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Y:\Peter Carillo\Antonio Lulli\Templates\Models\"/>
    </mc:Choice>
  </mc:AlternateContent>
  <xr:revisionPtr revIDLastSave="0" documentId="13_ncr:1_{47E2DDD1-362A-4AC3-B883-36A15BC3E7D2}" xr6:coauthVersionLast="47" xr6:coauthVersionMax="47" xr10:uidLastSave="{00000000-0000-0000-0000-000000000000}"/>
  <bookViews>
    <workbookView xWindow="-120" yWindow="-120" windowWidth="29040" windowHeight="15840" tabRatio="701" xr2:uid="{00000000-000D-0000-FFFF-FFFF00000000}"/>
  </bookViews>
  <sheets>
    <sheet name="Summary &amp; Purchase Assumptions" sheetId="10" r:id="rId1"/>
    <sheet name="Income Assumptions" sheetId="23" r:id="rId2"/>
    <sheet name="Rent Roll" sheetId="14" r:id="rId3"/>
    <sheet name="Rent Roll | Residential" sheetId="13" r:id="rId4"/>
    <sheet name="Annual Cash Flow" sheetId="3" r:id="rId5"/>
    <sheet name="Monthly Cash Flow" sheetId="2" r:id="rId6"/>
    <sheet name="Commercial Lease" sheetId="15" r:id="rId7"/>
    <sheet name="Reimbursement Breakout" sheetId="24" r:id="rId8"/>
    <sheet name="Tax 961 - Brown" sheetId="21" r:id="rId9"/>
    <sheet name="Tax 961 - Delaware" sheetId="22" r:id="rId10"/>
    <sheet name="421a - Brown" sheetId="16" state="hidden" r:id="rId11"/>
    <sheet name="ICAP" sheetId="17" state="hidden" r:id="rId12"/>
    <sheet name="ICAP (2)" sheetId="18" state="hidden" r:id="rId13"/>
    <sheet name="421a (2)" sheetId="20" state="hidden" r:id="rId14"/>
    <sheet name="Data Validation" sheetId="12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" localSheetId="10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13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4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6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11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12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7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8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9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___e4" localSheetId="10" hidden="1">{"new",#N/A,FALSE,"D";"PROFORMA",#N/A,FALSE,"A";"partial 1",#N/A,FALSE,"B";"partial 2",#N/A,FALSE,"B";"partial 3",#N/A,FALSE,"B";"SMALL CF 1",#N/A,FALSE,"C"}</definedName>
    <definedName name="___e4" localSheetId="13" hidden="1">{"new",#N/A,FALSE,"D";"PROFORMA",#N/A,FALSE,"A";"partial 1",#N/A,FALSE,"B";"partial 2",#N/A,FALSE,"B";"partial 3",#N/A,FALSE,"B";"SMALL CF 1",#N/A,FALSE,"C"}</definedName>
    <definedName name="___e4" localSheetId="4" hidden="1">{"new",#N/A,FALSE,"D";"PROFORMA",#N/A,FALSE,"A";"partial 1",#N/A,FALSE,"B";"partial 2",#N/A,FALSE,"B";"partial 3",#N/A,FALSE,"B";"SMALL CF 1",#N/A,FALSE,"C"}</definedName>
    <definedName name="___e4" localSheetId="6" hidden="1">{"new",#N/A,FALSE,"D";"PROFORMA",#N/A,FALSE,"A";"partial 1",#N/A,FALSE,"B";"partial 2",#N/A,FALSE,"B";"partial 3",#N/A,FALSE,"B";"SMALL CF 1",#N/A,FALSE,"C"}</definedName>
    <definedName name="___e4" localSheetId="11" hidden="1">{"new",#N/A,FALSE,"D";"PROFORMA",#N/A,FALSE,"A";"partial 1",#N/A,FALSE,"B";"partial 2",#N/A,FALSE,"B";"partial 3",#N/A,FALSE,"B";"SMALL CF 1",#N/A,FALSE,"C"}</definedName>
    <definedName name="___e4" localSheetId="12" hidden="1">{"new",#N/A,FALSE,"D";"PROFORMA",#N/A,FALSE,"A";"partial 1",#N/A,FALSE,"B";"partial 2",#N/A,FALSE,"B";"partial 3",#N/A,FALSE,"B";"SMALL CF 1",#N/A,FALSE,"C"}</definedName>
    <definedName name="___e4" localSheetId="7" hidden="1">{"new",#N/A,FALSE,"D";"PROFORMA",#N/A,FALSE,"A";"partial 1",#N/A,FALSE,"B";"partial 2",#N/A,FALSE,"B";"partial 3",#N/A,FALSE,"B";"SMALL CF 1",#N/A,FALSE,"C"}</definedName>
    <definedName name="___e4" localSheetId="8" hidden="1">{"new",#N/A,FALSE,"D";"PROFORMA",#N/A,FALSE,"A";"partial 1",#N/A,FALSE,"B";"partial 2",#N/A,FALSE,"B";"partial 3",#N/A,FALSE,"B";"SMALL CF 1",#N/A,FALSE,"C"}</definedName>
    <definedName name="___e4" localSheetId="9" hidden="1">{"new",#N/A,FALSE,"D";"PROFORMA",#N/A,FALSE,"A";"partial 1",#N/A,FALSE,"B";"partial 2",#N/A,FALSE,"B";"partial 3",#N/A,FALSE,"B";"SMALL CF 1",#N/A,FALSE,"C"}</definedName>
    <definedName name="___e4" hidden="1">{"new",#N/A,FALSE,"D";"PROFORMA",#N/A,FALSE,"A";"partial 1",#N/A,FALSE,"B";"partial 2",#N/A,FALSE,"B";"partial 3",#N/A,FALSE,"B";"SMALL CF 1",#N/A,FALSE,"C"}</definedName>
    <definedName name="__e4" localSheetId="10" hidden="1">{"new",#N/A,FALSE,"D";"PROFORMA",#N/A,FALSE,"A";"partial 1",#N/A,FALSE,"B";"partial 2",#N/A,FALSE,"B";"partial 3",#N/A,FALSE,"B";"SMALL CF 1",#N/A,FALSE,"C"}</definedName>
    <definedName name="__e4" localSheetId="13" hidden="1">{"new",#N/A,FALSE,"D";"PROFORMA",#N/A,FALSE,"A";"partial 1",#N/A,FALSE,"B";"partial 2",#N/A,FALSE,"B";"partial 3",#N/A,FALSE,"B";"SMALL CF 1",#N/A,FALSE,"C"}</definedName>
    <definedName name="__e4" localSheetId="4" hidden="1">{"new",#N/A,FALSE,"D";"PROFORMA",#N/A,FALSE,"A";"partial 1",#N/A,FALSE,"B";"partial 2",#N/A,FALSE,"B";"partial 3",#N/A,FALSE,"B";"SMALL CF 1",#N/A,FALSE,"C"}</definedName>
    <definedName name="__e4" localSheetId="6" hidden="1">{"new",#N/A,FALSE,"D";"PROFORMA",#N/A,FALSE,"A";"partial 1",#N/A,FALSE,"B";"partial 2",#N/A,FALSE,"B";"partial 3",#N/A,FALSE,"B";"SMALL CF 1",#N/A,FALSE,"C"}</definedName>
    <definedName name="__e4" localSheetId="11" hidden="1">{"new",#N/A,FALSE,"D";"PROFORMA",#N/A,FALSE,"A";"partial 1",#N/A,FALSE,"B";"partial 2",#N/A,FALSE,"B";"partial 3",#N/A,FALSE,"B";"SMALL CF 1",#N/A,FALSE,"C"}</definedName>
    <definedName name="__e4" localSheetId="12" hidden="1">{"new",#N/A,FALSE,"D";"PROFORMA",#N/A,FALSE,"A";"partial 1",#N/A,FALSE,"B";"partial 2",#N/A,FALSE,"B";"partial 3",#N/A,FALSE,"B";"SMALL CF 1",#N/A,FALSE,"C"}</definedName>
    <definedName name="__e4" localSheetId="7" hidden="1">{"new",#N/A,FALSE,"D";"PROFORMA",#N/A,FALSE,"A";"partial 1",#N/A,FALSE,"B";"partial 2",#N/A,FALSE,"B";"partial 3",#N/A,FALSE,"B";"SMALL CF 1",#N/A,FALSE,"C"}</definedName>
    <definedName name="__e4" localSheetId="8" hidden="1">{"new",#N/A,FALSE,"D";"PROFORMA",#N/A,FALSE,"A";"partial 1",#N/A,FALSE,"B";"partial 2",#N/A,FALSE,"B";"partial 3",#N/A,FALSE,"B";"SMALL CF 1",#N/A,FALSE,"C"}</definedName>
    <definedName name="__e4" localSheetId="9" hidden="1">{"new",#N/A,FALSE,"D";"PROFORMA",#N/A,FALSE,"A";"partial 1",#N/A,FALSE,"B";"partial 2",#N/A,FALSE,"B";"partial 3",#N/A,FALSE,"B";"SMALL CF 1",#N/A,FALSE,"C"}</definedName>
    <definedName name="__e4" hidden="1">{"new",#N/A,FALSE,"D";"PROFORMA",#N/A,FALSE,"A";"partial 1",#N/A,FALSE,"B";"partial 2",#N/A,FALSE,"B";"partial 3",#N/A,FALSE,"B";"SMALL CF 1",#N/A,FALSE,"C"}</definedName>
    <definedName name="__FDS_HYPERLINK_TOGGLE_STATE__" hidden="1">"ON"</definedName>
    <definedName name="__wrn1" localSheetId="10" hidden="1">{"schedule1",#N/A,FALSE,"Sheet1";"schedule2",#N/A,FALSE,"Sheet1";"schedule3",#N/A,FALSE,"Sheet1";"schedule4",#N/A,FALSE,"Sheet1";"schedule5",#N/A,FALSE,"Sheet1";"schedule6",#N/A,FALSE,"Sheet1"}</definedName>
    <definedName name="__wrn1" localSheetId="13" hidden="1">{"schedule1",#N/A,FALSE,"Sheet1";"schedule2",#N/A,FALSE,"Sheet1";"schedule3",#N/A,FALSE,"Sheet1";"schedule4",#N/A,FALSE,"Sheet1";"schedule5",#N/A,FALSE,"Sheet1";"schedule6",#N/A,FALSE,"Sheet1"}</definedName>
    <definedName name="__wrn1" localSheetId="4" hidden="1">{"schedule1",#N/A,FALSE,"Sheet1";"schedule2",#N/A,FALSE,"Sheet1";"schedule3",#N/A,FALSE,"Sheet1";"schedule4",#N/A,FALSE,"Sheet1";"schedule5",#N/A,FALSE,"Sheet1";"schedule6",#N/A,FALSE,"Sheet1"}</definedName>
    <definedName name="__wrn1" localSheetId="6" hidden="1">{"schedule1",#N/A,FALSE,"Sheet1";"schedule2",#N/A,FALSE,"Sheet1";"schedule3",#N/A,FALSE,"Sheet1";"schedule4",#N/A,FALSE,"Sheet1";"schedule5",#N/A,FALSE,"Sheet1";"schedule6",#N/A,FALSE,"Sheet1"}</definedName>
    <definedName name="__wrn1" localSheetId="11" hidden="1">{"schedule1",#N/A,FALSE,"Sheet1";"schedule2",#N/A,FALSE,"Sheet1";"schedule3",#N/A,FALSE,"Sheet1";"schedule4",#N/A,FALSE,"Sheet1";"schedule5",#N/A,FALSE,"Sheet1";"schedule6",#N/A,FALSE,"Sheet1"}</definedName>
    <definedName name="__wrn1" localSheetId="12" hidden="1">{"schedule1",#N/A,FALSE,"Sheet1";"schedule2",#N/A,FALSE,"Sheet1";"schedule3",#N/A,FALSE,"Sheet1";"schedule4",#N/A,FALSE,"Sheet1";"schedule5",#N/A,FALSE,"Sheet1";"schedule6",#N/A,FALSE,"Sheet1"}</definedName>
    <definedName name="__wrn1" localSheetId="7" hidden="1">{"schedule1",#N/A,FALSE,"Sheet1";"schedule2",#N/A,FALSE,"Sheet1";"schedule3",#N/A,FALSE,"Sheet1";"schedule4",#N/A,FALSE,"Sheet1";"schedule5",#N/A,FALSE,"Sheet1";"schedule6",#N/A,FALSE,"Sheet1"}</definedName>
    <definedName name="__wrn1" localSheetId="8" hidden="1">{"schedule1",#N/A,FALSE,"Sheet1";"schedule2",#N/A,FALSE,"Sheet1";"schedule3",#N/A,FALSE,"Sheet1";"schedule4",#N/A,FALSE,"Sheet1";"schedule5",#N/A,FALSE,"Sheet1";"schedule6",#N/A,FALSE,"Sheet1"}</definedName>
    <definedName name="__wrn1" localSheetId="9" hidden="1">{"schedule1",#N/A,FALSE,"Sheet1";"schedule2",#N/A,FALSE,"Sheet1";"schedule3",#N/A,FALSE,"Sheet1";"schedule4",#N/A,FALSE,"Sheet1";"schedule5",#N/A,FALSE,"Sheet1";"schedule6",#N/A,FALSE,"Sheet1"}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_wrn2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localSheetId="1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localSheetId="7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3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localSheetId="1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localSheetId="7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1__123Graph_ACHART_1" hidden="1">'[1]REITs &amp; S&amp;P'!$F$11:$F$31</definedName>
    <definedName name="_2__123Graph_ACHART_2" hidden="1">[2]A!$E$171:$E$177</definedName>
    <definedName name="_3__123Graph_BCHART_1" hidden="1">[3]A!$E$135:$E$141</definedName>
    <definedName name="_30360" hidden="1">2</definedName>
    <definedName name="_360" hidden="1">2</definedName>
    <definedName name="_4__123Graph_XCHART_1" hidden="1">'[1]REITs &amp; S&amp;P'!$D$11:$D$31</definedName>
    <definedName name="_5__123Graph_XCHART_2" hidden="1">[2]A!$D$171:$D$177</definedName>
    <definedName name="_a1" localSheetId="10" hidden="1">{"Assump",#N/A,TRUE,"Proforma";"first",#N/A,TRUE,"Proforma";"second",#N/A,TRUE,"Proforma";"lease1",#N/A,TRUE,"Proforma";"lease2",#N/A,TRUE,"Proforma"}</definedName>
    <definedName name="_a1" localSheetId="13" hidden="1">{"Assump",#N/A,TRUE,"Proforma";"first",#N/A,TRUE,"Proforma";"second",#N/A,TRUE,"Proforma";"lease1",#N/A,TRUE,"Proforma";"lease2",#N/A,TRUE,"Proforma"}</definedName>
    <definedName name="_a1" localSheetId="4" hidden="1">{"Assump",#N/A,TRUE,"Proforma";"first",#N/A,TRUE,"Proforma";"second",#N/A,TRUE,"Proforma";"lease1",#N/A,TRUE,"Proforma";"lease2",#N/A,TRUE,"Proforma"}</definedName>
    <definedName name="_a1" localSheetId="6" hidden="1">{"Assump",#N/A,TRUE,"Proforma";"first",#N/A,TRUE,"Proforma";"second",#N/A,TRUE,"Proforma";"lease1",#N/A,TRUE,"Proforma";"lease2",#N/A,TRUE,"Proforma"}</definedName>
    <definedName name="_a1" localSheetId="11" hidden="1">{"Assump",#N/A,TRUE,"Proforma";"first",#N/A,TRUE,"Proforma";"second",#N/A,TRUE,"Proforma";"lease1",#N/A,TRUE,"Proforma";"lease2",#N/A,TRUE,"Proforma"}</definedName>
    <definedName name="_a1" localSheetId="12" hidden="1">{"Assump",#N/A,TRUE,"Proforma";"first",#N/A,TRUE,"Proforma";"second",#N/A,TRUE,"Proforma";"lease1",#N/A,TRUE,"Proforma";"lease2",#N/A,TRUE,"Proforma"}</definedName>
    <definedName name="_a1" localSheetId="7" hidden="1">{"Assump",#N/A,TRUE,"Proforma";"first",#N/A,TRUE,"Proforma";"second",#N/A,TRUE,"Proforma";"lease1",#N/A,TRUE,"Proforma";"lease2",#N/A,TRUE,"Proforma"}</definedName>
    <definedName name="_a1" localSheetId="8" hidden="1">{"Assump",#N/A,TRUE,"Proforma";"first",#N/A,TRUE,"Proforma";"second",#N/A,TRUE,"Proforma";"lease1",#N/A,TRUE,"Proforma";"lease2",#N/A,TRUE,"Proforma"}</definedName>
    <definedName name="_a1" localSheetId="9" hidden="1">{"Assump",#N/A,TRUE,"Proforma";"first",#N/A,TRUE,"Proforma";"second",#N/A,TRUE,"Proforma";"lease1",#N/A,TRUE,"Proforma";"lease2",#N/A,TRUE,"Proforma"}</definedName>
    <definedName name="_a1" hidden="1">{"Assump",#N/A,TRUE,"Proforma";"first",#N/A,TRUE,"Proforma";"second",#N/A,TRUE,"Proforma";"lease1",#N/A,TRUE,"Proforma";"lease2",#N/A,TRUE,"Proforma"}</definedName>
    <definedName name="_act" hidden="1">1</definedName>
    <definedName name="_act.act" hidden="1">1</definedName>
    <definedName name="_actual" hidden="1">1</definedName>
    <definedName name="_adjust" hidden="1">1</definedName>
    <definedName name="_ann" hidden="1">1</definedName>
    <definedName name="_annual" hidden="1">1</definedName>
    <definedName name="_atmat" hidden="1">2</definedName>
    <definedName name="_atmaturity" hidden="1">2</definedName>
    <definedName name="_bdm.012933C40AFD44F99121EFCEF7521857.edm" hidden="1">[4]worksheet!$1:$1048576</definedName>
    <definedName name="_bdm.0E6CF9B33D0A4063A9D77F20CEA05BD0.edm" hidden="1">[4]LVS!$1:$1048576</definedName>
    <definedName name="_bdm.5A9DEB9A3DB74962B3B8216784B1C9CD.edm" hidden="1">[4]Hengqin!$1:$1048576</definedName>
    <definedName name="_bdm.68889B46F15A4ECB8DAE2CCEEEE624B0.edm" hidden="1">[4]Exhibits!$1:$1048576</definedName>
    <definedName name="_bdm.8ACEA7E1053F48999EE8E963373542A6.edm" hidden="1">[4]Chart!$1:$1048576</definedName>
    <definedName name="_bdm.C16FEA45164B41789C138FD32387A91A.edm" hidden="1">'[4]Sources &amp; Uses'!$1:$1048576</definedName>
    <definedName name="_bdm.CD78D6DB57234738B65795B5B2937872.edm" hidden="1">'[4]Exhibits 2'!$1:$1048576</definedName>
    <definedName name="_bond" hidden="1">3</definedName>
    <definedName name="_default" hidden="1">-1</definedName>
    <definedName name="_dflt" hidden="1">-1</definedName>
    <definedName name="_disc" hidden="1">1</definedName>
    <definedName name="_discount" hidden="1">1</definedName>
    <definedName name="_dontadjust" hidden="1">0</definedName>
    <definedName name="_e360" hidden="1">3</definedName>
    <definedName name="_e4" localSheetId="10" hidden="1">{"new",#N/A,FALSE,"D";"PROFORMA",#N/A,FALSE,"A";"partial 1",#N/A,FALSE,"B";"partial 2",#N/A,FALSE,"B";"partial 3",#N/A,FALSE,"B";"SMALL CF 1",#N/A,FALSE,"C"}</definedName>
    <definedName name="_e4" localSheetId="13" hidden="1">{"new",#N/A,FALSE,"D";"PROFORMA",#N/A,FALSE,"A";"partial 1",#N/A,FALSE,"B";"partial 2",#N/A,FALSE,"B";"partial 3",#N/A,FALSE,"B";"SMALL CF 1",#N/A,FALSE,"C"}</definedName>
    <definedName name="_e4" localSheetId="4" hidden="1">{"new",#N/A,FALSE,"D";"PROFORMA",#N/A,FALSE,"A";"partial 1",#N/A,FALSE,"B";"partial 2",#N/A,FALSE,"B";"partial 3",#N/A,FALSE,"B";"SMALL CF 1",#N/A,FALSE,"C"}</definedName>
    <definedName name="_e4" localSheetId="6" hidden="1">{"new",#N/A,FALSE,"D";"PROFORMA",#N/A,FALSE,"A";"partial 1",#N/A,FALSE,"B";"partial 2",#N/A,FALSE,"B";"partial 3",#N/A,FALSE,"B";"SMALL CF 1",#N/A,FALSE,"C"}</definedName>
    <definedName name="_e4" localSheetId="11" hidden="1">{"new",#N/A,FALSE,"D";"PROFORMA",#N/A,FALSE,"A";"partial 1",#N/A,FALSE,"B";"partial 2",#N/A,FALSE,"B";"partial 3",#N/A,FALSE,"B";"SMALL CF 1",#N/A,FALSE,"C"}</definedName>
    <definedName name="_e4" localSheetId="12" hidden="1">{"new",#N/A,FALSE,"D";"PROFORMA",#N/A,FALSE,"A";"partial 1",#N/A,FALSE,"B";"partial 2",#N/A,FALSE,"B";"partial 3",#N/A,FALSE,"B";"SMALL CF 1",#N/A,FALSE,"C"}</definedName>
    <definedName name="_e4" localSheetId="7" hidden="1">{"new",#N/A,FALSE,"D";"PROFORMA",#N/A,FALSE,"A";"partial 1",#N/A,FALSE,"B";"partial 2",#N/A,FALSE,"B";"partial 3",#N/A,FALSE,"B";"SMALL CF 1",#N/A,FALSE,"C"}</definedName>
    <definedName name="_e4" localSheetId="8" hidden="1">{"new",#N/A,FALSE,"D";"PROFORMA",#N/A,FALSE,"A";"partial 1",#N/A,FALSE,"B";"partial 2",#N/A,FALSE,"B";"partial 3",#N/A,FALSE,"B";"SMALL CF 1",#N/A,FALSE,"C"}</definedName>
    <definedName name="_e4" localSheetId="9" hidden="1">{"new",#N/A,FALSE,"D";"PROFORMA",#N/A,FALSE,"A";"partial 1",#N/A,FALSE,"B";"partial 2",#N/A,FALSE,"B";"partial 3",#N/A,FALSE,"B";"SMALL CF 1",#N/A,FALSE,"C"}</definedName>
    <definedName name="_e4" hidden="1">{"new",#N/A,FALSE,"D";"PROFORMA",#N/A,FALSE,"A";"partial 1",#N/A,FALSE,"B";"partial 2",#N/A,FALSE,"B";"partial 3",#N/A,FALSE,"B";"SMALL CF 1",#N/A,FALSE,"C"}</definedName>
    <definedName name="_eom" hidden="1">1</definedName>
    <definedName name="_Fill" hidden="1">#REF!</definedName>
    <definedName name="_xlnm._FilterDatabase" localSheetId="3" hidden="1">'Rent Roll | Residential'!$B$22:$L$22</definedName>
    <definedName name="_full" hidden="1">1</definedName>
    <definedName name="_fullprecision" hidden="1">1</definedName>
    <definedName name="_indstd" hidden="1">-1</definedName>
    <definedName name="_infl" hidden="1">7</definedName>
    <definedName name="_inflation" hidden="1">7</definedName>
    <definedName name="_isma30360" hidden="1">3</definedName>
    <definedName name="_isma360" hidden="1">3</definedName>
    <definedName name="_Key1" hidden="1">[5]CapX!#REF!</definedName>
    <definedName name="_monthly" hidden="1">12</definedName>
    <definedName name="_mth" hidden="1">12</definedName>
    <definedName name="_multi" hidden="1">5</definedName>
    <definedName name="_multistep" hidden="1">5</definedName>
    <definedName name="_n360" hidden="1">4</definedName>
    <definedName name="_nasd30360" hidden="1">4</definedName>
    <definedName name="_nasd360" hidden="1">4</definedName>
    <definedName name="_noneom" hidden="1">0</definedName>
    <definedName name="_Order1" hidden="1">255</definedName>
    <definedName name="_Order2" hidden="1">0</definedName>
    <definedName name="_pik" hidden="1">6</definedName>
    <definedName name="_qrt" hidden="1">4</definedName>
    <definedName name="_quarterly" hidden="1">4</definedName>
    <definedName name="_round" hidden="1">0</definedName>
    <definedName name="_roundtrunc" hidden="1">0</definedName>
    <definedName name="_semi" hidden="1">2</definedName>
    <definedName name="_semiannual" hidden="1">2</definedName>
    <definedName name="_singlestep" hidden="1">4</definedName>
    <definedName name="_step" hidden="1">4</definedName>
    <definedName name="_Table1_In1" hidden="1">#REF!</definedName>
    <definedName name="_Table1_Out" localSheetId="10" hidden="1">#REF!</definedName>
    <definedName name="_Table1_Out" localSheetId="13" hidden="1">#REF!</definedName>
    <definedName name="_Table1_Out" localSheetId="7" hidden="1">#REF!</definedName>
    <definedName name="_Table1_Out" localSheetId="8" hidden="1">#REF!</definedName>
    <definedName name="_Table1_Out" localSheetId="9" hidden="1">#REF!</definedName>
    <definedName name="_Table1_Out" hidden="1">#REF!</definedName>
    <definedName name="_Table2_Out" localSheetId="10" hidden="1">[6]HOTComps!#REF!</definedName>
    <definedName name="_Table2_Out" localSheetId="13" hidden="1">[6]HOTComps!#REF!</definedName>
    <definedName name="_Table2_Out" localSheetId="11" hidden="1">[6]HOTComps!#REF!</definedName>
    <definedName name="_Table2_Out" localSheetId="12" hidden="1">[6]HOTComps!#REF!</definedName>
    <definedName name="_Table2_Out" localSheetId="7" hidden="1">[6]HOTComps!#REF!</definedName>
    <definedName name="_Table2_Out" localSheetId="8" hidden="1">[6]HOTComps!#REF!</definedName>
    <definedName name="_Table2_Out" localSheetId="9" hidden="1">[6]HOTComps!#REF!</definedName>
    <definedName name="_Table2_Out" hidden="1">[6]HOTComps!#REF!</definedName>
    <definedName name="_us30360" hidden="1">2</definedName>
    <definedName name="_USA" hidden="1">2</definedName>
    <definedName name="_usagency" hidden="1">2</definedName>
    <definedName name="_USC" hidden="1">4</definedName>
    <definedName name="_uscorp" hidden="1">4</definedName>
    <definedName name="_uscorporate" hidden="1">4</definedName>
    <definedName name="_USM" hidden="1">3</definedName>
    <definedName name="_usmuni" hidden="1">3</definedName>
    <definedName name="_usmunicipal" hidden="1">3</definedName>
    <definedName name="_UST" hidden="1">1</definedName>
    <definedName name="_ustreasury" hidden="1">1</definedName>
    <definedName name="_wrn2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localSheetId="1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localSheetId="7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3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localSheetId="1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localSheetId="7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" localSheetId="10" hidden="1">{"Assump",#N/A,TRUE,"Proforma";"first",#N/A,TRUE,"Proforma";"second",#N/A,TRUE,"Proforma";"lease1",#N/A,TRUE,"Proforma";"lease2",#N/A,TRUE,"Proforma"}</definedName>
    <definedName name="a" localSheetId="13" hidden="1">{"Assump",#N/A,TRUE,"Proforma";"first",#N/A,TRUE,"Proforma";"second",#N/A,TRUE,"Proforma";"lease1",#N/A,TRUE,"Proforma";"lease2",#N/A,TRUE,"Proforma"}</definedName>
    <definedName name="a" localSheetId="4" hidden="1">{"Assump",#N/A,TRUE,"Proforma";"first",#N/A,TRUE,"Proforma";"second",#N/A,TRUE,"Proforma";"lease1",#N/A,TRUE,"Proforma";"lease2",#N/A,TRUE,"Proforma"}</definedName>
    <definedName name="a" localSheetId="6" hidden="1">{"Assump",#N/A,TRUE,"Proforma";"first",#N/A,TRUE,"Proforma";"second",#N/A,TRUE,"Proforma";"lease1",#N/A,TRUE,"Proforma";"lease2",#N/A,TRUE,"Proforma"}</definedName>
    <definedName name="a" localSheetId="11" hidden="1">{"Assump",#N/A,TRUE,"Proforma";"first",#N/A,TRUE,"Proforma";"second",#N/A,TRUE,"Proforma";"lease1",#N/A,TRUE,"Proforma";"lease2",#N/A,TRUE,"Proforma"}</definedName>
    <definedName name="a" localSheetId="12" hidden="1">{"Assump",#N/A,TRUE,"Proforma";"first",#N/A,TRUE,"Proforma";"second",#N/A,TRUE,"Proforma";"lease1",#N/A,TRUE,"Proforma";"lease2",#N/A,TRUE,"Proforma"}</definedName>
    <definedName name="a" localSheetId="7" hidden="1">{"Assump",#N/A,TRUE,"Proforma";"first",#N/A,TRUE,"Proforma";"second",#N/A,TRUE,"Proforma";"lease1",#N/A,TRUE,"Proforma";"lease2",#N/A,TRUE,"Proforma"}</definedName>
    <definedName name="a" localSheetId="8" hidden="1">{"Assump",#N/A,TRUE,"Proforma";"first",#N/A,TRUE,"Proforma";"second",#N/A,TRUE,"Proforma";"lease1",#N/A,TRUE,"Proforma";"lease2",#N/A,TRUE,"Proforma"}</definedName>
    <definedName name="a" localSheetId="9" hidden="1">{"Assump",#N/A,TRUE,"Proforma";"first",#N/A,TRUE,"Proforma";"second",#N/A,TRUE,"Proforma";"lease1",#N/A,TRUE,"Proforma";"lease2",#N/A,TRUE,"Proforma"}</definedName>
    <definedName name="a" hidden="1">{"Assump",#N/A,TRUE,"Proforma";"first",#N/A,TRUE,"Proforma";"second",#N/A,TRUE,"Proforma";"lease1",#N/A,TRUE,"Proforma";"lease2",#N/A,TRUE,"Proforma"}</definedName>
    <definedName name="AAA_DOCTOPS" hidden="1">"AAA_SET"</definedName>
    <definedName name="AAA_duser" hidden="1">"OFF"</definedName>
    <definedName name="aaaaaaa" localSheetId="10" hidden="1">{"Outflow 1",#N/A,FALSE,"Outflows-Inflows";"Outflow 2",#N/A,FALSE,"Outflows-Inflows";"Inflow 1",#N/A,FALSE,"Outflows-Inflows";"Inflow 2",#N/A,FALSE,"Outflows-Inflows"}</definedName>
    <definedName name="aaaaaaa" localSheetId="13" hidden="1">{"Outflow 1",#N/A,FALSE,"Outflows-Inflows";"Outflow 2",#N/A,FALSE,"Outflows-Inflows";"Inflow 1",#N/A,FALSE,"Outflows-Inflows";"Inflow 2",#N/A,FALSE,"Outflows-Inflows"}</definedName>
    <definedName name="aaaaaaa" localSheetId="4" hidden="1">{"Outflow 1",#N/A,FALSE,"Outflows-Inflows";"Outflow 2",#N/A,FALSE,"Outflows-Inflows";"Inflow 1",#N/A,FALSE,"Outflows-Inflows";"Inflow 2",#N/A,FALSE,"Outflows-Inflows"}</definedName>
    <definedName name="aaaaaaa" localSheetId="6" hidden="1">{"Outflow 1",#N/A,FALSE,"Outflows-Inflows";"Outflow 2",#N/A,FALSE,"Outflows-Inflows";"Inflow 1",#N/A,FALSE,"Outflows-Inflows";"Inflow 2",#N/A,FALSE,"Outflows-Inflows"}</definedName>
    <definedName name="aaaaaaa" localSheetId="11" hidden="1">{"Outflow 1",#N/A,FALSE,"Outflows-Inflows";"Outflow 2",#N/A,FALSE,"Outflows-Inflows";"Inflow 1",#N/A,FALSE,"Outflows-Inflows";"Inflow 2",#N/A,FALSE,"Outflows-Inflows"}</definedName>
    <definedName name="aaaaaaa" localSheetId="12" hidden="1">{"Outflow 1",#N/A,FALSE,"Outflows-Inflows";"Outflow 2",#N/A,FALSE,"Outflows-Inflows";"Inflow 1",#N/A,FALSE,"Outflows-Inflows";"Inflow 2",#N/A,FALSE,"Outflows-Inflows"}</definedName>
    <definedName name="aaaaaaa" localSheetId="7" hidden="1">{"Outflow 1",#N/A,FALSE,"Outflows-Inflows";"Outflow 2",#N/A,FALSE,"Outflows-Inflows";"Inflow 1",#N/A,FALSE,"Outflows-Inflows";"Inflow 2",#N/A,FALSE,"Outflows-Inflows"}</definedName>
    <definedName name="aaaaaaa" localSheetId="8" hidden="1">{"Outflow 1",#N/A,FALSE,"Outflows-Inflows";"Outflow 2",#N/A,FALSE,"Outflows-Inflows";"Inflow 1",#N/A,FALSE,"Outflows-Inflows";"Inflow 2",#N/A,FALSE,"Outflows-Inflows"}</definedName>
    <definedName name="aaaaaaa" localSheetId="9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B_Addin5" hidden="1">"AAB_Description for addin 5,Description for addin 5,Description for addin 5,Description for addin 5,Description for addin 5,Description for addin 5"</definedName>
    <definedName name="aasdfa" localSheetId="10" hidden="1">{"rtn",#N/A,FALSE,"RTN";"tables",#N/A,FALSE,"RTN";"cf",#N/A,FALSE,"CF";"stats",#N/A,FALSE,"Stats";"prop",#N/A,FALSE,"Prop"}</definedName>
    <definedName name="aasdfa" localSheetId="13" hidden="1">{"rtn",#N/A,FALSE,"RTN";"tables",#N/A,FALSE,"RTN";"cf",#N/A,FALSE,"CF";"stats",#N/A,FALSE,"Stats";"prop",#N/A,FALSE,"Prop"}</definedName>
    <definedName name="aasdfa" localSheetId="4" hidden="1">{"rtn",#N/A,FALSE,"RTN";"tables",#N/A,FALSE,"RTN";"cf",#N/A,FALSE,"CF";"stats",#N/A,FALSE,"Stats";"prop",#N/A,FALSE,"Prop"}</definedName>
    <definedName name="aasdfa" localSheetId="6" hidden="1">{"rtn",#N/A,FALSE,"RTN";"tables",#N/A,FALSE,"RTN";"cf",#N/A,FALSE,"CF";"stats",#N/A,FALSE,"Stats";"prop",#N/A,FALSE,"Prop"}</definedName>
    <definedName name="aasdfa" localSheetId="11" hidden="1">{"rtn",#N/A,FALSE,"RTN";"tables",#N/A,FALSE,"RTN";"cf",#N/A,FALSE,"CF";"stats",#N/A,FALSE,"Stats";"prop",#N/A,FALSE,"Prop"}</definedName>
    <definedName name="aasdfa" localSheetId="12" hidden="1">{"rtn",#N/A,FALSE,"RTN";"tables",#N/A,FALSE,"RTN";"cf",#N/A,FALSE,"CF";"stats",#N/A,FALSE,"Stats";"prop",#N/A,FALSE,"Prop"}</definedName>
    <definedName name="aasdfa" localSheetId="7" hidden="1">{"rtn",#N/A,FALSE,"RTN";"tables",#N/A,FALSE,"RTN";"cf",#N/A,FALSE,"CF";"stats",#N/A,FALSE,"Stats";"prop",#N/A,FALSE,"Prop"}</definedName>
    <definedName name="aasdfa" localSheetId="8" hidden="1">{"rtn",#N/A,FALSE,"RTN";"tables",#N/A,FALSE,"RTN";"cf",#N/A,FALSE,"CF";"stats",#N/A,FALSE,"Stats";"prop",#N/A,FALSE,"Prop"}</definedName>
    <definedName name="aasdfa" localSheetId="9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ted" localSheetId="11">'[7]One Pager'!$T$12</definedName>
    <definedName name="abated" localSheetId="12">'[7]One Pager'!$T$12</definedName>
    <definedName name="abated" localSheetId="7">'[13]Summary &amp; Assumptions'!#REF!</definedName>
    <definedName name="abated">#REF!</definedName>
    <definedName name="abated_taxes" localSheetId="10">#REF!</definedName>
    <definedName name="abated_taxes" localSheetId="13">#REF!</definedName>
    <definedName name="abated_taxes" localSheetId="11">'[7]One Pager'!$F$10</definedName>
    <definedName name="abated_taxes" localSheetId="12">'[7]One Pager'!$F$10</definedName>
    <definedName name="abated_taxes" localSheetId="7">#REF!</definedName>
    <definedName name="abated_taxes" localSheetId="8">#REF!</definedName>
    <definedName name="abated_taxes" localSheetId="9">#REF!</definedName>
    <definedName name="abated_taxes">'[8]Summary &amp; Assumptions'!#REF!</definedName>
    <definedName name="abatement_NPV" localSheetId="10">#REF!</definedName>
    <definedName name="abatement_NPV" localSheetId="13">#REF!</definedName>
    <definedName name="abatement_NPV" localSheetId="11">'[7]One Pager'!$M$20</definedName>
    <definedName name="abatement_NPV" localSheetId="12">'[7]One Pager'!$M$20</definedName>
    <definedName name="abatement_NPV" localSheetId="7">#REF!</definedName>
    <definedName name="abatement_NPV" localSheetId="8">#REF!</definedName>
    <definedName name="abatement_NPV" localSheetId="9">#REF!</definedName>
    <definedName name="abatement_NPV">'[8]Summary &amp; Assumptions'!#REF!</definedName>
    <definedName name="Access_Button" hidden="1">"Loan_Front_End_Input_List"</definedName>
    <definedName name="AccessDatabase" hidden="1">"C:\My Documents\DAVE\MODELS\Cash at Risk\Loan Front End.mdb"</definedName>
    <definedName name="acquisition_costs" localSheetId="10">#REF!</definedName>
    <definedName name="acquisition_costs" localSheetId="13">#REF!</definedName>
    <definedName name="acquisition_costs" localSheetId="11">'[7]Rent Roll - Inputs'!$D$19</definedName>
    <definedName name="acquisition_costs" localSheetId="12">'[7]Rent Roll - Inputs'!$D$19</definedName>
    <definedName name="acquisition_costs" localSheetId="7">'[14]Rent Roll - Inputs'!$D$19</definedName>
    <definedName name="acquisition_costs" localSheetId="8">#REF!</definedName>
    <definedName name="acquisition_costs" localSheetId="9">#REF!</definedName>
    <definedName name="acquisition_costs">#REF!</definedName>
    <definedName name="actual" localSheetId="11">'[7]One Pager'!$T$7</definedName>
    <definedName name="actual" localSheetId="12">'[7]One Pager'!$T$7</definedName>
    <definedName name="actual" localSheetId="7">'[13]Summary &amp; Assumptions'!#REF!</definedName>
    <definedName name="actual">#REF!</definedName>
    <definedName name="adsf" localSheetId="10" hidden="1">{"sheet a",#N/A,FALSE,"A";"2 9 casflow",#N/A,FALSE,"B"}</definedName>
    <definedName name="adsf" localSheetId="13" hidden="1">{"sheet a",#N/A,FALSE,"A";"2 9 casflow",#N/A,FALSE,"B"}</definedName>
    <definedName name="adsf" localSheetId="4" hidden="1">{"sheet a",#N/A,FALSE,"A";"2 9 casflow",#N/A,FALSE,"B"}</definedName>
    <definedName name="adsf" localSheetId="6" hidden="1">{"sheet a",#N/A,FALSE,"A";"2 9 casflow",#N/A,FALSE,"B"}</definedName>
    <definedName name="adsf" localSheetId="11" hidden="1">{"sheet a",#N/A,FALSE,"A";"2 9 casflow",#N/A,FALSE,"B"}</definedName>
    <definedName name="adsf" localSheetId="12" hidden="1">{"sheet a",#N/A,FALSE,"A";"2 9 casflow",#N/A,FALSE,"B"}</definedName>
    <definedName name="adsf" localSheetId="7" hidden="1">{"sheet a",#N/A,FALSE,"A";"2 9 casflow",#N/A,FALSE,"B"}</definedName>
    <definedName name="adsf" localSheetId="8" hidden="1">{"sheet a",#N/A,FALSE,"A";"2 9 casflow",#N/A,FALSE,"B"}</definedName>
    <definedName name="adsf" localSheetId="9" hidden="1">{"sheet a",#N/A,FALSE,"A";"2 9 casflow",#N/A,FALSE,"B"}</definedName>
    <definedName name="adsf" hidden="1">{"sheet a",#N/A,FALSE,"A";"2 9 casflow",#N/A,FALSE,"B"}</definedName>
    <definedName name="Alloc_Lookup_1" localSheetId="13">(VLOOKUP(Grade_1,AllocTable,2))</definedName>
    <definedName name="Alloc_Lookup_1" localSheetId="11">(VLOOKUP(Grade_1,AllocTable,2))</definedName>
    <definedName name="Alloc_Lookup_1" localSheetId="12">(VLOOKUP(Grade_1,AllocTable,2))</definedName>
    <definedName name="Alloc_Lookup_1" localSheetId="7">(VLOOKUP(Grade_1,AllocTable,2))</definedName>
    <definedName name="Alloc_Lookup_1" localSheetId="9">(VLOOKUP(Grade_1,AllocTable,2))</definedName>
    <definedName name="Alloc_Lookup_1">(VLOOKUP(Grade_1,AllocTable,2))</definedName>
    <definedName name="Alloc_Lookup_2" localSheetId="13">(VLOOKUP(Grade_2,AllocTable,2))</definedName>
    <definedName name="Alloc_Lookup_2" localSheetId="11">(VLOOKUP(Grade_2,AllocTable,2))</definedName>
    <definedName name="Alloc_Lookup_2" localSheetId="12">(VLOOKUP(Grade_2,AllocTable,2))</definedName>
    <definedName name="Alloc_Lookup_2" localSheetId="7">(VLOOKUP(Grade_2,AllocTable,2))</definedName>
    <definedName name="Alloc_Lookup_2" localSheetId="9">(VLOOKUP(Grade_2,AllocTable,2))</definedName>
    <definedName name="Alloc_Lookup_2">(VLOOKUP(Grade_2,AllocTable,2))</definedName>
    <definedName name="Alloc_Lookup_3" localSheetId="13">(VLOOKUP(Grade_3,AllocTable,2))</definedName>
    <definedName name="Alloc_Lookup_3" localSheetId="11">(VLOOKUP(Grade_3,AllocTable,2))</definedName>
    <definedName name="Alloc_Lookup_3" localSheetId="12">(VLOOKUP(Grade_3,AllocTable,2))</definedName>
    <definedName name="Alloc_Lookup_3" localSheetId="7">(VLOOKUP(Grade_3,AllocTable,2))</definedName>
    <definedName name="Alloc_Lookup_3" localSheetId="9">(VLOOKUP(Grade_3,AllocTable,2))</definedName>
    <definedName name="Alloc_Lookup_3">(VLOOKUP(Grade_3,AllocTable,2))</definedName>
    <definedName name="Alloc_Lookup_4" localSheetId="13">(VLOOKUP(Grade_4,AllocTable,2))</definedName>
    <definedName name="Alloc_Lookup_4" localSheetId="11">(VLOOKUP(Grade_4,AllocTable,2))</definedName>
    <definedName name="Alloc_Lookup_4" localSheetId="12">(VLOOKUP(Grade_4,AllocTable,2))</definedName>
    <definedName name="Alloc_Lookup_4" localSheetId="7">(VLOOKUP(Grade_4,AllocTable,2))</definedName>
    <definedName name="Alloc_Lookup_4" localSheetId="9">(VLOOKUP(Grade_4,AllocTable,2))</definedName>
    <definedName name="Alloc_Lookup_4">(VLOOKUP(Grade_4,AllocTable,2))</definedName>
    <definedName name="Alloc_Lookup_5" localSheetId="13">(VLOOKUP(Grade_5,AllocTable,2))</definedName>
    <definedName name="Alloc_Lookup_5" localSheetId="11">(VLOOKUP(Grade_5,AllocTable,2))</definedName>
    <definedName name="Alloc_Lookup_5" localSheetId="12">(VLOOKUP(Grade_5,AllocTable,2))</definedName>
    <definedName name="Alloc_Lookup_5" localSheetId="7">(VLOOKUP(Grade_5,AllocTable,2))</definedName>
    <definedName name="Alloc_Lookup_5" localSheetId="9">(VLOOKUP(Grade_5,AllocTable,2))</definedName>
    <definedName name="Alloc_Lookup_5">(VLOOKUP(Grade_5,AllocTable,2))</definedName>
    <definedName name="Alloc_Lookup_6" localSheetId="13">(VLOOKUP(Grade_6,AllocTable,2))</definedName>
    <definedName name="Alloc_Lookup_6" localSheetId="11">(VLOOKUP(Grade_6,AllocTable,2))</definedName>
    <definedName name="Alloc_Lookup_6" localSheetId="12">(VLOOKUP(Grade_6,AllocTable,2))</definedName>
    <definedName name="Alloc_Lookup_6" localSheetId="7">(VLOOKUP(Grade_6,AllocTable,2))</definedName>
    <definedName name="Alloc_Lookup_6" localSheetId="9">(VLOOKUP(Grade_6,AllocTable,2))</definedName>
    <definedName name="Alloc_Lookup_6">(VLOOKUP(Grade_6,AllocTable,2))</definedName>
    <definedName name="Alloc_Lookup_99" localSheetId="13">(VLOOKUP(Grade_2,AllocTable,2))</definedName>
    <definedName name="Alloc_Lookup_99" localSheetId="11">(VLOOKUP(Grade_2,AllocTable,2))</definedName>
    <definedName name="Alloc_Lookup_99" localSheetId="12">(VLOOKUP(Grade_2,AllocTable,2))</definedName>
    <definedName name="Alloc_Lookup_99" localSheetId="7">(VLOOKUP(Grade_2,AllocTable,2))</definedName>
    <definedName name="Alloc_Lookup_99" localSheetId="9">(VLOOKUP(Grade_2,AllocTable,2))</definedName>
    <definedName name="Alloc_Lookup_99">(VLOOKUP(Grade_2,AllocTable,2))</definedName>
    <definedName name="amortization" localSheetId="10">#REF!</definedName>
    <definedName name="amortization" localSheetId="13">#REF!</definedName>
    <definedName name="amortization" localSheetId="11">'[7]Rent Roll - Inputs'!$D$10</definedName>
    <definedName name="amortization" localSheetId="12">'[7]Rent Roll - Inputs'!$D$10</definedName>
    <definedName name="amortization" localSheetId="8">#REF!</definedName>
    <definedName name="amortization" localSheetId="9">#REF!</definedName>
    <definedName name="amortization">'[9]Rent Roll - Inputs'!$D$10</definedName>
    <definedName name="analysis_end_date" localSheetId="10">#REF!</definedName>
    <definedName name="analysis_end_date" localSheetId="13">#REF!</definedName>
    <definedName name="analysis_end_date" localSheetId="11">'[7]Rent Roll - Inputs'!$D$6</definedName>
    <definedName name="analysis_end_date" localSheetId="12">'[7]Rent Roll - Inputs'!$D$6</definedName>
    <definedName name="analysis_end_date" localSheetId="7">'[14]Rent Roll - Inputs'!$D$6</definedName>
    <definedName name="analysis_end_date" localSheetId="8">#REF!</definedName>
    <definedName name="analysis_end_date" localSheetId="9">#REF!</definedName>
    <definedName name="analysis_end_date">#REF!</definedName>
    <definedName name="analysis_length" localSheetId="11">'[7]Rent Roll - Inputs'!$D$5</definedName>
    <definedName name="analysis_length" localSheetId="12">'[7]Rent Roll - Inputs'!$D$5</definedName>
    <definedName name="analysis_length" localSheetId="7">'[15]Rent Roll - Inputs'!$D$5</definedName>
    <definedName name="analysis_length">#REF!</definedName>
    <definedName name="analysis_start_date" localSheetId="10">#REF!</definedName>
    <definedName name="analysis_start_date" localSheetId="13">#REF!</definedName>
    <definedName name="analysis_start_date" localSheetId="11">'[7]Rent Roll - Inputs'!$D$4</definedName>
    <definedName name="analysis_start_date" localSheetId="12">'[7]Rent Roll - Inputs'!$D$4</definedName>
    <definedName name="analysis_start_date" localSheetId="7">'[14]Rent Roll - Inputs'!$D$4</definedName>
    <definedName name="analysis_start_date" localSheetId="8">#REF!</definedName>
    <definedName name="analysis_start_date" localSheetId="9">#REF!</definedName>
    <definedName name="analysis_start_date">#REF!</definedName>
    <definedName name="anscount" hidden="1">1</definedName>
    <definedName name="as" localSheetId="10" hidden="1">{"Outflow 1",#N/A,FALSE,"Outflows-Inflows";"Outflow 2",#N/A,FALSE,"Outflows-Inflows";"Inflow 1",#N/A,FALSE,"Outflows-Inflows";"Inflow 2",#N/A,FALSE,"Outflows-Inflows"}</definedName>
    <definedName name="as" localSheetId="13" hidden="1">{"Outflow 1",#N/A,FALSE,"Outflows-Inflows";"Outflow 2",#N/A,FALSE,"Outflows-Inflows";"Inflow 1",#N/A,FALSE,"Outflows-Inflows";"Inflow 2",#N/A,FALSE,"Outflows-Inflows"}</definedName>
    <definedName name="as" localSheetId="4" hidden="1">{"Outflow 1",#N/A,FALSE,"Outflows-Inflows";"Outflow 2",#N/A,FALSE,"Outflows-Inflows";"Inflow 1",#N/A,FALSE,"Outflows-Inflows";"Inflow 2",#N/A,FALSE,"Outflows-Inflows"}</definedName>
    <definedName name="as" localSheetId="6" hidden="1">{"Outflow 1",#N/A,FALSE,"Outflows-Inflows";"Outflow 2",#N/A,FALSE,"Outflows-Inflows";"Inflow 1",#N/A,FALSE,"Outflows-Inflows";"Inflow 2",#N/A,FALSE,"Outflows-Inflows"}</definedName>
    <definedName name="as" localSheetId="11" hidden="1">{"Outflow 1",#N/A,FALSE,"Outflows-Inflows";"Outflow 2",#N/A,FALSE,"Outflows-Inflows";"Inflow 1",#N/A,FALSE,"Outflows-Inflows";"Inflow 2",#N/A,FALSE,"Outflows-Inflows"}</definedName>
    <definedName name="as" localSheetId="12" hidden="1">{"Outflow 1",#N/A,FALSE,"Outflows-Inflows";"Outflow 2",#N/A,FALSE,"Outflows-Inflows";"Inflow 1",#N/A,FALSE,"Outflows-Inflows";"Inflow 2",#N/A,FALSE,"Outflows-Inflows"}</definedName>
    <definedName name="as" localSheetId="7" hidden="1">{"Outflow 1",#N/A,FALSE,"Outflows-Inflows";"Outflow 2",#N/A,FALSE,"Outflows-Inflows";"Inflow 1",#N/A,FALSE,"Outflows-Inflows";"Inflow 2",#N/A,FALSE,"Outflows-Inflows"}</definedName>
    <definedName name="as" localSheetId="8" hidden="1">{"Outflow 1",#N/A,FALSE,"Outflows-Inflows";"Outflow 2",#N/A,FALSE,"Outflows-Inflows";"Inflow 1",#N/A,FALSE,"Outflows-Inflows";"Inflow 2",#N/A,FALSE,"Outflows-Inflows"}</definedName>
    <definedName name="as" localSheetId="9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df2" localSheetId="11" hidden="1">{#N/A,#N/A,FALSE,"OperatingAssumptions"}</definedName>
    <definedName name="asdf2" localSheetId="12" hidden="1">{#N/A,#N/A,FALSE,"OperatingAssumptions"}</definedName>
    <definedName name="asdf2" localSheetId="7" hidden="1">{#N/A,#N/A,FALSE,"OperatingAssumptions"}</definedName>
    <definedName name="asdf2" hidden="1">{#N/A,#N/A,FALSE,"OperatingAssumptions"}</definedName>
    <definedName name="asdf3" localSheetId="11" hidden="1">{#N/A,#N/A,FALSE,"LoanAssumptions"}</definedName>
    <definedName name="asdf3" localSheetId="12" hidden="1">{#N/A,#N/A,FALSE,"LoanAssumptions"}</definedName>
    <definedName name="asdf3" localSheetId="7" hidden="1">{#N/A,#N/A,FALSE,"LoanAssumptions"}</definedName>
    <definedName name="asdf3" hidden="1">{#N/A,#N/A,FALSE,"LoanAssumptions"}</definedName>
    <definedName name="asdf5" localSheetId="11" hidden="1">{"MonthlyRentRoll",#N/A,FALSE,"RentRoll"}</definedName>
    <definedName name="asdf5" localSheetId="12" hidden="1">{"MonthlyRentRoll",#N/A,FALSE,"RentRoll"}</definedName>
    <definedName name="asdf5" localSheetId="7" hidden="1">{"MonthlyRentRoll",#N/A,FALSE,"RentRoll"}</definedName>
    <definedName name="asdf5" hidden="1">{"MonthlyRentRoll",#N/A,FALSE,"RentRoll"}</definedName>
    <definedName name="asdf7" localSheetId="11" hidden="1">{#N/A,#N/A,TRUE,"Summary";"AnnualRentRoll",#N/A,TRUE,"RentRoll";#N/A,#N/A,TRUE,"ExitStratigy";#N/A,#N/A,TRUE,"OperatingAssumptions"}</definedName>
    <definedName name="asdf7" localSheetId="12" hidden="1">{#N/A,#N/A,TRUE,"Summary";"AnnualRentRoll",#N/A,TRUE,"RentRoll";#N/A,#N/A,TRUE,"ExitStratigy";#N/A,#N/A,TRUE,"OperatingAssumptions"}</definedName>
    <definedName name="asdf7" localSheetId="7" hidden="1">{#N/A,#N/A,TRUE,"Summary";"AnnualRentRoll",#N/A,TRUE,"RentRoll";#N/A,#N/A,TRUE,"ExitStratigy";#N/A,#N/A,TRUE,"OperatingAssumptions"}</definedName>
    <definedName name="asdf7" hidden="1">{#N/A,#N/A,TRUE,"Summary";"AnnualRentRoll",#N/A,TRUE,"RentRoll";#N/A,#N/A,TRUE,"ExitStratigy";#N/A,#N/A,TRUE,"OperatingAssumptions"}</definedName>
    <definedName name="asdfas" localSheetId="10" hidden="1">{"print 1.6",#N/A,FALSE,"Sheet1";"print 2.6",#N/A,FALSE,"Sheet1";"print 3.6",#N/A,FALSE,"Sheet1";"print 4.6",#N/A,FALSE,"Sheet1";"print 5.6",#N/A,FALSE,"Sheet1";"print 6.6",#N/A,FALSE,"Sheet1"}</definedName>
    <definedName name="asdfas" localSheetId="13" hidden="1">{"print 1.6",#N/A,FALSE,"Sheet1";"print 2.6",#N/A,FALSE,"Sheet1";"print 3.6",#N/A,FALSE,"Sheet1";"print 4.6",#N/A,FALSE,"Sheet1";"print 5.6",#N/A,FALSE,"Sheet1";"print 6.6",#N/A,FALSE,"Sheet1"}</definedName>
    <definedName name="asdfas" localSheetId="4" hidden="1">{"print 1.6",#N/A,FALSE,"Sheet1";"print 2.6",#N/A,FALSE,"Sheet1";"print 3.6",#N/A,FALSE,"Sheet1";"print 4.6",#N/A,FALSE,"Sheet1";"print 5.6",#N/A,FALSE,"Sheet1";"print 6.6",#N/A,FALSE,"Sheet1"}</definedName>
    <definedName name="asdfas" localSheetId="6" hidden="1">{"print 1.6",#N/A,FALSE,"Sheet1";"print 2.6",#N/A,FALSE,"Sheet1";"print 3.6",#N/A,FALSE,"Sheet1";"print 4.6",#N/A,FALSE,"Sheet1";"print 5.6",#N/A,FALSE,"Sheet1";"print 6.6",#N/A,FALSE,"Sheet1"}</definedName>
    <definedName name="asdfas" localSheetId="11" hidden="1">{"print 1.6",#N/A,FALSE,"Sheet1";"print 2.6",#N/A,FALSE,"Sheet1";"print 3.6",#N/A,FALSE,"Sheet1";"print 4.6",#N/A,FALSE,"Sheet1";"print 5.6",#N/A,FALSE,"Sheet1";"print 6.6",#N/A,FALSE,"Sheet1"}</definedName>
    <definedName name="asdfas" localSheetId="12" hidden="1">{"print 1.6",#N/A,FALSE,"Sheet1";"print 2.6",#N/A,FALSE,"Sheet1";"print 3.6",#N/A,FALSE,"Sheet1";"print 4.6",#N/A,FALSE,"Sheet1";"print 5.6",#N/A,FALSE,"Sheet1";"print 6.6",#N/A,FALSE,"Sheet1"}</definedName>
    <definedName name="asdfas" localSheetId="7" hidden="1">{"print 1.6",#N/A,FALSE,"Sheet1";"print 2.6",#N/A,FALSE,"Sheet1";"print 3.6",#N/A,FALSE,"Sheet1";"print 4.6",#N/A,FALSE,"Sheet1";"print 5.6",#N/A,FALSE,"Sheet1";"print 6.6",#N/A,FALSE,"Sheet1"}</definedName>
    <definedName name="asdfas" localSheetId="8" hidden="1">{"print 1.6",#N/A,FALSE,"Sheet1";"print 2.6",#N/A,FALSE,"Sheet1";"print 3.6",#N/A,FALSE,"Sheet1";"print 4.6",#N/A,FALSE,"Sheet1";"print 5.6",#N/A,FALSE,"Sheet1";"print 6.6",#N/A,FALSE,"Sheet1"}</definedName>
    <definedName name="asdfas" localSheetId="9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10" hidden="1">{"print 1.6",#N/A,FALSE,"Sheet1";"print 2.6",#N/A,FALSE,"Sheet1";"print 3.6",#N/A,FALSE,"Sheet1";"print 4.6",#N/A,FALSE,"Sheet1";"print 5.6",#N/A,FALSE,"Sheet1";"print 6.6",#N/A,FALSE,"Sheet1"}</definedName>
    <definedName name="asdfasaa" localSheetId="13" hidden="1">{"print 1.6",#N/A,FALSE,"Sheet1";"print 2.6",#N/A,FALSE,"Sheet1";"print 3.6",#N/A,FALSE,"Sheet1";"print 4.6",#N/A,FALSE,"Sheet1";"print 5.6",#N/A,FALSE,"Sheet1";"print 6.6",#N/A,FALSE,"Sheet1"}</definedName>
    <definedName name="asdfasaa" localSheetId="4" hidden="1">{"print 1.6",#N/A,FALSE,"Sheet1";"print 2.6",#N/A,FALSE,"Sheet1";"print 3.6",#N/A,FALSE,"Sheet1";"print 4.6",#N/A,FALSE,"Sheet1";"print 5.6",#N/A,FALSE,"Sheet1";"print 6.6",#N/A,FALSE,"Sheet1"}</definedName>
    <definedName name="asdfasaa" localSheetId="6" hidden="1">{"print 1.6",#N/A,FALSE,"Sheet1";"print 2.6",#N/A,FALSE,"Sheet1";"print 3.6",#N/A,FALSE,"Sheet1";"print 4.6",#N/A,FALSE,"Sheet1";"print 5.6",#N/A,FALSE,"Sheet1";"print 6.6",#N/A,FALSE,"Sheet1"}</definedName>
    <definedName name="asdfasaa" localSheetId="11" hidden="1">{"print 1.6",#N/A,FALSE,"Sheet1";"print 2.6",#N/A,FALSE,"Sheet1";"print 3.6",#N/A,FALSE,"Sheet1";"print 4.6",#N/A,FALSE,"Sheet1";"print 5.6",#N/A,FALSE,"Sheet1";"print 6.6",#N/A,FALSE,"Sheet1"}</definedName>
    <definedName name="asdfasaa" localSheetId="12" hidden="1">{"print 1.6",#N/A,FALSE,"Sheet1";"print 2.6",#N/A,FALSE,"Sheet1";"print 3.6",#N/A,FALSE,"Sheet1";"print 4.6",#N/A,FALSE,"Sheet1";"print 5.6",#N/A,FALSE,"Sheet1";"print 6.6",#N/A,FALSE,"Sheet1"}</definedName>
    <definedName name="asdfasaa" localSheetId="7" hidden="1">{"print 1.6",#N/A,FALSE,"Sheet1";"print 2.6",#N/A,FALSE,"Sheet1";"print 3.6",#N/A,FALSE,"Sheet1";"print 4.6",#N/A,FALSE,"Sheet1";"print 5.6",#N/A,FALSE,"Sheet1";"print 6.6",#N/A,FALSE,"Sheet1"}</definedName>
    <definedName name="asdfasaa" localSheetId="8" hidden="1">{"print 1.6",#N/A,FALSE,"Sheet1";"print 2.6",#N/A,FALSE,"Sheet1";"print 3.6",#N/A,FALSE,"Sheet1";"print 4.6",#N/A,FALSE,"Sheet1";"print 5.6",#N/A,FALSE,"Sheet1";"print 6.6",#N/A,FALSE,"Sheet1"}</definedName>
    <definedName name="asdfasaa" localSheetId="9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10" hidden="1">{"rtn",#N/A,FALSE,"RTN";"tables",#N/A,FALSE,"RTN";"cf",#N/A,FALSE,"CF";"stats",#N/A,FALSE,"Stats";"prop",#N/A,FALSE,"Prop"}</definedName>
    <definedName name="asdfasdf" localSheetId="13" hidden="1">{"rtn",#N/A,FALSE,"RTN";"tables",#N/A,FALSE,"RTN";"cf",#N/A,FALSE,"CF";"stats",#N/A,FALSE,"Stats";"prop",#N/A,FALSE,"Prop"}</definedName>
    <definedName name="asdfasdf" localSheetId="4" hidden="1">{"rtn",#N/A,FALSE,"RTN";"tables",#N/A,FALSE,"RTN";"cf",#N/A,FALSE,"CF";"stats",#N/A,FALSE,"Stats";"prop",#N/A,FALSE,"Prop"}</definedName>
    <definedName name="asdfasdf" localSheetId="6" hidden="1">{"rtn",#N/A,FALSE,"RTN";"tables",#N/A,FALSE,"RTN";"cf",#N/A,FALSE,"CF";"stats",#N/A,FALSE,"Stats";"prop",#N/A,FALSE,"Prop"}</definedName>
    <definedName name="asdfasdf" localSheetId="11" hidden="1">{"rtn",#N/A,FALSE,"RTN";"tables",#N/A,FALSE,"RTN";"cf",#N/A,FALSE,"CF";"stats",#N/A,FALSE,"Stats";"prop",#N/A,FALSE,"Prop"}</definedName>
    <definedName name="asdfasdf" localSheetId="12" hidden="1">{"rtn",#N/A,FALSE,"RTN";"tables",#N/A,FALSE,"RTN";"cf",#N/A,FALSE,"CF";"stats",#N/A,FALSE,"Stats";"prop",#N/A,FALSE,"Prop"}</definedName>
    <definedName name="asdfasdf" localSheetId="7" hidden="1">{"rtn",#N/A,FALSE,"RTN";"tables",#N/A,FALSE,"RTN";"cf",#N/A,FALSE,"CF";"stats",#N/A,FALSE,"Stats";"prop",#N/A,FALSE,"Prop"}</definedName>
    <definedName name="asdfasdf" localSheetId="8" hidden="1">{"rtn",#N/A,FALSE,"RTN";"tables",#N/A,FALSE,"RTN";"cf",#N/A,FALSE,"CF";"stats",#N/A,FALSE,"Stats";"prop",#N/A,FALSE,"Prop"}</definedName>
    <definedName name="asdfasdf" localSheetId="9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s" localSheetId="10" hidden="1">{"print 1.6",#N/A,FALSE,"Sheet1";"print 2.6",#N/A,FALSE,"Sheet1";"print 3.6",#N/A,FALSE,"Sheet1";"print 4.6",#N/A,FALSE,"Sheet1";"print 5.6",#N/A,FALSE,"Sheet1";"print 6.6",#N/A,FALSE,"Sheet1"}</definedName>
    <definedName name="ass" localSheetId="13" hidden="1">{"print 1.6",#N/A,FALSE,"Sheet1";"print 2.6",#N/A,FALSE,"Sheet1";"print 3.6",#N/A,FALSE,"Sheet1";"print 4.6",#N/A,FALSE,"Sheet1";"print 5.6",#N/A,FALSE,"Sheet1";"print 6.6",#N/A,FALSE,"Sheet1"}</definedName>
    <definedName name="ass" localSheetId="4" hidden="1">{"print 1.6",#N/A,FALSE,"Sheet1";"print 2.6",#N/A,FALSE,"Sheet1";"print 3.6",#N/A,FALSE,"Sheet1";"print 4.6",#N/A,FALSE,"Sheet1";"print 5.6",#N/A,FALSE,"Sheet1";"print 6.6",#N/A,FALSE,"Sheet1"}</definedName>
    <definedName name="ass" localSheetId="6" hidden="1">{"print 1.6",#N/A,FALSE,"Sheet1";"print 2.6",#N/A,FALSE,"Sheet1";"print 3.6",#N/A,FALSE,"Sheet1";"print 4.6",#N/A,FALSE,"Sheet1";"print 5.6",#N/A,FALSE,"Sheet1";"print 6.6",#N/A,FALSE,"Sheet1"}</definedName>
    <definedName name="ass" localSheetId="11" hidden="1">{"print 1.6",#N/A,FALSE,"Sheet1";"print 2.6",#N/A,FALSE,"Sheet1";"print 3.6",#N/A,FALSE,"Sheet1";"print 4.6",#N/A,FALSE,"Sheet1";"print 5.6",#N/A,FALSE,"Sheet1";"print 6.6",#N/A,FALSE,"Sheet1"}</definedName>
    <definedName name="ass" localSheetId="12" hidden="1">{"print 1.6",#N/A,FALSE,"Sheet1";"print 2.6",#N/A,FALSE,"Sheet1";"print 3.6",#N/A,FALSE,"Sheet1";"print 4.6",#N/A,FALSE,"Sheet1";"print 5.6",#N/A,FALSE,"Sheet1";"print 6.6",#N/A,FALSE,"Sheet1"}</definedName>
    <definedName name="ass" localSheetId="7" hidden="1">{"print 1.6",#N/A,FALSE,"Sheet1";"print 2.6",#N/A,FALSE,"Sheet1";"print 3.6",#N/A,FALSE,"Sheet1";"print 4.6",#N/A,FALSE,"Sheet1";"print 5.6",#N/A,FALSE,"Sheet1";"print 6.6",#N/A,FALSE,"Sheet1"}</definedName>
    <definedName name="ass" localSheetId="8" hidden="1">{"print 1.6",#N/A,FALSE,"Sheet1";"print 2.6",#N/A,FALSE,"Sheet1";"print 3.6",#N/A,FALSE,"Sheet1";"print 4.6",#N/A,FALSE,"Sheet1";"print 5.6",#N/A,FALSE,"Sheet1";"print 6.6",#N/A,FALSE,"Sheet1"}</definedName>
    <definedName name="ass" localSheetId="9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s" localSheetId="10" hidden="1">{"rtn",#N/A,FALSE,"RTN";"tables",#N/A,FALSE,"RTN";"cf",#N/A,FALSE,"CF";"stats",#N/A,FALSE,"Stats";"prop",#N/A,FALSE,"Prop"}</definedName>
    <definedName name="asss" localSheetId="13" hidden="1">{"rtn",#N/A,FALSE,"RTN";"tables",#N/A,FALSE,"RTN";"cf",#N/A,FALSE,"CF";"stats",#N/A,FALSE,"Stats";"prop",#N/A,FALSE,"Prop"}</definedName>
    <definedName name="asss" localSheetId="4" hidden="1">{"rtn",#N/A,FALSE,"RTN";"tables",#N/A,FALSE,"RTN";"cf",#N/A,FALSE,"CF";"stats",#N/A,FALSE,"Stats";"prop",#N/A,FALSE,"Prop"}</definedName>
    <definedName name="asss" localSheetId="6" hidden="1">{"rtn",#N/A,FALSE,"RTN";"tables",#N/A,FALSE,"RTN";"cf",#N/A,FALSE,"CF";"stats",#N/A,FALSE,"Stats";"prop",#N/A,FALSE,"Prop"}</definedName>
    <definedName name="asss" localSheetId="11" hidden="1">{"rtn",#N/A,FALSE,"RTN";"tables",#N/A,FALSE,"RTN";"cf",#N/A,FALSE,"CF";"stats",#N/A,FALSE,"Stats";"prop",#N/A,FALSE,"Prop"}</definedName>
    <definedName name="asss" localSheetId="12" hidden="1">{"rtn",#N/A,FALSE,"RTN";"tables",#N/A,FALSE,"RTN";"cf",#N/A,FALSE,"CF";"stats",#N/A,FALSE,"Stats";"prop",#N/A,FALSE,"Prop"}</definedName>
    <definedName name="asss" localSheetId="7" hidden="1">{"rtn",#N/A,FALSE,"RTN";"tables",#N/A,FALSE,"RTN";"cf",#N/A,FALSE,"CF";"stats",#N/A,FALSE,"Stats";"prop",#N/A,FALSE,"Prop"}</definedName>
    <definedName name="asss" localSheetId="8" hidden="1">{"rtn",#N/A,FALSE,"RTN";"tables",#N/A,FALSE,"RTN";"cf",#N/A,FALSE,"CF";"stats",#N/A,FALSE,"Stats";"prop",#N/A,FALSE,"Prop"}</definedName>
    <definedName name="asss" localSheetId="9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belnew" localSheetId="10" hidden="1">{"IS",#N/A,FALSE,"IS";"RPTIS",#N/A,FALSE,"RPTIS";"STATS",#N/A,FALSE,"STATS";"CELL",#N/A,FALSE,"CELL";"BS",#N/A,FALSE,"BS"}</definedName>
    <definedName name="belnew" localSheetId="13" hidden="1">{"IS",#N/A,FALSE,"IS";"RPTIS",#N/A,FALSE,"RPTIS";"STATS",#N/A,FALSE,"STATS";"CELL",#N/A,FALSE,"CELL";"BS",#N/A,FALSE,"BS"}</definedName>
    <definedName name="belnew" localSheetId="4" hidden="1">{"IS",#N/A,FALSE,"IS";"RPTIS",#N/A,FALSE,"RPTIS";"STATS",#N/A,FALSE,"STATS";"CELL",#N/A,FALSE,"CELL";"BS",#N/A,FALSE,"BS"}</definedName>
    <definedName name="belnew" localSheetId="6" hidden="1">{"IS",#N/A,FALSE,"IS";"RPTIS",#N/A,FALSE,"RPTIS";"STATS",#N/A,FALSE,"STATS";"CELL",#N/A,FALSE,"CELL";"BS",#N/A,FALSE,"BS"}</definedName>
    <definedName name="belnew" localSheetId="11" hidden="1">{"IS",#N/A,FALSE,"IS";"RPTIS",#N/A,FALSE,"RPTIS";"STATS",#N/A,FALSE,"STATS";"CELL",#N/A,FALSE,"CELL";"BS",#N/A,FALSE,"BS"}</definedName>
    <definedName name="belnew" localSheetId="12" hidden="1">{"IS",#N/A,FALSE,"IS";"RPTIS",#N/A,FALSE,"RPTIS";"STATS",#N/A,FALSE,"STATS";"CELL",#N/A,FALSE,"CELL";"BS",#N/A,FALSE,"BS"}</definedName>
    <definedName name="belnew" localSheetId="7" hidden="1">{"IS",#N/A,FALSE,"IS";"RPTIS",#N/A,FALSE,"RPTIS";"STATS",#N/A,FALSE,"STATS";"CELL",#N/A,FALSE,"CELL";"BS",#N/A,FALSE,"BS"}</definedName>
    <definedName name="belnew" localSheetId="8" hidden="1">{"IS",#N/A,FALSE,"IS";"RPTIS",#N/A,FALSE,"RPTIS";"STATS",#N/A,FALSE,"STATS";"CELL",#N/A,FALSE,"CELL";"BS",#N/A,FALSE,"BS"}</definedName>
    <definedName name="belnew" localSheetId="9" hidden="1">{"IS",#N/A,FALSE,"IS";"RPTIS",#N/A,FALSE,"RPTIS";"STATS",#N/A,FALSE,"STATS";"CELL",#N/A,FALSE,"CELL";"BS",#N/A,FALSE,"BS"}</definedName>
    <definedName name="belnew" hidden="1">{"IS",#N/A,FALSE,"IS";"RPTIS",#N/A,FALSE,"RPTIS";"STATS",#N/A,FALSE,"STATS";"CELL",#N/A,FALSE,"CELL";"BS",#N/A,FALSE,"BS"}</definedName>
    <definedName name="Bullshit" localSheetId="10" hidden="1">{"Assumptions",#N/A,TRUE,"Returns";"Tables",#N/A,TRUE,"Returns"}</definedName>
    <definedName name="Bullshit" localSheetId="13" hidden="1">{"Assumptions",#N/A,TRUE,"Returns";"Tables",#N/A,TRUE,"Returns"}</definedName>
    <definedName name="Bullshit" localSheetId="4" hidden="1">{"Assumptions",#N/A,TRUE,"Returns";"Tables",#N/A,TRUE,"Returns"}</definedName>
    <definedName name="Bullshit" localSheetId="6" hidden="1">{"Assumptions",#N/A,TRUE,"Returns";"Tables",#N/A,TRUE,"Returns"}</definedName>
    <definedName name="Bullshit" localSheetId="11" hidden="1">{"Assumptions",#N/A,TRUE,"Returns";"Tables",#N/A,TRUE,"Returns"}</definedName>
    <definedName name="Bullshit" localSheetId="12" hidden="1">{"Assumptions",#N/A,TRUE,"Returns";"Tables",#N/A,TRUE,"Returns"}</definedName>
    <definedName name="Bullshit" localSheetId="7" hidden="1">{"Assumptions",#N/A,TRUE,"Returns";"Tables",#N/A,TRUE,"Returns"}</definedName>
    <definedName name="Bullshit" localSheetId="8" hidden="1">{"Assumptions",#N/A,TRUE,"Returns";"Tables",#N/A,TRUE,"Returns"}</definedName>
    <definedName name="Bullshit" localSheetId="9" hidden="1">{"Assumptions",#N/A,TRUE,"Returns";"Tables",#N/A,TRUE,"Returns"}</definedName>
    <definedName name="Bullshit" hidden="1">{"Assumptions",#N/A,TRUE,"Returns";"Tables",#N/A,TRUE,"Returns"}</definedName>
    <definedName name="CAM_Fixed">'Data Validation'!$D$4</definedName>
    <definedName name="cda">'[10]Sheet 3'!$A$1:$C$4</definedName>
    <definedName name="comm_escalation" localSheetId="11">'[7]Rent Roll - Inputs'!$C$38</definedName>
    <definedName name="comm_escalation" localSheetId="12">'[7]Rent Roll - Inputs'!$C$38</definedName>
    <definedName name="comm_escalation" localSheetId="7">'[15]Rent Roll - Inputs'!$C$38</definedName>
    <definedName name="comm_escalation">#REF!</definedName>
    <definedName name="commercial_area">'[7]One Pager'!$M$6</definedName>
    <definedName name="commercial_current_rent" localSheetId="11">'[7]Rent Roll - Inputs'!$X$6</definedName>
    <definedName name="commercial_current_rent" localSheetId="12">'[7]Rent Roll - Inputs'!$X$6</definedName>
    <definedName name="commercial_current_rent" localSheetId="7">'[15]Rent Roll - Inputs'!$X$6</definedName>
    <definedName name="commercial_current_rent">#REF!</definedName>
    <definedName name="commercial_market_rent" localSheetId="11">'[7]Rent Roll - Inputs'!$AA$6</definedName>
    <definedName name="commercial_market_rent" localSheetId="12">'[7]Rent Roll - Inputs'!$AA$6</definedName>
    <definedName name="commercial_market_rent" localSheetId="7">'[15]Rent Roll - Inputs'!$AA$6</definedName>
    <definedName name="commercial_market_rent">#REF!</definedName>
    <definedName name="concessions" localSheetId="11">'[7]Rent Roll - Inputs'!$D$56</definedName>
    <definedName name="concessions" localSheetId="12">'[7]Rent Roll - Inputs'!$D$56</definedName>
    <definedName name="concessions" localSheetId="7">'[15]Rent Roll - Inputs'!$D$56</definedName>
    <definedName name="concessions">#REF!</definedName>
    <definedName name="copy" localSheetId="10" hidden="1">{"sheet a",#N/A,FALSE,"A";"2 9 casflow",#N/A,FALSE,"B"}</definedName>
    <definedName name="copy" localSheetId="13" hidden="1">{"sheet a",#N/A,FALSE,"A";"2 9 casflow",#N/A,FALSE,"B"}</definedName>
    <definedName name="copy" localSheetId="4" hidden="1">{"sheet a",#N/A,FALSE,"A";"2 9 casflow",#N/A,FALSE,"B"}</definedName>
    <definedName name="copy" localSheetId="6" hidden="1">{"sheet a",#N/A,FALSE,"A";"2 9 casflow",#N/A,FALSE,"B"}</definedName>
    <definedName name="copy" localSheetId="11" hidden="1">{"sheet a",#N/A,FALSE,"A";"2 9 casflow",#N/A,FALSE,"B"}</definedName>
    <definedName name="copy" localSheetId="12" hidden="1">{"sheet a",#N/A,FALSE,"A";"2 9 casflow",#N/A,FALSE,"B"}</definedName>
    <definedName name="copy" localSheetId="7" hidden="1">{"sheet a",#N/A,FALSE,"A";"2 9 casflow",#N/A,FALSE,"B"}</definedName>
    <definedName name="copy" localSheetId="8" hidden="1">{"sheet a",#N/A,FALSE,"A";"2 9 casflow",#N/A,FALSE,"B"}</definedName>
    <definedName name="copy" localSheetId="9" hidden="1">{"sheet a",#N/A,FALSE,"A";"2 9 casflow",#N/A,FALSE,"B"}</definedName>
    <definedName name="copy" hidden="1">{"sheet a",#N/A,FALSE,"A";"2 9 casflow",#N/A,FALSE,"B"}</definedName>
    <definedName name="copy2" localSheetId="10" hidden="1">{"new",#N/A,FALSE,"D";"PROFORMA",#N/A,FALSE,"A";"partial 1",#N/A,FALSE,"B";"partial 2",#N/A,FALSE,"B";"partial 3",#N/A,FALSE,"B";"SMALL CF 1",#N/A,FALSE,"C"}</definedName>
    <definedName name="copy2" localSheetId="13" hidden="1">{"new",#N/A,FALSE,"D";"PROFORMA",#N/A,FALSE,"A";"partial 1",#N/A,FALSE,"B";"partial 2",#N/A,FALSE,"B";"partial 3",#N/A,FALSE,"B";"SMALL CF 1",#N/A,FALSE,"C"}</definedName>
    <definedName name="copy2" localSheetId="4" hidden="1">{"new",#N/A,FALSE,"D";"PROFORMA",#N/A,FALSE,"A";"partial 1",#N/A,FALSE,"B";"partial 2",#N/A,FALSE,"B";"partial 3",#N/A,FALSE,"B";"SMALL CF 1",#N/A,FALSE,"C"}</definedName>
    <definedName name="copy2" localSheetId="6" hidden="1">{"new",#N/A,FALSE,"D";"PROFORMA",#N/A,FALSE,"A";"partial 1",#N/A,FALSE,"B";"partial 2",#N/A,FALSE,"B";"partial 3",#N/A,FALSE,"B";"SMALL CF 1",#N/A,FALSE,"C"}</definedName>
    <definedName name="copy2" localSheetId="11" hidden="1">{"new",#N/A,FALSE,"D";"PROFORMA",#N/A,FALSE,"A";"partial 1",#N/A,FALSE,"B";"partial 2",#N/A,FALSE,"B";"partial 3",#N/A,FALSE,"B";"SMALL CF 1",#N/A,FALSE,"C"}</definedName>
    <definedName name="copy2" localSheetId="12" hidden="1">{"new",#N/A,FALSE,"D";"PROFORMA",#N/A,FALSE,"A";"partial 1",#N/A,FALSE,"B";"partial 2",#N/A,FALSE,"B";"partial 3",#N/A,FALSE,"B";"SMALL CF 1",#N/A,FALSE,"C"}</definedName>
    <definedName name="copy2" localSheetId="7" hidden="1">{"new",#N/A,FALSE,"D";"PROFORMA",#N/A,FALSE,"A";"partial 1",#N/A,FALSE,"B";"partial 2",#N/A,FALSE,"B";"partial 3",#N/A,FALSE,"B";"SMALL CF 1",#N/A,FALSE,"C"}</definedName>
    <definedName name="copy2" localSheetId="8" hidden="1">{"new",#N/A,FALSE,"D";"PROFORMA",#N/A,FALSE,"A";"partial 1",#N/A,FALSE,"B";"partial 2",#N/A,FALSE,"B";"partial 3",#N/A,FALSE,"B";"SMALL CF 1",#N/A,FALSE,"C"}</definedName>
    <definedName name="copy2" localSheetId="9" hidden="1">{"new",#N/A,FALSE,"D";"PROFORMA",#N/A,FALSE,"A";"partial 1",#N/A,FALSE,"B";"partial 2",#N/A,FALSE,"B";"partial 3",#N/A,FALSE,"B";"SMALL CF 1",#N/A,FALSE,"C"}</definedName>
    <definedName name="copy2" hidden="1">{"new",#N/A,FALSE,"D";"PROFORMA",#N/A,FALSE,"A";"partial 1",#N/A,FALSE,"B";"partial 2",#N/A,FALSE,"B";"partial 3",#N/A,FALSE,"B";"SMALL CF 1",#N/A,FALSE,"C"}</definedName>
    <definedName name="DATA_01" hidden="1">#REF!</definedName>
    <definedName name="dddddd" localSheetId="10" hidden="1">{#N/A,#N/A,FALSE,"CAPREIT"}</definedName>
    <definedName name="dddddd" localSheetId="13" hidden="1">{#N/A,#N/A,FALSE,"CAPREIT"}</definedName>
    <definedName name="dddddd" localSheetId="4" hidden="1">{#N/A,#N/A,FALSE,"CAPREIT"}</definedName>
    <definedName name="dddddd" localSheetId="6" hidden="1">{#N/A,#N/A,FALSE,"CAPREIT"}</definedName>
    <definedName name="dddddd" localSheetId="11" hidden="1">{#N/A,#N/A,FALSE,"CAPREIT"}</definedName>
    <definedName name="dddddd" localSheetId="12" hidden="1">{#N/A,#N/A,FALSE,"CAPREIT"}</definedName>
    <definedName name="dddddd" localSheetId="7" hidden="1">{#N/A,#N/A,FALSE,"CAPREIT"}</definedName>
    <definedName name="dddddd" localSheetId="8" hidden="1">{#N/A,#N/A,FALSE,"CAPREIT"}</definedName>
    <definedName name="dddddd" localSheetId="9" hidden="1">{#N/A,#N/A,FALSE,"CAPREIT"}</definedName>
    <definedName name="dddddd" hidden="1">{#N/A,#N/A,FALSE,"CAPREIT"}</definedName>
    <definedName name="ddddddd" localSheetId="10" hidden="1">{#N/A,#N/A,FALSE,"CAPREIT"}</definedName>
    <definedName name="ddddddd" localSheetId="13" hidden="1">{#N/A,#N/A,FALSE,"CAPREIT"}</definedName>
    <definedName name="ddddddd" localSheetId="4" hidden="1">{#N/A,#N/A,FALSE,"CAPREIT"}</definedName>
    <definedName name="ddddddd" localSheetId="6" hidden="1">{#N/A,#N/A,FALSE,"CAPREIT"}</definedName>
    <definedName name="ddddddd" localSheetId="11" hidden="1">{#N/A,#N/A,FALSE,"CAPREIT"}</definedName>
    <definedName name="ddddddd" localSheetId="12" hidden="1">{#N/A,#N/A,FALSE,"CAPREIT"}</definedName>
    <definedName name="ddddddd" localSheetId="7" hidden="1">{#N/A,#N/A,FALSE,"CAPREIT"}</definedName>
    <definedName name="ddddddd" localSheetId="8" hidden="1">{#N/A,#N/A,FALSE,"CAPREIT"}</definedName>
    <definedName name="ddddddd" localSheetId="9" hidden="1">{#N/A,#N/A,FALSE,"CAPREIT"}</definedName>
    <definedName name="ddddddd" hidden="1">{#N/A,#N/A,FALSE,"CAPREIT"}</definedName>
    <definedName name="Debt_Calc1_Amort" hidden="1">[11]DebtSupport!$C$32</definedName>
    <definedName name="Debt_Calc1_CapExEnd" hidden="1">[11]DebtSupport!$C$31</definedName>
    <definedName name="Debt_Calc1_Draw" hidden="1">[11]DebtSupport!$C$29</definedName>
    <definedName name="Debt_Calc1_End" hidden="1">[11]DebtSupport!$C$33</definedName>
    <definedName name="Debt_Calc1_InitialBalance" hidden="1">[11]DebtSupport!$C$38</definedName>
    <definedName name="Debt_Calc1_IO" hidden="1">[11]DebtSupport!$C$30</definedName>
    <definedName name="Debt_Calc1_IsPrepaid" hidden="1">[11]DebtSupport!$C$35</definedName>
    <definedName name="Debt_Calc1_IsRefied" hidden="1">[11]DebtSupport!$C$34</definedName>
    <definedName name="Debt_Calc1_Maturity" hidden="1">[11]DebtSupport!$C$28</definedName>
    <definedName name="Debt_Calc1_Start" hidden="1">[11]DebtSupport!$C$26</definedName>
    <definedName name="Debt_Calc1_Term" hidden="1">[11]DebtSupport!$C$27</definedName>
    <definedName name="Debt_Calc1_Year" hidden="1">[11]DebtSupport!$C$39</definedName>
    <definedName name="Debt_Calc2_Amort" hidden="1">[11]DebtSupport!$D$32</definedName>
    <definedName name="Debt_Calc2_CapExEnd" hidden="1">[11]DebtSupport!$D$31</definedName>
    <definedName name="Debt_Calc2_Draw" hidden="1">[11]DebtSupport!$D$29</definedName>
    <definedName name="Debt_Calc2_End" hidden="1">[11]DebtSupport!$D$33</definedName>
    <definedName name="Debt_Calc2_InitialBalance" hidden="1">[11]DebtSupport!$D$38</definedName>
    <definedName name="Debt_Calc2_IO" hidden="1">[11]DebtSupport!$D$30</definedName>
    <definedName name="Debt_Calc2_IsPrepaid" hidden="1">[11]DebtSupport!$D$35</definedName>
    <definedName name="Debt_Calc2_IsRefied" hidden="1">[11]DebtSupport!$D$34</definedName>
    <definedName name="Debt_Calc2_Maturity" hidden="1">[11]DebtSupport!$D$28</definedName>
    <definedName name="Debt_Calc2_Start" hidden="1">[11]DebtSupport!$D$26</definedName>
    <definedName name="Debt_Calc2_Term" hidden="1">[11]DebtSupport!$D$27</definedName>
    <definedName name="Debt_Calc2_Year" hidden="1">[11]DebtSupport!$D$39</definedName>
    <definedName name="Debt_Calc3_Amort" hidden="1">[11]DebtSupport!$E$32</definedName>
    <definedName name="Debt_Calc3_CapExEnd" hidden="1">[11]DebtSupport!$E$31</definedName>
    <definedName name="Debt_Calc3_Draw" hidden="1">[11]DebtSupport!$E$29</definedName>
    <definedName name="Debt_Calc3_End" hidden="1">[11]DebtSupport!$E$33</definedName>
    <definedName name="Debt_Calc3_InitialBalance" hidden="1">[11]DebtSupport!$E$38</definedName>
    <definedName name="Debt_Calc3_IO" hidden="1">[11]DebtSupport!$E$30</definedName>
    <definedName name="Debt_Calc3_IsPrepaid" hidden="1">[11]DebtSupport!$E$35</definedName>
    <definedName name="Debt_Calc3_Maturity" hidden="1">[11]DebtSupport!$E$28</definedName>
    <definedName name="Debt_Calc3_Refi1" hidden="1">[11]DebtSupport!$E$36</definedName>
    <definedName name="Debt_Calc3_Refi2" hidden="1">[11]DebtSupport!$E$37</definedName>
    <definedName name="Debt_Calc3_Start" hidden="1">[11]DebtSupport!$E$26</definedName>
    <definedName name="Debt_Calc3_Term" hidden="1">[11]DebtSupport!$E$27</definedName>
    <definedName name="Debt_CalcType2" hidden="1">[11]DebtValidation!$C$3</definedName>
    <definedName name="Debt_CalcType3" hidden="1">[11]DebtValidation!$C$4</definedName>
    <definedName name="Debt_CalcType4" hidden="1">[11]DebtValidation!$C$5</definedName>
    <definedName name="Debt_CalcType5" hidden="1">[11]DebtValidation!$C$6</definedName>
    <definedName name="Debt_CalcTypes" hidden="1">[11]DebtValidation!$C$2:$C$6</definedName>
    <definedName name="Debt_FundType1" hidden="1">[11]DebtValidation!$E$2</definedName>
    <definedName name="Debt_FundType2" hidden="1">[11]DebtValidation!$E$3</definedName>
    <definedName name="Debt_FundType3" hidden="1">[11]DebtValidation!$E$4</definedName>
    <definedName name="Debt_FundTypes" hidden="1">[11]DebtValidation!$E$2:$E$3</definedName>
    <definedName name="DEBT_InitialBalance" localSheetId="10" hidden="1">#REF!</definedName>
    <definedName name="DEBT_InitialBalance" localSheetId="13" hidden="1">#REF!</definedName>
    <definedName name="DEBT_InitialBalance" localSheetId="6" hidden="1">#REF!</definedName>
    <definedName name="DEBT_InitialBalance" localSheetId="11" hidden="1">#REF!</definedName>
    <definedName name="DEBT_InitialBalance" localSheetId="12" hidden="1">#REF!</definedName>
    <definedName name="DEBT_InitialBalance" localSheetId="7" hidden="1">#REF!</definedName>
    <definedName name="DEBT_InitialBalance" localSheetId="8" hidden="1">#REF!</definedName>
    <definedName name="DEBT_InitialBalance" localSheetId="9" hidden="1">#REF!</definedName>
    <definedName name="DEBT_InitialBalance" hidden="1">#REF!</definedName>
    <definedName name="Debt_InitialBOPBalance" localSheetId="10" hidden="1">#REF!</definedName>
    <definedName name="Debt_InitialBOPBalance" localSheetId="13" hidden="1">#REF!</definedName>
    <definedName name="Debt_InitialBOPBalance" localSheetId="6" hidden="1">#REF!</definedName>
    <definedName name="Debt_InitialBOPBalance" localSheetId="8" hidden="1">#REF!</definedName>
    <definedName name="Debt_InitialBOPBalance" localSheetId="9" hidden="1">#REF!</definedName>
    <definedName name="Debt_InitialBOPBalance" hidden="1">#REF!</definedName>
    <definedName name="DEBT_InitialCapital" localSheetId="10" hidden="1">#REF!</definedName>
    <definedName name="DEBT_InitialCapital" localSheetId="13" hidden="1">#REF!</definedName>
    <definedName name="DEBT_InitialCapital" localSheetId="6" hidden="1">#REF!</definedName>
    <definedName name="DEBT_InitialCapital" localSheetId="8" hidden="1">#REF!</definedName>
    <definedName name="DEBT_InitialCapital" localSheetId="9" hidden="1">#REF!</definedName>
    <definedName name="DEBT_InitialCapital" hidden="1">#REF!</definedName>
    <definedName name="DEBT_InitialFunding" localSheetId="10" hidden="1">#REF!</definedName>
    <definedName name="DEBT_InitialFunding" localSheetId="13" hidden="1">#REF!</definedName>
    <definedName name="DEBT_InitialFunding" localSheetId="8" hidden="1">#REF!</definedName>
    <definedName name="DEBT_InitialFunding" localSheetId="9" hidden="1">#REF!</definedName>
    <definedName name="DEBT_InitialFunding" hidden="1">#REF!</definedName>
    <definedName name="DEBT_InitialInterest" localSheetId="10" hidden="1">#REF!</definedName>
    <definedName name="DEBT_InitialInterest" localSheetId="13" hidden="1">#REF!</definedName>
    <definedName name="DEBT_InitialInterest" localSheetId="8" hidden="1">#REF!</definedName>
    <definedName name="DEBT_InitialInterest" localSheetId="9" hidden="1">#REF!</definedName>
    <definedName name="DEBT_InitialInterest" hidden="1">#REF!</definedName>
    <definedName name="Debt_InitialLoanFee" localSheetId="10" hidden="1">#REF!</definedName>
    <definedName name="Debt_InitialLoanFee" localSheetId="13" hidden="1">#REF!</definedName>
    <definedName name="Debt_InitialLoanFee" localSheetId="8" hidden="1">#REF!</definedName>
    <definedName name="Debt_InitialLoanFee" localSheetId="9" hidden="1">#REF!</definedName>
    <definedName name="Debt_InitialLoanFee" hidden="1">#REF!</definedName>
    <definedName name="DEBT_InitialMaturity" localSheetId="10" hidden="1">#REF!</definedName>
    <definedName name="DEBT_InitialMaturity" localSheetId="13" hidden="1">#REF!</definedName>
    <definedName name="DEBT_InitialMaturity" localSheetId="8" hidden="1">#REF!</definedName>
    <definedName name="DEBT_InitialMaturity" localSheetId="9" hidden="1">#REF!</definedName>
    <definedName name="DEBT_InitialMaturity" hidden="1">#REF!</definedName>
    <definedName name="Debt_InitialPrepaymentFee" localSheetId="10" hidden="1">#REF!</definedName>
    <definedName name="Debt_InitialPrepaymentFee" localSheetId="13" hidden="1">#REF!</definedName>
    <definedName name="Debt_InitialPrepaymentFee" localSheetId="8" hidden="1">#REF!</definedName>
    <definedName name="Debt_InitialPrepaymentFee" localSheetId="9" hidden="1">#REF!</definedName>
    <definedName name="Debt_InitialPrepaymentFee" hidden="1">#REF!</definedName>
    <definedName name="DEBT_InitialPrincipal" localSheetId="10" hidden="1">#REF!</definedName>
    <definedName name="DEBT_InitialPrincipal" localSheetId="13" hidden="1">#REF!</definedName>
    <definedName name="DEBT_InitialPrincipal" localSheetId="8" hidden="1">#REF!</definedName>
    <definedName name="DEBT_InitialPrincipal" localSheetId="9" hidden="1">#REF!</definedName>
    <definedName name="DEBT_InitialPrincipal" hidden="1">#REF!</definedName>
    <definedName name="DEBT_InitialRefi" localSheetId="10" hidden="1">#REF!</definedName>
    <definedName name="DEBT_InitialRefi" localSheetId="13" hidden="1">#REF!</definedName>
    <definedName name="DEBT_InitialRefi" localSheetId="8" hidden="1">#REF!</definedName>
    <definedName name="DEBT_InitialRefi" localSheetId="9" hidden="1">#REF!</definedName>
    <definedName name="DEBT_InitialRefi" hidden="1">#REF!</definedName>
    <definedName name="Debt_InitialSeniorBalance" localSheetId="10" hidden="1">#REF!</definedName>
    <definedName name="Debt_InitialSeniorBalance" localSheetId="13" hidden="1">#REF!</definedName>
    <definedName name="Debt_InitialSeniorBalance" localSheetId="8" hidden="1">#REF!</definedName>
    <definedName name="Debt_InitialSeniorBalance" localSheetId="9" hidden="1">#REF!</definedName>
    <definedName name="Debt_InitialSeniorBalance" hidden="1">#REF!</definedName>
    <definedName name="Debt_InitialSeniorBOPBalance" localSheetId="10" hidden="1">#REF!</definedName>
    <definedName name="Debt_InitialSeniorBOPBalance" localSheetId="13" hidden="1">#REF!</definedName>
    <definedName name="Debt_InitialSeniorBOPBalance" localSheetId="8" hidden="1">#REF!</definedName>
    <definedName name="Debt_InitialSeniorBOPBalance" localSheetId="9" hidden="1">#REF!</definedName>
    <definedName name="Debt_InitialSeniorBOPBalance" hidden="1">#REF!</definedName>
    <definedName name="Debt_InitialSeniorInterest" localSheetId="10" hidden="1">#REF!</definedName>
    <definedName name="Debt_InitialSeniorInterest" localSheetId="13" hidden="1">#REF!</definedName>
    <definedName name="Debt_InitialSeniorInterest" localSheetId="8" hidden="1">#REF!</definedName>
    <definedName name="Debt_InitialSeniorInterest" localSheetId="9" hidden="1">#REF!</definedName>
    <definedName name="Debt_InitialSeniorInterest" hidden="1">#REF!</definedName>
    <definedName name="Debt_InitialSeniorPrincipal" localSheetId="10" hidden="1">#REF!</definedName>
    <definedName name="Debt_InitialSeniorPrincipal" localSheetId="13" hidden="1">#REF!</definedName>
    <definedName name="Debt_InitialSeniorPrincipal" localSheetId="8" hidden="1">#REF!</definedName>
    <definedName name="Debt_InitialSeniorPrincipal" localSheetId="9" hidden="1">#REF!</definedName>
    <definedName name="Debt_InitialSeniorPrincipal" hidden="1">#REF!</definedName>
    <definedName name="Debt_Label1_Amort" hidden="1">[11]DebtSupport!$C$22</definedName>
    <definedName name="Debt_Label1_Amount" hidden="1">[11]DebtSupport!$C$17</definedName>
    <definedName name="Debt_Label1_InitialRate" hidden="1">[11]DebtSupport!$C$24</definedName>
    <definedName name="Debt_Label1_IO" hidden="1">[11]DebtSupport!$C$21</definedName>
    <definedName name="Debt_Label1_Maturity" hidden="1">[11]DebtSupport!$C$23</definedName>
    <definedName name="Debt_Label1_Percent" hidden="1">[11]DebtSupport!$C$19</definedName>
    <definedName name="Debt_Label1_Term" hidden="1">[11]DebtSupport!$C$20</definedName>
    <definedName name="Debt_Label1_Value" hidden="1">[11]DebtSupport!$C$18</definedName>
    <definedName name="Debt_Label2_Amort" hidden="1">[11]DebtSupport!$D$22</definedName>
    <definedName name="Debt_Label2_Amount" hidden="1">[11]DebtSupport!$D$17</definedName>
    <definedName name="Debt_Label2_InitialRate" hidden="1">[11]DebtSupport!$D$24</definedName>
    <definedName name="Debt_Label2_IO" hidden="1">[11]DebtSupport!$D$21</definedName>
    <definedName name="Debt_Label2_Maturity" hidden="1">[11]DebtSupport!$D$23</definedName>
    <definedName name="Debt_Label2_Percent" hidden="1">[11]DebtSupport!$D$19</definedName>
    <definedName name="Debt_Label2_Term" hidden="1">[11]DebtSupport!$D$20</definedName>
    <definedName name="Debt_Label2_Value" hidden="1">[11]DebtSupport!$D$18</definedName>
    <definedName name="Debt_Label3_Amort" hidden="1">[11]DebtSupport!$E$22</definedName>
    <definedName name="Debt_Label3_Amount" hidden="1">[11]DebtSupport!$E$17</definedName>
    <definedName name="Debt_Label3_InitialRate" hidden="1">[11]DebtSupport!$E$24</definedName>
    <definedName name="Debt_Label3_IO" hidden="1">[11]DebtSupport!$E$21</definedName>
    <definedName name="Debt_Label3_Maturity" hidden="1">[11]DebtSupport!$E$23</definedName>
    <definedName name="Debt_Label3_Percent" hidden="1">[11]DebtSupport!$E$19</definedName>
    <definedName name="Debt_Label3_Term" hidden="1">[11]DebtSupport!$E$20</definedName>
    <definedName name="Debt_Label3_Value" hidden="1">[11]DebtSupport!$E$18</definedName>
    <definedName name="Debt_LoanType1" hidden="1">[11]DebtValidation!$A$2</definedName>
    <definedName name="Debt_LoanType2" hidden="1">[11]DebtValidation!$A$3</definedName>
    <definedName name="Debt_LoanType4" hidden="1">[11]DebtValidation!$A$5</definedName>
    <definedName name="Debt_LoanTypes" hidden="1">[11]DebtValidation!$A$2:$A$4</definedName>
    <definedName name="DEBT_PaymentType1" hidden="1">[11]DebtValidation!$D$2</definedName>
    <definedName name="DEBT_PaymentType5" hidden="1">[11]DebtValidation!$D$3</definedName>
    <definedName name="DEBT_PaymentTypes" hidden="1">[11]DebtValidation!$D$2:$D$3</definedName>
    <definedName name="Debt_PurchaseRange" hidden="1">0</definedName>
    <definedName name="Debt_RefiTypes" hidden="1">[11]DebtValidation!$A$2:$A$5</definedName>
    <definedName name="Debt_Show1_Amort" hidden="1">[11]DebtSupport!$C$11</definedName>
    <definedName name="Debt_Show1_Amount" hidden="1">[11]DebtSupport!$C$6</definedName>
    <definedName name="Debt_Show1_CapEx" hidden="1">[11]DebtSupport!$C$3</definedName>
    <definedName name="Debt_Show1_FundDate" hidden="1">[12]DebtSupport!$C$5</definedName>
    <definedName name="Debt_Show1_FundMethod" hidden="1">[12]DebtSupport!$C$4</definedName>
    <definedName name="Debt_Show1_FundPercent" hidden="1">[11]DebtSupport!$C$7</definedName>
    <definedName name="Debt_Show1_FundPoints" hidden="1">[11]DebtSupport!$C$8</definedName>
    <definedName name="Debt_Show1_Loan" hidden="1">[12]DebtSupport!$C$2</definedName>
    <definedName name="Debt_Show1_Rate" hidden="1">[11]DebtSupport!$C$9</definedName>
    <definedName name="Debt_Show1_Spread" hidden="1">[11]DebtSupport!$C$10</definedName>
    <definedName name="Debt_Show2_Amort" hidden="1">[11]DebtSupport!$D$11</definedName>
    <definedName name="Debt_Show2_Amount" hidden="1">[11]DebtSupport!$D$6</definedName>
    <definedName name="Debt_Show2_CapEx" hidden="1">[11]DebtSupport!$D$3</definedName>
    <definedName name="Debt_Show2_FundDate" hidden="1">[11]DebtSupport!$D$5</definedName>
    <definedName name="Debt_Show2_FundMethod" hidden="1">[11]DebtSupport!$D$4</definedName>
    <definedName name="Debt_Show2_FundPercent" hidden="1">[11]DebtSupport!$D$7</definedName>
    <definedName name="Debt_Show2_FundPoints" hidden="1">[11]DebtSupport!$D$8</definedName>
    <definedName name="Debt_Show2_Loan" hidden="1">[11]DebtSupport!$D$2</definedName>
    <definedName name="Debt_Show2_Rate" hidden="1">[11]DebtSupport!$D$9</definedName>
    <definedName name="Debt_Show2_Spread" hidden="1">[11]DebtSupport!$D$10</definedName>
    <definedName name="Debt_Show3_Amort" hidden="1">[11]DebtSupport!$E$11</definedName>
    <definedName name="Debt_Show3_Amount" hidden="1">[11]DebtSupport!$E$6</definedName>
    <definedName name="Debt_Show3_CapEx" hidden="1">[11]DebtSupport!$E$3</definedName>
    <definedName name="Debt_Show3_FundDate" hidden="1">[11]DebtSupport!$E$5</definedName>
    <definedName name="Debt_Show3_FundMethod" hidden="1">[11]DebtSupport!$E$4</definedName>
    <definedName name="Debt_Show3_FundPercent" hidden="1">[11]DebtSupport!$E$7</definedName>
    <definedName name="Debt_Show3_FundPoints" hidden="1">[11]DebtSupport!$E$8</definedName>
    <definedName name="Debt_Show3_Loan" hidden="1">[11]DebtSupport!$E$2</definedName>
    <definedName name="Debt_Show3_Rate" hidden="1">[11]DebtSupport!$E$9</definedName>
    <definedName name="Debt_Show3_Refi" hidden="1">[11]DebtSupport!$E$12</definedName>
    <definedName name="Debt_Show3_Refi1" hidden="1">[11]DebtSupport!$E$13</definedName>
    <definedName name="Debt_Show3_Refi2" hidden="1">[11]DebtSupport!$E$14</definedName>
    <definedName name="Debt_Show3_Spread" hidden="1">[11]DebtSupport!$E$10</definedName>
    <definedName name="Debt_SubordinationType2" hidden="1">[11]DebtValidation!$J$3</definedName>
    <definedName name="Debt_SubordinationTypes" hidden="1">[11]DebtValidation!$J$2:$J$3</definedName>
    <definedName name="Debt_Yes" hidden="1">[11]DebtValidation!$K$2</definedName>
    <definedName name="Debt_YesNo" hidden="1">[11]DebtValidation!$K$2:$K$3</definedName>
    <definedName name="discount_rate" localSheetId="11">'[7]Rent Roll - Inputs'!$D$23</definedName>
    <definedName name="discount_rate" localSheetId="12">'[7]Rent Roll - Inputs'!$D$23</definedName>
    <definedName name="discount_rate" localSheetId="7">'[15]Rent Roll - Inputs'!$D$23</definedName>
    <definedName name="discount_rate">#REF!</definedName>
    <definedName name="DSCR" localSheetId="11">'[7]Rent Roll - Inputs'!$D$13</definedName>
    <definedName name="DSCR" localSheetId="12">'[7]Rent Roll - Inputs'!$D$13</definedName>
    <definedName name="DSCR" localSheetId="7">'[15]Rent Roll - Inputs'!$D$13</definedName>
    <definedName name="DSCR">#REF!</definedName>
    <definedName name="ere" localSheetId="10" hidden="1">{"sheet a",#N/A,FALSE,"A";"2 9 casflow",#N/A,FALSE,"B"}</definedName>
    <definedName name="ere" localSheetId="13" hidden="1">{"sheet a",#N/A,FALSE,"A";"2 9 casflow",#N/A,FALSE,"B"}</definedName>
    <definedName name="ere" localSheetId="4" hidden="1">{"sheet a",#N/A,FALSE,"A";"2 9 casflow",#N/A,FALSE,"B"}</definedName>
    <definedName name="ere" localSheetId="6" hidden="1">{"sheet a",#N/A,FALSE,"A";"2 9 casflow",#N/A,FALSE,"B"}</definedName>
    <definedName name="ere" localSheetId="11" hidden="1">{"sheet a",#N/A,FALSE,"A";"2 9 casflow",#N/A,FALSE,"B"}</definedName>
    <definedName name="ere" localSheetId="12" hidden="1">{"sheet a",#N/A,FALSE,"A";"2 9 casflow",#N/A,FALSE,"B"}</definedName>
    <definedName name="ere" localSheetId="7" hidden="1">{"sheet a",#N/A,FALSE,"A";"2 9 casflow",#N/A,FALSE,"B"}</definedName>
    <definedName name="ere" localSheetId="8" hidden="1">{"sheet a",#N/A,FALSE,"A";"2 9 casflow",#N/A,FALSE,"B"}</definedName>
    <definedName name="ere" localSheetId="9" hidden="1">{"sheet a",#N/A,FALSE,"A";"2 9 casflow",#N/A,FALSE,"B"}</definedName>
    <definedName name="ere" hidden="1">{"sheet a",#N/A,FALSE,"A";"2 9 casflow",#N/A,FALSE,"B"}</definedName>
    <definedName name="ert5t6" localSheetId="10" hidden="1">{"Detail Project Cash Flow",#N/A,TRUE,"Cash Flow Grid";"Financing Calculation",#N/A,TRUE,"Cash Flow Grid"}</definedName>
    <definedName name="ert5t6" localSheetId="13" hidden="1">{"Detail Project Cash Flow",#N/A,TRUE,"Cash Flow Grid";"Financing Calculation",#N/A,TRUE,"Cash Flow Grid"}</definedName>
    <definedName name="ert5t6" localSheetId="4" hidden="1">{"Detail Project Cash Flow",#N/A,TRUE,"Cash Flow Grid";"Financing Calculation",#N/A,TRUE,"Cash Flow Grid"}</definedName>
    <definedName name="ert5t6" localSheetId="6" hidden="1">{"Detail Project Cash Flow",#N/A,TRUE,"Cash Flow Grid";"Financing Calculation",#N/A,TRUE,"Cash Flow Grid"}</definedName>
    <definedName name="ert5t6" localSheetId="11" hidden="1">{"Detail Project Cash Flow",#N/A,TRUE,"Cash Flow Grid";"Financing Calculation",#N/A,TRUE,"Cash Flow Grid"}</definedName>
    <definedName name="ert5t6" localSheetId="12" hidden="1">{"Detail Project Cash Flow",#N/A,TRUE,"Cash Flow Grid";"Financing Calculation",#N/A,TRUE,"Cash Flow Grid"}</definedName>
    <definedName name="ert5t6" localSheetId="7" hidden="1">{"Detail Project Cash Flow",#N/A,TRUE,"Cash Flow Grid";"Financing Calculation",#N/A,TRUE,"Cash Flow Grid"}</definedName>
    <definedName name="ert5t6" localSheetId="8" hidden="1">{"Detail Project Cash Flow",#N/A,TRUE,"Cash Flow Grid";"Financing Calculation",#N/A,TRUE,"Cash Flow Grid"}</definedName>
    <definedName name="ert5t6" localSheetId="9" hidden="1">{"Detail Project Cash Flow",#N/A,TRUE,"Cash Flow Grid";"Financing Calculation",#N/A,TRUE,"Cash Flow Grid"}</definedName>
    <definedName name="ert5t6" hidden="1">{"Detail Project Cash Flow",#N/A,TRUE,"Cash Flow Grid";"Financing Calculation",#N/A,TRUE,"Cash Flow Grid"}</definedName>
    <definedName name="erw" localSheetId="10" hidden="1">{"Detail Project Cash Flow",#N/A,TRUE,"Cash Flow Grid";"Financing Calculation",#N/A,TRUE,"Cash Flow Grid"}</definedName>
    <definedName name="erw" localSheetId="13" hidden="1">{"Detail Project Cash Flow",#N/A,TRUE,"Cash Flow Grid";"Financing Calculation",#N/A,TRUE,"Cash Flow Grid"}</definedName>
    <definedName name="erw" localSheetId="4" hidden="1">{"Detail Project Cash Flow",#N/A,TRUE,"Cash Flow Grid";"Financing Calculation",#N/A,TRUE,"Cash Flow Grid"}</definedName>
    <definedName name="erw" localSheetId="6" hidden="1">{"Detail Project Cash Flow",#N/A,TRUE,"Cash Flow Grid";"Financing Calculation",#N/A,TRUE,"Cash Flow Grid"}</definedName>
    <definedName name="erw" localSheetId="11" hidden="1">{"Detail Project Cash Flow",#N/A,TRUE,"Cash Flow Grid";"Financing Calculation",#N/A,TRUE,"Cash Flow Grid"}</definedName>
    <definedName name="erw" localSheetId="12" hidden="1">{"Detail Project Cash Flow",#N/A,TRUE,"Cash Flow Grid";"Financing Calculation",#N/A,TRUE,"Cash Flow Grid"}</definedName>
    <definedName name="erw" localSheetId="7" hidden="1">{"Detail Project Cash Flow",#N/A,TRUE,"Cash Flow Grid";"Financing Calculation",#N/A,TRUE,"Cash Flow Grid"}</definedName>
    <definedName name="erw" localSheetId="8" hidden="1">{"Detail Project Cash Flow",#N/A,TRUE,"Cash Flow Grid";"Financing Calculation",#N/A,TRUE,"Cash Flow Grid"}</definedName>
    <definedName name="erw" localSheetId="9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xit_cap" localSheetId="10">#REF!</definedName>
    <definedName name="exit_cap" localSheetId="13">#REF!</definedName>
    <definedName name="exit_cap" localSheetId="11">'[7]Rent Roll - Inputs'!$D$20</definedName>
    <definedName name="exit_cap" localSheetId="12">'[7]Rent Roll - Inputs'!$D$20</definedName>
    <definedName name="exit_cap" localSheetId="7">'[14]Rent Roll - Inputs'!$D$20</definedName>
    <definedName name="exit_cap" localSheetId="8">#REF!</definedName>
    <definedName name="exit_cap" localSheetId="9">#REF!</definedName>
    <definedName name="exit_cap">#REF!</definedName>
    <definedName name="expense_growth" localSheetId="11">'[7]Rent Roll - Inputs'!$D$57</definedName>
    <definedName name="expense_growth" localSheetId="12">'[7]Rent Roll - Inputs'!$D$57</definedName>
    <definedName name="expense_growth" localSheetId="7">'[15]Rent Roll - Inputs'!$D$57</definedName>
    <definedName name="expense_growth">#REF!</definedName>
    <definedName name="expense_ratio_override" localSheetId="11">'[7]Rent Roll - Inputs'!$C$54</definedName>
    <definedName name="expense_ratio_override" localSheetId="12">'[7]Rent Roll - Inputs'!$C$54</definedName>
    <definedName name="expense_ratio_override" localSheetId="7">'[15]Rent Roll - Inputs'!$C$54</definedName>
    <definedName name="expense_ratio_override">#REF!</definedName>
    <definedName name="expense_toggle" localSheetId="10">#REF!</definedName>
    <definedName name="expense_toggle" localSheetId="13">#REF!</definedName>
    <definedName name="expense_toggle" localSheetId="11">'[7]Rent Roll - Inputs'!$D$29</definedName>
    <definedName name="expense_toggle" localSheetId="12">'[7]Rent Roll - Inputs'!$D$29</definedName>
    <definedName name="expense_toggle" localSheetId="8">#REF!</definedName>
    <definedName name="expense_toggle" localSheetId="9">#REF!</definedName>
    <definedName name="expense_toggle">'[9]Rent Roll - Inputs'!$D$29</definedName>
    <definedName name="expiration_year" localSheetId="11">'[7]Rent Roll - Inputs'!$D$62</definedName>
    <definedName name="expiration_year" localSheetId="12">'[7]Rent Roll - Inputs'!$D$62</definedName>
    <definedName name="expiration_year" localSheetId="7">'[15]Rent Roll - Inputs'!$D$62</definedName>
    <definedName name="expiration_year">#REF!</definedName>
    <definedName name="fdfdfd" localSheetId="10" hidden="1">{#N/A,#N/A,FALSE,"CAPREIT"}</definedName>
    <definedName name="fdfdfd" localSheetId="13" hidden="1">{#N/A,#N/A,FALSE,"CAPREIT"}</definedName>
    <definedName name="fdfdfd" localSheetId="4" hidden="1">{#N/A,#N/A,FALSE,"CAPREIT"}</definedName>
    <definedName name="fdfdfd" localSheetId="6" hidden="1">{#N/A,#N/A,FALSE,"CAPREIT"}</definedName>
    <definedName name="fdfdfd" localSheetId="11" hidden="1">{#N/A,#N/A,FALSE,"CAPREIT"}</definedName>
    <definedName name="fdfdfd" localSheetId="12" hidden="1">{#N/A,#N/A,FALSE,"CAPREIT"}</definedName>
    <definedName name="fdfdfd" localSheetId="7" hidden="1">{#N/A,#N/A,FALSE,"CAPREIT"}</definedName>
    <definedName name="fdfdfd" localSheetId="8" hidden="1">{#N/A,#N/A,FALSE,"CAPREIT"}</definedName>
    <definedName name="fdfdfd" localSheetId="9" hidden="1">{#N/A,#N/A,FALSE,"CAPREIT"}</definedName>
    <definedName name="fdfdfd" hidden="1">{#N/A,#N/A,FALSE,"CAPREIT"}</definedName>
    <definedName name="fdfdfdf" localSheetId="10" hidden="1">{#N/A,#N/A,FALSE,"CAPREIT"}</definedName>
    <definedName name="fdfdfdf" localSheetId="13" hidden="1">{#N/A,#N/A,FALSE,"CAPREIT"}</definedName>
    <definedName name="fdfdfdf" localSheetId="4" hidden="1">{#N/A,#N/A,FALSE,"CAPREIT"}</definedName>
    <definedName name="fdfdfdf" localSheetId="6" hidden="1">{#N/A,#N/A,FALSE,"CAPREIT"}</definedName>
    <definedName name="fdfdfdf" localSheetId="11" hidden="1">{#N/A,#N/A,FALSE,"CAPREIT"}</definedName>
    <definedName name="fdfdfdf" localSheetId="12" hidden="1">{#N/A,#N/A,FALSE,"CAPREIT"}</definedName>
    <definedName name="fdfdfdf" localSheetId="7" hidden="1">{#N/A,#N/A,FALSE,"CAPREIT"}</definedName>
    <definedName name="fdfdfdf" localSheetId="8" hidden="1">{#N/A,#N/A,FALSE,"CAPREIT"}</definedName>
    <definedName name="fdfdfdf" localSheetId="9" hidden="1">{#N/A,#N/A,FALSE,"CAPREIT"}</definedName>
    <definedName name="fdfdfdf" hidden="1">{#N/A,#N/A,FALSE,"CAPREIT"}</definedName>
    <definedName name="financing_costs" localSheetId="10">#REF!</definedName>
    <definedName name="financing_costs" localSheetId="13">#REF!</definedName>
    <definedName name="financing_costs" localSheetId="11">'[7]Rent Roll - Inputs'!$D$16</definedName>
    <definedName name="financing_costs" localSheetId="12">'[7]Rent Roll - Inputs'!$D$16</definedName>
    <definedName name="financing_costs" localSheetId="7">'[14]Rent Roll - Inputs'!$D$16</definedName>
    <definedName name="financing_costs" localSheetId="8">#REF!</definedName>
    <definedName name="financing_costs" localSheetId="9">#REF!</definedName>
    <definedName name="financing_costs">#REF!</definedName>
    <definedName name="FSG">'Data Validation'!$D$5</definedName>
    <definedName name="g" localSheetId="10" hidden="1">{"IS",#N/A,FALSE,"IS";"RPTIS",#N/A,FALSE,"RPTIS";"STATS",#N/A,FALSE,"STATS";"BS",#N/A,FALSE,"BS"}</definedName>
    <definedName name="g" localSheetId="13" hidden="1">{"IS",#N/A,FALSE,"IS";"RPTIS",#N/A,FALSE,"RPTIS";"STATS",#N/A,FALSE,"STATS";"BS",#N/A,FALSE,"BS"}</definedName>
    <definedName name="g" localSheetId="4" hidden="1">{"IS",#N/A,FALSE,"IS";"RPTIS",#N/A,FALSE,"RPTIS";"STATS",#N/A,FALSE,"STATS";"BS",#N/A,FALSE,"BS"}</definedName>
    <definedName name="g" localSheetId="6" hidden="1">{"IS",#N/A,FALSE,"IS";"RPTIS",#N/A,FALSE,"RPTIS";"STATS",#N/A,FALSE,"STATS";"BS",#N/A,FALSE,"BS"}</definedName>
    <definedName name="g" localSheetId="11" hidden="1">{"IS",#N/A,FALSE,"IS";"RPTIS",#N/A,FALSE,"RPTIS";"STATS",#N/A,FALSE,"STATS";"BS",#N/A,FALSE,"BS"}</definedName>
    <definedName name="g" localSheetId="12" hidden="1">{"IS",#N/A,FALSE,"IS";"RPTIS",#N/A,FALSE,"RPTIS";"STATS",#N/A,FALSE,"STATS";"BS",#N/A,FALSE,"BS"}</definedName>
    <definedName name="g" localSheetId="7" hidden="1">{"IS",#N/A,FALSE,"IS";"RPTIS",#N/A,FALSE,"RPTIS";"STATS",#N/A,FALSE,"STATS";"BS",#N/A,FALSE,"BS"}</definedName>
    <definedName name="g" localSheetId="8" hidden="1">{"IS",#N/A,FALSE,"IS";"RPTIS",#N/A,FALSE,"RPTIS";"STATS",#N/A,FALSE,"STATS";"BS",#N/A,FALSE,"BS"}</definedName>
    <definedName name="g" localSheetId="9" hidden="1">{"IS",#N/A,FALSE,"IS";"RPTIS",#N/A,FALSE,"RPTIS";"STATS",#N/A,FALSE,"STATS";"BS",#N/A,FALSE,"BS"}</definedName>
    <definedName name="g" hidden="1">{"IS",#N/A,FALSE,"IS";"RPTIS",#N/A,FALSE,"RPTIS";"STATS",#N/A,FALSE,"STATS";"BS",#N/A,FALSE,"BS"}</definedName>
    <definedName name="HTML_CodePage" hidden="1">1252</definedName>
    <definedName name="HTML_Control" localSheetId="10" hidden="1">{"'Cash Requirements 5F '!$A$1:$AC$48"}</definedName>
    <definedName name="HTML_Control" localSheetId="13" hidden="1">{"'Cash Requirements 5F '!$A$1:$AC$48"}</definedName>
    <definedName name="HTML_Control" localSheetId="4" hidden="1">{"'Sheet1'!$B$2:$Z$54","'Sheet1'!$K$6"}</definedName>
    <definedName name="HTML_Control" localSheetId="6" hidden="1">{"'Sheet1'!$B$2:$Z$54","'Sheet1'!$K$6"}</definedName>
    <definedName name="HTML_Control" localSheetId="11" hidden="1">{"'Cash Requirements 5F '!$A$1:$AC$48"}</definedName>
    <definedName name="HTML_Control" localSheetId="12" hidden="1">{"'Cash Requirements 5F '!$A$1:$AC$48"}</definedName>
    <definedName name="HTML_Control" localSheetId="7" hidden="1">{"'Sheet1'!$B$2:$Z$54","'Sheet1'!$K$6"}</definedName>
    <definedName name="HTML_Control" localSheetId="8" hidden="1">{"'Cash Requirements 5F '!$A$1:$AC$48"}</definedName>
    <definedName name="HTML_Control" localSheetId="9" hidden="1">{"'Cash Requirements 5F '!$A$1:$AC$48"}</definedName>
    <definedName name="HTML_Control" hidden="1">{"'Sheet1'!$B$2:$Z$54","'Sheet1'!$K$6"}</definedName>
    <definedName name="HTML_Description" hidden="1">""</definedName>
    <definedName name="HTML_Email" hidden="1">""</definedName>
    <definedName name="HTML_Header" localSheetId="10" hidden="1">"Cash Requirements 5F"</definedName>
    <definedName name="HTML_Header" localSheetId="13" hidden="1">"Cash Requirements 5F"</definedName>
    <definedName name="HTML_Header" localSheetId="11" hidden="1">"Cash Requirements 5F"</definedName>
    <definedName name="HTML_Header" localSheetId="12" hidden="1">"Cash Requirements 5F"</definedName>
    <definedName name="HTML_Header" localSheetId="8" hidden="1">"Cash Requirements 5F"</definedName>
    <definedName name="HTML_Header" localSheetId="9" hidden="1">"Cash Requirements 5F"</definedName>
    <definedName name="HTML_Header" hidden="1">"Sheet1"</definedName>
    <definedName name="HTML_LastUpdate" localSheetId="10" hidden="1">"7/10/00"</definedName>
    <definedName name="HTML_LastUpdate" localSheetId="13" hidden="1">"7/10/00"</definedName>
    <definedName name="HTML_LastUpdate" localSheetId="11" hidden="1">"7/10/00"</definedName>
    <definedName name="HTML_LastUpdate" localSheetId="12" hidden="1">"7/10/00"</definedName>
    <definedName name="HTML_LastUpdate" localSheetId="8" hidden="1">"7/10/00"</definedName>
    <definedName name="HTML_LastUpdate" localSheetId="9" hidden="1">"7/10/00"</definedName>
    <definedName name="HTML_LastUpdate" hidden="1">"4/30/98"</definedName>
    <definedName name="HTML_LineAfter" hidden="1">FALSE</definedName>
    <definedName name="HTML_LineBefore" hidden="1">FALSE</definedName>
    <definedName name="HTML_Name" localSheetId="10" hidden="1">"ERICK"</definedName>
    <definedName name="HTML_Name" localSheetId="13" hidden="1">"ERICK"</definedName>
    <definedName name="HTML_Name" localSheetId="11" hidden="1">"ERICK"</definedName>
    <definedName name="HTML_Name" localSheetId="12" hidden="1">"ERICK"</definedName>
    <definedName name="HTML_Name" localSheetId="8" hidden="1">"ERICK"</definedName>
    <definedName name="HTML_Name" localSheetId="9" hidden="1">"ERICK"</definedName>
    <definedName name="HTML_Name" hidden="1">"Felicia Rae Kantor"</definedName>
    <definedName name="HTML_OBDlg2" hidden="1">TRUE</definedName>
    <definedName name="HTML_OBDlg4" hidden="1">TRUE</definedName>
    <definedName name="HTML_OS" hidden="1">0</definedName>
    <definedName name="HTML_PathFile" localSheetId="10" hidden="1">"C:\xldata\july2000cash.htm"</definedName>
    <definedName name="HTML_PathFile" localSheetId="13" hidden="1">"C:\xldata\july2000cash.htm"</definedName>
    <definedName name="HTML_PathFile" localSheetId="11" hidden="1">"C:\xldata\july2000cash.htm"</definedName>
    <definedName name="HTML_PathFile" localSheetId="12" hidden="1">"C:\xldata\july2000cash.htm"</definedName>
    <definedName name="HTML_PathFile" localSheetId="8" hidden="1">"C:\xldata\july2000cash.htm"</definedName>
    <definedName name="HTML_PathFile" localSheetId="9" hidden="1">"C:\xldata\july2000cash.htm"</definedName>
    <definedName name="HTML_PathFile" hidden="1">"H:\MyHTML.htm"</definedName>
    <definedName name="HTML_Title" localSheetId="10" hidden="1">"Discover July 2000 Cashflow"</definedName>
    <definedName name="HTML_Title" localSheetId="13" hidden="1">"Discover July 2000 Cashflow"</definedName>
    <definedName name="HTML_Title" localSheetId="11" hidden="1">"Discover July 2000 Cashflow"</definedName>
    <definedName name="HTML_Title" localSheetId="12" hidden="1">"Discover July 2000 Cashflow"</definedName>
    <definedName name="HTML_Title" localSheetId="8" hidden="1">"Discover July 2000 Cashflow"</definedName>
    <definedName name="HTML_Title" localSheetId="9" hidden="1">"Discover July 2000 Cashflow"</definedName>
    <definedName name="HTML_Title" hidden="1">"hetfrk"</definedName>
    <definedName name="income_toggle" localSheetId="10">#REF!</definedName>
    <definedName name="income_toggle" localSheetId="13">#REF!</definedName>
    <definedName name="income_toggle" localSheetId="11">'[7]Rent Roll - Inputs'!$D$27</definedName>
    <definedName name="income_toggle" localSheetId="12">'[7]Rent Roll - Inputs'!$D$27</definedName>
    <definedName name="income_toggle" localSheetId="8">#REF!</definedName>
    <definedName name="income_toggle" localSheetId="9">#REF!</definedName>
    <definedName name="income_toggle">'[9]Rent Roll - Inputs'!$D$27</definedName>
    <definedName name="interest_rate" localSheetId="10">#REF!</definedName>
    <definedName name="interest_rate" localSheetId="13">#REF!</definedName>
    <definedName name="interest_rate" localSheetId="11">'[7]Rent Roll - Inputs'!$D$9</definedName>
    <definedName name="interest_rate" localSheetId="12">'[7]Rent Roll - Inputs'!$D$9</definedName>
    <definedName name="interest_rate" localSheetId="8">#REF!</definedName>
    <definedName name="interest_rate" localSheetId="9">#REF!</definedName>
    <definedName name="interest_rate">'[9]Rent Roll - Inputs'!$D$9</definedName>
    <definedName name="IntroPrintArea" localSheetId="10" hidden="1">#REF!</definedName>
    <definedName name="IntroPrintArea" localSheetId="13" hidden="1">#REF!</definedName>
    <definedName name="IntroPrintArea" localSheetId="6" hidden="1">#REF!</definedName>
    <definedName name="IntroPrintArea" localSheetId="11" hidden="1">#REF!</definedName>
    <definedName name="IntroPrintArea" localSheetId="12" hidden="1">#REF!</definedName>
    <definedName name="IntroPrintArea" localSheetId="7" hidden="1">#REF!</definedName>
    <definedName name="IntroPrintArea" localSheetId="8" hidden="1">#REF!</definedName>
    <definedName name="IntroPrintArea" localSheetId="9" hidden="1">#REF!</definedName>
    <definedName name="IntroPrintArea" hidden="1">#REF!</definedName>
    <definedName name="io_period" localSheetId="11">'[7]Rent Roll - Inputs'!$D$12</definedName>
    <definedName name="io_period" localSheetId="12">'[7]Rent Roll - Inputs'!$D$12</definedName>
    <definedName name="io_period" localSheetId="7">'[15]Rent Roll - Inputs'!$D$12</definedName>
    <definedName name="io_period">#REF!</definedName>
    <definedName name="IQ_ACCOUNT_CHANGE" localSheetId="10" hidden="1">"c413"</definedName>
    <definedName name="IQ_ACCOUNT_CHANGE" localSheetId="13" hidden="1">"c413"</definedName>
    <definedName name="IQ_ACCOUNT_CHANGE" localSheetId="11" hidden="1">"c413"</definedName>
    <definedName name="IQ_ACCOUNT_CHANGE" localSheetId="12" hidden="1">"c413"</definedName>
    <definedName name="IQ_ACCOUNT_CHANGE" localSheetId="8" hidden="1">"c413"</definedName>
    <definedName name="IQ_ACCOUNT_CHANGE" localSheetId="9" hidden="1">"c413"</definedName>
    <definedName name="IQ_ACCOUNT_CHANGE" hidden="1">"c1449"</definedName>
    <definedName name="IQ_ACCOUNTS_PAY" localSheetId="10" hidden="1">"c32"</definedName>
    <definedName name="IQ_ACCOUNTS_PAY" localSheetId="13" hidden="1">"c32"</definedName>
    <definedName name="IQ_ACCOUNTS_PAY" localSheetId="11" hidden="1">"c32"</definedName>
    <definedName name="IQ_ACCOUNTS_PAY" localSheetId="12" hidden="1">"c32"</definedName>
    <definedName name="IQ_ACCOUNTS_PAY" localSheetId="8" hidden="1">"c32"</definedName>
    <definedName name="IQ_ACCOUNTS_PAY" localSheetId="9" hidden="1">"c32"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localSheetId="10" hidden="1">"c8"</definedName>
    <definedName name="IQ_ACCRUED_EXP" localSheetId="13" hidden="1">"c8"</definedName>
    <definedName name="IQ_ACCRUED_EXP" localSheetId="11" hidden="1">"c8"</definedName>
    <definedName name="IQ_ACCRUED_EXP" localSheetId="12" hidden="1">"c8"</definedName>
    <definedName name="IQ_ACCRUED_EXP" localSheetId="8" hidden="1">"c8"</definedName>
    <definedName name="IQ_ACCRUED_EXP" localSheetId="9" hidden="1">"c8"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localSheetId="10" hidden="1">"c7"</definedName>
    <definedName name="IQ_ACCUM_DEP" localSheetId="13" hidden="1">"c7"</definedName>
    <definedName name="IQ_ACCUM_DEP" localSheetId="11" hidden="1">"c7"</definedName>
    <definedName name="IQ_ACCUM_DEP" localSheetId="12" hidden="1">"c7"</definedName>
    <definedName name="IQ_ACCUM_DEP" localSheetId="8" hidden="1">"c7"</definedName>
    <definedName name="IQ_ACCUM_DEP" localSheetId="9" hidden="1">"c7"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localSheetId="10" hidden="1">"c39"</definedName>
    <definedName name="IQ_ADD_PAID_IN" localSheetId="13" hidden="1">"c39"</definedName>
    <definedName name="IQ_ADD_PAID_IN" localSheetId="11" hidden="1">"c39"</definedName>
    <definedName name="IQ_ADD_PAID_IN" localSheetId="12" hidden="1">"c39"</definedName>
    <definedName name="IQ_ADD_PAID_IN" localSheetId="8" hidden="1">"c39"</definedName>
    <definedName name="IQ_ADD_PAID_IN" localSheetId="9" hidden="1">"c39"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localSheetId="10" hidden="1">"c16"</definedName>
    <definedName name="IQ_ALLOW_CONST" localSheetId="13" hidden="1">"c16"</definedName>
    <definedName name="IQ_ALLOW_CONST" localSheetId="11" hidden="1">"c16"</definedName>
    <definedName name="IQ_ALLOW_CONST" localSheetId="12" hidden="1">"c16"</definedName>
    <definedName name="IQ_ALLOW_CONST" localSheetId="8" hidden="1">"c16"</definedName>
    <definedName name="IQ_ALLOW_CONST" localSheetId="9" hidden="1">"c16"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localSheetId="10" hidden="1">"c1471"</definedName>
    <definedName name="IQ_AMORTIZATION" localSheetId="13" hidden="1">"c1471"</definedName>
    <definedName name="IQ_AMORTIZATION" localSheetId="11" hidden="1">"c1471"</definedName>
    <definedName name="IQ_AMORTIZATION" localSheetId="12" hidden="1">"c1471"</definedName>
    <definedName name="IQ_AMORTIZATION" localSheetId="8" hidden="1">"c1471"</definedName>
    <definedName name="IQ_AMORTIZATION" localSheetId="9" hidden="1">"c1471"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localSheetId="10" hidden="1">"c65"</definedName>
    <definedName name="IQ_AVG_VOLUME" localSheetId="13" hidden="1">"c65"</definedName>
    <definedName name="IQ_AVG_VOLUME" localSheetId="11" hidden="1">"c65"</definedName>
    <definedName name="IQ_AVG_VOLUME" localSheetId="12" hidden="1">"c65"</definedName>
    <definedName name="IQ_AVG_VOLUME" localSheetId="8" hidden="1">"c65"</definedName>
    <definedName name="IQ_AVG_VOLUME" localSheetId="9" hidden="1">"c65"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localSheetId="10" hidden="1">"c88"</definedName>
    <definedName name="IQ_BETA" localSheetId="13" hidden="1">"c88"</definedName>
    <definedName name="IQ_BETA" localSheetId="11" hidden="1">"c88"</definedName>
    <definedName name="IQ_BETA" localSheetId="12" hidden="1">"c88"</definedName>
    <definedName name="IQ_BETA" localSheetId="8" hidden="1">"c88"</definedName>
    <definedName name="IQ_BETA" localSheetId="9" hidden="1">"c88"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localSheetId="10" hidden="1">"c100"</definedName>
    <definedName name="IQ_BV_OVER_SHARES" localSheetId="13" hidden="1">"c100"</definedName>
    <definedName name="IQ_BV_OVER_SHARES" localSheetId="11" hidden="1">"c100"</definedName>
    <definedName name="IQ_BV_OVER_SHARES" localSheetId="12" hidden="1">"c100"</definedName>
    <definedName name="IQ_BV_OVER_SHARES" localSheetId="8" hidden="1">"c100"</definedName>
    <definedName name="IQ_BV_OVER_SHARES" localSheetId="9" hidden="1">"c100"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localSheetId="10" hidden="1">"c115"</definedName>
    <definedName name="IQ_CAPITAL_LEASE" localSheetId="13" hidden="1">"c115"</definedName>
    <definedName name="IQ_CAPITAL_LEASE" localSheetId="11" hidden="1">"c115"</definedName>
    <definedName name="IQ_CAPITAL_LEASE" localSheetId="12" hidden="1">"c115"</definedName>
    <definedName name="IQ_CAPITAL_LEASE" localSheetId="8" hidden="1">"c115"</definedName>
    <definedName name="IQ_CAPITAL_LEASE" localSheetId="9" hidden="1">"c115"</definedName>
    <definedName name="IQ_CAPITAL_LEASE" hidden="1">"c1350"</definedName>
    <definedName name="IQ_CAPITAL_LEASES" hidden="1">"c115"</definedName>
    <definedName name="IQ_CAPITALIZED_INTEREST" hidden="1">"c2076"</definedName>
    <definedName name="IQ_CASH" localSheetId="10" hidden="1">"c118"</definedName>
    <definedName name="IQ_CASH" localSheetId="13" hidden="1">"c118"</definedName>
    <definedName name="IQ_CASH" localSheetId="11" hidden="1">"c118"</definedName>
    <definedName name="IQ_CASH" localSheetId="12" hidden="1">"c118"</definedName>
    <definedName name="IQ_CASH" localSheetId="8" hidden="1">"c118"</definedName>
    <definedName name="IQ_CASH" localSheetId="9" hidden="1">"c118"</definedName>
    <definedName name="IQ_CASH" hidden="1">"c1458"</definedName>
    <definedName name="IQ_CASH_ACQUIRE_CF" hidden="1">"c1630"</definedName>
    <definedName name="IQ_CASH_CONVERSION" hidden="1">"c117"</definedName>
    <definedName name="IQ_CASH_DUE_BANKS" localSheetId="10" hidden="1">"c118"</definedName>
    <definedName name="IQ_CASH_DUE_BANKS" localSheetId="13" hidden="1">"c118"</definedName>
    <definedName name="IQ_CASH_DUE_BANKS" localSheetId="11" hidden="1">"c118"</definedName>
    <definedName name="IQ_CASH_DUE_BANKS" localSheetId="12" hidden="1">"c118"</definedName>
    <definedName name="IQ_CASH_DUE_BANKS" localSheetId="8" hidden="1">"c118"</definedName>
    <definedName name="IQ_CASH_DUE_BANKS" localSheetId="9" hidden="1">"c118"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localSheetId="10" hidden="1">"c124"</definedName>
    <definedName name="IQ_CASH_ST" localSheetId="13" hidden="1">"c124"</definedName>
    <definedName name="IQ_CASH_ST" localSheetId="11" hidden="1">"c124"</definedName>
    <definedName name="IQ_CASH_ST" localSheetId="12" hidden="1">"c124"</definedName>
    <definedName name="IQ_CASH_ST" localSheetId="8" hidden="1">"c124"</definedName>
    <definedName name="IQ_CASH_ST" localSheetId="9" hidden="1">"c124"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localSheetId="10" hidden="1">"c161"</definedName>
    <definedName name="IQ_CHANGES_WORK_CAP" localSheetId="13" hidden="1">"c161"</definedName>
    <definedName name="IQ_CHANGES_WORK_CAP" localSheetId="11" hidden="1">"c161"</definedName>
    <definedName name="IQ_CHANGES_WORK_CAP" localSheetId="12" hidden="1">"c161"</definedName>
    <definedName name="IQ_CHANGES_WORK_CAP" localSheetId="8" hidden="1">"c161"</definedName>
    <definedName name="IQ_CHANGES_WORK_CAP" localSheetId="9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localSheetId="10" hidden="1">"c182"</definedName>
    <definedName name="IQ_COMMON_STOCK" localSheetId="13" hidden="1">"c182"</definedName>
    <definedName name="IQ_COMMON_STOCK" localSheetId="11" hidden="1">"c182"</definedName>
    <definedName name="IQ_COMMON_STOCK" localSheetId="12" hidden="1">"c182"</definedName>
    <definedName name="IQ_COMMON_STOCK" localSheetId="8" hidden="1">"c182"</definedName>
    <definedName name="IQ_COMMON_STOCK" localSheetId="9" hidden="1">"c182"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localSheetId="10" hidden="1">"c226"</definedName>
    <definedName name="IQ_COST_REVENUE" localSheetId="13" hidden="1">"c226"</definedName>
    <definedName name="IQ_COST_REVENUE" localSheetId="11" hidden="1">"c226"</definedName>
    <definedName name="IQ_COST_REVENUE" localSheetId="12" hidden="1">"c226"</definedName>
    <definedName name="IQ_COST_REVENUE" localSheetId="8" hidden="1">"c226"</definedName>
    <definedName name="IQ_COST_REVENUE" localSheetId="9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localSheetId="10" hidden="1">"c274"</definedName>
    <definedName name="IQ_DAYS_PAY_OUTST" localSheetId="13" hidden="1">"c274"</definedName>
    <definedName name="IQ_DAYS_PAY_OUTST" localSheetId="11" hidden="1">"c274"</definedName>
    <definedName name="IQ_DAYS_PAY_OUTST" localSheetId="12" hidden="1">"c274"</definedName>
    <definedName name="IQ_DAYS_PAY_OUTST" localSheetId="8" hidden="1">"c274"</definedName>
    <definedName name="IQ_DAYS_PAY_OUTST" localSheetId="9" hidden="1">"c274"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localSheetId="10" hidden="1">"c275"</definedName>
    <definedName name="IQ_DAYS_SALES_OUTST" localSheetId="13" hidden="1">"c275"</definedName>
    <definedName name="IQ_DAYS_SALES_OUTST" localSheetId="11" hidden="1">"c275"</definedName>
    <definedName name="IQ_DAYS_SALES_OUTST" localSheetId="12" hidden="1">"c275"</definedName>
    <definedName name="IQ_DAYS_SALES_OUTST" localSheetId="8" hidden="1">"c275"</definedName>
    <definedName name="IQ_DAYS_SALES_OUTST" localSheetId="9" hidden="1">"c275"</definedName>
    <definedName name="IQ_DAYS_SALES_OUTST" hidden="1">"c1363"</definedName>
    <definedName name="IQ_DEF_ACQ_CST" localSheetId="10" hidden="1">"c301"</definedName>
    <definedName name="IQ_DEF_ACQ_CST" localSheetId="13" hidden="1">"c301"</definedName>
    <definedName name="IQ_DEF_ACQ_CST" localSheetId="11" hidden="1">"c301"</definedName>
    <definedName name="IQ_DEF_ACQ_CST" localSheetId="12" hidden="1">"c301"</definedName>
    <definedName name="IQ_DEF_ACQ_CST" localSheetId="8" hidden="1">"c301"</definedName>
    <definedName name="IQ_DEF_ACQ_CST" localSheetId="9" hidden="1">"c301"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localSheetId="10" hidden="1">"c313"</definedName>
    <definedName name="IQ_DEF_INC_TAX" localSheetId="13" hidden="1">"c313"</definedName>
    <definedName name="IQ_DEF_INC_TAX" localSheetId="11" hidden="1">"c313"</definedName>
    <definedName name="IQ_DEF_INC_TAX" localSheetId="12" hidden="1">"c313"</definedName>
    <definedName name="IQ_DEF_INC_TAX" localSheetId="8" hidden="1">"c313"</definedName>
    <definedName name="IQ_DEF_INC_TAX" localSheetId="9" hidden="1">"c313"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localSheetId="10" hidden="1">"c315"</definedName>
    <definedName name="IQ_DEFERRED_INC_TAX" localSheetId="13" hidden="1">"c315"</definedName>
    <definedName name="IQ_DEFERRED_INC_TAX" localSheetId="11" hidden="1">"c315"</definedName>
    <definedName name="IQ_DEFERRED_INC_TAX" localSheetId="12" hidden="1">"c315"</definedName>
    <definedName name="IQ_DEFERRED_INC_TAX" localSheetId="8" hidden="1">"c315"</definedName>
    <definedName name="IQ_DEFERRED_INC_TAX" localSheetId="9" hidden="1">"c315"</definedName>
    <definedName name="IQ_DEFERRED_INC_TAX" hidden="1">"c1447"</definedName>
    <definedName name="IQ_DEFERRED_TAXES" localSheetId="10" hidden="1">"c147"</definedName>
    <definedName name="IQ_DEFERRED_TAXES" localSheetId="13" hidden="1">"c147"</definedName>
    <definedName name="IQ_DEFERRED_TAXES" localSheetId="11" hidden="1">"c147"</definedName>
    <definedName name="IQ_DEFERRED_TAXES" localSheetId="12" hidden="1">"c147"</definedName>
    <definedName name="IQ_DEFERRED_TAXES" localSheetId="8" hidden="1">"c147"</definedName>
    <definedName name="IQ_DEFERRED_TAXES" localSheetId="9" hidden="1">"c147"</definedName>
    <definedName name="IQ_DEFERRED_TAXES" hidden="1">"c1356"</definedName>
    <definedName name="IQ_DEMAND_DEP" hidden="1">"c320"</definedName>
    <definedName name="IQ_DEPOSITS_FIN" hidden="1">"c321"</definedName>
    <definedName name="IQ_DEPRE_AMORT" localSheetId="10" hidden="1">"c247"</definedName>
    <definedName name="IQ_DEPRE_AMORT" localSheetId="13" hidden="1">"c247"</definedName>
    <definedName name="IQ_DEPRE_AMORT" localSheetId="11" hidden="1">"c247"</definedName>
    <definedName name="IQ_DEPRE_AMORT" localSheetId="12" hidden="1">"c247"</definedName>
    <definedName name="IQ_DEPRE_AMORT" localSheetId="8" hidden="1">"c247"</definedName>
    <definedName name="IQ_DEPRE_AMORT" localSheetId="9" hidden="1">"c247"</definedName>
    <definedName name="IQ_DEPRE_AMORT" hidden="1">"c1360"</definedName>
    <definedName name="IQ_DEPRE_AMORT_SUPPL" hidden="1">"c1593"</definedName>
    <definedName name="IQ_DEPRE_DEPLE" localSheetId="10" hidden="1">"c261"</definedName>
    <definedName name="IQ_DEPRE_DEPLE" localSheetId="13" hidden="1">"c261"</definedName>
    <definedName name="IQ_DEPRE_DEPLE" localSheetId="11" hidden="1">"c261"</definedName>
    <definedName name="IQ_DEPRE_DEPLE" localSheetId="12" hidden="1">"c261"</definedName>
    <definedName name="IQ_DEPRE_DEPLE" localSheetId="8" hidden="1">"c261"</definedName>
    <definedName name="IQ_DEPRE_DEPLE" localSheetId="9" hidden="1">"c261"</definedName>
    <definedName name="IQ_DEPRE_DEPLE" hidden="1">"c1361"</definedName>
    <definedName name="IQ_DEPRE_SUPP" hidden="1">"c1443"</definedName>
    <definedName name="IQ_DESCRIPTION_LONG" localSheetId="10" hidden="1">"c322"</definedName>
    <definedName name="IQ_DESCRIPTION_LONG" localSheetId="13" hidden="1">"c322"</definedName>
    <definedName name="IQ_DESCRIPTION_LONG" localSheetId="11" hidden="1">"c322"</definedName>
    <definedName name="IQ_DESCRIPTION_LONG" localSheetId="12" hidden="1">"c322"</definedName>
    <definedName name="IQ_DESCRIPTION_LONG" localSheetId="8" hidden="1">"c322"</definedName>
    <definedName name="IQ_DESCRIPTION_LONG" localSheetId="9" hidden="1">"c322"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localSheetId="10" hidden="1">"c333"</definedName>
    <definedName name="IQ_DISCONT_OPER" localSheetId="13" hidden="1">"c333"</definedName>
    <definedName name="IQ_DISCONT_OPER" localSheetId="11" hidden="1">"c333"</definedName>
    <definedName name="IQ_DISCONT_OPER" localSheetId="12" hidden="1">"c333"</definedName>
    <definedName name="IQ_DISCONT_OPER" localSheetId="8" hidden="1">"c333"</definedName>
    <definedName name="IQ_DISCONT_OPER" localSheetId="9" hidden="1">"c333"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localSheetId="10" hidden="1">"c330"</definedName>
    <definedName name="IQ_DIVID_SHARE" localSheetId="13" hidden="1">"c330"</definedName>
    <definedName name="IQ_DIVID_SHARE" localSheetId="11" hidden="1">"c330"</definedName>
    <definedName name="IQ_DIVID_SHARE" localSheetId="12" hidden="1">"c330"</definedName>
    <definedName name="IQ_DIVID_SHARE" localSheetId="8" hidden="1">"c330"</definedName>
    <definedName name="IQ_DIVID_SHARE" localSheetId="9" hidden="1">"c330"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localSheetId="10" hidden="1">"c360"</definedName>
    <definedName name="IQ_EBIT_OVER_IE" localSheetId="13" hidden="1">"c360"</definedName>
    <definedName name="IQ_EBIT_OVER_IE" localSheetId="11" hidden="1">"c360"</definedName>
    <definedName name="IQ_EBIT_OVER_IE" localSheetId="12" hidden="1">"c360"</definedName>
    <definedName name="IQ_EBIT_OVER_IE" localSheetId="8" hidden="1">"c360"</definedName>
    <definedName name="IQ_EBIT_OVER_IE" localSheetId="9" hidden="1">"c360"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localSheetId="10" hidden="1">"c368"</definedName>
    <definedName name="IQ_EBITDA_CAPEX_OVER_TOTAL_IE" localSheetId="13" hidden="1">"c368"</definedName>
    <definedName name="IQ_EBITDA_CAPEX_OVER_TOTAL_IE" localSheetId="11" hidden="1">"c368"</definedName>
    <definedName name="IQ_EBITDA_CAPEX_OVER_TOTAL_IE" localSheetId="12" hidden="1">"c368"</definedName>
    <definedName name="IQ_EBITDA_CAPEX_OVER_TOTAL_IE" localSheetId="8" hidden="1">"c368"</definedName>
    <definedName name="IQ_EBITDA_CAPEX_OVER_TOTAL_IE" localSheetId="9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localSheetId="10" hidden="1">"c373"</definedName>
    <definedName name="IQ_EBITDA_OVER_TOTAL_IE" localSheetId="13" hidden="1">"c373"</definedName>
    <definedName name="IQ_EBITDA_OVER_TOTAL_IE" localSheetId="11" hidden="1">"c373"</definedName>
    <definedName name="IQ_EBITDA_OVER_TOTAL_IE" localSheetId="12" hidden="1">"c373"</definedName>
    <definedName name="IQ_EBITDA_OVER_TOTAL_IE" localSheetId="8" hidden="1">"c373"</definedName>
    <definedName name="IQ_EBITDA_OVER_TOTAL_IE" localSheetId="9" hidden="1">"c373"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localSheetId="10" hidden="1">"c84"</definedName>
    <definedName name="IQ_ENTERPRISE_VALUE" localSheetId="13" hidden="1">"c84"</definedName>
    <definedName name="IQ_ENTERPRISE_VALUE" localSheetId="11" hidden="1">"c84"</definedName>
    <definedName name="IQ_ENTERPRISE_VALUE" localSheetId="12" hidden="1">"c84"</definedName>
    <definedName name="IQ_ENTERPRISE_VALUE" localSheetId="8" hidden="1">"c84"</definedName>
    <definedName name="IQ_ENTERPRISE_VALUE" localSheetId="9" hidden="1">"c84"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localSheetId="10" hidden="1">"c552"</definedName>
    <definedName name="IQ_EQUITY_AFFIL" localSheetId="13" hidden="1">"c552"</definedName>
    <definedName name="IQ_EQUITY_AFFIL" localSheetId="11" hidden="1">"c552"</definedName>
    <definedName name="IQ_EQUITY_AFFIL" localSheetId="12" hidden="1">"c552"</definedName>
    <definedName name="IQ_EQUITY_AFFIL" localSheetId="8" hidden="1">"c552"</definedName>
    <definedName name="IQ_EQUITY_AFFIL" localSheetId="9" hidden="1">"c552"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localSheetId="10" hidden="1">"c739"</definedName>
    <definedName name="IQ_EQV_OVER_LTM_PRETAX_INC" localSheetId="13" hidden="1">"c739"</definedName>
    <definedName name="IQ_EQV_OVER_LTM_PRETAX_INC" localSheetId="11" hidden="1">"c739"</definedName>
    <definedName name="IQ_EQV_OVER_LTM_PRETAX_INC" localSheetId="12" hidden="1">"c739"</definedName>
    <definedName name="IQ_EQV_OVER_LTM_PRETAX_INC" localSheetId="8" hidden="1">"c739"</definedName>
    <definedName name="IQ_EQV_OVER_LTM_PRETAX_INC" localSheetId="9" hidden="1">"c739"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localSheetId="10" hidden="1">"c1225"</definedName>
    <definedName name="IQ_EV_OVER_EMPLOYEE" localSheetId="13" hidden="1">"c1225"</definedName>
    <definedName name="IQ_EV_OVER_EMPLOYEE" localSheetId="11" hidden="1">"c1225"</definedName>
    <definedName name="IQ_EV_OVER_EMPLOYEE" localSheetId="12" hidden="1">"c1225"</definedName>
    <definedName name="IQ_EV_OVER_EMPLOYEE" localSheetId="8" hidden="1">"c1225"</definedName>
    <definedName name="IQ_EV_OVER_EMPLOYEE" localSheetId="9" hidden="1">"c1225"</definedName>
    <definedName name="IQ_EV_OVER_EMPLOYEE" hidden="1">"c1428"</definedName>
    <definedName name="IQ_EV_OVER_LTM_EBIT" localSheetId="10" hidden="1">"c1221"</definedName>
    <definedName name="IQ_EV_OVER_LTM_EBIT" localSheetId="13" hidden="1">"c1221"</definedName>
    <definedName name="IQ_EV_OVER_LTM_EBIT" localSheetId="11" hidden="1">"c1221"</definedName>
    <definedName name="IQ_EV_OVER_LTM_EBIT" localSheetId="12" hidden="1">"c1221"</definedName>
    <definedName name="IQ_EV_OVER_LTM_EBIT" localSheetId="8" hidden="1">"c1221"</definedName>
    <definedName name="IQ_EV_OVER_LTM_EBIT" localSheetId="9" hidden="1">"c1221"</definedName>
    <definedName name="IQ_EV_OVER_LTM_EBIT" hidden="1">"c1426"</definedName>
    <definedName name="IQ_EV_OVER_LTM_EBITDA" localSheetId="10" hidden="1">"c1223"</definedName>
    <definedName name="IQ_EV_OVER_LTM_EBITDA" localSheetId="13" hidden="1">"c1223"</definedName>
    <definedName name="IQ_EV_OVER_LTM_EBITDA" localSheetId="11" hidden="1">"c1223"</definedName>
    <definedName name="IQ_EV_OVER_LTM_EBITDA" localSheetId="12" hidden="1">"c1223"</definedName>
    <definedName name="IQ_EV_OVER_LTM_EBITDA" localSheetId="8" hidden="1">"c1223"</definedName>
    <definedName name="IQ_EV_OVER_LTM_EBITDA" localSheetId="9" hidden="1">"c1223"</definedName>
    <definedName name="IQ_EV_OVER_LTM_EBITDA" hidden="1">"c1427"</definedName>
    <definedName name="IQ_EV_OVER_LTM_REVENUE" localSheetId="10" hidden="1">"c1227"</definedName>
    <definedName name="IQ_EV_OVER_LTM_REVENUE" localSheetId="13" hidden="1">"c1227"</definedName>
    <definedName name="IQ_EV_OVER_LTM_REVENUE" localSheetId="11" hidden="1">"c1227"</definedName>
    <definedName name="IQ_EV_OVER_LTM_REVENUE" localSheetId="12" hidden="1">"c1227"</definedName>
    <definedName name="IQ_EV_OVER_LTM_REVENUE" localSheetId="8" hidden="1">"c1227"</definedName>
    <definedName name="IQ_EV_OVER_LTM_REVENUE" localSheetId="9" hidden="1">"c1227"</definedName>
    <definedName name="IQ_EV_OVER_LTM_REVENUE" hidden="1">"c1429"</definedName>
    <definedName name="IQ_EXCHANGE" hidden="1">"c405"</definedName>
    <definedName name="IQ_EXERCISE_PRICE" localSheetId="10" hidden="1">"c406"</definedName>
    <definedName name="IQ_EXERCISE_PRICE" localSheetId="13" hidden="1">"c406"</definedName>
    <definedName name="IQ_EXERCISE_PRICE" localSheetId="11" hidden="1">"c406"</definedName>
    <definedName name="IQ_EXERCISE_PRICE" localSheetId="12" hidden="1">"c406"</definedName>
    <definedName name="IQ_EXERCISE_PRICE" localSheetId="8" hidden="1">"c406"</definedName>
    <definedName name="IQ_EXERCISE_PRICE" localSheetId="9" hidden="1">"c406"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localSheetId="10" hidden="1">"c413"</definedName>
    <definedName name="IQ_EXTRA_ITEMS" localSheetId="13" hidden="1">"c413"</definedName>
    <definedName name="IQ_EXTRA_ITEMS" localSheetId="11" hidden="1">"c413"</definedName>
    <definedName name="IQ_EXTRA_ITEMS" localSheetId="12" hidden="1">"c413"</definedName>
    <definedName name="IQ_EXTRA_ITEMS" localSheetId="8" hidden="1">"c413"</definedName>
    <definedName name="IQ_EXTRA_ITEMS" localSheetId="9" hidden="1">"c413"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localSheetId="10" hidden="1">"c893"</definedName>
    <definedName name="IQ_FINANCING_CASH" localSheetId="13" hidden="1">"c893"</definedName>
    <definedName name="IQ_FINANCING_CASH" localSheetId="11" hidden="1">"c893"</definedName>
    <definedName name="IQ_FINANCING_CASH" localSheetId="12" hidden="1">"c893"</definedName>
    <definedName name="IQ_FINANCING_CASH" localSheetId="8" hidden="1">"c893"</definedName>
    <definedName name="IQ_FINANCING_CASH" localSheetId="9" hidden="1">"c893"</definedName>
    <definedName name="IQ_FINANCING_CASH" hidden="1">"c1405"</definedName>
    <definedName name="IQ_FINANCING_CASH_SUPPL" localSheetId="10" hidden="1">"c899"</definedName>
    <definedName name="IQ_FINANCING_CASH_SUPPL" localSheetId="13" hidden="1">"c899"</definedName>
    <definedName name="IQ_FINANCING_CASH_SUPPL" localSheetId="11" hidden="1">"c899"</definedName>
    <definedName name="IQ_FINANCING_CASH_SUPPL" localSheetId="12" hidden="1">"c899"</definedName>
    <definedName name="IQ_FINANCING_CASH_SUPPL" localSheetId="8" hidden="1">"c899"</definedName>
    <definedName name="IQ_FINANCING_CASH_SUPPL" localSheetId="9" hidden="1">"c899"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localSheetId="10" hidden="1">"c451"</definedName>
    <definedName name="IQ_FOREIGN_EXCHANGE" localSheetId="13" hidden="1">"c451"</definedName>
    <definedName name="IQ_FOREIGN_EXCHANGE" localSheetId="11" hidden="1">"c451"</definedName>
    <definedName name="IQ_FOREIGN_EXCHANGE" localSheetId="12" hidden="1">"c451"</definedName>
    <definedName name="IQ_FOREIGN_EXCHANGE" localSheetId="8" hidden="1">"c451"</definedName>
    <definedName name="IQ_FOREIGN_EXCHANGE" localSheetId="9" hidden="1">"c451"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localSheetId="10" hidden="1">"c452"</definedName>
    <definedName name="IQ_GAIN_SALE_ASSETS" localSheetId="13" hidden="1">"c452"</definedName>
    <definedName name="IQ_GAIN_SALE_ASSETS" localSheetId="11" hidden="1">"c452"</definedName>
    <definedName name="IQ_GAIN_SALE_ASSETS" localSheetId="12" hidden="1">"c452"</definedName>
    <definedName name="IQ_GAIN_SALE_ASSETS" localSheetId="8" hidden="1">"c452"</definedName>
    <definedName name="IQ_GAIN_SALE_ASSETS" localSheetId="9" hidden="1">"c452"</definedName>
    <definedName name="IQ_GAIN_SALE_ASSETS" hidden="1">"c1377"</definedName>
    <definedName name="IQ_GOODWILL_NET" localSheetId="10" hidden="1">"c530"</definedName>
    <definedName name="IQ_GOODWILL_NET" localSheetId="13" hidden="1">"c530"</definedName>
    <definedName name="IQ_GOODWILL_NET" localSheetId="11" hidden="1">"c530"</definedName>
    <definedName name="IQ_GOODWILL_NET" localSheetId="12" hidden="1">"c530"</definedName>
    <definedName name="IQ_GOODWILL_NET" localSheetId="8" hidden="1">"c530"</definedName>
    <definedName name="IQ_GOODWILL_NET" localSheetId="9" hidden="1">"c530"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localSheetId="10" hidden="1">"c192"</definedName>
    <definedName name="IQ_GROSS_DIVID" localSheetId="13" hidden="1">"c192"</definedName>
    <definedName name="IQ_GROSS_DIVID" localSheetId="11" hidden="1">"c192"</definedName>
    <definedName name="IQ_GROSS_DIVID" localSheetId="12" hidden="1">"c192"</definedName>
    <definedName name="IQ_GROSS_DIVID" localSheetId="8" hidden="1">"c192"</definedName>
    <definedName name="IQ_GROSS_DIVID" localSheetId="9" hidden="1">"c192"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localSheetId="10" hidden="1">"c511"</definedName>
    <definedName name="IQ_GROSS_PROFIT" localSheetId="13" hidden="1">"c511"</definedName>
    <definedName name="IQ_GROSS_PROFIT" localSheetId="11" hidden="1">"c511"</definedName>
    <definedName name="IQ_GROSS_PROFIT" localSheetId="12" hidden="1">"c511"</definedName>
    <definedName name="IQ_GROSS_PROFIT" localSheetId="8" hidden="1">"c511"</definedName>
    <definedName name="IQ_GROSS_PROFIT" localSheetId="9" hidden="1">"c511"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localSheetId="10" hidden="1">"c789"</definedName>
    <definedName name="IQ_INC_AVAIL_EXCL" localSheetId="13" hidden="1">"c789"</definedName>
    <definedName name="IQ_INC_AVAIL_EXCL" localSheetId="11" hidden="1">"c789"</definedName>
    <definedName name="IQ_INC_AVAIL_EXCL" localSheetId="12" hidden="1">"c789"</definedName>
    <definedName name="IQ_INC_AVAIL_EXCL" localSheetId="8" hidden="1">"c789"</definedName>
    <definedName name="IQ_INC_AVAIL_EXCL" localSheetId="9" hidden="1">"c789"</definedName>
    <definedName name="IQ_INC_AVAIL_EXCL" hidden="1">"c1395"</definedName>
    <definedName name="IQ_INC_AVAIL_INCL" localSheetId="10" hidden="1">"c791"</definedName>
    <definedName name="IQ_INC_AVAIL_INCL" localSheetId="13" hidden="1">"c791"</definedName>
    <definedName name="IQ_INC_AVAIL_INCL" localSheetId="11" hidden="1">"c791"</definedName>
    <definedName name="IQ_INC_AVAIL_INCL" localSheetId="12" hidden="1">"c791"</definedName>
    <definedName name="IQ_INC_AVAIL_INCL" localSheetId="8" hidden="1">"c791"</definedName>
    <definedName name="IQ_INC_AVAIL_INCL" localSheetId="9" hidden="1">"c791"</definedName>
    <definedName name="IQ_INC_AVAIL_INCL" hidden="1">"c1396"</definedName>
    <definedName name="IQ_INC_BEFORE_TAX" localSheetId="10" hidden="1">"c386"</definedName>
    <definedName name="IQ_INC_BEFORE_TAX" localSheetId="13" hidden="1">"c386"</definedName>
    <definedName name="IQ_INC_BEFORE_TAX" localSheetId="11" hidden="1">"c386"</definedName>
    <definedName name="IQ_INC_BEFORE_TAX" localSheetId="12" hidden="1">"c386"</definedName>
    <definedName name="IQ_INC_BEFORE_TAX" localSheetId="8" hidden="1">"c386"</definedName>
    <definedName name="IQ_INC_BEFORE_TAX" localSheetId="9" hidden="1">"c386"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localSheetId="10" hidden="1">"c907"</definedName>
    <definedName name="IQ_INTANGIBLES_NET" localSheetId="13" hidden="1">"c907"</definedName>
    <definedName name="IQ_INTANGIBLES_NET" localSheetId="11" hidden="1">"c907"</definedName>
    <definedName name="IQ_INTANGIBLES_NET" localSheetId="12" hidden="1">"c907"</definedName>
    <definedName name="IQ_INTANGIBLES_NET" localSheetId="8" hidden="1">"c907"</definedName>
    <definedName name="IQ_INTANGIBLES_NET" localSheetId="9" hidden="1">"c907"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localSheetId="10" hidden="1">"c618"</definedName>
    <definedName name="IQ_INTEREST_EXP_NON" localSheetId="13" hidden="1">"c618"</definedName>
    <definedName name="IQ_INTEREST_EXP_NON" localSheetId="11" hidden="1">"c618"</definedName>
    <definedName name="IQ_INTEREST_EXP_NON" localSheetId="12" hidden="1">"c618"</definedName>
    <definedName name="IQ_INTEREST_EXP_NON" localSheetId="8" hidden="1">"c618"</definedName>
    <definedName name="IQ_INTEREST_EXP_NON" localSheetId="9" hidden="1">"c618"</definedName>
    <definedName name="IQ_INTEREST_EXP_NON" hidden="1">"c1383"</definedName>
    <definedName name="IQ_INTEREST_EXP_SUPPL" hidden="1">"c1460"</definedName>
    <definedName name="IQ_INTEREST_INC" localSheetId="10" hidden="1">"c769"</definedName>
    <definedName name="IQ_INTEREST_INC" localSheetId="13" hidden="1">"c769"</definedName>
    <definedName name="IQ_INTEREST_INC" localSheetId="11" hidden="1">"c769"</definedName>
    <definedName name="IQ_INTEREST_INC" localSheetId="12" hidden="1">"c769"</definedName>
    <definedName name="IQ_INTEREST_INC" localSheetId="8" hidden="1">"c769"</definedName>
    <definedName name="IQ_INTEREST_INC" localSheetId="9" hidden="1">"c769"</definedName>
    <definedName name="IQ_INTEREST_INC" hidden="1">"c1393"</definedName>
    <definedName name="IQ_INTEREST_INC_NON" localSheetId="10" hidden="1">"c619"</definedName>
    <definedName name="IQ_INTEREST_INC_NON" localSheetId="13" hidden="1">"c619"</definedName>
    <definedName name="IQ_INTEREST_INC_NON" localSheetId="11" hidden="1">"c619"</definedName>
    <definedName name="IQ_INTEREST_INC_NON" localSheetId="12" hidden="1">"c619"</definedName>
    <definedName name="IQ_INTEREST_INC_NON" localSheetId="8" hidden="1">"c619"</definedName>
    <definedName name="IQ_INTEREST_INC_NON" localSheetId="9" hidden="1">"c619"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localSheetId="10" hidden="1">"c751"</definedName>
    <definedName name="IQ_ISS_DEBT_NET" localSheetId="13" hidden="1">"c751"</definedName>
    <definedName name="IQ_ISS_DEBT_NET" localSheetId="11" hidden="1">"c751"</definedName>
    <definedName name="IQ_ISS_DEBT_NET" localSheetId="12" hidden="1">"c751"</definedName>
    <definedName name="IQ_ISS_DEBT_NET" localSheetId="8" hidden="1">"c751"</definedName>
    <definedName name="IQ_ISS_DEBT_NET" localSheetId="9" hidden="1">"c751"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localSheetId="10" hidden="1">"c656"</definedName>
    <definedName name="IQ_LOAN_LOSS" localSheetId="13" hidden="1">"c656"</definedName>
    <definedName name="IQ_LOAN_LOSS" localSheetId="11" hidden="1">"c656"</definedName>
    <definedName name="IQ_LOAN_LOSS" localSheetId="12" hidden="1">"c656"</definedName>
    <definedName name="IQ_LOAN_LOSS" localSheetId="8" hidden="1">"c656"</definedName>
    <definedName name="IQ_LOAN_LOSS" localSheetId="9" hidden="1">"c656"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localSheetId="10" hidden="1">"c674"</definedName>
    <definedName name="IQ_LONG_TERM_DEBT" localSheetId="13" hidden="1">"c674"</definedName>
    <definedName name="IQ_LONG_TERM_DEBT" localSheetId="11" hidden="1">"c674"</definedName>
    <definedName name="IQ_LONG_TERM_DEBT" localSheetId="12" hidden="1">"c674"</definedName>
    <definedName name="IQ_LONG_TERM_DEBT" localSheetId="8" hidden="1">"c674"</definedName>
    <definedName name="IQ_LONG_TERM_DEBT" localSheetId="9" hidden="1">"c674"</definedName>
    <definedName name="IQ_LONG_TERM_DEBT" hidden="1">"c1387"</definedName>
    <definedName name="IQ_LONG_TERM_DEBT_OVER_TOTAL_CAP" localSheetId="10" hidden="1">"c677"</definedName>
    <definedName name="IQ_LONG_TERM_DEBT_OVER_TOTAL_CAP" localSheetId="13" hidden="1">"c677"</definedName>
    <definedName name="IQ_LONG_TERM_DEBT_OVER_TOTAL_CAP" localSheetId="11" hidden="1">"c677"</definedName>
    <definedName name="IQ_LONG_TERM_DEBT_OVER_TOTAL_CAP" localSheetId="12" hidden="1">"c677"</definedName>
    <definedName name="IQ_LONG_TERM_DEBT_OVER_TOTAL_CAP" localSheetId="8" hidden="1">"c677"</definedName>
    <definedName name="IQ_LONG_TERM_DEBT_OVER_TOTAL_CAP" localSheetId="9" hidden="1">"c677"</definedName>
    <definedName name="IQ_LONG_TERM_DEBT_OVER_TOTAL_CAP" hidden="1">"c1388"</definedName>
    <definedName name="IQ_LONG_TERM_GROWTH" hidden="1">"c671"</definedName>
    <definedName name="IQ_LONG_TERM_INV" localSheetId="10" hidden="1">"c697"</definedName>
    <definedName name="IQ_LONG_TERM_INV" localSheetId="13" hidden="1">"c697"</definedName>
    <definedName name="IQ_LONG_TERM_INV" localSheetId="11" hidden="1">"c697"</definedName>
    <definedName name="IQ_LONG_TERM_INV" localSheetId="12" hidden="1">"c697"</definedName>
    <definedName name="IQ_LONG_TERM_INV" localSheetId="8" hidden="1">"c697"</definedName>
    <definedName name="IQ_LONG_TERM_INV" localSheetId="9" hidden="1">"c697"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localSheetId="10" hidden="1">"c1304"</definedName>
    <definedName name="IQ_LTM_REVENUE_OVER_EMPLOYEES" localSheetId="13" hidden="1">"c1304"</definedName>
    <definedName name="IQ_LTM_REVENUE_OVER_EMPLOYEES" localSheetId="11" hidden="1">"c1304"</definedName>
    <definedName name="IQ_LTM_REVENUE_OVER_EMPLOYEES" localSheetId="12" hidden="1">"c1304"</definedName>
    <definedName name="IQ_LTM_REVENUE_OVER_EMPLOYEES" localSheetId="8" hidden="1">"c1304"</definedName>
    <definedName name="IQ_LTM_REVENUE_OVER_EMPLOYEES" localSheetId="9" hidden="1">"c1304"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localSheetId="10" hidden="1">"c781"</definedName>
    <definedName name="IQ_NET_INC" localSheetId="13" hidden="1">"c781"</definedName>
    <definedName name="IQ_NET_INC" localSheetId="11" hidden="1">"c781"</definedName>
    <definedName name="IQ_NET_INC" localSheetId="12" hidden="1">"c781"</definedName>
    <definedName name="IQ_NET_INC" localSheetId="8" hidden="1">"c781"</definedName>
    <definedName name="IQ_NET_INC" localSheetId="9" hidden="1">"c781"</definedName>
    <definedName name="IQ_NET_INC" hidden="1">"c1394"</definedName>
    <definedName name="IQ_NET_INC_BEFORE" localSheetId="10" hidden="1">"c344"</definedName>
    <definedName name="IQ_NET_INC_BEFORE" localSheetId="13" hidden="1">"c344"</definedName>
    <definedName name="IQ_NET_INC_BEFORE" localSheetId="11" hidden="1">"c344"</definedName>
    <definedName name="IQ_NET_INC_BEFORE" localSheetId="12" hidden="1">"c344"</definedName>
    <definedName name="IQ_NET_INC_BEFORE" localSheetId="8" hidden="1">"c344"</definedName>
    <definedName name="IQ_NET_INC_BEFORE" localSheetId="9" hidden="1">"c344"</definedName>
    <definedName name="IQ_NET_INC_BEFORE" hidden="1">"c1368"</definedName>
    <definedName name="IQ_NET_INC_CF" localSheetId="10" hidden="1">"c793"</definedName>
    <definedName name="IQ_NET_INC_CF" localSheetId="13" hidden="1">"c793"</definedName>
    <definedName name="IQ_NET_INC_CF" localSheetId="11" hidden="1">"c793"</definedName>
    <definedName name="IQ_NET_INC_CF" localSheetId="12" hidden="1">"c793"</definedName>
    <definedName name="IQ_NET_INC_CF" localSheetId="8" hidden="1">"c793"</definedName>
    <definedName name="IQ_NET_INC_CF" localSheetId="9" hidden="1">"c793"</definedName>
    <definedName name="IQ_NET_INC_CF" hidden="1">"c1397"</definedName>
    <definedName name="IQ_NET_INC_MARGIN" localSheetId="10" hidden="1">"c794"</definedName>
    <definedName name="IQ_NET_INC_MARGIN" localSheetId="13" hidden="1">"c794"</definedName>
    <definedName name="IQ_NET_INC_MARGIN" localSheetId="11" hidden="1">"c794"</definedName>
    <definedName name="IQ_NET_INC_MARGIN" localSheetId="12" hidden="1">"c794"</definedName>
    <definedName name="IQ_NET_INC_MARGIN" localSheetId="8" hidden="1">"c794"</definedName>
    <definedName name="IQ_NET_INC_MARGIN" localSheetId="9" hidden="1">"c794"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localSheetId="10" hidden="1">"c764"</definedName>
    <definedName name="IQ_NET_INTEREST_INC" localSheetId="13" hidden="1">"c764"</definedName>
    <definedName name="IQ_NET_INTEREST_INC" localSheetId="11" hidden="1">"c764"</definedName>
    <definedName name="IQ_NET_INTEREST_INC" localSheetId="12" hidden="1">"c764"</definedName>
    <definedName name="IQ_NET_INTEREST_INC" localSheetId="8" hidden="1">"c764"</definedName>
    <definedName name="IQ_NET_INTEREST_INC" localSheetId="9" hidden="1">"c764"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localSheetId="10" hidden="1">"c797"</definedName>
    <definedName name="IQ_NON_CASH" localSheetId="13" hidden="1">"c797"</definedName>
    <definedName name="IQ_NON_CASH" localSheetId="11" hidden="1">"c797"</definedName>
    <definedName name="IQ_NON_CASH" localSheetId="12" hidden="1">"c797"</definedName>
    <definedName name="IQ_NON_CASH" localSheetId="8" hidden="1">"c797"</definedName>
    <definedName name="IQ_NON_CASH" localSheetId="9" hidden="1">"c797"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localSheetId="10" hidden="1">"c801"</definedName>
    <definedName name="IQ_NON_INTEREST_EXP" localSheetId="13" hidden="1">"c801"</definedName>
    <definedName name="IQ_NON_INTEREST_EXP" localSheetId="11" hidden="1">"c801"</definedName>
    <definedName name="IQ_NON_INTEREST_EXP" localSheetId="12" hidden="1">"c801"</definedName>
    <definedName name="IQ_NON_INTEREST_EXP" localSheetId="8" hidden="1">"c801"</definedName>
    <definedName name="IQ_NON_INTEREST_EXP" localSheetId="9" hidden="1">"c801"</definedName>
    <definedName name="IQ_NON_INTEREST_EXP" hidden="1">"c1400"</definedName>
    <definedName name="IQ_NON_INTEREST_INC" localSheetId="10" hidden="1">"c802"</definedName>
    <definedName name="IQ_NON_INTEREST_INC" localSheetId="13" hidden="1">"c802"</definedName>
    <definedName name="IQ_NON_INTEREST_INC" localSheetId="11" hidden="1">"c802"</definedName>
    <definedName name="IQ_NON_INTEREST_INC" localSheetId="12" hidden="1">"c802"</definedName>
    <definedName name="IQ_NON_INTEREST_INC" localSheetId="8" hidden="1">"c802"</definedName>
    <definedName name="IQ_NON_INTEREST_INC" localSheetId="9" hidden="1">"c802"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localSheetId="10" hidden="1">"c1176"</definedName>
    <definedName name="IQ_NOTES_PAY" localSheetId="13" hidden="1">"c1176"</definedName>
    <definedName name="IQ_NOTES_PAY" localSheetId="11" hidden="1">"c1176"</definedName>
    <definedName name="IQ_NOTES_PAY" localSheetId="12" hidden="1">"c1176"</definedName>
    <definedName name="IQ_NOTES_PAY" localSheetId="8" hidden="1">"c1176"</definedName>
    <definedName name="IQ_NOTES_PAY" localSheetId="9" hidden="1">"c1176"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localSheetId="10" hidden="1">"c362"</definedName>
    <definedName name="IQ_OPER_INC_MARGIN" localSheetId="13" hidden="1">"c362"</definedName>
    <definedName name="IQ_OPER_INC_MARGIN" localSheetId="11" hidden="1">"c362"</definedName>
    <definedName name="IQ_OPER_INC_MARGIN" localSheetId="12" hidden="1">"c362"</definedName>
    <definedName name="IQ_OPER_INC_MARGIN" localSheetId="8" hidden="1">"c362"</definedName>
    <definedName name="IQ_OPER_INC_MARGIN" localSheetId="9" hidden="1">"c362"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localSheetId="10" hidden="1">"c868"</definedName>
    <definedName name="IQ_OTHER_CURRENT_ASSETS" localSheetId="13" hidden="1">"c868"</definedName>
    <definedName name="IQ_OTHER_CURRENT_ASSETS" localSheetId="11" hidden="1">"c868"</definedName>
    <definedName name="IQ_OTHER_CURRENT_ASSETS" localSheetId="12" hidden="1">"c868"</definedName>
    <definedName name="IQ_OTHER_CURRENT_ASSETS" localSheetId="8" hidden="1">"c868"</definedName>
    <definedName name="IQ_OTHER_CURRENT_ASSETS" localSheetId="9" hidden="1">"c868"</definedName>
    <definedName name="IQ_OTHER_CURRENT_ASSETS" hidden="1">"c1403"</definedName>
    <definedName name="IQ_OTHER_CURRENT_LIAB" localSheetId="10" hidden="1">"c877"</definedName>
    <definedName name="IQ_OTHER_CURRENT_LIAB" localSheetId="13" hidden="1">"c877"</definedName>
    <definedName name="IQ_OTHER_CURRENT_LIAB" localSheetId="11" hidden="1">"c877"</definedName>
    <definedName name="IQ_OTHER_CURRENT_LIAB" localSheetId="12" hidden="1">"c877"</definedName>
    <definedName name="IQ_OTHER_CURRENT_LIAB" localSheetId="8" hidden="1">"c877"</definedName>
    <definedName name="IQ_OTHER_CURRENT_LIAB" localSheetId="9" hidden="1">"c877"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localSheetId="10" hidden="1">"c916"</definedName>
    <definedName name="IQ_OTHER_INVESTING" localSheetId="13" hidden="1">"c916"</definedName>
    <definedName name="IQ_OTHER_INVESTING" localSheetId="11" hidden="1">"c916"</definedName>
    <definedName name="IQ_OTHER_INVESTING" localSheetId="12" hidden="1">"c916"</definedName>
    <definedName name="IQ_OTHER_INVESTING" localSheetId="8" hidden="1">"c916"</definedName>
    <definedName name="IQ_OTHER_INVESTING" localSheetId="9" hidden="1">"c916"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localSheetId="10" hidden="1">"c946"</definedName>
    <definedName name="IQ_OTHER_LONG_TERM" localSheetId="13" hidden="1">"c946"</definedName>
    <definedName name="IQ_OTHER_LONG_TERM" localSheetId="11" hidden="1">"c946"</definedName>
    <definedName name="IQ_OTHER_LONG_TERM" localSheetId="12" hidden="1">"c946"</definedName>
    <definedName name="IQ_OTHER_LONG_TERM" localSheetId="8" hidden="1">"c946"</definedName>
    <definedName name="IQ_OTHER_LONG_TERM" localSheetId="9" hidden="1">"c946"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localSheetId="10" hidden="1">"c959"</definedName>
    <definedName name="IQ_OTHER_NET" localSheetId="13" hidden="1">"c959"</definedName>
    <definedName name="IQ_OTHER_NET" localSheetId="11" hidden="1">"c959"</definedName>
    <definedName name="IQ_OTHER_NET" localSheetId="12" hidden="1">"c959"</definedName>
    <definedName name="IQ_OTHER_NET" localSheetId="8" hidden="1">"c959"</definedName>
    <definedName name="IQ_OTHER_NET" localSheetId="9" hidden="1">"c959"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localSheetId="10" hidden="1">"c1010"</definedName>
    <definedName name="IQ_OTHER_REVENUE" localSheetId="13" hidden="1">"c1010"</definedName>
    <definedName name="IQ_OTHER_REVENUE" localSheetId="11" hidden="1">"c1010"</definedName>
    <definedName name="IQ_OTHER_REVENUE" localSheetId="12" hidden="1">"c1010"</definedName>
    <definedName name="IQ_OTHER_REVENUE" localSheetId="8" hidden="1">"c1010"</definedName>
    <definedName name="IQ_OTHER_REVENUE" localSheetId="9" hidden="1">"c1010"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localSheetId="10" hidden="1">"c1022"</definedName>
    <definedName name="IQ_OUTSTANDING_BS_DATE" localSheetId="13" hidden="1">"c1022"</definedName>
    <definedName name="IQ_OUTSTANDING_BS_DATE" localSheetId="11" hidden="1">"c1022"</definedName>
    <definedName name="IQ_OUTSTANDING_BS_DATE" localSheetId="12" hidden="1">"c1022"</definedName>
    <definedName name="IQ_OUTSTANDING_BS_DATE" localSheetId="8" hidden="1">"c1022"</definedName>
    <definedName name="IQ_OUTSTANDING_BS_DATE" localSheetId="9" hidden="1">"c1022"</definedName>
    <definedName name="IQ_OUTSTANDING_BS_DATE" hidden="1">"c2128"</definedName>
    <definedName name="IQ_OUTSTANDING_FILING_DATE" localSheetId="10" hidden="1">"c1023"</definedName>
    <definedName name="IQ_OUTSTANDING_FILING_DATE" localSheetId="13" hidden="1">"c1023"</definedName>
    <definedName name="IQ_OUTSTANDING_FILING_DATE" localSheetId="11" hidden="1">"c1023"</definedName>
    <definedName name="IQ_OUTSTANDING_FILING_DATE" localSheetId="12" hidden="1">"c1023"</definedName>
    <definedName name="IQ_OUTSTANDING_FILING_DATE" localSheetId="8" hidden="1">"c1023"</definedName>
    <definedName name="IQ_OUTSTANDING_FILING_DATE" localSheetId="9" hidden="1">"c1023"</definedName>
    <definedName name="IQ_OUTSTANDING_FILING_DATE" hidden="1">"c2127"</definedName>
    <definedName name="IQ_PART_TIME" hidden="1">"c1024"</definedName>
    <definedName name="IQ_PAY_ACCRUED" localSheetId="10" hidden="1">"c8"</definedName>
    <definedName name="IQ_PAY_ACCRUED" localSheetId="13" hidden="1">"c8"</definedName>
    <definedName name="IQ_PAY_ACCRUED" localSheetId="11" hidden="1">"c8"</definedName>
    <definedName name="IQ_PAY_ACCRUED" localSheetId="12" hidden="1">"c8"</definedName>
    <definedName name="IQ_PAY_ACCRUED" localSheetId="8" hidden="1">"c8"</definedName>
    <definedName name="IQ_PAY_ACCRUED" localSheetId="9" hidden="1">"c8"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localSheetId="10" hidden="1">"c1034"</definedName>
    <definedName name="IQ_PERIODDATE" localSheetId="13" hidden="1">"c1034"</definedName>
    <definedName name="IQ_PERIODDATE" localSheetId="11" hidden="1">"c1034"</definedName>
    <definedName name="IQ_PERIODDATE" localSheetId="12" hidden="1">"c1034"</definedName>
    <definedName name="IQ_PERIODDATE" localSheetId="8" hidden="1">"c1034"</definedName>
    <definedName name="IQ_PERIODDATE" localSheetId="9" hidden="1">"c1034"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localSheetId="10" hidden="1">"c1052"</definedName>
    <definedName name="IQ_PREF_STOCK" localSheetId="13" hidden="1">"c1052"</definedName>
    <definedName name="IQ_PREF_STOCK" localSheetId="11" hidden="1">"c1052"</definedName>
    <definedName name="IQ_PREF_STOCK" localSheetId="12" hidden="1">"c1052"</definedName>
    <definedName name="IQ_PREF_STOCK" localSheetId="8" hidden="1">"c1052"</definedName>
    <definedName name="IQ_PREF_STOCK" localSheetId="9" hidden="1">"c1052"</definedName>
    <definedName name="IQ_PREF_STOCK" hidden="1">"c1416"</definedName>
    <definedName name="IQ_PREF_TOT" localSheetId="10" hidden="1">"c1044"</definedName>
    <definedName name="IQ_PREF_TOT" localSheetId="13" hidden="1">"c1044"</definedName>
    <definedName name="IQ_PREF_TOT" localSheetId="11" hidden="1">"c1044"</definedName>
    <definedName name="IQ_PREF_TOT" localSheetId="12" hidden="1">"c1044"</definedName>
    <definedName name="IQ_PREF_TOT" localSheetId="8" hidden="1">"c1044"</definedName>
    <definedName name="IQ_PREF_TOT" localSheetId="9" hidden="1">"c1044"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localSheetId="10" hidden="1">"c1068"</definedName>
    <definedName name="IQ_PREPAID_EXPEN" localSheetId="13" hidden="1">"c1068"</definedName>
    <definedName name="IQ_PREPAID_EXPEN" localSheetId="11" hidden="1">"c1068"</definedName>
    <definedName name="IQ_PREPAID_EXPEN" localSheetId="12" hidden="1">"c1068"</definedName>
    <definedName name="IQ_PREPAID_EXPEN" localSheetId="8" hidden="1">"c1068"</definedName>
    <definedName name="IQ_PREPAID_EXPEN" localSheetId="9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localSheetId="10" hidden="1">"c1026"</definedName>
    <definedName name="IQ_PRICE_OVER_BVPS" localSheetId="13" hidden="1">"c1026"</definedName>
    <definedName name="IQ_PRICE_OVER_BVPS" localSheetId="11" hidden="1">"c1026"</definedName>
    <definedName name="IQ_PRICE_OVER_BVPS" localSheetId="12" hidden="1">"c1026"</definedName>
    <definedName name="IQ_PRICE_OVER_BVPS" localSheetId="8" hidden="1">"c1026"</definedName>
    <definedName name="IQ_PRICE_OVER_BVPS" localSheetId="9" hidden="1">"c1026"</definedName>
    <definedName name="IQ_PRICE_OVER_BVPS" hidden="1">"c1412"</definedName>
    <definedName name="IQ_PRICE_OVER_LTM_EPS" localSheetId="10" hidden="1">"c1029"</definedName>
    <definedName name="IQ_PRICE_OVER_LTM_EPS" localSheetId="13" hidden="1">"c1029"</definedName>
    <definedName name="IQ_PRICE_OVER_LTM_EPS" localSheetId="11" hidden="1">"c1029"</definedName>
    <definedName name="IQ_PRICE_OVER_LTM_EPS" localSheetId="12" hidden="1">"c1029"</definedName>
    <definedName name="IQ_PRICE_OVER_LTM_EPS" localSheetId="8" hidden="1">"c1029"</definedName>
    <definedName name="IQ_PRICE_OVER_LTM_EPS" localSheetId="9" hidden="1">"c1029"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localSheetId="10" hidden="1">"c795"</definedName>
    <definedName name="IQ_PRO_FORMA_NET_INC" localSheetId="13" hidden="1">"c795"</definedName>
    <definedName name="IQ_PRO_FORMA_NET_INC" localSheetId="11" hidden="1">"c795"</definedName>
    <definedName name="IQ_PRO_FORMA_NET_INC" localSheetId="12" hidden="1">"c795"</definedName>
    <definedName name="IQ_PRO_FORMA_NET_INC" localSheetId="8" hidden="1">"c795"</definedName>
    <definedName name="IQ_PRO_FORMA_NET_INC" localSheetId="9" hidden="1">"c795"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localSheetId="10" hidden="1">"c518"</definedName>
    <definedName name="IQ_PROPERTY_GROSS" localSheetId="13" hidden="1">"c518"</definedName>
    <definedName name="IQ_PROPERTY_GROSS" localSheetId="11" hidden="1">"c518"</definedName>
    <definedName name="IQ_PROPERTY_GROSS" localSheetId="12" hidden="1">"c518"</definedName>
    <definedName name="IQ_PROPERTY_GROSS" localSheetId="8" hidden="1">"c518"</definedName>
    <definedName name="IQ_PROPERTY_GROSS" localSheetId="9" hidden="1">"c518"</definedName>
    <definedName name="IQ_PROPERTY_GROSS" hidden="1">"c1379"</definedName>
    <definedName name="IQ_PROPERTY_MGMT_FEE" hidden="1">"c1074"</definedName>
    <definedName name="IQ_PROPERTY_NET" localSheetId="10" hidden="1">"c829"</definedName>
    <definedName name="IQ_PROPERTY_NET" localSheetId="13" hidden="1">"c829"</definedName>
    <definedName name="IQ_PROPERTY_NET" localSheetId="11" hidden="1">"c829"</definedName>
    <definedName name="IQ_PROPERTY_NET" localSheetId="12" hidden="1">"c829"</definedName>
    <definedName name="IQ_PROPERTY_NET" localSheetId="8" hidden="1">"c829"</definedName>
    <definedName name="IQ_PROPERTY_NET" localSheetId="9" hidden="1">"c829"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localSheetId="10" hidden="1">"c1059"</definedName>
    <definedName name="IQ_REDEEM_PREF_STOCK" localSheetId="13" hidden="1">"c1059"</definedName>
    <definedName name="IQ_REDEEM_PREF_STOCK" localSheetId="11" hidden="1">"c1059"</definedName>
    <definedName name="IQ_REDEEM_PREF_STOCK" localSheetId="12" hidden="1">"c1059"</definedName>
    <definedName name="IQ_REDEEM_PREF_STOCK" localSheetId="8" hidden="1">"c1059"</definedName>
    <definedName name="IQ_REDEEM_PREF_STOCK" localSheetId="9" hidden="1">"c1059"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localSheetId="10" hidden="1">"c1090"</definedName>
    <definedName name="IQ_RESEARCH_DEV" localSheetId="13" hidden="1">"c1090"</definedName>
    <definedName name="IQ_RESEARCH_DEV" localSheetId="11" hidden="1">"c1090"</definedName>
    <definedName name="IQ_RESEARCH_DEV" localSheetId="12" hidden="1">"c1090"</definedName>
    <definedName name="IQ_RESEARCH_DEV" localSheetId="8" hidden="1">"c1090"</definedName>
    <definedName name="IQ_RESEARCH_DEV" localSheetId="9" hidden="1">"c1090"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localSheetId="10" hidden="1">"c1092"</definedName>
    <definedName name="IQ_RETAINED_EARN" localSheetId="13" hidden="1">"c1092"</definedName>
    <definedName name="IQ_RETAINED_EARN" localSheetId="11" hidden="1">"c1092"</definedName>
    <definedName name="IQ_RETAINED_EARN" localSheetId="12" hidden="1">"c1092"</definedName>
    <definedName name="IQ_RETAINED_EARN" localSheetId="8" hidden="1">"c1092"</definedName>
    <definedName name="IQ_RETAINED_EARN" localSheetId="9" hidden="1">"c1092"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localSheetId="10" hidden="1">"c1117"</definedName>
    <definedName name="IQ_RETURN_INVESTMENT" localSheetId="13" hidden="1">"c1117"</definedName>
    <definedName name="IQ_RETURN_INVESTMENT" localSheetId="11" hidden="1">"c1117"</definedName>
    <definedName name="IQ_RETURN_INVESTMENT" localSheetId="12" hidden="1">"c1117"</definedName>
    <definedName name="IQ_RETURN_INVESTMENT" localSheetId="8" hidden="1">"c1117"</definedName>
    <definedName name="IQ_RETURN_INVESTMENT" localSheetId="9" hidden="1">"c1117"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localSheetId="10" hidden="1">"c1122"</definedName>
    <definedName name="IQ_REVENUE" localSheetId="13" hidden="1">"c1122"</definedName>
    <definedName name="IQ_REVENUE" localSheetId="11" hidden="1">"c1122"</definedName>
    <definedName name="IQ_REVENUE" localSheetId="12" hidden="1">"c1122"</definedName>
    <definedName name="IQ_REVENUE" localSheetId="8" hidden="1">"c1122"</definedName>
    <definedName name="IQ_REVENUE" localSheetId="9" hidden="1">"c1122"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localSheetId="10" hidden="1">"c83"</definedName>
    <definedName name="IQ_SHAREOUTSTANDING" localSheetId="13" hidden="1">"c83"</definedName>
    <definedName name="IQ_SHAREOUTSTANDING" localSheetId="11" hidden="1">"c83"</definedName>
    <definedName name="IQ_SHAREOUTSTANDING" localSheetId="12" hidden="1">"c83"</definedName>
    <definedName name="IQ_SHAREOUTSTANDING" localSheetId="8" hidden="1">"c83"</definedName>
    <definedName name="IQ_SHAREOUTSTANDING" localSheetId="9" hidden="1">"c83"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localSheetId="10" hidden="1">"c1197"</definedName>
    <definedName name="IQ_SHORT_TERM_INVEST" localSheetId="13" hidden="1">"c1197"</definedName>
    <definedName name="IQ_SHORT_TERM_INVEST" localSheetId="11" hidden="1">"c1197"</definedName>
    <definedName name="IQ_SHORT_TERM_INVEST" localSheetId="12" hidden="1">"c1197"</definedName>
    <definedName name="IQ_SHORT_TERM_INVEST" localSheetId="8" hidden="1">"c1197"</definedName>
    <definedName name="IQ_SHORT_TERM_INVEST" localSheetId="9" hidden="1">"c1197"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localSheetId="10" hidden="1">"c1266"</definedName>
    <definedName name="IQ_TOTAL_CASH_DIVID" localSheetId="13" hidden="1">"c1266"</definedName>
    <definedName name="IQ_TOTAL_CASH_DIVID" localSheetId="11" hidden="1">"c1266"</definedName>
    <definedName name="IQ_TOTAL_CASH_DIVID" localSheetId="12" hidden="1">"c1266"</definedName>
    <definedName name="IQ_TOTAL_CASH_DIVID" localSheetId="8" hidden="1">"c1266"</definedName>
    <definedName name="IQ_TOTAL_CASH_DIVID" localSheetId="9" hidden="1">"c1266"</definedName>
    <definedName name="IQ_TOTAL_CASH_DIVID" hidden="1">"c1455"</definedName>
    <definedName name="IQ_TOTAL_CASH_FINAN" localSheetId="10" hidden="1">"c119"</definedName>
    <definedName name="IQ_TOTAL_CASH_FINAN" localSheetId="13" hidden="1">"c119"</definedName>
    <definedName name="IQ_TOTAL_CASH_FINAN" localSheetId="11" hidden="1">"c119"</definedName>
    <definedName name="IQ_TOTAL_CASH_FINAN" localSheetId="12" hidden="1">"c119"</definedName>
    <definedName name="IQ_TOTAL_CASH_FINAN" localSheetId="8" hidden="1">"c119"</definedName>
    <definedName name="IQ_TOTAL_CASH_FINAN" localSheetId="9" hidden="1">"c119"</definedName>
    <definedName name="IQ_TOTAL_CASH_FINAN" hidden="1">"c1352"</definedName>
    <definedName name="IQ_TOTAL_CASH_INVEST" localSheetId="10" hidden="1">"c121"</definedName>
    <definedName name="IQ_TOTAL_CASH_INVEST" localSheetId="13" hidden="1">"c121"</definedName>
    <definedName name="IQ_TOTAL_CASH_INVEST" localSheetId="11" hidden="1">"c121"</definedName>
    <definedName name="IQ_TOTAL_CASH_INVEST" localSheetId="12" hidden="1">"c121"</definedName>
    <definedName name="IQ_TOTAL_CASH_INVEST" localSheetId="8" hidden="1">"c121"</definedName>
    <definedName name="IQ_TOTAL_CASH_INVEST" localSheetId="9" hidden="1">"c121"</definedName>
    <definedName name="IQ_TOTAL_CASH_INVEST" hidden="1">"c1353"</definedName>
    <definedName name="IQ_TOTAL_CASH_OPER" localSheetId="10" hidden="1">"c122"</definedName>
    <definedName name="IQ_TOTAL_CASH_OPER" localSheetId="13" hidden="1">"c122"</definedName>
    <definedName name="IQ_TOTAL_CASH_OPER" localSheetId="11" hidden="1">"c122"</definedName>
    <definedName name="IQ_TOTAL_CASH_OPER" localSheetId="12" hidden="1">"c122"</definedName>
    <definedName name="IQ_TOTAL_CASH_OPER" localSheetId="8" hidden="1">"c122"</definedName>
    <definedName name="IQ_TOTAL_CASH_OPER" localSheetId="9" hidden="1">"c122"</definedName>
    <definedName name="IQ_TOTAL_CASH_OPER" hidden="1">"c1354"</definedName>
    <definedName name="IQ_TOTAL_CHURN" hidden="1">"c2122"</definedName>
    <definedName name="IQ_TOTAL_CL" hidden="1">"c1245"</definedName>
    <definedName name="IQ_TOTAL_COMMON" localSheetId="10" hidden="1">"c1022"</definedName>
    <definedName name="IQ_TOTAL_COMMON" localSheetId="13" hidden="1">"c1022"</definedName>
    <definedName name="IQ_TOTAL_COMMON" localSheetId="11" hidden="1">"c1022"</definedName>
    <definedName name="IQ_TOTAL_COMMON" localSheetId="12" hidden="1">"c1022"</definedName>
    <definedName name="IQ_TOTAL_COMMON" localSheetId="8" hidden="1">"c1022"</definedName>
    <definedName name="IQ_TOTAL_COMMON" localSheetId="9" hidden="1">"c1022"</definedName>
    <definedName name="IQ_TOTAL_COMMON" hidden="1">"c1411"</definedName>
    <definedName name="IQ_TOTAL_COMMON_EQUITY" hidden="1">"c1246"</definedName>
    <definedName name="IQ_TOTAL_CURRENT_ASSETS" localSheetId="10" hidden="1">"c1243"</definedName>
    <definedName name="IQ_TOTAL_CURRENT_ASSETS" localSheetId="13" hidden="1">"c1243"</definedName>
    <definedName name="IQ_TOTAL_CURRENT_ASSETS" localSheetId="11" hidden="1">"c1243"</definedName>
    <definedName name="IQ_TOTAL_CURRENT_ASSETS" localSheetId="12" hidden="1">"c1243"</definedName>
    <definedName name="IQ_TOTAL_CURRENT_ASSETS" localSheetId="8" hidden="1">"c1243"</definedName>
    <definedName name="IQ_TOTAL_CURRENT_ASSETS" localSheetId="9" hidden="1">"c1243"</definedName>
    <definedName name="IQ_TOTAL_CURRENT_ASSETS" hidden="1">"c1430"</definedName>
    <definedName name="IQ_TOTAL_CURRENT_LIAB" localSheetId="10" hidden="1">"c1245"</definedName>
    <definedName name="IQ_TOTAL_CURRENT_LIAB" localSheetId="13" hidden="1">"c1245"</definedName>
    <definedName name="IQ_TOTAL_CURRENT_LIAB" localSheetId="11" hidden="1">"c1245"</definedName>
    <definedName name="IQ_TOTAL_CURRENT_LIAB" localSheetId="12" hidden="1">"c1245"</definedName>
    <definedName name="IQ_TOTAL_CURRENT_LIAB" localSheetId="8" hidden="1">"c1245"</definedName>
    <definedName name="IQ_TOTAL_CURRENT_LIAB" localSheetId="9" hidden="1">"c1245"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localSheetId="10" hidden="1">"c1249"</definedName>
    <definedName name="IQ_TOTAL_DEBT_OVER_EBITDA" localSheetId="13" hidden="1">"c1249"</definedName>
    <definedName name="IQ_TOTAL_DEBT_OVER_EBITDA" localSheetId="11" hidden="1">"c1249"</definedName>
    <definedName name="IQ_TOTAL_DEBT_OVER_EBITDA" localSheetId="12" hidden="1">"c1249"</definedName>
    <definedName name="IQ_TOTAL_DEBT_OVER_EBITDA" localSheetId="8" hidden="1">"c1249"</definedName>
    <definedName name="IQ_TOTAL_DEBT_OVER_EBITDA" localSheetId="9" hidden="1">"c1249"</definedName>
    <definedName name="IQ_TOTAL_DEBT_OVER_EBITDA" hidden="1">"c1433"</definedName>
    <definedName name="IQ_TOTAL_DEBT_OVER_TOTAL_BV" localSheetId="10" hidden="1">"c1250"</definedName>
    <definedName name="IQ_TOTAL_DEBT_OVER_TOTAL_BV" localSheetId="13" hidden="1">"c1250"</definedName>
    <definedName name="IQ_TOTAL_DEBT_OVER_TOTAL_BV" localSheetId="11" hidden="1">"c1250"</definedName>
    <definedName name="IQ_TOTAL_DEBT_OVER_TOTAL_BV" localSheetId="12" hidden="1">"c1250"</definedName>
    <definedName name="IQ_TOTAL_DEBT_OVER_TOTAL_BV" localSheetId="8" hidden="1">"c1250"</definedName>
    <definedName name="IQ_TOTAL_DEBT_OVER_TOTAL_BV" localSheetId="9" hidden="1">"c1250"</definedName>
    <definedName name="IQ_TOTAL_DEBT_OVER_TOTAL_BV" hidden="1">"c1434"</definedName>
    <definedName name="IQ_TOTAL_DEBT_OVER_TOTAL_CAP" localSheetId="10" hidden="1">"c1248"</definedName>
    <definedName name="IQ_TOTAL_DEBT_OVER_TOTAL_CAP" localSheetId="13" hidden="1">"c1248"</definedName>
    <definedName name="IQ_TOTAL_DEBT_OVER_TOTAL_CAP" localSheetId="11" hidden="1">"c1248"</definedName>
    <definedName name="IQ_TOTAL_DEBT_OVER_TOTAL_CAP" localSheetId="12" hidden="1">"c1248"</definedName>
    <definedName name="IQ_TOTAL_DEBT_OVER_TOTAL_CAP" localSheetId="8" hidden="1">"c1248"</definedName>
    <definedName name="IQ_TOTAL_DEBT_OVER_TOTAL_CAP" localSheetId="9" hidden="1">"c1248"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localSheetId="10" hidden="1">"c591"</definedName>
    <definedName name="IQ_TOTAL_INTEREST_EXP" localSheetId="13" hidden="1">"c591"</definedName>
    <definedName name="IQ_TOTAL_INTEREST_EXP" localSheetId="11" hidden="1">"c591"</definedName>
    <definedName name="IQ_TOTAL_INTEREST_EXP" localSheetId="12" hidden="1">"c591"</definedName>
    <definedName name="IQ_TOTAL_INTEREST_EXP" localSheetId="8" hidden="1">"c591"</definedName>
    <definedName name="IQ_TOTAL_INTEREST_EXP" localSheetId="9" hidden="1">"c591"</definedName>
    <definedName name="IQ_TOTAL_INTEREST_EXP" hidden="1">"c1382"</definedName>
    <definedName name="IQ_TOTAL_INVENTORY" localSheetId="10" hidden="1">"c622"</definedName>
    <definedName name="IQ_TOTAL_INVENTORY" localSheetId="13" hidden="1">"c622"</definedName>
    <definedName name="IQ_TOTAL_INVENTORY" localSheetId="11" hidden="1">"c622"</definedName>
    <definedName name="IQ_TOTAL_INVENTORY" localSheetId="12" hidden="1">"c622"</definedName>
    <definedName name="IQ_TOTAL_INVENTORY" localSheetId="8" hidden="1">"c622"</definedName>
    <definedName name="IQ_TOTAL_INVENTORY" localSheetId="9" hidden="1">"c622"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localSheetId="10" hidden="1">"c1279"</definedName>
    <definedName name="IQ_TOTAL_LIAB_SHAREHOLD" localSheetId="13" hidden="1">"c1279"</definedName>
    <definedName name="IQ_TOTAL_LIAB_SHAREHOLD" localSheetId="11" hidden="1">"c1279"</definedName>
    <definedName name="IQ_TOTAL_LIAB_SHAREHOLD" localSheetId="12" hidden="1">"c1279"</definedName>
    <definedName name="IQ_TOTAL_LIAB_SHAREHOLD" localSheetId="8" hidden="1">"c1279"</definedName>
    <definedName name="IQ_TOTAL_LIAB_SHAREHOLD" localSheetId="9" hidden="1">"c1279"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localSheetId="10" hidden="1">"c1294"</definedName>
    <definedName name="IQ_TOTAL_REVENUE" localSheetId="13" hidden="1">"c1294"</definedName>
    <definedName name="IQ_TOTAL_REVENUE" localSheetId="11" hidden="1">"c1294"</definedName>
    <definedName name="IQ_TOTAL_REVENUE" localSheetId="12" hidden="1">"c1294"</definedName>
    <definedName name="IQ_TOTAL_REVENUE" localSheetId="8" hidden="1">"c1294"</definedName>
    <definedName name="IQ_TOTAL_REVENUE" localSheetId="9" hidden="1">"c1294"</definedName>
    <definedName name="IQ_TOTAL_REVENUE" hidden="1">"c1436"</definedName>
    <definedName name="IQ_TOTAL_SPECIAL" hidden="1">"c1618"</definedName>
    <definedName name="IQ_TOTAL_ST_BORROW" localSheetId="10" hidden="1">"c1177"</definedName>
    <definedName name="IQ_TOTAL_ST_BORROW" localSheetId="13" hidden="1">"c1177"</definedName>
    <definedName name="IQ_TOTAL_ST_BORROW" localSheetId="11" hidden="1">"c1177"</definedName>
    <definedName name="IQ_TOTAL_ST_BORROW" localSheetId="12" hidden="1">"c1177"</definedName>
    <definedName name="IQ_TOTAL_ST_BORROW" localSheetId="8" hidden="1">"c1177"</definedName>
    <definedName name="IQ_TOTAL_ST_BORROW" localSheetId="9" hidden="1">"c1177"</definedName>
    <definedName name="IQ_TOTAL_ST_BORROW" hidden="1">"c1424"</definedName>
    <definedName name="IQ_TOTAL_SUBS" hidden="1">"c2119"</definedName>
    <definedName name="IQ_TOTAL_UNUSUAL" hidden="1">"c1508"</definedName>
    <definedName name="IQ_TRADE_AR" localSheetId="10" hidden="1">"c40"</definedName>
    <definedName name="IQ_TRADE_AR" localSheetId="13" hidden="1">"c40"</definedName>
    <definedName name="IQ_TRADE_AR" localSheetId="11" hidden="1">"c40"</definedName>
    <definedName name="IQ_TRADE_AR" localSheetId="12" hidden="1">"c40"</definedName>
    <definedName name="IQ_TRADE_AR" localSheetId="8" hidden="1">"c40"</definedName>
    <definedName name="IQ_TRADE_AR" localSheetId="9" hidden="1">"c40"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localSheetId="10" hidden="1">"c1311"</definedName>
    <definedName name="IQ_TREASURY_STOCK" localSheetId="13" hidden="1">"c1311"</definedName>
    <definedName name="IQ_TREASURY_STOCK" localSheetId="11" hidden="1">"c1311"</definedName>
    <definedName name="IQ_TREASURY_STOCK" localSheetId="12" hidden="1">"c1311"</definedName>
    <definedName name="IQ_TREASURY_STOCK" localSheetId="8" hidden="1">"c1311"</definedName>
    <definedName name="IQ_TREASURY_STOCK" localSheetId="9" hidden="1">"c1311"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ckass" localSheetId="10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13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4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11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1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7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8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9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S" localSheetId="10" hidden="1">{"Assumptions",#N/A,TRUE,"Returns";"Tables",#N/A,TRUE,"Returns"}</definedName>
    <definedName name="JaS" localSheetId="13" hidden="1">{"Assumptions",#N/A,TRUE,"Returns";"Tables",#N/A,TRUE,"Returns"}</definedName>
    <definedName name="JaS" localSheetId="4" hidden="1">{"Assumptions",#N/A,TRUE,"Returns";"Tables",#N/A,TRUE,"Returns"}</definedName>
    <definedName name="JaS" localSheetId="6" hidden="1">{"Assumptions",#N/A,TRUE,"Returns";"Tables",#N/A,TRUE,"Returns"}</definedName>
    <definedName name="JaS" localSheetId="11" hidden="1">{"Assumptions",#N/A,TRUE,"Returns";"Tables",#N/A,TRUE,"Returns"}</definedName>
    <definedName name="JaS" localSheetId="12" hidden="1">{"Assumptions",#N/A,TRUE,"Returns";"Tables",#N/A,TRUE,"Returns"}</definedName>
    <definedName name="JaS" localSheetId="7" hidden="1">{"Assumptions",#N/A,TRUE,"Returns";"Tables",#N/A,TRUE,"Returns"}</definedName>
    <definedName name="JaS" localSheetId="8" hidden="1">{"Assumptions",#N/A,TRUE,"Returns";"Tables",#N/A,TRUE,"Returns"}</definedName>
    <definedName name="JaS" localSheetId="9" hidden="1">{"Assumptions",#N/A,TRUE,"Returns";"Tables",#N/A,TRUE,"Returns"}</definedName>
    <definedName name="JaS" hidden="1">{"Assumptions",#N/A,TRUE,"Returns";"Tables",#N/A,TRUE,"Returns"}</definedName>
    <definedName name="Js" localSheetId="10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13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4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11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1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7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8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9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legal_rent" localSheetId="11">'[7]One Pager'!$T$10</definedName>
    <definedName name="legal_rent" localSheetId="12">'[7]One Pager'!$T$10</definedName>
    <definedName name="legal_rent" localSheetId="7">'[15]One Pager'!$T$10</definedName>
    <definedName name="legal_rent">#REF!</definedName>
    <definedName name="legal_rent_growth" localSheetId="11">'[7]Rent Roll - Inputs'!$D$60</definedName>
    <definedName name="legal_rent_growth" localSheetId="12">'[7]Rent Roll - Inputs'!$D$60</definedName>
    <definedName name="legal_rent_growth" localSheetId="7">'[15]Rent Roll - Inputs'!$D$60</definedName>
    <definedName name="legal_rent_growth">#REF!</definedName>
    <definedName name="legalrent" localSheetId="11">'[7]One Pager'!$T$10</definedName>
    <definedName name="legalrent" localSheetId="12">'[7]One Pager'!$T$10</definedName>
    <definedName name="legalrent" localSheetId="7">'[15]One Pager'!$T$10</definedName>
    <definedName name="legalrent">#REF!</definedName>
    <definedName name="loan_amount" localSheetId="10">#REF!</definedName>
    <definedName name="loan_amount" localSheetId="13">#REF!</definedName>
    <definedName name="loan_amount" localSheetId="11">'[7]Rent Roll - Inputs'!$D$15</definedName>
    <definedName name="loan_amount" localSheetId="12">'[7]Rent Roll - Inputs'!$D$15</definedName>
    <definedName name="loan_amount" localSheetId="7">'[14]Rent Roll - Inputs'!$D$15</definedName>
    <definedName name="loan_amount" localSheetId="8">#REF!</definedName>
    <definedName name="loan_amount" localSheetId="9">#REF!</definedName>
    <definedName name="loan_amount">#REF!</definedName>
    <definedName name="loan_override" localSheetId="11">'[7]Rent Roll - Inputs'!$D$14</definedName>
    <definedName name="loan_override" localSheetId="12">'[7]Rent Roll - Inputs'!$D$14</definedName>
    <definedName name="loan_override" localSheetId="7">'[15]Rent Roll - Inputs'!$D$14</definedName>
    <definedName name="loan_override">#REF!</definedName>
    <definedName name="LTV" localSheetId="10">#REF!</definedName>
    <definedName name="LTV" localSheetId="13">#REF!</definedName>
    <definedName name="LTV" localSheetId="11">'[7]Rent Roll - Inputs'!$D$8</definedName>
    <definedName name="LTV" localSheetId="12">'[7]Rent Roll - Inputs'!$D$8</definedName>
    <definedName name="LTV" localSheetId="8">#REF!</definedName>
    <definedName name="LTV" localSheetId="9">#REF!</definedName>
    <definedName name="LTV">'[9]Rent Roll - Inputs'!$D$8</definedName>
    <definedName name="market_rent_growth" localSheetId="11">'[7]Rent Roll - Inputs'!$D$59</definedName>
    <definedName name="market_rent_growth" localSheetId="12">'[7]Rent Roll - Inputs'!$D$59</definedName>
    <definedName name="market_rent_growth" localSheetId="7">'[15]Rent Roll - Inputs'!$D$59</definedName>
    <definedName name="market_rent_growth">#REF!</definedName>
    <definedName name="mgmt_fee_actual" localSheetId="10">#REF!</definedName>
    <definedName name="mgmt_fee_actual" localSheetId="13">#REF!</definedName>
    <definedName name="mgmt_fee_actual" localSheetId="11">'[7]Rent Roll - Inputs'!$E$53</definedName>
    <definedName name="mgmt_fee_actual" localSheetId="12">'[7]Rent Roll - Inputs'!$E$53</definedName>
    <definedName name="mgmt_fee_actual" localSheetId="8">#REF!</definedName>
    <definedName name="mgmt_fee_actual" localSheetId="9">#REF!</definedName>
    <definedName name="mgmt_fee_actual">'[9]Rent Roll - Inputs'!$E$53</definedName>
    <definedName name="mgmt_fee_base" localSheetId="10">#REF!</definedName>
    <definedName name="mgmt_fee_base" localSheetId="13">#REF!</definedName>
    <definedName name="mgmt_fee_base" localSheetId="11">'[7]Rent Roll - Inputs'!$C$53</definedName>
    <definedName name="mgmt_fee_base" localSheetId="12">'[7]Rent Roll - Inputs'!$C$53</definedName>
    <definedName name="mgmt_fee_base" localSheetId="8">#REF!</definedName>
    <definedName name="mgmt_fee_base" localSheetId="9">#REF!</definedName>
    <definedName name="mgmt_fee_base">'[9]Rent Roll - Inputs'!$C$53</definedName>
    <definedName name="mgmt_fee_working" localSheetId="10">#REF!</definedName>
    <definedName name="mgmt_fee_working" localSheetId="13">#REF!</definedName>
    <definedName name="mgmt_fee_working" localSheetId="11">'[7]Rent Roll - Inputs'!$D$53</definedName>
    <definedName name="mgmt_fee_working" localSheetId="12">'[7]Rent Roll - Inputs'!$D$53</definedName>
    <definedName name="mgmt_fee_working" localSheetId="8">#REF!</definedName>
    <definedName name="mgmt_fee_working" localSheetId="9">#REF!</definedName>
    <definedName name="mgmt_fee_working">'[9]Rent Roll - Inputs'!$D$53</definedName>
    <definedName name="model_feed_NOI" localSheetId="10">#REF!</definedName>
    <definedName name="model_feed_NOI" localSheetId="13">#REF!</definedName>
    <definedName name="model_feed_NOI" localSheetId="11">'[7]One Pager'!$J$31</definedName>
    <definedName name="model_feed_NOI" localSheetId="12">'[7]One Pager'!$J$31</definedName>
    <definedName name="model_feed_NOI" localSheetId="7">#REF!</definedName>
    <definedName name="model_feed_NOI" localSheetId="8">#REF!</definedName>
    <definedName name="model_feed_NOI" localSheetId="9">#REF!</definedName>
    <definedName name="model_feed_NOI">'[8]Summary &amp; Assumptions'!#REF!</definedName>
    <definedName name="newbel" localSheetId="10" hidden="1">{"IS",#N/A,FALSE,"IS";"RPTIS",#N/A,FALSE,"RPTIS";"STATS",#N/A,FALSE,"STATS";"CELL",#N/A,FALSE,"CELL";"BS",#N/A,FALSE,"BS"}</definedName>
    <definedName name="newbel" localSheetId="13" hidden="1">{"IS",#N/A,FALSE,"IS";"RPTIS",#N/A,FALSE,"RPTIS";"STATS",#N/A,FALSE,"STATS";"CELL",#N/A,FALSE,"CELL";"BS",#N/A,FALSE,"BS"}</definedName>
    <definedName name="newbel" localSheetId="4" hidden="1">{"IS",#N/A,FALSE,"IS";"RPTIS",#N/A,FALSE,"RPTIS";"STATS",#N/A,FALSE,"STATS";"CELL",#N/A,FALSE,"CELL";"BS",#N/A,FALSE,"BS"}</definedName>
    <definedName name="newbel" localSheetId="6" hidden="1">{"IS",#N/A,FALSE,"IS";"RPTIS",#N/A,FALSE,"RPTIS";"STATS",#N/A,FALSE,"STATS";"CELL",#N/A,FALSE,"CELL";"BS",#N/A,FALSE,"BS"}</definedName>
    <definedName name="newbel" localSheetId="11" hidden="1">{"IS",#N/A,FALSE,"IS";"RPTIS",#N/A,FALSE,"RPTIS";"STATS",#N/A,FALSE,"STATS";"CELL",#N/A,FALSE,"CELL";"BS",#N/A,FALSE,"BS"}</definedName>
    <definedName name="newbel" localSheetId="12" hidden="1">{"IS",#N/A,FALSE,"IS";"RPTIS",#N/A,FALSE,"RPTIS";"STATS",#N/A,FALSE,"STATS";"CELL",#N/A,FALSE,"CELL";"BS",#N/A,FALSE,"BS"}</definedName>
    <definedName name="newbel" localSheetId="7" hidden="1">{"IS",#N/A,FALSE,"IS";"RPTIS",#N/A,FALSE,"RPTIS";"STATS",#N/A,FALSE,"STATS";"CELL",#N/A,FALSE,"CELL";"BS",#N/A,FALSE,"BS"}</definedName>
    <definedName name="newbel" localSheetId="8" hidden="1">{"IS",#N/A,FALSE,"IS";"RPTIS",#N/A,FALSE,"RPTIS";"STATS",#N/A,FALSE,"STATS";"CELL",#N/A,FALSE,"CELL";"BS",#N/A,FALSE,"BS"}</definedName>
    <definedName name="newbel" localSheetId="9" hidden="1">{"IS",#N/A,FALSE,"IS";"RPTIS",#N/A,FALSE,"RPTIS";"STATS",#N/A,FALSE,"STATS";"CELL",#N/A,FALSE,"CELL";"BS",#N/A,FALSE,"BS"}</definedName>
    <definedName name="newbel" hidden="1">{"IS",#N/A,FALSE,"IS";"RPTIS",#N/A,FALSE,"RPTIS";"STATS",#N/A,FALSE,"STATS";"CELL",#N/A,FALSE,"CELL";"BS",#N/A,FALSE,"BS"}</definedName>
    <definedName name="NNN">'Data Validation'!$D$2</definedName>
    <definedName name="Now" localSheetId="10" hidden="1">{"Assumptions",#N/A,TRUE,"Returns";"Tables",#N/A,TRUE,"Returns"}</definedName>
    <definedName name="Now" localSheetId="13" hidden="1">{"Assumptions",#N/A,TRUE,"Returns";"Tables",#N/A,TRUE,"Returns"}</definedName>
    <definedName name="Now" localSheetId="4" hidden="1">{"Assumptions",#N/A,TRUE,"Returns";"Tables",#N/A,TRUE,"Returns"}</definedName>
    <definedName name="Now" localSheetId="6" hidden="1">{"Assumptions",#N/A,TRUE,"Returns";"Tables",#N/A,TRUE,"Returns"}</definedName>
    <definedName name="Now" localSheetId="11" hidden="1">{"Assumptions",#N/A,TRUE,"Returns";"Tables",#N/A,TRUE,"Returns"}</definedName>
    <definedName name="Now" localSheetId="12" hidden="1">{"Assumptions",#N/A,TRUE,"Returns";"Tables",#N/A,TRUE,"Returns"}</definedName>
    <definedName name="Now" localSheetId="7" hidden="1">{"Assumptions",#N/A,TRUE,"Returns";"Tables",#N/A,TRUE,"Returns"}</definedName>
    <definedName name="Now" localSheetId="8" hidden="1">{"Assumptions",#N/A,TRUE,"Returns";"Tables",#N/A,TRUE,"Returns"}</definedName>
    <definedName name="Now" localSheetId="9" hidden="1">{"Assumptions",#N/A,TRUE,"Returns";"Tables",#N/A,TRUE,"Returns"}</definedName>
    <definedName name="Now" hidden="1">{"Assumptions",#N/A,TRUE,"Returns";"Tables",#N/A,TRUE,"Returns"}</definedName>
    <definedName name="npv_421a" localSheetId="13">'421a (2)'!$N$23</definedName>
    <definedName name="npv_421a" localSheetId="9">'Tax 961 - Delaware'!$N$31</definedName>
    <definedName name="npv_421a">'421a - Brown'!$N$23</definedName>
    <definedName name="other_income_current" localSheetId="11">'[7]Rent Roll - Inputs'!$W$21</definedName>
    <definedName name="other_income_current" localSheetId="12">'[7]Rent Roll - Inputs'!$W$21</definedName>
    <definedName name="other_income_current" localSheetId="7">'[15]Rent Roll - Inputs'!$W$21</definedName>
    <definedName name="other_income_current">#REF!</definedName>
    <definedName name="other_income_market" localSheetId="11">'[7]Rent Roll - Inputs'!$X$21</definedName>
    <definedName name="other_income_market" localSheetId="12">'[7]Rent Roll - Inputs'!$X$21</definedName>
    <definedName name="other_income_market" localSheetId="7">'[15]Rent Roll - Inputs'!$X$21</definedName>
    <definedName name="other_income_market">#REF!</definedName>
    <definedName name="Param_CumRent" localSheetId="10" hidden="1">[11]Settings_Parameters!#REF!</definedName>
    <definedName name="Param_CumRent" localSheetId="13" hidden="1">[11]Settings_Parameters!#REF!</definedName>
    <definedName name="Param_CumRent" localSheetId="11" hidden="1">[11]Settings_Parameters!#REF!</definedName>
    <definedName name="Param_CumRent" localSheetId="12" hidden="1">[11]Settings_Parameters!#REF!</definedName>
    <definedName name="Param_CumRent" localSheetId="7" hidden="1">[11]Settings_Parameters!#REF!</definedName>
    <definedName name="Param_CumRent" localSheetId="8" hidden="1">[11]Settings_Parameters!#REF!</definedName>
    <definedName name="Param_CumRent" localSheetId="9" hidden="1">[11]Settings_Parameters!#REF!</definedName>
    <definedName name="Param_CumRent" hidden="1">[11]Settings_Parameters!#REF!</definedName>
    <definedName name="Param_DRCredit" localSheetId="10" hidden="1">[11]Settings_Parameters!#REF!</definedName>
    <definedName name="Param_DRCredit" localSheetId="13" hidden="1">[11]Settings_Parameters!#REF!</definedName>
    <definedName name="Param_DRCredit" localSheetId="11" hidden="1">[11]Settings_Parameters!#REF!</definedName>
    <definedName name="Param_DRCredit" localSheetId="12" hidden="1">[11]Settings_Parameters!#REF!</definedName>
    <definedName name="Param_DRCredit" localSheetId="7" hidden="1">[11]Settings_Parameters!#REF!</definedName>
    <definedName name="Param_DRCredit" localSheetId="8" hidden="1">[11]Settings_Parameters!#REF!</definedName>
    <definedName name="Param_DRCredit" localSheetId="9" hidden="1">[11]Settings_Parameters!#REF!</definedName>
    <definedName name="Param_DRCredit" hidden="1">[11]Settings_Parameters!#REF!</definedName>
    <definedName name="Param_DRNonCredit" localSheetId="10" hidden="1">[11]Settings_Parameters!#REF!</definedName>
    <definedName name="Param_DRNonCredit" localSheetId="13" hidden="1">[11]Settings_Parameters!#REF!</definedName>
    <definedName name="Param_DRNonCredit" localSheetId="11" hidden="1">[11]Settings_Parameters!#REF!</definedName>
    <definedName name="Param_DRNonCredit" localSheetId="12" hidden="1">[11]Settings_Parameters!#REF!</definedName>
    <definedName name="Param_DRNonCredit" localSheetId="8" hidden="1">[11]Settings_Parameters!#REF!</definedName>
    <definedName name="Param_DRNonCredit" localSheetId="9" hidden="1">[11]Settings_Parameters!#REF!</definedName>
    <definedName name="Param_DRNonCredit" hidden="1">[11]Settings_Parameters!#REF!</definedName>
    <definedName name="Param_IncludeCPI" localSheetId="10" hidden="1">[11]Settings_Parameters!#REF!</definedName>
    <definedName name="Param_IncludeCPI" localSheetId="13" hidden="1">[11]Settings_Parameters!#REF!</definedName>
    <definedName name="Param_IncludeCPI" localSheetId="11" hidden="1">[11]Settings_Parameters!#REF!</definedName>
    <definedName name="Param_IncludeCPI" localSheetId="12" hidden="1">[11]Settings_Parameters!#REF!</definedName>
    <definedName name="Param_IncludeCPI" localSheetId="8" hidden="1">[11]Settings_Parameters!#REF!</definedName>
    <definedName name="Param_IncludeCPI" localSheetId="9" hidden="1">[11]Settings_Parameters!#REF!</definedName>
    <definedName name="Param_IncludeCPI" hidden="1">[11]Settings_Parameters!#REF!</definedName>
    <definedName name="Param_IncludePercentRent" hidden="1">[11]Settings_Parameters!#REF!</definedName>
    <definedName name="Param_IncludePW" hidden="1">[11]Settings_Parameters!#REF!</definedName>
    <definedName name="Param_Inclusion" hidden="1">[11]Settings_Parameters!#REF!</definedName>
    <definedName name="Param_PVAbatement" hidden="1">[11]Settings_Parameters!#REF!</definedName>
    <definedName name="Param_SLAbatement" hidden="1">[11]Settings_Parameters!#REF!</definedName>
    <definedName name="Param_VacMarket" hidden="1">[11]Settings_Parameters!#REF!</definedName>
    <definedName name="Param_VacRenew" hidden="1">[11]Settings_Parameters!#REF!</definedName>
    <definedName name="Param_VacVacate" hidden="1">[11]Settings_Parameters!#REF!</definedName>
    <definedName name="parking__current" localSheetId="7">'[15]Rent Roll - Inputs'!$X$31</definedName>
    <definedName name="parking__current">#REF!</definedName>
    <definedName name="parking_market" localSheetId="7">'[15]Rent Roll - Inputs'!$Y$31</definedName>
    <definedName name="parking_market">#REF!</definedName>
    <definedName name="PercentComplete" localSheetId="13">PercentCompleteBeyond*PeriodInPlan</definedName>
    <definedName name="PercentComplete" localSheetId="11">PercentCompleteBeyond*PeriodInPlan</definedName>
    <definedName name="PercentComplete" localSheetId="12">PercentCompleteBeyond*PeriodInPlan</definedName>
    <definedName name="PercentComplete" localSheetId="7">PercentCompleteBeyond*PeriodInPlan</definedName>
    <definedName name="PercentComplete" localSheetId="9">PercentCompleteBeyond*PeriodInPlan</definedName>
    <definedName name="PercentComplete">PercentCompleteBeyond*PeriodInPlan</definedName>
    <definedName name="period1_end" localSheetId="11">'[7]Rent Roll - Inputs'!$C$36</definedName>
    <definedName name="period1_end" localSheetId="12">'[7]Rent Roll - Inputs'!$C$36</definedName>
    <definedName name="period1_end" localSheetId="7">'[15]Rent Roll - Inputs'!$C$36</definedName>
    <definedName name="period1_end">#REF!</definedName>
    <definedName name="period2_begin" localSheetId="11">'[7]Rent Roll - Inputs'!$D$34</definedName>
    <definedName name="period2_begin" localSheetId="12">'[7]Rent Roll - Inputs'!$D$34</definedName>
    <definedName name="period2_begin" localSheetId="7">'[15]Rent Roll - Inputs'!$D$34</definedName>
    <definedName name="period2_begin">#REF!</definedName>
    <definedName name="period2_end" localSheetId="11">'[7]Rent Roll - Inputs'!$D$36</definedName>
    <definedName name="period2_end" localSheetId="12">'[7]Rent Roll - Inputs'!$D$36</definedName>
    <definedName name="period2_end" localSheetId="7">'[15]Rent Roll - Inputs'!$D$36</definedName>
    <definedName name="period2_end">#REF!</definedName>
    <definedName name="period3_begin" localSheetId="11">'[7]Rent Roll - Inputs'!$E$34</definedName>
    <definedName name="period3_begin" localSheetId="12">'[7]Rent Roll - Inputs'!$E$34</definedName>
    <definedName name="period3_begin" localSheetId="7">'[15]Rent Roll - Inputs'!$E$34</definedName>
    <definedName name="period3_begin">#REF!</definedName>
    <definedName name="please" localSheetId="10" hidden="1">{"Assumptions",#N/A,TRUE,"Returns";"Tables",#N/A,TRUE,"Returns"}</definedName>
    <definedName name="please" localSheetId="13" hidden="1">{"Assumptions",#N/A,TRUE,"Returns";"Tables",#N/A,TRUE,"Returns"}</definedName>
    <definedName name="please" localSheetId="4" hidden="1">{"Assumptions",#N/A,TRUE,"Returns";"Tables",#N/A,TRUE,"Returns"}</definedName>
    <definedName name="please" localSheetId="6" hidden="1">{"Assumptions",#N/A,TRUE,"Returns";"Tables",#N/A,TRUE,"Returns"}</definedName>
    <definedName name="please" localSheetId="11" hidden="1">{"Assumptions",#N/A,TRUE,"Returns";"Tables",#N/A,TRUE,"Returns"}</definedName>
    <definedName name="please" localSheetId="12" hidden="1">{"Assumptions",#N/A,TRUE,"Returns";"Tables",#N/A,TRUE,"Returns"}</definedName>
    <definedName name="please" localSheetId="7" hidden="1">{"Assumptions",#N/A,TRUE,"Returns";"Tables",#N/A,TRUE,"Returns"}</definedName>
    <definedName name="please" localSheetId="8" hidden="1">{"Assumptions",#N/A,TRUE,"Returns";"Tables",#N/A,TRUE,"Returns"}</definedName>
    <definedName name="please" localSheetId="9" hidden="1">{"Assumptions",#N/A,TRUE,"Returns";"Tables",#N/A,TRUE,"Returns"}</definedName>
    <definedName name="please" hidden="1">{"Assumptions",#N/A,TRUE,"Returns";"Tables",#N/A,TRUE,"Returns"}</definedName>
    <definedName name="Print" localSheetId="11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localSheetId="12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localSheetId="7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_xlnm.Print_Area" localSheetId="4">'Annual Cash Flow'!$A$2:$Q$52</definedName>
    <definedName name="_xlnm.Print_Titles" localSheetId="4">'Annual Cash Flow'!$C:$C</definedName>
    <definedName name="_xlnm.Print_Titles" localSheetId="5">'Monthly Cash Flow'!$C:$C</definedName>
    <definedName name="Print2" localSheetId="11" hidden="1">{#N/A,#N/A,FALSE,"Cover";#N/A,#N/A,FALSE,"Stack";#N/A,#N/A,FALSE,"Cost S";#N/A,#N/A,FALSE," CF";#N/A,#N/A,FALSE,"Investor"}</definedName>
    <definedName name="Print2" localSheetId="12" hidden="1">{#N/A,#N/A,FALSE,"Cover";#N/A,#N/A,FALSE,"Stack";#N/A,#N/A,FALSE,"Cost S";#N/A,#N/A,FALSE," CF";#N/A,#N/A,FALSE,"Investor"}</definedName>
    <definedName name="Print2" localSheetId="7" hidden="1">{#N/A,#N/A,FALSE,"Cover";#N/A,#N/A,FALSE,"Stack";#N/A,#N/A,FALSE,"Cost S";#N/A,#N/A,FALSE," CF";#N/A,#N/A,FALSE,"Investor"}</definedName>
    <definedName name="Print2" hidden="1">{#N/A,#N/A,FALSE,"Cover";#N/A,#N/A,FALSE,"Stack";#N/A,#N/A,FALSE,"Cost S";#N/A,#N/A,FALSE," CF";#N/A,#N/A,FALSE,"Investor"}</definedName>
    <definedName name="pro_forma_base" localSheetId="11">'[7]One Pager'!$T$4</definedName>
    <definedName name="pro_forma_base" localSheetId="12">'[7]One Pager'!$T$4</definedName>
    <definedName name="pro_forma_base" localSheetId="7">'[13]Summary &amp; Assumptions'!#REF!</definedName>
    <definedName name="pro_forma_base">#REF!</definedName>
    <definedName name="pro_forma_expense_ratio" localSheetId="11">'[7]One Pager'!$T$6</definedName>
    <definedName name="pro_forma_expense_ratio" localSheetId="12">'[7]One Pager'!$T$6</definedName>
    <definedName name="pro_forma_expense_ratio" localSheetId="7">'[13]Summary &amp; Assumptions'!#REF!</definedName>
    <definedName name="pro_forma_expense_ratio">#REF!</definedName>
    <definedName name="pro_forma_working" localSheetId="11">'[7]One Pager'!$T$5</definedName>
    <definedName name="pro_forma_working" localSheetId="12">'[7]One Pager'!$T$5</definedName>
    <definedName name="pro_forma_working" localSheetId="7">'[13]Summary &amp; Assumptions'!#REF!</definedName>
    <definedName name="pro_forma_working">#REF!</definedName>
    <definedName name="purchase_price" localSheetId="10">#REF!</definedName>
    <definedName name="purchase_price" localSheetId="13">#REF!</definedName>
    <definedName name="purchase_price" localSheetId="11">'[7]Rent Roll - Inputs'!$D$18</definedName>
    <definedName name="purchase_price" localSheetId="12">'[7]Rent Roll - Inputs'!$D$18</definedName>
    <definedName name="purchase_price" localSheetId="7">'[14]Rent Roll - Inputs'!$D$18</definedName>
    <definedName name="purchase_price" localSheetId="8">#REF!</definedName>
    <definedName name="purchase_price" localSheetId="9">#REF!</definedName>
    <definedName name="purchase_price">#REF!</definedName>
    <definedName name="qw" localSheetId="10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13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4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11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1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7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8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9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localSheetId="10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13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4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11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1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7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8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9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ecurring_changes" localSheetId="11">'[7]Rent Roll - Inputs'!$P$6</definedName>
    <definedName name="recurring_changes" localSheetId="12">'[7]Rent Roll - Inputs'!$P$6</definedName>
    <definedName name="recurring_changes" localSheetId="7">'[15]Rent Roll - Inputs'!$P$6</definedName>
    <definedName name="recurring_changes">#REF!</definedName>
    <definedName name="remaining_421a" localSheetId="13">'421a (2)'!$N$22</definedName>
    <definedName name="remaining_421a" localSheetId="9">'Tax 961 - Delaware'!$N$30</definedName>
    <definedName name="remaining_421a">'421a - Brown'!$N$22</definedName>
    <definedName name="rent_toggle" localSheetId="11">'[7]Rent Roll - Inputs'!$D$30</definedName>
    <definedName name="rent_toggle" localSheetId="12">'[7]Rent Roll - Inputs'!$D$30</definedName>
    <definedName name="rent_toggle" localSheetId="7">'[15]Rent Roll - Inputs'!$D$30</definedName>
    <definedName name="rent_toggle">#REF!</definedName>
    <definedName name="report" localSheetId="10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13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6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1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1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7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8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9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s_escalation_1" localSheetId="11">'[7]Rent Roll - Inputs'!$C$37</definedName>
    <definedName name="res_escalation_1" localSheetId="12">'[7]Rent Roll - Inputs'!$C$37</definedName>
    <definedName name="res_escalation_1" localSheetId="7">'[15]Rent Roll - Inputs'!$C$37</definedName>
    <definedName name="res_escalation_1">#REF!</definedName>
    <definedName name="res_escalation_2" localSheetId="11">'[7]Rent Roll - Inputs'!$D$37</definedName>
    <definedName name="res_escalation_2" localSheetId="12">'[7]Rent Roll - Inputs'!$D$37</definedName>
    <definedName name="res_escalation_2" localSheetId="7">'[15]Rent Roll - Inputs'!$D$37</definedName>
    <definedName name="res_escalation_2">#REF!</definedName>
    <definedName name="res_escalation_3" localSheetId="11">'[7]Rent Roll - Inputs'!$E$37</definedName>
    <definedName name="res_escalation_3" localSheetId="12">'[7]Rent Roll - Inputs'!$E$37</definedName>
    <definedName name="res_escalation_3" localSheetId="7">'[15]Rent Roll - Inputs'!$E$37</definedName>
    <definedName name="res_escalation_3">#REF!</definedName>
    <definedName name="residential_area">'[7]One Pager'!$M$7</definedName>
    <definedName name="residential_current_rent" localSheetId="11">'[7]Rent Roll - Inputs'!$M$6</definedName>
    <definedName name="residential_current_rent" localSheetId="12">'[7]Rent Roll - Inputs'!$M$6</definedName>
    <definedName name="residential_current_rent" localSheetId="7">'[15]Rent Roll - Inputs'!$M$6</definedName>
    <definedName name="residential_current_rent">#REF!</definedName>
    <definedName name="residential_legal_rent" localSheetId="11">'[7]Rent Roll - Inputs'!$N$6</definedName>
    <definedName name="residential_legal_rent" localSheetId="12">'[7]Rent Roll - Inputs'!$N$6</definedName>
    <definedName name="residential_legal_rent" localSheetId="7">'[15]Rent Roll - Inputs'!$N$6</definedName>
    <definedName name="residential_legal_rent">#REF!</definedName>
    <definedName name="residential_market_rent" localSheetId="11">'[7]Rent Roll - Inputs'!$O$6</definedName>
    <definedName name="residential_market_rent" localSheetId="12">'[7]Rent Roll - Inputs'!$O$6</definedName>
    <definedName name="residential_market_rent" localSheetId="7">'[15]Rent Roll - Inputs'!$O$6</definedName>
    <definedName name="residential_market_rent">#REF!</definedName>
    <definedName name="Residu" localSheetId="11" hidden="1">{#N/A,#N/A,TRUE,"Summary";"AnnualRentRoll",#N/A,TRUE,"RentRoll";#N/A,#N/A,TRUE,"ExitStratigy";#N/A,#N/A,TRUE,"OperatingAssumptions"}</definedName>
    <definedName name="Residu" localSheetId="12" hidden="1">{#N/A,#N/A,TRUE,"Summary";"AnnualRentRoll",#N/A,TRUE,"RentRoll";#N/A,#N/A,TRUE,"ExitStratigy";#N/A,#N/A,TRUE,"OperatingAssumptions"}</definedName>
    <definedName name="Residu" localSheetId="7" hidden="1">{#N/A,#N/A,TRUE,"Summary";"AnnualRentRoll",#N/A,TRUE,"RentRoll";#N/A,#N/A,TRUE,"ExitStratigy";#N/A,#N/A,TRUE,"OperatingAssumptions"}</definedName>
    <definedName name="Residu" hidden="1">{#N/A,#N/A,TRUE,"Summary";"AnnualRentRoll",#N/A,TRUE,"RentRoll";#N/A,#N/A,TRUE,"ExitStratigy";#N/A,#N/A,TRUE,"OperatingAssumptions"}</definedName>
    <definedName name="RLAINPUT_DebtLoan1CapEx" localSheetId="10" hidden="1">#REF!</definedName>
    <definedName name="RLAINPUT_DebtLoan1CapEx" localSheetId="13" hidden="1">#REF!</definedName>
    <definedName name="RLAINPUT_DebtLoan1CapEx" localSheetId="7" hidden="1">#REF!</definedName>
    <definedName name="RLAINPUT_DebtLoan1CapEx" localSheetId="8" hidden="1">#REF!</definedName>
    <definedName name="RLAINPUT_DebtLoan1CapEx" localSheetId="9" hidden="1">#REF!</definedName>
    <definedName name="RLAINPUT_DebtLoan1CapEx" hidden="1">#REF!</definedName>
    <definedName name="RLAINPUT_DebtLoan1Funding" localSheetId="10" hidden="1">#REF!,#REF!,#REF!</definedName>
    <definedName name="RLAINPUT_DebtLoan1Funding" localSheetId="13" hidden="1">#REF!,#REF!,#REF!</definedName>
    <definedName name="RLAINPUT_DebtLoan1Funding" localSheetId="6" hidden="1">#REF!,#REF!,#REF!</definedName>
    <definedName name="RLAINPUT_DebtLoan1Funding" localSheetId="11" hidden="1">#REF!,#REF!,#REF!</definedName>
    <definedName name="RLAINPUT_DebtLoan1Funding" localSheetId="12" hidden="1">#REF!,#REF!,#REF!</definedName>
    <definedName name="RLAINPUT_DebtLoan1Funding" localSheetId="7" hidden="1">#REF!,#REF!,#REF!</definedName>
    <definedName name="RLAINPUT_DebtLoan1Funding" localSheetId="8" hidden="1">#REF!,#REF!,#REF!</definedName>
    <definedName name="RLAINPUT_DebtLoan1Funding" localSheetId="9" hidden="1">#REF!,#REF!,#REF!</definedName>
    <definedName name="RLAINPUT_DebtLoan1Funding" hidden="1">#REF!,#REF!,#REF!</definedName>
    <definedName name="RLAINPUT_DebtLoan1Gen1" localSheetId="10" hidden="1">#REF!</definedName>
    <definedName name="RLAINPUT_DebtLoan1Gen1" localSheetId="13" hidden="1">#REF!</definedName>
    <definedName name="RLAINPUT_DebtLoan1Gen1" localSheetId="7" hidden="1">#REF!</definedName>
    <definedName name="RLAINPUT_DebtLoan1Gen1" localSheetId="8" hidden="1">#REF!</definedName>
    <definedName name="RLAINPUT_DebtLoan1Gen1" localSheetId="9" hidden="1">#REF!</definedName>
    <definedName name="RLAINPUT_DebtLoan1Gen1" hidden="1">#REF!</definedName>
    <definedName name="RLAINPUT_DebtLoan1Gen2" localSheetId="10" hidden="1">#REF!</definedName>
    <definedName name="RLAINPUT_DebtLoan1Gen2" localSheetId="13" hidden="1">#REF!</definedName>
    <definedName name="RLAINPUT_DebtLoan1Gen2" localSheetId="8" hidden="1">#REF!</definedName>
    <definedName name="RLAINPUT_DebtLoan1Gen2" localSheetId="9" hidden="1">#REF!</definedName>
    <definedName name="RLAINPUT_DebtLoan1Gen2" hidden="1">#REF!</definedName>
    <definedName name="RLAINPUT_DebtLoan1Payment" localSheetId="10" hidden="1">#REF!</definedName>
    <definedName name="RLAINPUT_DebtLoan1Payment" localSheetId="13" hidden="1">#REF!</definedName>
    <definedName name="RLAINPUT_DebtLoan1Payment" localSheetId="8" hidden="1">#REF!</definedName>
    <definedName name="RLAINPUT_DebtLoan1Payment" localSheetId="9" hidden="1">#REF!</definedName>
    <definedName name="RLAINPUT_DebtLoan1Payment" hidden="1">#REF!</definedName>
    <definedName name="RLAINPUT_DebtLoan2CapEx" localSheetId="10" hidden="1">#REF!</definedName>
    <definedName name="RLAINPUT_DebtLoan2CapEx" localSheetId="13" hidden="1">#REF!</definedName>
    <definedName name="RLAINPUT_DebtLoan2CapEx" localSheetId="8" hidden="1">#REF!</definedName>
    <definedName name="RLAINPUT_DebtLoan2CapEx" localSheetId="9" hidden="1">#REF!</definedName>
    <definedName name="RLAINPUT_DebtLoan2CapEx" hidden="1">#REF!</definedName>
    <definedName name="RLAINPUT_DebtLoan2Funding" localSheetId="10" hidden="1">#REF!,#REF!,#REF!</definedName>
    <definedName name="RLAINPUT_DebtLoan2Funding" localSheetId="13" hidden="1">#REF!,#REF!,#REF!</definedName>
    <definedName name="RLAINPUT_DebtLoan2Funding" localSheetId="7" hidden="1">#REF!,#REF!,#REF!</definedName>
    <definedName name="RLAINPUT_DebtLoan2Funding" localSheetId="8" hidden="1">#REF!,#REF!,#REF!</definedName>
    <definedName name="RLAINPUT_DebtLoan2Funding" localSheetId="9" hidden="1">#REF!,#REF!,#REF!</definedName>
    <definedName name="RLAINPUT_DebtLoan2Funding" hidden="1">#REF!,#REF!,#REF!</definedName>
    <definedName name="RLAINPUT_DebtLoan2Gen1" localSheetId="10" hidden="1">#REF!</definedName>
    <definedName name="RLAINPUT_DebtLoan2Gen1" localSheetId="13" hidden="1">#REF!</definedName>
    <definedName name="RLAINPUT_DebtLoan2Gen1" localSheetId="7" hidden="1">#REF!</definedName>
    <definedName name="RLAINPUT_DebtLoan2Gen1" localSheetId="8" hidden="1">#REF!</definedName>
    <definedName name="RLAINPUT_DebtLoan2Gen1" localSheetId="9" hidden="1">#REF!</definedName>
    <definedName name="RLAINPUT_DebtLoan2Gen1" hidden="1">#REF!</definedName>
    <definedName name="RLAINPUT_DebtLoan2Gen2" localSheetId="10" hidden="1">#REF!</definedName>
    <definedName name="RLAINPUT_DebtLoan2Gen2" localSheetId="13" hidden="1">#REF!</definedName>
    <definedName name="RLAINPUT_DebtLoan2Gen2" localSheetId="8" hidden="1">#REF!</definedName>
    <definedName name="RLAINPUT_DebtLoan2Gen2" localSheetId="9" hidden="1">#REF!</definedName>
    <definedName name="RLAINPUT_DebtLoan2Gen2" hidden="1">#REF!</definedName>
    <definedName name="RLAINPUT_DebtLoan2Payment" localSheetId="10" hidden="1">#REF!</definedName>
    <definedName name="RLAINPUT_DebtLoan2Payment" localSheetId="13" hidden="1">#REF!</definedName>
    <definedName name="RLAINPUT_DebtLoan2Payment" localSheetId="8" hidden="1">#REF!</definedName>
    <definedName name="RLAINPUT_DebtLoan2Payment" localSheetId="9" hidden="1">#REF!</definedName>
    <definedName name="RLAINPUT_DebtLoan2Payment" hidden="1">#REF!</definedName>
    <definedName name="RLAINPUT_DebtLoan3CapEx" localSheetId="10" hidden="1">#REF!</definedName>
    <definedName name="RLAINPUT_DebtLoan3CapEx" localSheetId="13" hidden="1">#REF!</definedName>
    <definedName name="RLAINPUT_DebtLoan3CapEx" localSheetId="8" hidden="1">#REF!</definedName>
    <definedName name="RLAINPUT_DebtLoan3CapEx" localSheetId="9" hidden="1">#REF!</definedName>
    <definedName name="RLAINPUT_DebtLoan3CapEx" hidden="1">#REF!</definedName>
    <definedName name="RLAINPUT_DebtLoan3Funding" localSheetId="10" hidden="1">#REF!,#REF!,#REF!</definedName>
    <definedName name="RLAINPUT_DebtLoan3Funding" localSheetId="13" hidden="1">#REF!,#REF!,#REF!</definedName>
    <definedName name="RLAINPUT_DebtLoan3Funding" localSheetId="7" hidden="1">#REF!,#REF!,#REF!</definedName>
    <definedName name="RLAINPUT_DebtLoan3Funding" localSheetId="8" hidden="1">#REF!,#REF!,#REF!</definedName>
    <definedName name="RLAINPUT_DebtLoan3Funding" localSheetId="9" hidden="1">#REF!,#REF!,#REF!</definedName>
    <definedName name="RLAINPUT_DebtLoan3Funding" hidden="1">#REF!,#REF!,#REF!</definedName>
    <definedName name="RLAINPUT_DebtLoan3Gen1" localSheetId="10" hidden="1">#REF!</definedName>
    <definedName name="RLAINPUT_DebtLoan3Gen1" localSheetId="13" hidden="1">#REF!</definedName>
    <definedName name="RLAINPUT_DebtLoan3Gen1" localSheetId="7" hidden="1">#REF!</definedName>
    <definedName name="RLAINPUT_DebtLoan3Gen1" localSheetId="8" hidden="1">#REF!</definedName>
    <definedName name="RLAINPUT_DebtLoan3Gen1" localSheetId="9" hidden="1">#REF!</definedName>
    <definedName name="RLAINPUT_DebtLoan3Gen1" hidden="1">#REF!</definedName>
    <definedName name="RLAINPUT_DebtLoan3Gen2" localSheetId="10" hidden="1">#REF!</definedName>
    <definedName name="RLAINPUT_DebtLoan3Gen2" localSheetId="13" hidden="1">#REF!</definedName>
    <definedName name="RLAINPUT_DebtLoan3Gen2" localSheetId="8" hidden="1">#REF!</definedName>
    <definedName name="RLAINPUT_DebtLoan3Gen2" localSheetId="9" hidden="1">#REF!</definedName>
    <definedName name="RLAINPUT_DebtLoan3Gen2" hidden="1">#REF!</definedName>
    <definedName name="RLAINPUT_DebtLoan3Payment" localSheetId="10" hidden="1">#REF!</definedName>
    <definedName name="RLAINPUT_DebtLoan3Payment" localSheetId="13" hidden="1">#REF!</definedName>
    <definedName name="RLAINPUT_DebtLoan3Payment" localSheetId="8" hidden="1">#REF!</definedName>
    <definedName name="RLAINPUT_DebtLoan3Payment" localSheetId="9" hidden="1">#REF!</definedName>
    <definedName name="RLAINPUT_DebtLoan3Payment" hidden="1">#REF!</definedName>
    <definedName name="RLAINPUT_DebtRateIndex" localSheetId="10" hidden="1">#REF!</definedName>
    <definedName name="RLAINPUT_DebtRateIndex" localSheetId="13" hidden="1">#REF!</definedName>
    <definedName name="RLAINPUT_DebtRateIndex" localSheetId="8" hidden="1">#REF!</definedName>
    <definedName name="RLAINPUT_DebtRateIndex" localSheetId="9" hidden="1">#REF!</definedName>
    <definedName name="RLAINPUT_DebtRateIndex" hidden="1">#REF!</definedName>
    <definedName name="RLAINPUT_EquityCatchUp1" hidden="1">[11]Waterfall!$H$25:$I$27,[11]Waterfall!$H$34:$I$34</definedName>
    <definedName name="RLAINPUT_EquityCatchUp2" hidden="1">[11]Waterfall!$L$25:$M$27,[11]Waterfall!$L$34:$M$34</definedName>
    <definedName name="RLAINPUT_EquityCatchUp3" hidden="1">[11]Waterfall!$P$25:$Q$27,[11]Waterfall!$P$34:$Q$34</definedName>
    <definedName name="RLAINPUT_EquityInputs" hidden="1">[11]Waterfall!$D$8:$D$15,[11]Waterfall!$E$8,[11]Waterfall!$D$19</definedName>
    <definedName name="RLAINPUT_EquityPartnerNames" hidden="1">[11]Waterfall!$B$30:$B$31,[11]Waterfall!$B$34</definedName>
    <definedName name="RLAINPUT_EquityRemainder" hidden="1">[11]Waterfall!$R$25:$R$27,[11]Waterfall!$R$34</definedName>
    <definedName name="RLAINPUT_EquityTier1" hidden="1">[11]Waterfall!$F$25:$G$27,[11]Waterfall!$F$30</definedName>
    <definedName name="RLAINPUT_EquityTier2" hidden="1">[11]Waterfall!$J$25:$K$27,[11]Waterfall!$J$30,[11]Waterfall!$K$34</definedName>
    <definedName name="RLAINPUT_EquityTier3" hidden="1">[11]Waterfall!$N$25:$O$27,[11]Waterfall!$N$30,[11]Waterfall!$O$34</definedName>
    <definedName name="RLAINPUT_ExecSumYears" localSheetId="10" hidden="1">#REF!</definedName>
    <definedName name="RLAINPUT_ExecSumYears" localSheetId="13" hidden="1">#REF!</definedName>
    <definedName name="RLAINPUT_ExecSumYears" localSheetId="6" hidden="1">#REF!</definedName>
    <definedName name="RLAINPUT_ExecSumYears" localSheetId="11" hidden="1">#REF!</definedName>
    <definedName name="RLAINPUT_ExecSumYears" localSheetId="12" hidden="1">#REF!</definedName>
    <definedName name="RLAINPUT_ExecSumYears" localSheetId="7" hidden="1">#REF!</definedName>
    <definedName name="RLAINPUT_ExecSumYears" localSheetId="8" hidden="1">#REF!</definedName>
    <definedName name="RLAINPUT_ExecSumYears" localSheetId="9" hidden="1">#REF!</definedName>
    <definedName name="RLAINPUT_ExecSumYears" hidden="1">#REF!</definedName>
    <definedName name="RLAINPUT_InPlaceRecovery" localSheetId="10" hidden="1">#REF!</definedName>
    <definedName name="RLAINPUT_InPlaceRecovery" localSheetId="13" hidden="1">#REF!</definedName>
    <definedName name="RLAINPUT_InPlaceRecovery" localSheetId="6" hidden="1">#REF!</definedName>
    <definedName name="RLAINPUT_InPlaceRecovery" localSheetId="8" hidden="1">#REF!</definedName>
    <definedName name="RLAINPUT_InPlaceRecovery" localSheetId="9" hidden="1">#REF!</definedName>
    <definedName name="RLAINPUT_InPlaceRecovery" hidden="1">#REF!</definedName>
    <definedName name="RLAINPUT_InputDisp" localSheetId="10" hidden="1">#REF!</definedName>
    <definedName name="RLAINPUT_InputDisp" localSheetId="13" hidden="1">#REF!</definedName>
    <definedName name="RLAINPUT_InputDisp" localSheetId="8" hidden="1">#REF!</definedName>
    <definedName name="RLAINPUT_InputDisp" localSheetId="9" hidden="1">#REF!</definedName>
    <definedName name="RLAINPUT_InputDisp" hidden="1">#REF!</definedName>
    <definedName name="RLAINPUT_Inputs" localSheetId="10" hidden="1">'[11]Property Assumption'!#REF!</definedName>
    <definedName name="RLAINPUT_Inputs" localSheetId="13" hidden="1">'[11]Property Assumption'!#REF!</definedName>
    <definedName name="RLAINPUT_Inputs" localSheetId="7" hidden="1">'[11]Property Assumption'!#REF!</definedName>
    <definedName name="RLAINPUT_Inputs" localSheetId="8" hidden="1">'[11]Property Assumption'!#REF!</definedName>
    <definedName name="RLAINPUT_Inputs" localSheetId="9" hidden="1">'[11]Property Assumption'!#REF!</definedName>
    <definedName name="RLAINPUT_Inputs" hidden="1">'[11]Property Assumption'!#REF!</definedName>
    <definedName name="RLAINPUT_Loan3Refi" localSheetId="10" hidden="1">#REF!,#REF!,#REF!</definedName>
    <definedName name="RLAINPUT_Loan3Refi" localSheetId="13" hidden="1">#REF!,#REF!,#REF!</definedName>
    <definedName name="RLAINPUT_Loan3Refi" localSheetId="6" hidden="1">#REF!,#REF!,#REF!</definedName>
    <definedName name="RLAINPUT_Loan3Refi" localSheetId="11" hidden="1">#REF!,#REF!,#REF!</definedName>
    <definedName name="RLAINPUT_Loan3Refi" localSheetId="12" hidden="1">#REF!,#REF!,#REF!</definedName>
    <definedName name="RLAINPUT_Loan3Refi" localSheetId="7" hidden="1">#REF!,#REF!,#REF!</definedName>
    <definedName name="RLAINPUT_Loan3Refi" localSheetId="8" hidden="1">#REF!,#REF!,#REF!</definedName>
    <definedName name="RLAINPUT_Loan3Refi" localSheetId="9" hidden="1">#REF!,#REF!,#REF!</definedName>
    <definedName name="RLAINPUT_Loan3Refi" hidden="1">#REF!,#REF!,#REF!</definedName>
    <definedName name="rtrt" localSheetId="10" hidden="1">{"sheet a",#N/A,FALSE,"A";"sheet b 1",#N/A,FALSE,"B";"sheet b 2",#N/A,FALSE,"B"}</definedName>
    <definedName name="rtrt" localSheetId="13" hidden="1">{"sheet a",#N/A,FALSE,"A";"sheet b 1",#N/A,FALSE,"B";"sheet b 2",#N/A,FALSE,"B"}</definedName>
    <definedName name="rtrt" localSheetId="4" hidden="1">{"sheet a",#N/A,FALSE,"A";"sheet b 1",#N/A,FALSE,"B";"sheet b 2",#N/A,FALSE,"B"}</definedName>
    <definedName name="rtrt" localSheetId="6" hidden="1">{"sheet a",#N/A,FALSE,"A";"sheet b 1",#N/A,FALSE,"B";"sheet b 2",#N/A,FALSE,"B"}</definedName>
    <definedName name="rtrt" localSheetId="11" hidden="1">{"sheet a",#N/A,FALSE,"A";"sheet b 1",#N/A,FALSE,"B";"sheet b 2",#N/A,FALSE,"B"}</definedName>
    <definedName name="rtrt" localSheetId="12" hidden="1">{"sheet a",#N/A,FALSE,"A";"sheet b 1",#N/A,FALSE,"B";"sheet b 2",#N/A,FALSE,"B"}</definedName>
    <definedName name="rtrt" localSheetId="7" hidden="1">{"sheet a",#N/A,FALSE,"A";"sheet b 1",#N/A,FALSE,"B";"sheet b 2",#N/A,FALSE,"B"}</definedName>
    <definedName name="rtrt" localSheetId="8" hidden="1">{"sheet a",#N/A,FALSE,"A";"sheet b 1",#N/A,FALSE,"B";"sheet b 2",#N/A,FALSE,"B"}</definedName>
    <definedName name="rtrt" localSheetId="9" hidden="1">{"sheet a",#N/A,FALSE,"A";"sheet b 1",#N/A,FALSE,"B";"sheet b 2",#N/A,FALSE,"B"}</definedName>
    <definedName name="rtrt" hidden="1">{"sheet a",#N/A,FALSE,"A";"sheet b 1",#N/A,FALSE,"B";"sheet b 2",#N/A,FALSE,"B"}</definedName>
    <definedName name="s" localSheetId="13">(VLOOKUP(Grade_4,AllocTable,2))</definedName>
    <definedName name="s" localSheetId="11">(VLOOKUP(Grade_4,AllocTable,2))</definedName>
    <definedName name="s" localSheetId="12">(VLOOKUP(Grade_4,AllocTable,2))</definedName>
    <definedName name="s" localSheetId="7">(VLOOKUP(Grade_4,AllocTable,2))</definedName>
    <definedName name="s" localSheetId="9">(VLOOKUP(Grade_4,AllocTable,2))</definedName>
    <definedName name="s">(VLOOKUP(Grade_4,AllocTable,2))</definedName>
    <definedName name="saa" localSheetId="10" hidden="1">{"rtn",#N/A,FALSE,"RTN";"tables",#N/A,FALSE,"RTN";"cf",#N/A,FALSE,"CF";"stats",#N/A,FALSE,"Stats";"prop",#N/A,FALSE,"Prop"}</definedName>
    <definedName name="saa" localSheetId="13" hidden="1">{"rtn",#N/A,FALSE,"RTN";"tables",#N/A,FALSE,"RTN";"cf",#N/A,FALSE,"CF";"stats",#N/A,FALSE,"Stats";"prop",#N/A,FALSE,"Prop"}</definedName>
    <definedName name="saa" localSheetId="4" hidden="1">{"rtn",#N/A,FALSE,"RTN";"tables",#N/A,FALSE,"RTN";"cf",#N/A,FALSE,"CF";"stats",#N/A,FALSE,"Stats";"prop",#N/A,FALSE,"Prop"}</definedName>
    <definedName name="saa" localSheetId="6" hidden="1">{"rtn",#N/A,FALSE,"RTN";"tables",#N/A,FALSE,"RTN";"cf",#N/A,FALSE,"CF";"stats",#N/A,FALSE,"Stats";"prop",#N/A,FALSE,"Prop"}</definedName>
    <definedName name="saa" localSheetId="11" hidden="1">{"rtn",#N/A,FALSE,"RTN";"tables",#N/A,FALSE,"RTN";"cf",#N/A,FALSE,"CF";"stats",#N/A,FALSE,"Stats";"prop",#N/A,FALSE,"Prop"}</definedName>
    <definedName name="saa" localSheetId="12" hidden="1">{"rtn",#N/A,FALSE,"RTN";"tables",#N/A,FALSE,"RTN";"cf",#N/A,FALSE,"CF";"stats",#N/A,FALSE,"Stats";"prop",#N/A,FALSE,"Prop"}</definedName>
    <definedName name="saa" localSheetId="7" hidden="1">{"rtn",#N/A,FALSE,"RTN";"tables",#N/A,FALSE,"RTN";"cf",#N/A,FALSE,"CF";"stats",#N/A,FALSE,"Stats";"prop",#N/A,FALSE,"Prop"}</definedName>
    <definedName name="saa" localSheetId="8" hidden="1">{"rtn",#N/A,FALSE,"RTN";"tables",#N/A,FALSE,"RTN";"cf",#N/A,FALSE,"CF";"stats",#N/A,FALSE,"Stats";"prop",#N/A,FALSE,"Prop"}</definedName>
    <definedName name="saa" localSheetId="9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dd" localSheetId="11" hidden="1">{"MonthlyRentRoll",#N/A,FALSE,"RentRoll"}</definedName>
    <definedName name="sadd" localSheetId="12" hidden="1">{"MonthlyRentRoll",#N/A,FALSE,"RentRoll"}</definedName>
    <definedName name="sadd" localSheetId="7" hidden="1">{"MonthlyRentRoll",#N/A,FALSE,"RentRoll"}</definedName>
    <definedName name="sadd" hidden="1">{"MonthlyRentRoll",#N/A,FALSE,"RentRoll"}</definedName>
    <definedName name="sadd1" localSheetId="11" hidden="1">{"MonthlyRentRoll",#N/A,FALSE,"RentRoll"}</definedName>
    <definedName name="sadd1" localSheetId="12" hidden="1">{"MonthlyRentRoll",#N/A,FALSE,"RentRoll"}</definedName>
    <definedName name="sadd1" localSheetId="7" hidden="1">{"MonthlyRentRoll",#N/A,FALSE,"RentRoll"}</definedName>
    <definedName name="sadd1" hidden="1">{"MonthlyRentRoll",#N/A,FALSE,"RentRoll"}</definedName>
    <definedName name="sadd2" localSheetId="11" hidden="1">{"MonthlyRentRoll",#N/A,FALSE,"RentRoll"}</definedName>
    <definedName name="sadd2" localSheetId="12" hidden="1">{"MonthlyRentRoll",#N/A,FALSE,"RentRoll"}</definedName>
    <definedName name="sadd2" localSheetId="7" hidden="1">{"MonthlyRentRoll",#N/A,FALSE,"RentRoll"}</definedName>
    <definedName name="sadd2" hidden="1">{"MonthlyRentRoll",#N/A,FALSE,"RentRoll"}</definedName>
    <definedName name="saddd" localSheetId="11" hidden="1">{"AnnualRentRoll",#N/A,FALSE,"RentRoll"}</definedName>
    <definedName name="saddd" localSheetId="12" hidden="1">{"AnnualRentRoll",#N/A,FALSE,"RentRoll"}</definedName>
    <definedName name="saddd" localSheetId="7" hidden="1">{"AnnualRentRoll",#N/A,FALSE,"RentRoll"}</definedName>
    <definedName name="saddd" hidden="1">{"AnnualRentRoll",#N/A,FALSE,"RentRoll"}</definedName>
    <definedName name="saddd2" localSheetId="11" hidden="1">{"AnnualRentRoll",#N/A,FALSE,"RentRoll"}</definedName>
    <definedName name="saddd2" localSheetId="12" hidden="1">{"AnnualRentRoll",#N/A,FALSE,"RentRoll"}</definedName>
    <definedName name="saddd2" localSheetId="7" hidden="1">{"AnnualRentRoll",#N/A,FALSE,"RentRoll"}</definedName>
    <definedName name="saddd2" hidden="1">{"AnnualRentRoll",#N/A,FALSE,"RentRoll"}</definedName>
    <definedName name="sadddd2" localSheetId="11" hidden="1">{"AnnualRentRoll",#N/A,FALSE,"RentRoll"}</definedName>
    <definedName name="sadddd2" localSheetId="12" hidden="1">{"AnnualRentRoll",#N/A,FALSE,"RentRoll"}</definedName>
    <definedName name="sadddd2" localSheetId="7" hidden="1">{"AnnualRentRoll",#N/A,FALSE,"RentRoll"}</definedName>
    <definedName name="sadddd2" hidden="1">{"AnnualRentRoll",#N/A,FALSE,"RentRoll"}</definedName>
    <definedName name="saddddd" localSheetId="11" hidden="1">{"AnnualRentRoll",#N/A,FALSE,"RentRoll"}</definedName>
    <definedName name="saddddd" localSheetId="12" hidden="1">{"AnnualRentRoll",#N/A,FALSE,"RentRoll"}</definedName>
    <definedName name="saddddd" localSheetId="7" hidden="1">{"AnnualRentRoll",#N/A,FALSE,"RentRoll"}</definedName>
    <definedName name="saddddd" hidden="1">{"AnnualRentRoll",#N/A,FALSE,"RentRoll"}</definedName>
    <definedName name="saddddddd2" localSheetId="11" hidden="1">{#N/A,#N/A,FALSE,"ExitStratigy"}</definedName>
    <definedName name="saddddddd2" localSheetId="12" hidden="1">{#N/A,#N/A,FALSE,"ExitStratigy"}</definedName>
    <definedName name="saddddddd2" localSheetId="7" hidden="1">{#N/A,#N/A,FALSE,"ExitStratigy"}</definedName>
    <definedName name="saddddddd2" hidden="1">{#N/A,#N/A,FALSE,"ExitStratigy"}</definedName>
    <definedName name="sadddddddd" localSheetId="11" hidden="1">{#N/A,#N/A,FALSE,"ExitStratigy"}</definedName>
    <definedName name="sadddddddd" localSheetId="12" hidden="1">{#N/A,#N/A,FALSE,"ExitStratigy"}</definedName>
    <definedName name="sadddddddd" localSheetId="7" hidden="1">{#N/A,#N/A,FALSE,"ExitStratigy"}</definedName>
    <definedName name="sadddddddd" hidden="1">{#N/A,#N/A,FALSE,"ExitStratigy"}</definedName>
    <definedName name="saddddddddd2" localSheetId="11" hidden="1">{#N/A,#N/A,FALSE,"LoanAssumptions"}</definedName>
    <definedName name="saddddddddd2" localSheetId="12" hidden="1">{#N/A,#N/A,FALSE,"LoanAssumptions"}</definedName>
    <definedName name="saddddddddd2" localSheetId="7" hidden="1">{#N/A,#N/A,FALSE,"LoanAssumptions"}</definedName>
    <definedName name="saddddddddd2" hidden="1">{#N/A,#N/A,FALSE,"LoanAssumptions"}</definedName>
    <definedName name="sadddddddddd" localSheetId="11" hidden="1">{#N/A,#N/A,FALSE,"LoanAssumptions"}</definedName>
    <definedName name="sadddddddddd" localSheetId="12" hidden="1">{#N/A,#N/A,FALSE,"LoanAssumptions"}</definedName>
    <definedName name="sadddddddddd" localSheetId="7" hidden="1">{#N/A,#N/A,FALSE,"LoanAssumptions"}</definedName>
    <definedName name="sadddddddddd" hidden="1">{#N/A,#N/A,FALSE,"LoanAssumptions"}</definedName>
    <definedName name="saddddddddddd2" localSheetId="11" hidden="1">{#N/A,#N/A,FALSE,"OperatingAssumptions"}</definedName>
    <definedName name="saddddddddddd2" localSheetId="12" hidden="1">{#N/A,#N/A,FALSE,"OperatingAssumptions"}</definedName>
    <definedName name="saddddddddddd2" localSheetId="7" hidden="1">{#N/A,#N/A,FALSE,"OperatingAssumptions"}</definedName>
    <definedName name="saddddddddddd2" hidden="1">{#N/A,#N/A,FALSE,"OperatingAssumptions"}</definedName>
    <definedName name="saddddddddddddd" localSheetId="11" hidden="1">{#N/A,#N/A,FALSE,"OperatingAssumptions"}</definedName>
    <definedName name="saddddddddddddd" localSheetId="12" hidden="1">{#N/A,#N/A,FALSE,"OperatingAssumptions"}</definedName>
    <definedName name="saddddddddddddd" localSheetId="7" hidden="1">{#N/A,#N/A,FALSE,"OperatingAssumptions"}</definedName>
    <definedName name="saddddddddddddd" hidden="1">{#N/A,#N/A,FALSE,"OperatingAssumptions"}</definedName>
    <definedName name="sale_costs" localSheetId="10">#REF!</definedName>
    <definedName name="sale_costs" localSheetId="13">#REF!</definedName>
    <definedName name="sale_costs" localSheetId="11">'[7]Rent Roll - Inputs'!$D$21</definedName>
    <definedName name="sale_costs" localSheetId="12">'[7]Rent Roll - Inputs'!$D$21</definedName>
    <definedName name="sale_costs" localSheetId="7">'[14]Rent Roll - Inputs'!$D$21</definedName>
    <definedName name="sale_costs" localSheetId="8">#REF!</definedName>
    <definedName name="sale_costs" localSheetId="9">#REF!</definedName>
    <definedName name="sale_costs">#REF!</definedName>
    <definedName name="sas" localSheetId="10" hidden="1">{"Outflow 1",#N/A,FALSE,"Outflows-Inflows";"Outflow 2",#N/A,FALSE,"Outflows-Inflows";"Inflow 1",#N/A,FALSE,"Outflows-Inflows";"Inflow 2",#N/A,FALSE,"Outflows-Inflows"}</definedName>
    <definedName name="sas" localSheetId="13" hidden="1">{"Outflow 1",#N/A,FALSE,"Outflows-Inflows";"Outflow 2",#N/A,FALSE,"Outflows-Inflows";"Inflow 1",#N/A,FALSE,"Outflows-Inflows";"Inflow 2",#N/A,FALSE,"Outflows-Inflows"}</definedName>
    <definedName name="sas" localSheetId="4" hidden="1">{"Outflow 1",#N/A,FALSE,"Outflows-Inflows";"Outflow 2",#N/A,FALSE,"Outflows-Inflows";"Inflow 1",#N/A,FALSE,"Outflows-Inflows";"Inflow 2",#N/A,FALSE,"Outflows-Inflows"}</definedName>
    <definedName name="sas" localSheetId="6" hidden="1">{"Outflow 1",#N/A,FALSE,"Outflows-Inflows";"Outflow 2",#N/A,FALSE,"Outflows-Inflows";"Inflow 1",#N/A,FALSE,"Outflows-Inflows";"Inflow 2",#N/A,FALSE,"Outflows-Inflows"}</definedName>
    <definedName name="sas" localSheetId="11" hidden="1">{"Outflow 1",#N/A,FALSE,"Outflows-Inflows";"Outflow 2",#N/A,FALSE,"Outflows-Inflows";"Inflow 1",#N/A,FALSE,"Outflows-Inflows";"Inflow 2",#N/A,FALSE,"Outflows-Inflows"}</definedName>
    <definedName name="sas" localSheetId="12" hidden="1">{"Outflow 1",#N/A,FALSE,"Outflows-Inflows";"Outflow 2",#N/A,FALSE,"Outflows-Inflows";"Inflow 1",#N/A,FALSE,"Outflows-Inflows";"Inflow 2",#N/A,FALSE,"Outflows-Inflows"}</definedName>
    <definedName name="sas" localSheetId="7" hidden="1">{"Outflow 1",#N/A,FALSE,"Outflows-Inflows";"Outflow 2",#N/A,FALSE,"Outflows-Inflows";"Inflow 1",#N/A,FALSE,"Outflows-Inflows";"Inflow 2",#N/A,FALSE,"Outflows-Inflows"}</definedName>
    <definedName name="sas" localSheetId="8" hidden="1">{"Outflow 1",#N/A,FALSE,"Outflows-Inflows";"Outflow 2",#N/A,FALSE,"Outflows-Inflows";"Inflow 1",#N/A,FALSE,"Outflows-Inflows";"Inflow 2",#N/A,FALSE,"Outflows-Inflows"}</definedName>
    <definedName name="sas" localSheetId="9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df" localSheetId="10" hidden="1">{"PROFORMA",#N/A,FALSE,"A";"BIGGER 1",#N/A,FALSE,"B";"BIGGER 2",#N/A,FALSE,"B";"BIGGER 3",#N/A,FALSE,"B";"SMALL CF 1",#N/A,FALSE,"C"}</definedName>
    <definedName name="sdf" localSheetId="13" hidden="1">{"PROFORMA",#N/A,FALSE,"A";"BIGGER 1",#N/A,FALSE,"B";"BIGGER 2",#N/A,FALSE,"B";"BIGGER 3",#N/A,FALSE,"B";"SMALL CF 1",#N/A,FALSE,"C"}</definedName>
    <definedName name="sdf" localSheetId="4" hidden="1">{"PROFORMA",#N/A,FALSE,"A";"BIGGER 1",#N/A,FALSE,"B";"BIGGER 2",#N/A,FALSE,"B";"BIGGER 3",#N/A,FALSE,"B";"SMALL CF 1",#N/A,FALSE,"C"}</definedName>
    <definedName name="sdf" localSheetId="6" hidden="1">{"PROFORMA",#N/A,FALSE,"A";"BIGGER 1",#N/A,FALSE,"B";"BIGGER 2",#N/A,FALSE,"B";"BIGGER 3",#N/A,FALSE,"B";"SMALL CF 1",#N/A,FALSE,"C"}</definedName>
    <definedName name="sdf" localSheetId="11" hidden="1">{"PROFORMA",#N/A,FALSE,"A";"BIGGER 1",#N/A,FALSE,"B";"BIGGER 2",#N/A,FALSE,"B";"BIGGER 3",#N/A,FALSE,"B";"SMALL CF 1",#N/A,FALSE,"C"}</definedName>
    <definedName name="sdf" localSheetId="12" hidden="1">{"PROFORMA",#N/A,FALSE,"A";"BIGGER 1",#N/A,FALSE,"B";"BIGGER 2",#N/A,FALSE,"B";"BIGGER 3",#N/A,FALSE,"B";"SMALL CF 1",#N/A,FALSE,"C"}</definedName>
    <definedName name="sdf" localSheetId="7" hidden="1">{"PROFORMA",#N/A,FALSE,"A";"BIGGER 1",#N/A,FALSE,"B";"BIGGER 2",#N/A,FALSE,"B";"BIGGER 3",#N/A,FALSE,"B";"SMALL CF 1",#N/A,FALSE,"C"}</definedName>
    <definedName name="sdf" localSheetId="8" hidden="1">{"PROFORMA",#N/A,FALSE,"A";"BIGGER 1",#N/A,FALSE,"B";"BIGGER 2",#N/A,FALSE,"B";"BIGGER 3",#N/A,FALSE,"B";"SMALL CF 1",#N/A,FALSE,"C"}</definedName>
    <definedName name="sdf" localSheetId="9" hidden="1">{"PROFORMA",#N/A,FALSE,"A";"BIGGER 1",#N/A,FALSE,"B";"BIGGER 2",#N/A,FALSE,"B";"BIGGER 3",#N/A,FALSE,"B";"SMALL CF 1",#N/A,FALSE,"C"}</definedName>
    <definedName name="sdf" hidden="1">{"PROFORMA",#N/A,FALSE,"A";"BIGGER 1",#N/A,FALSE,"B";"BIGGER 2",#N/A,FALSE,"B";"BIGGER 3",#N/A,FALSE,"B";"SMALL CF 1",#N/A,FALSE,"C"}</definedName>
    <definedName name="sdfass" localSheetId="10" hidden="1">{"Outflow 1",#N/A,FALSE,"Outflows-Inflows";"Outflow 2",#N/A,FALSE,"Outflows-Inflows";"Inflow 1",#N/A,FALSE,"Outflows-Inflows";"Inflow 2",#N/A,FALSE,"Outflows-Inflows"}</definedName>
    <definedName name="sdfass" localSheetId="13" hidden="1">{"Outflow 1",#N/A,FALSE,"Outflows-Inflows";"Outflow 2",#N/A,FALSE,"Outflows-Inflows";"Inflow 1",#N/A,FALSE,"Outflows-Inflows";"Inflow 2",#N/A,FALSE,"Outflows-Inflows"}</definedName>
    <definedName name="sdfass" localSheetId="4" hidden="1">{"Outflow 1",#N/A,FALSE,"Outflows-Inflows";"Outflow 2",#N/A,FALSE,"Outflows-Inflows";"Inflow 1",#N/A,FALSE,"Outflows-Inflows";"Inflow 2",#N/A,FALSE,"Outflows-Inflows"}</definedName>
    <definedName name="sdfass" localSheetId="6" hidden="1">{"Outflow 1",#N/A,FALSE,"Outflows-Inflows";"Outflow 2",#N/A,FALSE,"Outflows-Inflows";"Inflow 1",#N/A,FALSE,"Outflows-Inflows";"Inflow 2",#N/A,FALSE,"Outflows-Inflows"}</definedName>
    <definedName name="sdfass" localSheetId="11" hidden="1">{"Outflow 1",#N/A,FALSE,"Outflows-Inflows";"Outflow 2",#N/A,FALSE,"Outflows-Inflows";"Inflow 1",#N/A,FALSE,"Outflows-Inflows";"Inflow 2",#N/A,FALSE,"Outflows-Inflows"}</definedName>
    <definedName name="sdfass" localSheetId="12" hidden="1">{"Outflow 1",#N/A,FALSE,"Outflows-Inflows";"Outflow 2",#N/A,FALSE,"Outflows-Inflows";"Inflow 1",#N/A,FALSE,"Outflows-Inflows";"Inflow 2",#N/A,FALSE,"Outflows-Inflows"}</definedName>
    <definedName name="sdfass" localSheetId="7" hidden="1">{"Outflow 1",#N/A,FALSE,"Outflows-Inflows";"Outflow 2",#N/A,FALSE,"Outflows-Inflows";"Inflow 1",#N/A,FALSE,"Outflows-Inflows";"Inflow 2",#N/A,FALSE,"Outflows-Inflows"}</definedName>
    <definedName name="sdfass" localSheetId="8" hidden="1">{"Outflow 1",#N/A,FALSE,"Outflows-Inflows";"Outflow 2",#N/A,FALSE,"Outflows-Inflows";"Inflow 1",#N/A,FALSE,"Outflows-Inflows";"Inflow 2",#N/A,FALSE,"Outflows-Inflows"}</definedName>
    <definedName name="sdfass" localSheetId="9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encount" hidden="1">1</definedName>
    <definedName name="Stop">'Data Validation'!$D$3</definedName>
    <definedName name="tax_growth" localSheetId="11">'[7]Rent Roll - Inputs'!$D$58</definedName>
    <definedName name="tax_growth" localSheetId="12">'[7]Rent Roll - Inputs'!$D$58</definedName>
    <definedName name="tax_growth" localSheetId="7">'[15]Rent Roll - Inputs'!$D$58</definedName>
    <definedName name="tax_growth">#REF!</definedName>
    <definedName name="tax_toggle" localSheetId="10">#REF!</definedName>
    <definedName name="tax_toggle" localSheetId="13">#REF!</definedName>
    <definedName name="tax_toggle" localSheetId="11">'[7]Rent Roll - Inputs'!$D$28</definedName>
    <definedName name="tax_toggle" localSheetId="12">'[7]Rent Roll - Inputs'!$D$28</definedName>
    <definedName name="tax_toggle" localSheetId="8">#REF!</definedName>
    <definedName name="tax_toggle" localSheetId="9">#REF!</definedName>
    <definedName name="tax_toggle">'[9]Rent Roll - Inputs'!$D$28</definedName>
    <definedName name="term" localSheetId="10">#REF!</definedName>
    <definedName name="term" localSheetId="13">#REF!</definedName>
    <definedName name="term" localSheetId="11">'[7]Rent Roll - Inputs'!$D$11</definedName>
    <definedName name="term" localSheetId="12">'[7]Rent Roll - Inputs'!$D$11</definedName>
    <definedName name="term" localSheetId="7">'[14]Rent Roll - Inputs'!$D$11</definedName>
    <definedName name="term" localSheetId="8">#REF!</definedName>
    <definedName name="term" localSheetId="9">#REF!</definedName>
    <definedName name="term">#REF!</definedName>
    <definedName name="total_area" localSheetId="11">'[7]One Pager'!$M$9</definedName>
    <definedName name="total_area" localSheetId="12">'[7]One Pager'!$M$9</definedName>
    <definedName name="total_area" localSheetId="7">'[13]Summary &amp; Assumptions'!#REF!</definedName>
    <definedName name="total_area">#REF!</definedName>
    <definedName name="unabated" localSheetId="11">'[7]One Pager'!$T$13</definedName>
    <definedName name="unabated" localSheetId="12">'[7]One Pager'!$T$13</definedName>
    <definedName name="unabated" localSheetId="7">'[15]One Pager'!$T$13</definedName>
    <definedName name="unabated">#REF!</definedName>
    <definedName name="unabated_taxes" localSheetId="10">#REF!</definedName>
    <definedName name="unabated_taxes" localSheetId="13">#REF!</definedName>
    <definedName name="unabated_taxes" localSheetId="11">'[7]One Pager'!$F$11</definedName>
    <definedName name="unabated_taxes" localSheetId="12">'[7]One Pager'!$F$11</definedName>
    <definedName name="unabated_taxes" localSheetId="7">#REF!</definedName>
    <definedName name="unabated_taxes" localSheetId="8">#REF!</definedName>
    <definedName name="unabated_taxes" localSheetId="9">#REF!</definedName>
    <definedName name="unabated_taxes">'[8]Summary &amp; Assumptions'!#REF!</definedName>
    <definedName name="underwriting_year" localSheetId="11">'[7]Rent Roll - Inputs'!$D$7</definedName>
    <definedName name="underwriting_year" localSheetId="12">'[7]Rent Roll - Inputs'!$D$7</definedName>
    <definedName name="underwriting_year" localSheetId="7">'[15]Rent Roll - Inputs'!$D$7</definedName>
    <definedName name="underwriting_year">#REF!</definedName>
    <definedName name="units" localSheetId="11">'[7]One Pager'!$M$10</definedName>
    <definedName name="units" localSheetId="12">'[7]One Pager'!$M$10</definedName>
    <definedName name="units">#REF!</definedName>
    <definedName name="v" localSheetId="10" hidden="1">{"IS",#N/A,FALSE,"IS";"RPTIS",#N/A,FALSE,"RPTIS";"STATS",#N/A,FALSE,"STATS";"CELL",#N/A,FALSE,"CELL";"BS",#N/A,FALSE,"BS"}</definedName>
    <definedName name="v" localSheetId="13" hidden="1">{"IS",#N/A,FALSE,"IS";"RPTIS",#N/A,FALSE,"RPTIS";"STATS",#N/A,FALSE,"STATS";"CELL",#N/A,FALSE,"CELL";"BS",#N/A,FALSE,"BS"}</definedName>
    <definedName name="v" localSheetId="4" hidden="1">{"IS",#N/A,FALSE,"IS";"RPTIS",#N/A,FALSE,"RPTIS";"STATS",#N/A,FALSE,"STATS";"CELL",#N/A,FALSE,"CELL";"BS",#N/A,FALSE,"BS"}</definedName>
    <definedName name="v" localSheetId="6" hidden="1">{"IS",#N/A,FALSE,"IS";"RPTIS",#N/A,FALSE,"RPTIS";"STATS",#N/A,FALSE,"STATS";"CELL",#N/A,FALSE,"CELL";"BS",#N/A,FALSE,"BS"}</definedName>
    <definedName name="v" localSheetId="11" hidden="1">{"IS",#N/A,FALSE,"IS";"RPTIS",#N/A,FALSE,"RPTIS";"STATS",#N/A,FALSE,"STATS";"CELL",#N/A,FALSE,"CELL";"BS",#N/A,FALSE,"BS"}</definedName>
    <definedName name="v" localSheetId="12" hidden="1">{"IS",#N/A,FALSE,"IS";"RPTIS",#N/A,FALSE,"RPTIS";"STATS",#N/A,FALSE,"STATS";"CELL",#N/A,FALSE,"CELL";"BS",#N/A,FALSE,"BS"}</definedName>
    <definedName name="v" localSheetId="7" hidden="1">{"IS",#N/A,FALSE,"IS";"RPTIS",#N/A,FALSE,"RPTIS";"STATS",#N/A,FALSE,"STATS";"CELL",#N/A,FALSE,"CELL";"BS",#N/A,FALSE,"BS"}</definedName>
    <definedName name="v" localSheetId="8" hidden="1">{"IS",#N/A,FALSE,"IS";"RPTIS",#N/A,FALSE,"RPTIS";"STATS",#N/A,FALSE,"STATS";"CELL",#N/A,FALSE,"CELL";"BS",#N/A,FALSE,"BS"}</definedName>
    <definedName name="v" localSheetId="9" hidden="1">{"IS",#N/A,FALSE,"IS";"RPTIS",#N/A,FALSE,"RPTIS";"STATS",#N/A,FALSE,"STATS";"CELL",#N/A,FALSE,"CELL";"BS",#N/A,FALSE,"BS"}</definedName>
    <definedName name="v" hidden="1">{"IS",#N/A,FALSE,"IS";"RPTIS",#N/A,FALSE,"RPTIS";"STATS",#N/A,FALSE,"STATS";"CELL",#N/A,FALSE,"CELL";"BS",#N/A,FALSE,"BS"}</definedName>
    <definedName name="vacancy" localSheetId="11">'[7]Rent Roll - Inputs'!$D$55</definedName>
    <definedName name="vacancy" localSheetId="12">'[7]Rent Roll - Inputs'!$D$55</definedName>
    <definedName name="vacancy" localSheetId="7">'[15]Rent Roll - Inputs'!$D$55</definedName>
    <definedName name="vacancy">#REF!</definedName>
    <definedName name="w" localSheetId="10" hidden="1">{"IS",#N/A,FALSE,"IS";"RPTIS",#N/A,FALSE,"RPTIS";"STATS",#N/A,FALSE,"STATS";"CELL",#N/A,FALSE,"CELL";"BS",#N/A,FALSE,"BS"}</definedName>
    <definedName name="w" localSheetId="13" hidden="1">{"IS",#N/A,FALSE,"IS";"RPTIS",#N/A,FALSE,"RPTIS";"STATS",#N/A,FALSE,"STATS";"CELL",#N/A,FALSE,"CELL";"BS",#N/A,FALSE,"BS"}</definedName>
    <definedName name="w" localSheetId="4" hidden="1">{"IS",#N/A,FALSE,"IS";"RPTIS",#N/A,FALSE,"RPTIS";"STATS",#N/A,FALSE,"STATS";"CELL",#N/A,FALSE,"CELL";"BS",#N/A,FALSE,"BS"}</definedName>
    <definedName name="w" localSheetId="6" hidden="1">{"IS",#N/A,FALSE,"IS";"RPTIS",#N/A,FALSE,"RPTIS";"STATS",#N/A,FALSE,"STATS";"CELL",#N/A,FALSE,"CELL";"BS",#N/A,FALSE,"BS"}</definedName>
    <definedName name="w" localSheetId="11" hidden="1">{"IS",#N/A,FALSE,"IS";"RPTIS",#N/A,FALSE,"RPTIS";"STATS",#N/A,FALSE,"STATS";"CELL",#N/A,FALSE,"CELL";"BS",#N/A,FALSE,"BS"}</definedName>
    <definedName name="w" localSheetId="12" hidden="1">{"IS",#N/A,FALSE,"IS";"RPTIS",#N/A,FALSE,"RPTIS";"STATS",#N/A,FALSE,"STATS";"CELL",#N/A,FALSE,"CELL";"BS",#N/A,FALSE,"BS"}</definedName>
    <definedName name="w" localSheetId="7" hidden="1">{"IS",#N/A,FALSE,"IS";"RPTIS",#N/A,FALSE,"RPTIS";"STATS",#N/A,FALSE,"STATS";"CELL",#N/A,FALSE,"CELL";"BS",#N/A,FALSE,"BS"}</definedName>
    <definedName name="w" localSheetId="8" hidden="1">{"IS",#N/A,FALSE,"IS";"RPTIS",#N/A,FALSE,"RPTIS";"STATS",#N/A,FALSE,"STATS";"CELL",#N/A,FALSE,"CELL";"BS",#N/A,FALSE,"BS"}</definedName>
    <definedName name="w" localSheetId="9" hidden="1">{"IS",#N/A,FALSE,"IS";"RPTIS",#N/A,FALSE,"RPTIS";"STATS",#N/A,FALSE,"STATS";"CELL",#N/A,FALSE,"CELL";"BS",#N/A,FALSE,"BS"}</definedName>
    <definedName name="w" hidden="1">{"IS",#N/A,FALSE,"IS";"RPTIS",#N/A,FALSE,"RPTIS";"STATS",#N/A,FALSE,"STATS";"CELL",#N/A,FALSE,"CELL";"BS",#N/A,FALSE,"BS"}</definedName>
    <definedName name="wcom" localSheetId="10" hidden="1">{"IS",#N/A,FALSE,"IS";"RPTIS",#N/A,FALSE,"RPTIS";"STATS",#N/A,FALSE,"STATS";"BS",#N/A,FALSE,"BS"}</definedName>
    <definedName name="wcom" localSheetId="13" hidden="1">{"IS",#N/A,FALSE,"IS";"RPTIS",#N/A,FALSE,"RPTIS";"STATS",#N/A,FALSE,"STATS";"BS",#N/A,FALSE,"BS"}</definedName>
    <definedName name="wcom" localSheetId="4" hidden="1">{"IS",#N/A,FALSE,"IS";"RPTIS",#N/A,FALSE,"RPTIS";"STATS",#N/A,FALSE,"STATS";"BS",#N/A,FALSE,"BS"}</definedName>
    <definedName name="wcom" localSheetId="6" hidden="1">{"IS",#N/A,FALSE,"IS";"RPTIS",#N/A,FALSE,"RPTIS";"STATS",#N/A,FALSE,"STATS";"BS",#N/A,FALSE,"BS"}</definedName>
    <definedName name="wcom" localSheetId="11" hidden="1">{"IS",#N/A,FALSE,"IS";"RPTIS",#N/A,FALSE,"RPTIS";"STATS",#N/A,FALSE,"STATS";"BS",#N/A,FALSE,"BS"}</definedName>
    <definedName name="wcom" localSheetId="12" hidden="1">{"IS",#N/A,FALSE,"IS";"RPTIS",#N/A,FALSE,"RPTIS";"STATS",#N/A,FALSE,"STATS";"BS",#N/A,FALSE,"BS"}</definedName>
    <definedName name="wcom" localSheetId="7" hidden="1">{"IS",#N/A,FALSE,"IS";"RPTIS",#N/A,FALSE,"RPTIS";"STATS",#N/A,FALSE,"STATS";"BS",#N/A,FALSE,"BS"}</definedName>
    <definedName name="wcom" localSheetId="8" hidden="1">{"IS",#N/A,FALSE,"IS";"RPTIS",#N/A,FALSE,"RPTIS";"STATS",#N/A,FALSE,"STATS";"BS",#N/A,FALSE,"BS"}</definedName>
    <definedName name="wcom" localSheetId="9" hidden="1">{"IS",#N/A,FALSE,"IS";"RPTIS",#N/A,FALSE,"RPTIS";"STATS",#N/A,FALSE,"STATS";"BS",#N/A,FALSE,"BS"}</definedName>
    <definedName name="wcom" hidden="1">{"IS",#N/A,FALSE,"IS";"RPTIS",#N/A,FALSE,"RPTIS";"STATS",#N/A,FALSE,"STATS";"BS",#N/A,FALSE,"BS"}</definedName>
    <definedName name="what_asdf2" localSheetId="11" hidden="1">{#N/A,#N/A,FALSE,"OperatingAssumptions"}</definedName>
    <definedName name="what_asdf2" localSheetId="12" hidden="1">{#N/A,#N/A,FALSE,"OperatingAssumptions"}</definedName>
    <definedName name="what_asdf2" localSheetId="7" hidden="1">{#N/A,#N/A,FALSE,"OperatingAssumptions"}</definedName>
    <definedName name="what_asdf2" hidden="1">{#N/A,#N/A,FALSE,"OperatingAssumptions"}</definedName>
    <definedName name="wrn.2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localSheetId="1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localSheetId="7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3yr.CF." localSheetId="10" hidden="1">{"assume",#N/A,FALSE,"K&amp;20th Month CF";"MoCF",#N/A,FALSE,"K&amp;20th Month CF";"AnCF",#N/A,FALSE,"K&amp;20th Month CF"}</definedName>
    <definedName name="wrn.3yr.CF." localSheetId="13" hidden="1">{"assume",#N/A,FALSE,"K&amp;20th Month CF";"MoCF",#N/A,FALSE,"K&amp;20th Month CF";"AnCF",#N/A,FALSE,"K&amp;20th Month CF"}</definedName>
    <definedName name="wrn.3yr.CF." localSheetId="4" hidden="1">{"assume",#N/A,FALSE,"K&amp;20th Month CF";"MoCF",#N/A,FALSE,"K&amp;20th Month CF";"AnCF",#N/A,FALSE,"K&amp;20th Month CF"}</definedName>
    <definedName name="wrn.3yr.CF." localSheetId="6" hidden="1">{"assume",#N/A,FALSE,"K&amp;20th Month CF";"MoCF",#N/A,FALSE,"K&amp;20th Month CF";"AnCF",#N/A,FALSE,"K&amp;20th Month CF"}</definedName>
    <definedName name="wrn.3yr.CF." localSheetId="11" hidden="1">{"assume",#N/A,FALSE,"K&amp;20th Month CF";"MoCF",#N/A,FALSE,"K&amp;20th Month CF";"AnCF",#N/A,FALSE,"K&amp;20th Month CF"}</definedName>
    <definedName name="wrn.3yr.CF." localSheetId="12" hidden="1">{"assume",#N/A,FALSE,"K&amp;20th Month CF";"MoCF",#N/A,FALSE,"K&amp;20th Month CF";"AnCF",#N/A,FALSE,"K&amp;20th Month CF"}</definedName>
    <definedName name="wrn.3yr.CF." localSheetId="7" hidden="1">{"assume",#N/A,FALSE,"K&amp;20th Month CF";"MoCF",#N/A,FALSE,"K&amp;20th Month CF";"AnCF",#N/A,FALSE,"K&amp;20th Month CF"}</definedName>
    <definedName name="wrn.3yr.CF." localSheetId="8" hidden="1">{"assume",#N/A,FALSE,"K&amp;20th Month CF";"MoCF",#N/A,FALSE,"K&amp;20th Month CF";"AnCF",#N/A,FALSE,"K&amp;20th Month CF"}</definedName>
    <definedName name="wrn.3yr.CF." localSheetId="9" hidden="1">{"assume",#N/A,FALSE,"K&amp;20th Month CF";"MoCF",#N/A,FALSE,"K&amp;20th Month CF";"AnCF",#N/A,FALSE,"K&amp;20th Month CF"}</definedName>
    <definedName name="wrn.3yr.CF." hidden="1">{"assume",#N/A,FALSE,"K&amp;20th Month CF";"MoCF",#N/A,FALSE,"K&amp;20th Month CF";"AnCF",#N/A,FALSE,"K&amp;20th Month CF"}</definedName>
    <definedName name="wrn.All._.Inputs." localSheetId="10" hidden="1">{#N/A,#N/A,FALSE,"Primary";#N/A,#N/A,FALSE,"Secondary";#N/A,#N/A,FALSE,"Latent";#N/A,#N/A,FALSE,"Demand Inputs";#N/A,#N/A,FALSE,"Supply Addn";#N/A,#N/A,FALSE,"Mkt Pen"}</definedName>
    <definedName name="wrn.All._.Inputs." localSheetId="13" hidden="1">{#N/A,#N/A,FALSE,"Primary";#N/A,#N/A,FALSE,"Secondary";#N/A,#N/A,FALSE,"Latent";#N/A,#N/A,FALSE,"Demand Inputs";#N/A,#N/A,FALSE,"Supply Addn";#N/A,#N/A,FALSE,"Mkt Pen"}</definedName>
    <definedName name="wrn.All._.Inputs." localSheetId="4" hidden="1">{#N/A,#N/A,FALSE,"Primary";#N/A,#N/A,FALSE,"Secondary";#N/A,#N/A,FALSE,"Latent";#N/A,#N/A,FALSE,"Demand Inputs";#N/A,#N/A,FALSE,"Supply Addn";#N/A,#N/A,FALSE,"Mkt Pen"}</definedName>
    <definedName name="wrn.All._.Inputs." localSheetId="6" hidden="1">{#N/A,#N/A,FALSE,"Primary";#N/A,#N/A,FALSE,"Secondary";#N/A,#N/A,FALSE,"Latent";#N/A,#N/A,FALSE,"Demand Inputs";#N/A,#N/A,FALSE,"Supply Addn";#N/A,#N/A,FALSE,"Mkt Pen"}</definedName>
    <definedName name="wrn.All._.Inputs." localSheetId="11" hidden="1">{#N/A,#N/A,FALSE,"Primary";#N/A,#N/A,FALSE,"Secondary";#N/A,#N/A,FALSE,"Latent";#N/A,#N/A,FALSE,"Demand Inputs";#N/A,#N/A,FALSE,"Supply Addn";#N/A,#N/A,FALSE,"Mkt Pen"}</definedName>
    <definedName name="wrn.All._.Inputs." localSheetId="12" hidden="1">{#N/A,#N/A,FALSE,"Primary";#N/A,#N/A,FALSE,"Secondary";#N/A,#N/A,FALSE,"Latent";#N/A,#N/A,FALSE,"Demand Inputs";#N/A,#N/A,FALSE,"Supply Addn";#N/A,#N/A,FALSE,"Mkt Pen"}</definedName>
    <definedName name="wrn.All._.Inputs." localSheetId="7" hidden="1">{#N/A,#N/A,FALSE,"Primary";#N/A,#N/A,FALSE,"Secondary";#N/A,#N/A,FALSE,"Latent";#N/A,#N/A,FALSE,"Demand Inputs";#N/A,#N/A,FALSE,"Supply Addn";#N/A,#N/A,FALSE,"Mkt Pen"}</definedName>
    <definedName name="wrn.All._.Inputs." localSheetId="8" hidden="1">{#N/A,#N/A,FALSE,"Primary";#N/A,#N/A,FALSE,"Secondary";#N/A,#N/A,FALSE,"Latent";#N/A,#N/A,FALSE,"Demand Inputs";#N/A,#N/A,FALSE,"Supply Addn";#N/A,#N/A,FALSE,"Mkt Pen"}</definedName>
    <definedName name="wrn.All._.Inputs." localSheetId="9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localSheetId="10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13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4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11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1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7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8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9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." localSheetId="10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13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4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6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11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12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7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8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9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RentRoll" localSheetId="11" hidden="1">{"AnnualRentRoll",#N/A,FALSE,"RentRoll"}</definedName>
    <definedName name="wrn.AnnualRentRoll" localSheetId="12" hidden="1">{"AnnualRentRoll",#N/A,FALSE,"RentRoll"}</definedName>
    <definedName name="wrn.AnnualRentRoll" localSheetId="7" hidden="1">{"AnnualRentRoll",#N/A,FALSE,"RentRoll"}</definedName>
    <definedName name="wrn.AnnualRentRoll" hidden="1">{"AnnualRentRoll",#N/A,FALSE,"RentRoll"}</definedName>
    <definedName name="wrn.AnnualRentRoll." localSheetId="11" hidden="1">{"AnnualRentRoll",#N/A,FALSE,"RentRoll"}</definedName>
    <definedName name="wrn.AnnualRentRoll." localSheetId="12" hidden="1">{"AnnualRentRoll",#N/A,FALSE,"RentRoll"}</definedName>
    <definedName name="wrn.AnnualRentRoll." localSheetId="7" hidden="1">{"AnnualRentRoll",#N/A,FALSE,"RentRoll"}</definedName>
    <definedName name="wrn.AnnualRentRoll." hidden="1">{"AnnualRentRoll",#N/A,FALSE,"RentRoll"}</definedName>
    <definedName name="wrn.annualrentroll2" localSheetId="11" hidden="1">{"AnnualRentRoll",#N/A,FALSE,"RentRoll"}</definedName>
    <definedName name="wrn.annualrentroll2" localSheetId="12" hidden="1">{"AnnualRentRoll",#N/A,FALSE,"RentRoll"}</definedName>
    <definedName name="wrn.annualrentroll2" localSheetId="7" hidden="1">{"AnnualRentRoll",#N/A,FALSE,"RentRoll"}</definedName>
    <definedName name="wrn.annualrentroll2" hidden="1">{"AnnualRentRoll",#N/A,FALSE,"RentRoll"}</definedName>
    <definedName name="wrn.BaseYearDemand." localSheetId="10" hidden="1">{"Base Year Demand",#N/A,FALSE,"Demand-Base Year"}</definedName>
    <definedName name="wrn.BaseYearDemand." localSheetId="13" hidden="1">{"Base Year Demand",#N/A,FALSE,"Demand-Base Year"}</definedName>
    <definedName name="wrn.BaseYearDemand." localSheetId="4" hidden="1">{"Base Year Demand",#N/A,FALSE,"Demand-Base Year"}</definedName>
    <definedName name="wrn.BaseYearDemand." localSheetId="6" hidden="1">{"Base Year Demand",#N/A,FALSE,"Demand-Base Year"}</definedName>
    <definedName name="wrn.BaseYearDemand." localSheetId="11" hidden="1">{"Base Year Demand",#N/A,FALSE,"Demand-Base Year"}</definedName>
    <definedName name="wrn.BaseYearDemand." localSheetId="12" hidden="1">{"Base Year Demand",#N/A,FALSE,"Demand-Base Year"}</definedName>
    <definedName name="wrn.BaseYearDemand." localSheetId="7" hidden="1">{"Base Year Demand",#N/A,FALSE,"Demand-Base Year"}</definedName>
    <definedName name="wrn.BaseYearDemand." localSheetId="8" hidden="1">{"Base Year Demand",#N/A,FALSE,"Demand-Base Year"}</definedName>
    <definedName name="wrn.BaseYearDemand." localSheetId="9" hidden="1">{"Base Year Demand",#N/A,FALSE,"Demand-Base Year"}</definedName>
    <definedName name="wrn.BaseYearDemand." hidden="1">{"Base Year Demand",#N/A,FALSE,"Demand-Base Year"}</definedName>
    <definedName name="wrn.BEL." localSheetId="10" hidden="1">{"IS",#N/A,FALSE,"IS";"RPTIS",#N/A,FALSE,"RPTIS";"STATS",#N/A,FALSE,"STATS";"CELL",#N/A,FALSE,"CELL";"BS",#N/A,FALSE,"BS"}</definedName>
    <definedName name="wrn.BEL." localSheetId="13" hidden="1">{"IS",#N/A,FALSE,"IS";"RPTIS",#N/A,FALSE,"RPTIS";"STATS",#N/A,FALSE,"STATS";"CELL",#N/A,FALSE,"CELL";"BS",#N/A,FALSE,"BS"}</definedName>
    <definedName name="wrn.BEL." localSheetId="4" hidden="1">{"IS",#N/A,FALSE,"IS";"RPTIS",#N/A,FALSE,"RPTIS";"STATS",#N/A,FALSE,"STATS";"CELL",#N/A,FALSE,"CELL";"BS",#N/A,FALSE,"BS"}</definedName>
    <definedName name="wrn.BEL." localSheetId="6" hidden="1">{"IS",#N/A,FALSE,"IS";"RPTIS",#N/A,FALSE,"RPTIS";"STATS",#N/A,FALSE,"STATS";"CELL",#N/A,FALSE,"CELL";"BS",#N/A,FALSE,"BS"}</definedName>
    <definedName name="wrn.BEL." localSheetId="11" hidden="1">{"IS",#N/A,FALSE,"IS";"RPTIS",#N/A,FALSE,"RPTIS";"STATS",#N/A,FALSE,"STATS";"CELL",#N/A,FALSE,"CELL";"BS",#N/A,FALSE,"BS"}</definedName>
    <definedName name="wrn.BEL." localSheetId="12" hidden="1">{"IS",#N/A,FALSE,"IS";"RPTIS",#N/A,FALSE,"RPTIS";"STATS",#N/A,FALSE,"STATS";"CELL",#N/A,FALSE,"CELL";"BS",#N/A,FALSE,"BS"}</definedName>
    <definedName name="wrn.BEL." localSheetId="7" hidden="1">{"IS",#N/A,FALSE,"IS";"RPTIS",#N/A,FALSE,"RPTIS";"STATS",#N/A,FALSE,"STATS";"CELL",#N/A,FALSE,"CELL";"BS",#N/A,FALSE,"BS"}</definedName>
    <definedName name="wrn.BEL." localSheetId="8" hidden="1">{"IS",#N/A,FALSE,"IS";"RPTIS",#N/A,FALSE,"RPTIS";"STATS",#N/A,FALSE,"STATS";"CELL",#N/A,FALSE,"CELL";"BS",#N/A,FALSE,"BS"}</definedName>
    <definedName name="wrn.BEL." localSheetId="9" hidden="1">{"IS",#N/A,FALSE,"IS";"RPTIS",#N/A,FALSE,"RPTIS";"STATS",#N/A,FALSE,"STATS";"CELL",#N/A,FALSE,"CELL";"BS",#N/A,FALSE,"BS"}</definedName>
    <definedName name="wrn.BEL." hidden="1">{"IS",#N/A,FALSE,"IS";"RPTIS",#N/A,FALSE,"RPTIS";"STATS",#N/A,FALSE,"STATS";"CELL",#N/A,FALSE,"CELL";"BS",#N/A,FALSE,"BS"}</definedName>
    <definedName name="wrn.BIGGER." localSheetId="10" hidden="1">{"PROFORMA",#N/A,FALSE,"A";"BIGGER 1",#N/A,FALSE,"B";"BIGGER 2",#N/A,FALSE,"B";"BIGGER 3",#N/A,FALSE,"B";"SMALL CF 1",#N/A,FALSE,"C"}</definedName>
    <definedName name="wrn.BIGGER." localSheetId="13" hidden="1">{"PROFORMA",#N/A,FALSE,"A";"BIGGER 1",#N/A,FALSE,"B";"BIGGER 2",#N/A,FALSE,"B";"BIGGER 3",#N/A,FALSE,"B";"SMALL CF 1",#N/A,FALSE,"C"}</definedName>
    <definedName name="wrn.BIGGER." localSheetId="4" hidden="1">{"PROFORMA",#N/A,FALSE,"A";"BIGGER 1",#N/A,FALSE,"B";"BIGGER 2",#N/A,FALSE,"B";"BIGGER 3",#N/A,FALSE,"B";"SMALL CF 1",#N/A,FALSE,"C"}</definedName>
    <definedName name="wrn.BIGGER." localSheetId="6" hidden="1">{"PROFORMA",#N/A,FALSE,"A";"BIGGER 1",#N/A,FALSE,"B";"BIGGER 2",#N/A,FALSE,"B";"BIGGER 3",#N/A,FALSE,"B";"SMALL CF 1",#N/A,FALSE,"C"}</definedName>
    <definedName name="wrn.BIGGER." localSheetId="11" hidden="1">{"PROFORMA",#N/A,FALSE,"A";"BIGGER 1",#N/A,FALSE,"B";"BIGGER 2",#N/A,FALSE,"B";"BIGGER 3",#N/A,FALSE,"B";"SMALL CF 1",#N/A,FALSE,"C"}</definedName>
    <definedName name="wrn.BIGGER." localSheetId="12" hidden="1">{"PROFORMA",#N/A,FALSE,"A";"BIGGER 1",#N/A,FALSE,"B";"BIGGER 2",#N/A,FALSE,"B";"BIGGER 3",#N/A,FALSE,"B";"SMALL CF 1",#N/A,FALSE,"C"}</definedName>
    <definedName name="wrn.BIGGER." localSheetId="7" hidden="1">{"PROFORMA",#N/A,FALSE,"A";"BIGGER 1",#N/A,FALSE,"B";"BIGGER 2",#N/A,FALSE,"B";"BIGGER 3",#N/A,FALSE,"B";"SMALL CF 1",#N/A,FALSE,"C"}</definedName>
    <definedName name="wrn.BIGGER." localSheetId="8" hidden="1">{"PROFORMA",#N/A,FALSE,"A";"BIGGER 1",#N/A,FALSE,"B";"BIGGER 2",#N/A,FALSE,"B";"BIGGER 3",#N/A,FALSE,"B";"SMALL CF 1",#N/A,FALSE,"C"}</definedName>
    <definedName name="wrn.BIGGER." localSheetId="9" hidden="1">{"PROFORMA",#N/A,FALSE,"A";"BIGGER 1",#N/A,FALSE,"B";"BIGGER 2",#N/A,FALSE,"B";"BIGGER 3",#N/A,FALSE,"B";"SMALL CF 1",#N/A,FALSE,"C"}</definedName>
    <definedName name="wrn.BIGGER." hidden="1">{"PROFORMA",#N/A,FALSE,"A";"BIGGER 1",#N/A,FALSE,"B";"BIGGER 2",#N/A,FALSE,"B";"BIGGER 3",#N/A,FALSE,"B";"SMALL CF 1",#N/A,FALSE,"C"}</definedName>
    <definedName name="wrn.Binder." localSheetId="10" hidden="1">{"Summary",#N/A,FALSE,"Financial Summary";"Income",#N/A,FALSE,"Lease Terms";"Development",#N/A,FALSE,"Development Costs";"Expense",#N/A,FALSE,"Lease Terms";"CFlow",#N/A,FALSE,"5 Year Cash Flow"}</definedName>
    <definedName name="wrn.Binder." localSheetId="13" hidden="1">{"Summary",#N/A,FALSE,"Financial Summary";"Income",#N/A,FALSE,"Lease Terms";"Development",#N/A,FALSE,"Development Costs";"Expense",#N/A,FALSE,"Lease Terms";"CFlow",#N/A,FALSE,"5 Year Cash Flow"}</definedName>
    <definedName name="wrn.Binder." localSheetId="4" hidden="1">{"Summary",#N/A,FALSE,"Financial Summary";"Income",#N/A,FALSE,"Lease Terms";"Development",#N/A,FALSE,"Development Costs";"Expense",#N/A,FALSE,"Lease Terms";"CFlow",#N/A,FALSE,"5 Year Cash Flow"}</definedName>
    <definedName name="wrn.Binder." localSheetId="6" hidden="1">{"Summary",#N/A,FALSE,"Financial Summary";"Income",#N/A,FALSE,"Lease Terms";"Development",#N/A,FALSE,"Development Costs";"Expense",#N/A,FALSE,"Lease Terms";"CFlow",#N/A,FALSE,"5 Year Cash Flow"}</definedName>
    <definedName name="wrn.Binder." localSheetId="11" hidden="1">{"Summary",#N/A,FALSE,"Financial Summary";"Income",#N/A,FALSE,"Lease Terms";"Development",#N/A,FALSE,"Development Costs";"Expense",#N/A,FALSE,"Lease Terms";"CFlow",#N/A,FALSE,"5 Year Cash Flow"}</definedName>
    <definedName name="wrn.Binder." localSheetId="12" hidden="1">{"Summary",#N/A,FALSE,"Financial Summary";"Income",#N/A,FALSE,"Lease Terms";"Development",#N/A,FALSE,"Development Costs";"Expense",#N/A,FALSE,"Lease Terms";"CFlow",#N/A,FALSE,"5 Year Cash Flow"}</definedName>
    <definedName name="wrn.Binder." localSheetId="7" hidden="1">{"Summary",#N/A,FALSE,"Financial Summary";"Income",#N/A,FALSE,"Lease Terms";"Development",#N/A,FALSE,"Development Costs";"Expense",#N/A,FALSE,"Lease Terms";"CFlow",#N/A,FALSE,"5 Year Cash Flow"}</definedName>
    <definedName name="wrn.Binder." localSheetId="8" hidden="1">{"Summary",#N/A,FALSE,"Financial Summary";"Income",#N/A,FALSE,"Lease Terms";"Development",#N/A,FALSE,"Development Costs";"Expense",#N/A,FALSE,"Lease Terms";"CFlow",#N/A,FALSE,"5 Year Cash Flow"}</definedName>
    <definedName name="wrn.Binder." localSheetId="9" hidden="1">{"Summary",#N/A,FALSE,"Financial Summary";"Income",#N/A,FALSE,"Lease Terms";"Development",#N/A,FALSE,"Development Costs";"Expense",#N/A,FALSE,"Lease Terms";"CFlow",#N/A,FALSE,"5 Year Cash Flow"}</definedName>
    <definedName name="wrn.Binder." hidden="1">{"Summary",#N/A,FALSE,"Financial Summary";"Income",#N/A,FALSE,"Lease Terms";"Development",#N/A,FALSE,"Development Costs";"Expense",#N/A,FALSE,"Lease Terms";"CFlow",#N/A,FALSE,"5 Year Cash Flow"}</definedName>
    <definedName name="wrn.Birdie." localSheetId="10" hidden="1">{#N/A,#N/A,FALSE,"Trans Summary";#N/A,#N/A,FALSE,"Proforma Five Yr";#N/A,#N/A,FALSE,"Occ and Rate"}</definedName>
    <definedName name="wrn.Birdie." localSheetId="13" hidden="1">{#N/A,#N/A,FALSE,"Trans Summary";#N/A,#N/A,FALSE,"Proforma Five Yr";#N/A,#N/A,FALSE,"Occ and Rate"}</definedName>
    <definedName name="wrn.Birdie." localSheetId="4" hidden="1">{#N/A,#N/A,FALSE,"Trans Summary";#N/A,#N/A,FALSE,"Proforma Five Yr";#N/A,#N/A,FALSE,"Occ and Rate"}</definedName>
    <definedName name="wrn.Birdie." localSheetId="6" hidden="1">{#N/A,#N/A,FALSE,"Trans Summary";#N/A,#N/A,FALSE,"Proforma Five Yr";#N/A,#N/A,FALSE,"Occ and Rate"}</definedName>
    <definedName name="wrn.Birdie." localSheetId="11" hidden="1">{#N/A,#N/A,FALSE,"Trans Summary";#N/A,#N/A,FALSE,"Proforma Five Yr";#N/A,#N/A,FALSE,"Occ and Rate"}</definedName>
    <definedName name="wrn.Birdie." localSheetId="12" hidden="1">{#N/A,#N/A,FALSE,"Trans Summary";#N/A,#N/A,FALSE,"Proforma Five Yr";#N/A,#N/A,FALSE,"Occ and Rate"}</definedName>
    <definedName name="wrn.Birdie." localSheetId="7" hidden="1">{#N/A,#N/A,FALSE,"Trans Summary";#N/A,#N/A,FALSE,"Proforma Five Yr";#N/A,#N/A,FALSE,"Occ and Rate"}</definedName>
    <definedName name="wrn.Birdie." localSheetId="8" hidden="1">{#N/A,#N/A,FALSE,"Trans Summary";#N/A,#N/A,FALSE,"Proforma Five Yr";#N/A,#N/A,FALSE,"Occ and Rate"}</definedName>
    <definedName name="wrn.Birdie." localSheetId="9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lackWhite." localSheetId="10" hidden="1">{#N/A,#N/A,FALSE,"NNN sum";#N/A,#N/A,FALSE,"10-yr Opt. A Sum";#N/A,#N/A,FALSE,"10-yr Opt A Other Costs";#N/A,#N/A,FALSE,"Purchase Sum";#N/A,#N/A,FALSE,"Purchase Other Costs"}</definedName>
    <definedName name="wrn.BlackWhite." localSheetId="13" hidden="1">{#N/A,#N/A,FALSE,"NNN sum";#N/A,#N/A,FALSE,"10-yr Opt. A Sum";#N/A,#N/A,FALSE,"10-yr Opt A Other Costs";#N/A,#N/A,FALSE,"Purchase Sum";#N/A,#N/A,FALSE,"Purchase Other Costs"}</definedName>
    <definedName name="wrn.BlackWhite." localSheetId="4" hidden="1">{#N/A,#N/A,FALSE,"NNN sum";#N/A,#N/A,FALSE,"10-yr Opt. A Sum";#N/A,#N/A,FALSE,"10-yr Opt A Other Costs";#N/A,#N/A,FALSE,"Purchase Sum";#N/A,#N/A,FALSE,"Purchase Other Costs"}</definedName>
    <definedName name="wrn.BlackWhite." localSheetId="6" hidden="1">{#N/A,#N/A,FALSE,"NNN sum";#N/A,#N/A,FALSE,"10-yr Opt. A Sum";#N/A,#N/A,FALSE,"10-yr Opt A Other Costs";#N/A,#N/A,FALSE,"Purchase Sum";#N/A,#N/A,FALSE,"Purchase Other Costs"}</definedName>
    <definedName name="wrn.BlackWhite." localSheetId="11" hidden="1">{#N/A,#N/A,FALSE,"NNN sum";#N/A,#N/A,FALSE,"10-yr Opt. A Sum";#N/A,#N/A,FALSE,"10-yr Opt A Other Costs";#N/A,#N/A,FALSE,"Purchase Sum";#N/A,#N/A,FALSE,"Purchase Other Costs"}</definedName>
    <definedName name="wrn.BlackWhite." localSheetId="12" hidden="1">{#N/A,#N/A,FALSE,"NNN sum";#N/A,#N/A,FALSE,"10-yr Opt. A Sum";#N/A,#N/A,FALSE,"10-yr Opt A Other Costs";#N/A,#N/A,FALSE,"Purchase Sum";#N/A,#N/A,FALSE,"Purchase Other Costs"}</definedName>
    <definedName name="wrn.BlackWhite." localSheetId="7" hidden="1">{#N/A,#N/A,FALSE,"NNN sum";#N/A,#N/A,FALSE,"10-yr Opt. A Sum";#N/A,#N/A,FALSE,"10-yr Opt A Other Costs";#N/A,#N/A,FALSE,"Purchase Sum";#N/A,#N/A,FALSE,"Purchase Other Costs"}</definedName>
    <definedName name="wrn.BlackWhite." localSheetId="8" hidden="1">{#N/A,#N/A,FALSE,"NNN sum";#N/A,#N/A,FALSE,"10-yr Opt. A Sum";#N/A,#N/A,FALSE,"10-yr Opt A Other Costs";#N/A,#N/A,FALSE,"Purchase Sum";#N/A,#N/A,FALSE,"Purchase Other Costs"}</definedName>
    <definedName name="wrn.BlackWhite." localSheetId="9" hidden="1">{#N/A,#N/A,FALSE,"NNN sum";#N/A,#N/A,FALSE,"10-yr Opt. A Sum";#N/A,#N/A,FALSE,"10-yr Opt A Other Costs";#N/A,#N/A,FALSE,"Purchase Sum";#N/A,#N/A,FALSE,"Purchase Other Costs"}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oth._.Outputs." localSheetId="10" hidden="1">{"LTV Output",#N/A,FALSE,"Output";"DCR Output",#N/A,FALSE,"Output"}</definedName>
    <definedName name="wrn.Both._.Outputs." localSheetId="13" hidden="1">{"LTV Output",#N/A,FALSE,"Output";"DCR Output",#N/A,FALSE,"Output"}</definedName>
    <definedName name="wrn.Both._.Outputs." localSheetId="4" hidden="1">{"LTV Output",#N/A,FALSE,"Output";"DCR Output",#N/A,FALSE,"Output"}</definedName>
    <definedName name="wrn.Both._.Outputs." localSheetId="6" hidden="1">{"LTV Output",#N/A,FALSE,"Output";"DCR Output",#N/A,FALSE,"Output"}</definedName>
    <definedName name="wrn.Both._.Outputs." localSheetId="11" hidden="1">{"LTV Output",#N/A,FALSE,"Output";"DCR Output",#N/A,FALSE,"Output"}</definedName>
    <definedName name="wrn.Both._.Outputs." localSheetId="12" hidden="1">{"LTV Output",#N/A,FALSE,"Output";"DCR Output",#N/A,FALSE,"Output"}</definedName>
    <definedName name="wrn.Both._.Outputs." localSheetId="7" hidden="1">{"LTV Output",#N/A,FALSE,"Output";"DCR Output",#N/A,FALSE,"Output"}</definedName>
    <definedName name="wrn.Both._.Outputs." localSheetId="8" hidden="1">{"LTV Output",#N/A,FALSE,"Output";"DCR Output",#N/A,FALSE,"Output"}</definedName>
    <definedName name="wrn.Both._.Outputs." localSheetId="9" hidden="1">{"LTV Output",#N/A,FALSE,"Output";"DCR Output",#N/A,FALSE,"Output"}</definedName>
    <definedName name="wrn.Both._.Outputs." hidden="1">{"LTV Output",#N/A,FALSE,"Output";"DCR Output",#N/A,FALSE,"Output"}</definedName>
    <definedName name="wrn.CAPREIT." localSheetId="10" hidden="1">{#N/A,#N/A,FALSE,"CAPREIT"}</definedName>
    <definedName name="wrn.CAPREIT." localSheetId="13" hidden="1">{#N/A,#N/A,FALSE,"CAPREIT"}</definedName>
    <definedName name="wrn.CAPREIT." localSheetId="4" hidden="1">{#N/A,#N/A,FALSE,"CAPREIT"}</definedName>
    <definedName name="wrn.CAPREIT." localSheetId="6" hidden="1">{#N/A,#N/A,FALSE,"CAPREIT"}</definedName>
    <definedName name="wrn.CAPREIT." localSheetId="11" hidden="1">{#N/A,#N/A,FALSE,"CAPREIT"}</definedName>
    <definedName name="wrn.CAPREIT." localSheetId="12" hidden="1">{#N/A,#N/A,FALSE,"CAPREIT"}</definedName>
    <definedName name="wrn.CAPREIT." localSheetId="7" hidden="1">{#N/A,#N/A,FALSE,"CAPREIT"}</definedName>
    <definedName name="wrn.CAPREIT." localSheetId="8" hidden="1">{#N/A,#N/A,FALSE,"CAPREIT"}</definedName>
    <definedName name="wrn.CAPREIT." localSheetId="9" hidden="1">{#N/A,#N/A,FALSE,"CAPREIT"}</definedName>
    <definedName name="wrn.CAPREIT." hidden="1">{#N/A,#N/A,FALSE,"CAPREIT"}</definedName>
    <definedName name="wrn.CAPREIT2" localSheetId="10" hidden="1">{#N/A,#N/A,FALSE,"CAPREIT"}</definedName>
    <definedName name="wrn.CAPREIT2" localSheetId="13" hidden="1">{#N/A,#N/A,FALSE,"CAPREIT"}</definedName>
    <definedName name="wrn.CAPREIT2" localSheetId="4" hidden="1">{#N/A,#N/A,FALSE,"CAPREIT"}</definedName>
    <definedName name="wrn.CAPREIT2" localSheetId="6" hidden="1">{#N/A,#N/A,FALSE,"CAPREIT"}</definedName>
    <definedName name="wrn.CAPREIT2" localSheetId="11" hidden="1">{#N/A,#N/A,FALSE,"CAPREIT"}</definedName>
    <definedName name="wrn.CAPREIT2" localSheetId="12" hidden="1">{#N/A,#N/A,FALSE,"CAPREIT"}</definedName>
    <definedName name="wrn.CAPREIT2" localSheetId="7" hidden="1">{#N/A,#N/A,FALSE,"CAPREIT"}</definedName>
    <definedName name="wrn.CAPREIT2" localSheetId="8" hidden="1">{#N/A,#N/A,FALSE,"CAPREIT"}</definedName>
    <definedName name="wrn.CAPREIT2" localSheetId="9" hidden="1">{#N/A,#N/A,FALSE,"CAPREIT"}</definedName>
    <definedName name="wrn.CAPREIT2" hidden="1">{#N/A,#N/A,FALSE,"CAPREIT"}</definedName>
    <definedName name="wrn.CF._.Print.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localSheetId="1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localSheetId="7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omplete._.Review." localSheetId="10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13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4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6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11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12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7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8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9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DARREN." localSheetId="10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13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4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6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11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12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7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8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9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ta." localSheetId="10" hidden="1">{"data",#N/A,FALSE,"INPUT"}</definedName>
    <definedName name="wrn.data." localSheetId="13" hidden="1">{"data",#N/A,FALSE,"INPUT"}</definedName>
    <definedName name="wrn.data." localSheetId="4" hidden="1">{"data",#N/A,FALSE,"INPUT"}</definedName>
    <definedName name="wrn.data." localSheetId="6" hidden="1">{"data",#N/A,FALSE,"INPUT"}</definedName>
    <definedName name="wrn.data." localSheetId="11" hidden="1">{"data",#N/A,FALSE,"INPUT"}</definedName>
    <definedName name="wrn.data." localSheetId="12" hidden="1">{"data",#N/A,FALSE,"INPUT"}</definedName>
    <definedName name="wrn.data." localSheetId="7" hidden="1">{"data",#N/A,FALSE,"INPUT"}</definedName>
    <definedName name="wrn.data." localSheetId="8" hidden="1">{"data",#N/A,FALSE,"INPUT"}</definedName>
    <definedName name="wrn.data." localSheetId="9" hidden="1">{"data",#N/A,FALSE,"INPUT"}</definedName>
    <definedName name="wrn.data." hidden="1">{"data",#N/A,FALSE,"INPUT"}</definedName>
    <definedName name="wrn.DCR._.Output." localSheetId="10" hidden="1">{"DCR Output",#N/A,FALSE,"Output"}</definedName>
    <definedName name="wrn.DCR._.Output." localSheetId="13" hidden="1">{"DCR Output",#N/A,FALSE,"Output"}</definedName>
    <definedName name="wrn.DCR._.Output." localSheetId="4" hidden="1">{"DCR Output",#N/A,FALSE,"Output"}</definedName>
    <definedName name="wrn.DCR._.Output." localSheetId="6" hidden="1">{"DCR Output",#N/A,FALSE,"Output"}</definedName>
    <definedName name="wrn.DCR._.Output." localSheetId="11" hidden="1">{"DCR Output",#N/A,FALSE,"Output"}</definedName>
    <definedName name="wrn.DCR._.Output." localSheetId="12" hidden="1">{"DCR Output",#N/A,FALSE,"Output"}</definedName>
    <definedName name="wrn.DCR._.Output." localSheetId="7" hidden="1">{"DCR Output",#N/A,FALSE,"Output"}</definedName>
    <definedName name="wrn.DCR._.Output." localSheetId="8" hidden="1">{"DCR Output",#N/A,FALSE,"Output"}</definedName>
    <definedName name="wrn.DCR._.Output." localSheetId="9" hidden="1">{"DCR Output",#N/A,FALSE,"Output"}</definedName>
    <definedName name="wrn.DCR._.Output." hidden="1">{"DCR Output",#N/A,FALSE,"Output"}</definedName>
    <definedName name="wrn.Demand._.Calcs." localSheetId="10" hidden="1">{#N/A,#N/A,FALSE,"Demand Calcs"}</definedName>
    <definedName name="wrn.Demand._.Calcs." localSheetId="13" hidden="1">{#N/A,#N/A,FALSE,"Demand Calcs"}</definedName>
    <definedName name="wrn.Demand._.Calcs." localSheetId="4" hidden="1">{#N/A,#N/A,FALSE,"Demand Calcs"}</definedName>
    <definedName name="wrn.Demand._.Calcs." localSheetId="6" hidden="1">{#N/A,#N/A,FALSE,"Demand Calcs"}</definedName>
    <definedName name="wrn.Demand._.Calcs." localSheetId="11" hidden="1">{#N/A,#N/A,FALSE,"Demand Calcs"}</definedName>
    <definedName name="wrn.Demand._.Calcs." localSheetId="12" hidden="1">{#N/A,#N/A,FALSE,"Demand Calcs"}</definedName>
    <definedName name="wrn.Demand._.Calcs." localSheetId="7" hidden="1">{#N/A,#N/A,FALSE,"Demand Calcs"}</definedName>
    <definedName name="wrn.Demand._.Calcs." localSheetId="8" hidden="1">{#N/A,#N/A,FALSE,"Demand Calcs"}</definedName>
    <definedName name="wrn.Demand._.Calcs." localSheetId="9" hidden="1">{#N/A,#N/A,FALSE,"Demand Calcs"}</definedName>
    <definedName name="wrn.Demand._.Calcs." hidden="1">{#N/A,#N/A,FALSE,"Demand Calcs"}</definedName>
    <definedName name="wrn.Demand._.Inputs." localSheetId="10" hidden="1">{#N/A,#N/A,FALSE,"Demand Inputs"}</definedName>
    <definedName name="wrn.Demand._.Inputs." localSheetId="13" hidden="1">{#N/A,#N/A,FALSE,"Demand Inputs"}</definedName>
    <definedName name="wrn.Demand._.Inputs." localSheetId="4" hidden="1">{#N/A,#N/A,FALSE,"Demand Inputs"}</definedName>
    <definedName name="wrn.Demand._.Inputs." localSheetId="6" hidden="1">{#N/A,#N/A,FALSE,"Demand Inputs"}</definedName>
    <definedName name="wrn.Demand._.Inputs." localSheetId="11" hidden="1">{#N/A,#N/A,FALSE,"Demand Inputs"}</definedName>
    <definedName name="wrn.Demand._.Inputs." localSheetId="12" hidden="1">{#N/A,#N/A,FALSE,"Demand Inputs"}</definedName>
    <definedName name="wrn.Demand._.Inputs." localSheetId="7" hidden="1">{#N/A,#N/A,FALSE,"Demand Inputs"}</definedName>
    <definedName name="wrn.Demand._.Inputs." localSheetId="8" hidden="1">{#N/A,#N/A,FALSE,"Demand Inputs"}</definedName>
    <definedName name="wrn.Demand._.Inputs." localSheetId="9" hidden="1">{#N/A,#N/A,FALSE,"Demand Inputs"}</definedName>
    <definedName name="wrn.Demand._.Inputs." hidden="1">{#N/A,#N/A,FALSE,"Demand Inputs"}</definedName>
    <definedName name="wrn.detail." localSheetId="10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13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4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6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11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12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7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8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9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xecutive._.Summary._.Reports." localSheetId="10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13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4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11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1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7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8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9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localSheetId="11" hidden="1">{#N/A,#N/A,FALSE,"ExitStratigy"}</definedName>
    <definedName name="wrn.ExitAndSalesAssumptions." localSheetId="12" hidden="1">{#N/A,#N/A,FALSE,"ExitStratigy"}</definedName>
    <definedName name="wrn.ExitAndSalesAssumptions." localSheetId="7" hidden="1">{#N/A,#N/A,FALSE,"ExitStratigy"}</definedName>
    <definedName name="wrn.ExitAndSalesAssumptions." hidden="1">{#N/A,#N/A,FALSE,"ExitStratigy"}</definedName>
    <definedName name="wrn.Fair._.Share._.Calcs." localSheetId="10" hidden="1">{#N/A,#N/A,FALSE,"Fair Share"}</definedName>
    <definedName name="wrn.Fair._.Share._.Calcs." localSheetId="13" hidden="1">{#N/A,#N/A,FALSE,"Fair Share"}</definedName>
    <definedName name="wrn.Fair._.Share._.Calcs." localSheetId="4" hidden="1">{#N/A,#N/A,FALSE,"Fair Share"}</definedName>
    <definedName name="wrn.Fair._.Share._.Calcs." localSheetId="6" hidden="1">{#N/A,#N/A,FALSE,"Fair Share"}</definedName>
    <definedName name="wrn.Fair._.Share._.Calcs." localSheetId="11" hidden="1">{#N/A,#N/A,FALSE,"Fair Share"}</definedName>
    <definedName name="wrn.Fair._.Share._.Calcs." localSheetId="12" hidden="1">{#N/A,#N/A,FALSE,"Fair Share"}</definedName>
    <definedName name="wrn.Fair._.Share._.Calcs." localSheetId="7" hidden="1">{#N/A,#N/A,FALSE,"Fair Share"}</definedName>
    <definedName name="wrn.Fair._.Share._.Calcs." localSheetId="8" hidden="1">{#N/A,#N/A,FALSE,"Fair Share"}</definedName>
    <definedName name="wrn.Fair._.Share._.Calcs." localSheetId="9" hidden="1">{#N/A,#N/A,FALSE,"Fair Share"}</definedName>
    <definedName name="wrn.Fair._.Share._.Calcs." hidden="1">{#N/A,#N/A,FALSE,"Fair Share"}</definedName>
    <definedName name="wrn.FCG." localSheetId="10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13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4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6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11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12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7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8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9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eb98." localSheetId="10" hidden="1">{"sheet a",#N/A,FALSE,"A";"2 9 casflow",#N/A,FALSE,"B"}</definedName>
    <definedName name="wrn.Feb98." localSheetId="13" hidden="1">{"sheet a",#N/A,FALSE,"A";"2 9 casflow",#N/A,FALSE,"B"}</definedName>
    <definedName name="wrn.Feb98." localSheetId="4" hidden="1">{"sheet a",#N/A,FALSE,"A";"2 9 casflow",#N/A,FALSE,"B"}</definedName>
    <definedName name="wrn.Feb98." localSheetId="6" hidden="1">{"sheet a",#N/A,FALSE,"A";"2 9 casflow",#N/A,FALSE,"B"}</definedName>
    <definedName name="wrn.Feb98." localSheetId="11" hidden="1">{"sheet a",#N/A,FALSE,"A";"2 9 casflow",#N/A,FALSE,"B"}</definedName>
    <definedName name="wrn.Feb98." localSheetId="12" hidden="1">{"sheet a",#N/A,FALSE,"A";"2 9 casflow",#N/A,FALSE,"B"}</definedName>
    <definedName name="wrn.Feb98." localSheetId="7" hidden="1">{"sheet a",#N/A,FALSE,"A";"2 9 casflow",#N/A,FALSE,"B"}</definedName>
    <definedName name="wrn.Feb98." localSheetId="8" hidden="1">{"sheet a",#N/A,FALSE,"A";"2 9 casflow",#N/A,FALSE,"B"}</definedName>
    <definedName name="wrn.Feb98." localSheetId="9" hidden="1">{"sheet a",#N/A,FALSE,"A";"2 9 casflow",#N/A,FALSE,"B"}</definedName>
    <definedName name="wrn.Feb98." hidden="1">{"sheet a",#N/A,FALSE,"A";"2 9 casflow",#N/A,FALSE,"B"}</definedName>
    <definedName name="wrn.Final._.Output." localSheetId="10" hidden="1">{#N/A,#N/A,FALSE,"Final Output"}</definedName>
    <definedName name="wrn.Final._.Output." localSheetId="13" hidden="1">{#N/A,#N/A,FALSE,"Final Output"}</definedName>
    <definedName name="wrn.Final._.Output." localSheetId="4" hidden="1">{#N/A,#N/A,FALSE,"Final Output"}</definedName>
    <definedName name="wrn.Final._.Output." localSheetId="6" hidden="1">{#N/A,#N/A,FALSE,"Final Output"}</definedName>
    <definedName name="wrn.Final._.Output." localSheetId="11" hidden="1">{#N/A,#N/A,FALSE,"Final Output"}</definedName>
    <definedName name="wrn.Final._.Output." localSheetId="12" hidden="1">{#N/A,#N/A,FALSE,"Final Output"}</definedName>
    <definedName name="wrn.Final._.Output." localSheetId="7" hidden="1">{#N/A,#N/A,FALSE,"Final Output"}</definedName>
    <definedName name="wrn.Final._.Output." localSheetId="8" hidden="1">{#N/A,#N/A,FALSE,"Final Output"}</definedName>
    <definedName name="wrn.Final._.Output." localSheetId="9" hidden="1">{#N/A,#N/A,FALSE,"Final Output"}</definedName>
    <definedName name="wrn.Final._.Output." hidden="1">{#N/A,#N/A,FALSE,"Final Output"}</definedName>
    <definedName name="wrn.FOschedules." localSheetId="10" hidden="1">{"FOschedule1",#N/A,FALSE,"Sheet1";"FOschedule2",#N/A,FALSE,"Sheet1";"FOschedule3",#N/A,FALSE,"Sheet1"}</definedName>
    <definedName name="wrn.FOschedules." localSheetId="13" hidden="1">{"FOschedule1",#N/A,FALSE,"Sheet1";"FOschedule2",#N/A,FALSE,"Sheet1";"FOschedule3",#N/A,FALSE,"Sheet1"}</definedName>
    <definedName name="wrn.FOschedules." localSheetId="4" hidden="1">{"FOschedule1",#N/A,FALSE,"Sheet1";"FOschedule2",#N/A,FALSE,"Sheet1";"FOschedule3",#N/A,FALSE,"Sheet1"}</definedName>
    <definedName name="wrn.FOschedules." localSheetId="6" hidden="1">{"FOschedule1",#N/A,FALSE,"Sheet1";"FOschedule2",#N/A,FALSE,"Sheet1";"FOschedule3",#N/A,FALSE,"Sheet1"}</definedName>
    <definedName name="wrn.FOschedules." localSheetId="11" hidden="1">{"FOschedule1",#N/A,FALSE,"Sheet1";"FOschedule2",#N/A,FALSE,"Sheet1";"FOschedule3",#N/A,FALSE,"Sheet1"}</definedName>
    <definedName name="wrn.FOschedules." localSheetId="12" hidden="1">{"FOschedule1",#N/A,FALSE,"Sheet1";"FOschedule2",#N/A,FALSE,"Sheet1";"FOschedule3",#N/A,FALSE,"Sheet1"}</definedName>
    <definedName name="wrn.FOschedules." localSheetId="7" hidden="1">{"FOschedule1",#N/A,FALSE,"Sheet1";"FOschedule2",#N/A,FALSE,"Sheet1";"FOschedule3",#N/A,FALSE,"Sheet1"}</definedName>
    <definedName name="wrn.FOschedules." localSheetId="8" hidden="1">{"FOschedule1",#N/A,FALSE,"Sheet1";"FOschedule2",#N/A,FALSE,"Sheet1";"FOschedule3",#N/A,FALSE,"Sheet1"}</definedName>
    <definedName name="wrn.FOschedules." localSheetId="9" hidden="1">{"FOschedule1",#N/A,FALSE,"Sheet1";"FOschedule2",#N/A,FALSE,"Sheet1";"FOschedule3",#N/A,FALSE,"Sheet1"}</definedName>
    <definedName name="wrn.FOschedules." hidden="1">{"FOschedule1",#N/A,FALSE,"Sheet1";"FOschedule2",#N/A,FALSE,"Sheet1";"FOschedule3",#N/A,FALSE,"Sheet1"}</definedName>
    <definedName name="wrn.Full_Template." localSheetId="11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localSheetId="12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localSheetId="7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GSA._.PRINT." localSheetId="10" hidden="1">{#N/A,#N/A,FALSE,"DEV COSTS";#N/A,#N/A,FALSE,"10-YR C. F."}</definedName>
    <definedName name="wrn.GSA._.PRINT." localSheetId="13" hidden="1">{#N/A,#N/A,FALSE,"DEV COSTS";#N/A,#N/A,FALSE,"10-YR C. F."}</definedName>
    <definedName name="wrn.GSA._.PRINT." localSheetId="4" hidden="1">{#N/A,#N/A,FALSE,"DEV COSTS";#N/A,#N/A,FALSE,"10-YR C. F."}</definedName>
    <definedName name="wrn.GSA._.PRINT." localSheetId="6" hidden="1">{#N/A,#N/A,FALSE,"DEV COSTS";#N/A,#N/A,FALSE,"10-YR C. F."}</definedName>
    <definedName name="wrn.GSA._.PRINT." localSheetId="11" hidden="1">{#N/A,#N/A,FALSE,"DEV COSTS";#N/A,#N/A,FALSE,"10-YR C. F."}</definedName>
    <definedName name="wrn.GSA._.PRINT." localSheetId="12" hidden="1">{#N/A,#N/A,FALSE,"DEV COSTS";#N/A,#N/A,FALSE,"10-YR C. F."}</definedName>
    <definedName name="wrn.GSA._.PRINT." localSheetId="7" hidden="1">{#N/A,#N/A,FALSE,"DEV COSTS";#N/A,#N/A,FALSE,"10-YR C. F."}</definedName>
    <definedName name="wrn.GSA._.PRINT." localSheetId="8" hidden="1">{#N/A,#N/A,FALSE,"DEV COSTS";#N/A,#N/A,FALSE,"10-YR C. F."}</definedName>
    <definedName name="wrn.GSA._.PRINT." localSheetId="9" hidden="1">{#N/A,#N/A,FALSE,"DEV COSTS";#N/A,#N/A,FALSE,"10-YR C. F."}</definedName>
    <definedName name="wrn.GSA._.PRINT." hidden="1">{#N/A,#N/A,FALSE,"DEV COSTS";#N/A,#N/A,FALSE,"10-YR C. F."}</definedName>
    <definedName name="wrn.Hold._.Sell." localSheetId="11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localSheetId="12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localSheetId="7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IM._.UPDATE." localSheetId="10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13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4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6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11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12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7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8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9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nputs." localSheetId="10" hidden="1">{"Inflation-BaseYear",#N/A,FALSE,"Inputs"}</definedName>
    <definedName name="wrn.Inputs." localSheetId="13" hidden="1">{"Inflation-BaseYear",#N/A,FALSE,"Inputs"}</definedName>
    <definedName name="wrn.Inputs." localSheetId="4" hidden="1">{"Inflation-BaseYear",#N/A,FALSE,"Inputs"}</definedName>
    <definedName name="wrn.Inputs." localSheetId="6" hidden="1">{"Inflation-BaseYear",#N/A,FALSE,"Inputs"}</definedName>
    <definedName name="wrn.Inputs." localSheetId="11" hidden="1">{"Inflation-BaseYear",#N/A,FALSE,"Inputs"}</definedName>
    <definedName name="wrn.Inputs." localSheetId="12" hidden="1">{"Inflation-BaseYear",#N/A,FALSE,"Inputs"}</definedName>
    <definedName name="wrn.Inputs." localSheetId="7" hidden="1">{"Inflation-BaseYear",#N/A,FALSE,"Inputs"}</definedName>
    <definedName name="wrn.Inputs." localSheetId="8" hidden="1">{"Inflation-BaseYear",#N/A,FALSE,"Inputs"}</definedName>
    <definedName name="wrn.Inputs." localSheetId="9" hidden="1">{"Inflation-BaseYear",#N/A,FALSE,"Inputs"}</definedName>
    <definedName name="wrn.Inputs." hidden="1">{"Inflation-BaseYear",#N/A,FALSE,"Inputs"}</definedName>
    <definedName name="wrn.Investment._.Review." localSheetId="10" hidden="1">{#N/A,#N/A,FALSE,"Proforma Five Yr";#N/A,#N/A,FALSE,"Capital Input";#N/A,#N/A,FALSE,"Calculations";#N/A,#N/A,FALSE,"Transaction Summary-DTW"}</definedName>
    <definedName name="wrn.Investment._.Review." localSheetId="13" hidden="1">{#N/A,#N/A,FALSE,"Proforma Five Yr";#N/A,#N/A,FALSE,"Capital Input";#N/A,#N/A,FALSE,"Calculations";#N/A,#N/A,FALSE,"Transaction Summary-DTW"}</definedName>
    <definedName name="wrn.Investment._.Review." localSheetId="4" hidden="1">{#N/A,#N/A,FALSE,"Proforma Five Yr";#N/A,#N/A,FALSE,"Capital Input";#N/A,#N/A,FALSE,"Calculations";#N/A,#N/A,FALSE,"Transaction Summary-DTW"}</definedName>
    <definedName name="wrn.Investment._.Review." localSheetId="6" hidden="1">{#N/A,#N/A,FALSE,"Proforma Five Yr";#N/A,#N/A,FALSE,"Capital Input";#N/A,#N/A,FALSE,"Calculations";#N/A,#N/A,FALSE,"Transaction Summary-DTW"}</definedName>
    <definedName name="wrn.Investment._.Review." localSheetId="11" hidden="1">{#N/A,#N/A,FALSE,"Proforma Five Yr";#N/A,#N/A,FALSE,"Capital Input";#N/A,#N/A,FALSE,"Calculations";#N/A,#N/A,FALSE,"Transaction Summary-DTW"}</definedName>
    <definedName name="wrn.Investment._.Review." localSheetId="12" hidden="1">{#N/A,#N/A,FALSE,"Proforma Five Yr";#N/A,#N/A,FALSE,"Capital Input";#N/A,#N/A,FALSE,"Calculations";#N/A,#N/A,FALSE,"Transaction Summary-DTW"}</definedName>
    <definedName name="wrn.Investment._.Review." localSheetId="7" hidden="1">{#N/A,#N/A,FALSE,"Proforma Five Yr";#N/A,#N/A,FALSE,"Capital Input";#N/A,#N/A,FALSE,"Calculations";#N/A,#N/A,FALSE,"Transaction Summary-DTW"}</definedName>
    <definedName name="wrn.Investment._.Review." localSheetId="8" hidden="1">{#N/A,#N/A,FALSE,"Proforma Five Yr";#N/A,#N/A,FALSE,"Capital Input";#N/A,#N/A,FALSE,"Calculations";#N/A,#N/A,FALSE,"Transaction Summary-DTW"}</definedName>
    <definedName name="wrn.Investment._.Review." localSheetId="9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jan._.98." localSheetId="10" hidden="1">{"sheet a",#N/A,FALSE,"A";"sheet b 1",#N/A,FALSE,"B";"sheet b 2",#N/A,FALSE,"B"}</definedName>
    <definedName name="wrn.jan._.98." localSheetId="13" hidden="1">{"sheet a",#N/A,FALSE,"A";"sheet b 1",#N/A,FALSE,"B";"sheet b 2",#N/A,FALSE,"B"}</definedName>
    <definedName name="wrn.jan._.98." localSheetId="4" hidden="1">{"sheet a",#N/A,FALSE,"A";"sheet b 1",#N/A,FALSE,"B";"sheet b 2",#N/A,FALSE,"B"}</definedName>
    <definedName name="wrn.jan._.98." localSheetId="6" hidden="1">{"sheet a",#N/A,FALSE,"A";"sheet b 1",#N/A,FALSE,"B";"sheet b 2",#N/A,FALSE,"B"}</definedName>
    <definedName name="wrn.jan._.98." localSheetId="11" hidden="1">{"sheet a",#N/A,FALSE,"A";"sheet b 1",#N/A,FALSE,"B";"sheet b 2",#N/A,FALSE,"B"}</definedName>
    <definedName name="wrn.jan._.98." localSheetId="12" hidden="1">{"sheet a",#N/A,FALSE,"A";"sheet b 1",#N/A,FALSE,"B";"sheet b 2",#N/A,FALSE,"B"}</definedName>
    <definedName name="wrn.jan._.98." localSheetId="7" hidden="1">{"sheet a",#N/A,FALSE,"A";"sheet b 1",#N/A,FALSE,"B";"sheet b 2",#N/A,FALSE,"B"}</definedName>
    <definedName name="wrn.jan._.98." localSheetId="8" hidden="1">{"sheet a",#N/A,FALSE,"A";"sheet b 1",#N/A,FALSE,"B";"sheet b 2",#N/A,FALSE,"B"}</definedName>
    <definedName name="wrn.jan._.98." localSheetId="9" hidden="1">{"sheet a",#N/A,FALSE,"A";"sheet b 1",#N/A,FALSE,"B";"sheet b 2",#N/A,FALSE,"B"}</definedName>
    <definedName name="wrn.jan._.98." hidden="1">{"sheet a",#N/A,FALSE,"A";"sheet b 1",#N/A,FALSE,"B";"sheet b 2",#N/A,FALSE,"B"}</definedName>
    <definedName name="wrn.July._.5." localSheetId="10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13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4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6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11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12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7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8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9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KR_Report." localSheetId="10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13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4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6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11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12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7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8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9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Latent._.Demand._.Inputs." localSheetId="10" hidden="1">{#N/A,#N/A,FALSE,"Latent"}</definedName>
    <definedName name="wrn.Latent._.Demand._.Inputs." localSheetId="13" hidden="1">{#N/A,#N/A,FALSE,"Latent"}</definedName>
    <definedName name="wrn.Latent._.Demand._.Inputs." localSheetId="4" hidden="1">{#N/A,#N/A,FALSE,"Latent"}</definedName>
    <definedName name="wrn.Latent._.Demand._.Inputs." localSheetId="6" hidden="1">{#N/A,#N/A,FALSE,"Latent"}</definedName>
    <definedName name="wrn.Latent._.Demand._.Inputs." localSheetId="11" hidden="1">{#N/A,#N/A,FALSE,"Latent"}</definedName>
    <definedName name="wrn.Latent._.Demand._.Inputs." localSheetId="12" hidden="1">{#N/A,#N/A,FALSE,"Latent"}</definedName>
    <definedName name="wrn.Latent._.Demand._.Inputs." localSheetId="7" hidden="1">{#N/A,#N/A,FALSE,"Latent"}</definedName>
    <definedName name="wrn.Latent._.Demand._.Inputs." localSheetId="8" hidden="1">{#N/A,#N/A,FALSE,"Latent"}</definedName>
    <definedName name="wrn.Latent._.Demand._.Inputs." localSheetId="9" hidden="1">{#N/A,#N/A,FALSE,"Latent"}</definedName>
    <definedName name="wrn.Latent._.Demand._.Inputs." hidden="1">{#N/A,#N/A,FALSE,"Latent"}</definedName>
    <definedName name="wrn.Leasing._.Variance." localSheetId="11" hidden="1">{#N/A,#N/A,FALSE,"Leasing 6A"}</definedName>
    <definedName name="wrn.Leasing._.Variance." localSheetId="12" hidden="1">{#N/A,#N/A,FALSE,"Leasing 6A"}</definedName>
    <definedName name="wrn.Leasing._.Variance." localSheetId="7" hidden="1">{#N/A,#N/A,FALSE,"Leasing 6A"}</definedName>
    <definedName name="wrn.Leasing._.Variance." hidden="1">{#N/A,#N/A,FALSE,"Leasing 6A"}</definedName>
    <definedName name="wrn.LoanInformation." localSheetId="11" hidden="1">{#N/A,#N/A,FALSE,"LoanAssumptions"}</definedName>
    <definedName name="wrn.LoanInformation." localSheetId="12" hidden="1">{#N/A,#N/A,FALSE,"LoanAssumptions"}</definedName>
    <definedName name="wrn.LoanInformation." localSheetId="7" hidden="1">{#N/A,#N/A,FALSE,"LoanAssumptions"}</definedName>
    <definedName name="wrn.LoanInformation." hidden="1">{#N/A,#N/A,FALSE,"LoanAssumptions"}</definedName>
    <definedName name="wrn.LTV._.Output." localSheetId="10" hidden="1">{"LTV Output",#N/A,FALSE,"Output"}</definedName>
    <definedName name="wrn.LTV._.Output." localSheetId="13" hidden="1">{"LTV Output",#N/A,FALSE,"Output"}</definedName>
    <definedName name="wrn.LTV._.Output." localSheetId="4" hidden="1">{"LTV Output",#N/A,FALSE,"Output"}</definedName>
    <definedName name="wrn.LTV._.Output." localSheetId="6" hidden="1">{"LTV Output",#N/A,FALSE,"Output"}</definedName>
    <definedName name="wrn.LTV._.Output." localSheetId="11" hidden="1">{"LTV Output",#N/A,FALSE,"Output"}</definedName>
    <definedName name="wrn.LTV._.Output." localSheetId="12" hidden="1">{"LTV Output",#N/A,FALSE,"Output"}</definedName>
    <definedName name="wrn.LTV._.Output." localSheetId="7" hidden="1">{"LTV Output",#N/A,FALSE,"Output"}</definedName>
    <definedName name="wrn.LTV._.Output." localSheetId="8" hidden="1">{"LTV Output",#N/A,FALSE,"Output"}</definedName>
    <definedName name="wrn.LTV._.Output." localSheetId="9" hidden="1">{"LTV Output",#N/A,FALSE,"Output"}</definedName>
    <definedName name="wrn.LTV._.Output." hidden="1">{"LTV Output",#N/A,FALSE,"Output"}</definedName>
    <definedName name="wrn.Market._.Values." localSheetId="10" hidden="1">{#N/A,#N/A,TRUE,"10 Yr Hold";#N/A,#N/A,TRUE,"7 Yr Hold";#N/A,#N/A,TRUE,"5 Yr Hold";#N/A,#N/A,TRUE,"3 Yr Hold"}</definedName>
    <definedName name="wrn.Market._.Values." localSheetId="13" hidden="1">{#N/A,#N/A,TRUE,"10 Yr Hold";#N/A,#N/A,TRUE,"7 Yr Hold";#N/A,#N/A,TRUE,"5 Yr Hold";#N/A,#N/A,TRUE,"3 Yr Hold"}</definedName>
    <definedName name="wrn.Market._.Values." localSheetId="4" hidden="1">{#N/A,#N/A,TRUE,"10 Yr Hold";#N/A,#N/A,TRUE,"7 Yr Hold";#N/A,#N/A,TRUE,"5 Yr Hold";#N/A,#N/A,TRUE,"3 Yr Hold"}</definedName>
    <definedName name="wrn.Market._.Values." localSheetId="6" hidden="1">{#N/A,#N/A,TRUE,"10 Yr Hold";#N/A,#N/A,TRUE,"7 Yr Hold";#N/A,#N/A,TRUE,"5 Yr Hold";#N/A,#N/A,TRUE,"3 Yr Hold"}</definedName>
    <definedName name="wrn.Market._.Values." localSheetId="11" hidden="1">{#N/A,#N/A,TRUE,"10 Yr Hold";#N/A,#N/A,TRUE,"7 Yr Hold";#N/A,#N/A,TRUE,"5 Yr Hold";#N/A,#N/A,TRUE,"3 Yr Hold"}</definedName>
    <definedName name="wrn.Market._.Values." localSheetId="12" hidden="1">{#N/A,#N/A,TRUE,"10 Yr Hold";#N/A,#N/A,TRUE,"7 Yr Hold";#N/A,#N/A,TRUE,"5 Yr Hold";#N/A,#N/A,TRUE,"3 Yr Hold"}</definedName>
    <definedName name="wrn.Market._.Values." localSheetId="7" hidden="1">{#N/A,#N/A,TRUE,"10 Yr Hold";#N/A,#N/A,TRUE,"7 Yr Hold";#N/A,#N/A,TRUE,"5 Yr Hold";#N/A,#N/A,TRUE,"3 Yr Hold"}</definedName>
    <definedName name="wrn.Market._.Values." localSheetId="8" hidden="1">{#N/A,#N/A,TRUE,"10 Yr Hold";#N/A,#N/A,TRUE,"7 Yr Hold";#N/A,#N/A,TRUE,"5 Yr Hold";#N/A,#N/A,TRUE,"3 Yr Hold"}</definedName>
    <definedName name="wrn.Market._.Values." localSheetId="9" hidden="1">{#N/A,#N/A,TRUE,"10 Yr Hold";#N/A,#N/A,TRUE,"7 Yr Hold";#N/A,#N/A,TRUE,"5 Yr Hold";#N/A,#N/A,TRUE,"3 Yr Hold"}</definedName>
    <definedName name="wrn.Market._.Values." hidden="1">{#N/A,#N/A,TRUE,"10 Yr Hold";#N/A,#N/A,TRUE,"7 Yr Hold";#N/A,#N/A,TRUE,"5 Yr Hold";#N/A,#N/A,TRUE,"3 Yr Hold"}</definedName>
    <definedName name="wrn.Marketing." localSheetId="11" hidden="1">{#N/A,#N/A,FALSE,"2Assumptions";#N/A,#N/A,FALSE,"3Cash Flow";#N/A,#N/A,FALSE,"I&amp;E";#N/A,#N/A,FALSE,"I&amp;E (2)";#N/A,#N/A,FALSE,"10Vacancy Matrix";#N/A,#N/A,FALSE,"11Expiration Schedule"}</definedName>
    <definedName name="wrn.Marketing." localSheetId="12" hidden="1">{#N/A,#N/A,FALSE,"2Assumptions";#N/A,#N/A,FALSE,"3Cash Flow";#N/A,#N/A,FALSE,"I&amp;E";#N/A,#N/A,FALSE,"I&amp;E (2)";#N/A,#N/A,FALSE,"10Vacancy Matrix";#N/A,#N/A,FALSE,"11Expiration Schedule"}</definedName>
    <definedName name="wrn.Marketing." localSheetId="7" hidden="1">{#N/A,#N/A,FALSE,"2Assumptions";#N/A,#N/A,FALSE,"3Cash Flow";#N/A,#N/A,FALSE,"I&amp;E";#N/A,#N/A,FALSE,"I&amp;E (2)";#N/A,#N/A,FALSE,"10Vacancy Matrix";#N/A,#N/A,FALSE,"11Expiration Schedule"}</definedName>
    <definedName name="wrn.Marketing." hidden="1">{#N/A,#N/A,FALSE,"2Assumptions";#N/A,#N/A,FALSE,"3Cash Flow";#N/A,#N/A,FALSE,"I&amp;E";#N/A,#N/A,FALSE,"I&amp;E (2)";#N/A,#N/A,FALSE,"10Vacancy Matrix";#N/A,#N/A,FALSE,"11Expiration Schedule"}</definedName>
    <definedName name="wrn.MODEL." localSheetId="10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13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4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6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11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12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7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8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9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._.Detail._.Reports." localSheetId="10" hidden="1">{"Detail Project Cash Flow",#N/A,TRUE,"Cash Flow Grid";"Financing Calculation",#N/A,TRUE,"Cash Flow Grid"}</definedName>
    <definedName name="wrn.Monthly._.Detail._.Reports." localSheetId="13" hidden="1">{"Detail Project Cash Flow",#N/A,TRUE,"Cash Flow Grid";"Financing Calculation",#N/A,TRUE,"Cash Flow Grid"}</definedName>
    <definedName name="wrn.Monthly._.Detail._.Reports." localSheetId="4" hidden="1">{"Detail Project Cash Flow",#N/A,TRUE,"Cash Flow Grid";"Financing Calculation",#N/A,TRUE,"Cash Flow Grid"}</definedName>
    <definedName name="wrn.Monthly._.Detail._.Reports." localSheetId="6" hidden="1">{"Detail Project Cash Flow",#N/A,TRUE,"Cash Flow Grid";"Financing Calculation",#N/A,TRUE,"Cash Flow Grid"}</definedName>
    <definedName name="wrn.Monthly._.Detail._.Reports." localSheetId="11" hidden="1">{"Detail Project Cash Flow",#N/A,TRUE,"Cash Flow Grid";"Financing Calculation",#N/A,TRUE,"Cash Flow Grid"}</definedName>
    <definedName name="wrn.Monthly._.Detail._.Reports." localSheetId="12" hidden="1">{"Detail Project Cash Flow",#N/A,TRUE,"Cash Flow Grid";"Financing Calculation",#N/A,TRUE,"Cash Flow Grid"}</definedName>
    <definedName name="wrn.Monthly._.Detail._.Reports." localSheetId="7" hidden="1">{"Detail Project Cash Flow",#N/A,TRUE,"Cash Flow Grid";"Financing Calculation",#N/A,TRUE,"Cash Flow Grid"}</definedName>
    <definedName name="wrn.Monthly._.Detail._.Reports." localSheetId="8" hidden="1">{"Detail Project Cash Flow",#N/A,TRUE,"Cash Flow Grid";"Financing Calculation",#N/A,TRUE,"Cash Flow Grid"}</definedName>
    <definedName name="wrn.Monthly._.Detail._.Reports." localSheetId="9" hidden="1">{"Detail Project Cash Flow",#N/A,TRUE,"Cash Flow Grid";"Financing Calculation",#N/A,TRUE,"Cash Flow Grid"}</definedName>
    <definedName name="wrn.Monthly._.Detail._.Reports." hidden="1">{"Detail Project Cash Flow",#N/A,TRUE,"Cash Flow Grid";"Financing Calculation",#N/A,TRUE,"Cash Flow Grid"}</definedName>
    <definedName name="wrn.monthly._.financial." localSheetId="11" hidden="1">{#N/A,#N/A,FALSE,"SUMMARY 4a";#N/A,#N/A,FALSE,"GBA 4b";#N/A,#N/A,FALSE,"TENANT 4c";#N/A,#N/A,FALSE,"BUDGET DETAIL";#N/A,#N/A,FALSE,"PRO FORMA"}</definedName>
    <definedName name="wrn.monthly._.financial." localSheetId="12" hidden="1">{#N/A,#N/A,FALSE,"SUMMARY 4a";#N/A,#N/A,FALSE,"GBA 4b";#N/A,#N/A,FALSE,"TENANT 4c";#N/A,#N/A,FALSE,"BUDGET DETAIL";#N/A,#N/A,FALSE,"PRO FORMA"}</definedName>
    <definedName name="wrn.monthly._.financial." localSheetId="7" hidden="1">{#N/A,#N/A,FALSE,"SUMMARY 4a";#N/A,#N/A,FALSE,"GBA 4b";#N/A,#N/A,FALSE,"TENANT 4c";#N/A,#N/A,FALSE,"BUDGET DETAIL";#N/A,#N/A,FALSE,"PRO FORMA"}</definedName>
    <definedName name="wrn.monthly._.financial." hidden="1">{#N/A,#N/A,FALSE,"SUMMARY 4a";#N/A,#N/A,FALSE,"GBA 4b";#N/A,#N/A,FALSE,"TENANT 4c";#N/A,#N/A,FALSE,"BUDGET DETAIL";#N/A,#N/A,FALSE,"PRO FORMA"}</definedName>
    <definedName name="wrn.MonthlyRentRoll." localSheetId="11" hidden="1">{"MonthlyRentRoll",#N/A,FALSE,"RentRoll"}</definedName>
    <definedName name="wrn.MonthlyRentRoll." localSheetId="12" hidden="1">{"MonthlyRentRoll",#N/A,FALSE,"RentRoll"}</definedName>
    <definedName name="wrn.MonthlyRentRoll." localSheetId="7" hidden="1">{"MonthlyRentRoll",#N/A,FALSE,"RentRoll"}</definedName>
    <definedName name="wrn.MonthlyRentRoll." hidden="1">{"MonthlyRentRoll",#N/A,FALSE,"RentRoll"}</definedName>
    <definedName name="wrn.Months._.98._.to._.01." localSheetId="10" hidden="1">{"98",#N/A,FALSE,"Month";"99",#N/A,FALSE,"Month";"00",#N/A,FALSE,"Month";"01",#N/A,FALSE,"Month"}</definedName>
    <definedName name="wrn.Months._.98._.to._.01." localSheetId="13" hidden="1">{"98",#N/A,FALSE,"Month";"99",#N/A,FALSE,"Month";"00",#N/A,FALSE,"Month";"01",#N/A,FALSE,"Month"}</definedName>
    <definedName name="wrn.Months._.98._.to._.01." localSheetId="4" hidden="1">{"98",#N/A,FALSE,"Month";"99",#N/A,FALSE,"Month";"00",#N/A,FALSE,"Month";"01",#N/A,FALSE,"Month"}</definedName>
    <definedName name="wrn.Months._.98._.to._.01." localSheetId="6" hidden="1">{"98",#N/A,FALSE,"Month";"99",#N/A,FALSE,"Month";"00",#N/A,FALSE,"Month";"01",#N/A,FALSE,"Month"}</definedName>
    <definedName name="wrn.Months._.98._.to._.01." localSheetId="11" hidden="1">{"98",#N/A,FALSE,"Month";"99",#N/A,FALSE,"Month";"00",#N/A,FALSE,"Month";"01",#N/A,FALSE,"Month"}</definedName>
    <definedName name="wrn.Months._.98._.to._.01." localSheetId="12" hidden="1">{"98",#N/A,FALSE,"Month";"99",#N/A,FALSE,"Month";"00",#N/A,FALSE,"Month";"01",#N/A,FALSE,"Month"}</definedName>
    <definedName name="wrn.Months._.98._.to._.01." localSheetId="7" hidden="1">{"98",#N/A,FALSE,"Month";"99",#N/A,FALSE,"Month";"00",#N/A,FALSE,"Month";"01",#N/A,FALSE,"Month"}</definedName>
    <definedName name="wrn.Months._.98._.to._.01." localSheetId="8" hidden="1">{"98",#N/A,FALSE,"Month";"99",#N/A,FALSE,"Month";"00",#N/A,FALSE,"Month";"01",#N/A,FALSE,"Month"}</definedName>
    <definedName name="wrn.Months._.98._.to._.01." localSheetId="9" hidden="1">{"98",#N/A,FALSE,"Month";"99",#N/A,FALSE,"Month";"00",#N/A,FALSE,"Month";"01",#N/A,FALSE,"Month"}</definedName>
    <definedName name="wrn.Months._.98._.to._.01." hidden="1">{"98",#N/A,FALSE,"Month";"99",#N/A,FALSE,"Month";"00",#N/A,FALSE,"Month";"01",#N/A,FALSE,"Month"}</definedName>
    <definedName name="wrn.Occupancy._.Calcs." localSheetId="10" hidden="1">{#N/A,#N/A,FALSE,"Occ. Calcs"}</definedName>
    <definedName name="wrn.Occupancy._.Calcs." localSheetId="13" hidden="1">{#N/A,#N/A,FALSE,"Occ. Calcs"}</definedName>
    <definedName name="wrn.Occupancy._.Calcs." localSheetId="4" hidden="1">{#N/A,#N/A,FALSE,"Occ. Calcs"}</definedName>
    <definedName name="wrn.Occupancy._.Calcs." localSheetId="6" hidden="1">{#N/A,#N/A,FALSE,"Occ. Calcs"}</definedName>
    <definedName name="wrn.Occupancy._.Calcs." localSheetId="11" hidden="1">{#N/A,#N/A,FALSE,"Occ. Calcs"}</definedName>
    <definedName name="wrn.Occupancy._.Calcs." localSheetId="12" hidden="1">{#N/A,#N/A,FALSE,"Occ. Calcs"}</definedName>
    <definedName name="wrn.Occupancy._.Calcs." localSheetId="7" hidden="1">{#N/A,#N/A,FALSE,"Occ. Calcs"}</definedName>
    <definedName name="wrn.Occupancy._.Calcs." localSheetId="8" hidden="1">{#N/A,#N/A,FALSE,"Occ. Calcs"}</definedName>
    <definedName name="wrn.Occupancy._.Calcs." localSheetId="9" hidden="1">{#N/A,#N/A,FALSE,"Occ. Calcs"}</definedName>
    <definedName name="wrn.Occupancy._.Calcs." hidden="1">{#N/A,#N/A,FALSE,"Occ. Calcs"}</definedName>
    <definedName name="wrn.ontario." localSheetId="11" hidden="1">{"page1",#N/A,FALSE,"sheet 1";"Page2",#N/A,FALSE,"sheet 1";"page3",#N/A,FALSE,"sheet 1";"page4",#N/A,FALSE,"sheet 1"}</definedName>
    <definedName name="wrn.ontario." localSheetId="12" hidden="1">{"page1",#N/A,FALSE,"sheet 1";"Page2",#N/A,FALSE,"sheet 1";"page3",#N/A,FALSE,"sheet 1";"page4",#N/A,FALSE,"sheet 1"}</definedName>
    <definedName name="wrn.ontario." localSheetId="7" hidden="1">{"page1",#N/A,FALSE,"sheet 1";"Page2",#N/A,FALSE,"sheet 1";"page3",#N/A,FALSE,"sheet 1";"page4",#N/A,FALSE,"sheet 1"}</definedName>
    <definedName name="wrn.ontario." hidden="1">{"page1",#N/A,FALSE,"sheet 1";"Page2",#N/A,FALSE,"sheet 1";"page3",#N/A,FALSE,"sheet 1";"page4",#N/A,FALSE,"sheet 1"}</definedName>
    <definedName name="wrn.OperatingAssumtions." localSheetId="11" hidden="1">{#N/A,#N/A,FALSE,"OperatingAssumptions"}</definedName>
    <definedName name="wrn.OperatingAssumtions." localSheetId="12" hidden="1">{#N/A,#N/A,FALSE,"OperatingAssumptions"}</definedName>
    <definedName name="wrn.OperatingAssumtions." localSheetId="7" hidden="1">{#N/A,#N/A,FALSE,"OperatingAssumptions"}</definedName>
    <definedName name="wrn.OperatingAssumtions." hidden="1">{#N/A,#N/A,FALSE,"OperatingAssumptions"}</definedName>
    <definedName name="wrn.Operations._.Review." localSheetId="10" hidden="1">{#N/A,#N/A,FALSE,"Proforma Five Yr";#N/A,#N/A,FALSE,"Occ and Rate";#N/A,#N/A,FALSE,"PF Input";#N/A,#N/A,FALSE,"Hotcomps"}</definedName>
    <definedName name="wrn.Operations._.Review." localSheetId="13" hidden="1">{#N/A,#N/A,FALSE,"Proforma Five Yr";#N/A,#N/A,FALSE,"Occ and Rate";#N/A,#N/A,FALSE,"PF Input";#N/A,#N/A,FALSE,"Hotcomps"}</definedName>
    <definedName name="wrn.Operations._.Review." localSheetId="4" hidden="1">{#N/A,#N/A,FALSE,"Proforma Five Yr";#N/A,#N/A,FALSE,"Occ and Rate";#N/A,#N/A,FALSE,"PF Input";#N/A,#N/A,FALSE,"Hotcomps"}</definedName>
    <definedName name="wrn.Operations._.Review." localSheetId="6" hidden="1">{#N/A,#N/A,FALSE,"Proforma Five Yr";#N/A,#N/A,FALSE,"Occ and Rate";#N/A,#N/A,FALSE,"PF Input";#N/A,#N/A,FALSE,"Hotcomps"}</definedName>
    <definedName name="wrn.Operations._.Review." localSheetId="11" hidden="1">{#N/A,#N/A,FALSE,"Proforma Five Yr";#N/A,#N/A,FALSE,"Occ and Rate";#N/A,#N/A,FALSE,"PF Input";#N/A,#N/A,FALSE,"Hotcomps"}</definedName>
    <definedName name="wrn.Operations._.Review." localSheetId="12" hidden="1">{#N/A,#N/A,FALSE,"Proforma Five Yr";#N/A,#N/A,FALSE,"Occ and Rate";#N/A,#N/A,FALSE,"PF Input";#N/A,#N/A,FALSE,"Hotcomps"}</definedName>
    <definedName name="wrn.Operations._.Review." localSheetId="7" hidden="1">{#N/A,#N/A,FALSE,"Proforma Five Yr";#N/A,#N/A,FALSE,"Occ and Rate";#N/A,#N/A,FALSE,"PF Input";#N/A,#N/A,FALSE,"Hotcomps"}</definedName>
    <definedName name="wrn.Operations._.Review." localSheetId="8" hidden="1">{#N/A,#N/A,FALSE,"Proforma Five Yr";#N/A,#N/A,FALSE,"Occ and Rate";#N/A,#N/A,FALSE,"PF Input";#N/A,#N/A,FALSE,"Hotcomps"}</definedName>
    <definedName name="wrn.Operations._.Review." localSheetId="9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10" hidden="1">{#N/A,#N/A,FALSE,"Proforma Five Yr";#N/A,#N/A,FALSE,"Occ and Rate";#N/A,#N/A,FALSE,"PF Input";#N/A,#N/A,FALSE,"Ops Summary";#N/A,#N/A,FALSE,"Hotcomps"}</definedName>
    <definedName name="wrn.Ops._.Charlie._.Packet." localSheetId="13" hidden="1">{#N/A,#N/A,FALSE,"Proforma Five Yr";#N/A,#N/A,FALSE,"Occ and Rate";#N/A,#N/A,FALSE,"PF Input";#N/A,#N/A,FALSE,"Ops Summary";#N/A,#N/A,FALSE,"Hotcomps"}</definedName>
    <definedName name="wrn.Ops._.Charlie._.Packet." localSheetId="4" hidden="1">{#N/A,#N/A,FALSE,"Proforma Five Yr";#N/A,#N/A,FALSE,"Occ and Rate";#N/A,#N/A,FALSE,"PF Input";#N/A,#N/A,FALSE,"Ops Summary";#N/A,#N/A,FALSE,"Hotcomps"}</definedName>
    <definedName name="wrn.Ops._.Charlie._.Packet." localSheetId="6" hidden="1">{#N/A,#N/A,FALSE,"Proforma Five Yr";#N/A,#N/A,FALSE,"Occ and Rate";#N/A,#N/A,FALSE,"PF Input";#N/A,#N/A,FALSE,"Ops Summary";#N/A,#N/A,FALSE,"Hotcomps"}</definedName>
    <definedName name="wrn.Ops._.Charlie._.Packet." localSheetId="11" hidden="1">{#N/A,#N/A,FALSE,"Proforma Five Yr";#N/A,#N/A,FALSE,"Occ and Rate";#N/A,#N/A,FALSE,"PF Input";#N/A,#N/A,FALSE,"Ops Summary";#N/A,#N/A,FALSE,"Hotcomps"}</definedName>
    <definedName name="wrn.Ops._.Charlie._.Packet." localSheetId="12" hidden="1">{#N/A,#N/A,FALSE,"Proforma Five Yr";#N/A,#N/A,FALSE,"Occ and Rate";#N/A,#N/A,FALSE,"PF Input";#N/A,#N/A,FALSE,"Ops Summary";#N/A,#N/A,FALSE,"Hotcomps"}</definedName>
    <definedName name="wrn.Ops._.Charlie._.Packet." localSheetId="7" hidden="1">{#N/A,#N/A,FALSE,"Proforma Five Yr";#N/A,#N/A,FALSE,"Occ and Rate";#N/A,#N/A,FALSE,"PF Input";#N/A,#N/A,FALSE,"Ops Summary";#N/A,#N/A,FALSE,"Hotcomps"}</definedName>
    <definedName name="wrn.Ops._.Charlie._.Packet." localSheetId="8" hidden="1">{#N/A,#N/A,FALSE,"Proforma Five Yr";#N/A,#N/A,FALSE,"Occ and Rate";#N/A,#N/A,FALSE,"PF Input";#N/A,#N/A,FALSE,"Ops Summary";#N/A,#N/A,FALSE,"Hotcomps"}</definedName>
    <definedName name="wrn.Ops._.Charlie._.Packet." localSheetId="9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." localSheetId="10" hidden="1">{#N/A,#N/A,FALSE,"Summary";#N/A,#N/A,FALSE,"Input";#N/A,#N/A,FALSE,"Segment"}</definedName>
    <definedName name="wrn.Output." localSheetId="13" hidden="1">{#N/A,#N/A,FALSE,"Summary";#N/A,#N/A,FALSE,"Input";#N/A,#N/A,FALSE,"Segment"}</definedName>
    <definedName name="wrn.Output." localSheetId="4" hidden="1">{#N/A,#N/A,FALSE,"Summary";#N/A,#N/A,FALSE,"Input";#N/A,#N/A,FALSE,"Segment"}</definedName>
    <definedName name="wrn.Output." localSheetId="6" hidden="1">{#N/A,#N/A,FALSE,"Summary";#N/A,#N/A,FALSE,"Input";#N/A,#N/A,FALSE,"Segment"}</definedName>
    <definedName name="wrn.Output." localSheetId="11" hidden="1">{#N/A,#N/A,FALSE,"Summary";#N/A,#N/A,FALSE,"Input";#N/A,#N/A,FALSE,"Segment"}</definedName>
    <definedName name="wrn.Output." localSheetId="12" hidden="1">{#N/A,#N/A,FALSE,"Summary";#N/A,#N/A,FALSE,"Input";#N/A,#N/A,FALSE,"Segment"}</definedName>
    <definedName name="wrn.Output." localSheetId="7" hidden="1">{#N/A,#N/A,FALSE,"Summary";#N/A,#N/A,FALSE,"Input";#N/A,#N/A,FALSE,"Segment"}</definedName>
    <definedName name="wrn.Output." localSheetId="8" hidden="1">{#N/A,#N/A,FALSE,"Summary";#N/A,#N/A,FALSE,"Input";#N/A,#N/A,FALSE,"Segment"}</definedName>
    <definedName name="wrn.Output." localSheetId="9" hidden="1">{#N/A,#N/A,FALSE,"Summary";#N/A,#N/A,FALSE,"Input";#N/A,#N/A,FALSE,"Segment"}</definedName>
    <definedName name="wrn.Output." hidden="1">{#N/A,#N/A,FALSE,"Summary";#N/A,#N/A,FALSE,"Input";#N/A,#N/A,FALSE,"Segment"}</definedName>
    <definedName name="wrn.Output3Column." localSheetId="10" hidden="1">{"Output-3Column",#N/A,FALSE,"Output"}</definedName>
    <definedName name="wrn.Output3Column." localSheetId="13" hidden="1">{"Output-3Column",#N/A,FALSE,"Output"}</definedName>
    <definedName name="wrn.Output3Column." localSheetId="4" hidden="1">{"Output-3Column",#N/A,FALSE,"Output"}</definedName>
    <definedName name="wrn.Output3Column." localSheetId="6" hidden="1">{"Output-3Column",#N/A,FALSE,"Output"}</definedName>
    <definedName name="wrn.Output3Column." localSheetId="11" hidden="1">{"Output-3Column",#N/A,FALSE,"Output"}</definedName>
    <definedName name="wrn.Output3Column." localSheetId="12" hidden="1">{"Output-3Column",#N/A,FALSE,"Output"}</definedName>
    <definedName name="wrn.Output3Column." localSheetId="7" hidden="1">{"Output-3Column",#N/A,FALSE,"Output"}</definedName>
    <definedName name="wrn.Output3Column." localSheetId="8" hidden="1">{"Output-3Column",#N/A,FALSE,"Output"}</definedName>
    <definedName name="wrn.Output3Column." localSheetId="9" hidden="1">{"Output-3Column",#N/A,FALSE,"Output"}</definedName>
    <definedName name="wrn.Output3Column." hidden="1">{"Output-3Column",#N/A,FALSE,"Output"}</definedName>
    <definedName name="wrn.OutputAll." localSheetId="10" hidden="1">{"Output-All",#N/A,FALSE,"Output"}</definedName>
    <definedName name="wrn.OutputAll." localSheetId="13" hidden="1">{"Output-All",#N/A,FALSE,"Output"}</definedName>
    <definedName name="wrn.OutputAll." localSheetId="4" hidden="1">{"Output-All",#N/A,FALSE,"Output"}</definedName>
    <definedName name="wrn.OutputAll." localSheetId="6" hidden="1">{"Output-All",#N/A,FALSE,"Output"}</definedName>
    <definedName name="wrn.OutputAll." localSheetId="11" hidden="1">{"Output-All",#N/A,FALSE,"Output"}</definedName>
    <definedName name="wrn.OutputAll." localSheetId="12" hidden="1">{"Output-All",#N/A,FALSE,"Output"}</definedName>
    <definedName name="wrn.OutputAll." localSheetId="7" hidden="1">{"Output-All",#N/A,FALSE,"Output"}</definedName>
    <definedName name="wrn.OutputAll." localSheetId="8" hidden="1">{"Output-All",#N/A,FALSE,"Output"}</definedName>
    <definedName name="wrn.OutputAll." localSheetId="9" hidden="1">{"Output-All",#N/A,FALSE,"Output"}</definedName>
    <definedName name="wrn.OutputAll." hidden="1">{"Output-All",#N/A,FALSE,"Output"}</definedName>
    <definedName name="wrn.OutputBaseYear." localSheetId="10" hidden="1">{"Output-BaseYear",#N/A,FALSE,"Output"}</definedName>
    <definedName name="wrn.OutputBaseYear." localSheetId="13" hidden="1">{"Output-BaseYear",#N/A,FALSE,"Output"}</definedName>
    <definedName name="wrn.OutputBaseYear." localSheetId="4" hidden="1">{"Output-BaseYear",#N/A,FALSE,"Output"}</definedName>
    <definedName name="wrn.OutputBaseYear." localSheetId="6" hidden="1">{"Output-BaseYear",#N/A,FALSE,"Output"}</definedName>
    <definedName name="wrn.OutputBaseYear." localSheetId="11" hidden="1">{"Output-BaseYear",#N/A,FALSE,"Output"}</definedName>
    <definedName name="wrn.OutputBaseYear." localSheetId="12" hidden="1">{"Output-BaseYear",#N/A,FALSE,"Output"}</definedName>
    <definedName name="wrn.OutputBaseYear." localSheetId="7" hidden="1">{"Output-BaseYear",#N/A,FALSE,"Output"}</definedName>
    <definedName name="wrn.OutputBaseYear." localSheetId="8" hidden="1">{"Output-BaseYear",#N/A,FALSE,"Output"}</definedName>
    <definedName name="wrn.OutputBaseYear." localSheetId="9" hidden="1">{"Output-BaseYear",#N/A,FALSE,"Output"}</definedName>
    <definedName name="wrn.OutputBaseYear." hidden="1">{"Output-BaseYear",#N/A,FALSE,"Output"}</definedName>
    <definedName name="wrn.OutputMin." localSheetId="10" hidden="1">{"Output-Min",#N/A,FALSE,"Output"}</definedName>
    <definedName name="wrn.OutputMin." localSheetId="13" hidden="1">{"Output-Min",#N/A,FALSE,"Output"}</definedName>
    <definedName name="wrn.OutputMin." localSheetId="4" hidden="1">{"Output-Min",#N/A,FALSE,"Output"}</definedName>
    <definedName name="wrn.OutputMin." localSheetId="6" hidden="1">{"Output-Min",#N/A,FALSE,"Output"}</definedName>
    <definedName name="wrn.OutputMin." localSheetId="11" hidden="1">{"Output-Min",#N/A,FALSE,"Output"}</definedName>
    <definedName name="wrn.OutputMin." localSheetId="12" hidden="1">{"Output-Min",#N/A,FALSE,"Output"}</definedName>
    <definedName name="wrn.OutputMin." localSheetId="7" hidden="1">{"Output-Min",#N/A,FALSE,"Output"}</definedName>
    <definedName name="wrn.OutputMin." localSheetId="8" hidden="1">{"Output-Min",#N/A,FALSE,"Output"}</definedName>
    <definedName name="wrn.OutputMin." localSheetId="9" hidden="1">{"Output-Min",#N/A,FALSE,"Output"}</definedName>
    <definedName name="wrn.OutputMin." hidden="1">{"Output-Min",#N/A,FALSE,"Output"}</definedName>
    <definedName name="wrn.OutputPercent." localSheetId="10" hidden="1">{"Output%",#N/A,FALSE,"Output"}</definedName>
    <definedName name="wrn.OutputPercent." localSheetId="13" hidden="1">{"Output%",#N/A,FALSE,"Output"}</definedName>
    <definedName name="wrn.OutputPercent." localSheetId="4" hidden="1">{"Output%",#N/A,FALSE,"Output"}</definedName>
    <definedName name="wrn.OutputPercent." localSheetId="6" hidden="1">{"Output%",#N/A,FALSE,"Output"}</definedName>
    <definedName name="wrn.OutputPercent." localSheetId="11" hidden="1">{"Output%",#N/A,FALSE,"Output"}</definedName>
    <definedName name="wrn.OutputPercent." localSheetId="12" hidden="1">{"Output%",#N/A,FALSE,"Output"}</definedName>
    <definedName name="wrn.OutputPercent." localSheetId="7" hidden="1">{"Output%",#N/A,FALSE,"Output"}</definedName>
    <definedName name="wrn.OutputPercent." localSheetId="8" hidden="1">{"Output%",#N/A,FALSE,"Output"}</definedName>
    <definedName name="wrn.OutputPercent." localSheetId="9" hidden="1">{"Output%",#N/A,FALSE,"Output"}</definedName>
    <definedName name="wrn.OutputPercent." hidden="1">{"Output%",#N/A,FALSE,"Output"}</definedName>
    <definedName name="wrn.p3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localSheetId="1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localSheetId="7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ackage." localSheetId="11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localSheetId="12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localSheetId="7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rtial." localSheetId="10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13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4" hidden="1">{"new",#N/A,FALSE,"D";"PROFORMA",#N/A,FALSE,"A";"partial 1",#N/A,FALSE,"B";"partial 2",#N/A,FALSE,"B";"partial 3",#N/A,FALSE,"B";"SMALL CF 1",#N/A,FALSE,"C"}</definedName>
    <definedName name="wrn.PARTIAL." localSheetId="6" hidden="1">{"new",#N/A,FALSE,"D";"PROFORMA",#N/A,FALSE,"A";"partial 1",#N/A,FALSE,"B";"partial 2",#N/A,FALSE,"B";"partial 3",#N/A,FALSE,"B";"SMALL CF 1",#N/A,FALSE,"C"}</definedName>
    <definedName name="wrn.Partial." localSheetId="11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12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7" hidden="1">{"new",#N/A,FALSE,"D";"PROFORMA",#N/A,FALSE,"A";"partial 1",#N/A,FALSE,"B";"partial 2",#N/A,FALSE,"B";"partial 3",#N/A,FALSE,"B";"SMALL CF 1",#N/A,FALSE,"C"}</definedName>
    <definedName name="wrn.Partial." localSheetId="8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9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hidden="1">{"new",#N/A,FALSE,"D";"PROFORMA",#N/A,FALSE,"A";"partial 1",#N/A,FALSE,"B";"partial 2",#N/A,FALSE,"B";"partial 3",#N/A,FALSE,"B";"SMALL CF 1",#N/A,FALSE,"C"}</definedName>
    <definedName name="wrn.Penetration." localSheetId="10" hidden="1">{#N/A,#N/A,FALSE,"Mkt Pen"}</definedName>
    <definedName name="wrn.Penetration." localSheetId="13" hidden="1">{#N/A,#N/A,FALSE,"Mkt Pen"}</definedName>
    <definedName name="wrn.Penetration." localSheetId="4" hidden="1">{#N/A,#N/A,FALSE,"Mkt Pen"}</definedName>
    <definedName name="wrn.Penetration." localSheetId="6" hidden="1">{#N/A,#N/A,FALSE,"Mkt Pen"}</definedName>
    <definedName name="wrn.Penetration." localSheetId="11" hidden="1">{#N/A,#N/A,FALSE,"Mkt Pen"}</definedName>
    <definedName name="wrn.Penetration." localSheetId="12" hidden="1">{#N/A,#N/A,FALSE,"Mkt Pen"}</definedName>
    <definedName name="wrn.Penetration." localSheetId="7" hidden="1">{#N/A,#N/A,FALSE,"Mkt Pen"}</definedName>
    <definedName name="wrn.Penetration." localSheetId="8" hidden="1">{#N/A,#N/A,FALSE,"Mkt Pen"}</definedName>
    <definedName name="wrn.Penetration." localSheetId="9" hidden="1">{#N/A,#N/A,FALSE,"Mkt Pen"}</definedName>
    <definedName name="wrn.Penetration." hidden="1">{#N/A,#N/A,FALSE,"Mkt Pen"}</definedName>
    <definedName name="wrn.Phase._.I." localSheetId="10" hidden="1">{#N/A,#N/A,FALSE,"Transaction Summary-DTW";#N/A,#N/A,FALSE,"Proforma Five Yr";#N/A,#N/A,FALSE,"Occ and Rate"}</definedName>
    <definedName name="wrn.Phase._.I." localSheetId="13" hidden="1">{#N/A,#N/A,FALSE,"Transaction Summary-DTW";#N/A,#N/A,FALSE,"Proforma Five Yr";#N/A,#N/A,FALSE,"Occ and Rate"}</definedName>
    <definedName name="wrn.Phase._.I." localSheetId="4" hidden="1">{#N/A,#N/A,FALSE,"Transaction Summary-DTW";#N/A,#N/A,FALSE,"Proforma Five Yr";#N/A,#N/A,FALSE,"Occ and Rate"}</definedName>
    <definedName name="wrn.Phase._.I." localSheetId="6" hidden="1">{#N/A,#N/A,FALSE,"Transaction Summary-DTW";#N/A,#N/A,FALSE,"Proforma Five Yr";#N/A,#N/A,FALSE,"Occ and Rate"}</definedName>
    <definedName name="wrn.Phase._.I." localSheetId="11" hidden="1">{#N/A,#N/A,FALSE,"Transaction Summary-DTW";#N/A,#N/A,FALSE,"Proforma Five Yr";#N/A,#N/A,FALSE,"Occ and Rate"}</definedName>
    <definedName name="wrn.Phase._.I." localSheetId="12" hidden="1">{#N/A,#N/A,FALSE,"Transaction Summary-DTW";#N/A,#N/A,FALSE,"Proforma Five Yr";#N/A,#N/A,FALSE,"Occ and Rate"}</definedName>
    <definedName name="wrn.Phase._.I." localSheetId="7" hidden="1">{#N/A,#N/A,FALSE,"Transaction Summary-DTW";#N/A,#N/A,FALSE,"Proforma Five Yr";#N/A,#N/A,FALSE,"Occ and Rate"}</definedName>
    <definedName name="wrn.Phase._.I." localSheetId="8" hidden="1">{#N/A,#N/A,FALSE,"Transaction Summary-DTW";#N/A,#N/A,FALSE,"Proforma Five Yr";#N/A,#N/A,FALSE,"Occ and Rate"}</definedName>
    <definedName name="wrn.Phase._.I." localSheetId="9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_TRIAL_BALANCE.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localSheetId="1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localSheetId="7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11" hidden="1">{#N/A,#N/A,TRUE,"Summary";"AnnualRentRoll",#N/A,TRUE,"RentRoll";#N/A,#N/A,TRUE,"ExitStratigy";#N/A,#N/A,TRUE,"OperatingAssumptions"}</definedName>
    <definedName name="wrn.Presentation." localSheetId="12" hidden="1">{#N/A,#N/A,TRUE,"Summary";"AnnualRentRoll",#N/A,TRUE,"RentRoll";#N/A,#N/A,TRUE,"ExitStratigy";#N/A,#N/A,TRUE,"OperatingAssumptions"}</definedName>
    <definedName name="wrn.Presentation." localSheetId="7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cing._.Strategy." localSheetId="11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localSheetId="12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localSheetId="7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mary._.Competition." localSheetId="10" hidden="1">{#N/A,#N/A,FALSE,"Primary"}</definedName>
    <definedName name="wrn.Primary._.Competition." localSheetId="13" hidden="1">{#N/A,#N/A,FALSE,"Primary"}</definedName>
    <definedName name="wrn.Primary._.Competition." localSheetId="4" hidden="1">{#N/A,#N/A,FALSE,"Primary"}</definedName>
    <definedName name="wrn.Primary._.Competition." localSheetId="6" hidden="1">{#N/A,#N/A,FALSE,"Primary"}</definedName>
    <definedName name="wrn.Primary._.Competition." localSheetId="11" hidden="1">{#N/A,#N/A,FALSE,"Primary"}</definedName>
    <definedName name="wrn.Primary._.Competition." localSheetId="12" hidden="1">{#N/A,#N/A,FALSE,"Primary"}</definedName>
    <definedName name="wrn.Primary._.Competition." localSheetId="7" hidden="1">{#N/A,#N/A,FALSE,"Primary"}</definedName>
    <definedName name="wrn.Primary._.Competition." localSheetId="8" hidden="1">{#N/A,#N/A,FALSE,"Primary"}</definedName>
    <definedName name="wrn.Primary._.Competition." localSheetId="9" hidden="1">{#N/A,#N/A,FALSE,"Primary"}</definedName>
    <definedName name="wrn.Primary._.Competition." hidden="1">{#N/A,#N/A,FALSE,"Primary"}</definedName>
    <definedName name="wrn.Print." localSheetId="10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13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4" hidden="1">{"Assump",#N/A,TRUE,"Proforma";"first",#N/A,TRUE,"Proforma";"second",#N/A,TRUE,"Proforma";"lease1",#N/A,TRUE,"Proforma";"lease2",#N/A,TRUE,"Proforma"}</definedName>
    <definedName name="wrn.print." localSheetId="6" hidden="1">{"Assump",#N/A,TRUE,"Proforma";"first",#N/A,TRUE,"Proforma";"second",#N/A,TRUE,"Proforma";"lease1",#N/A,TRUE,"Proforma";"lease2",#N/A,TRUE,"Proforma"}</definedName>
    <definedName name="wrn.Print." localSheetId="11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12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7" hidden="1">{"Assump",#N/A,TRUE,"Proforma";"first",#N/A,TRUE,"Proforma";"second",#N/A,TRUE,"Proforma";"lease1",#N/A,TRUE,"Proforma";"lease2",#N/A,TRUE,"Proforma"}</definedName>
    <definedName name="wrn.Print." localSheetId="8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9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hidden="1">{"Assump",#N/A,TRUE,"Proforma";"first",#N/A,TRUE,"Proforma";"second",#N/A,TRUE,"Proforma";"lease1",#N/A,TRUE,"Proforma";"lease2",#N/A,TRUE,"Proforma"}</definedName>
    <definedName name="wrn.Print._.4." localSheetId="10" hidden="1">{"Outflow 1",#N/A,FALSE,"Outflows-Inflows";"Outflow 2",#N/A,FALSE,"Outflows-Inflows";"Inflow 1",#N/A,FALSE,"Outflows-Inflows";"Inflow 2",#N/A,FALSE,"Outflows-Inflows"}</definedName>
    <definedName name="wrn.Print._.4." localSheetId="13" hidden="1">{"Outflow 1",#N/A,FALSE,"Outflows-Inflows";"Outflow 2",#N/A,FALSE,"Outflows-Inflows";"Inflow 1",#N/A,FALSE,"Outflows-Inflows";"Inflow 2",#N/A,FALSE,"Outflows-Inflows"}</definedName>
    <definedName name="wrn.Print._.4." localSheetId="4" hidden="1">{"Outflow 1",#N/A,FALSE,"Outflows-Inflows";"Outflow 2",#N/A,FALSE,"Outflows-Inflows";"Inflow 1",#N/A,FALSE,"Outflows-Inflows";"Inflow 2",#N/A,FALSE,"Outflows-Inflows"}</definedName>
    <definedName name="wrn.Print._.4." localSheetId="6" hidden="1">{"Outflow 1",#N/A,FALSE,"Outflows-Inflows";"Outflow 2",#N/A,FALSE,"Outflows-Inflows";"Inflow 1",#N/A,FALSE,"Outflows-Inflows";"Inflow 2",#N/A,FALSE,"Outflows-Inflows"}</definedName>
    <definedName name="wrn.Print._.4." localSheetId="11" hidden="1">{"Outflow 1",#N/A,FALSE,"Outflows-Inflows";"Outflow 2",#N/A,FALSE,"Outflows-Inflows";"Inflow 1",#N/A,FALSE,"Outflows-Inflows";"Inflow 2",#N/A,FALSE,"Outflows-Inflows"}</definedName>
    <definedName name="wrn.Print._.4." localSheetId="12" hidden="1">{"Outflow 1",#N/A,FALSE,"Outflows-Inflows";"Outflow 2",#N/A,FALSE,"Outflows-Inflows";"Inflow 1",#N/A,FALSE,"Outflows-Inflows";"Inflow 2",#N/A,FALSE,"Outflows-Inflows"}</definedName>
    <definedName name="wrn.Print._.4." localSheetId="7" hidden="1">{"Outflow 1",#N/A,FALSE,"Outflows-Inflows";"Outflow 2",#N/A,FALSE,"Outflows-Inflows";"Inflow 1",#N/A,FALSE,"Outflows-Inflows";"Inflow 2",#N/A,FALSE,"Outflows-Inflows"}</definedName>
    <definedName name="wrn.Print._.4." localSheetId="8" hidden="1">{"Outflow 1",#N/A,FALSE,"Outflows-Inflows";"Outflow 2",#N/A,FALSE,"Outflows-Inflows";"Inflow 1",#N/A,FALSE,"Outflows-Inflows";"Inflow 2",#N/A,FALSE,"Outflows-Inflows"}</definedName>
    <definedName name="wrn.Print._.4." localSheetId="9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10" hidden="1">{"print 1.6",#N/A,FALSE,"Sheet1";"print 2.6",#N/A,FALSE,"Sheet1";"print 3.6",#N/A,FALSE,"Sheet1";"print 4.6",#N/A,FALSE,"Sheet1";"print 5.6",#N/A,FALSE,"Sheet1";"print 6.6",#N/A,FALSE,"Sheet1"}</definedName>
    <definedName name="wrn.Print._.6." localSheetId="13" hidden="1">{"print 1.6",#N/A,FALSE,"Sheet1";"print 2.6",#N/A,FALSE,"Sheet1";"print 3.6",#N/A,FALSE,"Sheet1";"print 4.6",#N/A,FALSE,"Sheet1";"print 5.6",#N/A,FALSE,"Sheet1";"print 6.6",#N/A,FALSE,"Sheet1"}</definedName>
    <definedName name="wrn.Print._.6." localSheetId="4" hidden="1">{"print 1.6",#N/A,FALSE,"Sheet1";"print 2.6",#N/A,FALSE,"Sheet1";"print 3.6",#N/A,FALSE,"Sheet1";"print 4.6",#N/A,FALSE,"Sheet1";"print 5.6",#N/A,FALSE,"Sheet1";"print 6.6",#N/A,FALSE,"Sheet1"}</definedName>
    <definedName name="wrn.Print._.6." localSheetId="6" hidden="1">{"print 1.6",#N/A,FALSE,"Sheet1";"print 2.6",#N/A,FALSE,"Sheet1";"print 3.6",#N/A,FALSE,"Sheet1";"print 4.6",#N/A,FALSE,"Sheet1";"print 5.6",#N/A,FALSE,"Sheet1";"print 6.6",#N/A,FALSE,"Sheet1"}</definedName>
    <definedName name="wrn.Print._.6." localSheetId="11" hidden="1">{"print 1.6",#N/A,FALSE,"Sheet1";"print 2.6",#N/A,FALSE,"Sheet1";"print 3.6",#N/A,FALSE,"Sheet1";"print 4.6",#N/A,FALSE,"Sheet1";"print 5.6",#N/A,FALSE,"Sheet1";"print 6.6",#N/A,FALSE,"Sheet1"}</definedName>
    <definedName name="wrn.Print._.6." localSheetId="12" hidden="1">{"print 1.6",#N/A,FALSE,"Sheet1";"print 2.6",#N/A,FALSE,"Sheet1";"print 3.6",#N/A,FALSE,"Sheet1";"print 4.6",#N/A,FALSE,"Sheet1";"print 5.6",#N/A,FALSE,"Sheet1";"print 6.6",#N/A,FALSE,"Sheet1"}</definedName>
    <definedName name="wrn.Print._.6." localSheetId="7" hidden="1">{"print 1.6",#N/A,FALSE,"Sheet1";"print 2.6",#N/A,FALSE,"Sheet1";"print 3.6",#N/A,FALSE,"Sheet1";"print 4.6",#N/A,FALSE,"Sheet1";"print 5.6",#N/A,FALSE,"Sheet1";"print 6.6",#N/A,FALSE,"Sheet1"}</definedName>
    <definedName name="wrn.Print._.6." localSheetId="8" hidden="1">{"print 1.6",#N/A,FALSE,"Sheet1";"print 2.6",#N/A,FALSE,"Sheet1";"print 3.6",#N/A,FALSE,"Sheet1";"print 4.6",#N/A,FALSE,"Sheet1";"print 5.6",#N/A,FALSE,"Sheet1";"print 6.6",#N/A,FALSE,"Sheet1"}</definedName>
    <definedName name="wrn.Print._.6." localSheetId="9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ll." localSheetId="10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13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4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6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11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12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7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8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9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It." localSheetId="10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13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4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6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11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12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7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8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9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1." localSheetId="10" hidden="1">{"Page1",#N/A,TRUE,"Sheet1";"Page2",#N/A,TRUE,"Sheet1";"Page3",#N/A,TRUE,"Sheet1"}</definedName>
    <definedName name="wrn.Print1." localSheetId="13" hidden="1">{"Page1",#N/A,TRUE,"Sheet1";"Page2",#N/A,TRUE,"Sheet1";"Page3",#N/A,TRUE,"Sheet1"}</definedName>
    <definedName name="wrn.Print1." localSheetId="4" hidden="1">{"Page1",#N/A,TRUE,"Sheet1";"Page2",#N/A,TRUE,"Sheet1";"Page3",#N/A,TRUE,"Sheet1"}</definedName>
    <definedName name="wrn.Print1." localSheetId="6" hidden="1">{"Page1",#N/A,TRUE,"Sheet1";"Page2",#N/A,TRUE,"Sheet1";"Page3",#N/A,TRUE,"Sheet1"}</definedName>
    <definedName name="wrn.Print1." localSheetId="11" hidden="1">{"Page1",#N/A,TRUE,"Sheet1";"Page2",#N/A,TRUE,"Sheet1";"Page3",#N/A,TRUE,"Sheet1"}</definedName>
    <definedName name="wrn.Print1." localSheetId="12" hidden="1">{"Page1",#N/A,TRUE,"Sheet1";"Page2",#N/A,TRUE,"Sheet1";"Page3",#N/A,TRUE,"Sheet1"}</definedName>
    <definedName name="wrn.Print1." localSheetId="7" hidden="1">{"Page1",#N/A,TRUE,"Sheet1";"Page2",#N/A,TRUE,"Sheet1";"Page3",#N/A,TRUE,"Sheet1"}</definedName>
    <definedName name="wrn.Print1." localSheetId="8" hidden="1">{"Page1",#N/A,TRUE,"Sheet1";"Page2",#N/A,TRUE,"Sheet1";"Page3",#N/A,TRUE,"Sheet1"}</definedName>
    <definedName name="wrn.Print1." localSheetId="9" hidden="1">{"Page1",#N/A,TRUE,"Sheet1";"Page2",#N/A,TRUE,"Sheet1";"Page3",#N/A,TRUE,"Sheet1"}</definedName>
    <definedName name="wrn.Print1." hidden="1">{"Page1",#N/A,TRUE,"Sheet1";"Page2",#N/A,TRUE,"Sheet1";"Page3",#N/A,TRUE,"Sheet1"}</definedName>
    <definedName name="wrn.PrintAll." localSheetId="10" hidden="1">{#N/A,#N/A,FALSE,"Broker Sheet";#N/A,#N/A,FALSE,"Exec.Summary";#N/A,#N/A,FALSE,"Argus Cash Flow";#N/A,#N/A,FALSE,"SPF";#N/A,#N/A,FALSE,"RentRoll"}</definedName>
    <definedName name="wrn.PrintAll." localSheetId="13" hidden="1">{#N/A,#N/A,FALSE,"Broker Sheet";#N/A,#N/A,FALSE,"Exec.Summary";#N/A,#N/A,FALSE,"Argus Cash Flow";#N/A,#N/A,FALSE,"SPF";#N/A,#N/A,FALSE,"RentRoll"}</definedName>
    <definedName name="wrn.PrintAll." localSheetId="4" hidden="1">{#N/A,#N/A,FALSE,"Broker Sheet";#N/A,#N/A,FALSE,"Exec.Summary";#N/A,#N/A,FALSE,"Argus Cash Flow";#N/A,#N/A,FALSE,"SPF";#N/A,#N/A,FALSE,"RentRoll"}</definedName>
    <definedName name="wrn.PrintAll." localSheetId="6" hidden="1">{#N/A,#N/A,FALSE,"Broker Sheet";#N/A,#N/A,FALSE,"Exec.Summary";#N/A,#N/A,FALSE,"Argus Cash Flow";#N/A,#N/A,FALSE,"SPF";#N/A,#N/A,FALSE,"RentRoll"}</definedName>
    <definedName name="wrn.PrintAll." localSheetId="11" hidden="1">{#N/A,#N/A,FALSE,"Broker Sheet";#N/A,#N/A,FALSE,"Exec.Summary";#N/A,#N/A,FALSE,"Argus Cash Flow";#N/A,#N/A,FALSE,"SPF";#N/A,#N/A,FALSE,"RentRoll"}</definedName>
    <definedName name="wrn.PrintAll." localSheetId="12" hidden="1">{#N/A,#N/A,FALSE,"Broker Sheet";#N/A,#N/A,FALSE,"Exec.Summary";#N/A,#N/A,FALSE,"Argus Cash Flow";#N/A,#N/A,FALSE,"SPF";#N/A,#N/A,FALSE,"RentRoll"}</definedName>
    <definedName name="wrn.PrintAll." localSheetId="7" hidden="1">{#N/A,#N/A,FALSE,"Broker Sheet";#N/A,#N/A,FALSE,"Exec.Summary";#N/A,#N/A,FALSE,"Argus Cash Flow";#N/A,#N/A,FALSE,"SPF";#N/A,#N/A,FALSE,"RentRoll"}</definedName>
    <definedName name="wrn.PrintAll." localSheetId="8" hidden="1">{#N/A,#N/A,FALSE,"Broker Sheet";#N/A,#N/A,FALSE,"Exec.Summary";#N/A,#N/A,FALSE,"Argus Cash Flow";#N/A,#N/A,FALSE,"SPF";#N/A,#N/A,FALSE,"RentRoll"}</definedName>
    <definedName name="wrn.PrintAll." localSheetId="9" hidden="1">{#N/A,#N/A,FALSE,"Broker Sheet";#N/A,#N/A,FALSE,"Exec.Summary";#N/A,#N/A,FALSE,"Argus Cash Flow";#N/A,#N/A,FALSE,"SPF";#N/A,#N/A,FALSE,"RentRoll"}</definedName>
    <definedName name="wrn.PrintAll." hidden="1">{#N/A,#N/A,FALSE,"Broker Sheet";#N/A,#N/A,FALSE,"Exec.Summary";#N/A,#N/A,FALSE,"Argus Cash Flow";#N/A,#N/A,FALSE,"SPF";#N/A,#N/A,FALSE,"RentRoll"}</definedName>
    <definedName name="wrn.Proforma." localSheetId="11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localSheetId="12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localSheetId="7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_.Review." localSheetId="10" hidden="1">{#N/A,#N/A,FALSE,"Occ and Rate";#N/A,#N/A,FALSE,"PF Input";#N/A,#N/A,FALSE,"Proforma Five Yr";#N/A,#N/A,FALSE,"Hotcomps"}</definedName>
    <definedName name="wrn.Proforma._.Review." localSheetId="13" hidden="1">{#N/A,#N/A,FALSE,"Occ and Rate";#N/A,#N/A,FALSE,"PF Input";#N/A,#N/A,FALSE,"Proforma Five Yr";#N/A,#N/A,FALSE,"Hotcomps"}</definedName>
    <definedName name="wrn.Proforma._.Review." localSheetId="4" hidden="1">{#N/A,#N/A,FALSE,"Occ and Rate";#N/A,#N/A,FALSE,"PF Input";#N/A,#N/A,FALSE,"Proforma Five Yr";#N/A,#N/A,FALSE,"Hotcomps"}</definedName>
    <definedName name="wrn.Proforma._.Review." localSheetId="6" hidden="1">{#N/A,#N/A,FALSE,"Occ and Rate";#N/A,#N/A,FALSE,"PF Input";#N/A,#N/A,FALSE,"Proforma Five Yr";#N/A,#N/A,FALSE,"Hotcomps"}</definedName>
    <definedName name="wrn.Proforma._.Review." localSheetId="11" hidden="1">{#N/A,#N/A,FALSE,"Occ and Rate";#N/A,#N/A,FALSE,"PF Input";#N/A,#N/A,FALSE,"Proforma Five Yr";#N/A,#N/A,FALSE,"Hotcomps"}</definedName>
    <definedName name="wrn.Proforma._.Review." localSheetId="12" hidden="1">{#N/A,#N/A,FALSE,"Occ and Rate";#N/A,#N/A,FALSE,"PF Input";#N/A,#N/A,FALSE,"Proforma Five Yr";#N/A,#N/A,FALSE,"Hotcomps"}</definedName>
    <definedName name="wrn.Proforma._.Review." localSheetId="7" hidden="1">{#N/A,#N/A,FALSE,"Occ and Rate";#N/A,#N/A,FALSE,"PF Input";#N/A,#N/A,FALSE,"Proforma Five Yr";#N/A,#N/A,FALSE,"Hotcomps"}</definedName>
    <definedName name="wrn.Proforma._.Review." localSheetId="8" hidden="1">{#N/A,#N/A,FALSE,"Occ and Rate";#N/A,#N/A,FALSE,"PF Input";#N/A,#N/A,FALSE,"Proforma Five Yr";#N/A,#N/A,FALSE,"Hotcomps"}</definedName>
    <definedName name="wrn.Proforma._.Review." localSheetId="9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jections." localSheetId="11" hidden="1">{#N/A,#N/A,FALSE,"Release Price";#N/A,#N/A,FALSE,"Cash flow for 50 Unit";#N/A,#N/A,FALSE,"Cash Flow for 3 Models"}</definedName>
    <definedName name="wrn.Projections." localSheetId="12" hidden="1">{#N/A,#N/A,FALSE,"Release Price";#N/A,#N/A,FALSE,"Cash flow for 50 Unit";#N/A,#N/A,FALSE,"Cash Flow for 3 Models"}</definedName>
    <definedName name="wrn.Projections." localSheetId="7" hidden="1">{#N/A,#N/A,FALSE,"Release Price";#N/A,#N/A,FALSE,"Cash flow for 50 Unit";#N/A,#N/A,FALSE,"Cash Flow for 3 Models"}</definedName>
    <definedName name="wrn.Projections." hidden="1">{#N/A,#N/A,FALSE,"Release Price";#N/A,#N/A,FALSE,"Cash flow for 50 Unit";#N/A,#N/A,FALSE,"Cash Flow for 3 Models"}</definedName>
    <definedName name="wrn.PropertyInformation." localSheetId="11" hidden="1">{#N/A,#N/A,FALSE,"PropertyInfo"}</definedName>
    <definedName name="wrn.PropertyInformation." localSheetId="12" hidden="1">{#N/A,#N/A,FALSE,"PropertyInfo"}</definedName>
    <definedName name="wrn.PropertyInformation." localSheetId="7" hidden="1">{#N/A,#N/A,FALSE,"PropertyInfo"}</definedName>
    <definedName name="wrn.PropertyInformation." hidden="1">{#N/A,#N/A,FALSE,"PropertyInfo"}</definedName>
    <definedName name="wrn.Quick._.Print." localSheetId="10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13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4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6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11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12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7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8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9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Report." localSheetId="10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13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6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11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12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7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8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9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sidential._.Summary." localSheetId="10" hidden="1">{"Residential Summary",#N/A,TRUE,"Summary";"Residential Budget",#N/A,TRUE,"Summary";"Residential Cash Flow",#N/A,TRUE,"Summary";"Residential Project Costs",#N/A,TRUE,"Summary"}</definedName>
    <definedName name="wrn.Residential._.Summary." localSheetId="13" hidden="1">{"Residential Summary",#N/A,TRUE,"Summary";"Residential Budget",#N/A,TRUE,"Summary";"Residential Cash Flow",#N/A,TRUE,"Summary";"Residential Project Costs",#N/A,TRUE,"Summary"}</definedName>
    <definedName name="wrn.Residential._.Summary." localSheetId="4" hidden="1">{"Residential Summary",#N/A,TRUE,"Summary";"Residential Budget",#N/A,TRUE,"Summary";"Residential Cash Flow",#N/A,TRUE,"Summary";"Residential Project Costs",#N/A,TRUE,"Summary"}</definedName>
    <definedName name="wrn.Residential._.Summary." localSheetId="6" hidden="1">{"Residential Summary",#N/A,TRUE,"Summary";"Residential Budget",#N/A,TRUE,"Summary";"Residential Cash Flow",#N/A,TRUE,"Summary";"Residential Project Costs",#N/A,TRUE,"Summary"}</definedName>
    <definedName name="wrn.Residential._.Summary." localSheetId="11" hidden="1">{"Residential Summary",#N/A,TRUE,"Summary";"Residential Budget",#N/A,TRUE,"Summary";"Residential Cash Flow",#N/A,TRUE,"Summary";"Residential Project Costs",#N/A,TRUE,"Summary"}</definedName>
    <definedName name="wrn.Residential._.Summary." localSheetId="12" hidden="1">{"Residential Summary",#N/A,TRUE,"Summary";"Residential Budget",#N/A,TRUE,"Summary";"Residential Cash Flow",#N/A,TRUE,"Summary";"Residential Project Costs",#N/A,TRUE,"Summary"}</definedName>
    <definedName name="wrn.Residential._.Summary." localSheetId="7" hidden="1">{"Residential Summary",#N/A,TRUE,"Summary";"Residential Budget",#N/A,TRUE,"Summary";"Residential Cash Flow",#N/A,TRUE,"Summary";"Residential Project Costs",#N/A,TRUE,"Summary"}</definedName>
    <definedName name="wrn.Residential._.Summary." localSheetId="8" hidden="1">{"Residential Summary",#N/A,TRUE,"Summary";"Residential Budget",#N/A,TRUE,"Summary";"Residential Cash Flow",#N/A,TRUE,"Summary";"Residential Project Costs",#N/A,TRUE,"Summary"}</definedName>
    <definedName name="wrn.Residential._.Summary." localSheetId="9" hidden="1">{"Residential Summary",#N/A,TRUE,"Summary";"Residential Budget",#N/A,TRUE,"Summary";"Residential Cash Flow",#N/A,TRUE,"Summary";"Residential Project Costs",#N/A,TRUE,"Summary"}</definedName>
    <definedName name="wrn.Residential._.Summary." hidden="1">{"Residential Summary",#N/A,TRUE,"Summary";"Residential Budget",#N/A,TRUE,"Summary";"Residential Cash Flow",#N/A,TRUE,"Summary";"Residential Project Costs",#N/A,TRUE,"Summary"}</definedName>
    <definedName name="wrn.Retail._.Summary." localSheetId="10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13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4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6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11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12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7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8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9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SBE._.Report." localSheetId="10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13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4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6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11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12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7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8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9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chedules." localSheetId="10" hidden="1">{"schedule1",#N/A,FALSE,"Sheet1";"schedule2",#N/A,FALSE,"Sheet1";"schedule3",#N/A,FALSE,"Sheet1";"schedule4",#N/A,FALSE,"Sheet1";"schedule5",#N/A,FALSE,"Sheet1";"schedule6",#N/A,FALSE,"Sheet1"}</definedName>
    <definedName name="wrn.schedules." localSheetId="13" hidden="1">{"schedule1",#N/A,FALSE,"Sheet1";"schedule2",#N/A,FALSE,"Sheet1";"schedule3",#N/A,FALSE,"Sheet1";"schedule4",#N/A,FALSE,"Sheet1";"schedule5",#N/A,FALSE,"Sheet1";"schedule6",#N/A,FALSE,"Sheet1"}</definedName>
    <definedName name="wrn.schedules." localSheetId="4" hidden="1">{"schedule1",#N/A,FALSE,"Sheet1";"schedule2",#N/A,FALSE,"Sheet1";"schedule3",#N/A,FALSE,"Sheet1";"schedule4",#N/A,FALSE,"Sheet1";"schedule5",#N/A,FALSE,"Sheet1";"schedule6",#N/A,FALSE,"Sheet1"}</definedName>
    <definedName name="wrn.schedules." localSheetId="6" hidden="1">{"schedule1",#N/A,FALSE,"Sheet1";"schedule2",#N/A,FALSE,"Sheet1";"schedule3",#N/A,FALSE,"Sheet1";"schedule4",#N/A,FALSE,"Sheet1";"schedule5",#N/A,FALSE,"Sheet1";"schedule6",#N/A,FALSE,"Sheet1"}</definedName>
    <definedName name="wrn.schedules." localSheetId="11" hidden="1">{"schedule1",#N/A,FALSE,"Sheet1";"schedule2",#N/A,FALSE,"Sheet1";"schedule3",#N/A,FALSE,"Sheet1";"schedule4",#N/A,FALSE,"Sheet1";"schedule5",#N/A,FALSE,"Sheet1";"schedule6",#N/A,FALSE,"Sheet1"}</definedName>
    <definedName name="wrn.schedules." localSheetId="12" hidden="1">{"schedule1",#N/A,FALSE,"Sheet1";"schedule2",#N/A,FALSE,"Sheet1";"schedule3",#N/A,FALSE,"Sheet1";"schedule4",#N/A,FALSE,"Sheet1";"schedule5",#N/A,FALSE,"Sheet1";"schedule6",#N/A,FALSE,"Sheet1"}</definedName>
    <definedName name="wrn.schedules." localSheetId="7" hidden="1">{"schedule1",#N/A,FALSE,"Sheet1";"schedule2",#N/A,FALSE,"Sheet1";"schedule3",#N/A,FALSE,"Sheet1";"schedule4",#N/A,FALSE,"Sheet1";"schedule5",#N/A,FALSE,"Sheet1";"schedule6",#N/A,FALSE,"Sheet1"}</definedName>
    <definedName name="wrn.schedules." localSheetId="8" hidden="1">{"schedule1",#N/A,FALSE,"Sheet1";"schedule2",#N/A,FALSE,"Sheet1";"schedule3",#N/A,FALSE,"Sheet1";"schedule4",#N/A,FALSE,"Sheet1";"schedule5",#N/A,FALSE,"Sheet1";"schedule6",#N/A,FALSE,"Sheet1"}</definedName>
    <definedName name="wrn.schedules." localSheetId="9" hidden="1">{"schedule1",#N/A,FALSE,"Sheet1";"schedule2",#N/A,FALSE,"Sheet1";"schedule3",#N/A,FALSE,"Sheet1";"schedule4",#N/A,FALSE,"Sheet1";"schedule5",#N/A,FALSE,"Sheet1";"schedule6",#N/A,FALSE,"Sheet1"}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localSheetId="10" hidden="1">{#N/A,#N/A,FALSE,"Secondary"}</definedName>
    <definedName name="wrn.Secondary._.Competition." localSheetId="13" hidden="1">{#N/A,#N/A,FALSE,"Secondary"}</definedName>
    <definedName name="wrn.Secondary._.Competition." localSheetId="4" hidden="1">{#N/A,#N/A,FALSE,"Secondary"}</definedName>
    <definedName name="wrn.Secondary._.Competition." localSheetId="6" hidden="1">{#N/A,#N/A,FALSE,"Secondary"}</definedName>
    <definedName name="wrn.Secondary._.Competition." localSheetId="11" hidden="1">{#N/A,#N/A,FALSE,"Secondary"}</definedName>
    <definedName name="wrn.Secondary._.Competition." localSheetId="12" hidden="1">{#N/A,#N/A,FALSE,"Secondary"}</definedName>
    <definedName name="wrn.Secondary._.Competition." localSheetId="7" hidden="1">{#N/A,#N/A,FALSE,"Secondary"}</definedName>
    <definedName name="wrn.Secondary._.Competition." localSheetId="8" hidden="1">{#N/A,#N/A,FALSE,"Secondary"}</definedName>
    <definedName name="wrn.Secondary._.Competition." localSheetId="9" hidden="1">{#N/A,#N/A,FALSE,"Secondary"}</definedName>
    <definedName name="wrn.Secondary._.Competition." hidden="1">{#N/A,#N/A,FALSE,"Secondary"}</definedName>
    <definedName name="wrn.Short._.Print." localSheetId="11" hidden="1">{#N/A,#N/A,FALSE,"Cover";#N/A,#N/A,FALSE,"Stack";#N/A,#N/A,FALSE,"Cost S";#N/A,#N/A,FALSE," CF";#N/A,#N/A,FALSE,"Investor"}</definedName>
    <definedName name="wrn.Short._.Print." localSheetId="12" hidden="1">{#N/A,#N/A,FALSE,"Cover";#N/A,#N/A,FALSE,"Stack";#N/A,#N/A,FALSE,"Cost S";#N/A,#N/A,FALSE," CF";#N/A,#N/A,FALSE,"Investor"}</definedName>
    <definedName name="wrn.Short._.Print." localSheetId="7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ummary." localSheetId="10" hidden="1">{#N/A,#N/A,FALSE,"Summary"}</definedName>
    <definedName name="wrn.Summary." localSheetId="13" hidden="1">{#N/A,#N/A,FALSE,"Summary"}</definedName>
    <definedName name="wrn.Summary." localSheetId="4" hidden="1">{"SumPage1",#N/A,TRUE,"Res. Summary";"SumPage2",#N/A,TRUE,"Res. Summary";"SumPage3",#N/A,TRUE,"Res. Summary";"SumPage4",#N/A,TRUE,"Res. Summary";"SumPage5",#N/A,TRUE,"Res. Summary"}</definedName>
    <definedName name="wrn.Summary." localSheetId="6" hidden="1">{"SumPage1",#N/A,TRUE,"Res. Summary";"SumPage2",#N/A,TRUE,"Res. Summary";"SumPage3",#N/A,TRUE,"Res. Summary";"SumPage4",#N/A,TRUE,"Res. Summary";"SumPage5",#N/A,TRUE,"Res. Summary"}</definedName>
    <definedName name="wrn.Summary." localSheetId="11" hidden="1">{#N/A,#N/A,FALSE,"Summary"}</definedName>
    <definedName name="wrn.Summary." localSheetId="12" hidden="1">{#N/A,#N/A,FALSE,"Summary"}</definedName>
    <definedName name="wrn.Summary." localSheetId="7" hidden="1">{"SumPage1",#N/A,TRUE,"Res. Summary";"SumPage2",#N/A,TRUE,"Res. Summary";"SumPage3",#N/A,TRUE,"Res. Summary";"SumPage4",#N/A,TRUE,"Res. Summary";"SumPage5",#N/A,TRUE,"Res. Summary"}</definedName>
    <definedName name="wrn.Summary." localSheetId="8" hidden="1">{#N/A,#N/A,FALSE,"Summary"}</definedName>
    <definedName name="wrn.Summary." localSheetId="9" hidden="1">{#N/A,#N/A,FALSE,"Summary"}</definedName>
    <definedName name="wrn.Summary." hidden="1">{"SumPage1",#N/A,TRUE,"Res. Summary";"SumPage2",#N/A,TRUE,"Res. Summary";"SumPage3",#N/A,TRUE,"Res. Summary";"SumPage4",#N/A,TRUE,"Res. Summary";"SumPage5",#N/A,TRUE,"Res. Summary"}</definedName>
    <definedName name="wrn.Summary._.Pages." localSheetId="10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13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4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6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11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12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7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8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9" hidden="1">{"Summary",#N/A,TRUE,"Summary";"Venture Cash Flow",#N/A,TRUE,"Summary";"Venture Costs &amp; Income Summary",#N/A,TRUE,"Summary";"Timeline",#N/A,TRUE,"Summary";"Development Budget",#N/A,TRUE,"Summary"}</definedName>
    <definedName name="wrn.Summary._.Pages." hidden="1">{"Summary",#N/A,TRUE,"Summary";"Venture Cash Flow",#N/A,TRUE,"Summary";"Venture Costs &amp; Income Summary",#N/A,TRUE,"Summary";"Timeline",#N/A,TRUE,"Summary";"Development Budget",#N/A,TRUE,"Summary"}</definedName>
    <definedName name="wrn.Supply._.Additions." localSheetId="10" hidden="1">{#N/A,#N/A,FALSE,"Supply Addn"}</definedName>
    <definedName name="wrn.Supply._.Additions." localSheetId="13" hidden="1">{#N/A,#N/A,FALSE,"Supply Addn"}</definedName>
    <definedName name="wrn.Supply._.Additions." localSheetId="4" hidden="1">{#N/A,#N/A,FALSE,"Supply Addn"}</definedName>
    <definedName name="wrn.Supply._.Additions." localSheetId="6" hidden="1">{#N/A,#N/A,FALSE,"Supply Addn"}</definedName>
    <definedName name="wrn.Supply._.Additions." localSheetId="11" hidden="1">{#N/A,#N/A,FALSE,"Supply Addn"}</definedName>
    <definedName name="wrn.Supply._.Additions." localSheetId="12" hidden="1">{#N/A,#N/A,FALSE,"Supply Addn"}</definedName>
    <definedName name="wrn.Supply._.Additions." localSheetId="7" hidden="1">{#N/A,#N/A,FALSE,"Supply Addn"}</definedName>
    <definedName name="wrn.Supply._.Additions." localSheetId="8" hidden="1">{#N/A,#N/A,FALSE,"Supply Addn"}</definedName>
    <definedName name="wrn.Supply._.Additions." localSheetId="9" hidden="1">{#N/A,#N/A,FALSE,"Supply Addn"}</definedName>
    <definedName name="wrn.Supply._.Additions." hidden="1">{#N/A,#N/A,FALSE,"Supply Addn"}</definedName>
    <definedName name="wrn.Template." localSheetId="11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localSheetId="12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localSheetId="7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otal." localSheetId="10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13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4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6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11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12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7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8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9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10" hidden="1">{#N/A,#N/A,FALSE,"DEV COSTS";#N/A,#N/A,FALSE,"10-YR C. F."}</definedName>
    <definedName name="wrn.TOTAL._.SHEETS." localSheetId="13" hidden="1">{#N/A,#N/A,FALSE,"DEV COSTS";#N/A,#N/A,FALSE,"10-YR C. F."}</definedName>
    <definedName name="wrn.TOTAL._.SHEETS." localSheetId="4" hidden="1">{#N/A,#N/A,FALSE,"DEV COSTS";#N/A,#N/A,FALSE,"10-YR C. F."}</definedName>
    <definedName name="wrn.TOTAL._.SHEETS." localSheetId="6" hidden="1">{#N/A,#N/A,FALSE,"DEV COSTS";#N/A,#N/A,FALSE,"10-YR C. F."}</definedName>
    <definedName name="wrn.TOTAL._.SHEETS." localSheetId="11" hidden="1">{#N/A,#N/A,FALSE,"DEV COSTS";#N/A,#N/A,FALSE,"10-YR C. F."}</definedName>
    <definedName name="wrn.TOTAL._.SHEETS." localSheetId="12" hidden="1">{#N/A,#N/A,FALSE,"DEV COSTS";#N/A,#N/A,FALSE,"10-YR C. F."}</definedName>
    <definedName name="wrn.TOTAL._.SHEETS." localSheetId="7" hidden="1">{#N/A,#N/A,FALSE,"DEV COSTS";#N/A,#N/A,FALSE,"10-YR C. F."}</definedName>
    <definedName name="wrn.TOTAL._.SHEETS." localSheetId="8" hidden="1">{#N/A,#N/A,FALSE,"DEV COSTS";#N/A,#N/A,FALSE,"10-YR C. F."}</definedName>
    <definedName name="wrn.TOTAL._.SHEETS." localSheetId="9" hidden="1">{#N/A,#N/A,FALSE,"DEV COSTS";#N/A,#N/A,FALSE,"10-YR C. F."}</definedName>
    <definedName name="wrn.TOTAL._.SHEETS." hidden="1">{#N/A,#N/A,FALSE,"DEV COSTS";#N/A,#N/A,FALSE,"10-YR C. F."}</definedName>
    <definedName name="wrn.Tycon._.Model." localSheetId="10" hidden="1">{"rtn",#N/A,FALSE,"RTN";"tables",#N/A,FALSE,"RTN";"cf",#N/A,FALSE,"CF";"stats",#N/A,FALSE,"Stats";"prop",#N/A,FALSE,"Prop"}</definedName>
    <definedName name="wrn.Tycon._.Model." localSheetId="13" hidden="1">{"rtn",#N/A,FALSE,"RTN";"tables",#N/A,FALSE,"RTN";"cf",#N/A,FALSE,"CF";"stats",#N/A,FALSE,"Stats";"prop",#N/A,FALSE,"Prop"}</definedName>
    <definedName name="wrn.Tycon._.Model." localSheetId="4" hidden="1">{"rtn",#N/A,FALSE,"RTN";"tables",#N/A,FALSE,"RTN";"cf",#N/A,FALSE,"CF";"stats",#N/A,FALSE,"Stats";"prop",#N/A,FALSE,"Prop"}</definedName>
    <definedName name="wrn.Tycon._.Model." localSheetId="6" hidden="1">{"rtn",#N/A,FALSE,"RTN";"tables",#N/A,FALSE,"RTN";"cf",#N/A,FALSE,"CF";"stats",#N/A,FALSE,"Stats";"prop",#N/A,FALSE,"Prop"}</definedName>
    <definedName name="wrn.Tycon._.Model." localSheetId="11" hidden="1">{"rtn",#N/A,FALSE,"RTN";"tables",#N/A,FALSE,"RTN";"cf",#N/A,FALSE,"CF";"stats",#N/A,FALSE,"Stats";"prop",#N/A,FALSE,"Prop"}</definedName>
    <definedName name="wrn.Tycon._.Model." localSheetId="12" hidden="1">{"rtn",#N/A,FALSE,"RTN";"tables",#N/A,FALSE,"RTN";"cf",#N/A,FALSE,"CF";"stats",#N/A,FALSE,"Stats";"prop",#N/A,FALSE,"Prop"}</definedName>
    <definedName name="wrn.Tycon._.Model." localSheetId="7" hidden="1">{"rtn",#N/A,FALSE,"RTN";"tables",#N/A,FALSE,"RTN";"cf",#N/A,FALSE,"CF";"stats",#N/A,FALSE,"Stats";"prop",#N/A,FALSE,"Prop"}</definedName>
    <definedName name="wrn.Tycon._.Model." localSheetId="8" hidden="1">{"rtn",#N/A,FALSE,"RTN";"tables",#N/A,FALSE,"RTN";"cf",#N/A,FALSE,"CF";"stats",#N/A,FALSE,"Stats";"prop",#N/A,FALSE,"Prop"}</definedName>
    <definedName name="wrn.Tycon._.Model." localSheetId="9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USSC_Reports." localSheetId="11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localSheetId="12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localSheetId="7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W." localSheetId="10" hidden="1">{"IS",#N/A,FALSE,"IS";"RPTIS",#N/A,FALSE,"RPTIS";"STATS",#N/A,FALSE,"STATS";"BS",#N/A,FALSE,"BS"}</definedName>
    <definedName name="wrn.USW." localSheetId="13" hidden="1">{"IS",#N/A,FALSE,"IS";"RPTIS",#N/A,FALSE,"RPTIS";"STATS",#N/A,FALSE,"STATS";"BS",#N/A,FALSE,"BS"}</definedName>
    <definedName name="wrn.USW." localSheetId="4" hidden="1">{"IS",#N/A,FALSE,"IS";"RPTIS",#N/A,FALSE,"RPTIS";"STATS",#N/A,FALSE,"STATS";"BS",#N/A,FALSE,"BS"}</definedName>
    <definedName name="wrn.USW." localSheetId="6" hidden="1">{"IS",#N/A,FALSE,"IS";"RPTIS",#N/A,FALSE,"RPTIS";"STATS",#N/A,FALSE,"STATS";"BS",#N/A,FALSE,"BS"}</definedName>
    <definedName name="wrn.USW." localSheetId="11" hidden="1">{"IS",#N/A,FALSE,"IS";"RPTIS",#N/A,FALSE,"RPTIS";"STATS",#N/A,FALSE,"STATS";"BS",#N/A,FALSE,"BS"}</definedName>
    <definedName name="wrn.USW." localSheetId="12" hidden="1">{"IS",#N/A,FALSE,"IS";"RPTIS",#N/A,FALSE,"RPTIS";"STATS",#N/A,FALSE,"STATS";"BS",#N/A,FALSE,"BS"}</definedName>
    <definedName name="wrn.USW." localSheetId="7" hidden="1">{"IS",#N/A,FALSE,"IS";"RPTIS",#N/A,FALSE,"RPTIS";"STATS",#N/A,FALSE,"STATS";"BS",#N/A,FALSE,"BS"}</definedName>
    <definedName name="wrn.USW." localSheetId="8" hidden="1">{"IS",#N/A,FALSE,"IS";"RPTIS",#N/A,FALSE,"RPTIS";"STATS",#N/A,FALSE,"STATS";"BS",#N/A,FALSE,"BS"}</definedName>
    <definedName name="wrn.USW." localSheetId="9" hidden="1">{"IS",#N/A,FALSE,"IS";"RPTIS",#N/A,FALSE,"RPTIS";"STATS",#N/A,FALSE,"STATS";"BS",#N/A,FALSE,"BS"}</definedName>
    <definedName name="wrn.USW." hidden="1">{"IS",#N/A,FALSE,"IS";"RPTIS",#N/A,FALSE,"RPTIS";"STATS",#N/A,FALSE,"STATS";"BS",#N/A,FALSE,"BS"}</definedName>
    <definedName name="xxx3" localSheetId="11" hidden="1">{"AnnualRentRoll",#N/A,FALSE,"RentRoll"}</definedName>
    <definedName name="xxx3" localSheetId="12" hidden="1">{"AnnualRentRoll",#N/A,FALSE,"RentRoll"}</definedName>
    <definedName name="xxx3" localSheetId="7" hidden="1">{"AnnualRentRoll",#N/A,FALSE,"RentRoll"}</definedName>
    <definedName name="xxx3" hidden="1">{"AnnualRentRoll",#N/A,FALSE,"RentRoll"}</definedName>
    <definedName name="xxx4" localSheetId="11" hidden="1">{#N/A,#N/A,FALSE,"ExitStratigy"}</definedName>
    <definedName name="xxx4" localSheetId="12" hidden="1">{#N/A,#N/A,FALSE,"ExitStratigy"}</definedName>
    <definedName name="xxx4" localSheetId="7" hidden="1">{#N/A,#N/A,FALSE,"ExitStratigy"}</definedName>
    <definedName name="xxx4" hidden="1">{#N/A,#N/A,FALSE,"ExitStratigy"}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0" l="1"/>
  <c r="E38" i="24"/>
  <c r="EF48" i="24"/>
  <c r="EE48" i="24"/>
  <c r="ED48" i="24"/>
  <c r="EC48" i="24"/>
  <c r="EB48" i="24"/>
  <c r="EA48" i="24"/>
  <c r="DZ48" i="24"/>
  <c r="DY48" i="24"/>
  <c r="DX48" i="24"/>
  <c r="DW48" i="24"/>
  <c r="DV48" i="24"/>
  <c r="DU48" i="24"/>
  <c r="DT48" i="24"/>
  <c r="DS48" i="24"/>
  <c r="DR48" i="24"/>
  <c r="DQ48" i="24"/>
  <c r="DP48" i="24"/>
  <c r="DO48" i="24"/>
  <c r="DN48" i="24"/>
  <c r="DM48" i="24"/>
  <c r="DL48" i="24"/>
  <c r="DK48" i="24"/>
  <c r="DJ48" i="24"/>
  <c r="DI48" i="24"/>
  <c r="DH48" i="24"/>
  <c r="DG48" i="24"/>
  <c r="DF48" i="24"/>
  <c r="DE48" i="24"/>
  <c r="DD48" i="24"/>
  <c r="DC48" i="24"/>
  <c r="DB48" i="24"/>
  <c r="DA48" i="24"/>
  <c r="CZ48" i="24"/>
  <c r="CY48" i="24"/>
  <c r="CX48" i="24"/>
  <c r="CW48" i="24"/>
  <c r="CV48" i="24"/>
  <c r="CU48" i="24"/>
  <c r="CT48" i="24"/>
  <c r="CS48" i="24"/>
  <c r="CR48" i="24"/>
  <c r="CQ48" i="24"/>
  <c r="CP48" i="24"/>
  <c r="CO48" i="24"/>
  <c r="CN48" i="24"/>
  <c r="CM48" i="24"/>
  <c r="CL48" i="24"/>
  <c r="CK48" i="24"/>
  <c r="CJ48" i="24"/>
  <c r="CI48" i="24"/>
  <c r="CH48" i="24"/>
  <c r="CG48" i="24"/>
  <c r="CF48" i="24"/>
  <c r="CE48" i="24"/>
  <c r="CD48" i="24"/>
  <c r="CC48" i="24"/>
  <c r="CB48" i="24"/>
  <c r="CA48" i="24"/>
  <c r="BZ48" i="24"/>
  <c r="BY48" i="24"/>
  <c r="BX48" i="24"/>
  <c r="BW48" i="24"/>
  <c r="BV48" i="24"/>
  <c r="BU48" i="24"/>
  <c r="BT48" i="24"/>
  <c r="BS48" i="24"/>
  <c r="BR48" i="24"/>
  <c r="BQ48" i="24"/>
  <c r="BP48" i="24"/>
  <c r="BO48" i="24"/>
  <c r="BN48" i="24"/>
  <c r="BM48" i="24"/>
  <c r="BL48" i="24"/>
  <c r="BK48" i="24"/>
  <c r="BJ48" i="24"/>
  <c r="BI48" i="24"/>
  <c r="BH48" i="24"/>
  <c r="BG48" i="24"/>
  <c r="BF48" i="24"/>
  <c r="BE48" i="24"/>
  <c r="BD48" i="24"/>
  <c r="BC48" i="24"/>
  <c r="BB48" i="24"/>
  <c r="BA48" i="24"/>
  <c r="AZ48" i="24"/>
  <c r="AY48" i="24"/>
  <c r="AX48" i="24"/>
  <c r="AW48" i="24"/>
  <c r="AV48" i="24"/>
  <c r="AU48" i="24"/>
  <c r="AT48" i="24"/>
  <c r="AS48" i="24"/>
  <c r="AR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EF47" i="24"/>
  <c r="EE47" i="24"/>
  <c r="ED47" i="24"/>
  <c r="EC47" i="24"/>
  <c r="EB47" i="24"/>
  <c r="EA47" i="24"/>
  <c r="DZ47" i="24"/>
  <c r="DY47" i="24"/>
  <c r="DX47" i="24"/>
  <c r="DW47" i="24"/>
  <c r="DV47" i="24"/>
  <c r="DU47" i="24"/>
  <c r="DT47" i="24"/>
  <c r="DS47" i="24"/>
  <c r="DR47" i="24"/>
  <c r="DQ47" i="24"/>
  <c r="DP47" i="24"/>
  <c r="DO47" i="24"/>
  <c r="DN47" i="24"/>
  <c r="DM47" i="24"/>
  <c r="DL47" i="24"/>
  <c r="DK47" i="24"/>
  <c r="DJ47" i="24"/>
  <c r="DI47" i="24"/>
  <c r="DH47" i="24"/>
  <c r="DG47" i="24"/>
  <c r="DF47" i="24"/>
  <c r="DE47" i="24"/>
  <c r="DD47" i="24"/>
  <c r="DC47" i="24"/>
  <c r="DB47" i="24"/>
  <c r="DA47" i="24"/>
  <c r="CZ47" i="24"/>
  <c r="CY47" i="24"/>
  <c r="CX47" i="24"/>
  <c r="CW47" i="24"/>
  <c r="CV47" i="24"/>
  <c r="CU47" i="24"/>
  <c r="CT47" i="24"/>
  <c r="CS47" i="24"/>
  <c r="CR47" i="24"/>
  <c r="CQ47" i="24"/>
  <c r="CP47" i="24"/>
  <c r="CO47" i="24"/>
  <c r="CN47" i="24"/>
  <c r="CM47" i="24"/>
  <c r="CL47" i="24"/>
  <c r="CK47" i="24"/>
  <c r="CJ47" i="24"/>
  <c r="CI47" i="24"/>
  <c r="CH47" i="24"/>
  <c r="CG47" i="24"/>
  <c r="CF47" i="24"/>
  <c r="CE47" i="24"/>
  <c r="CD47" i="24"/>
  <c r="CC47" i="24"/>
  <c r="CB47" i="24"/>
  <c r="CA47" i="24"/>
  <c r="BZ47" i="24"/>
  <c r="BY47" i="24"/>
  <c r="BX47" i="24"/>
  <c r="BW47" i="24"/>
  <c r="BV47" i="24"/>
  <c r="BU47" i="24"/>
  <c r="BT47" i="24"/>
  <c r="BS47" i="24"/>
  <c r="BR47" i="24"/>
  <c r="BQ47" i="24"/>
  <c r="BP47" i="24"/>
  <c r="BO47" i="24"/>
  <c r="BN47" i="24"/>
  <c r="BM47" i="24"/>
  <c r="BL47" i="24"/>
  <c r="BK47" i="24"/>
  <c r="BJ47" i="24"/>
  <c r="BI47" i="24"/>
  <c r="BH47" i="24"/>
  <c r="BG47" i="24"/>
  <c r="BF47" i="24"/>
  <c r="BE47" i="24"/>
  <c r="BD47" i="24"/>
  <c r="BC47" i="24"/>
  <c r="BB47" i="24"/>
  <c r="BA47" i="24"/>
  <c r="AZ47" i="24"/>
  <c r="AY47" i="24"/>
  <c r="AX47" i="24"/>
  <c r="AW47" i="24"/>
  <c r="AV47" i="24"/>
  <c r="AU47" i="24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EF46" i="24"/>
  <c r="EE46" i="24"/>
  <c r="ED46" i="24"/>
  <c r="EC46" i="24"/>
  <c r="EB46" i="24"/>
  <c r="EA46" i="24"/>
  <c r="DZ46" i="24"/>
  <c r="DY46" i="24"/>
  <c r="DX46" i="24"/>
  <c r="DW46" i="24"/>
  <c r="DV46" i="24"/>
  <c r="DU46" i="24"/>
  <c r="DT46" i="24"/>
  <c r="DS46" i="24"/>
  <c r="DR46" i="24"/>
  <c r="DQ46" i="24"/>
  <c r="DP46" i="24"/>
  <c r="DO46" i="24"/>
  <c r="DN46" i="24"/>
  <c r="DM46" i="24"/>
  <c r="DL46" i="24"/>
  <c r="DK46" i="24"/>
  <c r="DJ46" i="24"/>
  <c r="DI46" i="24"/>
  <c r="DH46" i="24"/>
  <c r="DG46" i="24"/>
  <c r="DF46" i="24"/>
  <c r="DE46" i="24"/>
  <c r="DD46" i="24"/>
  <c r="DC46" i="24"/>
  <c r="DB46" i="24"/>
  <c r="DA46" i="24"/>
  <c r="CZ46" i="24"/>
  <c r="CY46" i="24"/>
  <c r="CX46" i="24"/>
  <c r="CW46" i="24"/>
  <c r="CV46" i="24"/>
  <c r="CU46" i="24"/>
  <c r="CT46" i="24"/>
  <c r="CS46" i="24"/>
  <c r="CR46" i="24"/>
  <c r="CQ46" i="24"/>
  <c r="CP46" i="24"/>
  <c r="CO46" i="24"/>
  <c r="CN46" i="24"/>
  <c r="CM46" i="24"/>
  <c r="CL46" i="24"/>
  <c r="CK46" i="24"/>
  <c r="CJ46" i="24"/>
  <c r="CI46" i="24"/>
  <c r="CH46" i="24"/>
  <c r="CG46" i="24"/>
  <c r="CF46" i="24"/>
  <c r="CE46" i="24"/>
  <c r="CD46" i="24"/>
  <c r="CC46" i="24"/>
  <c r="CB46" i="24"/>
  <c r="CA46" i="24"/>
  <c r="BZ46" i="24"/>
  <c r="BY46" i="24"/>
  <c r="BX46" i="24"/>
  <c r="BW46" i="24"/>
  <c r="BV46" i="24"/>
  <c r="BU46" i="24"/>
  <c r="BT46" i="24"/>
  <c r="BS46" i="24"/>
  <c r="BR46" i="24"/>
  <c r="BQ46" i="24"/>
  <c r="BP46" i="24"/>
  <c r="BO46" i="24"/>
  <c r="BN46" i="24"/>
  <c r="BM46" i="24"/>
  <c r="BL46" i="24"/>
  <c r="BK46" i="24"/>
  <c r="BJ46" i="24"/>
  <c r="BI46" i="24"/>
  <c r="BH46" i="24"/>
  <c r="BG46" i="24"/>
  <c r="BF46" i="24"/>
  <c r="BE46" i="24"/>
  <c r="BD46" i="24"/>
  <c r="BC46" i="24"/>
  <c r="BB46" i="24"/>
  <c r="BA46" i="24"/>
  <c r="AZ46" i="24"/>
  <c r="AY46" i="24"/>
  <c r="AX46" i="24"/>
  <c r="AW46" i="24"/>
  <c r="AV46" i="24"/>
  <c r="AU46" i="24"/>
  <c r="AT46" i="24"/>
  <c r="AS46" i="24"/>
  <c r="AR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EF45" i="24"/>
  <c r="EE45" i="24"/>
  <c r="ED45" i="24"/>
  <c r="EC45" i="24"/>
  <c r="EB45" i="24"/>
  <c r="EA45" i="24"/>
  <c r="DZ45" i="24"/>
  <c r="DY45" i="24"/>
  <c r="DX45" i="24"/>
  <c r="DW45" i="24"/>
  <c r="DV45" i="24"/>
  <c r="DU45" i="24"/>
  <c r="DT45" i="24"/>
  <c r="DS45" i="24"/>
  <c r="DR45" i="24"/>
  <c r="DQ45" i="24"/>
  <c r="DP45" i="24"/>
  <c r="DO45" i="24"/>
  <c r="DN45" i="24"/>
  <c r="DM45" i="24"/>
  <c r="DL45" i="24"/>
  <c r="DK45" i="24"/>
  <c r="DJ45" i="24"/>
  <c r="DI45" i="24"/>
  <c r="DH45" i="24"/>
  <c r="DG45" i="24"/>
  <c r="DF45" i="24"/>
  <c r="DE45" i="24"/>
  <c r="DD45" i="24"/>
  <c r="DC45" i="24"/>
  <c r="DB45" i="24"/>
  <c r="DA45" i="24"/>
  <c r="CZ45" i="24"/>
  <c r="CY45" i="24"/>
  <c r="CX45" i="24"/>
  <c r="CW45" i="24"/>
  <c r="CV45" i="24"/>
  <c r="CU45" i="24"/>
  <c r="CT45" i="24"/>
  <c r="CS45" i="24"/>
  <c r="CR45" i="24"/>
  <c r="CQ45" i="24"/>
  <c r="CP45" i="24"/>
  <c r="CO45" i="24"/>
  <c r="CN45" i="24"/>
  <c r="CM45" i="24"/>
  <c r="CL45" i="24"/>
  <c r="CK45" i="24"/>
  <c r="CJ45" i="24"/>
  <c r="CI45" i="24"/>
  <c r="CH45" i="24"/>
  <c r="CG45" i="24"/>
  <c r="CF45" i="24"/>
  <c r="CE45" i="24"/>
  <c r="CD45" i="24"/>
  <c r="CC45" i="24"/>
  <c r="CB45" i="24"/>
  <c r="CA45" i="24"/>
  <c r="BZ45" i="24"/>
  <c r="BY45" i="24"/>
  <c r="BX45" i="24"/>
  <c r="BW45" i="24"/>
  <c r="BV45" i="24"/>
  <c r="BU45" i="24"/>
  <c r="BT45" i="24"/>
  <c r="BS45" i="24"/>
  <c r="BR45" i="24"/>
  <c r="BQ45" i="24"/>
  <c r="BP45" i="24"/>
  <c r="BO45" i="24"/>
  <c r="BN45" i="24"/>
  <c r="BM45" i="24"/>
  <c r="BL45" i="24"/>
  <c r="BK45" i="24"/>
  <c r="BJ45" i="24"/>
  <c r="BI45" i="24"/>
  <c r="BH45" i="24"/>
  <c r="BG45" i="24"/>
  <c r="BF45" i="24"/>
  <c r="BE45" i="24"/>
  <c r="BD45" i="24"/>
  <c r="BC45" i="24"/>
  <c r="BB45" i="24"/>
  <c r="BA45" i="24"/>
  <c r="AZ45" i="24"/>
  <c r="AY45" i="24"/>
  <c r="AX45" i="24"/>
  <c r="AW45" i="24"/>
  <c r="AV45" i="24"/>
  <c r="AU45" i="24"/>
  <c r="AT45" i="24"/>
  <c r="AS45" i="24"/>
  <c r="AR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EF44" i="24"/>
  <c r="EE44" i="24"/>
  <c r="ED44" i="24"/>
  <c r="EC44" i="24"/>
  <c r="EB44" i="24"/>
  <c r="EA44" i="24"/>
  <c r="DZ44" i="24"/>
  <c r="DY44" i="24"/>
  <c r="DX44" i="24"/>
  <c r="DW44" i="24"/>
  <c r="DV44" i="24"/>
  <c r="DU44" i="24"/>
  <c r="DT44" i="24"/>
  <c r="DS44" i="24"/>
  <c r="DR44" i="24"/>
  <c r="DQ44" i="24"/>
  <c r="DP44" i="24"/>
  <c r="DO44" i="24"/>
  <c r="DN44" i="24"/>
  <c r="DM44" i="24"/>
  <c r="DL44" i="24"/>
  <c r="DK44" i="24"/>
  <c r="DJ44" i="24"/>
  <c r="DI44" i="24"/>
  <c r="DH44" i="24"/>
  <c r="DG44" i="24"/>
  <c r="DF44" i="24"/>
  <c r="DE44" i="24"/>
  <c r="DD44" i="24"/>
  <c r="DC44" i="24"/>
  <c r="DB44" i="24"/>
  <c r="DA44" i="24"/>
  <c r="CZ44" i="24"/>
  <c r="CY44" i="24"/>
  <c r="CX44" i="24"/>
  <c r="CW44" i="24"/>
  <c r="CV44" i="24"/>
  <c r="CU44" i="24"/>
  <c r="CT44" i="24"/>
  <c r="CS44" i="24"/>
  <c r="CR44" i="24"/>
  <c r="CQ44" i="24"/>
  <c r="CP44" i="24"/>
  <c r="CO44" i="24"/>
  <c r="CN44" i="24"/>
  <c r="CM44" i="24"/>
  <c r="CL44" i="24"/>
  <c r="CK44" i="24"/>
  <c r="CJ44" i="24"/>
  <c r="CI44" i="24"/>
  <c r="CH44" i="24"/>
  <c r="CG44" i="24"/>
  <c r="CF44" i="24"/>
  <c r="CE44" i="24"/>
  <c r="CD44" i="24"/>
  <c r="CC44" i="24"/>
  <c r="CB44" i="24"/>
  <c r="CA44" i="24"/>
  <c r="BZ44" i="24"/>
  <c r="BY44" i="24"/>
  <c r="BX44" i="24"/>
  <c r="BW44" i="24"/>
  <c r="BV44" i="24"/>
  <c r="BU44" i="24"/>
  <c r="BT44" i="24"/>
  <c r="BS44" i="24"/>
  <c r="BR44" i="24"/>
  <c r="BQ44" i="24"/>
  <c r="BP44" i="24"/>
  <c r="BO44" i="24"/>
  <c r="BN44" i="24"/>
  <c r="BM44" i="24"/>
  <c r="BL44" i="24"/>
  <c r="BK44" i="24"/>
  <c r="BJ44" i="24"/>
  <c r="BI44" i="24"/>
  <c r="BH44" i="24"/>
  <c r="BG44" i="24"/>
  <c r="BF44" i="24"/>
  <c r="BE44" i="24"/>
  <c r="BD44" i="24"/>
  <c r="BC44" i="24"/>
  <c r="BB44" i="24"/>
  <c r="BA44" i="24"/>
  <c r="AZ44" i="24"/>
  <c r="AY44" i="24"/>
  <c r="AX44" i="24"/>
  <c r="AW44" i="24"/>
  <c r="AV44" i="24"/>
  <c r="AU44" i="24"/>
  <c r="AT44" i="24"/>
  <c r="AS44" i="24"/>
  <c r="AR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EF43" i="24"/>
  <c r="EE43" i="24"/>
  <c r="ED43" i="24"/>
  <c r="EC43" i="24"/>
  <c r="EB43" i="24"/>
  <c r="EA43" i="24"/>
  <c r="DZ43" i="24"/>
  <c r="DY43" i="24"/>
  <c r="DX43" i="24"/>
  <c r="DW43" i="24"/>
  <c r="DV43" i="24"/>
  <c r="DU43" i="24"/>
  <c r="DT43" i="24"/>
  <c r="DS43" i="24"/>
  <c r="DR43" i="24"/>
  <c r="DQ43" i="24"/>
  <c r="DP43" i="24"/>
  <c r="DO43" i="24"/>
  <c r="DN43" i="24"/>
  <c r="DM43" i="24"/>
  <c r="DL43" i="24"/>
  <c r="DK43" i="24"/>
  <c r="DJ43" i="24"/>
  <c r="DI43" i="24"/>
  <c r="DH43" i="24"/>
  <c r="DG43" i="24"/>
  <c r="DF43" i="24"/>
  <c r="DE43" i="24"/>
  <c r="DD43" i="24"/>
  <c r="DC43" i="24"/>
  <c r="DB43" i="24"/>
  <c r="DA43" i="24"/>
  <c r="CZ43" i="24"/>
  <c r="CY43" i="24"/>
  <c r="CX43" i="24"/>
  <c r="CW43" i="24"/>
  <c r="CV43" i="24"/>
  <c r="CU43" i="24"/>
  <c r="CT43" i="24"/>
  <c r="CS43" i="24"/>
  <c r="CR43" i="24"/>
  <c r="CQ43" i="24"/>
  <c r="CP43" i="24"/>
  <c r="CO43" i="24"/>
  <c r="CN43" i="24"/>
  <c r="CM43" i="24"/>
  <c r="CL43" i="24"/>
  <c r="CK43" i="24"/>
  <c r="CJ43" i="24"/>
  <c r="CI43" i="24"/>
  <c r="CH43" i="24"/>
  <c r="CG43" i="24"/>
  <c r="CF43" i="24"/>
  <c r="CE43" i="24"/>
  <c r="CD43" i="24"/>
  <c r="CC43" i="24"/>
  <c r="CB43" i="24"/>
  <c r="CA43" i="24"/>
  <c r="BZ43" i="24"/>
  <c r="BY43" i="24"/>
  <c r="BX43" i="24"/>
  <c r="BW43" i="24"/>
  <c r="BV43" i="24"/>
  <c r="BU43" i="24"/>
  <c r="BT43" i="24"/>
  <c r="BS43" i="24"/>
  <c r="BR43" i="24"/>
  <c r="BQ43" i="24"/>
  <c r="BP43" i="24"/>
  <c r="BO43" i="24"/>
  <c r="BN43" i="24"/>
  <c r="BM43" i="24"/>
  <c r="BL43" i="24"/>
  <c r="BK43" i="24"/>
  <c r="BJ43" i="24"/>
  <c r="BI43" i="24"/>
  <c r="BH43" i="24"/>
  <c r="BG43" i="24"/>
  <c r="BF43" i="24"/>
  <c r="BE43" i="24"/>
  <c r="BD43" i="24"/>
  <c r="BC43" i="24"/>
  <c r="BB43" i="24"/>
  <c r="BA43" i="24"/>
  <c r="AZ43" i="24"/>
  <c r="AY43" i="24"/>
  <c r="AX43" i="24"/>
  <c r="AW43" i="24"/>
  <c r="AV43" i="24"/>
  <c r="AU43" i="24"/>
  <c r="AT43" i="24"/>
  <c r="AS43" i="24"/>
  <c r="AR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EF42" i="24"/>
  <c r="EE42" i="24"/>
  <c r="ED42" i="24"/>
  <c r="EC42" i="24"/>
  <c r="EB42" i="24"/>
  <c r="EA42" i="24"/>
  <c r="DZ42" i="24"/>
  <c r="DY42" i="24"/>
  <c r="DX42" i="24"/>
  <c r="DW42" i="24"/>
  <c r="DV42" i="24"/>
  <c r="DU42" i="24"/>
  <c r="DT42" i="24"/>
  <c r="DS42" i="24"/>
  <c r="DR42" i="24"/>
  <c r="DQ42" i="24"/>
  <c r="DP42" i="24"/>
  <c r="DO42" i="24"/>
  <c r="DN42" i="24"/>
  <c r="DM42" i="24"/>
  <c r="DL42" i="24"/>
  <c r="DK42" i="24"/>
  <c r="DJ42" i="24"/>
  <c r="DI42" i="24"/>
  <c r="DH42" i="24"/>
  <c r="DG42" i="24"/>
  <c r="DF42" i="24"/>
  <c r="DE42" i="24"/>
  <c r="DD42" i="24"/>
  <c r="DC42" i="24"/>
  <c r="DB42" i="24"/>
  <c r="DA42" i="24"/>
  <c r="CZ42" i="24"/>
  <c r="CY42" i="24"/>
  <c r="CX42" i="24"/>
  <c r="CW42" i="24"/>
  <c r="CV42" i="24"/>
  <c r="CU42" i="24"/>
  <c r="CT42" i="24"/>
  <c r="CS42" i="24"/>
  <c r="CR42" i="24"/>
  <c r="CQ42" i="24"/>
  <c r="CP42" i="24"/>
  <c r="CO42" i="24"/>
  <c r="CN42" i="24"/>
  <c r="CM42" i="24"/>
  <c r="CL42" i="24"/>
  <c r="CK42" i="24"/>
  <c r="CJ42" i="24"/>
  <c r="CI42" i="24"/>
  <c r="CH42" i="24"/>
  <c r="CG42" i="24"/>
  <c r="CF42" i="24"/>
  <c r="CE42" i="24"/>
  <c r="CD42" i="24"/>
  <c r="CC42" i="24"/>
  <c r="CB42" i="24"/>
  <c r="CA42" i="24"/>
  <c r="BZ42" i="24"/>
  <c r="BY42" i="24"/>
  <c r="BX42" i="24"/>
  <c r="BW42" i="24"/>
  <c r="BV42" i="24"/>
  <c r="BU42" i="24"/>
  <c r="BT42" i="24"/>
  <c r="BS42" i="24"/>
  <c r="BR42" i="24"/>
  <c r="BQ42" i="24"/>
  <c r="BP42" i="24"/>
  <c r="BO42" i="24"/>
  <c r="BN42" i="24"/>
  <c r="BM42" i="24"/>
  <c r="BL42" i="24"/>
  <c r="BK42" i="24"/>
  <c r="BJ42" i="24"/>
  <c r="BI42" i="24"/>
  <c r="BH42" i="24"/>
  <c r="BG42" i="24"/>
  <c r="BF42" i="24"/>
  <c r="BE42" i="24"/>
  <c r="BD42" i="24"/>
  <c r="BC42" i="24"/>
  <c r="BB42" i="24"/>
  <c r="BA42" i="24"/>
  <c r="AZ42" i="24"/>
  <c r="AY42" i="24"/>
  <c r="AX42" i="24"/>
  <c r="AW42" i="24"/>
  <c r="AV42" i="24"/>
  <c r="AU42" i="24"/>
  <c r="AT42" i="24"/>
  <c r="AS42" i="24"/>
  <c r="AR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EF41" i="24"/>
  <c r="EE41" i="24"/>
  <c r="ED41" i="24"/>
  <c r="EC41" i="24"/>
  <c r="EB41" i="24"/>
  <c r="EA41" i="24"/>
  <c r="DZ41" i="24"/>
  <c r="DY41" i="24"/>
  <c r="DX41" i="24"/>
  <c r="DW41" i="24"/>
  <c r="DV41" i="24"/>
  <c r="DU41" i="24"/>
  <c r="DT41" i="24"/>
  <c r="DS41" i="24"/>
  <c r="DR41" i="24"/>
  <c r="DQ41" i="24"/>
  <c r="DP41" i="24"/>
  <c r="DO41" i="24"/>
  <c r="DN41" i="24"/>
  <c r="DM41" i="24"/>
  <c r="DL41" i="24"/>
  <c r="DK41" i="24"/>
  <c r="DJ41" i="24"/>
  <c r="DI41" i="24"/>
  <c r="DH41" i="24"/>
  <c r="DG41" i="24"/>
  <c r="DF41" i="24"/>
  <c r="DE41" i="24"/>
  <c r="DD41" i="24"/>
  <c r="DC41" i="24"/>
  <c r="DB41" i="24"/>
  <c r="DA41" i="24"/>
  <c r="CZ41" i="24"/>
  <c r="CY41" i="24"/>
  <c r="CX41" i="24"/>
  <c r="CW41" i="24"/>
  <c r="CV41" i="24"/>
  <c r="CU41" i="24"/>
  <c r="CT41" i="24"/>
  <c r="CS41" i="24"/>
  <c r="CR41" i="24"/>
  <c r="CQ41" i="24"/>
  <c r="CP41" i="24"/>
  <c r="CO41" i="24"/>
  <c r="CN41" i="24"/>
  <c r="CM41" i="24"/>
  <c r="CL41" i="24"/>
  <c r="CK41" i="24"/>
  <c r="CJ41" i="24"/>
  <c r="CI41" i="24"/>
  <c r="CH41" i="24"/>
  <c r="CG41" i="24"/>
  <c r="CF41" i="24"/>
  <c r="CE41" i="24"/>
  <c r="CD41" i="24"/>
  <c r="CC41" i="24"/>
  <c r="CB41" i="24"/>
  <c r="CA41" i="24"/>
  <c r="BZ41" i="24"/>
  <c r="BY41" i="24"/>
  <c r="BX41" i="24"/>
  <c r="BW41" i="24"/>
  <c r="BV41" i="24"/>
  <c r="BU41" i="24"/>
  <c r="BT41" i="24"/>
  <c r="BS41" i="24"/>
  <c r="BR41" i="24"/>
  <c r="BQ41" i="24"/>
  <c r="BP41" i="24"/>
  <c r="BO41" i="24"/>
  <c r="BN41" i="24"/>
  <c r="BM41" i="24"/>
  <c r="BL41" i="24"/>
  <c r="BK41" i="24"/>
  <c r="BJ41" i="24"/>
  <c r="BI41" i="24"/>
  <c r="BH41" i="24"/>
  <c r="BG41" i="24"/>
  <c r="BF41" i="24"/>
  <c r="BE41" i="24"/>
  <c r="BD41" i="24"/>
  <c r="BC41" i="24"/>
  <c r="BB41" i="24"/>
  <c r="BA41" i="24"/>
  <c r="AZ41" i="24"/>
  <c r="AY41" i="24"/>
  <c r="AX41" i="24"/>
  <c r="AW41" i="24"/>
  <c r="AV41" i="24"/>
  <c r="AU41" i="24"/>
  <c r="AT41" i="24"/>
  <c r="AS41" i="24"/>
  <c r="AR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EF40" i="24"/>
  <c r="EE40" i="24"/>
  <c r="ED40" i="24"/>
  <c r="EC40" i="24"/>
  <c r="EB40" i="24"/>
  <c r="EA40" i="24"/>
  <c r="DZ40" i="24"/>
  <c r="DY40" i="24"/>
  <c r="DX40" i="24"/>
  <c r="DW40" i="24"/>
  <c r="DV40" i="24"/>
  <c r="DU40" i="24"/>
  <c r="DT40" i="24"/>
  <c r="DS40" i="24"/>
  <c r="DR40" i="24"/>
  <c r="DQ40" i="24"/>
  <c r="DP40" i="24"/>
  <c r="DO40" i="24"/>
  <c r="DN40" i="24"/>
  <c r="DM40" i="24"/>
  <c r="DL40" i="24"/>
  <c r="DK40" i="24"/>
  <c r="DJ40" i="24"/>
  <c r="DI40" i="24"/>
  <c r="DH40" i="24"/>
  <c r="DG40" i="24"/>
  <c r="DF40" i="24"/>
  <c r="DE40" i="24"/>
  <c r="DD40" i="24"/>
  <c r="DC40" i="24"/>
  <c r="DB40" i="24"/>
  <c r="DA40" i="24"/>
  <c r="CZ40" i="24"/>
  <c r="CY40" i="24"/>
  <c r="CX40" i="24"/>
  <c r="CW40" i="24"/>
  <c r="CV40" i="24"/>
  <c r="CU40" i="24"/>
  <c r="CT40" i="24"/>
  <c r="CS40" i="24"/>
  <c r="CR40" i="24"/>
  <c r="CQ40" i="24"/>
  <c r="CP40" i="24"/>
  <c r="CO40" i="24"/>
  <c r="CN40" i="24"/>
  <c r="CM40" i="24"/>
  <c r="CL40" i="24"/>
  <c r="CK40" i="24"/>
  <c r="CJ40" i="24"/>
  <c r="CI40" i="24"/>
  <c r="CH40" i="24"/>
  <c r="CG40" i="24"/>
  <c r="CF40" i="24"/>
  <c r="CE40" i="24"/>
  <c r="CD40" i="24"/>
  <c r="CC40" i="24"/>
  <c r="CB40" i="24"/>
  <c r="CA40" i="24"/>
  <c r="BZ40" i="24"/>
  <c r="BY40" i="24"/>
  <c r="BX40" i="24"/>
  <c r="BW40" i="24"/>
  <c r="BV40" i="24"/>
  <c r="BU40" i="24"/>
  <c r="BT40" i="24"/>
  <c r="BS40" i="24"/>
  <c r="BR40" i="24"/>
  <c r="BQ40" i="24"/>
  <c r="BP40" i="24"/>
  <c r="BO40" i="24"/>
  <c r="BN40" i="24"/>
  <c r="BM40" i="24"/>
  <c r="BL40" i="24"/>
  <c r="BK40" i="24"/>
  <c r="BJ40" i="24"/>
  <c r="BI40" i="24"/>
  <c r="BH40" i="24"/>
  <c r="BG40" i="24"/>
  <c r="BF40" i="24"/>
  <c r="BE40" i="24"/>
  <c r="BD40" i="24"/>
  <c r="BC40" i="24"/>
  <c r="BB40" i="24"/>
  <c r="BA40" i="24"/>
  <c r="AZ40" i="24"/>
  <c r="AY40" i="24"/>
  <c r="AX40" i="24"/>
  <c r="AW40" i="24"/>
  <c r="AV40" i="24"/>
  <c r="AU40" i="24"/>
  <c r="AT40" i="24"/>
  <c r="AS40" i="24"/>
  <c r="AR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EF39" i="24"/>
  <c r="EE39" i="24"/>
  <c r="ED39" i="24"/>
  <c r="EC39" i="24"/>
  <c r="EB39" i="24"/>
  <c r="EA39" i="24"/>
  <c r="DZ39" i="24"/>
  <c r="DY39" i="24"/>
  <c r="DX39" i="24"/>
  <c r="DW39" i="24"/>
  <c r="DV39" i="24"/>
  <c r="DU39" i="24"/>
  <c r="DT39" i="24"/>
  <c r="DS39" i="24"/>
  <c r="DR39" i="24"/>
  <c r="DQ39" i="24"/>
  <c r="DP39" i="24"/>
  <c r="DO39" i="24"/>
  <c r="DN39" i="24"/>
  <c r="DM39" i="24"/>
  <c r="DL39" i="24"/>
  <c r="DK39" i="24"/>
  <c r="DJ39" i="24"/>
  <c r="DI39" i="24"/>
  <c r="DH39" i="24"/>
  <c r="DG39" i="24"/>
  <c r="DF39" i="24"/>
  <c r="DE39" i="24"/>
  <c r="DD39" i="24"/>
  <c r="DC39" i="24"/>
  <c r="DB39" i="24"/>
  <c r="DA39" i="24"/>
  <c r="CZ39" i="24"/>
  <c r="CY39" i="24"/>
  <c r="CX39" i="24"/>
  <c r="CW39" i="24"/>
  <c r="CV39" i="24"/>
  <c r="CU39" i="24"/>
  <c r="CT39" i="24"/>
  <c r="CS39" i="24"/>
  <c r="CR39" i="24"/>
  <c r="CQ39" i="24"/>
  <c r="CP39" i="24"/>
  <c r="CO39" i="24"/>
  <c r="CN39" i="24"/>
  <c r="CM39" i="24"/>
  <c r="CL39" i="24"/>
  <c r="CK39" i="24"/>
  <c r="CJ39" i="24"/>
  <c r="CI39" i="24"/>
  <c r="CH39" i="24"/>
  <c r="CG39" i="24"/>
  <c r="CF39" i="24"/>
  <c r="CE39" i="24"/>
  <c r="CD39" i="24"/>
  <c r="CC39" i="24"/>
  <c r="CB39" i="24"/>
  <c r="CA39" i="24"/>
  <c r="BZ39" i="24"/>
  <c r="BY39" i="24"/>
  <c r="BX39" i="24"/>
  <c r="BW39" i="24"/>
  <c r="BV39" i="24"/>
  <c r="BU39" i="24"/>
  <c r="BT39" i="24"/>
  <c r="BS39" i="24"/>
  <c r="BR39" i="24"/>
  <c r="BQ39" i="24"/>
  <c r="BP39" i="24"/>
  <c r="BO39" i="24"/>
  <c r="BN39" i="24"/>
  <c r="BM39" i="24"/>
  <c r="BL39" i="24"/>
  <c r="BK39" i="24"/>
  <c r="BJ39" i="24"/>
  <c r="BI39" i="24"/>
  <c r="BH39" i="24"/>
  <c r="BG39" i="24"/>
  <c r="BF39" i="24"/>
  <c r="BE39" i="24"/>
  <c r="BD39" i="24"/>
  <c r="BC39" i="24"/>
  <c r="BB39" i="24"/>
  <c r="BA39" i="24"/>
  <c r="AZ39" i="24"/>
  <c r="AY39" i="24"/>
  <c r="AX39" i="24"/>
  <c r="AW39" i="24"/>
  <c r="AV39" i="24"/>
  <c r="AU39" i="24"/>
  <c r="AT39" i="24"/>
  <c r="AS39" i="24"/>
  <c r="AR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EF38" i="24"/>
  <c r="EE38" i="24"/>
  <c r="ED38" i="24"/>
  <c r="EC38" i="24"/>
  <c r="EB38" i="24"/>
  <c r="EA38" i="24"/>
  <c r="DZ38" i="24"/>
  <c r="DY38" i="24"/>
  <c r="DX38" i="24"/>
  <c r="DW38" i="24"/>
  <c r="DV38" i="24"/>
  <c r="DU38" i="24"/>
  <c r="DT38" i="24"/>
  <c r="DS38" i="24"/>
  <c r="DR38" i="24"/>
  <c r="DQ38" i="24"/>
  <c r="DP38" i="24"/>
  <c r="DO38" i="24"/>
  <c r="DN38" i="24"/>
  <c r="DM38" i="24"/>
  <c r="DL38" i="24"/>
  <c r="DK38" i="24"/>
  <c r="DJ38" i="24"/>
  <c r="DI38" i="24"/>
  <c r="DH38" i="24"/>
  <c r="DG38" i="24"/>
  <c r="DF38" i="24"/>
  <c r="DE38" i="24"/>
  <c r="DD38" i="24"/>
  <c r="DC38" i="24"/>
  <c r="DB38" i="24"/>
  <c r="DA38" i="24"/>
  <c r="CZ38" i="24"/>
  <c r="CY38" i="24"/>
  <c r="CX38" i="24"/>
  <c r="CW38" i="24"/>
  <c r="CV38" i="24"/>
  <c r="CU38" i="24"/>
  <c r="CT38" i="24"/>
  <c r="CS38" i="24"/>
  <c r="CR38" i="24"/>
  <c r="CQ38" i="24"/>
  <c r="CP38" i="24"/>
  <c r="CO38" i="24"/>
  <c r="CN38" i="24"/>
  <c r="CM38" i="24"/>
  <c r="CL38" i="24"/>
  <c r="CK38" i="24"/>
  <c r="CJ38" i="24"/>
  <c r="CI38" i="24"/>
  <c r="CH38" i="24"/>
  <c r="CG38" i="24"/>
  <c r="CF38" i="24"/>
  <c r="CE38" i="24"/>
  <c r="CD38" i="24"/>
  <c r="CC38" i="24"/>
  <c r="CB38" i="24"/>
  <c r="CA38" i="24"/>
  <c r="BZ38" i="24"/>
  <c r="BY38" i="24"/>
  <c r="BX38" i="24"/>
  <c r="BW38" i="24"/>
  <c r="BV38" i="24"/>
  <c r="BU38" i="24"/>
  <c r="BT38" i="24"/>
  <c r="BS38" i="24"/>
  <c r="BR38" i="24"/>
  <c r="BQ38" i="24"/>
  <c r="BP38" i="24"/>
  <c r="BO38" i="24"/>
  <c r="BN38" i="24"/>
  <c r="BM38" i="24"/>
  <c r="BL38" i="24"/>
  <c r="BK38" i="24"/>
  <c r="BJ38" i="24"/>
  <c r="BI38" i="24"/>
  <c r="BH38" i="24"/>
  <c r="BG38" i="24"/>
  <c r="BF38" i="24"/>
  <c r="BE38" i="24"/>
  <c r="BD38" i="24"/>
  <c r="BC38" i="24"/>
  <c r="BB38" i="24"/>
  <c r="BA38" i="24"/>
  <c r="AZ38" i="24"/>
  <c r="AY38" i="24"/>
  <c r="AX38" i="24"/>
  <c r="AW38" i="24"/>
  <c r="AV38" i="24"/>
  <c r="AU38" i="24"/>
  <c r="AT38" i="24"/>
  <c r="AS38" i="24"/>
  <c r="AR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F34" i="24"/>
  <c r="EE34" i="24"/>
  <c r="ED34" i="24"/>
  <c r="EC34" i="24"/>
  <c r="EB34" i="24"/>
  <c r="EA34" i="24"/>
  <c r="DZ34" i="24"/>
  <c r="DY34" i="24"/>
  <c r="DX34" i="24"/>
  <c r="DW34" i="24"/>
  <c r="DV34" i="24"/>
  <c r="DU34" i="24"/>
  <c r="DT34" i="24"/>
  <c r="DS34" i="24"/>
  <c r="DR34" i="24"/>
  <c r="DQ34" i="24"/>
  <c r="DP34" i="24"/>
  <c r="DO34" i="24"/>
  <c r="DN34" i="24"/>
  <c r="DM34" i="24"/>
  <c r="DL34" i="24"/>
  <c r="DK34" i="24"/>
  <c r="DJ34" i="24"/>
  <c r="DI34" i="24"/>
  <c r="DH34" i="24"/>
  <c r="DG34" i="24"/>
  <c r="DF34" i="24"/>
  <c r="DE34" i="24"/>
  <c r="DD34" i="24"/>
  <c r="DC34" i="24"/>
  <c r="DB34" i="24"/>
  <c r="DA34" i="24"/>
  <c r="CZ34" i="24"/>
  <c r="CY34" i="24"/>
  <c r="CX34" i="24"/>
  <c r="CW34" i="24"/>
  <c r="CV34" i="24"/>
  <c r="CU34" i="24"/>
  <c r="CT34" i="24"/>
  <c r="CS34" i="24"/>
  <c r="CR34" i="24"/>
  <c r="CQ34" i="24"/>
  <c r="CP34" i="24"/>
  <c r="CO34" i="24"/>
  <c r="CN34" i="24"/>
  <c r="CM34" i="24"/>
  <c r="CL34" i="24"/>
  <c r="CK34" i="24"/>
  <c r="CJ34" i="24"/>
  <c r="CI34" i="24"/>
  <c r="CH34" i="24"/>
  <c r="CG34" i="24"/>
  <c r="CF34" i="24"/>
  <c r="CE34" i="24"/>
  <c r="CD34" i="24"/>
  <c r="CC34" i="24"/>
  <c r="CB34" i="24"/>
  <c r="CA34" i="24"/>
  <c r="BZ34" i="24"/>
  <c r="BY34" i="24"/>
  <c r="BX34" i="24"/>
  <c r="BW34" i="24"/>
  <c r="BV34" i="24"/>
  <c r="BU34" i="24"/>
  <c r="BT34" i="24"/>
  <c r="BS34" i="24"/>
  <c r="BR34" i="24"/>
  <c r="BQ34" i="24"/>
  <c r="BP34" i="24"/>
  <c r="BO34" i="24"/>
  <c r="BN34" i="24"/>
  <c r="BM34" i="24"/>
  <c r="BL34" i="24"/>
  <c r="BK34" i="24"/>
  <c r="BJ34" i="24"/>
  <c r="BI34" i="24"/>
  <c r="BH34" i="24"/>
  <c r="BG34" i="24"/>
  <c r="BF34" i="24"/>
  <c r="BE34" i="24"/>
  <c r="BD34" i="24"/>
  <c r="BC34" i="24"/>
  <c r="BB34" i="24"/>
  <c r="BA34" i="24"/>
  <c r="AZ34" i="24"/>
  <c r="AY34" i="24"/>
  <c r="AX34" i="24"/>
  <c r="AW34" i="24"/>
  <c r="AV34" i="24"/>
  <c r="AU34" i="24"/>
  <c r="AT34" i="24"/>
  <c r="AS34" i="24"/>
  <c r="AR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EF33" i="24"/>
  <c r="EE33" i="24"/>
  <c r="ED33" i="24"/>
  <c r="EC33" i="24"/>
  <c r="EB33" i="24"/>
  <c r="EA33" i="24"/>
  <c r="DZ33" i="24"/>
  <c r="DY33" i="24"/>
  <c r="DX33" i="24"/>
  <c r="DW33" i="24"/>
  <c r="DV33" i="24"/>
  <c r="DU33" i="24"/>
  <c r="DT33" i="24"/>
  <c r="DS33" i="24"/>
  <c r="DR33" i="24"/>
  <c r="DQ33" i="24"/>
  <c r="DP33" i="24"/>
  <c r="DO33" i="24"/>
  <c r="DN33" i="24"/>
  <c r="DM33" i="24"/>
  <c r="DL33" i="24"/>
  <c r="DK33" i="24"/>
  <c r="DJ33" i="24"/>
  <c r="DI33" i="24"/>
  <c r="DH33" i="24"/>
  <c r="DG33" i="24"/>
  <c r="DF33" i="24"/>
  <c r="DE33" i="24"/>
  <c r="DD33" i="24"/>
  <c r="DC33" i="24"/>
  <c r="DB33" i="24"/>
  <c r="DA33" i="24"/>
  <c r="CZ33" i="24"/>
  <c r="CY33" i="24"/>
  <c r="CX33" i="24"/>
  <c r="CW33" i="24"/>
  <c r="CV33" i="24"/>
  <c r="CU33" i="24"/>
  <c r="CT33" i="24"/>
  <c r="CS33" i="24"/>
  <c r="CR33" i="24"/>
  <c r="CQ33" i="24"/>
  <c r="CP33" i="24"/>
  <c r="CO33" i="24"/>
  <c r="CN33" i="24"/>
  <c r="CM33" i="24"/>
  <c r="CL33" i="24"/>
  <c r="CK33" i="24"/>
  <c r="CJ33" i="24"/>
  <c r="CI33" i="24"/>
  <c r="CH33" i="24"/>
  <c r="CG33" i="24"/>
  <c r="CF33" i="24"/>
  <c r="CE33" i="24"/>
  <c r="CD33" i="24"/>
  <c r="CC33" i="24"/>
  <c r="CB33" i="24"/>
  <c r="CA33" i="24"/>
  <c r="BZ33" i="24"/>
  <c r="BY33" i="24"/>
  <c r="BX33" i="24"/>
  <c r="BW33" i="24"/>
  <c r="BV33" i="24"/>
  <c r="BU33" i="24"/>
  <c r="BT33" i="24"/>
  <c r="BS33" i="24"/>
  <c r="BR33" i="24"/>
  <c r="BQ33" i="24"/>
  <c r="BP33" i="24"/>
  <c r="BO33" i="24"/>
  <c r="BN33" i="24"/>
  <c r="BM33" i="24"/>
  <c r="BL33" i="24"/>
  <c r="BK33" i="24"/>
  <c r="BJ33" i="24"/>
  <c r="BI33" i="24"/>
  <c r="BH33" i="24"/>
  <c r="BG33" i="24"/>
  <c r="BF33" i="24"/>
  <c r="BE33" i="24"/>
  <c r="BD33" i="24"/>
  <c r="BC33" i="24"/>
  <c r="BB33" i="24"/>
  <c r="BA33" i="24"/>
  <c r="AZ33" i="24"/>
  <c r="AY33" i="24"/>
  <c r="AX33" i="24"/>
  <c r="AW33" i="24"/>
  <c r="AV33" i="24"/>
  <c r="AU33" i="24"/>
  <c r="AT33" i="24"/>
  <c r="AS33" i="24"/>
  <c r="AR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EF32" i="24"/>
  <c r="EE32" i="24"/>
  <c r="ED32" i="24"/>
  <c r="EC32" i="24"/>
  <c r="EB32" i="24"/>
  <c r="EA32" i="24"/>
  <c r="DZ32" i="24"/>
  <c r="DY32" i="24"/>
  <c r="DX32" i="24"/>
  <c r="DW32" i="24"/>
  <c r="DV32" i="24"/>
  <c r="DU32" i="24"/>
  <c r="DT32" i="24"/>
  <c r="DS32" i="24"/>
  <c r="DR32" i="24"/>
  <c r="DQ32" i="24"/>
  <c r="DP32" i="24"/>
  <c r="DO32" i="24"/>
  <c r="DN32" i="24"/>
  <c r="DM32" i="24"/>
  <c r="DL32" i="24"/>
  <c r="DK32" i="24"/>
  <c r="DJ32" i="24"/>
  <c r="DI32" i="24"/>
  <c r="DH32" i="24"/>
  <c r="DG32" i="24"/>
  <c r="DF32" i="24"/>
  <c r="DE32" i="24"/>
  <c r="DD32" i="24"/>
  <c r="DC32" i="24"/>
  <c r="DB32" i="24"/>
  <c r="DA32" i="24"/>
  <c r="CZ32" i="24"/>
  <c r="CY32" i="24"/>
  <c r="CX32" i="24"/>
  <c r="CW32" i="24"/>
  <c r="CV32" i="24"/>
  <c r="CU32" i="24"/>
  <c r="CT32" i="24"/>
  <c r="CS32" i="24"/>
  <c r="CR32" i="24"/>
  <c r="CQ32" i="24"/>
  <c r="CP32" i="24"/>
  <c r="CO32" i="24"/>
  <c r="CN32" i="24"/>
  <c r="CM32" i="24"/>
  <c r="CL32" i="24"/>
  <c r="CK32" i="24"/>
  <c r="CJ32" i="24"/>
  <c r="CI32" i="24"/>
  <c r="CH32" i="24"/>
  <c r="CG32" i="24"/>
  <c r="CF32" i="24"/>
  <c r="CE32" i="24"/>
  <c r="CD32" i="24"/>
  <c r="CC32" i="24"/>
  <c r="CB32" i="24"/>
  <c r="CA32" i="24"/>
  <c r="BZ32" i="24"/>
  <c r="BY32" i="24"/>
  <c r="BX32" i="24"/>
  <c r="BW32" i="24"/>
  <c r="BV32" i="24"/>
  <c r="BU32" i="24"/>
  <c r="BT32" i="24"/>
  <c r="BS32" i="24"/>
  <c r="BR32" i="24"/>
  <c r="BQ32" i="24"/>
  <c r="BP32" i="24"/>
  <c r="BO32" i="24"/>
  <c r="BN32" i="24"/>
  <c r="BM32" i="24"/>
  <c r="BL32" i="24"/>
  <c r="BK32" i="24"/>
  <c r="BJ32" i="24"/>
  <c r="BI32" i="24"/>
  <c r="BH32" i="24"/>
  <c r="BG32" i="24"/>
  <c r="BF32" i="24"/>
  <c r="BE32" i="24"/>
  <c r="BD32" i="24"/>
  <c r="BC32" i="24"/>
  <c r="BB32" i="24"/>
  <c r="BA32" i="24"/>
  <c r="AZ32" i="24"/>
  <c r="AY32" i="24"/>
  <c r="AX32" i="24"/>
  <c r="AW32" i="24"/>
  <c r="AV32" i="24"/>
  <c r="AU32" i="24"/>
  <c r="AT32" i="24"/>
  <c r="AS32" i="24"/>
  <c r="AR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EF31" i="24"/>
  <c r="EE31" i="24"/>
  <c r="ED31" i="24"/>
  <c r="EC31" i="24"/>
  <c r="EB31" i="24"/>
  <c r="EA31" i="24"/>
  <c r="DZ31" i="24"/>
  <c r="DY31" i="24"/>
  <c r="DX31" i="24"/>
  <c r="DW31" i="24"/>
  <c r="DV31" i="24"/>
  <c r="DU31" i="24"/>
  <c r="DT31" i="24"/>
  <c r="DS31" i="24"/>
  <c r="DR31" i="24"/>
  <c r="DQ31" i="24"/>
  <c r="DP31" i="24"/>
  <c r="DO31" i="24"/>
  <c r="DN31" i="24"/>
  <c r="DM31" i="24"/>
  <c r="DL31" i="24"/>
  <c r="DK31" i="24"/>
  <c r="DJ31" i="24"/>
  <c r="DI31" i="24"/>
  <c r="DH31" i="24"/>
  <c r="DG31" i="24"/>
  <c r="DF31" i="24"/>
  <c r="DE31" i="24"/>
  <c r="DD31" i="24"/>
  <c r="DC31" i="24"/>
  <c r="DB31" i="24"/>
  <c r="DA31" i="24"/>
  <c r="CZ31" i="24"/>
  <c r="CY31" i="24"/>
  <c r="CX31" i="24"/>
  <c r="CW31" i="24"/>
  <c r="CV31" i="24"/>
  <c r="CU31" i="24"/>
  <c r="CT31" i="24"/>
  <c r="CS31" i="24"/>
  <c r="CR31" i="24"/>
  <c r="CQ31" i="24"/>
  <c r="CP31" i="24"/>
  <c r="CO31" i="24"/>
  <c r="CN31" i="24"/>
  <c r="CM31" i="24"/>
  <c r="CL31" i="24"/>
  <c r="CK31" i="24"/>
  <c r="CJ31" i="24"/>
  <c r="CI31" i="24"/>
  <c r="CH31" i="24"/>
  <c r="CG31" i="24"/>
  <c r="CF31" i="24"/>
  <c r="CE31" i="24"/>
  <c r="CD31" i="24"/>
  <c r="CC31" i="24"/>
  <c r="CB31" i="24"/>
  <c r="CA31" i="24"/>
  <c r="BZ31" i="24"/>
  <c r="BY31" i="24"/>
  <c r="BX31" i="24"/>
  <c r="BW31" i="24"/>
  <c r="BV31" i="24"/>
  <c r="BU31" i="24"/>
  <c r="BT31" i="24"/>
  <c r="BS31" i="24"/>
  <c r="BR31" i="24"/>
  <c r="BQ31" i="24"/>
  <c r="BP31" i="24"/>
  <c r="BO31" i="24"/>
  <c r="BN31" i="24"/>
  <c r="BM31" i="24"/>
  <c r="BL31" i="24"/>
  <c r="BK31" i="24"/>
  <c r="BJ31" i="24"/>
  <c r="BI31" i="24"/>
  <c r="BH31" i="24"/>
  <c r="BG31" i="24"/>
  <c r="BF31" i="24"/>
  <c r="BE31" i="24"/>
  <c r="BD31" i="24"/>
  <c r="BC31" i="24"/>
  <c r="BB31" i="24"/>
  <c r="BA31" i="24"/>
  <c r="AZ31" i="24"/>
  <c r="AY31" i="24"/>
  <c r="AX31" i="24"/>
  <c r="AW31" i="24"/>
  <c r="AV31" i="24"/>
  <c r="AU31" i="24"/>
  <c r="AT31" i="24"/>
  <c r="AS31" i="24"/>
  <c r="AR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EF30" i="24"/>
  <c r="EE30" i="24"/>
  <c r="ED30" i="24"/>
  <c r="EC30" i="24"/>
  <c r="EB30" i="24"/>
  <c r="EA30" i="24"/>
  <c r="DZ30" i="24"/>
  <c r="DY30" i="24"/>
  <c r="DX30" i="24"/>
  <c r="DW30" i="24"/>
  <c r="DV30" i="24"/>
  <c r="DU30" i="24"/>
  <c r="DT30" i="24"/>
  <c r="DS30" i="24"/>
  <c r="DR30" i="24"/>
  <c r="DQ30" i="24"/>
  <c r="DP30" i="24"/>
  <c r="DO30" i="24"/>
  <c r="DN30" i="24"/>
  <c r="DM30" i="24"/>
  <c r="DL30" i="24"/>
  <c r="DK30" i="24"/>
  <c r="DJ30" i="24"/>
  <c r="DI30" i="24"/>
  <c r="DH30" i="24"/>
  <c r="DG30" i="24"/>
  <c r="DF30" i="24"/>
  <c r="DE30" i="24"/>
  <c r="DD30" i="24"/>
  <c r="DC30" i="24"/>
  <c r="DB30" i="24"/>
  <c r="DA30" i="24"/>
  <c r="CZ30" i="24"/>
  <c r="CY30" i="24"/>
  <c r="CX30" i="24"/>
  <c r="CW30" i="24"/>
  <c r="CV30" i="24"/>
  <c r="CU30" i="24"/>
  <c r="CT30" i="24"/>
  <c r="CS30" i="24"/>
  <c r="CR30" i="24"/>
  <c r="CQ30" i="24"/>
  <c r="CP30" i="24"/>
  <c r="CO30" i="24"/>
  <c r="CN30" i="24"/>
  <c r="CM30" i="24"/>
  <c r="CL30" i="24"/>
  <c r="CK30" i="24"/>
  <c r="CJ30" i="24"/>
  <c r="CI30" i="24"/>
  <c r="CH30" i="24"/>
  <c r="CG30" i="24"/>
  <c r="CF30" i="24"/>
  <c r="CE30" i="24"/>
  <c r="CD30" i="24"/>
  <c r="CC30" i="24"/>
  <c r="CB30" i="24"/>
  <c r="CA30" i="24"/>
  <c r="BZ30" i="24"/>
  <c r="BY30" i="24"/>
  <c r="BX30" i="24"/>
  <c r="BW30" i="24"/>
  <c r="BV30" i="24"/>
  <c r="BU30" i="24"/>
  <c r="BT30" i="24"/>
  <c r="BS30" i="24"/>
  <c r="BR30" i="24"/>
  <c r="BQ30" i="24"/>
  <c r="BP30" i="24"/>
  <c r="BO30" i="24"/>
  <c r="BN30" i="24"/>
  <c r="BM30" i="24"/>
  <c r="BL30" i="24"/>
  <c r="BK30" i="24"/>
  <c r="BJ30" i="24"/>
  <c r="BI30" i="24"/>
  <c r="BH30" i="24"/>
  <c r="BG30" i="24"/>
  <c r="BF30" i="24"/>
  <c r="BE30" i="24"/>
  <c r="BD30" i="24"/>
  <c r="BC30" i="24"/>
  <c r="BB30" i="24"/>
  <c r="BA30" i="24"/>
  <c r="AZ30" i="24"/>
  <c r="AY30" i="24"/>
  <c r="AX30" i="24"/>
  <c r="AW30" i="24"/>
  <c r="AV30" i="24"/>
  <c r="AU30" i="24"/>
  <c r="AT30" i="24"/>
  <c r="AS30" i="24"/>
  <c r="AR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EF29" i="24"/>
  <c r="EE29" i="24"/>
  <c r="ED29" i="24"/>
  <c r="EC29" i="24"/>
  <c r="EB29" i="24"/>
  <c r="EA29" i="24"/>
  <c r="DZ29" i="24"/>
  <c r="DY29" i="24"/>
  <c r="DX29" i="24"/>
  <c r="DW29" i="24"/>
  <c r="DV29" i="24"/>
  <c r="DU29" i="24"/>
  <c r="DT29" i="24"/>
  <c r="DS29" i="24"/>
  <c r="DR29" i="24"/>
  <c r="DQ29" i="24"/>
  <c r="DP29" i="24"/>
  <c r="DO29" i="24"/>
  <c r="DN29" i="24"/>
  <c r="DM29" i="24"/>
  <c r="DL29" i="24"/>
  <c r="DK29" i="24"/>
  <c r="DJ29" i="24"/>
  <c r="DI29" i="24"/>
  <c r="DH29" i="24"/>
  <c r="DG29" i="24"/>
  <c r="DF29" i="24"/>
  <c r="DE29" i="24"/>
  <c r="DD29" i="24"/>
  <c r="DC29" i="24"/>
  <c r="DB29" i="24"/>
  <c r="DA29" i="24"/>
  <c r="CZ29" i="24"/>
  <c r="CY29" i="24"/>
  <c r="CX29" i="24"/>
  <c r="CW29" i="24"/>
  <c r="CV29" i="24"/>
  <c r="CU29" i="24"/>
  <c r="CT29" i="24"/>
  <c r="CS29" i="24"/>
  <c r="CR29" i="24"/>
  <c r="CQ29" i="24"/>
  <c r="CP29" i="24"/>
  <c r="CO29" i="24"/>
  <c r="CN29" i="24"/>
  <c r="CM29" i="24"/>
  <c r="CL29" i="24"/>
  <c r="CK29" i="24"/>
  <c r="CJ29" i="24"/>
  <c r="CI29" i="24"/>
  <c r="CH29" i="24"/>
  <c r="CG29" i="24"/>
  <c r="CF29" i="24"/>
  <c r="CE29" i="24"/>
  <c r="CD29" i="24"/>
  <c r="CC29" i="24"/>
  <c r="CB29" i="24"/>
  <c r="CA29" i="24"/>
  <c r="BZ29" i="24"/>
  <c r="BY29" i="24"/>
  <c r="BX29" i="24"/>
  <c r="BW29" i="24"/>
  <c r="BV29" i="24"/>
  <c r="BU29" i="24"/>
  <c r="BT29" i="24"/>
  <c r="BS29" i="24"/>
  <c r="BR29" i="24"/>
  <c r="BQ29" i="24"/>
  <c r="BP29" i="24"/>
  <c r="BO29" i="24"/>
  <c r="BN29" i="24"/>
  <c r="BM29" i="24"/>
  <c r="BL29" i="24"/>
  <c r="BK29" i="24"/>
  <c r="BJ29" i="24"/>
  <c r="BI29" i="24"/>
  <c r="BH29" i="24"/>
  <c r="BG29" i="24"/>
  <c r="BF29" i="24"/>
  <c r="BE29" i="24"/>
  <c r="BD29" i="24"/>
  <c r="BC29" i="24"/>
  <c r="BB29" i="24"/>
  <c r="BA29" i="24"/>
  <c r="AZ29" i="24"/>
  <c r="AY29" i="24"/>
  <c r="AX29" i="24"/>
  <c r="AW29" i="24"/>
  <c r="AV29" i="24"/>
  <c r="AU29" i="24"/>
  <c r="AT29" i="24"/>
  <c r="AS29" i="24"/>
  <c r="AR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EF28" i="24"/>
  <c r="EE28" i="24"/>
  <c r="ED28" i="24"/>
  <c r="EC28" i="24"/>
  <c r="EB28" i="24"/>
  <c r="EA28" i="24"/>
  <c r="DZ28" i="24"/>
  <c r="DY28" i="24"/>
  <c r="DX28" i="24"/>
  <c r="DW28" i="24"/>
  <c r="DV28" i="24"/>
  <c r="DU28" i="24"/>
  <c r="DT28" i="24"/>
  <c r="DS28" i="24"/>
  <c r="DR28" i="24"/>
  <c r="DQ28" i="24"/>
  <c r="DP28" i="24"/>
  <c r="DO28" i="24"/>
  <c r="DN28" i="24"/>
  <c r="DM28" i="24"/>
  <c r="DL28" i="24"/>
  <c r="DK28" i="24"/>
  <c r="DJ28" i="24"/>
  <c r="DI28" i="24"/>
  <c r="DH28" i="24"/>
  <c r="DG28" i="24"/>
  <c r="DF28" i="24"/>
  <c r="DE28" i="24"/>
  <c r="DD28" i="24"/>
  <c r="DC28" i="24"/>
  <c r="DB28" i="24"/>
  <c r="DA28" i="24"/>
  <c r="CZ28" i="24"/>
  <c r="CY28" i="24"/>
  <c r="CX28" i="24"/>
  <c r="CW28" i="24"/>
  <c r="CV28" i="24"/>
  <c r="CU28" i="24"/>
  <c r="CT28" i="24"/>
  <c r="CS28" i="24"/>
  <c r="CR28" i="24"/>
  <c r="CQ28" i="24"/>
  <c r="CP28" i="24"/>
  <c r="CO28" i="24"/>
  <c r="CN28" i="24"/>
  <c r="CM28" i="24"/>
  <c r="CL28" i="24"/>
  <c r="CK28" i="24"/>
  <c r="CJ28" i="24"/>
  <c r="CI28" i="24"/>
  <c r="CH28" i="24"/>
  <c r="CG28" i="24"/>
  <c r="CF28" i="24"/>
  <c r="CE28" i="24"/>
  <c r="CD28" i="24"/>
  <c r="CC28" i="24"/>
  <c r="CB28" i="24"/>
  <c r="CA28" i="24"/>
  <c r="BZ28" i="24"/>
  <c r="BY28" i="24"/>
  <c r="BX28" i="24"/>
  <c r="BW28" i="24"/>
  <c r="BV28" i="24"/>
  <c r="BU28" i="24"/>
  <c r="BT28" i="24"/>
  <c r="BS28" i="24"/>
  <c r="BR28" i="24"/>
  <c r="BQ28" i="24"/>
  <c r="BP28" i="24"/>
  <c r="BO28" i="24"/>
  <c r="BN28" i="24"/>
  <c r="BM28" i="24"/>
  <c r="BL28" i="24"/>
  <c r="BK28" i="24"/>
  <c r="BJ28" i="24"/>
  <c r="BI28" i="24"/>
  <c r="BH28" i="24"/>
  <c r="BG28" i="24"/>
  <c r="BF28" i="24"/>
  <c r="BE28" i="24"/>
  <c r="BD28" i="24"/>
  <c r="BC28" i="24"/>
  <c r="BB28" i="24"/>
  <c r="BA28" i="24"/>
  <c r="AZ28" i="24"/>
  <c r="AY28" i="24"/>
  <c r="AX28" i="24"/>
  <c r="AW28" i="24"/>
  <c r="AV28" i="24"/>
  <c r="AU28" i="24"/>
  <c r="AT28" i="24"/>
  <c r="AS28" i="24"/>
  <c r="AR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EF27" i="24"/>
  <c r="EE27" i="24"/>
  <c r="ED27" i="24"/>
  <c r="EC27" i="24"/>
  <c r="EB27" i="24"/>
  <c r="DZ27" i="24"/>
  <c r="DY27" i="24"/>
  <c r="DX27" i="24"/>
  <c r="DW27" i="24"/>
  <c r="DV27" i="24"/>
  <c r="DU27" i="24"/>
  <c r="DT27" i="24"/>
  <c r="DS27" i="24"/>
  <c r="DR27" i="24"/>
  <c r="DQ27" i="24"/>
  <c r="DP27" i="24"/>
  <c r="DN27" i="24"/>
  <c r="DM27" i="24"/>
  <c r="DL27" i="24"/>
  <c r="DK27" i="24"/>
  <c r="DJ27" i="24"/>
  <c r="DI27" i="24"/>
  <c r="DH27" i="24"/>
  <c r="DG27" i="24"/>
  <c r="DF27" i="24"/>
  <c r="DE27" i="24"/>
  <c r="DD27" i="24"/>
  <c r="DB27" i="24"/>
  <c r="DA27" i="24"/>
  <c r="CZ27" i="24"/>
  <c r="CY27" i="24"/>
  <c r="CX27" i="24"/>
  <c r="CW27" i="24"/>
  <c r="CV27" i="24"/>
  <c r="CU27" i="24"/>
  <c r="CT27" i="24"/>
  <c r="CS27" i="24"/>
  <c r="CR27" i="24"/>
  <c r="CP27" i="24"/>
  <c r="CO27" i="24"/>
  <c r="CN27" i="24"/>
  <c r="CM27" i="24"/>
  <c r="CL27" i="24"/>
  <c r="CK27" i="24"/>
  <c r="CJ27" i="24"/>
  <c r="CI27" i="24"/>
  <c r="CH27" i="24"/>
  <c r="CG27" i="24"/>
  <c r="CF27" i="24"/>
  <c r="CD27" i="24"/>
  <c r="CC27" i="24"/>
  <c r="CB27" i="24"/>
  <c r="CA27" i="24"/>
  <c r="BZ27" i="24"/>
  <c r="BY27" i="24"/>
  <c r="BX27" i="24"/>
  <c r="BW27" i="24"/>
  <c r="BV27" i="24"/>
  <c r="BU27" i="24"/>
  <c r="BT27" i="24"/>
  <c r="BR27" i="24"/>
  <c r="BQ27" i="24"/>
  <c r="BP27" i="24"/>
  <c r="BO27" i="24"/>
  <c r="BN27" i="24"/>
  <c r="BM27" i="24"/>
  <c r="BL27" i="24"/>
  <c r="BK27" i="24"/>
  <c r="BJ27" i="24"/>
  <c r="BI27" i="24"/>
  <c r="BH27" i="24"/>
  <c r="BF27" i="24"/>
  <c r="BE27" i="24"/>
  <c r="BD27" i="24"/>
  <c r="BC27" i="24"/>
  <c r="BB27" i="24"/>
  <c r="BA27" i="24"/>
  <c r="AZ27" i="24"/>
  <c r="AY27" i="24"/>
  <c r="AX27" i="24"/>
  <c r="AW27" i="24"/>
  <c r="AV27" i="24"/>
  <c r="AT27" i="24"/>
  <c r="AS27" i="24"/>
  <c r="AR27" i="24"/>
  <c r="AQ27" i="24"/>
  <c r="AP27" i="24"/>
  <c r="AO27" i="24"/>
  <c r="AN27" i="24"/>
  <c r="AM27" i="24"/>
  <c r="AL27" i="24"/>
  <c r="AK27" i="24"/>
  <c r="AJ27" i="24"/>
  <c r="AH27" i="24"/>
  <c r="AG27" i="24"/>
  <c r="AF27" i="24"/>
  <c r="AE27" i="24"/>
  <c r="AD27" i="24"/>
  <c r="AC27" i="24"/>
  <c r="AB27" i="24"/>
  <c r="AA27" i="24"/>
  <c r="Z27" i="24"/>
  <c r="Y27" i="24"/>
  <c r="X27" i="24"/>
  <c r="V27" i="24"/>
  <c r="U27" i="24"/>
  <c r="T27" i="24"/>
  <c r="S27" i="24"/>
  <c r="R27" i="24"/>
  <c r="Q27" i="24"/>
  <c r="P27" i="24"/>
  <c r="O27" i="24"/>
  <c r="N27" i="24"/>
  <c r="M27" i="24"/>
  <c r="L27" i="24"/>
  <c r="J27" i="24"/>
  <c r="I27" i="24"/>
  <c r="H27" i="24"/>
  <c r="G27" i="24"/>
  <c r="F27" i="24"/>
  <c r="E27" i="24"/>
  <c r="EF26" i="24"/>
  <c r="EE26" i="24"/>
  <c r="ED26" i="24"/>
  <c r="EC26" i="24"/>
  <c r="EB26" i="24"/>
  <c r="DZ26" i="24"/>
  <c r="DY26" i="24"/>
  <c r="DX26" i="24"/>
  <c r="DW26" i="24"/>
  <c r="DV26" i="24"/>
  <c r="DU26" i="24"/>
  <c r="DT26" i="24"/>
  <c r="DS26" i="24"/>
  <c r="DR26" i="24"/>
  <c r="DQ26" i="24"/>
  <c r="DP26" i="24"/>
  <c r="DN26" i="24"/>
  <c r="DM26" i="24"/>
  <c r="DL26" i="24"/>
  <c r="DK26" i="24"/>
  <c r="DJ26" i="24"/>
  <c r="DI26" i="24"/>
  <c r="DH26" i="24"/>
  <c r="DG26" i="24"/>
  <c r="DF26" i="24"/>
  <c r="DE26" i="24"/>
  <c r="DD26" i="24"/>
  <c r="DB26" i="24"/>
  <c r="DA26" i="24"/>
  <c r="CZ26" i="24"/>
  <c r="CY26" i="24"/>
  <c r="CX26" i="24"/>
  <c r="CW26" i="24"/>
  <c r="CV26" i="24"/>
  <c r="CU26" i="24"/>
  <c r="CT26" i="24"/>
  <c r="CS26" i="24"/>
  <c r="CR26" i="24"/>
  <c r="CP26" i="24"/>
  <c r="CO26" i="24"/>
  <c r="CN26" i="24"/>
  <c r="CM26" i="24"/>
  <c r="CL26" i="24"/>
  <c r="CK26" i="24"/>
  <c r="CJ26" i="24"/>
  <c r="CI26" i="24"/>
  <c r="CH26" i="24"/>
  <c r="CG26" i="24"/>
  <c r="CF26" i="24"/>
  <c r="CD26" i="24"/>
  <c r="CC26" i="24"/>
  <c r="CB26" i="24"/>
  <c r="CA26" i="24"/>
  <c r="BZ26" i="24"/>
  <c r="BY26" i="24"/>
  <c r="BX26" i="24"/>
  <c r="BW26" i="24"/>
  <c r="BV26" i="24"/>
  <c r="BU26" i="24"/>
  <c r="BT26" i="24"/>
  <c r="BR26" i="24"/>
  <c r="BQ26" i="24"/>
  <c r="BP26" i="24"/>
  <c r="BO26" i="24"/>
  <c r="BN26" i="24"/>
  <c r="BM26" i="24"/>
  <c r="BL26" i="24"/>
  <c r="BK26" i="24"/>
  <c r="BJ26" i="24"/>
  <c r="BI26" i="24"/>
  <c r="BH26" i="24"/>
  <c r="BF26" i="24"/>
  <c r="BE26" i="24"/>
  <c r="BD26" i="24"/>
  <c r="BC26" i="24"/>
  <c r="BB26" i="24"/>
  <c r="BA26" i="24"/>
  <c r="AZ26" i="24"/>
  <c r="AY26" i="24"/>
  <c r="AX26" i="24"/>
  <c r="AW26" i="24"/>
  <c r="AV26" i="24"/>
  <c r="AT26" i="24"/>
  <c r="AS26" i="24"/>
  <c r="AR26" i="24"/>
  <c r="AQ26" i="24"/>
  <c r="AP26" i="24"/>
  <c r="AO26" i="24"/>
  <c r="AN26" i="24"/>
  <c r="AM26" i="24"/>
  <c r="AL26" i="24"/>
  <c r="AK26" i="24"/>
  <c r="AJ26" i="24"/>
  <c r="AH26" i="24"/>
  <c r="AG26" i="24"/>
  <c r="AF26" i="24"/>
  <c r="AE26" i="24"/>
  <c r="AD26" i="24"/>
  <c r="AC26" i="24"/>
  <c r="AB26" i="24"/>
  <c r="AA26" i="24"/>
  <c r="Z26" i="24"/>
  <c r="Y26" i="24"/>
  <c r="X26" i="24"/>
  <c r="V26" i="24"/>
  <c r="U26" i="24"/>
  <c r="T26" i="24"/>
  <c r="S26" i="24"/>
  <c r="R26" i="24"/>
  <c r="Q26" i="24"/>
  <c r="P26" i="24"/>
  <c r="O26" i="24"/>
  <c r="N26" i="24"/>
  <c r="M26" i="24"/>
  <c r="L26" i="24"/>
  <c r="J26" i="24"/>
  <c r="I26" i="24"/>
  <c r="H26" i="24"/>
  <c r="G26" i="24"/>
  <c r="F26" i="24"/>
  <c r="E26" i="24"/>
  <c r="EF25" i="24"/>
  <c r="EE25" i="24"/>
  <c r="ED25" i="24"/>
  <c r="EC25" i="24"/>
  <c r="EB25" i="24"/>
  <c r="DZ25" i="24"/>
  <c r="DY25" i="24"/>
  <c r="DX25" i="24"/>
  <c r="DW25" i="24"/>
  <c r="DV25" i="24"/>
  <c r="DU25" i="24"/>
  <c r="DT25" i="24"/>
  <c r="DS25" i="24"/>
  <c r="DR25" i="24"/>
  <c r="DQ25" i="24"/>
  <c r="DP25" i="24"/>
  <c r="DN25" i="24"/>
  <c r="DM25" i="24"/>
  <c r="DL25" i="24"/>
  <c r="DK25" i="24"/>
  <c r="DJ25" i="24"/>
  <c r="DI25" i="24"/>
  <c r="DH25" i="24"/>
  <c r="DG25" i="24"/>
  <c r="DF25" i="24"/>
  <c r="DE25" i="24"/>
  <c r="DD25" i="24"/>
  <c r="DB25" i="24"/>
  <c r="DA25" i="24"/>
  <c r="CZ25" i="24"/>
  <c r="CY25" i="24"/>
  <c r="CX25" i="24"/>
  <c r="CW25" i="24"/>
  <c r="CV25" i="24"/>
  <c r="CU25" i="24"/>
  <c r="CT25" i="24"/>
  <c r="CS25" i="24"/>
  <c r="CR25" i="24"/>
  <c r="CP25" i="24"/>
  <c r="CO25" i="24"/>
  <c r="CN25" i="24"/>
  <c r="CM25" i="24"/>
  <c r="CL25" i="24"/>
  <c r="CK25" i="24"/>
  <c r="CJ25" i="24"/>
  <c r="CI25" i="24"/>
  <c r="CH25" i="24"/>
  <c r="CG25" i="24"/>
  <c r="CF25" i="24"/>
  <c r="CD25" i="24"/>
  <c r="CC25" i="24"/>
  <c r="CB25" i="24"/>
  <c r="CA25" i="24"/>
  <c r="BZ25" i="24"/>
  <c r="BY25" i="24"/>
  <c r="BX25" i="24"/>
  <c r="BW25" i="24"/>
  <c r="BV25" i="24"/>
  <c r="BU25" i="24"/>
  <c r="BT25" i="24"/>
  <c r="BR25" i="24"/>
  <c r="BQ25" i="24"/>
  <c r="BP25" i="24"/>
  <c r="BO25" i="24"/>
  <c r="BN25" i="24"/>
  <c r="BM25" i="24"/>
  <c r="BL25" i="24"/>
  <c r="BK25" i="24"/>
  <c r="BJ25" i="24"/>
  <c r="BI25" i="24"/>
  <c r="BH25" i="24"/>
  <c r="BF25" i="24"/>
  <c r="BE25" i="24"/>
  <c r="BD25" i="24"/>
  <c r="BC25" i="24"/>
  <c r="BB25" i="24"/>
  <c r="BA25" i="24"/>
  <c r="AZ25" i="24"/>
  <c r="AY25" i="24"/>
  <c r="AX25" i="24"/>
  <c r="AW25" i="24"/>
  <c r="AV25" i="24"/>
  <c r="AT25" i="24"/>
  <c r="AS25" i="24"/>
  <c r="AR25" i="24"/>
  <c r="AQ25" i="24"/>
  <c r="AP25" i="24"/>
  <c r="AO25" i="24"/>
  <c r="AN25" i="24"/>
  <c r="AM25" i="24"/>
  <c r="AL25" i="24"/>
  <c r="AK25" i="24"/>
  <c r="AJ25" i="24"/>
  <c r="AH25" i="24"/>
  <c r="AG25" i="24"/>
  <c r="AF25" i="24"/>
  <c r="AE25" i="24"/>
  <c r="AD25" i="24"/>
  <c r="AC25" i="24"/>
  <c r="AB25" i="24"/>
  <c r="AA25" i="24"/>
  <c r="Z25" i="24"/>
  <c r="Y25" i="24"/>
  <c r="X25" i="24"/>
  <c r="V25" i="24"/>
  <c r="U25" i="24"/>
  <c r="T25" i="24"/>
  <c r="S25" i="24"/>
  <c r="R25" i="24"/>
  <c r="Q25" i="24"/>
  <c r="P25" i="24"/>
  <c r="O25" i="24"/>
  <c r="N25" i="24"/>
  <c r="M25" i="24"/>
  <c r="L25" i="24"/>
  <c r="J25" i="24"/>
  <c r="I25" i="24"/>
  <c r="H25" i="24"/>
  <c r="G25" i="24"/>
  <c r="F25" i="24"/>
  <c r="E25" i="24"/>
  <c r="EF24" i="24"/>
  <c r="EE24" i="24"/>
  <c r="ED24" i="24"/>
  <c r="EC24" i="24"/>
  <c r="EB24" i="24"/>
  <c r="DZ24" i="24"/>
  <c r="DY24" i="24"/>
  <c r="DX24" i="24"/>
  <c r="DW24" i="24"/>
  <c r="DV24" i="24"/>
  <c r="DU24" i="24"/>
  <c r="DT24" i="24"/>
  <c r="DS24" i="24"/>
  <c r="DR24" i="24"/>
  <c r="DQ24" i="24"/>
  <c r="DP24" i="24"/>
  <c r="DN24" i="24"/>
  <c r="DM24" i="24"/>
  <c r="DL24" i="24"/>
  <c r="DK24" i="24"/>
  <c r="DJ24" i="24"/>
  <c r="DI24" i="24"/>
  <c r="DH24" i="24"/>
  <c r="DG24" i="24"/>
  <c r="DF24" i="24"/>
  <c r="DE24" i="24"/>
  <c r="DD24" i="24"/>
  <c r="DB24" i="24"/>
  <c r="DA24" i="24"/>
  <c r="CZ24" i="24"/>
  <c r="CY24" i="24"/>
  <c r="CX24" i="24"/>
  <c r="CW24" i="24"/>
  <c r="CV24" i="24"/>
  <c r="CU24" i="24"/>
  <c r="CT24" i="24"/>
  <c r="CS24" i="24"/>
  <c r="CR24" i="24"/>
  <c r="CP24" i="24"/>
  <c r="CO24" i="24"/>
  <c r="CN24" i="24"/>
  <c r="CM24" i="24"/>
  <c r="CL24" i="24"/>
  <c r="CK24" i="24"/>
  <c r="CJ24" i="24"/>
  <c r="CI24" i="24"/>
  <c r="CH24" i="24"/>
  <c r="CG24" i="24"/>
  <c r="CF24" i="24"/>
  <c r="CD24" i="24"/>
  <c r="CC24" i="24"/>
  <c r="CB24" i="24"/>
  <c r="CA24" i="24"/>
  <c r="BZ24" i="24"/>
  <c r="BY24" i="24"/>
  <c r="BX24" i="24"/>
  <c r="BW24" i="24"/>
  <c r="BV24" i="24"/>
  <c r="BU24" i="24"/>
  <c r="BT24" i="24"/>
  <c r="BR24" i="24"/>
  <c r="BQ24" i="24"/>
  <c r="BP24" i="24"/>
  <c r="BO24" i="24"/>
  <c r="BN24" i="24"/>
  <c r="BM24" i="24"/>
  <c r="BL24" i="24"/>
  <c r="BK24" i="24"/>
  <c r="BJ24" i="24"/>
  <c r="BI24" i="24"/>
  <c r="BH24" i="24"/>
  <c r="BF24" i="24"/>
  <c r="BE24" i="24"/>
  <c r="BD24" i="24"/>
  <c r="BC24" i="24"/>
  <c r="BB24" i="24"/>
  <c r="BA24" i="24"/>
  <c r="AZ24" i="24"/>
  <c r="AY24" i="24"/>
  <c r="AX24" i="24"/>
  <c r="AW24" i="24"/>
  <c r="AV24" i="24"/>
  <c r="AT24" i="24"/>
  <c r="AS24" i="24"/>
  <c r="AR24" i="24"/>
  <c r="AQ24" i="24"/>
  <c r="AP24" i="24"/>
  <c r="AO24" i="24"/>
  <c r="AN24" i="24"/>
  <c r="AM24" i="24"/>
  <c r="AL24" i="24"/>
  <c r="AK24" i="24"/>
  <c r="AJ24" i="24"/>
  <c r="AH24" i="24"/>
  <c r="AG24" i="24"/>
  <c r="AF24" i="24"/>
  <c r="AE24" i="24"/>
  <c r="AD24" i="24"/>
  <c r="AC24" i="24"/>
  <c r="AB24" i="24"/>
  <c r="AA24" i="24"/>
  <c r="Z24" i="24"/>
  <c r="Y24" i="24"/>
  <c r="X24" i="24"/>
  <c r="V24" i="24"/>
  <c r="U24" i="24"/>
  <c r="T24" i="24"/>
  <c r="S24" i="24"/>
  <c r="R24" i="24"/>
  <c r="Q24" i="24"/>
  <c r="P24" i="24"/>
  <c r="O24" i="24"/>
  <c r="N24" i="24"/>
  <c r="M24" i="24"/>
  <c r="L24" i="24"/>
  <c r="J24" i="24"/>
  <c r="I24" i="24"/>
  <c r="H24" i="24"/>
  <c r="G24" i="24"/>
  <c r="F24" i="24"/>
  <c r="E24" i="24"/>
  <c r="EF18" i="24"/>
  <c r="EE18" i="24"/>
  <c r="ED18" i="24"/>
  <c r="EC18" i="24"/>
  <c r="EB18" i="24"/>
  <c r="EA18" i="24"/>
  <c r="DZ18" i="24"/>
  <c r="DY18" i="24"/>
  <c r="DX18" i="24"/>
  <c r="DW18" i="24"/>
  <c r="DV18" i="24"/>
  <c r="DU18" i="24"/>
  <c r="DT18" i="24"/>
  <c r="DS18" i="24"/>
  <c r="DR18" i="24"/>
  <c r="DQ18" i="24"/>
  <c r="DP18" i="24"/>
  <c r="DO18" i="24"/>
  <c r="DN18" i="24"/>
  <c r="DM18" i="24"/>
  <c r="DL18" i="24"/>
  <c r="DK18" i="24"/>
  <c r="DJ18" i="24"/>
  <c r="DI18" i="24"/>
  <c r="DH18" i="24"/>
  <c r="DG18" i="24"/>
  <c r="DF18" i="24"/>
  <c r="DE18" i="24"/>
  <c r="DD18" i="24"/>
  <c r="DC18" i="24"/>
  <c r="DB18" i="24"/>
  <c r="DA18" i="24"/>
  <c r="CZ18" i="24"/>
  <c r="CY18" i="24"/>
  <c r="CX18" i="24"/>
  <c r="CW18" i="24"/>
  <c r="CV18" i="24"/>
  <c r="CU18" i="24"/>
  <c r="CT18" i="24"/>
  <c r="CS18" i="24"/>
  <c r="CR18" i="24"/>
  <c r="CQ18" i="24"/>
  <c r="CP18" i="24"/>
  <c r="CO18" i="24"/>
  <c r="CN18" i="24"/>
  <c r="CM18" i="24"/>
  <c r="CL18" i="24"/>
  <c r="CK18" i="24"/>
  <c r="CJ18" i="24"/>
  <c r="CI18" i="24"/>
  <c r="CH18" i="24"/>
  <c r="CG18" i="24"/>
  <c r="CF18" i="24"/>
  <c r="CE18" i="24"/>
  <c r="CD18" i="24"/>
  <c r="CC18" i="24"/>
  <c r="CB18" i="24"/>
  <c r="CA18" i="24"/>
  <c r="BZ18" i="24"/>
  <c r="BY18" i="24"/>
  <c r="BX18" i="24"/>
  <c r="BW18" i="24"/>
  <c r="BV18" i="24"/>
  <c r="BU18" i="24"/>
  <c r="BT18" i="24"/>
  <c r="BS18" i="24"/>
  <c r="BR18" i="24"/>
  <c r="BQ18" i="24"/>
  <c r="BP18" i="24"/>
  <c r="BO18" i="24"/>
  <c r="BN18" i="24"/>
  <c r="BM18" i="24"/>
  <c r="BL18" i="24"/>
  <c r="BK18" i="24"/>
  <c r="BJ18" i="24"/>
  <c r="BI18" i="24"/>
  <c r="BH18" i="24"/>
  <c r="BG18" i="24"/>
  <c r="BF18" i="24"/>
  <c r="BE18" i="24"/>
  <c r="BD18" i="24"/>
  <c r="BC18" i="24"/>
  <c r="BB18" i="24"/>
  <c r="BA18" i="24"/>
  <c r="AZ18" i="24"/>
  <c r="AY18" i="24"/>
  <c r="AX18" i="24"/>
  <c r="AW18" i="24"/>
  <c r="AV18" i="24"/>
  <c r="AU18" i="24"/>
  <c r="AT18" i="24"/>
  <c r="AS18" i="24"/>
  <c r="AR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EF17" i="24"/>
  <c r="EE17" i="24"/>
  <c r="ED17" i="24"/>
  <c r="EC17" i="24"/>
  <c r="EB17" i="24"/>
  <c r="EA17" i="24"/>
  <c r="DZ17" i="24"/>
  <c r="DY17" i="24"/>
  <c r="DX17" i="24"/>
  <c r="DW17" i="24"/>
  <c r="DV17" i="24"/>
  <c r="DU17" i="24"/>
  <c r="DT17" i="24"/>
  <c r="DS17" i="24"/>
  <c r="DR17" i="24"/>
  <c r="DQ17" i="24"/>
  <c r="DP17" i="24"/>
  <c r="DO17" i="24"/>
  <c r="DN17" i="24"/>
  <c r="DM17" i="24"/>
  <c r="DL17" i="24"/>
  <c r="DK17" i="24"/>
  <c r="DJ17" i="24"/>
  <c r="DI17" i="24"/>
  <c r="DH17" i="24"/>
  <c r="DG17" i="24"/>
  <c r="DF17" i="24"/>
  <c r="DE17" i="24"/>
  <c r="DD17" i="24"/>
  <c r="DC17" i="24"/>
  <c r="DB17" i="24"/>
  <c r="DA17" i="24"/>
  <c r="CZ17" i="24"/>
  <c r="CY17" i="24"/>
  <c r="CX17" i="24"/>
  <c r="CW17" i="24"/>
  <c r="CV17" i="24"/>
  <c r="CU17" i="24"/>
  <c r="CT17" i="24"/>
  <c r="CS17" i="24"/>
  <c r="CR17" i="24"/>
  <c r="CQ17" i="24"/>
  <c r="CP17" i="24"/>
  <c r="CO17" i="24"/>
  <c r="CN17" i="24"/>
  <c r="CM17" i="24"/>
  <c r="CL17" i="24"/>
  <c r="CK17" i="24"/>
  <c r="CJ17" i="24"/>
  <c r="CI17" i="24"/>
  <c r="CH17" i="24"/>
  <c r="CG17" i="24"/>
  <c r="CF17" i="24"/>
  <c r="CE17" i="24"/>
  <c r="CD17" i="24"/>
  <c r="CC17" i="24"/>
  <c r="CB17" i="24"/>
  <c r="CA17" i="24"/>
  <c r="BZ17" i="24"/>
  <c r="BY17" i="24"/>
  <c r="BX17" i="24"/>
  <c r="BW17" i="24"/>
  <c r="BV17" i="24"/>
  <c r="BU17" i="24"/>
  <c r="BT17" i="24"/>
  <c r="BS17" i="24"/>
  <c r="BR17" i="24"/>
  <c r="BQ17" i="24"/>
  <c r="BP17" i="24"/>
  <c r="BO17" i="24"/>
  <c r="BN17" i="24"/>
  <c r="BM17" i="24"/>
  <c r="BL17" i="24"/>
  <c r="BK17" i="24"/>
  <c r="BJ17" i="24"/>
  <c r="BI17" i="24"/>
  <c r="BH17" i="24"/>
  <c r="BG17" i="24"/>
  <c r="BF17" i="24"/>
  <c r="BE17" i="24"/>
  <c r="BD17" i="24"/>
  <c r="BC17" i="24"/>
  <c r="BB17" i="24"/>
  <c r="BA17" i="24"/>
  <c r="AZ17" i="24"/>
  <c r="AY17" i="24"/>
  <c r="AX17" i="24"/>
  <c r="AW17" i="24"/>
  <c r="AV17" i="24"/>
  <c r="AU17" i="24"/>
  <c r="AT17" i="24"/>
  <c r="AS17" i="24"/>
  <c r="AR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EF16" i="24"/>
  <c r="EE16" i="24"/>
  <c r="ED16" i="24"/>
  <c r="EC16" i="24"/>
  <c r="EB16" i="24"/>
  <c r="EA16" i="24"/>
  <c r="DZ16" i="24"/>
  <c r="DY16" i="24"/>
  <c r="DX16" i="24"/>
  <c r="DW16" i="24"/>
  <c r="DV16" i="24"/>
  <c r="DU16" i="24"/>
  <c r="DT16" i="24"/>
  <c r="DS16" i="24"/>
  <c r="DR16" i="24"/>
  <c r="DQ16" i="24"/>
  <c r="DP16" i="24"/>
  <c r="DO16" i="24"/>
  <c r="DN16" i="24"/>
  <c r="DM16" i="24"/>
  <c r="DL16" i="24"/>
  <c r="DK16" i="24"/>
  <c r="DJ16" i="24"/>
  <c r="DI16" i="24"/>
  <c r="DH16" i="24"/>
  <c r="DG16" i="24"/>
  <c r="DF16" i="24"/>
  <c r="DE16" i="24"/>
  <c r="DD16" i="24"/>
  <c r="DC16" i="24"/>
  <c r="DB16" i="24"/>
  <c r="DA16" i="24"/>
  <c r="CZ16" i="24"/>
  <c r="CY16" i="24"/>
  <c r="CX16" i="24"/>
  <c r="CW16" i="24"/>
  <c r="CV16" i="24"/>
  <c r="CU16" i="24"/>
  <c r="CT16" i="24"/>
  <c r="CS16" i="24"/>
  <c r="CR16" i="24"/>
  <c r="CQ16" i="24"/>
  <c r="CP16" i="24"/>
  <c r="CO16" i="24"/>
  <c r="CN16" i="24"/>
  <c r="CM16" i="24"/>
  <c r="CL16" i="24"/>
  <c r="CK16" i="24"/>
  <c r="CJ16" i="24"/>
  <c r="CI16" i="24"/>
  <c r="CH16" i="24"/>
  <c r="CG16" i="24"/>
  <c r="CF16" i="24"/>
  <c r="CE16" i="24"/>
  <c r="CD16" i="24"/>
  <c r="CC16" i="24"/>
  <c r="CB16" i="24"/>
  <c r="CA16" i="24"/>
  <c r="BZ16" i="24"/>
  <c r="BY16" i="24"/>
  <c r="BX16" i="24"/>
  <c r="BW16" i="24"/>
  <c r="BV16" i="24"/>
  <c r="BU16" i="24"/>
  <c r="BT16" i="24"/>
  <c r="BS16" i="24"/>
  <c r="BR16" i="24"/>
  <c r="BQ16" i="24"/>
  <c r="BP16" i="24"/>
  <c r="BO16" i="24"/>
  <c r="BN16" i="24"/>
  <c r="BM16" i="24"/>
  <c r="BL16" i="24"/>
  <c r="BK16" i="24"/>
  <c r="BJ16" i="24"/>
  <c r="BI16" i="24"/>
  <c r="BH16" i="24"/>
  <c r="BG16" i="24"/>
  <c r="BF16" i="24"/>
  <c r="BE16" i="24"/>
  <c r="BD16" i="24"/>
  <c r="BC16" i="24"/>
  <c r="BB16" i="24"/>
  <c r="BA16" i="24"/>
  <c r="AZ16" i="24"/>
  <c r="AY16" i="24"/>
  <c r="AX16" i="24"/>
  <c r="AW16" i="24"/>
  <c r="AV16" i="24"/>
  <c r="AU16" i="24"/>
  <c r="AT16" i="24"/>
  <c r="AS16" i="24"/>
  <c r="AR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EF15" i="24"/>
  <c r="EE15" i="24"/>
  <c r="ED15" i="24"/>
  <c r="EC15" i="24"/>
  <c r="EB15" i="24"/>
  <c r="EA15" i="24"/>
  <c r="DZ15" i="24"/>
  <c r="DY15" i="24"/>
  <c r="DX15" i="24"/>
  <c r="DW15" i="24"/>
  <c r="DV15" i="24"/>
  <c r="DU15" i="24"/>
  <c r="DT15" i="24"/>
  <c r="DS15" i="24"/>
  <c r="DR15" i="24"/>
  <c r="DQ15" i="24"/>
  <c r="DP15" i="24"/>
  <c r="DO15" i="24"/>
  <c r="DN15" i="24"/>
  <c r="DM15" i="24"/>
  <c r="DL15" i="24"/>
  <c r="DK15" i="24"/>
  <c r="DJ15" i="24"/>
  <c r="DI15" i="24"/>
  <c r="DH15" i="24"/>
  <c r="DG15" i="24"/>
  <c r="DF15" i="24"/>
  <c r="DE15" i="24"/>
  <c r="DD15" i="24"/>
  <c r="DC15" i="24"/>
  <c r="DB15" i="24"/>
  <c r="DA15" i="24"/>
  <c r="CZ15" i="24"/>
  <c r="CY15" i="24"/>
  <c r="CX15" i="24"/>
  <c r="CW15" i="24"/>
  <c r="CV15" i="24"/>
  <c r="CU15" i="24"/>
  <c r="CT15" i="24"/>
  <c r="CS15" i="24"/>
  <c r="CR15" i="24"/>
  <c r="CQ15" i="24"/>
  <c r="CP15" i="24"/>
  <c r="CO15" i="24"/>
  <c r="CN15" i="24"/>
  <c r="CM15" i="24"/>
  <c r="CL15" i="24"/>
  <c r="CK15" i="24"/>
  <c r="CJ15" i="24"/>
  <c r="CI15" i="24"/>
  <c r="CH15" i="24"/>
  <c r="CG15" i="24"/>
  <c r="CF15" i="24"/>
  <c r="CE15" i="24"/>
  <c r="CD15" i="24"/>
  <c r="CC15" i="24"/>
  <c r="CB15" i="24"/>
  <c r="CA15" i="24"/>
  <c r="BZ15" i="24"/>
  <c r="BY15" i="24"/>
  <c r="BX15" i="24"/>
  <c r="BW15" i="24"/>
  <c r="BV15" i="24"/>
  <c r="BU15" i="24"/>
  <c r="BT15" i="24"/>
  <c r="BS15" i="24"/>
  <c r="BR15" i="24"/>
  <c r="BQ15" i="24"/>
  <c r="BP15" i="24"/>
  <c r="BO15" i="24"/>
  <c r="BN15" i="24"/>
  <c r="BM15" i="24"/>
  <c r="BL15" i="24"/>
  <c r="BK15" i="24"/>
  <c r="BJ15" i="24"/>
  <c r="BI15" i="24"/>
  <c r="BH15" i="24"/>
  <c r="BG15" i="24"/>
  <c r="BF15" i="24"/>
  <c r="BE15" i="24"/>
  <c r="BD15" i="24"/>
  <c r="BC15" i="24"/>
  <c r="BB15" i="24"/>
  <c r="BA15" i="24"/>
  <c r="AZ15" i="24"/>
  <c r="AY15" i="24"/>
  <c r="AX15" i="24"/>
  <c r="AW15" i="24"/>
  <c r="AV15" i="24"/>
  <c r="AU15" i="24"/>
  <c r="AT15" i="24"/>
  <c r="AS15" i="24"/>
  <c r="AR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EF14" i="24"/>
  <c r="EE14" i="24"/>
  <c r="ED14" i="24"/>
  <c r="EC14" i="24"/>
  <c r="EB14" i="24"/>
  <c r="EA14" i="24"/>
  <c r="DZ14" i="24"/>
  <c r="DY14" i="24"/>
  <c r="DX14" i="24"/>
  <c r="DW14" i="24"/>
  <c r="DV14" i="24"/>
  <c r="DU14" i="24"/>
  <c r="DT14" i="24"/>
  <c r="DS14" i="24"/>
  <c r="DR14" i="24"/>
  <c r="DQ14" i="24"/>
  <c r="DP14" i="24"/>
  <c r="DO14" i="24"/>
  <c r="DN14" i="24"/>
  <c r="DM14" i="24"/>
  <c r="DL14" i="24"/>
  <c r="DK14" i="24"/>
  <c r="DJ14" i="24"/>
  <c r="DI14" i="24"/>
  <c r="DH14" i="24"/>
  <c r="DG14" i="24"/>
  <c r="DF14" i="24"/>
  <c r="DE14" i="24"/>
  <c r="DD14" i="24"/>
  <c r="DC14" i="24"/>
  <c r="DB14" i="24"/>
  <c r="DA14" i="24"/>
  <c r="CZ14" i="24"/>
  <c r="CY14" i="24"/>
  <c r="CX14" i="24"/>
  <c r="CW14" i="24"/>
  <c r="CV14" i="24"/>
  <c r="CU14" i="24"/>
  <c r="CT14" i="24"/>
  <c r="CS14" i="24"/>
  <c r="CR14" i="24"/>
  <c r="CQ14" i="24"/>
  <c r="CP14" i="24"/>
  <c r="CO14" i="24"/>
  <c r="CN14" i="24"/>
  <c r="CM14" i="24"/>
  <c r="CL14" i="24"/>
  <c r="CK14" i="24"/>
  <c r="CJ14" i="24"/>
  <c r="CI14" i="24"/>
  <c r="CH14" i="24"/>
  <c r="CG14" i="24"/>
  <c r="CF14" i="24"/>
  <c r="CE14" i="24"/>
  <c r="CD14" i="24"/>
  <c r="CC14" i="24"/>
  <c r="CB14" i="24"/>
  <c r="CA14" i="24"/>
  <c r="BZ14" i="24"/>
  <c r="BY14" i="24"/>
  <c r="BX14" i="24"/>
  <c r="BW14" i="24"/>
  <c r="BV14" i="24"/>
  <c r="BU14" i="24"/>
  <c r="BT14" i="24"/>
  <c r="BS14" i="24"/>
  <c r="BR14" i="24"/>
  <c r="BQ14" i="24"/>
  <c r="BP14" i="24"/>
  <c r="BO14" i="24"/>
  <c r="BN14" i="24"/>
  <c r="BM14" i="24"/>
  <c r="BL14" i="24"/>
  <c r="BK14" i="24"/>
  <c r="BJ14" i="24"/>
  <c r="BI14" i="24"/>
  <c r="BH14" i="24"/>
  <c r="BG14" i="24"/>
  <c r="BF14" i="24"/>
  <c r="BE14" i="24"/>
  <c r="BD14" i="24"/>
  <c r="BC14" i="24"/>
  <c r="BB14" i="24"/>
  <c r="BA14" i="24"/>
  <c r="AZ14" i="24"/>
  <c r="AY14" i="24"/>
  <c r="AX14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EF13" i="24"/>
  <c r="EE13" i="24"/>
  <c r="ED13" i="24"/>
  <c r="EC13" i="24"/>
  <c r="EB13" i="24"/>
  <c r="EA13" i="24"/>
  <c r="DZ13" i="24"/>
  <c r="DY13" i="24"/>
  <c r="DX13" i="24"/>
  <c r="DW13" i="24"/>
  <c r="DV13" i="24"/>
  <c r="DU13" i="24"/>
  <c r="DT13" i="24"/>
  <c r="DS13" i="24"/>
  <c r="DR13" i="24"/>
  <c r="DQ13" i="24"/>
  <c r="DP13" i="24"/>
  <c r="DO13" i="24"/>
  <c r="DN13" i="24"/>
  <c r="DM13" i="24"/>
  <c r="DL13" i="24"/>
  <c r="DK13" i="24"/>
  <c r="DJ13" i="24"/>
  <c r="DI13" i="24"/>
  <c r="DH13" i="24"/>
  <c r="DG13" i="24"/>
  <c r="DF13" i="24"/>
  <c r="DE13" i="24"/>
  <c r="DD13" i="24"/>
  <c r="DC13" i="24"/>
  <c r="DB13" i="24"/>
  <c r="DA13" i="24"/>
  <c r="CZ13" i="24"/>
  <c r="CY13" i="24"/>
  <c r="CX13" i="24"/>
  <c r="CW13" i="24"/>
  <c r="CV13" i="24"/>
  <c r="CU13" i="24"/>
  <c r="CT13" i="24"/>
  <c r="CS13" i="24"/>
  <c r="CR13" i="24"/>
  <c r="CQ13" i="24"/>
  <c r="CP13" i="24"/>
  <c r="CO13" i="24"/>
  <c r="CN13" i="24"/>
  <c r="CM13" i="24"/>
  <c r="CL13" i="24"/>
  <c r="CK13" i="24"/>
  <c r="CJ13" i="24"/>
  <c r="CI13" i="24"/>
  <c r="CH13" i="24"/>
  <c r="CG13" i="24"/>
  <c r="CF13" i="24"/>
  <c r="CE13" i="24"/>
  <c r="CD13" i="24"/>
  <c r="CC13" i="24"/>
  <c r="CB13" i="24"/>
  <c r="CA13" i="24"/>
  <c r="BZ13" i="24"/>
  <c r="BY13" i="24"/>
  <c r="BX13" i="24"/>
  <c r="BW13" i="24"/>
  <c r="BV13" i="24"/>
  <c r="BU13" i="24"/>
  <c r="BT13" i="24"/>
  <c r="BS13" i="24"/>
  <c r="BR13" i="24"/>
  <c r="BQ13" i="24"/>
  <c r="BP13" i="24"/>
  <c r="BO13" i="24"/>
  <c r="BN13" i="24"/>
  <c r="BM13" i="24"/>
  <c r="BL13" i="24"/>
  <c r="BK13" i="24"/>
  <c r="BJ13" i="24"/>
  <c r="BI13" i="24"/>
  <c r="BH13" i="24"/>
  <c r="BG13" i="24"/>
  <c r="BF13" i="24"/>
  <c r="BE13" i="24"/>
  <c r="BD13" i="24"/>
  <c r="BC13" i="24"/>
  <c r="BB13" i="24"/>
  <c r="BA13" i="24"/>
  <c r="AZ13" i="24"/>
  <c r="AY13" i="24"/>
  <c r="AX13" i="24"/>
  <c r="AW13" i="24"/>
  <c r="AV13" i="24"/>
  <c r="AU13" i="24"/>
  <c r="AT13" i="24"/>
  <c r="AS13" i="24"/>
  <c r="AR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EF12" i="24"/>
  <c r="EE12" i="24"/>
  <c r="ED12" i="24"/>
  <c r="EC12" i="24"/>
  <c r="EB12" i="24"/>
  <c r="EA12" i="24"/>
  <c r="DZ12" i="24"/>
  <c r="DY12" i="24"/>
  <c r="DX12" i="24"/>
  <c r="DW12" i="24"/>
  <c r="DV12" i="24"/>
  <c r="DU12" i="24"/>
  <c r="DT12" i="24"/>
  <c r="DS12" i="24"/>
  <c r="DR12" i="24"/>
  <c r="DQ12" i="24"/>
  <c r="DP12" i="24"/>
  <c r="DO12" i="24"/>
  <c r="DN12" i="24"/>
  <c r="DM12" i="24"/>
  <c r="DL12" i="24"/>
  <c r="DK12" i="24"/>
  <c r="DJ12" i="24"/>
  <c r="DI12" i="24"/>
  <c r="DH12" i="24"/>
  <c r="DG12" i="24"/>
  <c r="DF12" i="24"/>
  <c r="DE12" i="24"/>
  <c r="DD12" i="24"/>
  <c r="DC12" i="24"/>
  <c r="DB12" i="24"/>
  <c r="DA12" i="24"/>
  <c r="CZ12" i="24"/>
  <c r="CY12" i="24"/>
  <c r="CX12" i="24"/>
  <c r="CW12" i="24"/>
  <c r="CV12" i="24"/>
  <c r="CU12" i="24"/>
  <c r="CT12" i="24"/>
  <c r="CS12" i="24"/>
  <c r="CR12" i="24"/>
  <c r="CQ12" i="24"/>
  <c r="CP12" i="24"/>
  <c r="CO12" i="24"/>
  <c r="CN12" i="24"/>
  <c r="CM12" i="24"/>
  <c r="CL12" i="24"/>
  <c r="CK12" i="24"/>
  <c r="CJ12" i="24"/>
  <c r="CI12" i="24"/>
  <c r="CH12" i="24"/>
  <c r="CG12" i="24"/>
  <c r="CF12" i="24"/>
  <c r="CE12" i="24"/>
  <c r="CD12" i="24"/>
  <c r="CC12" i="24"/>
  <c r="CB12" i="24"/>
  <c r="CA12" i="24"/>
  <c r="BZ12" i="24"/>
  <c r="BY12" i="24"/>
  <c r="BX12" i="24"/>
  <c r="BW12" i="24"/>
  <c r="BV12" i="24"/>
  <c r="BU12" i="24"/>
  <c r="BT12" i="24"/>
  <c r="BS12" i="24"/>
  <c r="BR12" i="24"/>
  <c r="BQ12" i="24"/>
  <c r="BP12" i="24"/>
  <c r="BO12" i="24"/>
  <c r="BN12" i="24"/>
  <c r="BM12" i="24"/>
  <c r="BL12" i="24"/>
  <c r="BK12" i="24"/>
  <c r="BJ12" i="24"/>
  <c r="BI12" i="24"/>
  <c r="BH12" i="24"/>
  <c r="BG12" i="24"/>
  <c r="BF12" i="24"/>
  <c r="BE12" i="24"/>
  <c r="BD12" i="24"/>
  <c r="BC12" i="24"/>
  <c r="BB12" i="24"/>
  <c r="BA12" i="24"/>
  <c r="AZ12" i="24"/>
  <c r="AY12" i="24"/>
  <c r="AX12" i="24"/>
  <c r="AW12" i="24"/>
  <c r="AV12" i="24"/>
  <c r="AU12" i="24"/>
  <c r="AT12" i="24"/>
  <c r="AS12" i="24"/>
  <c r="AR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EF11" i="24"/>
  <c r="EE11" i="24"/>
  <c r="ED11" i="24"/>
  <c r="EC11" i="24"/>
  <c r="EB11" i="24"/>
  <c r="EA11" i="24"/>
  <c r="DZ11" i="24"/>
  <c r="DY11" i="24"/>
  <c r="DX11" i="24"/>
  <c r="DW11" i="24"/>
  <c r="DV11" i="24"/>
  <c r="DU11" i="24"/>
  <c r="DT11" i="24"/>
  <c r="DS11" i="24"/>
  <c r="DR11" i="24"/>
  <c r="DQ11" i="24"/>
  <c r="DP11" i="24"/>
  <c r="DO11" i="24"/>
  <c r="DN11" i="24"/>
  <c r="DM11" i="24"/>
  <c r="DL11" i="24"/>
  <c r="DK11" i="24"/>
  <c r="DJ11" i="24"/>
  <c r="DI11" i="24"/>
  <c r="DH11" i="24"/>
  <c r="DG11" i="24"/>
  <c r="DF11" i="24"/>
  <c r="DE11" i="24"/>
  <c r="DD11" i="24"/>
  <c r="DC11" i="24"/>
  <c r="DB11" i="24"/>
  <c r="DA11" i="24"/>
  <c r="CZ11" i="24"/>
  <c r="CY11" i="24"/>
  <c r="CX11" i="24"/>
  <c r="CW11" i="24"/>
  <c r="CV11" i="24"/>
  <c r="CU11" i="24"/>
  <c r="CT11" i="24"/>
  <c r="CS11" i="24"/>
  <c r="CR11" i="24"/>
  <c r="CQ11" i="24"/>
  <c r="CP11" i="24"/>
  <c r="CO11" i="24"/>
  <c r="CN11" i="24"/>
  <c r="CM11" i="24"/>
  <c r="CL11" i="24"/>
  <c r="CK11" i="24"/>
  <c r="CJ11" i="24"/>
  <c r="CI11" i="24"/>
  <c r="CH11" i="24"/>
  <c r="CG11" i="24"/>
  <c r="CF11" i="24"/>
  <c r="CE11" i="24"/>
  <c r="CD11" i="24"/>
  <c r="CC11" i="24"/>
  <c r="CB11" i="24"/>
  <c r="CA11" i="24"/>
  <c r="BZ11" i="24"/>
  <c r="BY11" i="24"/>
  <c r="BX11" i="24"/>
  <c r="BW11" i="24"/>
  <c r="BV11" i="24"/>
  <c r="BU11" i="24"/>
  <c r="BT11" i="24"/>
  <c r="BS11" i="24"/>
  <c r="BR11" i="24"/>
  <c r="BQ11" i="24"/>
  <c r="BP11" i="24"/>
  <c r="BO11" i="24"/>
  <c r="BN11" i="24"/>
  <c r="BM11" i="24"/>
  <c r="BL11" i="24"/>
  <c r="BK11" i="24"/>
  <c r="BJ11" i="24"/>
  <c r="BI11" i="24"/>
  <c r="BH11" i="24"/>
  <c r="BG11" i="24"/>
  <c r="BF11" i="24"/>
  <c r="BE11" i="24"/>
  <c r="BD11" i="24"/>
  <c r="BC11" i="24"/>
  <c r="BB11" i="24"/>
  <c r="BA11" i="24"/>
  <c r="AZ11" i="24"/>
  <c r="AY11" i="24"/>
  <c r="AX11" i="24"/>
  <c r="AW11" i="24"/>
  <c r="AV11" i="24"/>
  <c r="AU11" i="24"/>
  <c r="AT11" i="24"/>
  <c r="AS11" i="24"/>
  <c r="AR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EF10" i="24"/>
  <c r="EE10" i="24"/>
  <c r="ED10" i="24"/>
  <c r="EC10" i="24"/>
  <c r="EB10" i="24"/>
  <c r="EA10" i="24"/>
  <c r="DZ10" i="24"/>
  <c r="DY10" i="24"/>
  <c r="DX10" i="24"/>
  <c r="DW10" i="24"/>
  <c r="DV10" i="24"/>
  <c r="DU10" i="24"/>
  <c r="DT10" i="24"/>
  <c r="DS10" i="24"/>
  <c r="DR10" i="24"/>
  <c r="DQ10" i="24"/>
  <c r="DP10" i="24"/>
  <c r="DO10" i="24"/>
  <c r="DN10" i="24"/>
  <c r="DM10" i="24"/>
  <c r="DL10" i="24"/>
  <c r="DK10" i="24"/>
  <c r="DJ10" i="24"/>
  <c r="DI10" i="24"/>
  <c r="DH10" i="24"/>
  <c r="DG10" i="24"/>
  <c r="DF10" i="24"/>
  <c r="DE10" i="24"/>
  <c r="DD10" i="24"/>
  <c r="DB10" i="24"/>
  <c r="DA10" i="24"/>
  <c r="CZ10" i="24"/>
  <c r="CY10" i="24"/>
  <c r="CX10" i="24"/>
  <c r="CW10" i="24"/>
  <c r="CV10" i="24"/>
  <c r="CU10" i="24"/>
  <c r="CT10" i="24"/>
  <c r="CS10" i="24"/>
  <c r="CR10" i="24"/>
  <c r="CP10" i="24"/>
  <c r="CO10" i="24"/>
  <c r="CN10" i="24"/>
  <c r="CM10" i="24"/>
  <c r="CL10" i="24"/>
  <c r="CK10" i="24"/>
  <c r="CJ10" i="24"/>
  <c r="CI10" i="24"/>
  <c r="CH10" i="24"/>
  <c r="CG10" i="24"/>
  <c r="CF10" i="24"/>
  <c r="CD10" i="24"/>
  <c r="CC10" i="24"/>
  <c r="CB10" i="24"/>
  <c r="CA10" i="24"/>
  <c r="BZ10" i="24"/>
  <c r="BY10" i="24"/>
  <c r="BX10" i="24"/>
  <c r="BW10" i="24"/>
  <c r="BV10" i="24"/>
  <c r="BU10" i="24"/>
  <c r="BT10" i="24"/>
  <c r="BR10" i="24"/>
  <c r="BQ10" i="24"/>
  <c r="BP10" i="24"/>
  <c r="BO10" i="24"/>
  <c r="BN10" i="24"/>
  <c r="BM10" i="24"/>
  <c r="BL10" i="24"/>
  <c r="BK10" i="24"/>
  <c r="BJ10" i="24"/>
  <c r="BI10" i="24"/>
  <c r="BH10" i="24"/>
  <c r="BF10" i="24"/>
  <c r="BE10" i="24"/>
  <c r="BD10" i="24"/>
  <c r="BC10" i="24"/>
  <c r="BB10" i="24"/>
  <c r="BA10" i="24"/>
  <c r="AZ10" i="24"/>
  <c r="AY10" i="24"/>
  <c r="AX10" i="24"/>
  <c r="AW10" i="24"/>
  <c r="AV10" i="24"/>
  <c r="AT10" i="24"/>
  <c r="AS10" i="24"/>
  <c r="AR10" i="24"/>
  <c r="AQ10" i="24"/>
  <c r="AP10" i="24"/>
  <c r="AO10" i="24"/>
  <c r="AN10" i="24"/>
  <c r="AM10" i="24"/>
  <c r="AL10" i="24"/>
  <c r="AK10" i="24"/>
  <c r="AJ10" i="24"/>
  <c r="AH10" i="24"/>
  <c r="AG10" i="24"/>
  <c r="AF10" i="24"/>
  <c r="AE10" i="24"/>
  <c r="AD10" i="24"/>
  <c r="AC10" i="24"/>
  <c r="AB10" i="24"/>
  <c r="AA10" i="24"/>
  <c r="Z10" i="24"/>
  <c r="Y10" i="24"/>
  <c r="X10" i="24"/>
  <c r="V10" i="24"/>
  <c r="U10" i="24"/>
  <c r="T10" i="24"/>
  <c r="S10" i="24"/>
  <c r="R10" i="24"/>
  <c r="Q10" i="24"/>
  <c r="P10" i="24"/>
  <c r="O10" i="24"/>
  <c r="N10" i="24"/>
  <c r="M10" i="24"/>
  <c r="L10" i="24"/>
  <c r="J10" i="24"/>
  <c r="I10" i="24"/>
  <c r="H10" i="24"/>
  <c r="G10" i="24"/>
  <c r="F10" i="24"/>
  <c r="E10" i="24"/>
  <c r="EF9" i="24"/>
  <c r="EE9" i="24"/>
  <c r="ED9" i="24"/>
  <c r="EC9" i="24"/>
  <c r="EB9" i="24"/>
  <c r="EA9" i="24"/>
  <c r="DZ9" i="24"/>
  <c r="DY9" i="24"/>
  <c r="DX9" i="24"/>
  <c r="DW9" i="24"/>
  <c r="DV9" i="24"/>
  <c r="DU9" i="24"/>
  <c r="DT9" i="24"/>
  <c r="DS9" i="24"/>
  <c r="DR9" i="24"/>
  <c r="DQ9" i="24"/>
  <c r="DP9" i="24"/>
  <c r="DO9" i="24"/>
  <c r="DN9" i="24"/>
  <c r="DM9" i="24"/>
  <c r="DL9" i="24"/>
  <c r="DK9" i="24"/>
  <c r="DJ9" i="24"/>
  <c r="DI9" i="24"/>
  <c r="DH9" i="24"/>
  <c r="DG9" i="24"/>
  <c r="DF9" i="24"/>
  <c r="DE9" i="24"/>
  <c r="DD9" i="24"/>
  <c r="DC9" i="24"/>
  <c r="DB9" i="24"/>
  <c r="DA9" i="24"/>
  <c r="CZ9" i="24"/>
  <c r="CY9" i="24"/>
  <c r="CX9" i="24"/>
  <c r="CW9" i="24"/>
  <c r="CV9" i="24"/>
  <c r="CU9" i="24"/>
  <c r="CT9" i="24"/>
  <c r="CS9" i="24"/>
  <c r="CR9" i="24"/>
  <c r="CQ9" i="24"/>
  <c r="CP9" i="24"/>
  <c r="CO9" i="24"/>
  <c r="CN9" i="24"/>
  <c r="CM9" i="24"/>
  <c r="CL9" i="24"/>
  <c r="CK9" i="24"/>
  <c r="CJ9" i="24"/>
  <c r="CI9" i="24"/>
  <c r="CH9" i="24"/>
  <c r="CG9" i="24"/>
  <c r="CF9" i="24"/>
  <c r="CE9" i="24"/>
  <c r="CD9" i="24"/>
  <c r="CC9" i="24"/>
  <c r="CB9" i="24"/>
  <c r="CA9" i="24"/>
  <c r="BZ9" i="24"/>
  <c r="BY9" i="24"/>
  <c r="BX9" i="24"/>
  <c r="BW9" i="24"/>
  <c r="BV9" i="24"/>
  <c r="BU9" i="24"/>
  <c r="BT9" i="24"/>
  <c r="BS9" i="24"/>
  <c r="BR9" i="24"/>
  <c r="BQ9" i="24"/>
  <c r="BP9" i="24"/>
  <c r="BO9" i="24"/>
  <c r="BN9" i="24"/>
  <c r="BM9" i="24"/>
  <c r="BL9" i="24"/>
  <c r="BK9" i="24"/>
  <c r="BJ9" i="24"/>
  <c r="BI9" i="24"/>
  <c r="BH9" i="24"/>
  <c r="BG9" i="24"/>
  <c r="BF9" i="24"/>
  <c r="BE9" i="24"/>
  <c r="BD9" i="24"/>
  <c r="BC9" i="24"/>
  <c r="BB9" i="24"/>
  <c r="BA9" i="24"/>
  <c r="AZ9" i="24"/>
  <c r="AY9" i="24"/>
  <c r="AX9" i="24"/>
  <c r="AW9" i="24"/>
  <c r="AV9" i="24"/>
  <c r="AU9" i="24"/>
  <c r="AT9" i="24"/>
  <c r="AS9" i="24"/>
  <c r="AR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EF62" i="24"/>
  <c r="EE62" i="24"/>
  <c r="ED62" i="24"/>
  <c r="EC62" i="24"/>
  <c r="EB62" i="24"/>
  <c r="EA62" i="24"/>
  <c r="DZ62" i="24"/>
  <c r="DY62" i="24"/>
  <c r="DX62" i="24"/>
  <c r="DW62" i="24"/>
  <c r="DV62" i="24"/>
  <c r="DU62" i="24"/>
  <c r="DT62" i="24"/>
  <c r="DS62" i="24"/>
  <c r="DR62" i="24"/>
  <c r="DQ62" i="24"/>
  <c r="DP62" i="24"/>
  <c r="DO62" i="24"/>
  <c r="DN62" i="24"/>
  <c r="DM62" i="24"/>
  <c r="DL62" i="24"/>
  <c r="DK62" i="24"/>
  <c r="DJ62" i="24"/>
  <c r="DI62" i="24"/>
  <c r="DH62" i="24"/>
  <c r="DG62" i="24"/>
  <c r="DF62" i="24"/>
  <c r="DE62" i="24"/>
  <c r="DD62" i="24"/>
  <c r="DC62" i="24"/>
  <c r="DB62" i="24"/>
  <c r="DA62" i="24"/>
  <c r="CZ62" i="24"/>
  <c r="CY62" i="24"/>
  <c r="CX62" i="24"/>
  <c r="CW62" i="24"/>
  <c r="CV62" i="24"/>
  <c r="CU62" i="24"/>
  <c r="CT62" i="24"/>
  <c r="CS62" i="24"/>
  <c r="CR62" i="24"/>
  <c r="CQ62" i="24"/>
  <c r="CP62" i="24"/>
  <c r="CO62" i="24"/>
  <c r="CN62" i="24"/>
  <c r="CM62" i="24"/>
  <c r="CL62" i="24"/>
  <c r="CK62" i="24"/>
  <c r="CJ62" i="24"/>
  <c r="CI62" i="24"/>
  <c r="CH62" i="24"/>
  <c r="CG62" i="24"/>
  <c r="CF62" i="24"/>
  <c r="CE62" i="24"/>
  <c r="CD62" i="24"/>
  <c r="CC62" i="24"/>
  <c r="CB62" i="24"/>
  <c r="CA62" i="24"/>
  <c r="BZ62" i="24"/>
  <c r="BY62" i="24"/>
  <c r="BX62" i="24"/>
  <c r="BW62" i="24"/>
  <c r="BV62" i="24"/>
  <c r="BU62" i="24"/>
  <c r="BT62" i="24"/>
  <c r="BS62" i="24"/>
  <c r="BR62" i="24"/>
  <c r="BQ62" i="24"/>
  <c r="BP62" i="24"/>
  <c r="BO62" i="24"/>
  <c r="BN62" i="24"/>
  <c r="BM62" i="24"/>
  <c r="BL62" i="24"/>
  <c r="BK62" i="24"/>
  <c r="BJ62" i="24"/>
  <c r="BI62" i="24"/>
  <c r="BH62" i="24"/>
  <c r="BG62" i="24"/>
  <c r="BF62" i="24"/>
  <c r="BE62" i="24"/>
  <c r="BD62" i="24"/>
  <c r="BC62" i="24"/>
  <c r="BB62" i="24"/>
  <c r="BA62" i="24"/>
  <c r="AZ62" i="24"/>
  <c r="AY62" i="24"/>
  <c r="AX62" i="24"/>
  <c r="AW62" i="24"/>
  <c r="AV62" i="24"/>
  <c r="AU62" i="24"/>
  <c r="AT62" i="24"/>
  <c r="AS62" i="24"/>
  <c r="AR62" i="24"/>
  <c r="AQ62" i="24"/>
  <c r="AP62" i="24"/>
  <c r="AO62" i="24"/>
  <c r="AN62" i="24"/>
  <c r="AM62" i="24"/>
  <c r="AL62" i="24"/>
  <c r="AK62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EF61" i="24"/>
  <c r="EE61" i="24"/>
  <c r="ED61" i="24"/>
  <c r="EC61" i="24"/>
  <c r="EB61" i="24"/>
  <c r="EA61" i="24"/>
  <c r="DZ61" i="24"/>
  <c r="DY61" i="24"/>
  <c r="DX61" i="24"/>
  <c r="DW61" i="24"/>
  <c r="DV61" i="24"/>
  <c r="DU61" i="24"/>
  <c r="DT61" i="24"/>
  <c r="DS61" i="24"/>
  <c r="DR61" i="24"/>
  <c r="DQ61" i="24"/>
  <c r="DP61" i="24"/>
  <c r="DO61" i="24"/>
  <c r="DN61" i="24"/>
  <c r="DM61" i="24"/>
  <c r="DL61" i="24"/>
  <c r="DK61" i="24"/>
  <c r="DJ61" i="24"/>
  <c r="DI61" i="24"/>
  <c r="DH61" i="24"/>
  <c r="DG61" i="24"/>
  <c r="DF61" i="24"/>
  <c r="DE61" i="24"/>
  <c r="DD61" i="24"/>
  <c r="DC61" i="24"/>
  <c r="DB61" i="24"/>
  <c r="DA61" i="24"/>
  <c r="CZ61" i="24"/>
  <c r="CY61" i="24"/>
  <c r="CX61" i="24"/>
  <c r="CW61" i="24"/>
  <c r="CV61" i="24"/>
  <c r="CU61" i="24"/>
  <c r="CT61" i="24"/>
  <c r="CS61" i="24"/>
  <c r="CR61" i="24"/>
  <c r="CQ61" i="24"/>
  <c r="CP61" i="24"/>
  <c r="CO61" i="24"/>
  <c r="CN61" i="24"/>
  <c r="CM61" i="24"/>
  <c r="CL61" i="24"/>
  <c r="CK61" i="24"/>
  <c r="CJ61" i="24"/>
  <c r="CI61" i="24"/>
  <c r="CH61" i="24"/>
  <c r="CG61" i="24"/>
  <c r="CF61" i="24"/>
  <c r="CE61" i="24"/>
  <c r="CD61" i="24"/>
  <c r="CC61" i="24"/>
  <c r="CB61" i="24"/>
  <c r="CA61" i="24"/>
  <c r="BZ61" i="24"/>
  <c r="BY61" i="24"/>
  <c r="BX61" i="24"/>
  <c r="BW61" i="24"/>
  <c r="BV61" i="24"/>
  <c r="BU61" i="24"/>
  <c r="BT61" i="24"/>
  <c r="BS61" i="24"/>
  <c r="BR61" i="24"/>
  <c r="BQ61" i="24"/>
  <c r="BP61" i="24"/>
  <c r="BO61" i="24"/>
  <c r="BN61" i="24"/>
  <c r="BM61" i="24"/>
  <c r="BL61" i="24"/>
  <c r="BK61" i="24"/>
  <c r="BJ61" i="24"/>
  <c r="BI61" i="24"/>
  <c r="BH61" i="24"/>
  <c r="BG61" i="24"/>
  <c r="BF61" i="24"/>
  <c r="BE61" i="24"/>
  <c r="BD61" i="24"/>
  <c r="BC61" i="24"/>
  <c r="BB61" i="24"/>
  <c r="BA61" i="24"/>
  <c r="AZ61" i="24"/>
  <c r="AY61" i="24"/>
  <c r="AX61" i="24"/>
  <c r="AW61" i="24"/>
  <c r="AV61" i="24"/>
  <c r="AU61" i="24"/>
  <c r="AT61" i="24"/>
  <c r="AS61" i="24"/>
  <c r="AR61" i="24"/>
  <c r="AQ61" i="24"/>
  <c r="AP61" i="24"/>
  <c r="AO61" i="24"/>
  <c r="AN61" i="24"/>
  <c r="AM61" i="24"/>
  <c r="AL61" i="24"/>
  <c r="AK61" i="24"/>
  <c r="AJ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EF60" i="24"/>
  <c r="EE60" i="24"/>
  <c r="ED60" i="24"/>
  <c r="EC60" i="24"/>
  <c r="EB60" i="24"/>
  <c r="EA60" i="24"/>
  <c r="DZ60" i="24"/>
  <c r="DY60" i="24"/>
  <c r="DX60" i="24"/>
  <c r="DW60" i="24"/>
  <c r="DV60" i="24"/>
  <c r="DU60" i="24"/>
  <c r="DT60" i="24"/>
  <c r="DS60" i="24"/>
  <c r="DR60" i="24"/>
  <c r="DQ60" i="24"/>
  <c r="DP60" i="24"/>
  <c r="DO60" i="24"/>
  <c r="DN60" i="24"/>
  <c r="DM60" i="24"/>
  <c r="DL60" i="24"/>
  <c r="DK60" i="24"/>
  <c r="DJ60" i="24"/>
  <c r="DI60" i="24"/>
  <c r="DH60" i="24"/>
  <c r="DG60" i="24"/>
  <c r="DF60" i="24"/>
  <c r="DE60" i="24"/>
  <c r="DD60" i="24"/>
  <c r="DC60" i="24"/>
  <c r="DB60" i="24"/>
  <c r="DA60" i="24"/>
  <c r="CZ60" i="24"/>
  <c r="CY60" i="24"/>
  <c r="CX60" i="24"/>
  <c r="CW60" i="24"/>
  <c r="CV60" i="24"/>
  <c r="CU60" i="24"/>
  <c r="CT60" i="24"/>
  <c r="CS60" i="24"/>
  <c r="CR60" i="24"/>
  <c r="CQ60" i="24"/>
  <c r="CP60" i="24"/>
  <c r="CO60" i="24"/>
  <c r="CN60" i="24"/>
  <c r="CM60" i="24"/>
  <c r="CL60" i="24"/>
  <c r="CK60" i="24"/>
  <c r="CJ60" i="24"/>
  <c r="CI60" i="24"/>
  <c r="CH60" i="24"/>
  <c r="CG60" i="24"/>
  <c r="CF60" i="24"/>
  <c r="CE60" i="24"/>
  <c r="CD60" i="24"/>
  <c r="CC60" i="24"/>
  <c r="CB60" i="24"/>
  <c r="CA60" i="24"/>
  <c r="BZ60" i="24"/>
  <c r="BY60" i="24"/>
  <c r="BX60" i="24"/>
  <c r="BW60" i="24"/>
  <c r="BV60" i="24"/>
  <c r="BU60" i="24"/>
  <c r="BT60" i="24"/>
  <c r="BS60" i="24"/>
  <c r="BR60" i="24"/>
  <c r="BQ60" i="24"/>
  <c r="BP60" i="24"/>
  <c r="BO60" i="24"/>
  <c r="BN60" i="24"/>
  <c r="BM60" i="24"/>
  <c r="BL60" i="24"/>
  <c r="BK60" i="24"/>
  <c r="BJ60" i="24"/>
  <c r="BI60" i="24"/>
  <c r="BH60" i="24"/>
  <c r="BG60" i="24"/>
  <c r="BF60" i="24"/>
  <c r="BE60" i="24"/>
  <c r="BD60" i="24"/>
  <c r="BC60" i="24"/>
  <c r="BB60" i="24"/>
  <c r="BA60" i="24"/>
  <c r="AZ60" i="24"/>
  <c r="AY60" i="24"/>
  <c r="AX60" i="24"/>
  <c r="AW60" i="24"/>
  <c r="AV60" i="24"/>
  <c r="AU60" i="24"/>
  <c r="AT60" i="24"/>
  <c r="AS60" i="24"/>
  <c r="AR60" i="24"/>
  <c r="AQ60" i="24"/>
  <c r="AP60" i="24"/>
  <c r="AO60" i="24"/>
  <c r="AN60" i="24"/>
  <c r="AM60" i="24"/>
  <c r="AL60" i="24"/>
  <c r="AK60" i="24"/>
  <c r="AJ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EF59" i="24"/>
  <c r="EE59" i="24"/>
  <c r="ED59" i="24"/>
  <c r="EC59" i="24"/>
  <c r="EB59" i="24"/>
  <c r="EA59" i="24"/>
  <c r="DZ59" i="24"/>
  <c r="DY59" i="24"/>
  <c r="DX59" i="24"/>
  <c r="DW59" i="24"/>
  <c r="DV59" i="24"/>
  <c r="DU59" i="24"/>
  <c r="DT59" i="24"/>
  <c r="DS59" i="24"/>
  <c r="DR59" i="24"/>
  <c r="DQ59" i="24"/>
  <c r="DP59" i="24"/>
  <c r="DO59" i="24"/>
  <c r="DN59" i="24"/>
  <c r="DM59" i="24"/>
  <c r="DL59" i="24"/>
  <c r="DK59" i="24"/>
  <c r="DJ59" i="24"/>
  <c r="DI59" i="24"/>
  <c r="DH59" i="24"/>
  <c r="DG59" i="24"/>
  <c r="DF59" i="24"/>
  <c r="DE59" i="24"/>
  <c r="DD59" i="24"/>
  <c r="DC59" i="24"/>
  <c r="DB59" i="24"/>
  <c r="DA59" i="24"/>
  <c r="CZ59" i="24"/>
  <c r="CY59" i="24"/>
  <c r="CX59" i="24"/>
  <c r="CW59" i="24"/>
  <c r="CV59" i="24"/>
  <c r="CU59" i="24"/>
  <c r="CT59" i="24"/>
  <c r="CS59" i="24"/>
  <c r="CR59" i="24"/>
  <c r="CQ59" i="24"/>
  <c r="CP59" i="24"/>
  <c r="CO59" i="24"/>
  <c r="CN59" i="24"/>
  <c r="CM59" i="24"/>
  <c r="CL59" i="24"/>
  <c r="CK59" i="24"/>
  <c r="CJ59" i="24"/>
  <c r="CI59" i="24"/>
  <c r="CH59" i="24"/>
  <c r="CG59" i="24"/>
  <c r="CF59" i="24"/>
  <c r="CE59" i="24"/>
  <c r="CD59" i="24"/>
  <c r="CC59" i="24"/>
  <c r="CB59" i="24"/>
  <c r="CA59" i="24"/>
  <c r="BZ59" i="24"/>
  <c r="BY59" i="24"/>
  <c r="BX59" i="24"/>
  <c r="BW59" i="24"/>
  <c r="BV59" i="24"/>
  <c r="BU59" i="24"/>
  <c r="BT59" i="24"/>
  <c r="BS59" i="24"/>
  <c r="BR59" i="24"/>
  <c r="BQ59" i="24"/>
  <c r="BP59" i="24"/>
  <c r="BO59" i="24"/>
  <c r="BN59" i="24"/>
  <c r="BM59" i="24"/>
  <c r="BL59" i="24"/>
  <c r="BK59" i="24"/>
  <c r="BJ59" i="24"/>
  <c r="BI59" i="24"/>
  <c r="BH59" i="24"/>
  <c r="BG59" i="24"/>
  <c r="BF59" i="24"/>
  <c r="BE59" i="24"/>
  <c r="BD59" i="24"/>
  <c r="BC59" i="24"/>
  <c r="BB59" i="24"/>
  <c r="BA59" i="24"/>
  <c r="AZ59" i="24"/>
  <c r="AY59" i="24"/>
  <c r="AX59" i="24"/>
  <c r="AW59" i="24"/>
  <c r="AV59" i="24"/>
  <c r="AU59" i="24"/>
  <c r="AT59" i="24"/>
  <c r="AS59" i="24"/>
  <c r="AR59" i="24"/>
  <c r="AQ59" i="24"/>
  <c r="AP59" i="24"/>
  <c r="AO59" i="24"/>
  <c r="AN59" i="24"/>
  <c r="AM59" i="24"/>
  <c r="AL59" i="24"/>
  <c r="AK59" i="24"/>
  <c r="AJ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EF58" i="24"/>
  <c r="EE58" i="24"/>
  <c r="ED58" i="24"/>
  <c r="EC58" i="24"/>
  <c r="EB58" i="24"/>
  <c r="EA58" i="24"/>
  <c r="DZ58" i="24"/>
  <c r="DY58" i="24"/>
  <c r="DX58" i="24"/>
  <c r="DW58" i="24"/>
  <c r="DV58" i="24"/>
  <c r="DU58" i="24"/>
  <c r="DT58" i="24"/>
  <c r="DS58" i="24"/>
  <c r="DR58" i="24"/>
  <c r="DQ58" i="24"/>
  <c r="DP58" i="24"/>
  <c r="DO58" i="24"/>
  <c r="DN58" i="24"/>
  <c r="DM58" i="24"/>
  <c r="DL58" i="24"/>
  <c r="DK58" i="24"/>
  <c r="DJ58" i="24"/>
  <c r="DI58" i="24"/>
  <c r="DH58" i="24"/>
  <c r="DG58" i="24"/>
  <c r="DF58" i="24"/>
  <c r="DE58" i="24"/>
  <c r="DD58" i="24"/>
  <c r="DC58" i="24"/>
  <c r="DB58" i="24"/>
  <c r="DA58" i="24"/>
  <c r="CZ58" i="24"/>
  <c r="CY58" i="24"/>
  <c r="CX58" i="24"/>
  <c r="CW58" i="24"/>
  <c r="CV58" i="24"/>
  <c r="CU58" i="24"/>
  <c r="CT58" i="24"/>
  <c r="CS58" i="24"/>
  <c r="CR58" i="24"/>
  <c r="CQ58" i="24"/>
  <c r="CP58" i="24"/>
  <c r="CO58" i="24"/>
  <c r="CN58" i="24"/>
  <c r="CM58" i="24"/>
  <c r="CL58" i="24"/>
  <c r="CK58" i="24"/>
  <c r="CJ58" i="24"/>
  <c r="CI58" i="24"/>
  <c r="CH58" i="24"/>
  <c r="CG58" i="24"/>
  <c r="CF58" i="24"/>
  <c r="CE58" i="24"/>
  <c r="CD58" i="24"/>
  <c r="CC58" i="24"/>
  <c r="CB58" i="24"/>
  <c r="CA58" i="24"/>
  <c r="BZ58" i="24"/>
  <c r="BY58" i="24"/>
  <c r="BX58" i="24"/>
  <c r="BW58" i="24"/>
  <c r="BV58" i="24"/>
  <c r="BU58" i="24"/>
  <c r="BT58" i="24"/>
  <c r="BS58" i="24"/>
  <c r="BR58" i="24"/>
  <c r="BQ58" i="24"/>
  <c r="BP58" i="24"/>
  <c r="BO58" i="24"/>
  <c r="BN58" i="24"/>
  <c r="BM58" i="24"/>
  <c r="BL58" i="24"/>
  <c r="BK58" i="24"/>
  <c r="BJ58" i="24"/>
  <c r="BI58" i="24"/>
  <c r="BH58" i="24"/>
  <c r="BG58" i="24"/>
  <c r="BF58" i="24"/>
  <c r="BE58" i="24"/>
  <c r="BD58" i="24"/>
  <c r="BC58" i="24"/>
  <c r="BB58" i="24"/>
  <c r="BA58" i="24"/>
  <c r="AZ58" i="24"/>
  <c r="AY58" i="24"/>
  <c r="AX58" i="24"/>
  <c r="AW58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EF57" i="24"/>
  <c r="EE57" i="24"/>
  <c r="ED57" i="24"/>
  <c r="EC57" i="24"/>
  <c r="EB57" i="24"/>
  <c r="EA57" i="24"/>
  <c r="DZ57" i="24"/>
  <c r="DY57" i="24"/>
  <c r="DX57" i="24"/>
  <c r="DW57" i="24"/>
  <c r="DV57" i="24"/>
  <c r="DU57" i="24"/>
  <c r="DT57" i="24"/>
  <c r="DS57" i="24"/>
  <c r="DR57" i="24"/>
  <c r="DQ57" i="24"/>
  <c r="DP57" i="24"/>
  <c r="DO57" i="24"/>
  <c r="DN57" i="24"/>
  <c r="DM57" i="24"/>
  <c r="DL57" i="24"/>
  <c r="DK57" i="24"/>
  <c r="DJ57" i="24"/>
  <c r="DI57" i="24"/>
  <c r="DH57" i="24"/>
  <c r="DG57" i="24"/>
  <c r="DF57" i="24"/>
  <c r="DE57" i="24"/>
  <c r="DD57" i="24"/>
  <c r="DC57" i="24"/>
  <c r="DB57" i="24"/>
  <c r="DA57" i="24"/>
  <c r="CZ57" i="24"/>
  <c r="CY57" i="24"/>
  <c r="CX57" i="24"/>
  <c r="CW57" i="24"/>
  <c r="CV57" i="24"/>
  <c r="CU57" i="24"/>
  <c r="CT57" i="24"/>
  <c r="CS57" i="24"/>
  <c r="CR57" i="24"/>
  <c r="CQ57" i="24"/>
  <c r="CP57" i="24"/>
  <c r="CO57" i="24"/>
  <c r="CN57" i="24"/>
  <c r="CM57" i="24"/>
  <c r="CL57" i="24"/>
  <c r="CK57" i="24"/>
  <c r="CJ57" i="24"/>
  <c r="CI57" i="24"/>
  <c r="CH57" i="24"/>
  <c r="CG57" i="24"/>
  <c r="CF57" i="24"/>
  <c r="CE57" i="24"/>
  <c r="CD57" i="24"/>
  <c r="CC57" i="24"/>
  <c r="CB57" i="24"/>
  <c r="CA57" i="24"/>
  <c r="BZ57" i="24"/>
  <c r="BY57" i="24"/>
  <c r="BX57" i="24"/>
  <c r="BW57" i="24"/>
  <c r="BV57" i="24"/>
  <c r="BU57" i="24"/>
  <c r="BT57" i="24"/>
  <c r="BS57" i="24"/>
  <c r="BR57" i="24"/>
  <c r="BQ57" i="24"/>
  <c r="BP57" i="24"/>
  <c r="BO57" i="24"/>
  <c r="BN57" i="24"/>
  <c r="BM57" i="24"/>
  <c r="BL57" i="24"/>
  <c r="BK57" i="24"/>
  <c r="BJ57" i="24"/>
  <c r="BI57" i="24"/>
  <c r="BH57" i="24"/>
  <c r="BG57" i="24"/>
  <c r="BF57" i="24"/>
  <c r="BE57" i="24"/>
  <c r="BD57" i="24"/>
  <c r="BC57" i="24"/>
  <c r="BB57" i="24"/>
  <c r="BA57" i="24"/>
  <c r="AZ57" i="24"/>
  <c r="AY57" i="24"/>
  <c r="AX57" i="24"/>
  <c r="AW57" i="24"/>
  <c r="AV57" i="24"/>
  <c r="AU57" i="24"/>
  <c r="AT57" i="24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EF56" i="24"/>
  <c r="EE56" i="24"/>
  <c r="ED56" i="24"/>
  <c r="EC56" i="24"/>
  <c r="EB56" i="24"/>
  <c r="EA56" i="24"/>
  <c r="DZ56" i="24"/>
  <c r="DY56" i="24"/>
  <c r="DX56" i="24"/>
  <c r="DW56" i="24"/>
  <c r="DV56" i="24"/>
  <c r="DU56" i="24"/>
  <c r="DT56" i="24"/>
  <c r="DS56" i="24"/>
  <c r="DR56" i="24"/>
  <c r="DQ56" i="24"/>
  <c r="DP56" i="24"/>
  <c r="DO56" i="24"/>
  <c r="DN56" i="24"/>
  <c r="DM56" i="24"/>
  <c r="DL56" i="24"/>
  <c r="DK56" i="24"/>
  <c r="DJ56" i="24"/>
  <c r="DI56" i="24"/>
  <c r="DH56" i="24"/>
  <c r="DG56" i="24"/>
  <c r="DF56" i="24"/>
  <c r="DE56" i="24"/>
  <c r="DD56" i="24"/>
  <c r="DC56" i="24"/>
  <c r="DB56" i="24"/>
  <c r="DA56" i="24"/>
  <c r="CZ56" i="24"/>
  <c r="CY56" i="24"/>
  <c r="CX56" i="24"/>
  <c r="CW56" i="24"/>
  <c r="CV56" i="24"/>
  <c r="CU56" i="24"/>
  <c r="CT56" i="24"/>
  <c r="CS56" i="24"/>
  <c r="CR56" i="24"/>
  <c r="CQ56" i="24"/>
  <c r="CP56" i="24"/>
  <c r="CO56" i="24"/>
  <c r="CN56" i="24"/>
  <c r="CM56" i="24"/>
  <c r="CL56" i="24"/>
  <c r="CK56" i="24"/>
  <c r="CJ56" i="24"/>
  <c r="CI56" i="24"/>
  <c r="CH56" i="24"/>
  <c r="CG56" i="24"/>
  <c r="CF56" i="24"/>
  <c r="CE56" i="24"/>
  <c r="CD56" i="24"/>
  <c r="CC56" i="24"/>
  <c r="CB56" i="24"/>
  <c r="CA56" i="24"/>
  <c r="BZ56" i="24"/>
  <c r="BY56" i="24"/>
  <c r="BX56" i="24"/>
  <c r="BW56" i="24"/>
  <c r="BV56" i="24"/>
  <c r="BU56" i="24"/>
  <c r="BT56" i="24"/>
  <c r="BS56" i="24"/>
  <c r="BR56" i="24"/>
  <c r="BQ56" i="24"/>
  <c r="BP56" i="24"/>
  <c r="BO56" i="24"/>
  <c r="BN56" i="24"/>
  <c r="BM56" i="24"/>
  <c r="BL56" i="24"/>
  <c r="BK56" i="24"/>
  <c r="BJ56" i="24"/>
  <c r="BI56" i="24"/>
  <c r="BH56" i="24"/>
  <c r="BG56" i="24"/>
  <c r="BF56" i="24"/>
  <c r="BE56" i="24"/>
  <c r="BD56" i="24"/>
  <c r="BC56" i="24"/>
  <c r="BB56" i="24"/>
  <c r="BA56" i="24"/>
  <c r="AZ56" i="24"/>
  <c r="AY56" i="24"/>
  <c r="AX56" i="24"/>
  <c r="AW56" i="24"/>
  <c r="AV56" i="24"/>
  <c r="AU56" i="24"/>
  <c r="AT56" i="24"/>
  <c r="AS56" i="24"/>
  <c r="AR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V56" i="24"/>
  <c r="U56" i="24"/>
  <c r="T56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EF55" i="24"/>
  <c r="EE55" i="24"/>
  <c r="ED55" i="24"/>
  <c r="EC55" i="24"/>
  <c r="EB55" i="24"/>
  <c r="EA55" i="24"/>
  <c r="DZ55" i="24"/>
  <c r="DY55" i="24"/>
  <c r="DX55" i="24"/>
  <c r="DW55" i="24"/>
  <c r="DV55" i="24"/>
  <c r="DU55" i="24"/>
  <c r="DT55" i="24"/>
  <c r="DS55" i="24"/>
  <c r="DR55" i="24"/>
  <c r="DQ55" i="24"/>
  <c r="DP55" i="24"/>
  <c r="DO55" i="24"/>
  <c r="DN55" i="24"/>
  <c r="DM55" i="24"/>
  <c r="DL55" i="24"/>
  <c r="DK55" i="24"/>
  <c r="DJ55" i="24"/>
  <c r="DI55" i="24"/>
  <c r="DH55" i="24"/>
  <c r="DG55" i="24"/>
  <c r="DF55" i="24"/>
  <c r="DE55" i="24"/>
  <c r="DD55" i="24"/>
  <c r="DC55" i="24"/>
  <c r="DB55" i="24"/>
  <c r="DA55" i="24"/>
  <c r="CZ55" i="24"/>
  <c r="CY55" i="24"/>
  <c r="CX55" i="24"/>
  <c r="CW55" i="24"/>
  <c r="CV55" i="24"/>
  <c r="CU55" i="24"/>
  <c r="CT55" i="24"/>
  <c r="CS55" i="24"/>
  <c r="CR55" i="24"/>
  <c r="CQ55" i="24"/>
  <c r="CP55" i="24"/>
  <c r="CO55" i="24"/>
  <c r="CN55" i="24"/>
  <c r="CM55" i="24"/>
  <c r="CL55" i="24"/>
  <c r="CK55" i="24"/>
  <c r="CJ55" i="24"/>
  <c r="CI55" i="24"/>
  <c r="CH55" i="24"/>
  <c r="CG55" i="24"/>
  <c r="CF55" i="24"/>
  <c r="CE55" i="24"/>
  <c r="CD55" i="24"/>
  <c r="CC55" i="24"/>
  <c r="CB55" i="24"/>
  <c r="CA55" i="24"/>
  <c r="BZ55" i="24"/>
  <c r="BY55" i="24"/>
  <c r="BX55" i="24"/>
  <c r="BW55" i="24"/>
  <c r="BV55" i="24"/>
  <c r="BU55" i="24"/>
  <c r="BT55" i="24"/>
  <c r="BS55" i="24"/>
  <c r="BR55" i="24"/>
  <c r="BQ55" i="24"/>
  <c r="BP55" i="24"/>
  <c r="BO55" i="24"/>
  <c r="BN55" i="24"/>
  <c r="BM55" i="24"/>
  <c r="BL55" i="24"/>
  <c r="BK55" i="24"/>
  <c r="BJ55" i="24"/>
  <c r="BI55" i="24"/>
  <c r="BH55" i="24"/>
  <c r="BG55" i="24"/>
  <c r="BF55" i="24"/>
  <c r="BE55" i="24"/>
  <c r="BD55" i="24"/>
  <c r="BC55" i="24"/>
  <c r="BB55" i="24"/>
  <c r="BA55" i="24"/>
  <c r="AZ55" i="24"/>
  <c r="AY55" i="24"/>
  <c r="AX55" i="24"/>
  <c r="AW55" i="24"/>
  <c r="AV55" i="24"/>
  <c r="AU55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EF54" i="24"/>
  <c r="EE54" i="24"/>
  <c r="ED54" i="24"/>
  <c r="EC54" i="24"/>
  <c r="EB54" i="24"/>
  <c r="EA54" i="24"/>
  <c r="DZ54" i="24"/>
  <c r="DY54" i="24"/>
  <c r="DX54" i="24"/>
  <c r="DW54" i="24"/>
  <c r="DV54" i="24"/>
  <c r="DU54" i="24"/>
  <c r="DT54" i="24"/>
  <c r="DS54" i="24"/>
  <c r="DR54" i="24"/>
  <c r="DQ54" i="24"/>
  <c r="DP54" i="24"/>
  <c r="DO54" i="24"/>
  <c r="DN54" i="24"/>
  <c r="DM54" i="24"/>
  <c r="DL54" i="24"/>
  <c r="DK54" i="24"/>
  <c r="DJ54" i="24"/>
  <c r="DI54" i="24"/>
  <c r="DH54" i="24"/>
  <c r="DG54" i="24"/>
  <c r="DF54" i="24"/>
  <c r="DE54" i="24"/>
  <c r="DD54" i="24"/>
  <c r="DC54" i="24"/>
  <c r="DB54" i="24"/>
  <c r="DA54" i="24"/>
  <c r="CZ54" i="24"/>
  <c r="CY54" i="24"/>
  <c r="CX54" i="24"/>
  <c r="CW54" i="24"/>
  <c r="CV54" i="24"/>
  <c r="CU54" i="24"/>
  <c r="CT54" i="24"/>
  <c r="CS54" i="24"/>
  <c r="CR54" i="24"/>
  <c r="CQ54" i="24"/>
  <c r="CP54" i="24"/>
  <c r="CO54" i="24"/>
  <c r="CN54" i="24"/>
  <c r="CM54" i="24"/>
  <c r="CL54" i="24"/>
  <c r="CK54" i="24"/>
  <c r="CJ54" i="24"/>
  <c r="CI54" i="24"/>
  <c r="CH54" i="24"/>
  <c r="CG54" i="24"/>
  <c r="CF54" i="24"/>
  <c r="CE54" i="24"/>
  <c r="CD54" i="24"/>
  <c r="CC54" i="24"/>
  <c r="CB54" i="24"/>
  <c r="CA54" i="24"/>
  <c r="BZ54" i="24"/>
  <c r="BY54" i="24"/>
  <c r="BX54" i="24"/>
  <c r="BW54" i="24"/>
  <c r="BV54" i="24"/>
  <c r="BU54" i="24"/>
  <c r="BT54" i="24"/>
  <c r="BS54" i="24"/>
  <c r="BR54" i="24"/>
  <c r="BQ54" i="24"/>
  <c r="BP54" i="24"/>
  <c r="BO54" i="24"/>
  <c r="BN54" i="24"/>
  <c r="BM54" i="24"/>
  <c r="BL54" i="24"/>
  <c r="BK54" i="24"/>
  <c r="BJ54" i="24"/>
  <c r="BI54" i="24"/>
  <c r="BH54" i="24"/>
  <c r="BG54" i="24"/>
  <c r="BF54" i="24"/>
  <c r="BE54" i="24"/>
  <c r="BD54" i="24"/>
  <c r="BC54" i="24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EF53" i="24"/>
  <c r="EE53" i="24"/>
  <c r="ED53" i="24"/>
  <c r="EC53" i="24"/>
  <c r="EB53" i="24"/>
  <c r="EA53" i="24"/>
  <c r="DZ53" i="24"/>
  <c r="DY53" i="24"/>
  <c r="DX53" i="24"/>
  <c r="DW53" i="24"/>
  <c r="DV53" i="24"/>
  <c r="DU53" i="24"/>
  <c r="DT53" i="24"/>
  <c r="DS53" i="24"/>
  <c r="DR53" i="24"/>
  <c r="DQ53" i="24"/>
  <c r="DP53" i="24"/>
  <c r="DO53" i="24"/>
  <c r="DN53" i="24"/>
  <c r="DM53" i="24"/>
  <c r="DL53" i="24"/>
  <c r="DK53" i="24"/>
  <c r="DJ53" i="24"/>
  <c r="DI53" i="24"/>
  <c r="DH53" i="24"/>
  <c r="DG53" i="24"/>
  <c r="DF53" i="24"/>
  <c r="DE53" i="24"/>
  <c r="DD53" i="24"/>
  <c r="DC53" i="24"/>
  <c r="DB53" i="24"/>
  <c r="DA53" i="24"/>
  <c r="CZ53" i="24"/>
  <c r="CY53" i="24"/>
  <c r="CX53" i="24"/>
  <c r="CW53" i="24"/>
  <c r="CV53" i="24"/>
  <c r="CU53" i="24"/>
  <c r="CT53" i="24"/>
  <c r="CS53" i="24"/>
  <c r="CR53" i="24"/>
  <c r="CQ53" i="24"/>
  <c r="CP53" i="24"/>
  <c r="CO53" i="24"/>
  <c r="CN53" i="24"/>
  <c r="CM53" i="24"/>
  <c r="CL53" i="24"/>
  <c r="CK53" i="24"/>
  <c r="CJ53" i="24"/>
  <c r="CI53" i="24"/>
  <c r="CH53" i="24"/>
  <c r="CG53" i="24"/>
  <c r="CF53" i="24"/>
  <c r="CE53" i="24"/>
  <c r="CD53" i="24"/>
  <c r="CC53" i="24"/>
  <c r="CB53" i="24"/>
  <c r="CA53" i="24"/>
  <c r="BZ53" i="24"/>
  <c r="BY53" i="24"/>
  <c r="BX53" i="24"/>
  <c r="BW53" i="24"/>
  <c r="BV53" i="24"/>
  <c r="BU53" i="24"/>
  <c r="BT53" i="24"/>
  <c r="BS53" i="24"/>
  <c r="BR53" i="24"/>
  <c r="BQ53" i="24"/>
  <c r="BP53" i="24"/>
  <c r="BO53" i="24"/>
  <c r="BN53" i="24"/>
  <c r="BM53" i="24"/>
  <c r="BL53" i="24"/>
  <c r="BK53" i="24"/>
  <c r="BJ53" i="24"/>
  <c r="BI53" i="24"/>
  <c r="BH53" i="24"/>
  <c r="BG53" i="24"/>
  <c r="BF53" i="24"/>
  <c r="BE53" i="24"/>
  <c r="BD53" i="24"/>
  <c r="BC53" i="24"/>
  <c r="BB53" i="24"/>
  <c r="BA53" i="24"/>
  <c r="AZ53" i="24"/>
  <c r="AY53" i="24"/>
  <c r="AX53" i="24"/>
  <c r="AW53" i="24"/>
  <c r="AV53" i="24"/>
  <c r="AU53" i="24"/>
  <c r="AT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EF52" i="24"/>
  <c r="EE52" i="24"/>
  <c r="ED52" i="24"/>
  <c r="EC52" i="24"/>
  <c r="EB52" i="24"/>
  <c r="EA52" i="24"/>
  <c r="DZ52" i="24"/>
  <c r="DY52" i="24"/>
  <c r="DX52" i="24"/>
  <c r="DW52" i="24"/>
  <c r="DV52" i="24"/>
  <c r="DU52" i="24"/>
  <c r="DT52" i="24"/>
  <c r="DS52" i="24"/>
  <c r="DR52" i="24"/>
  <c r="DQ52" i="24"/>
  <c r="DP52" i="24"/>
  <c r="DO52" i="24"/>
  <c r="DN52" i="24"/>
  <c r="DM52" i="24"/>
  <c r="DL52" i="24"/>
  <c r="DK52" i="24"/>
  <c r="DJ52" i="24"/>
  <c r="DI52" i="24"/>
  <c r="DH52" i="24"/>
  <c r="DG52" i="24"/>
  <c r="DF52" i="24"/>
  <c r="DE52" i="24"/>
  <c r="DD52" i="24"/>
  <c r="DC52" i="24"/>
  <c r="DB52" i="24"/>
  <c r="DA52" i="24"/>
  <c r="CZ52" i="24"/>
  <c r="CY52" i="24"/>
  <c r="CX52" i="24"/>
  <c r="CW52" i="24"/>
  <c r="CV52" i="24"/>
  <c r="CU52" i="24"/>
  <c r="CT52" i="24"/>
  <c r="CS52" i="24"/>
  <c r="CR52" i="24"/>
  <c r="CQ52" i="24"/>
  <c r="CP52" i="24"/>
  <c r="CO52" i="24"/>
  <c r="CN52" i="24"/>
  <c r="CM52" i="24"/>
  <c r="CL52" i="24"/>
  <c r="CK52" i="24"/>
  <c r="CJ52" i="24"/>
  <c r="CI52" i="24"/>
  <c r="CH52" i="24"/>
  <c r="CG52" i="24"/>
  <c r="CF52" i="24"/>
  <c r="CE52" i="24"/>
  <c r="CD52" i="24"/>
  <c r="CC52" i="24"/>
  <c r="CB52" i="24"/>
  <c r="CA52" i="24"/>
  <c r="BZ52" i="24"/>
  <c r="BY52" i="24"/>
  <c r="BX52" i="24"/>
  <c r="BW52" i="24"/>
  <c r="BV52" i="24"/>
  <c r="BU52" i="24"/>
  <c r="BT52" i="24"/>
  <c r="BS52" i="24"/>
  <c r="BR52" i="24"/>
  <c r="BQ52" i="24"/>
  <c r="BP52" i="24"/>
  <c r="BO52" i="24"/>
  <c r="BN52" i="24"/>
  <c r="BM52" i="24"/>
  <c r="BL52" i="24"/>
  <c r="BK52" i="24"/>
  <c r="BJ52" i="24"/>
  <c r="BI52" i="24"/>
  <c r="BH52" i="24"/>
  <c r="BG52" i="24"/>
  <c r="BF52" i="24"/>
  <c r="BE52" i="24"/>
  <c r="BD52" i="24"/>
  <c r="BC52" i="24"/>
  <c r="BB52" i="24"/>
  <c r="BA52" i="24"/>
  <c r="AZ52" i="24"/>
  <c r="AY52" i="24"/>
  <c r="AX52" i="24"/>
  <c r="AW52" i="24"/>
  <c r="AV52" i="24"/>
  <c r="AU52" i="24"/>
  <c r="AT52" i="24"/>
  <c r="AS52" i="24"/>
  <c r="AR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Y52" i="24"/>
  <c r="X52" i="24"/>
  <c r="W52" i="24"/>
  <c r="V52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C62" i="24"/>
  <c r="C61" i="24"/>
  <c r="C60" i="24"/>
  <c r="C59" i="24"/>
  <c r="C58" i="24"/>
  <c r="C57" i="24"/>
  <c r="C56" i="24"/>
  <c r="C55" i="24"/>
  <c r="C54" i="24"/>
  <c r="C53" i="24"/>
  <c r="C52" i="24"/>
  <c r="C48" i="24"/>
  <c r="C47" i="24"/>
  <c r="C46" i="24"/>
  <c r="C45" i="24"/>
  <c r="C44" i="24"/>
  <c r="C43" i="24"/>
  <c r="C42" i="24"/>
  <c r="C41" i="24"/>
  <c r="C40" i="24"/>
  <c r="C39" i="24"/>
  <c r="C38" i="24"/>
  <c r="C34" i="24"/>
  <c r="C33" i="24"/>
  <c r="C32" i="24"/>
  <c r="C31" i="24"/>
  <c r="C30" i="24"/>
  <c r="C29" i="24"/>
  <c r="C28" i="24"/>
  <c r="C27" i="24"/>
  <c r="C26" i="24"/>
  <c r="C25" i="24"/>
  <c r="C24" i="24"/>
  <c r="B18" i="24"/>
  <c r="B17" i="24"/>
  <c r="B16" i="24"/>
  <c r="B15" i="24"/>
  <c r="B14" i="24"/>
  <c r="B13" i="24"/>
  <c r="B12" i="24"/>
  <c r="B11" i="24"/>
  <c r="B10" i="24"/>
  <c r="B9" i="24"/>
  <c r="B8" i="24"/>
  <c r="C18" i="24"/>
  <c r="C17" i="24"/>
  <c r="C16" i="24"/>
  <c r="C15" i="24"/>
  <c r="C14" i="24"/>
  <c r="C13" i="24"/>
  <c r="C12" i="24"/>
  <c r="C11" i="24"/>
  <c r="C10" i="24"/>
  <c r="C9" i="24"/>
  <c r="C8" i="24"/>
  <c r="E5" i="24"/>
  <c r="F5" i="24" s="1"/>
  <c r="G5" i="24" s="1"/>
  <c r="F4" i="24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Y4" i="24" s="1"/>
  <c r="Z4" i="24" s="1"/>
  <c r="AA4" i="24" s="1"/>
  <c r="AB4" i="24" s="1"/>
  <c r="AC4" i="24" s="1"/>
  <c r="AD4" i="24" s="1"/>
  <c r="AE4" i="24" s="1"/>
  <c r="AF4" i="24" s="1"/>
  <c r="AG4" i="24" s="1"/>
  <c r="AH4" i="24" s="1"/>
  <c r="AI4" i="24" s="1"/>
  <c r="AJ4" i="24" s="1"/>
  <c r="AK4" i="24" s="1"/>
  <c r="AL4" i="24" s="1"/>
  <c r="AM4" i="24" s="1"/>
  <c r="AN4" i="24" s="1"/>
  <c r="AO4" i="24" s="1"/>
  <c r="AP4" i="24" s="1"/>
  <c r="AQ4" i="24" s="1"/>
  <c r="AR4" i="24" s="1"/>
  <c r="AS4" i="24" s="1"/>
  <c r="AT4" i="24" s="1"/>
  <c r="AU4" i="24" s="1"/>
  <c r="AV4" i="24" s="1"/>
  <c r="AW4" i="24" s="1"/>
  <c r="AX4" i="24" s="1"/>
  <c r="AY4" i="24" s="1"/>
  <c r="AZ4" i="24" s="1"/>
  <c r="BA4" i="24" s="1"/>
  <c r="BB4" i="24" s="1"/>
  <c r="BC4" i="24" s="1"/>
  <c r="BD4" i="24" s="1"/>
  <c r="BE4" i="24" s="1"/>
  <c r="BF4" i="24" s="1"/>
  <c r="BG4" i="24" s="1"/>
  <c r="BH4" i="24" s="1"/>
  <c r="BI4" i="24" s="1"/>
  <c r="BJ4" i="24" s="1"/>
  <c r="BK4" i="24" s="1"/>
  <c r="BL4" i="24" s="1"/>
  <c r="BM4" i="24" s="1"/>
  <c r="BN4" i="24" s="1"/>
  <c r="BO4" i="24" s="1"/>
  <c r="BP4" i="24" s="1"/>
  <c r="BQ4" i="24" s="1"/>
  <c r="BR4" i="24" s="1"/>
  <c r="BS4" i="24" s="1"/>
  <c r="BT4" i="24" s="1"/>
  <c r="BU4" i="24" s="1"/>
  <c r="BV4" i="24" s="1"/>
  <c r="BW4" i="24" s="1"/>
  <c r="BX4" i="24" s="1"/>
  <c r="BY4" i="24" s="1"/>
  <c r="BZ4" i="24" s="1"/>
  <c r="CA4" i="24" s="1"/>
  <c r="CB4" i="24" s="1"/>
  <c r="CC4" i="24" s="1"/>
  <c r="CD4" i="24" s="1"/>
  <c r="CE4" i="24" s="1"/>
  <c r="CF4" i="24" s="1"/>
  <c r="CG4" i="24" s="1"/>
  <c r="CH4" i="24" s="1"/>
  <c r="CI4" i="24" s="1"/>
  <c r="CJ4" i="24" s="1"/>
  <c r="CK4" i="24" s="1"/>
  <c r="CL4" i="24" s="1"/>
  <c r="CM4" i="24" s="1"/>
  <c r="CN4" i="24" s="1"/>
  <c r="CO4" i="24" s="1"/>
  <c r="CP4" i="24" s="1"/>
  <c r="CQ4" i="24" s="1"/>
  <c r="CR4" i="24" s="1"/>
  <c r="CS4" i="24" s="1"/>
  <c r="CT4" i="24" s="1"/>
  <c r="CU4" i="24" s="1"/>
  <c r="CV4" i="24" s="1"/>
  <c r="CW4" i="24" s="1"/>
  <c r="CX4" i="24" s="1"/>
  <c r="CY4" i="24" s="1"/>
  <c r="CZ4" i="24" s="1"/>
  <c r="DA4" i="24" s="1"/>
  <c r="DB4" i="24" s="1"/>
  <c r="DC4" i="24" s="1"/>
  <c r="DD4" i="24" s="1"/>
  <c r="DE4" i="24" s="1"/>
  <c r="DF4" i="24" s="1"/>
  <c r="DG4" i="24" s="1"/>
  <c r="DH4" i="24" s="1"/>
  <c r="DI4" i="24" s="1"/>
  <c r="DJ4" i="24" s="1"/>
  <c r="DK4" i="24" s="1"/>
  <c r="DL4" i="24" s="1"/>
  <c r="DM4" i="24" s="1"/>
  <c r="DN4" i="24" s="1"/>
  <c r="DO4" i="24" s="1"/>
  <c r="DP4" i="24" s="1"/>
  <c r="DQ4" i="24" s="1"/>
  <c r="DR4" i="24" s="1"/>
  <c r="DS4" i="24" s="1"/>
  <c r="DT4" i="24" s="1"/>
  <c r="DU4" i="24" s="1"/>
  <c r="DV4" i="24" s="1"/>
  <c r="DW4" i="24" s="1"/>
  <c r="DX4" i="24" s="1"/>
  <c r="DY4" i="24" s="1"/>
  <c r="DZ4" i="24" s="1"/>
  <c r="EA4" i="24" s="1"/>
  <c r="EB4" i="24" s="1"/>
  <c r="EC4" i="24" s="1"/>
  <c r="ED4" i="24" s="1"/>
  <c r="EE4" i="24" s="1"/>
  <c r="EF4" i="24" s="1"/>
  <c r="AB2" i="24"/>
  <c r="AN2" i="24" s="1"/>
  <c r="AZ2" i="24" s="1"/>
  <c r="BL2" i="24" s="1"/>
  <c r="BX2" i="24" s="1"/>
  <c r="CJ2" i="24" s="1"/>
  <c r="CV2" i="24" s="1"/>
  <c r="DH2" i="24" s="1"/>
  <c r="DT2" i="24" s="1"/>
  <c r="EF2" i="24" s="1"/>
  <c r="AA2" i="24"/>
  <c r="AM2" i="24" s="1"/>
  <c r="AY2" i="24" s="1"/>
  <c r="BK2" i="24" s="1"/>
  <c r="BW2" i="24" s="1"/>
  <c r="CI2" i="24" s="1"/>
  <c r="CU2" i="24" s="1"/>
  <c r="DG2" i="24" s="1"/>
  <c r="DS2" i="24" s="1"/>
  <c r="EE2" i="24" s="1"/>
  <c r="Z2" i="24"/>
  <c r="AL2" i="24" s="1"/>
  <c r="AX2" i="24" s="1"/>
  <c r="BJ2" i="24" s="1"/>
  <c r="BV2" i="24" s="1"/>
  <c r="CH2" i="24" s="1"/>
  <c r="CT2" i="24" s="1"/>
  <c r="DF2" i="24" s="1"/>
  <c r="DR2" i="24" s="1"/>
  <c r="ED2" i="24" s="1"/>
  <c r="Y2" i="24"/>
  <c r="AK2" i="24" s="1"/>
  <c r="AW2" i="24" s="1"/>
  <c r="BI2" i="24" s="1"/>
  <c r="BU2" i="24" s="1"/>
  <c r="CG2" i="24" s="1"/>
  <c r="CS2" i="24" s="1"/>
  <c r="DE2" i="24" s="1"/>
  <c r="DQ2" i="24" s="1"/>
  <c r="EC2" i="24" s="1"/>
  <c r="X2" i="24"/>
  <c r="AJ2" i="24" s="1"/>
  <c r="AV2" i="24" s="1"/>
  <c r="BH2" i="24" s="1"/>
  <c r="BT2" i="24" s="1"/>
  <c r="CF2" i="24" s="1"/>
  <c r="CR2" i="24" s="1"/>
  <c r="DD2" i="24" s="1"/>
  <c r="DP2" i="24" s="1"/>
  <c r="EB2" i="24" s="1"/>
  <c r="W2" i="24"/>
  <c r="AI2" i="24" s="1"/>
  <c r="AU2" i="24" s="1"/>
  <c r="BG2" i="24" s="1"/>
  <c r="BS2" i="24" s="1"/>
  <c r="CE2" i="24" s="1"/>
  <c r="CQ2" i="24" s="1"/>
  <c r="DC2" i="24" s="1"/>
  <c r="DO2" i="24" s="1"/>
  <c r="EA2" i="24" s="1"/>
  <c r="V2" i="24"/>
  <c r="AH2" i="24" s="1"/>
  <c r="AT2" i="24" s="1"/>
  <c r="BF2" i="24" s="1"/>
  <c r="BR2" i="24" s="1"/>
  <c r="CD2" i="24" s="1"/>
  <c r="CP2" i="24" s="1"/>
  <c r="DB2" i="24" s="1"/>
  <c r="DN2" i="24" s="1"/>
  <c r="DZ2" i="24" s="1"/>
  <c r="U2" i="24"/>
  <c r="AG2" i="24" s="1"/>
  <c r="AS2" i="24" s="1"/>
  <c r="BE2" i="24" s="1"/>
  <c r="BQ2" i="24" s="1"/>
  <c r="CC2" i="24" s="1"/>
  <c r="CO2" i="24" s="1"/>
  <c r="DA2" i="24" s="1"/>
  <c r="DM2" i="24" s="1"/>
  <c r="DY2" i="24" s="1"/>
  <c r="T2" i="24"/>
  <c r="AF2" i="24" s="1"/>
  <c r="AR2" i="24" s="1"/>
  <c r="BD2" i="24" s="1"/>
  <c r="BP2" i="24" s="1"/>
  <c r="CB2" i="24" s="1"/>
  <c r="CN2" i="24" s="1"/>
  <c r="CZ2" i="24" s="1"/>
  <c r="DL2" i="24" s="1"/>
  <c r="DX2" i="24" s="1"/>
  <c r="S2" i="24"/>
  <c r="AE2" i="24" s="1"/>
  <c r="AQ2" i="24" s="1"/>
  <c r="BC2" i="24" s="1"/>
  <c r="BO2" i="24" s="1"/>
  <c r="CA2" i="24" s="1"/>
  <c r="CM2" i="24" s="1"/>
  <c r="CY2" i="24" s="1"/>
  <c r="DK2" i="24" s="1"/>
  <c r="DW2" i="24" s="1"/>
  <c r="R2" i="24"/>
  <c r="AD2" i="24" s="1"/>
  <c r="AP2" i="24" s="1"/>
  <c r="BB2" i="24" s="1"/>
  <c r="BN2" i="24" s="1"/>
  <c r="BZ2" i="24" s="1"/>
  <c r="CL2" i="24" s="1"/>
  <c r="CX2" i="24" s="1"/>
  <c r="DJ2" i="24" s="1"/>
  <c r="DV2" i="24" s="1"/>
  <c r="Q2" i="24"/>
  <c r="AC2" i="24" s="1"/>
  <c r="AO2" i="24" s="1"/>
  <c r="BA2" i="24" s="1"/>
  <c r="BM2" i="24" s="1"/>
  <c r="BY2" i="24" s="1"/>
  <c r="CK2" i="24" s="1"/>
  <c r="CW2" i="24" s="1"/>
  <c r="DI2" i="24" s="1"/>
  <c r="DU2" i="24" s="1"/>
  <c r="M9" i="23"/>
  <c r="K9" i="23"/>
  <c r="J9" i="23"/>
  <c r="M8" i="23"/>
  <c r="L8" i="23"/>
  <c r="K8" i="23"/>
  <c r="J8" i="23"/>
  <c r="I8" i="23"/>
  <c r="I9" i="23" s="1"/>
  <c r="M7" i="23"/>
  <c r="L7" i="23"/>
  <c r="K7" i="23"/>
  <c r="J7" i="23"/>
  <c r="I7" i="23"/>
  <c r="H7" i="23"/>
  <c r="M6" i="23"/>
  <c r="L6" i="23"/>
  <c r="K6" i="23"/>
  <c r="J6" i="23"/>
  <c r="I6" i="23"/>
  <c r="H6" i="23"/>
  <c r="M5" i="23"/>
  <c r="L5" i="23"/>
  <c r="L9" i="23" s="1"/>
  <c r="K5" i="23"/>
  <c r="J5" i="23"/>
  <c r="I5" i="23"/>
  <c r="H5" i="23"/>
  <c r="M4" i="23"/>
  <c r="L4" i="23"/>
  <c r="K4" i="23"/>
  <c r="J4" i="23"/>
  <c r="I4" i="23"/>
  <c r="H4" i="23"/>
  <c r="E33" i="23"/>
  <c r="E31" i="23"/>
  <c r="D13" i="23"/>
  <c r="E11" i="23" s="1"/>
  <c r="E13" i="23" s="1"/>
  <c r="F11" i="23" s="1"/>
  <c r="F12" i="23"/>
  <c r="D11" i="23"/>
  <c r="D7" i="23"/>
  <c r="E5" i="23" s="1"/>
  <c r="E7" i="23" s="1"/>
  <c r="F5" i="23" s="1"/>
  <c r="F6" i="23"/>
  <c r="D5" i="23"/>
  <c r="F39" i="10"/>
  <c r="C43" i="10"/>
  <c r="C37" i="10"/>
  <c r="F8" i="13"/>
  <c r="F7" i="13"/>
  <c r="F6" i="13"/>
  <c r="F106" i="15" s="1"/>
  <c r="F5" i="13"/>
  <c r="F104" i="15" s="1"/>
  <c r="F4" i="13"/>
  <c r="F102" i="15" s="1"/>
  <c r="I9" i="13"/>
  <c r="I8" i="13"/>
  <c r="I7" i="13"/>
  <c r="I6" i="13"/>
  <c r="I5" i="13"/>
  <c r="I4" i="13"/>
  <c r="G8" i="13"/>
  <c r="G7" i="13"/>
  <c r="G6" i="13"/>
  <c r="G5" i="13"/>
  <c r="H10" i="13"/>
  <c r="C8" i="13"/>
  <c r="F111" i="15"/>
  <c r="C7" i="13"/>
  <c r="F109" i="15"/>
  <c r="C6" i="13"/>
  <c r="F107" i="15"/>
  <c r="C5" i="13"/>
  <c r="F105" i="15"/>
  <c r="C4" i="13"/>
  <c r="F103" i="15"/>
  <c r="C9" i="13"/>
  <c r="H9" i="13"/>
  <c r="E4" i="13"/>
  <c r="E5" i="13"/>
  <c r="E6" i="13"/>
  <c r="E7" i="13"/>
  <c r="E8" i="13"/>
  <c r="D4" i="13"/>
  <c r="D5" i="13"/>
  <c r="D6" i="13"/>
  <c r="D7" i="13"/>
  <c r="D8" i="13"/>
  <c r="D9" i="13"/>
  <c r="E5" i="2"/>
  <c r="F5" i="2" s="1"/>
  <c r="G5" i="2" s="1"/>
  <c r="M101" i="15"/>
  <c r="G21" i="13"/>
  <c r="C14" i="13"/>
  <c r="H4" i="14"/>
  <c r="G101" i="15"/>
  <c r="I21" i="13"/>
  <c r="F12" i="2"/>
  <c r="F25" i="2"/>
  <c r="F26" i="2"/>
  <c r="F27" i="2"/>
  <c r="F28" i="2"/>
  <c r="F29" i="2"/>
  <c r="F30" i="2"/>
  <c r="F31" i="2"/>
  <c r="F32" i="2"/>
  <c r="F33" i="2"/>
  <c r="F34" i="2"/>
  <c r="F35" i="2"/>
  <c r="H101" i="15"/>
  <c r="I101" i="15"/>
  <c r="J101" i="15"/>
  <c r="K101" i="15"/>
  <c r="L101" i="15"/>
  <c r="N101" i="15"/>
  <c r="O101" i="15"/>
  <c r="P101" i="15"/>
  <c r="Q101" i="15"/>
  <c r="R101" i="15"/>
  <c r="S101" i="15"/>
  <c r="T101" i="15"/>
  <c r="U101" i="15"/>
  <c r="V101" i="15"/>
  <c r="W101" i="15"/>
  <c r="X101" i="15"/>
  <c r="G16" i="21"/>
  <c r="L16" i="21"/>
  <c r="M16" i="21"/>
  <c r="G15" i="22"/>
  <c r="L15" i="22"/>
  <c r="M15" i="22"/>
  <c r="Y101" i="15"/>
  <c r="Z101" i="15"/>
  <c r="AA101" i="15"/>
  <c r="AB101" i="15"/>
  <c r="AC101" i="15"/>
  <c r="AD101" i="15"/>
  <c r="AE101" i="15"/>
  <c r="AF101" i="15"/>
  <c r="AG101" i="15"/>
  <c r="AH101" i="15"/>
  <c r="AI101" i="15"/>
  <c r="AJ101" i="15"/>
  <c r="G17" i="21"/>
  <c r="L17" i="21"/>
  <c r="M17" i="21"/>
  <c r="G16" i="22"/>
  <c r="L16" i="22"/>
  <c r="M16" i="22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G18" i="21"/>
  <c r="L18" i="21"/>
  <c r="M18" i="21"/>
  <c r="G17" i="22"/>
  <c r="L17" i="22"/>
  <c r="M17" i="22"/>
  <c r="AW101" i="15"/>
  <c r="AX101" i="15"/>
  <c r="AY101" i="15"/>
  <c r="AZ101" i="15"/>
  <c r="BA101" i="15"/>
  <c r="BB101" i="15"/>
  <c r="BC101" i="15"/>
  <c r="BD101" i="15"/>
  <c r="BE101" i="15"/>
  <c r="BF101" i="15"/>
  <c r="BG101" i="15"/>
  <c r="BH101" i="15"/>
  <c r="G19" i="21"/>
  <c r="L19" i="21"/>
  <c r="M19" i="21"/>
  <c r="G18" i="22"/>
  <c r="L18" i="22"/>
  <c r="M18" i="22"/>
  <c r="BI101" i="15"/>
  <c r="BJ101" i="15"/>
  <c r="BK101" i="15"/>
  <c r="BL101" i="15"/>
  <c r="BM101" i="15"/>
  <c r="BN101" i="15"/>
  <c r="BO101" i="15"/>
  <c r="BP101" i="15"/>
  <c r="BQ101" i="15"/>
  <c r="BR101" i="15"/>
  <c r="BS101" i="15"/>
  <c r="BT101" i="15"/>
  <c r="G20" i="21"/>
  <c r="L20" i="21"/>
  <c r="M20" i="21"/>
  <c r="G19" i="22"/>
  <c r="L19" i="22"/>
  <c r="M19" i="22"/>
  <c r="BU101" i="15"/>
  <c r="BV101" i="15"/>
  <c r="BW101" i="15"/>
  <c r="BX101" i="15"/>
  <c r="BY101" i="15"/>
  <c r="BZ101" i="15"/>
  <c r="CA101" i="15"/>
  <c r="CB101" i="15"/>
  <c r="CC101" i="15"/>
  <c r="CD101" i="15"/>
  <c r="CE101" i="15"/>
  <c r="CF101" i="15"/>
  <c r="G21" i="21"/>
  <c r="L21" i="21"/>
  <c r="M21" i="21"/>
  <c r="G20" i="22"/>
  <c r="L20" i="22"/>
  <c r="M20" i="22"/>
  <c r="CG101" i="15"/>
  <c r="CH101" i="15"/>
  <c r="CI101" i="15"/>
  <c r="CJ101" i="15"/>
  <c r="CK101" i="15"/>
  <c r="CL101" i="15"/>
  <c r="CM101" i="15"/>
  <c r="CN101" i="15"/>
  <c r="CO101" i="15"/>
  <c r="CP101" i="15"/>
  <c r="CQ101" i="15"/>
  <c r="CR101" i="15"/>
  <c r="G22" i="21"/>
  <c r="L22" i="21"/>
  <c r="M22" i="21"/>
  <c r="G21" i="22"/>
  <c r="L21" i="22"/>
  <c r="M21" i="22"/>
  <c r="CS101" i="15"/>
  <c r="CT101" i="15"/>
  <c r="CU101" i="15"/>
  <c r="CV101" i="15"/>
  <c r="CW101" i="15"/>
  <c r="CX101" i="15"/>
  <c r="CY101" i="15"/>
  <c r="CZ101" i="15"/>
  <c r="DA101" i="15"/>
  <c r="DB101" i="15"/>
  <c r="DC101" i="15"/>
  <c r="DD101" i="15"/>
  <c r="G23" i="21"/>
  <c r="L23" i="21"/>
  <c r="M23" i="21"/>
  <c r="G22" i="22"/>
  <c r="L22" i="22"/>
  <c r="M22" i="22"/>
  <c r="DE101" i="15"/>
  <c r="DF101" i="15"/>
  <c r="DG101" i="15"/>
  <c r="DH101" i="15"/>
  <c r="DI101" i="15"/>
  <c r="DJ101" i="15"/>
  <c r="DK101" i="15"/>
  <c r="DL101" i="15"/>
  <c r="DM101" i="15"/>
  <c r="DN101" i="15"/>
  <c r="DO101" i="15"/>
  <c r="DP101" i="15"/>
  <c r="G24" i="21"/>
  <c r="L24" i="21"/>
  <c r="M24" i="21"/>
  <c r="G23" i="22"/>
  <c r="L23" i="22"/>
  <c r="M23" i="22"/>
  <c r="DQ101" i="15"/>
  <c r="DR101" i="15"/>
  <c r="DS101" i="15"/>
  <c r="DT101" i="15"/>
  <c r="DU101" i="15"/>
  <c r="DV101" i="15"/>
  <c r="DW101" i="15"/>
  <c r="DX101" i="15"/>
  <c r="DY101" i="15"/>
  <c r="DZ101" i="15"/>
  <c r="EA101" i="15"/>
  <c r="EB101" i="15"/>
  <c r="G25" i="21"/>
  <c r="L25" i="21"/>
  <c r="M25" i="21"/>
  <c r="G24" i="22"/>
  <c r="L24" i="22"/>
  <c r="M24" i="22"/>
  <c r="EC101" i="15"/>
  <c r="ED101" i="15"/>
  <c r="EE101" i="15"/>
  <c r="EF101" i="15"/>
  <c r="EG101" i="15"/>
  <c r="F60" i="15"/>
  <c r="F61" i="15"/>
  <c r="F62" i="15"/>
  <c r="F63" i="15"/>
  <c r="F64" i="15"/>
  <c r="F65" i="15"/>
  <c r="F18" i="2"/>
  <c r="F101" i="15"/>
  <c r="F14" i="15"/>
  <c r="F15" i="15"/>
  <c r="F16" i="15"/>
  <c r="F17" i="15"/>
  <c r="F18" i="15"/>
  <c r="F19" i="15"/>
  <c r="F20" i="15"/>
  <c r="D17" i="12"/>
  <c r="E3" i="3"/>
  <c r="C20" i="10"/>
  <c r="L25" i="10"/>
  <c r="K28" i="10"/>
  <c r="E46" i="3"/>
  <c r="E47" i="3"/>
  <c r="D47" i="3" s="1"/>
  <c r="F9" i="13"/>
  <c r="B21" i="13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D18" i="12"/>
  <c r="I27" i="10"/>
  <c r="G6" i="2"/>
  <c r="H6" i="2" s="1"/>
  <c r="I6" i="2" s="1"/>
  <c r="J6" i="2" s="1"/>
  <c r="K6" i="2" s="1"/>
  <c r="L6" i="2" s="1"/>
  <c r="P28" i="10"/>
  <c r="P20" i="10"/>
  <c r="P21" i="10"/>
  <c r="P22" i="10"/>
  <c r="P23" i="10"/>
  <c r="P24" i="10"/>
  <c r="N25" i="10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X5" i="15"/>
  <c r="BY5" i="15"/>
  <c r="BZ5" i="15"/>
  <c r="CA5" i="15"/>
  <c r="CB5" i="15"/>
  <c r="CC5" i="15"/>
  <c r="CD5" i="15"/>
  <c r="CE5" i="15"/>
  <c r="CF5" i="15"/>
  <c r="CG5" i="15"/>
  <c r="CH5" i="15"/>
  <c r="CI5" i="15"/>
  <c r="CJ5" i="15"/>
  <c r="CK5" i="15"/>
  <c r="CL5" i="15"/>
  <c r="CM5" i="15"/>
  <c r="CN5" i="15"/>
  <c r="CO5" i="15"/>
  <c r="CP5" i="15"/>
  <c r="CQ5" i="15"/>
  <c r="CR5" i="15"/>
  <c r="CS5" i="15"/>
  <c r="CT5" i="15"/>
  <c r="CU5" i="15"/>
  <c r="CV5" i="15"/>
  <c r="CW5" i="15"/>
  <c r="CX5" i="15"/>
  <c r="CY5" i="15"/>
  <c r="CZ5" i="15"/>
  <c r="DA5" i="15"/>
  <c r="DB5" i="15"/>
  <c r="DC5" i="15"/>
  <c r="DD5" i="15"/>
  <c r="DE5" i="15"/>
  <c r="DF5" i="15"/>
  <c r="DG5" i="15"/>
  <c r="DH5" i="15"/>
  <c r="DI5" i="15"/>
  <c r="DJ5" i="15"/>
  <c r="DK5" i="15"/>
  <c r="DL5" i="15"/>
  <c r="DM5" i="15"/>
  <c r="DN5" i="15"/>
  <c r="DO5" i="15"/>
  <c r="DP5" i="15"/>
  <c r="DQ5" i="15"/>
  <c r="DR5" i="15"/>
  <c r="DS5" i="15"/>
  <c r="DT5" i="15"/>
  <c r="DU5" i="15"/>
  <c r="DV5" i="15"/>
  <c r="DW5" i="15"/>
  <c r="DX5" i="15"/>
  <c r="DY5" i="15"/>
  <c r="DZ5" i="15"/>
  <c r="EA5" i="15"/>
  <c r="EB5" i="15"/>
  <c r="EC5" i="15"/>
  <c r="ED5" i="15"/>
  <c r="EE5" i="15"/>
  <c r="EF5" i="15"/>
  <c r="EG5" i="15"/>
  <c r="F52" i="15"/>
  <c r="F53" i="15"/>
  <c r="F54" i="15"/>
  <c r="F55" i="15"/>
  <c r="F56" i="15"/>
  <c r="C29" i="10"/>
  <c r="E21" i="13"/>
  <c r="C38" i="10"/>
  <c r="C39" i="10" s="1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C28" i="22"/>
  <c r="K14" i="22"/>
  <c r="L14" i="22"/>
  <c r="M14" i="22"/>
  <c r="N14" i="22"/>
  <c r="K15" i="22"/>
  <c r="N15" i="22"/>
  <c r="K16" i="22"/>
  <c r="N16" i="22"/>
  <c r="K17" i="22"/>
  <c r="N17" i="22"/>
  <c r="K18" i="22"/>
  <c r="N18" i="22"/>
  <c r="K19" i="22"/>
  <c r="N19" i="22"/>
  <c r="K20" i="22"/>
  <c r="N20" i="22"/>
  <c r="K21" i="22"/>
  <c r="N21" i="22"/>
  <c r="K22" i="22"/>
  <c r="N22" i="22"/>
  <c r="K23" i="22"/>
  <c r="N23" i="22"/>
  <c r="K24" i="22"/>
  <c r="N24" i="22"/>
  <c r="G25" i="22"/>
  <c r="K25" i="22"/>
  <c r="L25" i="22"/>
  <c r="M25" i="22"/>
  <c r="N25" i="22"/>
  <c r="G26" i="22"/>
  <c r="K26" i="22"/>
  <c r="L26" i="22"/>
  <c r="M26" i="22"/>
  <c r="N26" i="22"/>
  <c r="G27" i="22"/>
  <c r="K27" i="22"/>
  <c r="L27" i="22"/>
  <c r="M27" i="22"/>
  <c r="N27" i="22"/>
  <c r="K5" i="22"/>
  <c r="L5" i="22"/>
  <c r="M5" i="22"/>
  <c r="N5" i="22"/>
  <c r="K6" i="22"/>
  <c r="L6" i="22"/>
  <c r="M6" i="22"/>
  <c r="N6" i="22"/>
  <c r="K7" i="22"/>
  <c r="L7" i="22"/>
  <c r="M7" i="22"/>
  <c r="N7" i="22"/>
  <c r="K8" i="22"/>
  <c r="L8" i="22"/>
  <c r="M8" i="22"/>
  <c r="N8" i="22"/>
  <c r="K9" i="22"/>
  <c r="L9" i="22"/>
  <c r="M9" i="22"/>
  <c r="N9" i="22"/>
  <c r="K10" i="22"/>
  <c r="L10" i="22"/>
  <c r="M10" i="22"/>
  <c r="N10" i="22"/>
  <c r="K11" i="22"/>
  <c r="L11" i="22"/>
  <c r="M11" i="22"/>
  <c r="N11" i="22"/>
  <c r="K12" i="22"/>
  <c r="L12" i="22"/>
  <c r="M12" i="22"/>
  <c r="N12" i="22"/>
  <c r="K13" i="22"/>
  <c r="L13" i="22"/>
  <c r="M13" i="22"/>
  <c r="N13" i="22"/>
  <c r="G28" i="22"/>
  <c r="K28" i="22"/>
  <c r="L28" i="22"/>
  <c r="M28" i="22"/>
  <c r="N28" i="22"/>
  <c r="N29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E5" i="21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  <c r="D18" i="21"/>
  <c r="E18" i="21"/>
  <c r="D19" i="21"/>
  <c r="E19" i="21"/>
  <c r="D20" i="21"/>
  <c r="E20" i="21"/>
  <c r="C20" i="21"/>
  <c r="K15" i="21"/>
  <c r="L15" i="21"/>
  <c r="M15" i="21"/>
  <c r="N15" i="21"/>
  <c r="K16" i="21"/>
  <c r="N16" i="21"/>
  <c r="K17" i="21"/>
  <c r="N17" i="21"/>
  <c r="K18" i="21"/>
  <c r="N18" i="21"/>
  <c r="K19" i="21"/>
  <c r="N19" i="21"/>
  <c r="K5" i="21"/>
  <c r="L5" i="21"/>
  <c r="M5" i="21"/>
  <c r="N5" i="21"/>
  <c r="K6" i="21"/>
  <c r="L6" i="21"/>
  <c r="M6" i="21"/>
  <c r="N6" i="21"/>
  <c r="K7" i="21"/>
  <c r="L7" i="21"/>
  <c r="M7" i="21"/>
  <c r="N7" i="21"/>
  <c r="K8" i="21"/>
  <c r="L8" i="21"/>
  <c r="M8" i="21"/>
  <c r="N8" i="21"/>
  <c r="K9" i="21"/>
  <c r="L9" i="21"/>
  <c r="M9" i="21"/>
  <c r="N9" i="21"/>
  <c r="K10" i="21"/>
  <c r="L10" i="21"/>
  <c r="M10" i="21"/>
  <c r="N10" i="21"/>
  <c r="K11" i="21"/>
  <c r="L11" i="21"/>
  <c r="M11" i="21"/>
  <c r="N11" i="21"/>
  <c r="K12" i="21"/>
  <c r="L12" i="21"/>
  <c r="M12" i="21"/>
  <c r="N12" i="21"/>
  <c r="K13" i="21"/>
  <c r="L13" i="21"/>
  <c r="M13" i="21"/>
  <c r="N13" i="21"/>
  <c r="K14" i="21"/>
  <c r="L14" i="21"/>
  <c r="M14" i="21"/>
  <c r="N14" i="21"/>
  <c r="K20" i="21"/>
  <c r="N20" i="21"/>
  <c r="N29" i="21"/>
  <c r="G26" i="21"/>
  <c r="G27" i="21"/>
  <c r="G28" i="21"/>
  <c r="K28" i="21"/>
  <c r="L28" i="21"/>
  <c r="M28" i="21"/>
  <c r="N28" i="21"/>
  <c r="D21" i="21"/>
  <c r="E21" i="21"/>
  <c r="D22" i="2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C28" i="21"/>
  <c r="K27" i="21"/>
  <c r="L27" i="21"/>
  <c r="M27" i="21"/>
  <c r="N27" i="21"/>
  <c r="C27" i="21"/>
  <c r="K26" i="21"/>
  <c r="L26" i="21"/>
  <c r="M26" i="21"/>
  <c r="N26" i="21"/>
  <c r="C26" i="21"/>
  <c r="K25" i="21"/>
  <c r="N25" i="21"/>
  <c r="C25" i="21"/>
  <c r="K24" i="21"/>
  <c r="N24" i="21"/>
  <c r="C24" i="21"/>
  <c r="K23" i="21"/>
  <c r="N23" i="21"/>
  <c r="C23" i="21"/>
  <c r="K22" i="21"/>
  <c r="N22" i="21"/>
  <c r="C22" i="21"/>
  <c r="K21" i="21"/>
  <c r="N21" i="21"/>
  <c r="C21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L18" i="14"/>
  <c r="M18" i="14" s="1"/>
  <c r="N18" i="14" s="1"/>
  <c r="G18" i="14"/>
  <c r="C6" i="3"/>
  <c r="C7" i="3"/>
  <c r="C8" i="3"/>
  <c r="C9" i="3"/>
  <c r="Q18" i="14"/>
  <c r="C10" i="3"/>
  <c r="C11" i="3"/>
  <c r="C12" i="3"/>
  <c r="C13" i="3"/>
  <c r="J18" i="14"/>
  <c r="AB18" i="14" s="1"/>
  <c r="C22" i="3"/>
  <c r="C23" i="3"/>
  <c r="C24" i="3"/>
  <c r="C25" i="3"/>
  <c r="C26" i="3"/>
  <c r="C27" i="3"/>
  <c r="C28" i="3"/>
  <c r="C29" i="3"/>
  <c r="C30" i="3"/>
  <c r="C31" i="3"/>
  <c r="C32" i="3"/>
  <c r="C33" i="3"/>
  <c r="E5" i="20"/>
  <c r="D6" i="20"/>
  <c r="E6" i="20"/>
  <c r="D7" i="20"/>
  <c r="E7" i="20"/>
  <c r="D8" i="20"/>
  <c r="E8" i="20"/>
  <c r="D9" i="20"/>
  <c r="E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C20" i="20"/>
  <c r="K8" i="20"/>
  <c r="I8" i="20"/>
  <c r="L8" i="20"/>
  <c r="M8" i="20"/>
  <c r="N8" i="20"/>
  <c r="H9" i="20"/>
  <c r="G9" i="20" s="1"/>
  <c r="H10" i="20"/>
  <c r="H11" i="20"/>
  <c r="H12" i="20"/>
  <c r="H13" i="20"/>
  <c r="H14" i="20"/>
  <c r="H15" i="20"/>
  <c r="H16" i="20"/>
  <c r="H17" i="20"/>
  <c r="H18" i="20"/>
  <c r="H19" i="20"/>
  <c r="K5" i="20"/>
  <c r="I5" i="20"/>
  <c r="L5" i="20"/>
  <c r="M5" i="20"/>
  <c r="N5" i="20"/>
  <c r="K6" i="20"/>
  <c r="I6" i="20"/>
  <c r="L6" i="20"/>
  <c r="M6" i="20"/>
  <c r="N6" i="20"/>
  <c r="K7" i="20"/>
  <c r="I7" i="20"/>
  <c r="L7" i="20"/>
  <c r="M7" i="20"/>
  <c r="N7" i="20"/>
  <c r="H20" i="20"/>
  <c r="C19" i="20"/>
  <c r="C18" i="20"/>
  <c r="C17" i="20"/>
  <c r="C16" i="20"/>
  <c r="C15" i="20"/>
  <c r="C14" i="20"/>
  <c r="C13" i="20"/>
  <c r="C12" i="20"/>
  <c r="C11" i="20"/>
  <c r="C10" i="20"/>
  <c r="C9" i="20"/>
  <c r="H8" i="20"/>
  <c r="C8" i="20"/>
  <c r="H7" i="20"/>
  <c r="C7" i="20"/>
  <c r="H6" i="20"/>
  <c r="C6" i="20"/>
  <c r="H5" i="20"/>
  <c r="C5" i="20"/>
  <c r="E49" i="2"/>
  <c r="E50" i="2" s="1"/>
  <c r="D50" i="2" s="1"/>
  <c r="E52" i="10"/>
  <c r="E53" i="10" s="1"/>
  <c r="E50" i="10"/>
  <c r="E49" i="10" s="1"/>
  <c r="C2" i="10"/>
  <c r="H560" i="13"/>
  <c r="H559" i="13"/>
  <c r="H558" i="13"/>
  <c r="H557" i="13"/>
  <c r="H556" i="13"/>
  <c r="H555" i="13"/>
  <c r="H554" i="13"/>
  <c r="H553" i="13"/>
  <c r="H552" i="13"/>
  <c r="H551" i="13"/>
  <c r="H550" i="13"/>
  <c r="H549" i="13"/>
  <c r="H548" i="13"/>
  <c r="H547" i="13"/>
  <c r="H546" i="13"/>
  <c r="H545" i="13"/>
  <c r="H544" i="13"/>
  <c r="H543" i="13"/>
  <c r="H542" i="13"/>
  <c r="H541" i="13"/>
  <c r="H540" i="13"/>
  <c r="H539" i="13"/>
  <c r="H538" i="13"/>
  <c r="H537" i="13"/>
  <c r="H536" i="13"/>
  <c r="H535" i="13"/>
  <c r="H534" i="13"/>
  <c r="H533" i="13"/>
  <c r="H532" i="13"/>
  <c r="H531" i="13"/>
  <c r="H530" i="13"/>
  <c r="H529" i="13"/>
  <c r="H528" i="13"/>
  <c r="H527" i="13"/>
  <c r="H526" i="13"/>
  <c r="H525" i="13"/>
  <c r="H524" i="13"/>
  <c r="H523" i="13"/>
  <c r="H522" i="13"/>
  <c r="H521" i="13"/>
  <c r="H520" i="13"/>
  <c r="H519" i="13"/>
  <c r="H518" i="13"/>
  <c r="H517" i="13"/>
  <c r="H516" i="13"/>
  <c r="H515" i="13"/>
  <c r="H514" i="13"/>
  <c r="H513" i="13"/>
  <c r="H512" i="13"/>
  <c r="H511" i="13"/>
  <c r="H510" i="13"/>
  <c r="H509" i="13"/>
  <c r="H508" i="13"/>
  <c r="H507" i="13"/>
  <c r="H506" i="13"/>
  <c r="H505" i="13"/>
  <c r="H504" i="13"/>
  <c r="H503" i="13"/>
  <c r="H502" i="13"/>
  <c r="H501" i="13"/>
  <c r="H500" i="13"/>
  <c r="H499" i="13"/>
  <c r="H498" i="13"/>
  <c r="H497" i="13"/>
  <c r="H496" i="13"/>
  <c r="H495" i="13"/>
  <c r="H494" i="13"/>
  <c r="H493" i="13"/>
  <c r="H492" i="13"/>
  <c r="H491" i="13"/>
  <c r="H490" i="13"/>
  <c r="H489" i="13"/>
  <c r="H488" i="13"/>
  <c r="H487" i="13"/>
  <c r="H486" i="13"/>
  <c r="H485" i="13"/>
  <c r="H484" i="13"/>
  <c r="H483" i="13"/>
  <c r="H482" i="13"/>
  <c r="H481" i="13"/>
  <c r="H480" i="13"/>
  <c r="H479" i="13"/>
  <c r="H478" i="13"/>
  <c r="H477" i="13"/>
  <c r="H476" i="13"/>
  <c r="H475" i="13"/>
  <c r="H474" i="13"/>
  <c r="H473" i="13"/>
  <c r="H472" i="13"/>
  <c r="H471" i="13"/>
  <c r="H470" i="13"/>
  <c r="H469" i="13"/>
  <c r="H468" i="13"/>
  <c r="H467" i="13"/>
  <c r="H466" i="13"/>
  <c r="H465" i="13"/>
  <c r="H464" i="13"/>
  <c r="H463" i="13"/>
  <c r="H462" i="13"/>
  <c r="H461" i="13"/>
  <c r="H460" i="13"/>
  <c r="H459" i="13"/>
  <c r="H458" i="13"/>
  <c r="H457" i="13"/>
  <c r="H456" i="13"/>
  <c r="H455" i="13"/>
  <c r="H454" i="13"/>
  <c r="H453" i="13"/>
  <c r="H452" i="13"/>
  <c r="H451" i="13"/>
  <c r="H450" i="13"/>
  <c r="H449" i="13"/>
  <c r="H448" i="13"/>
  <c r="H447" i="13"/>
  <c r="H446" i="13"/>
  <c r="H445" i="13"/>
  <c r="H444" i="13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W18" i="14"/>
  <c r="T18" i="14"/>
  <c r="F21" i="10"/>
  <c r="K34" i="13"/>
  <c r="K46" i="13"/>
  <c r="K58" i="13"/>
  <c r="K70" i="13"/>
  <c r="K82" i="13"/>
  <c r="K94" i="13"/>
  <c r="K106" i="13"/>
  <c r="K112" i="13"/>
  <c r="K118" i="13"/>
  <c r="K130" i="13"/>
  <c r="K142" i="13"/>
  <c r="K154" i="13"/>
  <c r="K178" i="13"/>
  <c r="K190" i="13"/>
  <c r="K202" i="13"/>
  <c r="K208" i="13"/>
  <c r="K218" i="13"/>
  <c r="K220" i="13"/>
  <c r="K226" i="13"/>
  <c r="K230" i="13"/>
  <c r="K238" i="13"/>
  <c r="K242" i="13"/>
  <c r="K243" i="13"/>
  <c r="K250" i="13"/>
  <c r="K254" i="13"/>
  <c r="K259" i="13"/>
  <c r="K260" i="13"/>
  <c r="K262" i="13"/>
  <c r="K267" i="13"/>
  <c r="K64" i="13"/>
  <c r="K88" i="13"/>
  <c r="K117" i="13"/>
  <c r="K124" i="13"/>
  <c r="K139" i="13"/>
  <c r="K148" i="13"/>
  <c r="K160" i="13"/>
  <c r="K165" i="13"/>
  <c r="K166" i="13"/>
  <c r="K181" i="13"/>
  <c r="K188" i="13"/>
  <c r="K196" i="13"/>
  <c r="K200" i="13"/>
  <c r="K209" i="13"/>
  <c r="K211" i="13"/>
  <c r="K212" i="13"/>
  <c r="K214" i="13"/>
  <c r="K224" i="13"/>
  <c r="K232" i="13"/>
  <c r="K233" i="13"/>
  <c r="K236" i="13"/>
  <c r="K244" i="13"/>
  <c r="K245" i="13"/>
  <c r="K256" i="13"/>
  <c r="K252" i="13"/>
  <c r="K240" i="13"/>
  <c r="K231" i="13"/>
  <c r="K199" i="13"/>
  <c r="K195" i="13"/>
  <c r="K192" i="13"/>
  <c r="K168" i="13"/>
  <c r="K151" i="13"/>
  <c r="K140" i="13"/>
  <c r="K134" i="13"/>
  <c r="K133" i="13"/>
  <c r="K123" i="13"/>
  <c r="K120" i="13"/>
  <c r="K115" i="13"/>
  <c r="K113" i="13"/>
  <c r="K111" i="13"/>
  <c r="K98" i="13"/>
  <c r="K97" i="13"/>
  <c r="K96" i="13"/>
  <c r="K91" i="13"/>
  <c r="K89" i="13"/>
  <c r="K85" i="13"/>
  <c r="K81" i="13"/>
  <c r="K79" i="13"/>
  <c r="K68" i="13"/>
  <c r="K67" i="13"/>
  <c r="K62" i="13"/>
  <c r="K56" i="13"/>
  <c r="K55" i="13"/>
  <c r="K51" i="13"/>
  <c r="K48" i="13"/>
  <c r="K39" i="13"/>
  <c r="K38" i="13"/>
  <c r="K37" i="13"/>
  <c r="K36" i="13"/>
  <c r="K26" i="13"/>
  <c r="K60" i="13"/>
  <c r="K42" i="13"/>
  <c r="K24" i="13"/>
  <c r="K29" i="13"/>
  <c r="K31" i="13"/>
  <c r="K32" i="13"/>
  <c r="K41" i="13"/>
  <c r="K44" i="13"/>
  <c r="K53" i="13"/>
  <c r="K57" i="13"/>
  <c r="K65" i="13"/>
  <c r="K69" i="13"/>
  <c r="K75" i="13"/>
  <c r="K77" i="13"/>
  <c r="K80" i="13"/>
  <c r="K92" i="13"/>
  <c r="K93" i="13"/>
  <c r="K101" i="13"/>
  <c r="K103" i="13"/>
  <c r="K104" i="13"/>
  <c r="K105" i="13"/>
  <c r="K108" i="13"/>
  <c r="K121" i="13"/>
  <c r="K125" i="13"/>
  <c r="K127" i="13"/>
  <c r="K128" i="13"/>
  <c r="K129" i="13"/>
  <c r="K137" i="13"/>
  <c r="K141" i="13"/>
  <c r="K147" i="13"/>
  <c r="K149" i="13"/>
  <c r="K152" i="13"/>
  <c r="K153" i="13"/>
  <c r="K156" i="13"/>
  <c r="K163" i="13"/>
  <c r="K171" i="13"/>
  <c r="K173" i="13"/>
  <c r="K175" i="13"/>
  <c r="K176" i="13"/>
  <c r="K177" i="13"/>
  <c r="K185" i="13"/>
  <c r="K187" i="13"/>
  <c r="K189" i="13"/>
  <c r="K193" i="13"/>
  <c r="K194" i="13"/>
  <c r="K197" i="13"/>
  <c r="K201" i="13"/>
  <c r="K204" i="13"/>
  <c r="K213" i="13"/>
  <c r="K217" i="13"/>
  <c r="K219" i="13"/>
  <c r="K221" i="13"/>
  <c r="K225" i="13"/>
  <c r="K235" i="13"/>
  <c r="K237" i="13"/>
  <c r="K241" i="13"/>
  <c r="K247" i="13"/>
  <c r="K248" i="13"/>
  <c r="K249" i="13"/>
  <c r="K253" i="13"/>
  <c r="K255" i="13"/>
  <c r="K261" i="13"/>
  <c r="K264" i="13"/>
  <c r="K265" i="13"/>
  <c r="K228" i="13"/>
  <c r="K216" i="13"/>
  <c r="K180" i="13"/>
  <c r="K159" i="13"/>
  <c r="K144" i="13"/>
  <c r="K135" i="13"/>
  <c r="K132" i="13"/>
  <c r="K99" i="13"/>
  <c r="K87" i="13"/>
  <c r="K84" i="13"/>
  <c r="K72" i="13"/>
  <c r="K63" i="13"/>
  <c r="K27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6" i="13"/>
  <c r="K263" i="13"/>
  <c r="K258" i="13"/>
  <c r="K257" i="13"/>
  <c r="K251" i="13"/>
  <c r="K246" i="13"/>
  <c r="K239" i="13"/>
  <c r="K234" i="13"/>
  <c r="K229" i="13"/>
  <c r="K227" i="13"/>
  <c r="K223" i="13"/>
  <c r="K222" i="13"/>
  <c r="K215" i="13"/>
  <c r="K210" i="13"/>
  <c r="K207" i="13"/>
  <c r="K206" i="13"/>
  <c r="K205" i="13"/>
  <c r="K203" i="13"/>
  <c r="K198" i="13"/>
  <c r="K191" i="13"/>
  <c r="K186" i="13"/>
  <c r="K183" i="13"/>
  <c r="K182" i="13"/>
  <c r="K179" i="13"/>
  <c r="K174" i="13"/>
  <c r="K170" i="13"/>
  <c r="K169" i="13"/>
  <c r="K167" i="13"/>
  <c r="K164" i="13"/>
  <c r="K162" i="13"/>
  <c r="K161" i="13"/>
  <c r="K158" i="13"/>
  <c r="K157" i="13"/>
  <c r="K155" i="13"/>
  <c r="K150" i="13"/>
  <c r="K146" i="13"/>
  <c r="K145" i="13"/>
  <c r="K143" i="13"/>
  <c r="K138" i="13"/>
  <c r="K131" i="13"/>
  <c r="K126" i="13"/>
  <c r="K122" i="13"/>
  <c r="K119" i="13"/>
  <c r="K116" i="13"/>
  <c r="K114" i="13"/>
  <c r="K110" i="13"/>
  <c r="K109" i="13"/>
  <c r="K107" i="13"/>
  <c r="K102" i="13"/>
  <c r="K95" i="13"/>
  <c r="K90" i="13"/>
  <c r="K86" i="13"/>
  <c r="K83" i="13"/>
  <c r="K78" i="13"/>
  <c r="K74" i="13"/>
  <c r="K73" i="13"/>
  <c r="K71" i="13"/>
  <c r="K66" i="13"/>
  <c r="K61" i="13"/>
  <c r="K59" i="13"/>
  <c r="K54" i="13"/>
  <c r="K50" i="13"/>
  <c r="K49" i="13"/>
  <c r="K47" i="13"/>
  <c r="K45" i="13"/>
  <c r="K43" i="13"/>
  <c r="K35" i="13"/>
  <c r="K33" i="13"/>
  <c r="K30" i="13"/>
  <c r="K25" i="13"/>
  <c r="K23" i="13"/>
  <c r="H14" i="14"/>
  <c r="H13" i="14"/>
  <c r="H12" i="14"/>
  <c r="H11" i="14"/>
  <c r="H10" i="14"/>
  <c r="H9" i="14"/>
  <c r="H8" i="14"/>
  <c r="H7" i="14"/>
  <c r="J7" i="14" s="1"/>
  <c r="I7" i="14" s="1"/>
  <c r="F13" i="15" s="1"/>
  <c r="H6" i="14"/>
  <c r="J6" i="14" s="1"/>
  <c r="I6" i="14" s="1"/>
  <c r="F12" i="15" s="1"/>
  <c r="H5" i="14"/>
  <c r="J5" i="14" s="1"/>
  <c r="I5" i="14" s="1"/>
  <c r="F11" i="15" s="1"/>
  <c r="K28" i="13"/>
  <c r="K40" i="13"/>
  <c r="K52" i="13"/>
  <c r="K76" i="13"/>
  <c r="K100" i="13"/>
  <c r="K136" i="13"/>
  <c r="K172" i="13"/>
  <c r="K184" i="13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G10" i="18" s="1"/>
  <c r="J10" i="18" s="1"/>
  <c r="M10" i="18" s="1"/>
  <c r="K10" i="18" s="1"/>
  <c r="H9" i="18"/>
  <c r="H8" i="18"/>
  <c r="H7" i="18"/>
  <c r="H6" i="18"/>
  <c r="H5" i="18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G11" i="17" s="1"/>
  <c r="J11" i="17" s="1"/>
  <c r="M11" i="17" s="1"/>
  <c r="H10" i="17"/>
  <c r="H9" i="17"/>
  <c r="H8" i="17"/>
  <c r="H7" i="17"/>
  <c r="H6" i="17"/>
  <c r="H5" i="17"/>
  <c r="H20" i="16"/>
  <c r="H19" i="16"/>
  <c r="H18" i="16"/>
  <c r="H17" i="16"/>
  <c r="H16" i="16"/>
  <c r="H15" i="16"/>
  <c r="H14" i="16"/>
  <c r="H13" i="16"/>
  <c r="H12" i="16"/>
  <c r="H11" i="16"/>
  <c r="H10" i="16"/>
  <c r="H9" i="16"/>
  <c r="G9" i="16" s="1"/>
  <c r="K9" i="16" s="1"/>
  <c r="H8" i="16"/>
  <c r="H7" i="16"/>
  <c r="H6" i="16"/>
  <c r="H5" i="16"/>
  <c r="D98" i="15"/>
  <c r="D97" i="15"/>
  <c r="D96" i="15"/>
  <c r="D56" i="15"/>
  <c r="D55" i="15"/>
  <c r="D54" i="15"/>
  <c r="D53" i="15"/>
  <c r="D52" i="15"/>
  <c r="D64" i="15"/>
  <c r="D63" i="15"/>
  <c r="D62" i="15"/>
  <c r="D61" i="15"/>
  <c r="D60" i="15"/>
  <c r="F21" i="13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J9" i="18"/>
  <c r="L9" i="18"/>
  <c r="J8" i="18"/>
  <c r="L8" i="18"/>
  <c r="J7" i="18"/>
  <c r="K7" i="18"/>
  <c r="J6" i="18"/>
  <c r="L6" i="18"/>
  <c r="J5" i="18"/>
  <c r="K5" i="18"/>
  <c r="E5" i="18"/>
  <c r="I10" i="17"/>
  <c r="J10" i="17"/>
  <c r="J9" i="17"/>
  <c r="J8" i="17"/>
  <c r="K8" i="17"/>
  <c r="J7" i="17"/>
  <c r="L7" i="17"/>
  <c r="J6" i="17"/>
  <c r="K6" i="17"/>
  <c r="J5" i="17"/>
  <c r="K5" i="17"/>
  <c r="E5" i="17"/>
  <c r="C5" i="17"/>
  <c r="L7" i="18"/>
  <c r="D6" i="18"/>
  <c r="E6" i="18"/>
  <c r="C6" i="18"/>
  <c r="C5" i="18"/>
  <c r="L6" i="17"/>
  <c r="L5" i="17"/>
  <c r="D6" i="17"/>
  <c r="E6" i="17"/>
  <c r="C6" i="17"/>
  <c r="K6" i="18"/>
  <c r="K9" i="18"/>
  <c r="K8" i="18"/>
  <c r="M10" i="17"/>
  <c r="K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L8" i="17"/>
  <c r="K7" i="17"/>
  <c r="M9" i="17"/>
  <c r="D7" i="18"/>
  <c r="E7" i="18"/>
  <c r="C7" i="18"/>
  <c r="D7" i="17"/>
  <c r="E7" i="17"/>
  <c r="C7" i="17"/>
  <c r="K9" i="17"/>
  <c r="D8" i="18"/>
  <c r="E8" i="18"/>
  <c r="C8" i="18"/>
  <c r="D8" i="17"/>
  <c r="E8" i="17"/>
  <c r="C8" i="17"/>
  <c r="D9" i="18"/>
  <c r="E9" i="18"/>
  <c r="C9" i="18"/>
  <c r="D9" i="17"/>
  <c r="E9" i="17"/>
  <c r="C9" i="17"/>
  <c r="D10" i="18"/>
  <c r="E10" i="18"/>
  <c r="C10" i="18"/>
  <c r="D10" i="17"/>
  <c r="E10" i="17"/>
  <c r="C10" i="17"/>
  <c r="D11" i="18"/>
  <c r="E11" i="18"/>
  <c r="C11" i="18"/>
  <c r="D11" i="17"/>
  <c r="E11" i="17"/>
  <c r="C11" i="17"/>
  <c r="D12" i="18"/>
  <c r="E12" i="18"/>
  <c r="C12" i="18"/>
  <c r="D12" i="17"/>
  <c r="E12" i="17"/>
  <c r="C12" i="17"/>
  <c r="D13" i="18"/>
  <c r="E13" i="18"/>
  <c r="C13" i="18"/>
  <c r="D13" i="17"/>
  <c r="E13" i="17"/>
  <c r="C13" i="17"/>
  <c r="D14" i="17"/>
  <c r="E14" i="17"/>
  <c r="C14" i="17"/>
  <c r="D14" i="18"/>
  <c r="E14" i="18"/>
  <c r="C14" i="18"/>
  <c r="D15" i="17"/>
  <c r="E15" i="17"/>
  <c r="C15" i="17"/>
  <c r="D15" i="18"/>
  <c r="E15" i="18"/>
  <c r="C15" i="18"/>
  <c r="D16" i="18"/>
  <c r="E16" i="18"/>
  <c r="C16" i="18"/>
  <c r="D16" i="17"/>
  <c r="E16" i="17"/>
  <c r="C16" i="17"/>
  <c r="D17" i="18"/>
  <c r="E17" i="18"/>
  <c r="C17" i="18"/>
  <c r="D17" i="17"/>
  <c r="E17" i="17"/>
  <c r="C17" i="17"/>
  <c r="D18" i="18"/>
  <c r="E18" i="18"/>
  <c r="C18" i="18"/>
  <c r="D18" i="17"/>
  <c r="E18" i="17"/>
  <c r="C18" i="17"/>
  <c r="D19" i="18"/>
  <c r="E19" i="18"/>
  <c r="C19" i="18"/>
  <c r="D19" i="17"/>
  <c r="E19" i="17"/>
  <c r="C19" i="17"/>
  <c r="D20" i="18"/>
  <c r="E20" i="18"/>
  <c r="C20" i="18"/>
  <c r="D20" i="17"/>
  <c r="E20" i="17"/>
  <c r="C20" i="17"/>
  <c r="D21" i="18"/>
  <c r="E21" i="18"/>
  <c r="C21" i="18"/>
  <c r="D21" i="17"/>
  <c r="E21" i="17"/>
  <c r="C21" i="17"/>
  <c r="D22" i="18"/>
  <c r="E22" i="18"/>
  <c r="C22" i="18"/>
  <c r="D22" i="17"/>
  <c r="E22" i="17"/>
  <c r="C22" i="17"/>
  <c r="D23" i="18"/>
  <c r="E23" i="18"/>
  <c r="C23" i="18"/>
  <c r="D23" i="17"/>
  <c r="E23" i="17"/>
  <c r="C23" i="17"/>
  <c r="D24" i="18"/>
  <c r="E24" i="18"/>
  <c r="C24" i="18"/>
  <c r="D24" i="17"/>
  <c r="E24" i="17"/>
  <c r="C24" i="17"/>
  <c r="D25" i="18"/>
  <c r="E25" i="18"/>
  <c r="C25" i="18"/>
  <c r="D25" i="17"/>
  <c r="E25" i="17"/>
  <c r="C25" i="17"/>
  <c r="D26" i="18"/>
  <c r="E26" i="18"/>
  <c r="C26" i="18"/>
  <c r="D26" i="17"/>
  <c r="E26" i="17"/>
  <c r="C26" i="17"/>
  <c r="D27" i="18"/>
  <c r="E27" i="18"/>
  <c r="C27" i="18"/>
  <c r="D27" i="17"/>
  <c r="E27" i="17"/>
  <c r="C27" i="17"/>
  <c r="D28" i="18"/>
  <c r="E28" i="18"/>
  <c r="C28" i="18"/>
  <c r="D28" i="17"/>
  <c r="E28" i="17"/>
  <c r="C28" i="17"/>
  <c r="D29" i="18"/>
  <c r="E29" i="18"/>
  <c r="C29" i="18"/>
  <c r="D29" i="17"/>
  <c r="E29" i="17"/>
  <c r="C29" i="17"/>
  <c r="D30" i="18"/>
  <c r="E30" i="18"/>
  <c r="C30" i="18"/>
  <c r="D30" i="17"/>
  <c r="E30" i="17"/>
  <c r="C30" i="17"/>
  <c r="F20" i="10"/>
  <c r="C34" i="10"/>
  <c r="K8" i="16"/>
  <c r="I8" i="16"/>
  <c r="L8" i="16"/>
  <c r="M8" i="16"/>
  <c r="K7" i="16"/>
  <c r="I7" i="16"/>
  <c r="L7" i="16"/>
  <c r="M7" i="16"/>
  <c r="K6" i="16"/>
  <c r="I6" i="16"/>
  <c r="L6" i="16"/>
  <c r="M6" i="16"/>
  <c r="K5" i="16"/>
  <c r="I5" i="16"/>
  <c r="L5" i="16"/>
  <c r="M5" i="16"/>
  <c r="E5" i="16"/>
  <c r="D6" i="16"/>
  <c r="E6" i="16"/>
  <c r="C6" i="16"/>
  <c r="C5" i="16"/>
  <c r="N7" i="16"/>
  <c r="N5" i="16"/>
  <c r="N6" i="16"/>
  <c r="N8" i="16"/>
  <c r="D7" i="16"/>
  <c r="E7" i="16"/>
  <c r="C7" i="16"/>
  <c r="D8" i="16"/>
  <c r="E8" i="16"/>
  <c r="C8" i="16"/>
  <c r="D9" i="16"/>
  <c r="E9" i="16"/>
  <c r="C9" i="16"/>
  <c r="D10" i="16"/>
  <c r="E10" i="16"/>
  <c r="C10" i="16"/>
  <c r="D11" i="16"/>
  <c r="E11" i="16"/>
  <c r="C11" i="16"/>
  <c r="D12" i="16"/>
  <c r="E12" i="16"/>
  <c r="C12" i="16"/>
  <c r="D13" i="16"/>
  <c r="E13" i="16"/>
  <c r="C13" i="16"/>
  <c r="D14" i="16"/>
  <c r="E14" i="16"/>
  <c r="C14" i="16"/>
  <c r="D15" i="16"/>
  <c r="E15" i="16"/>
  <c r="C15" i="16"/>
  <c r="D16" i="16"/>
  <c r="E16" i="16"/>
  <c r="C16" i="16"/>
  <c r="D17" i="16"/>
  <c r="E17" i="16"/>
  <c r="C17" i="16"/>
  <c r="D18" i="16"/>
  <c r="E18" i="16"/>
  <c r="C18" i="16"/>
  <c r="D19" i="16"/>
  <c r="E19" i="16"/>
  <c r="C19" i="16"/>
  <c r="D20" i="16"/>
  <c r="E20" i="16"/>
  <c r="C20" i="16"/>
  <c r="D20" i="15"/>
  <c r="D19" i="15"/>
  <c r="D18" i="15"/>
  <c r="D17" i="15"/>
  <c r="D16" i="15"/>
  <c r="D15" i="15"/>
  <c r="D14" i="15"/>
  <c r="D13" i="15"/>
  <c r="D12" i="15"/>
  <c r="D11" i="15"/>
  <c r="D10" i="15"/>
  <c r="D34" i="15"/>
  <c r="D33" i="15"/>
  <c r="D32" i="15"/>
  <c r="D31" i="15"/>
  <c r="D30" i="15"/>
  <c r="D29" i="15"/>
  <c r="D28" i="15"/>
  <c r="D27" i="15"/>
  <c r="D26" i="15"/>
  <c r="D25" i="15"/>
  <c r="D24" i="15"/>
  <c r="D48" i="15"/>
  <c r="D47" i="15"/>
  <c r="D46" i="15"/>
  <c r="D45" i="15"/>
  <c r="D44" i="15"/>
  <c r="D43" i="15"/>
  <c r="D42" i="15"/>
  <c r="D41" i="15"/>
  <c r="D40" i="15"/>
  <c r="D39" i="15"/>
  <c r="D38" i="15"/>
  <c r="D78" i="15"/>
  <c r="D77" i="15"/>
  <c r="D76" i="15"/>
  <c r="D75" i="15"/>
  <c r="D74" i="15"/>
  <c r="D73" i="15"/>
  <c r="D72" i="15"/>
  <c r="D71" i="15"/>
  <c r="D70" i="15"/>
  <c r="D69" i="15"/>
  <c r="D68" i="15"/>
  <c r="D92" i="15"/>
  <c r="D91" i="15"/>
  <c r="D90" i="15"/>
  <c r="D89" i="15"/>
  <c r="D88" i="15"/>
  <c r="D87" i="15"/>
  <c r="D86" i="15"/>
  <c r="D85" i="15"/>
  <c r="D84" i="15"/>
  <c r="D83" i="15"/>
  <c r="D82" i="15"/>
  <c r="K21" i="13"/>
  <c r="W28" i="14"/>
  <c r="W27" i="14"/>
  <c r="W26" i="14"/>
  <c r="W25" i="14"/>
  <c r="W24" i="14"/>
  <c r="W23" i="14"/>
  <c r="W22" i="14"/>
  <c r="W21" i="14"/>
  <c r="W20" i="14"/>
  <c r="W19" i="14"/>
  <c r="T28" i="14"/>
  <c r="T27" i="14"/>
  <c r="T26" i="14"/>
  <c r="T25" i="14"/>
  <c r="T24" i="14"/>
  <c r="T23" i="14"/>
  <c r="T22" i="14"/>
  <c r="T21" i="14"/>
  <c r="T20" i="14"/>
  <c r="T19" i="14"/>
  <c r="AC3" i="15"/>
  <c r="AO3" i="15"/>
  <c r="BA3" i="15"/>
  <c r="BM3" i="15"/>
  <c r="BY3" i="15"/>
  <c r="CK3" i="15"/>
  <c r="CW3" i="15"/>
  <c r="DI3" i="15"/>
  <c r="DU3" i="15"/>
  <c r="EG3" i="15"/>
  <c r="AB3" i="15"/>
  <c r="AN3" i="15"/>
  <c r="AZ3" i="15"/>
  <c r="BL3" i="15"/>
  <c r="BX3" i="15"/>
  <c r="CJ3" i="15"/>
  <c r="CV3" i="15"/>
  <c r="DH3" i="15"/>
  <c r="DT3" i="15"/>
  <c r="EF3" i="15"/>
  <c r="AA3" i="15"/>
  <c r="AM3" i="15"/>
  <c r="AY3" i="15"/>
  <c r="BK3" i="15"/>
  <c r="BW3" i="15"/>
  <c r="CI3" i="15"/>
  <c r="CU3" i="15"/>
  <c r="DG3" i="15"/>
  <c r="DS3" i="15"/>
  <c r="EE3" i="15"/>
  <c r="Z3" i="15"/>
  <c r="AL3" i="15"/>
  <c r="AX3" i="15"/>
  <c r="BJ3" i="15"/>
  <c r="BV3" i="15"/>
  <c r="CH3" i="15"/>
  <c r="CT3" i="15"/>
  <c r="DF3" i="15"/>
  <c r="DR3" i="15"/>
  <c r="ED3" i="15"/>
  <c r="Y3" i="15"/>
  <c r="AK3" i="15"/>
  <c r="AW3" i="15"/>
  <c r="BI3" i="15"/>
  <c r="BU3" i="15"/>
  <c r="CG3" i="15"/>
  <c r="CS3" i="15"/>
  <c r="DE3" i="15"/>
  <c r="DQ3" i="15"/>
  <c r="EC3" i="15"/>
  <c r="X3" i="15"/>
  <c r="AJ3" i="15"/>
  <c r="AV3" i="15"/>
  <c r="BH3" i="15"/>
  <c r="BT3" i="15"/>
  <c r="CF3" i="15"/>
  <c r="CR3" i="15"/>
  <c r="DD3" i="15"/>
  <c r="DP3" i="15"/>
  <c r="EB3" i="15"/>
  <c r="W3" i="15"/>
  <c r="AI3" i="15"/>
  <c r="AU3" i="15"/>
  <c r="BG3" i="15"/>
  <c r="BS3" i="15"/>
  <c r="CE3" i="15"/>
  <c r="CQ3" i="15"/>
  <c r="DC3" i="15"/>
  <c r="DO3" i="15"/>
  <c r="EA3" i="15"/>
  <c r="V3" i="15"/>
  <c r="AH3" i="15"/>
  <c r="AT3" i="15"/>
  <c r="BF3" i="15"/>
  <c r="BR3" i="15"/>
  <c r="CD3" i="15"/>
  <c r="CP3" i="15"/>
  <c r="DB3" i="15"/>
  <c r="DN3" i="15"/>
  <c r="DZ3" i="15"/>
  <c r="U3" i="15"/>
  <c r="AG3" i="15"/>
  <c r="AS3" i="15"/>
  <c r="BE3" i="15"/>
  <c r="BQ3" i="15"/>
  <c r="CC3" i="15"/>
  <c r="CO3" i="15"/>
  <c r="DA3" i="15"/>
  <c r="DM3" i="15"/>
  <c r="DY3" i="15"/>
  <c r="T3" i="15"/>
  <c r="AF3" i="15"/>
  <c r="AR3" i="15"/>
  <c r="BD3" i="15"/>
  <c r="BP3" i="15"/>
  <c r="CB3" i="15"/>
  <c r="CN3" i="15"/>
  <c r="CZ3" i="15"/>
  <c r="DL3" i="15"/>
  <c r="DX3" i="15"/>
  <c r="S3" i="15"/>
  <c r="AE3" i="15"/>
  <c r="AQ3" i="15"/>
  <c r="BC3" i="15"/>
  <c r="BO3" i="15"/>
  <c r="CA3" i="15"/>
  <c r="CM3" i="15"/>
  <c r="CY3" i="15"/>
  <c r="DK3" i="15"/>
  <c r="DW3" i="15"/>
  <c r="R3" i="15"/>
  <c r="AD3" i="15"/>
  <c r="AP3" i="15"/>
  <c r="BB3" i="15"/>
  <c r="BN3" i="15"/>
  <c r="BZ3" i="15"/>
  <c r="CL3" i="15"/>
  <c r="CX3" i="15"/>
  <c r="DJ3" i="15"/>
  <c r="DV3" i="15"/>
  <c r="R14" i="14"/>
  <c r="R13" i="14"/>
  <c r="R12" i="14"/>
  <c r="B28" i="14"/>
  <c r="AC28" i="14"/>
  <c r="AB28" i="14"/>
  <c r="G28" i="14"/>
  <c r="Q28" i="14"/>
  <c r="M28" i="14"/>
  <c r="L28" i="14"/>
  <c r="J28" i="14"/>
  <c r="J14" i="14"/>
  <c r="I14" i="14"/>
  <c r="B27" i="14"/>
  <c r="AC27" i="14"/>
  <c r="AB27" i="14"/>
  <c r="G27" i="14"/>
  <c r="Q27" i="14"/>
  <c r="M27" i="14"/>
  <c r="L27" i="14"/>
  <c r="J27" i="14"/>
  <c r="N27" i="14" s="1"/>
  <c r="J13" i="14"/>
  <c r="I13" i="14"/>
  <c r="B26" i="14"/>
  <c r="AC26" i="14"/>
  <c r="AB26" i="14"/>
  <c r="G26" i="14"/>
  <c r="Q26" i="14"/>
  <c r="M26" i="14"/>
  <c r="L26" i="14"/>
  <c r="J26" i="14"/>
  <c r="N26" i="14" s="1"/>
  <c r="J12" i="14"/>
  <c r="I12" i="14"/>
  <c r="B25" i="14"/>
  <c r="G25" i="14"/>
  <c r="Q25" i="14"/>
  <c r="L25" i="14"/>
  <c r="M25" i="14"/>
  <c r="N25" i="14" s="1"/>
  <c r="J25" i="14"/>
  <c r="J11" i="14"/>
  <c r="I11" i="14"/>
  <c r="B24" i="14"/>
  <c r="G24" i="14"/>
  <c r="Q24" i="14"/>
  <c r="L24" i="14"/>
  <c r="M24" i="14"/>
  <c r="J24" i="14"/>
  <c r="N24" i="14" s="1"/>
  <c r="J10" i="14"/>
  <c r="I10" i="14"/>
  <c r="B23" i="14"/>
  <c r="G23" i="14"/>
  <c r="Q23" i="14"/>
  <c r="L23" i="14"/>
  <c r="M23" i="14"/>
  <c r="J23" i="14"/>
  <c r="N23" i="14" s="1"/>
  <c r="J9" i="14"/>
  <c r="I9" i="14"/>
  <c r="B22" i="14"/>
  <c r="G22" i="14"/>
  <c r="Q22" i="14"/>
  <c r="L22" i="14"/>
  <c r="M22" i="14"/>
  <c r="N22" i="14" s="1"/>
  <c r="J22" i="14"/>
  <c r="J8" i="14"/>
  <c r="I8" i="14"/>
  <c r="B21" i="14"/>
  <c r="G21" i="14"/>
  <c r="Q21" i="14"/>
  <c r="L21" i="14"/>
  <c r="M21" i="14" s="1"/>
  <c r="AC21" i="14" s="1"/>
  <c r="J21" i="14"/>
  <c r="B20" i="14"/>
  <c r="G20" i="14"/>
  <c r="Q20" i="14"/>
  <c r="L20" i="14"/>
  <c r="M20" i="14" s="1"/>
  <c r="AC20" i="14" s="1"/>
  <c r="J20" i="14"/>
  <c r="B19" i="14"/>
  <c r="G19" i="14"/>
  <c r="Q19" i="14"/>
  <c r="L19" i="14"/>
  <c r="M19" i="14" s="1"/>
  <c r="J19" i="14"/>
  <c r="B18" i="14"/>
  <c r="C40" i="10"/>
  <c r="C41" i="10" s="1"/>
  <c r="C42" i="10" s="1"/>
  <c r="N28" i="14"/>
  <c r="AB23" i="14"/>
  <c r="AB25" i="14"/>
  <c r="AB22" i="14"/>
  <c r="AB24" i="14"/>
  <c r="AC22" i="14"/>
  <c r="AC24" i="14"/>
  <c r="AC23" i="14"/>
  <c r="AC25" i="14"/>
  <c r="C28" i="10"/>
  <c r="R9" i="14"/>
  <c r="R8" i="14"/>
  <c r="R7" i="14"/>
  <c r="R6" i="14"/>
  <c r="R5" i="14"/>
  <c r="R4" i="14"/>
  <c r="R11" i="14"/>
  <c r="R10" i="14"/>
  <c r="E10" i="13"/>
  <c r="F10" i="13"/>
  <c r="E9" i="13"/>
  <c r="AC19" i="14" l="1"/>
  <c r="E3" i="24"/>
  <c r="F57" i="15"/>
  <c r="F17" i="2" s="1"/>
  <c r="AB21" i="14"/>
  <c r="AB19" i="14"/>
  <c r="AB20" i="14"/>
  <c r="N19" i="14"/>
  <c r="N21" i="14"/>
  <c r="N20" i="14"/>
  <c r="AC18" i="14"/>
  <c r="H5" i="24"/>
  <c r="G3" i="24"/>
  <c r="F3" i="24"/>
  <c r="J4" i="14"/>
  <c r="I4" i="14" s="1"/>
  <c r="F10" i="15" s="1"/>
  <c r="F21" i="15" s="1"/>
  <c r="F8" i="2" s="1"/>
  <c r="F7" i="23"/>
  <c r="F13" i="23"/>
  <c r="E32" i="23"/>
  <c r="C33" i="10"/>
  <c r="F33" i="23"/>
  <c r="F40" i="10"/>
  <c r="D49" i="2"/>
  <c r="I9" i="16"/>
  <c r="L9" i="16" s="1"/>
  <c r="M9" i="16" s="1"/>
  <c r="N9" i="16" s="1"/>
  <c r="G10" i="16"/>
  <c r="I10" i="16" s="1"/>
  <c r="E51" i="3"/>
  <c r="G25" i="2"/>
  <c r="K69" i="2"/>
  <c r="E61" i="2"/>
  <c r="G51" i="2"/>
  <c r="G52" i="2" s="1"/>
  <c r="F51" i="2"/>
  <c r="F52" i="2" s="1"/>
  <c r="G28" i="2"/>
  <c r="G4" i="2"/>
  <c r="G45" i="2"/>
  <c r="F45" i="2"/>
  <c r="G11" i="18"/>
  <c r="G12" i="18" s="1"/>
  <c r="E54" i="2"/>
  <c r="G3" i="2"/>
  <c r="F4" i="2"/>
  <c r="G66" i="2"/>
  <c r="G57" i="2"/>
  <c r="F66" i="2"/>
  <c r="F57" i="2"/>
  <c r="G31" i="2"/>
  <c r="F3" i="2"/>
  <c r="F59" i="2"/>
  <c r="D46" i="3"/>
  <c r="J69" i="2"/>
  <c r="P25" i="10"/>
  <c r="O25" i="10" s="1"/>
  <c r="G44" i="2" s="1"/>
  <c r="G34" i="2"/>
  <c r="I69" i="2"/>
  <c r="G12" i="17"/>
  <c r="J12" i="17" s="1"/>
  <c r="M12" i="17" s="1"/>
  <c r="H69" i="2"/>
  <c r="F3" i="3"/>
  <c r="F4" i="3" s="1"/>
  <c r="K67" i="2"/>
  <c r="K68" i="2" s="1"/>
  <c r="G69" i="2"/>
  <c r="J67" i="2"/>
  <c r="J68" i="2" s="1"/>
  <c r="F69" i="2"/>
  <c r="I67" i="2"/>
  <c r="I68" i="2" s="1"/>
  <c r="H67" i="2"/>
  <c r="H68" i="2" s="1"/>
  <c r="G60" i="2"/>
  <c r="G67" i="2"/>
  <c r="G68" i="2" s="1"/>
  <c r="F60" i="2"/>
  <c r="G29" i="2"/>
  <c r="F67" i="2"/>
  <c r="F68" i="2" s="1"/>
  <c r="G59" i="2"/>
  <c r="K11" i="17"/>
  <c r="M6" i="2"/>
  <c r="L67" i="2"/>
  <c r="L68" i="2" s="1"/>
  <c r="L69" i="2"/>
  <c r="F41" i="10"/>
  <c r="G10" i="20"/>
  <c r="K9" i="20"/>
  <c r="I9" i="20"/>
  <c r="L9" i="20" s="1"/>
  <c r="M9" i="20" s="1"/>
  <c r="G32" i="2"/>
  <c r="F6" i="15"/>
  <c r="G27" i="2"/>
  <c r="G35" i="2"/>
  <c r="G12" i="2"/>
  <c r="G30" i="2"/>
  <c r="H5" i="2"/>
  <c r="H32" i="2" s="1"/>
  <c r="G26" i="2"/>
  <c r="G33" i="2"/>
  <c r="F110" i="15"/>
  <c r="F108" i="15"/>
  <c r="G4" i="13"/>
  <c r="G9" i="13" s="1"/>
  <c r="M22" i="10" l="1"/>
  <c r="M20" i="10"/>
  <c r="M21" i="10"/>
  <c r="M24" i="10"/>
  <c r="M23" i="10"/>
  <c r="C31" i="10"/>
  <c r="C32" i="10" s="1"/>
  <c r="C30" i="10"/>
  <c r="I5" i="24"/>
  <c r="H3" i="24"/>
  <c r="F32" i="23"/>
  <c r="F31" i="23"/>
  <c r="E34" i="23"/>
  <c r="M25" i="10"/>
  <c r="F46" i="23"/>
  <c r="F40" i="23"/>
  <c r="F45" i="23"/>
  <c r="F39" i="23"/>
  <c r="F44" i="23"/>
  <c r="F49" i="23"/>
  <c r="F43" i="23"/>
  <c r="F48" i="23"/>
  <c r="F42" i="23"/>
  <c r="F41" i="23"/>
  <c r="F47" i="23"/>
  <c r="G11" i="16"/>
  <c r="I11" i="16" s="1"/>
  <c r="L11" i="16" s="1"/>
  <c r="M11" i="16" s="1"/>
  <c r="G3" i="3"/>
  <c r="H3" i="3" s="1"/>
  <c r="J11" i="18"/>
  <c r="M11" i="18" s="1"/>
  <c r="K11" i="18" s="1"/>
  <c r="J12" i="18"/>
  <c r="M12" i="18" s="1"/>
  <c r="K12" i="18" s="1"/>
  <c r="G13" i="18"/>
  <c r="G14" i="18" s="1"/>
  <c r="L10" i="16"/>
  <c r="M10" i="16" s="1"/>
  <c r="K10" i="16"/>
  <c r="F44" i="2"/>
  <c r="G13" i="17"/>
  <c r="J13" i="17" s="1"/>
  <c r="F48" i="3"/>
  <c r="F49" i="3" s="1"/>
  <c r="F2" i="3"/>
  <c r="F112" i="15"/>
  <c r="F11" i="2" s="1"/>
  <c r="F14" i="2" s="1"/>
  <c r="H27" i="2"/>
  <c r="N9" i="20"/>
  <c r="M67" i="2"/>
  <c r="M68" i="2" s="1"/>
  <c r="M69" i="2"/>
  <c r="N6" i="2"/>
  <c r="K10" i="20"/>
  <c r="I10" i="20"/>
  <c r="L10" i="20" s="1"/>
  <c r="M10" i="20" s="1"/>
  <c r="G11" i="20"/>
  <c r="K12" i="17"/>
  <c r="H33" i="2"/>
  <c r="H29" i="2"/>
  <c r="H30" i="2"/>
  <c r="H34" i="2"/>
  <c r="H35" i="2"/>
  <c r="H12" i="2"/>
  <c r="H31" i="2"/>
  <c r="H26" i="2"/>
  <c r="I5" i="2"/>
  <c r="H25" i="2"/>
  <c r="H28" i="2"/>
  <c r="H59" i="2"/>
  <c r="H60" i="2"/>
  <c r="H57" i="2"/>
  <c r="H66" i="2"/>
  <c r="H44" i="2"/>
  <c r="H45" i="2"/>
  <c r="H3" i="2"/>
  <c r="H4" i="2"/>
  <c r="H51" i="2"/>
  <c r="H52" i="2" s="1"/>
  <c r="G6" i="15"/>
  <c r="G110" i="15" s="1"/>
  <c r="F34" i="15"/>
  <c r="F68" i="15"/>
  <c r="F24" i="15"/>
  <c r="F69" i="15"/>
  <c r="F25" i="15"/>
  <c r="F70" i="15"/>
  <c r="F26" i="15"/>
  <c r="F71" i="15"/>
  <c r="F27" i="15"/>
  <c r="F72" i="15"/>
  <c r="F29" i="15"/>
  <c r="F74" i="15"/>
  <c r="F30" i="15"/>
  <c r="F31" i="15"/>
  <c r="F76" i="15"/>
  <c r="F73" i="15"/>
  <c r="F77" i="15"/>
  <c r="F78" i="15"/>
  <c r="F28" i="15"/>
  <c r="F82" i="15"/>
  <c r="F83" i="15"/>
  <c r="F4" i="15"/>
  <c r="F84" i="15"/>
  <c r="F32" i="15"/>
  <c r="F85" i="15"/>
  <c r="F33" i="15"/>
  <c r="F86" i="15"/>
  <c r="F87" i="15"/>
  <c r="F88" i="15"/>
  <c r="F75" i="15"/>
  <c r="F90" i="15"/>
  <c r="F91" i="15"/>
  <c r="F89" i="15"/>
  <c r="F92" i="15"/>
  <c r="F2" i="15"/>
  <c r="F69" i="3"/>
  <c r="E19" i="24" l="1"/>
  <c r="F19" i="2" s="1"/>
  <c r="E63" i="24"/>
  <c r="E35" i="24"/>
  <c r="E49" i="24"/>
  <c r="G35" i="24"/>
  <c r="G63" i="24"/>
  <c r="F35" i="24"/>
  <c r="G19" i="24"/>
  <c r="H19" i="2" s="1"/>
  <c r="F19" i="24"/>
  <c r="G19" i="2" s="1"/>
  <c r="J5" i="24"/>
  <c r="I3" i="24"/>
  <c r="G49" i="24"/>
  <c r="F63" i="24"/>
  <c r="F49" i="24"/>
  <c r="F34" i="23"/>
  <c r="G12" i="16"/>
  <c r="G13" i="16" s="1"/>
  <c r="G14" i="16" s="1"/>
  <c r="K11" i="16"/>
  <c r="N11" i="16" s="1"/>
  <c r="G14" i="17"/>
  <c r="J14" i="17" s="1"/>
  <c r="F13" i="2"/>
  <c r="F15" i="2" s="1"/>
  <c r="G48" i="3"/>
  <c r="G49" i="3" s="1"/>
  <c r="G2" i="3"/>
  <c r="G4" i="3"/>
  <c r="J13" i="18"/>
  <c r="M13" i="18" s="1"/>
  <c r="G108" i="15"/>
  <c r="N10" i="16"/>
  <c r="F96" i="15"/>
  <c r="F39" i="15"/>
  <c r="F40" i="15"/>
  <c r="F41" i="15"/>
  <c r="F42" i="15"/>
  <c r="F43" i="15"/>
  <c r="F97" i="15"/>
  <c r="F44" i="15"/>
  <c r="F98" i="15"/>
  <c r="F46" i="15"/>
  <c r="F47" i="15"/>
  <c r="F48" i="15"/>
  <c r="F38" i="15"/>
  <c r="F45" i="15"/>
  <c r="I3" i="3"/>
  <c r="H48" i="3"/>
  <c r="H49" i="3" s="1"/>
  <c r="H2" i="3"/>
  <c r="M13" i="17"/>
  <c r="K13" i="17" s="1"/>
  <c r="N10" i="20"/>
  <c r="F93" i="15"/>
  <c r="F43" i="2" s="1"/>
  <c r="O6" i="2"/>
  <c r="N67" i="2"/>
  <c r="N69" i="2"/>
  <c r="J14" i="18"/>
  <c r="G15" i="18"/>
  <c r="I28" i="2"/>
  <c r="I30" i="2"/>
  <c r="I31" i="2"/>
  <c r="I34" i="2"/>
  <c r="I25" i="2"/>
  <c r="J5" i="2"/>
  <c r="I26" i="2"/>
  <c r="I35" i="2"/>
  <c r="I29" i="2"/>
  <c r="I12" i="2"/>
  <c r="I57" i="2"/>
  <c r="I59" i="2"/>
  <c r="I60" i="2"/>
  <c r="I66" i="2"/>
  <c r="I44" i="2"/>
  <c r="I45" i="2"/>
  <c r="I3" i="2"/>
  <c r="I4" i="2"/>
  <c r="I51" i="2"/>
  <c r="I52" i="2" s="1"/>
  <c r="I27" i="2"/>
  <c r="I32" i="2"/>
  <c r="I33" i="2"/>
  <c r="F35" i="15"/>
  <c r="F9" i="2" s="1"/>
  <c r="F79" i="15"/>
  <c r="F42" i="2" s="1"/>
  <c r="G10" i="15"/>
  <c r="G25" i="15"/>
  <c r="G111" i="15"/>
  <c r="G11" i="15"/>
  <c r="G26" i="15"/>
  <c r="G103" i="15"/>
  <c r="G13" i="15"/>
  <c r="G28" i="15"/>
  <c r="H6" i="15"/>
  <c r="G105" i="15"/>
  <c r="G14" i="15"/>
  <c r="G29" i="15"/>
  <c r="G15" i="15"/>
  <c r="G30" i="15"/>
  <c r="G109" i="15"/>
  <c r="G16" i="15"/>
  <c r="G31" i="15"/>
  <c r="G17" i="15"/>
  <c r="G32" i="15"/>
  <c r="G60" i="15"/>
  <c r="G20" i="15"/>
  <c r="G63" i="15"/>
  <c r="G107" i="15"/>
  <c r="G12" i="15"/>
  <c r="G61" i="15"/>
  <c r="G18" i="15"/>
  <c r="G62" i="15"/>
  <c r="G19" i="15"/>
  <c r="G64" i="15"/>
  <c r="G24" i="15"/>
  <c r="G4" i="15"/>
  <c r="G33" i="15"/>
  <c r="G27" i="15"/>
  <c r="G34" i="15"/>
  <c r="G78" i="15"/>
  <c r="G68" i="15"/>
  <c r="G69" i="15"/>
  <c r="G70" i="15"/>
  <c r="G73" i="15"/>
  <c r="G75" i="15"/>
  <c r="G76" i="15"/>
  <c r="G77" i="15"/>
  <c r="G71" i="15"/>
  <c r="G82" i="15"/>
  <c r="G83" i="15"/>
  <c r="G84" i="15"/>
  <c r="G85" i="15"/>
  <c r="G86" i="15"/>
  <c r="G87" i="15"/>
  <c r="G89" i="15"/>
  <c r="G72" i="15"/>
  <c r="G90" i="15"/>
  <c r="G91" i="15"/>
  <c r="G92" i="15"/>
  <c r="G52" i="15"/>
  <c r="G53" i="15"/>
  <c r="G54" i="15"/>
  <c r="G55" i="15"/>
  <c r="G56" i="15"/>
  <c r="G88" i="15"/>
  <c r="G2" i="15"/>
  <c r="G74" i="15"/>
  <c r="G102" i="15"/>
  <c r="G104" i="15"/>
  <c r="G106" i="15"/>
  <c r="G12" i="20"/>
  <c r="K11" i="20"/>
  <c r="I11" i="20"/>
  <c r="L11" i="20" s="1"/>
  <c r="M11" i="20" s="1"/>
  <c r="G15" i="17"/>
  <c r="H49" i="24" l="1"/>
  <c r="K5" i="24"/>
  <c r="J3" i="24"/>
  <c r="H35" i="24"/>
  <c r="H19" i="24"/>
  <c r="I19" i="2" s="1"/>
  <c r="H63" i="24"/>
  <c r="H4" i="3"/>
  <c r="H69" i="3" s="1"/>
  <c r="I13" i="16"/>
  <c r="L13" i="16" s="1"/>
  <c r="M13" i="16" s="1"/>
  <c r="I12" i="16"/>
  <c r="L12" i="16" s="1"/>
  <c r="M12" i="16" s="1"/>
  <c r="K13" i="16"/>
  <c r="K12" i="16"/>
  <c r="G69" i="3"/>
  <c r="H108" i="15"/>
  <c r="G112" i="15"/>
  <c r="G11" i="2" s="1"/>
  <c r="G13" i="2" s="1"/>
  <c r="M14" i="17"/>
  <c r="K14" i="17" s="1"/>
  <c r="G93" i="15"/>
  <c r="G43" i="2" s="1"/>
  <c r="G65" i="15"/>
  <c r="G18" i="2" s="1"/>
  <c r="F46" i="2"/>
  <c r="K13" i="18"/>
  <c r="J15" i="17"/>
  <c r="G16" i="17"/>
  <c r="G57" i="15"/>
  <c r="G17" i="2" s="1"/>
  <c r="G47" i="15"/>
  <c r="G48" i="15"/>
  <c r="G38" i="15"/>
  <c r="G97" i="15"/>
  <c r="G39" i="15"/>
  <c r="G98" i="15"/>
  <c r="G40" i="15"/>
  <c r="G41" i="15"/>
  <c r="G42" i="15"/>
  <c r="G45" i="15"/>
  <c r="G96" i="15"/>
  <c r="G44" i="15"/>
  <c r="G43" i="15"/>
  <c r="G46" i="15"/>
  <c r="G15" i="16"/>
  <c r="K14" i="16"/>
  <c r="I14" i="16"/>
  <c r="L14" i="16" s="1"/>
  <c r="M14" i="16" s="1"/>
  <c r="J25" i="2"/>
  <c r="K5" i="2"/>
  <c r="J28" i="2"/>
  <c r="J29" i="2"/>
  <c r="J30" i="2"/>
  <c r="J31" i="2"/>
  <c r="J35" i="2"/>
  <c r="J27" i="2"/>
  <c r="J33" i="2"/>
  <c r="J34" i="2"/>
  <c r="J12" i="2"/>
  <c r="J59" i="2"/>
  <c r="J57" i="2"/>
  <c r="J60" i="2"/>
  <c r="J66" i="2"/>
  <c r="J44" i="2"/>
  <c r="J45" i="2"/>
  <c r="J3" i="2"/>
  <c r="J51" i="2"/>
  <c r="J52" i="2" s="1"/>
  <c r="J4" i="2"/>
  <c r="J26" i="2"/>
  <c r="J32" i="2"/>
  <c r="G35" i="15"/>
  <c r="G9" i="2" s="1"/>
  <c r="H106" i="15"/>
  <c r="H104" i="15"/>
  <c r="F49" i="15"/>
  <c r="F99" i="15"/>
  <c r="F24" i="2" s="1"/>
  <c r="H111" i="15"/>
  <c r="N68" i="2"/>
  <c r="M14" i="18"/>
  <c r="K14" i="18" s="1"/>
  <c r="P6" i="2"/>
  <c r="O69" i="2"/>
  <c r="O67" i="2"/>
  <c r="O68" i="2" s="1"/>
  <c r="H107" i="15"/>
  <c r="H17" i="15"/>
  <c r="H32" i="15"/>
  <c r="H64" i="15"/>
  <c r="H18" i="15"/>
  <c r="H33" i="15"/>
  <c r="H20" i="15"/>
  <c r="H4" i="15"/>
  <c r="H24" i="15"/>
  <c r="H103" i="15"/>
  <c r="H105" i="15"/>
  <c r="H10" i="15"/>
  <c r="H25" i="15"/>
  <c r="I6" i="15"/>
  <c r="H11" i="15"/>
  <c r="H26" i="15"/>
  <c r="H109" i="15"/>
  <c r="H12" i="15"/>
  <c r="H27" i="15"/>
  <c r="H15" i="15"/>
  <c r="H30" i="15"/>
  <c r="H62" i="15"/>
  <c r="H60" i="15"/>
  <c r="H61" i="15"/>
  <c r="H63" i="15"/>
  <c r="H13" i="15"/>
  <c r="H14" i="15"/>
  <c r="H16" i="15"/>
  <c r="H19" i="15"/>
  <c r="H28" i="15"/>
  <c r="H31" i="15"/>
  <c r="H29" i="15"/>
  <c r="H34" i="15"/>
  <c r="H77" i="15"/>
  <c r="H78" i="15"/>
  <c r="H68" i="15"/>
  <c r="H69" i="15"/>
  <c r="H72" i="15"/>
  <c r="H74" i="15"/>
  <c r="H70" i="15"/>
  <c r="H71" i="15"/>
  <c r="H73" i="15"/>
  <c r="H75" i="15"/>
  <c r="H92" i="15"/>
  <c r="H82" i="15"/>
  <c r="H83" i="15"/>
  <c r="H84" i="15"/>
  <c r="H85" i="15"/>
  <c r="H86" i="15"/>
  <c r="H88" i="15"/>
  <c r="H89" i="15"/>
  <c r="H53" i="15"/>
  <c r="H54" i="15"/>
  <c r="H87" i="15"/>
  <c r="H55" i="15"/>
  <c r="H90" i="15"/>
  <c r="H56" i="15"/>
  <c r="H91" i="15"/>
  <c r="H76" i="15"/>
  <c r="H52" i="15"/>
  <c r="H2" i="15"/>
  <c r="H102" i="15"/>
  <c r="G21" i="15"/>
  <c r="G8" i="2" s="1"/>
  <c r="G79" i="15"/>
  <c r="G42" i="2" s="1"/>
  <c r="H110" i="15"/>
  <c r="N11" i="20"/>
  <c r="F10" i="2"/>
  <c r="K12" i="20"/>
  <c r="I12" i="20"/>
  <c r="L12" i="20" s="1"/>
  <c r="M12" i="20" s="1"/>
  <c r="G13" i="20"/>
  <c r="J15" i="18"/>
  <c r="G16" i="18"/>
  <c r="I4" i="3"/>
  <c r="J3" i="3"/>
  <c r="I2" i="3"/>
  <c r="I48" i="3"/>
  <c r="I49" i="3" s="1"/>
  <c r="I19" i="24" l="1"/>
  <c r="J19" i="2" s="1"/>
  <c r="I49" i="24"/>
  <c r="L5" i="24"/>
  <c r="K3" i="24"/>
  <c r="I35" i="24"/>
  <c r="I63" i="24"/>
  <c r="N12" i="16"/>
  <c r="N13" i="16"/>
  <c r="I108" i="15"/>
  <c r="G14" i="2"/>
  <c r="G15" i="2" s="1"/>
  <c r="G46" i="2"/>
  <c r="H112" i="15"/>
  <c r="H11" i="2" s="1"/>
  <c r="H14" i="2" s="1"/>
  <c r="I106" i="15"/>
  <c r="I13" i="20"/>
  <c r="L13" i="20" s="1"/>
  <c r="M13" i="20" s="1"/>
  <c r="G14" i="20"/>
  <c r="K13" i="20"/>
  <c r="I15" i="15"/>
  <c r="I30" i="15"/>
  <c r="I62" i="15"/>
  <c r="I107" i="15"/>
  <c r="I16" i="15"/>
  <c r="I31" i="15"/>
  <c r="I63" i="15"/>
  <c r="I18" i="15"/>
  <c r="I33" i="15"/>
  <c r="I19" i="15"/>
  <c r="I34" i="15"/>
  <c r="I20" i="15"/>
  <c r="I4" i="15"/>
  <c r="I105" i="15"/>
  <c r="I24" i="15"/>
  <c r="I103" i="15"/>
  <c r="I10" i="15"/>
  <c r="I25" i="15"/>
  <c r="I13" i="15"/>
  <c r="I28" i="15"/>
  <c r="I60" i="15"/>
  <c r="I61" i="15"/>
  <c r="I11" i="15"/>
  <c r="I64" i="15"/>
  <c r="I12" i="15"/>
  <c r="I14" i="15"/>
  <c r="I109" i="15"/>
  <c r="I17" i="15"/>
  <c r="I26" i="15"/>
  <c r="I27" i="15"/>
  <c r="I29" i="15"/>
  <c r="J6" i="15"/>
  <c r="I32" i="15"/>
  <c r="I76" i="15"/>
  <c r="I77" i="15"/>
  <c r="I78" i="15"/>
  <c r="I68" i="15"/>
  <c r="I71" i="15"/>
  <c r="I73" i="15"/>
  <c r="I69" i="15"/>
  <c r="I70" i="15"/>
  <c r="I72" i="15"/>
  <c r="I74" i="15"/>
  <c r="I91" i="15"/>
  <c r="I75" i="15"/>
  <c r="I92" i="15"/>
  <c r="I82" i="15"/>
  <c r="I83" i="15"/>
  <c r="I84" i="15"/>
  <c r="I85" i="15"/>
  <c r="I87" i="15"/>
  <c r="I88" i="15"/>
  <c r="I86" i="15"/>
  <c r="I89" i="15"/>
  <c r="I52" i="15"/>
  <c r="I90" i="15"/>
  <c r="I53" i="15"/>
  <c r="I54" i="15"/>
  <c r="I55" i="15"/>
  <c r="I56" i="15"/>
  <c r="I2" i="15"/>
  <c r="I111" i="15"/>
  <c r="I102" i="15"/>
  <c r="N14" i="16"/>
  <c r="J4" i="3"/>
  <c r="K3" i="3"/>
  <c r="J2" i="3"/>
  <c r="N12" i="20"/>
  <c r="H57" i="15"/>
  <c r="H17" i="2" s="1"/>
  <c r="H79" i="15"/>
  <c r="H42" i="2" s="1"/>
  <c r="H21" i="15"/>
  <c r="H8" i="2" s="1"/>
  <c r="I15" i="16"/>
  <c r="L15" i="16" s="1"/>
  <c r="M15" i="16" s="1"/>
  <c r="K15" i="16"/>
  <c r="G16" i="16"/>
  <c r="F16" i="2"/>
  <c r="I69" i="3"/>
  <c r="H65" i="15"/>
  <c r="H18" i="2" s="1"/>
  <c r="G49" i="15"/>
  <c r="G20" i="2" s="1"/>
  <c r="J16" i="18"/>
  <c r="G17" i="18"/>
  <c r="H93" i="15"/>
  <c r="H43" i="2" s="1"/>
  <c r="H35" i="15"/>
  <c r="H9" i="2" s="1"/>
  <c r="M15" i="18"/>
  <c r="K15" i="18" s="1"/>
  <c r="H46" i="15"/>
  <c r="H47" i="15"/>
  <c r="H96" i="15"/>
  <c r="H38" i="15"/>
  <c r="H97" i="15"/>
  <c r="H39" i="15"/>
  <c r="H98" i="15"/>
  <c r="H40" i="15"/>
  <c r="H41" i="15"/>
  <c r="H44" i="15"/>
  <c r="H42" i="15"/>
  <c r="H43" i="15"/>
  <c r="H45" i="15"/>
  <c r="H48" i="15"/>
  <c r="I104" i="15"/>
  <c r="G10" i="2"/>
  <c r="G16" i="2" s="1"/>
  <c r="G99" i="15"/>
  <c r="G24" i="2" s="1"/>
  <c r="F20" i="2"/>
  <c r="K35" i="2"/>
  <c r="K12" i="2"/>
  <c r="K28" i="2"/>
  <c r="K29" i="2"/>
  <c r="K30" i="2"/>
  <c r="K25" i="2"/>
  <c r="K31" i="2"/>
  <c r="L5" i="2"/>
  <c r="K34" i="2"/>
  <c r="K59" i="2"/>
  <c r="K57" i="2"/>
  <c r="K60" i="2"/>
  <c r="K66" i="2"/>
  <c r="K44" i="2"/>
  <c r="K45" i="2"/>
  <c r="K4" i="2"/>
  <c r="K51" i="2"/>
  <c r="K52" i="2" s="1"/>
  <c r="K3" i="2"/>
  <c r="K32" i="2"/>
  <c r="K26" i="2"/>
  <c r="K27" i="2"/>
  <c r="K33" i="2"/>
  <c r="J16" i="17"/>
  <c r="G17" i="17"/>
  <c r="I110" i="15"/>
  <c r="P69" i="2"/>
  <c r="Q6" i="2"/>
  <c r="P67" i="2"/>
  <c r="P68" i="2" s="1"/>
  <c r="M15" i="17"/>
  <c r="K15" i="17" s="1"/>
  <c r="J19" i="24" l="1"/>
  <c r="K19" i="2" s="1"/>
  <c r="J63" i="24"/>
  <c r="J49" i="24"/>
  <c r="M5" i="24"/>
  <c r="L3" i="24"/>
  <c r="J35" i="24"/>
  <c r="J108" i="15"/>
  <c r="H13" i="2"/>
  <c r="H15" i="2" s="1"/>
  <c r="J110" i="15"/>
  <c r="J106" i="15"/>
  <c r="G21" i="2"/>
  <c r="G36" i="2" s="1"/>
  <c r="G37" i="2" s="1"/>
  <c r="F21" i="2"/>
  <c r="F36" i="2" s="1"/>
  <c r="F37" i="2" s="1"/>
  <c r="I112" i="15"/>
  <c r="I11" i="2" s="1"/>
  <c r="I13" i="2" s="1"/>
  <c r="H46" i="2"/>
  <c r="H99" i="15"/>
  <c r="H24" i="2" s="1"/>
  <c r="H10" i="2"/>
  <c r="N13" i="20"/>
  <c r="I93" i="15"/>
  <c r="I43" i="2" s="1"/>
  <c r="G15" i="20"/>
  <c r="I14" i="20"/>
  <c r="L14" i="20" s="1"/>
  <c r="M14" i="20" s="1"/>
  <c r="K14" i="20"/>
  <c r="L12" i="2"/>
  <c r="L35" i="2"/>
  <c r="M5" i="2"/>
  <c r="L25" i="2"/>
  <c r="L30" i="2"/>
  <c r="L29" i="2"/>
  <c r="L31" i="2"/>
  <c r="L34" i="2"/>
  <c r="L28" i="2"/>
  <c r="L59" i="2"/>
  <c r="L57" i="2"/>
  <c r="L60" i="2"/>
  <c r="L66" i="2"/>
  <c r="L44" i="2"/>
  <c r="L45" i="2"/>
  <c r="L3" i="2"/>
  <c r="L4" i="2"/>
  <c r="L51" i="2"/>
  <c r="L52" i="2" s="1"/>
  <c r="L32" i="2"/>
  <c r="L33" i="2"/>
  <c r="L27" i="2"/>
  <c r="L26" i="2"/>
  <c r="I65" i="15"/>
  <c r="I18" i="2" s="1"/>
  <c r="J13" i="15"/>
  <c r="J28" i="15"/>
  <c r="J60" i="15"/>
  <c r="J14" i="15"/>
  <c r="J29" i="15"/>
  <c r="J61" i="15"/>
  <c r="J16" i="15"/>
  <c r="J31" i="15"/>
  <c r="J63" i="15"/>
  <c r="J17" i="15"/>
  <c r="J32" i="15"/>
  <c r="J64" i="15"/>
  <c r="J18" i="15"/>
  <c r="J33" i="15"/>
  <c r="J19" i="15"/>
  <c r="J34" i="15"/>
  <c r="J105" i="15"/>
  <c r="J20" i="15"/>
  <c r="J4" i="15"/>
  <c r="K6" i="15"/>
  <c r="J11" i="15"/>
  <c r="J26" i="15"/>
  <c r="J12" i="15"/>
  <c r="J15" i="15"/>
  <c r="J24" i="15"/>
  <c r="J107" i="15"/>
  <c r="J25" i="15"/>
  <c r="J27" i="15"/>
  <c r="J109" i="15"/>
  <c r="J30" i="15"/>
  <c r="J10" i="15"/>
  <c r="J62" i="15"/>
  <c r="J103" i="15"/>
  <c r="J75" i="15"/>
  <c r="J76" i="15"/>
  <c r="J77" i="15"/>
  <c r="J78" i="15"/>
  <c r="J70" i="15"/>
  <c r="J72" i="15"/>
  <c r="J68" i="15"/>
  <c r="J69" i="15"/>
  <c r="J71" i="15"/>
  <c r="J73" i="15"/>
  <c r="J74" i="15"/>
  <c r="J90" i="15"/>
  <c r="J91" i="15"/>
  <c r="J92" i="15"/>
  <c r="J82" i="15"/>
  <c r="J83" i="15"/>
  <c r="J84" i="15"/>
  <c r="J86" i="15"/>
  <c r="J87" i="15"/>
  <c r="J52" i="15"/>
  <c r="J53" i="15"/>
  <c r="J54" i="15"/>
  <c r="J55" i="15"/>
  <c r="J56" i="15"/>
  <c r="J85" i="15"/>
  <c r="J89" i="15"/>
  <c r="J88" i="15"/>
  <c r="J2" i="15"/>
  <c r="J102" i="15"/>
  <c r="I57" i="15"/>
  <c r="I17" i="2" s="1"/>
  <c r="K16" i="16"/>
  <c r="G17" i="16"/>
  <c r="I16" i="16"/>
  <c r="L16" i="16" s="1"/>
  <c r="M16" i="16" s="1"/>
  <c r="N15" i="16"/>
  <c r="I21" i="15"/>
  <c r="I8" i="2" s="1"/>
  <c r="R6" i="2"/>
  <c r="Q67" i="2"/>
  <c r="Q69" i="2"/>
  <c r="J17" i="17"/>
  <c r="G18" i="17"/>
  <c r="H49" i="15"/>
  <c r="M16" i="17"/>
  <c r="K16" i="17" s="1"/>
  <c r="J104" i="15"/>
  <c r="K4" i="3"/>
  <c r="L3" i="3"/>
  <c r="K2" i="3"/>
  <c r="K48" i="3"/>
  <c r="K49" i="3" s="1"/>
  <c r="I35" i="15"/>
  <c r="I9" i="2" s="1"/>
  <c r="J17" i="18"/>
  <c r="G18" i="18"/>
  <c r="J69" i="3"/>
  <c r="J111" i="15"/>
  <c r="M16" i="18"/>
  <c r="K16" i="18" s="1"/>
  <c r="I79" i="15"/>
  <c r="I42" i="2" s="1"/>
  <c r="I44" i="15"/>
  <c r="I45" i="15"/>
  <c r="I47" i="15"/>
  <c r="I48" i="15"/>
  <c r="I96" i="15"/>
  <c r="I38" i="15"/>
  <c r="I97" i="15"/>
  <c r="I39" i="15"/>
  <c r="I98" i="15"/>
  <c r="I42" i="15"/>
  <c r="I40" i="15"/>
  <c r="I41" i="15"/>
  <c r="I43" i="15"/>
  <c r="I46" i="15"/>
  <c r="F39" i="2" l="1"/>
  <c r="F54" i="2" s="1"/>
  <c r="K63" i="24"/>
  <c r="N5" i="24"/>
  <c r="M3" i="24"/>
  <c r="K49" i="24"/>
  <c r="K108" i="15"/>
  <c r="K110" i="15"/>
  <c r="I14" i="2"/>
  <c r="I15" i="2" s="1"/>
  <c r="H16" i="2"/>
  <c r="I46" i="2"/>
  <c r="K106" i="15"/>
  <c r="K111" i="15"/>
  <c r="K104" i="15"/>
  <c r="M17" i="17"/>
  <c r="K17" i="17" s="1"/>
  <c r="N14" i="20"/>
  <c r="Q68" i="2"/>
  <c r="F65" i="3" s="1"/>
  <c r="F64" i="3"/>
  <c r="M31" i="2"/>
  <c r="M34" i="2"/>
  <c r="M35" i="2"/>
  <c r="M12" i="2"/>
  <c r="M25" i="2"/>
  <c r="M29" i="2"/>
  <c r="M27" i="2"/>
  <c r="M28" i="2"/>
  <c r="M33" i="2"/>
  <c r="N5" i="2"/>
  <c r="M30" i="2"/>
  <c r="M59" i="2"/>
  <c r="M57" i="2"/>
  <c r="M60" i="2"/>
  <c r="M66" i="2"/>
  <c r="M44" i="2"/>
  <c r="M51" i="2"/>
  <c r="M52" i="2" s="1"/>
  <c r="M45" i="2"/>
  <c r="M3" i="2"/>
  <c r="M4" i="2"/>
  <c r="M32" i="2"/>
  <c r="M26" i="2"/>
  <c r="S6" i="2"/>
  <c r="R67" i="2"/>
  <c r="R69" i="2"/>
  <c r="I10" i="2"/>
  <c r="L6" i="15"/>
  <c r="K11" i="15"/>
  <c r="K26" i="15"/>
  <c r="K12" i="15"/>
  <c r="K27" i="15"/>
  <c r="K107" i="15"/>
  <c r="K14" i="15"/>
  <c r="K29" i="15"/>
  <c r="K61" i="15"/>
  <c r="K15" i="15"/>
  <c r="K30" i="15"/>
  <c r="K62" i="15"/>
  <c r="K16" i="15"/>
  <c r="K31" i="15"/>
  <c r="K63" i="15"/>
  <c r="K17" i="15"/>
  <c r="K32" i="15"/>
  <c r="K64" i="15"/>
  <c r="K18" i="15"/>
  <c r="K33" i="15"/>
  <c r="K109" i="15"/>
  <c r="K24" i="15"/>
  <c r="K105" i="15"/>
  <c r="K25" i="15"/>
  <c r="K28" i="15"/>
  <c r="K34" i="15"/>
  <c r="K60" i="15"/>
  <c r="K4" i="15"/>
  <c r="K10" i="15"/>
  <c r="K103" i="15"/>
  <c r="K19" i="15"/>
  <c r="K13" i="15"/>
  <c r="K20" i="15"/>
  <c r="K74" i="15"/>
  <c r="K75" i="15"/>
  <c r="K76" i="15"/>
  <c r="K77" i="15"/>
  <c r="K78" i="15"/>
  <c r="K69" i="15"/>
  <c r="K71" i="15"/>
  <c r="K70" i="15"/>
  <c r="K72" i="15"/>
  <c r="K73" i="15"/>
  <c r="K89" i="15"/>
  <c r="K90" i="15"/>
  <c r="K68" i="15"/>
  <c r="K91" i="15"/>
  <c r="K92" i="15"/>
  <c r="K82" i="15"/>
  <c r="K83" i="15"/>
  <c r="K85" i="15"/>
  <c r="K86" i="15"/>
  <c r="K87" i="15"/>
  <c r="K56" i="15"/>
  <c r="K88" i="15"/>
  <c r="K52" i="15"/>
  <c r="K55" i="15"/>
  <c r="K84" i="15"/>
  <c r="K2" i="15"/>
  <c r="K53" i="15"/>
  <c r="K54" i="15"/>
  <c r="K102" i="15"/>
  <c r="K15" i="20"/>
  <c r="I15" i="20"/>
  <c r="L15" i="20" s="1"/>
  <c r="M15" i="20" s="1"/>
  <c r="G16" i="20"/>
  <c r="J93" i="15"/>
  <c r="J43" i="2" s="1"/>
  <c r="J21" i="15"/>
  <c r="J8" i="2" s="1"/>
  <c r="J42" i="15"/>
  <c r="J43" i="15"/>
  <c r="J45" i="15"/>
  <c r="J46" i="15"/>
  <c r="J47" i="15"/>
  <c r="J48" i="15"/>
  <c r="J96" i="15"/>
  <c r="J40" i="15"/>
  <c r="J41" i="15"/>
  <c r="J44" i="15"/>
  <c r="J97" i="15"/>
  <c r="J98" i="15"/>
  <c r="J38" i="15"/>
  <c r="J39" i="15"/>
  <c r="I49" i="15"/>
  <c r="I20" i="2" s="1"/>
  <c r="I99" i="15"/>
  <c r="I24" i="2" s="1"/>
  <c r="J18" i="18"/>
  <c r="G19" i="18"/>
  <c r="M17" i="18"/>
  <c r="K17" i="18" s="1"/>
  <c r="L4" i="3"/>
  <c r="L69" i="3" s="1"/>
  <c r="M3" i="3"/>
  <c r="L2" i="3"/>
  <c r="L48" i="3"/>
  <c r="L49" i="3" s="1"/>
  <c r="J57" i="15"/>
  <c r="J17" i="2" s="1"/>
  <c r="K69" i="3"/>
  <c r="H20" i="2"/>
  <c r="G18" i="16"/>
  <c r="I17" i="16"/>
  <c r="L17" i="16" s="1"/>
  <c r="M17" i="16" s="1"/>
  <c r="K17" i="16"/>
  <c r="J79" i="15"/>
  <c r="J42" i="2" s="1"/>
  <c r="N16" i="16"/>
  <c r="J65" i="15"/>
  <c r="J18" i="2" s="1"/>
  <c r="J112" i="15"/>
  <c r="J11" i="2" s="1"/>
  <c r="J13" i="2" s="1"/>
  <c r="J18" i="17"/>
  <c r="G19" i="17"/>
  <c r="J35" i="15"/>
  <c r="J9" i="2" s="1"/>
  <c r="G39" i="2"/>
  <c r="L49" i="24" l="1"/>
  <c r="O5" i="24"/>
  <c r="N3" i="24"/>
  <c r="L19" i="24"/>
  <c r="M19" i="2" s="1"/>
  <c r="L35" i="24"/>
  <c r="L63" i="24"/>
  <c r="L111" i="15"/>
  <c r="J46" i="2"/>
  <c r="H21" i="2"/>
  <c r="H36" i="2" s="1"/>
  <c r="H37" i="2" s="1"/>
  <c r="L106" i="15"/>
  <c r="I16" i="2"/>
  <c r="I21" i="2" s="1"/>
  <c r="I36" i="2" s="1"/>
  <c r="I37" i="2" s="1"/>
  <c r="I39" i="2" s="1"/>
  <c r="I54" i="2" s="1"/>
  <c r="K112" i="15"/>
  <c r="K11" i="2" s="1"/>
  <c r="K13" i="2" s="1"/>
  <c r="K65" i="15"/>
  <c r="K18" i="2" s="1"/>
  <c r="J14" i="2"/>
  <c r="J15" i="2" s="1"/>
  <c r="L108" i="15"/>
  <c r="L110" i="15"/>
  <c r="L104" i="15"/>
  <c r="J19" i="17"/>
  <c r="G20" i="17"/>
  <c r="M18" i="17"/>
  <c r="K18" i="17" s="1"/>
  <c r="N17" i="16"/>
  <c r="K79" i="15"/>
  <c r="K42" i="2" s="1"/>
  <c r="K35" i="15"/>
  <c r="K9" i="2" s="1"/>
  <c r="J49" i="15"/>
  <c r="K57" i="15"/>
  <c r="K17" i="2" s="1"/>
  <c r="K18" i="16"/>
  <c r="G19" i="16"/>
  <c r="I18" i="16"/>
  <c r="L18" i="16" s="1"/>
  <c r="M18" i="16" s="1"/>
  <c r="G17" i="20"/>
  <c r="K16" i="20"/>
  <c r="I16" i="20"/>
  <c r="L16" i="20" s="1"/>
  <c r="M16" i="20" s="1"/>
  <c r="N12" i="2"/>
  <c r="N25" i="2"/>
  <c r="N28" i="2"/>
  <c r="N29" i="2"/>
  <c r="N30" i="2"/>
  <c r="O5" i="2"/>
  <c r="N31" i="2"/>
  <c r="N34" i="2"/>
  <c r="N26" i="2"/>
  <c r="N35" i="2"/>
  <c r="N33" i="2"/>
  <c r="N57" i="2"/>
  <c r="N45" i="2"/>
  <c r="N59" i="2"/>
  <c r="N60" i="2"/>
  <c r="N66" i="2"/>
  <c r="N51" i="2"/>
  <c r="N52" i="2" s="1"/>
  <c r="N3" i="2"/>
  <c r="N44" i="2"/>
  <c r="N4" i="2"/>
  <c r="N27" i="2"/>
  <c r="N32" i="2"/>
  <c r="J10" i="2"/>
  <c r="K21" i="15"/>
  <c r="K8" i="2" s="1"/>
  <c r="N15" i="20"/>
  <c r="K40" i="15"/>
  <c r="K41" i="15"/>
  <c r="K43" i="15"/>
  <c r="K44" i="15"/>
  <c r="K45" i="15"/>
  <c r="K46" i="15"/>
  <c r="K47" i="15"/>
  <c r="K38" i="15"/>
  <c r="K97" i="15"/>
  <c r="K98" i="15"/>
  <c r="K39" i="15"/>
  <c r="K48" i="15"/>
  <c r="K42" i="15"/>
  <c r="K96" i="15"/>
  <c r="R68" i="2"/>
  <c r="J19" i="18"/>
  <c r="G20" i="18"/>
  <c r="T6" i="2"/>
  <c r="S67" i="2"/>
  <c r="S68" i="2" s="1"/>
  <c r="S69" i="2"/>
  <c r="M4" i="3"/>
  <c r="M69" i="3" s="1"/>
  <c r="N3" i="3"/>
  <c r="M2" i="3"/>
  <c r="M48" i="3"/>
  <c r="M49" i="3" s="1"/>
  <c r="M18" i="18"/>
  <c r="K18" i="18" s="1"/>
  <c r="J99" i="15"/>
  <c r="J24" i="2" s="1"/>
  <c r="K93" i="15"/>
  <c r="K43" i="2" s="1"/>
  <c r="L24" i="15"/>
  <c r="L103" i="15"/>
  <c r="L10" i="15"/>
  <c r="L25" i="15"/>
  <c r="L12" i="15"/>
  <c r="L27" i="15"/>
  <c r="L107" i="15"/>
  <c r="L13" i="15"/>
  <c r="L28" i="15"/>
  <c r="L60" i="15"/>
  <c r="L14" i="15"/>
  <c r="L29" i="15"/>
  <c r="L61" i="15"/>
  <c r="L15" i="15"/>
  <c r="L30" i="15"/>
  <c r="L62" i="15"/>
  <c r="L16" i="15"/>
  <c r="L31" i="15"/>
  <c r="L63" i="15"/>
  <c r="L19" i="15"/>
  <c r="L34" i="15"/>
  <c r="L105" i="15"/>
  <c r="L64" i="15"/>
  <c r="L11" i="15"/>
  <c r="L4" i="15"/>
  <c r="L109" i="15"/>
  <c r="L17" i="15"/>
  <c r="L18" i="15"/>
  <c r="L20" i="15"/>
  <c r="L32" i="15"/>
  <c r="L2" i="15"/>
  <c r="M6" i="15"/>
  <c r="L26" i="15"/>
  <c r="L33" i="15"/>
  <c r="L73" i="15"/>
  <c r="L74" i="15"/>
  <c r="L75" i="15"/>
  <c r="L76" i="15"/>
  <c r="L77" i="15"/>
  <c r="L68" i="15"/>
  <c r="L70" i="15"/>
  <c r="L69" i="15"/>
  <c r="L71" i="15"/>
  <c r="L72" i="15"/>
  <c r="L78" i="15"/>
  <c r="L88" i="15"/>
  <c r="L89" i="15"/>
  <c r="L90" i="15"/>
  <c r="L91" i="15"/>
  <c r="L92" i="15"/>
  <c r="L82" i="15"/>
  <c r="L84" i="15"/>
  <c r="L85" i="15"/>
  <c r="L83" i="15"/>
  <c r="L86" i="15"/>
  <c r="L52" i="15"/>
  <c r="L87" i="15"/>
  <c r="L53" i="15"/>
  <c r="L54" i="15"/>
  <c r="L55" i="15"/>
  <c r="L56" i="15"/>
  <c r="L102" i="15"/>
  <c r="G54" i="2"/>
  <c r="H39" i="2" l="1"/>
  <c r="H54" i="2" s="1"/>
  <c r="M63" i="24"/>
  <c r="M35" i="24"/>
  <c r="P5" i="24"/>
  <c r="O3" i="24"/>
  <c r="M49" i="24"/>
  <c r="M19" i="24"/>
  <c r="N19" i="2" s="1"/>
  <c r="K14" i="2"/>
  <c r="K15" i="2" s="1"/>
  <c r="M111" i="15"/>
  <c r="M108" i="15"/>
  <c r="J16" i="2"/>
  <c r="K46" i="2"/>
  <c r="L57" i="15"/>
  <c r="L17" i="2" s="1"/>
  <c r="K10" i="2"/>
  <c r="L112" i="15"/>
  <c r="L11" i="2" s="1"/>
  <c r="L14" i="2" s="1"/>
  <c r="J20" i="2"/>
  <c r="U6" i="2"/>
  <c r="T67" i="2"/>
  <c r="T68" i="2" s="1"/>
  <c r="T69" i="2"/>
  <c r="L79" i="15"/>
  <c r="L42" i="2" s="1"/>
  <c r="N16" i="20"/>
  <c r="M104" i="15"/>
  <c r="K17" i="20"/>
  <c r="I17" i="20"/>
  <c r="L17" i="20" s="1"/>
  <c r="M17" i="20" s="1"/>
  <c r="G18" i="20"/>
  <c r="J20" i="17"/>
  <c r="G21" i="17"/>
  <c r="L93" i="15"/>
  <c r="L43" i="2" s="1"/>
  <c r="L38" i="15"/>
  <c r="L96" i="15"/>
  <c r="L39" i="15"/>
  <c r="L97" i="15"/>
  <c r="L41" i="15"/>
  <c r="L42" i="15"/>
  <c r="L43" i="15"/>
  <c r="L44" i="15"/>
  <c r="L45" i="15"/>
  <c r="L48" i="15"/>
  <c r="L46" i="15"/>
  <c r="L47" i="15"/>
  <c r="L98" i="15"/>
  <c r="L35" i="15"/>
  <c r="L9" i="2" s="1"/>
  <c r="M106" i="15"/>
  <c r="K49" i="15"/>
  <c r="K20" i="2" s="1"/>
  <c r="M19" i="17"/>
  <c r="K19" i="17" s="1"/>
  <c r="J20" i="18"/>
  <c r="G21" i="18"/>
  <c r="M110" i="15"/>
  <c r="O29" i="2"/>
  <c r="O30" i="2"/>
  <c r="P5" i="2"/>
  <c r="O34" i="2"/>
  <c r="O35" i="2"/>
  <c r="O12" i="2"/>
  <c r="O25" i="2"/>
  <c r="O26" i="2"/>
  <c r="O28" i="2"/>
  <c r="O31" i="2"/>
  <c r="O57" i="2"/>
  <c r="O45" i="2"/>
  <c r="O59" i="2"/>
  <c r="O60" i="2"/>
  <c r="O4" i="2"/>
  <c r="O51" i="2"/>
  <c r="O52" i="2" s="1"/>
  <c r="O66" i="2"/>
  <c r="O44" i="2"/>
  <c r="O3" i="2"/>
  <c r="O32" i="2"/>
  <c r="O33" i="2"/>
  <c r="O27" i="2"/>
  <c r="I19" i="16"/>
  <c r="L19" i="16" s="1"/>
  <c r="M19" i="16" s="1"/>
  <c r="G20" i="16"/>
  <c r="K19" i="16"/>
  <c r="L21" i="15"/>
  <c r="L8" i="2" s="1"/>
  <c r="M19" i="18"/>
  <c r="K19" i="18" s="1"/>
  <c r="L65" i="15"/>
  <c r="L18" i="2" s="1"/>
  <c r="N4" i="3"/>
  <c r="N69" i="3" s="1"/>
  <c r="O3" i="3"/>
  <c r="N2" i="3"/>
  <c r="N48" i="3"/>
  <c r="N49" i="3" s="1"/>
  <c r="N18" i="16"/>
  <c r="M109" i="15"/>
  <c r="M18" i="15"/>
  <c r="M33" i="15"/>
  <c r="M19" i="15"/>
  <c r="M34" i="15"/>
  <c r="M4" i="15"/>
  <c r="M103" i="15"/>
  <c r="M24" i="15"/>
  <c r="M10" i="15"/>
  <c r="M25" i="15"/>
  <c r="M107" i="15"/>
  <c r="M11" i="15"/>
  <c r="M26" i="15"/>
  <c r="N6" i="15"/>
  <c r="M12" i="15"/>
  <c r="M27" i="15"/>
  <c r="M60" i="15"/>
  <c r="M13" i="15"/>
  <c r="M28" i="15"/>
  <c r="M61" i="15"/>
  <c r="M105" i="15"/>
  <c r="M16" i="15"/>
  <c r="M31" i="15"/>
  <c r="M64" i="15"/>
  <c r="M63" i="15"/>
  <c r="M14" i="15"/>
  <c r="M15" i="15"/>
  <c r="M17" i="15"/>
  <c r="M20" i="15"/>
  <c r="M29" i="15"/>
  <c r="M30" i="15"/>
  <c r="M32" i="15"/>
  <c r="M62" i="15"/>
  <c r="M72" i="15"/>
  <c r="M73" i="15"/>
  <c r="M74" i="15"/>
  <c r="M75" i="15"/>
  <c r="M76" i="15"/>
  <c r="M69" i="15"/>
  <c r="M68" i="15"/>
  <c r="M71" i="15"/>
  <c r="M77" i="15"/>
  <c r="M78" i="15"/>
  <c r="M87" i="15"/>
  <c r="M88" i="15"/>
  <c r="M89" i="15"/>
  <c r="M90" i="15"/>
  <c r="M91" i="15"/>
  <c r="M70" i="15"/>
  <c r="M92" i="15"/>
  <c r="M83" i="15"/>
  <c r="M84" i="15"/>
  <c r="M54" i="15"/>
  <c r="M55" i="15"/>
  <c r="M56" i="15"/>
  <c r="M82" i="15"/>
  <c r="M85" i="15"/>
  <c r="M86" i="15"/>
  <c r="M52" i="15"/>
  <c r="M53" i="15"/>
  <c r="M2" i="15"/>
  <c r="M102" i="15"/>
  <c r="K99" i="15"/>
  <c r="K24" i="2" s="1"/>
  <c r="Q5" i="24" l="1"/>
  <c r="P3" i="24"/>
  <c r="N63" i="24"/>
  <c r="N19" i="24"/>
  <c r="O19" i="2" s="1"/>
  <c r="N49" i="24"/>
  <c r="N35" i="24"/>
  <c r="K16" i="2"/>
  <c r="K21" i="2" s="1"/>
  <c r="K36" i="2" s="1"/>
  <c r="K37" i="2" s="1"/>
  <c r="K39" i="2" s="1"/>
  <c r="K54" i="2" s="1"/>
  <c r="N106" i="15"/>
  <c r="L13" i="2"/>
  <c r="L15" i="2" s="1"/>
  <c r="N108" i="15"/>
  <c r="J21" i="2"/>
  <c r="J36" i="2" s="1"/>
  <c r="J37" i="2" s="1"/>
  <c r="M112" i="15"/>
  <c r="M11" i="2" s="1"/>
  <c r="M13" i="2" s="1"/>
  <c r="M79" i="15"/>
  <c r="M42" i="2" s="1"/>
  <c r="N19" i="16"/>
  <c r="N22" i="16" s="1"/>
  <c r="M20" i="17"/>
  <c r="K20" i="17" s="1"/>
  <c r="L10" i="2"/>
  <c r="N16" i="15"/>
  <c r="N31" i="15"/>
  <c r="O6" i="15"/>
  <c r="N17" i="15"/>
  <c r="N32" i="15"/>
  <c r="N60" i="15"/>
  <c r="N19" i="15"/>
  <c r="N34" i="15"/>
  <c r="N62" i="15"/>
  <c r="N20" i="15"/>
  <c r="N63" i="15"/>
  <c r="N24" i="15"/>
  <c r="N64" i="15"/>
  <c r="N10" i="15"/>
  <c r="N25" i="15"/>
  <c r="N105" i="15"/>
  <c r="N11" i="15"/>
  <c r="N26" i="15"/>
  <c r="N103" i="15"/>
  <c r="N14" i="15"/>
  <c r="N29" i="15"/>
  <c r="N13" i="15"/>
  <c r="N4" i="15"/>
  <c r="N15" i="15"/>
  <c r="N18" i="15"/>
  <c r="N27" i="15"/>
  <c r="N28" i="15"/>
  <c r="N30" i="15"/>
  <c r="N33" i="15"/>
  <c r="N107" i="15"/>
  <c r="N109" i="15"/>
  <c r="N12" i="15"/>
  <c r="N61" i="15"/>
  <c r="N71" i="15"/>
  <c r="N72" i="15"/>
  <c r="N73" i="15"/>
  <c r="N74" i="15"/>
  <c r="N75" i="15"/>
  <c r="N78" i="15"/>
  <c r="N68" i="15"/>
  <c r="N70" i="15"/>
  <c r="N76" i="15"/>
  <c r="N77" i="15"/>
  <c r="N86" i="15"/>
  <c r="N87" i="15"/>
  <c r="N88" i="15"/>
  <c r="N89" i="15"/>
  <c r="N90" i="15"/>
  <c r="N91" i="15"/>
  <c r="N92" i="15"/>
  <c r="N82" i="15"/>
  <c r="N83" i="15"/>
  <c r="N52" i="15"/>
  <c r="N53" i="15"/>
  <c r="N54" i="15"/>
  <c r="N55" i="15"/>
  <c r="N69" i="15"/>
  <c r="N84" i="15"/>
  <c r="N85" i="15"/>
  <c r="N56" i="15"/>
  <c r="N2" i="15"/>
  <c r="N102" i="15"/>
  <c r="G19" i="20"/>
  <c r="K18" i="20"/>
  <c r="I18" i="20"/>
  <c r="L18" i="20" s="1"/>
  <c r="M18" i="20" s="1"/>
  <c r="V6" i="2"/>
  <c r="U67" i="2"/>
  <c r="U69" i="2"/>
  <c r="K20" i="16"/>
  <c r="I20" i="16"/>
  <c r="L20" i="16" s="1"/>
  <c r="M20" i="16" s="1"/>
  <c r="J21" i="17"/>
  <c r="G22" i="17"/>
  <c r="J21" i="18"/>
  <c r="G22" i="18"/>
  <c r="L99" i="15"/>
  <c r="L24" i="2" s="1"/>
  <c r="N17" i="20"/>
  <c r="M20" i="18"/>
  <c r="K20" i="18" s="1"/>
  <c r="L49" i="15"/>
  <c r="M57" i="15"/>
  <c r="M17" i="2" s="1"/>
  <c r="M21" i="15"/>
  <c r="M8" i="2" s="1"/>
  <c r="M93" i="15"/>
  <c r="M43" i="2" s="1"/>
  <c r="M35" i="15"/>
  <c r="M9" i="2" s="1"/>
  <c r="N104" i="15"/>
  <c r="N111" i="15"/>
  <c r="N110" i="15"/>
  <c r="P34" i="2"/>
  <c r="P35" i="2"/>
  <c r="P25" i="2"/>
  <c r="P28" i="2"/>
  <c r="P29" i="2"/>
  <c r="P30" i="2"/>
  <c r="P31" i="2"/>
  <c r="Q5" i="2"/>
  <c r="P33" i="2"/>
  <c r="P12" i="2"/>
  <c r="P57" i="2"/>
  <c r="P44" i="2"/>
  <c r="P45" i="2"/>
  <c r="P59" i="2"/>
  <c r="P60" i="2"/>
  <c r="P3" i="2"/>
  <c r="P51" i="2"/>
  <c r="P52" i="2" s="1"/>
  <c r="P4" i="2"/>
  <c r="P66" i="2"/>
  <c r="P32" i="2"/>
  <c r="P26" i="2"/>
  <c r="P27" i="2"/>
  <c r="M48" i="15"/>
  <c r="M96" i="15"/>
  <c r="M39" i="15"/>
  <c r="M98" i="15"/>
  <c r="M40" i="15"/>
  <c r="M41" i="15"/>
  <c r="M42" i="15"/>
  <c r="M43" i="15"/>
  <c r="M46" i="15"/>
  <c r="M38" i="15"/>
  <c r="M44" i="15"/>
  <c r="M45" i="15"/>
  <c r="M47" i="15"/>
  <c r="M97" i="15"/>
  <c r="O4" i="3"/>
  <c r="O69" i="3" s="1"/>
  <c r="P3" i="3"/>
  <c r="O2" i="3"/>
  <c r="M65" i="15"/>
  <c r="M18" i="2" s="1"/>
  <c r="L46" i="2"/>
  <c r="M46" i="2" l="1"/>
  <c r="O63" i="24"/>
  <c r="O35" i="24"/>
  <c r="O49" i="24"/>
  <c r="R5" i="24"/>
  <c r="Q3" i="24"/>
  <c r="O19" i="24"/>
  <c r="P19" i="2" s="1"/>
  <c r="O106" i="15"/>
  <c r="M14" i="2"/>
  <c r="M15" i="2" s="1"/>
  <c r="N23" i="16"/>
  <c r="O110" i="15"/>
  <c r="O108" i="15"/>
  <c r="L16" i="2"/>
  <c r="O104" i="15"/>
  <c r="N65" i="15"/>
  <c r="N18" i="2" s="1"/>
  <c r="N79" i="15"/>
  <c r="N42" i="2" s="1"/>
  <c r="M10" i="2"/>
  <c r="N93" i="15"/>
  <c r="N43" i="2" s="1"/>
  <c r="O24" i="15"/>
  <c r="O64" i="15"/>
  <c r="O10" i="15"/>
  <c r="O25" i="15"/>
  <c r="O105" i="15"/>
  <c r="O12" i="15"/>
  <c r="O27" i="15"/>
  <c r="O107" i="15"/>
  <c r="O4" i="15"/>
  <c r="O13" i="15"/>
  <c r="O28" i="15"/>
  <c r="O109" i="15"/>
  <c r="O14" i="15"/>
  <c r="O29" i="15"/>
  <c r="O15" i="15"/>
  <c r="O30" i="15"/>
  <c r="O16" i="15"/>
  <c r="O31" i="15"/>
  <c r="P6" i="15"/>
  <c r="P106" i="15" s="1"/>
  <c r="O19" i="15"/>
  <c r="O34" i="15"/>
  <c r="O62" i="15"/>
  <c r="O17" i="15"/>
  <c r="O18" i="15"/>
  <c r="O20" i="15"/>
  <c r="O26" i="15"/>
  <c r="O32" i="15"/>
  <c r="O33" i="15"/>
  <c r="O103" i="15"/>
  <c r="O61" i="15"/>
  <c r="O60" i="15"/>
  <c r="O63" i="15"/>
  <c r="O11" i="15"/>
  <c r="O70" i="15"/>
  <c r="O71" i="15"/>
  <c r="O72" i="15"/>
  <c r="O73" i="15"/>
  <c r="O74" i="15"/>
  <c r="O77" i="15"/>
  <c r="O68" i="15"/>
  <c r="O69" i="15"/>
  <c r="O76" i="15"/>
  <c r="O78" i="15"/>
  <c r="O85" i="15"/>
  <c r="O86" i="15"/>
  <c r="O87" i="15"/>
  <c r="O88" i="15"/>
  <c r="O89" i="15"/>
  <c r="O90" i="15"/>
  <c r="O91" i="15"/>
  <c r="O75" i="15"/>
  <c r="O82" i="15"/>
  <c r="O83" i="15"/>
  <c r="O52" i="15"/>
  <c r="O84" i="15"/>
  <c r="O53" i="15"/>
  <c r="O92" i="15"/>
  <c r="O54" i="15"/>
  <c r="O55" i="15"/>
  <c r="O56" i="15"/>
  <c r="O2" i="15"/>
  <c r="O102" i="15"/>
  <c r="N21" i="15"/>
  <c r="N8" i="2" s="1"/>
  <c r="N112" i="15"/>
  <c r="N11" i="2" s="1"/>
  <c r="N13" i="2" s="1"/>
  <c r="O111" i="15"/>
  <c r="N20" i="16"/>
  <c r="N21" i="16" s="1"/>
  <c r="N35" i="15"/>
  <c r="N9" i="2" s="1"/>
  <c r="M99" i="15"/>
  <c r="M24" i="2" s="1"/>
  <c r="J22" i="18"/>
  <c r="G23" i="18"/>
  <c r="M21" i="18"/>
  <c r="K21" i="18" s="1"/>
  <c r="U68" i="2"/>
  <c r="N41" i="15"/>
  <c r="N42" i="15"/>
  <c r="N44" i="15"/>
  <c r="N45" i="15"/>
  <c r="N46" i="15"/>
  <c r="N47" i="15"/>
  <c r="N48" i="15"/>
  <c r="N39" i="15"/>
  <c r="N98" i="15"/>
  <c r="N38" i="15"/>
  <c r="N40" i="15"/>
  <c r="N43" i="15"/>
  <c r="N96" i="15"/>
  <c r="N97" i="15"/>
  <c r="M49" i="15"/>
  <c r="W6" i="2"/>
  <c r="V67" i="2"/>
  <c r="V68" i="2" s="1"/>
  <c r="V69" i="2"/>
  <c r="Q28" i="2"/>
  <c r="Q30" i="2"/>
  <c r="R5" i="2"/>
  <c r="Q31" i="2"/>
  <c r="Q34" i="2"/>
  <c r="Q25" i="2"/>
  <c r="Q26" i="2"/>
  <c r="Q29" i="2"/>
  <c r="Q35" i="2"/>
  <c r="Q12" i="2"/>
  <c r="Q57" i="2"/>
  <c r="Q66" i="2"/>
  <c r="Q44" i="2"/>
  <c r="Q45" i="2"/>
  <c r="Q59" i="2"/>
  <c r="Q51" i="2"/>
  <c r="Q52" i="2" s="1"/>
  <c r="Q3" i="2"/>
  <c r="Q4" i="2"/>
  <c r="Q60" i="2"/>
  <c r="Q27" i="2"/>
  <c r="Q32" i="2"/>
  <c r="Q33" i="2"/>
  <c r="P4" i="3"/>
  <c r="P39" i="3"/>
  <c r="P40" i="3"/>
  <c r="P2" i="3"/>
  <c r="P67" i="3"/>
  <c r="P58" i="3"/>
  <c r="P41" i="3"/>
  <c r="P55" i="3"/>
  <c r="P42" i="3"/>
  <c r="P43" i="3"/>
  <c r="P51" i="3"/>
  <c r="P54" i="3"/>
  <c r="P63" i="3"/>
  <c r="J22" i="17"/>
  <c r="G23" i="17"/>
  <c r="N18" i="20"/>
  <c r="M21" i="17"/>
  <c r="K21" i="17" s="1"/>
  <c r="G20" i="20"/>
  <c r="K19" i="20"/>
  <c r="I19" i="20"/>
  <c r="L19" i="20" s="1"/>
  <c r="M19" i="20" s="1"/>
  <c r="C55" i="10"/>
  <c r="B15" i="10" s="1"/>
  <c r="D69" i="3"/>
  <c r="C56" i="10" s="1"/>
  <c r="N57" i="15"/>
  <c r="N17" i="2" s="1"/>
  <c r="J39" i="2"/>
  <c r="P63" i="24" l="1"/>
  <c r="P35" i="24"/>
  <c r="S5" i="24"/>
  <c r="R3" i="24"/>
  <c r="P19" i="24"/>
  <c r="Q19" i="2" s="1"/>
  <c r="P49" i="24"/>
  <c r="M16" i="2"/>
  <c r="N46" i="2"/>
  <c r="P111" i="15"/>
  <c r="O112" i="15"/>
  <c r="O11" i="2" s="1"/>
  <c r="O14" i="2" s="1"/>
  <c r="N10" i="2"/>
  <c r="P108" i="15"/>
  <c r="P104" i="15"/>
  <c r="N14" i="2"/>
  <c r="N15" i="2" s="1"/>
  <c r="N99" i="15"/>
  <c r="N24" i="2" s="1"/>
  <c r="O35" i="15"/>
  <c r="O9" i="2" s="1"/>
  <c r="M22" i="18"/>
  <c r="K22" i="18" s="1"/>
  <c r="N19" i="20"/>
  <c r="O46" i="15"/>
  <c r="O47" i="15"/>
  <c r="O96" i="15"/>
  <c r="O38" i="15"/>
  <c r="O97" i="15"/>
  <c r="O39" i="15"/>
  <c r="O98" i="15"/>
  <c r="O40" i="15"/>
  <c r="O41" i="15"/>
  <c r="O44" i="15"/>
  <c r="O42" i="15"/>
  <c r="O43" i="15"/>
  <c r="O45" i="15"/>
  <c r="O48" i="15"/>
  <c r="R30" i="2"/>
  <c r="S5" i="2"/>
  <c r="R31" i="2"/>
  <c r="R34" i="2"/>
  <c r="R35" i="2"/>
  <c r="R12" i="2"/>
  <c r="R25" i="2"/>
  <c r="R28" i="2"/>
  <c r="R26" i="2"/>
  <c r="R27" i="2"/>
  <c r="R29" i="2"/>
  <c r="R57" i="2"/>
  <c r="R66" i="2"/>
  <c r="R44" i="2"/>
  <c r="R45" i="2"/>
  <c r="R59" i="2"/>
  <c r="R51" i="2"/>
  <c r="R52" i="2" s="1"/>
  <c r="R3" i="2"/>
  <c r="R4" i="2"/>
  <c r="R60" i="2"/>
  <c r="R33" i="2"/>
  <c r="R32" i="2"/>
  <c r="O65" i="15"/>
  <c r="O18" i="2" s="1"/>
  <c r="P14" i="15"/>
  <c r="P29" i="15"/>
  <c r="P15" i="15"/>
  <c r="P30" i="15"/>
  <c r="P17" i="15"/>
  <c r="P32" i="15"/>
  <c r="P60" i="15"/>
  <c r="P18" i="15"/>
  <c r="P33" i="15"/>
  <c r="P61" i="15"/>
  <c r="P19" i="15"/>
  <c r="P34" i="15"/>
  <c r="P62" i="15"/>
  <c r="P20" i="15"/>
  <c r="P63" i="15"/>
  <c r="P24" i="15"/>
  <c r="P64" i="15"/>
  <c r="P12" i="15"/>
  <c r="P27" i="15"/>
  <c r="P107" i="15"/>
  <c r="P4" i="15"/>
  <c r="P16" i="15"/>
  <c r="P25" i="15"/>
  <c r="P26" i="15"/>
  <c r="P28" i="15"/>
  <c r="P31" i="15"/>
  <c r="P105" i="15"/>
  <c r="P103" i="15"/>
  <c r="P109" i="15"/>
  <c r="P11" i="15"/>
  <c r="P10" i="15"/>
  <c r="P13" i="15"/>
  <c r="Q6" i="15"/>
  <c r="P69" i="15"/>
  <c r="P70" i="15"/>
  <c r="P71" i="15"/>
  <c r="P72" i="15"/>
  <c r="P73" i="15"/>
  <c r="P76" i="15"/>
  <c r="P78" i="15"/>
  <c r="P75" i="15"/>
  <c r="P77" i="15"/>
  <c r="P84" i="15"/>
  <c r="P85" i="15"/>
  <c r="P86" i="15"/>
  <c r="P87" i="15"/>
  <c r="P88" i="15"/>
  <c r="P89" i="15"/>
  <c r="P90" i="15"/>
  <c r="P92" i="15"/>
  <c r="P68" i="15"/>
  <c r="P74" i="15"/>
  <c r="P82" i="15"/>
  <c r="P83" i="15"/>
  <c r="P91" i="15"/>
  <c r="P52" i="15"/>
  <c r="P53" i="15"/>
  <c r="P54" i="15"/>
  <c r="P55" i="15"/>
  <c r="P56" i="15"/>
  <c r="P2" i="15"/>
  <c r="P102" i="15"/>
  <c r="O57" i="15"/>
  <c r="O17" i="2" s="1"/>
  <c r="N49" i="15"/>
  <c r="N20" i="2" s="1"/>
  <c r="O93" i="15"/>
  <c r="O43" i="2" s="1"/>
  <c r="O79" i="15"/>
  <c r="O42" i="2" s="1"/>
  <c r="K20" i="20"/>
  <c r="I20" i="20"/>
  <c r="L20" i="20" s="1"/>
  <c r="M20" i="20" s="1"/>
  <c r="X6" i="2"/>
  <c r="W67" i="2"/>
  <c r="W68" i="2" s="1"/>
  <c r="W69" i="2"/>
  <c r="P110" i="15"/>
  <c r="O21" i="15"/>
  <c r="O8" i="2" s="1"/>
  <c r="J23" i="17"/>
  <c r="G24" i="17"/>
  <c r="M20" i="2"/>
  <c r="M22" i="17"/>
  <c r="K22" i="17" s="1"/>
  <c r="J23" i="18"/>
  <c r="G24" i="18"/>
  <c r="J54" i="2"/>
  <c r="Q49" i="24" l="1"/>
  <c r="Q63" i="24"/>
  <c r="T5" i="24"/>
  <c r="S3" i="24"/>
  <c r="Q35" i="24"/>
  <c r="Q19" i="24"/>
  <c r="R19" i="2" s="1"/>
  <c r="M21" i="2"/>
  <c r="M36" i="2" s="1"/>
  <c r="M37" i="2" s="1"/>
  <c r="O13" i="2"/>
  <c r="O15" i="2" s="1"/>
  <c r="Q111" i="15"/>
  <c r="O10" i="2"/>
  <c r="N16" i="2"/>
  <c r="N21" i="2" s="1"/>
  <c r="N36" i="2" s="1"/>
  <c r="N37" i="2" s="1"/>
  <c r="N39" i="2" s="1"/>
  <c r="N54" i="2" s="1"/>
  <c r="Q108" i="15"/>
  <c r="Q104" i="15"/>
  <c r="O46" i="2"/>
  <c r="Q106" i="15"/>
  <c r="P112" i="15"/>
  <c r="P11" i="2" s="1"/>
  <c r="P13" i="2" s="1"/>
  <c r="S35" i="2"/>
  <c r="S12" i="2"/>
  <c r="S28" i="2"/>
  <c r="S29" i="2"/>
  <c r="S30" i="2"/>
  <c r="T5" i="2"/>
  <c r="S25" i="2"/>
  <c r="S31" i="2"/>
  <c r="S34" i="2"/>
  <c r="S57" i="2"/>
  <c r="S60" i="2"/>
  <c r="S66" i="2"/>
  <c r="S44" i="2"/>
  <c r="S45" i="2"/>
  <c r="S4" i="2"/>
  <c r="S59" i="2"/>
  <c r="S51" i="2"/>
  <c r="S52" i="2" s="1"/>
  <c r="S3" i="2"/>
  <c r="S32" i="2"/>
  <c r="S26" i="2"/>
  <c r="S27" i="2"/>
  <c r="S33" i="2"/>
  <c r="M23" i="17"/>
  <c r="K23" i="17" s="1"/>
  <c r="N20" i="20"/>
  <c r="N21" i="20" s="1"/>
  <c r="Q19" i="15"/>
  <c r="Q34" i="15"/>
  <c r="Q62" i="15"/>
  <c r="Q20" i="15"/>
  <c r="Q63" i="15"/>
  <c r="Q10" i="15"/>
  <c r="Q25" i="15"/>
  <c r="Q105" i="15"/>
  <c r="Q11" i="15"/>
  <c r="Q26" i="15"/>
  <c r="Q103" i="15"/>
  <c r="Q12" i="15"/>
  <c r="Q27" i="15"/>
  <c r="Q107" i="15"/>
  <c r="Q4" i="15"/>
  <c r="Q13" i="15"/>
  <c r="Q28" i="15"/>
  <c r="Q109" i="15"/>
  <c r="Q14" i="15"/>
  <c r="Q29" i="15"/>
  <c r="Q17" i="15"/>
  <c r="Q32" i="15"/>
  <c r="Q60" i="15"/>
  <c r="Q18" i="15"/>
  <c r="Q24" i="15"/>
  <c r="Q30" i="15"/>
  <c r="Q31" i="15"/>
  <c r="Q33" i="15"/>
  <c r="R6" i="15"/>
  <c r="Q15" i="15"/>
  <c r="Q64" i="15"/>
  <c r="Q16" i="15"/>
  <c r="Q61" i="15"/>
  <c r="Q68" i="15"/>
  <c r="Q69" i="15"/>
  <c r="Q70" i="15"/>
  <c r="Q71" i="15"/>
  <c r="Q72" i="15"/>
  <c r="Q75" i="15"/>
  <c r="Q77" i="15"/>
  <c r="Q73" i="15"/>
  <c r="Q74" i="15"/>
  <c r="Q78" i="15"/>
  <c r="Q83" i="15"/>
  <c r="Q84" i="15"/>
  <c r="Q85" i="15"/>
  <c r="Q86" i="15"/>
  <c r="Q87" i="15"/>
  <c r="Q88" i="15"/>
  <c r="Q89" i="15"/>
  <c r="Q91" i="15"/>
  <c r="Q92" i="15"/>
  <c r="Q76" i="15"/>
  <c r="Q52" i="15"/>
  <c r="Q53" i="15"/>
  <c r="Q54" i="15"/>
  <c r="Q55" i="15"/>
  <c r="Q56" i="15"/>
  <c r="Q82" i="15"/>
  <c r="Q90" i="15"/>
  <c r="Q2" i="15"/>
  <c r="Q102" i="15"/>
  <c r="P39" i="15"/>
  <c r="P98" i="15"/>
  <c r="P40" i="15"/>
  <c r="P42" i="15"/>
  <c r="P43" i="15"/>
  <c r="P44" i="15"/>
  <c r="P45" i="15"/>
  <c r="P46" i="15"/>
  <c r="P96" i="15"/>
  <c r="P38" i="15"/>
  <c r="P41" i="15"/>
  <c r="P47" i="15"/>
  <c r="P48" i="15"/>
  <c r="P97" i="15"/>
  <c r="O49" i="15"/>
  <c r="O20" i="2" s="1"/>
  <c r="M23" i="18"/>
  <c r="K23" i="18" s="1"/>
  <c r="P57" i="15"/>
  <c r="P17" i="2" s="1"/>
  <c r="O99" i="15"/>
  <c r="O24" i="2" s="1"/>
  <c r="Q110" i="15"/>
  <c r="P21" i="15"/>
  <c r="P8" i="2" s="1"/>
  <c r="P65" i="15"/>
  <c r="P18" i="2" s="1"/>
  <c r="J24" i="18"/>
  <c r="G25" i="18"/>
  <c r="P93" i="15"/>
  <c r="P43" i="2" s="1"/>
  <c r="N23" i="20"/>
  <c r="N22" i="20"/>
  <c r="J24" i="17"/>
  <c r="G25" i="17"/>
  <c r="Y6" i="2"/>
  <c r="X67" i="2"/>
  <c r="X68" i="2" s="1"/>
  <c r="X69" i="2"/>
  <c r="P35" i="15"/>
  <c r="P9" i="2" s="1"/>
  <c r="P79" i="15"/>
  <c r="P42" i="2" s="1"/>
  <c r="R49" i="24" l="1"/>
  <c r="R63" i="24"/>
  <c r="U5" i="24"/>
  <c r="T3" i="24"/>
  <c r="R35" i="24"/>
  <c r="R19" i="24"/>
  <c r="S19" i="2" s="1"/>
  <c r="M39" i="2"/>
  <c r="O16" i="2"/>
  <c r="O21" i="2" s="1"/>
  <c r="O36" i="2" s="1"/>
  <c r="O37" i="2" s="1"/>
  <c r="O39" i="2" s="1"/>
  <c r="O54" i="2" s="1"/>
  <c r="R106" i="15"/>
  <c r="P14" i="2"/>
  <c r="P15" i="2" s="1"/>
  <c r="R108" i="15"/>
  <c r="P99" i="15"/>
  <c r="P24" i="2" s="1"/>
  <c r="R110" i="15"/>
  <c r="Q112" i="15"/>
  <c r="Q11" i="2" s="1"/>
  <c r="Q14" i="2" s="1"/>
  <c r="P49" i="15"/>
  <c r="P20" i="2" s="1"/>
  <c r="R111" i="15"/>
  <c r="P46" i="2"/>
  <c r="J25" i="18"/>
  <c r="G26" i="18"/>
  <c r="Q93" i="15"/>
  <c r="Q43" i="2" s="1"/>
  <c r="Q65" i="15"/>
  <c r="Q18" i="2" s="1"/>
  <c r="Q79" i="15"/>
  <c r="Q42" i="2" s="1"/>
  <c r="T28" i="2"/>
  <c r="T29" i="2"/>
  <c r="T31" i="2"/>
  <c r="T34" i="2"/>
  <c r="T35" i="2"/>
  <c r="T25" i="2"/>
  <c r="T27" i="2"/>
  <c r="T30" i="2"/>
  <c r="T12" i="2"/>
  <c r="U5" i="2"/>
  <c r="T59" i="2"/>
  <c r="T60" i="2"/>
  <c r="T66" i="2"/>
  <c r="T44" i="2"/>
  <c r="T45" i="2"/>
  <c r="T57" i="2"/>
  <c r="T51" i="2"/>
  <c r="T52" i="2" s="1"/>
  <c r="T3" i="2"/>
  <c r="T4" i="2"/>
  <c r="T32" i="2"/>
  <c r="T33" i="2"/>
  <c r="T26" i="2"/>
  <c r="M24" i="18"/>
  <c r="K24" i="18" s="1"/>
  <c r="Z6" i="2"/>
  <c r="Y67" i="2"/>
  <c r="Y68" i="2" s="1"/>
  <c r="Y69" i="2"/>
  <c r="Q57" i="15"/>
  <c r="Q17" i="2" s="1"/>
  <c r="Q21" i="15"/>
  <c r="Q8" i="2" s="1"/>
  <c r="J25" i="17"/>
  <c r="G26" i="17"/>
  <c r="R12" i="15"/>
  <c r="R27" i="15"/>
  <c r="R107" i="15"/>
  <c r="R13" i="15"/>
  <c r="R28" i="15"/>
  <c r="R109" i="15"/>
  <c r="R15" i="15"/>
  <c r="R30" i="15"/>
  <c r="R16" i="15"/>
  <c r="R31" i="15"/>
  <c r="R17" i="15"/>
  <c r="R32" i="15"/>
  <c r="R18" i="15"/>
  <c r="R33" i="15"/>
  <c r="S6" i="15"/>
  <c r="R19" i="15"/>
  <c r="R34" i="15"/>
  <c r="R60" i="15"/>
  <c r="R10" i="15"/>
  <c r="R25" i="15"/>
  <c r="R105" i="15"/>
  <c r="R63" i="15"/>
  <c r="R24" i="15"/>
  <c r="R26" i="15"/>
  <c r="R29" i="15"/>
  <c r="R103" i="15"/>
  <c r="R61" i="15"/>
  <c r="R62" i="15"/>
  <c r="R14" i="15"/>
  <c r="R4" i="15"/>
  <c r="R11" i="15"/>
  <c r="R20" i="15"/>
  <c r="R64" i="15"/>
  <c r="R68" i="15"/>
  <c r="R69" i="15"/>
  <c r="R70" i="15"/>
  <c r="R71" i="15"/>
  <c r="R74" i="15"/>
  <c r="R76" i="15"/>
  <c r="R77" i="15"/>
  <c r="R78" i="15"/>
  <c r="R72" i="15"/>
  <c r="R73" i="15"/>
  <c r="R82" i="15"/>
  <c r="R75" i="15"/>
  <c r="R83" i="15"/>
  <c r="R84" i="15"/>
  <c r="R85" i="15"/>
  <c r="R86" i="15"/>
  <c r="R87" i="15"/>
  <c r="R88" i="15"/>
  <c r="R90" i="15"/>
  <c r="R91" i="15"/>
  <c r="R92" i="15"/>
  <c r="R55" i="15"/>
  <c r="R56" i="15"/>
  <c r="R54" i="15"/>
  <c r="R89" i="15"/>
  <c r="R2" i="15"/>
  <c r="R52" i="15"/>
  <c r="R53" i="15"/>
  <c r="R102" i="15"/>
  <c r="M24" i="17"/>
  <c r="K24" i="17" s="1"/>
  <c r="Q44" i="15"/>
  <c r="Q45" i="15"/>
  <c r="Q47" i="15"/>
  <c r="Q48" i="15"/>
  <c r="Q96" i="15"/>
  <c r="Q38" i="15"/>
  <c r="Q97" i="15"/>
  <c r="Q39" i="15"/>
  <c r="Q98" i="15"/>
  <c r="Q42" i="15"/>
  <c r="Q41" i="15"/>
  <c r="Q43" i="15"/>
  <c r="Q46" i="15"/>
  <c r="Q40" i="15"/>
  <c r="P10" i="2"/>
  <c r="Q35" i="15"/>
  <c r="Q9" i="2" s="1"/>
  <c r="R104" i="15"/>
  <c r="M54" i="2"/>
  <c r="V5" i="24" l="1"/>
  <c r="U3" i="24"/>
  <c r="S63" i="24"/>
  <c r="S35" i="24"/>
  <c r="S19" i="24"/>
  <c r="T19" i="2" s="1"/>
  <c r="S49" i="24"/>
  <c r="S106" i="15"/>
  <c r="Q13" i="2"/>
  <c r="Q15" i="2" s="1"/>
  <c r="Q46" i="2"/>
  <c r="S108" i="15"/>
  <c r="R112" i="15"/>
  <c r="R11" i="2" s="1"/>
  <c r="R14" i="2" s="1"/>
  <c r="R57" i="15"/>
  <c r="R17" i="2" s="1"/>
  <c r="S104" i="15"/>
  <c r="S110" i="15"/>
  <c r="J26" i="17"/>
  <c r="G27" i="17"/>
  <c r="R35" i="15"/>
  <c r="R9" i="2" s="1"/>
  <c r="M25" i="17"/>
  <c r="K25" i="17" s="1"/>
  <c r="Q49" i="15"/>
  <c r="Q20" i="2" s="1"/>
  <c r="R79" i="15"/>
  <c r="R42" i="2" s="1"/>
  <c r="Q10" i="2"/>
  <c r="Q99" i="15"/>
  <c r="Q24" i="2" s="1"/>
  <c r="U12" i="2"/>
  <c r="U25" i="2"/>
  <c r="U28" i="2"/>
  <c r="U27" i="2"/>
  <c r="U29" i="2"/>
  <c r="V5" i="2"/>
  <c r="U30" i="2"/>
  <c r="U31" i="2"/>
  <c r="U34" i="2"/>
  <c r="U32" i="2"/>
  <c r="U35" i="2"/>
  <c r="U57" i="2"/>
  <c r="U59" i="2"/>
  <c r="U60" i="2"/>
  <c r="U66" i="2"/>
  <c r="U44" i="2"/>
  <c r="U45" i="2"/>
  <c r="U3" i="2"/>
  <c r="U4" i="2"/>
  <c r="U51" i="2"/>
  <c r="U52" i="2" s="1"/>
  <c r="U33" i="2"/>
  <c r="U26" i="2"/>
  <c r="R93" i="15"/>
  <c r="R43" i="2" s="1"/>
  <c r="J26" i="18"/>
  <c r="G27" i="18"/>
  <c r="R8" i="15"/>
  <c r="R21" i="15"/>
  <c r="R8" i="2" s="1"/>
  <c r="M25" i="18"/>
  <c r="K25" i="18" s="1"/>
  <c r="R47" i="15"/>
  <c r="R48" i="15"/>
  <c r="R38" i="15"/>
  <c r="R97" i="15"/>
  <c r="R39" i="15"/>
  <c r="R98" i="15"/>
  <c r="R40" i="15"/>
  <c r="R41" i="15"/>
  <c r="R42" i="15"/>
  <c r="R45" i="15"/>
  <c r="R44" i="15"/>
  <c r="R46" i="15"/>
  <c r="R96" i="15"/>
  <c r="R43" i="15"/>
  <c r="R65" i="15"/>
  <c r="R18" i="2" s="1"/>
  <c r="AA6" i="2"/>
  <c r="Z67" i="2"/>
  <c r="Z68" i="2" s="1"/>
  <c r="Z69" i="2"/>
  <c r="P16" i="2"/>
  <c r="P21" i="2" s="1"/>
  <c r="P36" i="2" s="1"/>
  <c r="P37" i="2" s="1"/>
  <c r="P39" i="2" s="1"/>
  <c r="P54" i="2" s="1"/>
  <c r="S15" i="15"/>
  <c r="S30" i="15"/>
  <c r="S16" i="15"/>
  <c r="S31" i="15"/>
  <c r="T6" i="15"/>
  <c r="S18" i="15"/>
  <c r="S33" i="15"/>
  <c r="S61" i="15"/>
  <c r="S19" i="15"/>
  <c r="S34" i="15"/>
  <c r="S62" i="15"/>
  <c r="S20" i="15"/>
  <c r="S63" i="15"/>
  <c r="S24" i="15"/>
  <c r="S64" i="15"/>
  <c r="S10" i="15"/>
  <c r="S25" i="15"/>
  <c r="S105" i="15"/>
  <c r="S13" i="15"/>
  <c r="S28" i="15"/>
  <c r="S109" i="15"/>
  <c r="S27" i="15"/>
  <c r="S29" i="15"/>
  <c r="S32" i="15"/>
  <c r="S103" i="15"/>
  <c r="S107" i="15"/>
  <c r="S60" i="15"/>
  <c r="S11" i="15"/>
  <c r="S12" i="15"/>
  <c r="S4" i="15"/>
  <c r="S17" i="15"/>
  <c r="S14" i="15"/>
  <c r="S26" i="15"/>
  <c r="S68" i="15"/>
  <c r="S69" i="15"/>
  <c r="S70" i="15"/>
  <c r="S73" i="15"/>
  <c r="S75" i="15"/>
  <c r="S71" i="15"/>
  <c r="S72" i="15"/>
  <c r="S74" i="15"/>
  <c r="S77" i="15"/>
  <c r="S78" i="15"/>
  <c r="S82" i="15"/>
  <c r="S76" i="15"/>
  <c r="S83" i="15"/>
  <c r="S84" i="15"/>
  <c r="S85" i="15"/>
  <c r="S86" i="15"/>
  <c r="S87" i="15"/>
  <c r="S89" i="15"/>
  <c r="S90" i="15"/>
  <c r="S88" i="15"/>
  <c r="S91" i="15"/>
  <c r="S92" i="15"/>
  <c r="S52" i="15"/>
  <c r="S53" i="15"/>
  <c r="S54" i="15"/>
  <c r="S55" i="15"/>
  <c r="S56" i="15"/>
  <c r="S2" i="15"/>
  <c r="S102" i="15"/>
  <c r="S111" i="15"/>
  <c r="T49" i="24" l="1"/>
  <c r="W5" i="24"/>
  <c r="V3" i="24"/>
  <c r="T35" i="24"/>
  <c r="T63" i="24"/>
  <c r="T19" i="24"/>
  <c r="U19" i="2" s="1"/>
  <c r="R13" i="2"/>
  <c r="R15" i="2" s="1"/>
  <c r="T110" i="15"/>
  <c r="S112" i="15"/>
  <c r="S11" i="2" s="1"/>
  <c r="S14" i="2" s="1"/>
  <c r="S65" i="15"/>
  <c r="S18" i="2" s="1"/>
  <c r="Q16" i="2"/>
  <c r="Q21" i="2" s="1"/>
  <c r="Q36" i="2" s="1"/>
  <c r="AB6" i="2"/>
  <c r="AA69" i="2"/>
  <c r="AA67" i="2"/>
  <c r="AA68" i="2" s="1"/>
  <c r="J27" i="18"/>
  <c r="G28" i="18"/>
  <c r="S8" i="15"/>
  <c r="S21" i="15"/>
  <c r="S8" i="2" s="1"/>
  <c r="M26" i="18"/>
  <c r="K26" i="18" s="1"/>
  <c r="T111" i="15"/>
  <c r="S35" i="15"/>
  <c r="S9" i="2" s="1"/>
  <c r="T108" i="15"/>
  <c r="R49" i="15"/>
  <c r="V29" i="2"/>
  <c r="V30" i="2"/>
  <c r="W5" i="2"/>
  <c r="V31" i="2"/>
  <c r="V33" i="2"/>
  <c r="V34" i="2"/>
  <c r="V35" i="2"/>
  <c r="V12" i="2"/>
  <c r="V25" i="2"/>
  <c r="V27" i="2"/>
  <c r="V26" i="2"/>
  <c r="V28" i="2"/>
  <c r="V59" i="2"/>
  <c r="V60" i="2"/>
  <c r="V66" i="2"/>
  <c r="V44" i="2"/>
  <c r="V57" i="2"/>
  <c r="V45" i="2"/>
  <c r="V3" i="2"/>
  <c r="V51" i="2"/>
  <c r="V52" i="2" s="1"/>
  <c r="V4" i="2"/>
  <c r="V32" i="2"/>
  <c r="R99" i="15"/>
  <c r="R24" i="2" s="1"/>
  <c r="S79" i="15"/>
  <c r="S42" i="2" s="1"/>
  <c r="T20" i="15"/>
  <c r="T63" i="15"/>
  <c r="T24" i="15"/>
  <c r="T64" i="15"/>
  <c r="T11" i="15"/>
  <c r="T26" i="15"/>
  <c r="T103" i="15"/>
  <c r="T12" i="15"/>
  <c r="T27" i="15"/>
  <c r="T107" i="15"/>
  <c r="T4" i="15"/>
  <c r="T13" i="15"/>
  <c r="T28" i="15"/>
  <c r="T109" i="15"/>
  <c r="T14" i="15"/>
  <c r="T29" i="15"/>
  <c r="T15" i="15"/>
  <c r="T30" i="15"/>
  <c r="T18" i="15"/>
  <c r="T33" i="15"/>
  <c r="T61" i="15"/>
  <c r="T32" i="15"/>
  <c r="T34" i="15"/>
  <c r="T105" i="15"/>
  <c r="U6" i="15"/>
  <c r="T60" i="15"/>
  <c r="T10" i="15"/>
  <c r="T62" i="15"/>
  <c r="T16" i="15"/>
  <c r="T17" i="15"/>
  <c r="T25" i="15"/>
  <c r="T19" i="15"/>
  <c r="T31" i="15"/>
  <c r="T78" i="15"/>
  <c r="T68" i="15"/>
  <c r="T69" i="15"/>
  <c r="T72" i="15"/>
  <c r="T74" i="15"/>
  <c r="T75" i="15"/>
  <c r="T76" i="15"/>
  <c r="T77" i="15"/>
  <c r="T70" i="15"/>
  <c r="T92" i="15"/>
  <c r="T82" i="15"/>
  <c r="T71" i="15"/>
  <c r="T83" i="15"/>
  <c r="T73" i="15"/>
  <c r="T84" i="15"/>
  <c r="T85" i="15"/>
  <c r="T86" i="15"/>
  <c r="T88" i="15"/>
  <c r="T89" i="15"/>
  <c r="T53" i="15"/>
  <c r="T54" i="15"/>
  <c r="T55" i="15"/>
  <c r="T56" i="15"/>
  <c r="T87" i="15"/>
  <c r="T90" i="15"/>
  <c r="T91" i="15"/>
  <c r="T52" i="15"/>
  <c r="T2" i="15"/>
  <c r="T102" i="15"/>
  <c r="T104" i="15"/>
  <c r="J27" i="17"/>
  <c r="G28" i="17"/>
  <c r="S57" i="15"/>
  <c r="S17" i="2" s="1"/>
  <c r="S93" i="15"/>
  <c r="S43" i="2" s="1"/>
  <c r="M26" i="17"/>
  <c r="K26" i="17" s="1"/>
  <c r="R10" i="2"/>
  <c r="R46" i="2"/>
  <c r="S40" i="15"/>
  <c r="S41" i="15"/>
  <c r="S43" i="15"/>
  <c r="S44" i="15"/>
  <c r="S45" i="15"/>
  <c r="S46" i="15"/>
  <c r="S47" i="15"/>
  <c r="S38" i="15"/>
  <c r="S97" i="15"/>
  <c r="S96" i="15"/>
  <c r="S98" i="15"/>
  <c r="S42" i="15"/>
  <c r="S39" i="15"/>
  <c r="S48" i="15"/>
  <c r="T106" i="15"/>
  <c r="U49" i="24" l="1"/>
  <c r="X5" i="24"/>
  <c r="W3" i="24"/>
  <c r="U35" i="24"/>
  <c r="U63" i="24"/>
  <c r="U19" i="24"/>
  <c r="V19" i="2" s="1"/>
  <c r="S13" i="2"/>
  <c r="S15" i="2" s="1"/>
  <c r="R16" i="2"/>
  <c r="U108" i="15"/>
  <c r="S10" i="2"/>
  <c r="U104" i="15"/>
  <c r="T112" i="15"/>
  <c r="T11" i="2" s="1"/>
  <c r="T14" i="2" s="1"/>
  <c r="T65" i="15"/>
  <c r="T18" i="2" s="1"/>
  <c r="T57" i="15"/>
  <c r="T17" i="2" s="1"/>
  <c r="Q37" i="2"/>
  <c r="U13" i="15"/>
  <c r="U28" i="15"/>
  <c r="U109" i="15"/>
  <c r="U14" i="15"/>
  <c r="U29" i="15"/>
  <c r="U16" i="15"/>
  <c r="U31" i="15"/>
  <c r="U17" i="15"/>
  <c r="U32" i="15"/>
  <c r="U60" i="15"/>
  <c r="U18" i="15"/>
  <c r="U33" i="15"/>
  <c r="U61" i="15"/>
  <c r="U19" i="15"/>
  <c r="U20" i="15"/>
  <c r="U63" i="15"/>
  <c r="U11" i="15"/>
  <c r="U26" i="15"/>
  <c r="U103" i="15"/>
  <c r="U34" i="15"/>
  <c r="V6" i="15"/>
  <c r="U105" i="15"/>
  <c r="U107" i="15"/>
  <c r="U10" i="15"/>
  <c r="U12" i="15"/>
  <c r="U62" i="15"/>
  <c r="U15" i="15"/>
  <c r="U64" i="15"/>
  <c r="U24" i="15"/>
  <c r="U27" i="15"/>
  <c r="U25" i="15"/>
  <c r="U30" i="15"/>
  <c r="U4" i="15"/>
  <c r="U77" i="15"/>
  <c r="U78" i="15"/>
  <c r="U68" i="15"/>
  <c r="U71" i="15"/>
  <c r="U73" i="15"/>
  <c r="U69" i="15"/>
  <c r="U70" i="15"/>
  <c r="U72" i="15"/>
  <c r="U75" i="15"/>
  <c r="U76" i="15"/>
  <c r="U91" i="15"/>
  <c r="U92" i="15"/>
  <c r="U82" i="15"/>
  <c r="U83" i="15"/>
  <c r="U74" i="15"/>
  <c r="U84" i="15"/>
  <c r="U85" i="15"/>
  <c r="U87" i="15"/>
  <c r="U88" i="15"/>
  <c r="U52" i="15"/>
  <c r="U53" i="15"/>
  <c r="U86" i="15"/>
  <c r="U54" i="15"/>
  <c r="U55" i="15"/>
  <c r="U56" i="15"/>
  <c r="U89" i="15"/>
  <c r="U90" i="15"/>
  <c r="U2" i="15"/>
  <c r="U102" i="15"/>
  <c r="U111" i="15"/>
  <c r="S46" i="2"/>
  <c r="S99" i="15"/>
  <c r="S24" i="2" s="1"/>
  <c r="T79" i="15"/>
  <c r="T42" i="2" s="1"/>
  <c r="T45" i="15"/>
  <c r="T46" i="15"/>
  <c r="T48" i="15"/>
  <c r="T96" i="15"/>
  <c r="T38" i="15"/>
  <c r="T97" i="15"/>
  <c r="T39" i="15"/>
  <c r="T98" i="15"/>
  <c r="T40" i="15"/>
  <c r="T43" i="15"/>
  <c r="T41" i="15"/>
  <c r="T44" i="15"/>
  <c r="T42" i="15"/>
  <c r="T47" i="15"/>
  <c r="W34" i="2"/>
  <c r="W35" i="2"/>
  <c r="W12" i="2"/>
  <c r="W25" i="2"/>
  <c r="W26" i="2"/>
  <c r="W27" i="2"/>
  <c r="W28" i="2"/>
  <c r="W29" i="2"/>
  <c r="W30" i="2"/>
  <c r="X5" i="2"/>
  <c r="W31" i="2"/>
  <c r="W33" i="2"/>
  <c r="W59" i="2"/>
  <c r="W60" i="2"/>
  <c r="W66" i="2"/>
  <c r="W44" i="2"/>
  <c r="W57" i="2"/>
  <c r="W45" i="2"/>
  <c r="W4" i="2"/>
  <c r="W51" i="2"/>
  <c r="W52" i="2" s="1"/>
  <c r="W3" i="2"/>
  <c r="W32" i="2"/>
  <c r="S49" i="15"/>
  <c r="S20" i="2" s="1"/>
  <c r="T93" i="15"/>
  <c r="T43" i="2" s="1"/>
  <c r="J28" i="18"/>
  <c r="G29" i="18"/>
  <c r="M27" i="18"/>
  <c r="K27" i="18" s="1"/>
  <c r="R20" i="2"/>
  <c r="J28" i="17"/>
  <c r="G29" i="17"/>
  <c r="U106" i="15"/>
  <c r="M27" i="17"/>
  <c r="K27" i="17" s="1"/>
  <c r="AB69" i="2"/>
  <c r="AC6" i="2"/>
  <c r="AB67" i="2"/>
  <c r="AB68" i="2" s="1"/>
  <c r="T21" i="15"/>
  <c r="T8" i="2" s="1"/>
  <c r="T8" i="15"/>
  <c r="T35" i="15"/>
  <c r="T9" i="2" s="1"/>
  <c r="U110" i="15"/>
  <c r="Q39" i="2" l="1"/>
  <c r="Q54" i="2" s="1"/>
  <c r="V49" i="24"/>
  <c r="Y5" i="24"/>
  <c r="X3" i="24"/>
  <c r="V35" i="24"/>
  <c r="V19" i="24"/>
  <c r="W19" i="2" s="1"/>
  <c r="V63" i="24"/>
  <c r="T13" i="2"/>
  <c r="T15" i="2" s="1"/>
  <c r="V104" i="15"/>
  <c r="V108" i="15"/>
  <c r="S16" i="2"/>
  <c r="S21" i="2" s="1"/>
  <c r="S36" i="2" s="1"/>
  <c r="S37" i="2" s="1"/>
  <c r="S39" i="2" s="1"/>
  <c r="S54" i="2" s="1"/>
  <c r="R21" i="2"/>
  <c r="R36" i="2" s="1"/>
  <c r="R37" i="2" s="1"/>
  <c r="V106" i="15"/>
  <c r="V110" i="15"/>
  <c r="T99" i="15"/>
  <c r="T24" i="2" s="1"/>
  <c r="U93" i="15"/>
  <c r="U43" i="2" s="1"/>
  <c r="U112" i="15"/>
  <c r="U11" i="2" s="1"/>
  <c r="U14" i="2" s="1"/>
  <c r="U65" i="15"/>
  <c r="U18" i="2" s="1"/>
  <c r="J29" i="17"/>
  <c r="G30" i="17"/>
  <c r="J30" i="17" s="1"/>
  <c r="U38" i="15"/>
  <c r="U97" i="15"/>
  <c r="U39" i="15"/>
  <c r="U41" i="15"/>
  <c r="U42" i="15"/>
  <c r="U43" i="15"/>
  <c r="U45" i="15"/>
  <c r="U48" i="15"/>
  <c r="U46" i="15"/>
  <c r="U47" i="15"/>
  <c r="U96" i="15"/>
  <c r="U98" i="15"/>
  <c r="U40" i="15"/>
  <c r="U44" i="15"/>
  <c r="V24" i="15"/>
  <c r="V64" i="15"/>
  <c r="V10" i="15"/>
  <c r="V25" i="15"/>
  <c r="V105" i="15"/>
  <c r="V11" i="15"/>
  <c r="V26" i="15"/>
  <c r="V103" i="15"/>
  <c r="V12" i="15"/>
  <c r="V27" i="15"/>
  <c r="V107" i="15"/>
  <c r="V4" i="15"/>
  <c r="V13" i="15"/>
  <c r="V28" i="15"/>
  <c r="V109" i="15"/>
  <c r="V14" i="15"/>
  <c r="V29" i="15"/>
  <c r="V15" i="15"/>
  <c r="V30" i="15"/>
  <c r="V16" i="15"/>
  <c r="V31" i="15"/>
  <c r="W6" i="15"/>
  <c r="V17" i="15"/>
  <c r="V32" i="15"/>
  <c r="V60" i="15"/>
  <c r="V19" i="15"/>
  <c r="V34" i="15"/>
  <c r="V62" i="15"/>
  <c r="V33" i="15"/>
  <c r="V61" i="15"/>
  <c r="V63" i="15"/>
  <c r="V18" i="15"/>
  <c r="V20" i="15"/>
  <c r="V76" i="15"/>
  <c r="V77" i="15"/>
  <c r="V78" i="15"/>
  <c r="V70" i="15"/>
  <c r="V72" i="15"/>
  <c r="V73" i="15"/>
  <c r="V74" i="15"/>
  <c r="V75" i="15"/>
  <c r="V68" i="15"/>
  <c r="V90" i="15"/>
  <c r="V91" i="15"/>
  <c r="V92" i="15"/>
  <c r="V82" i="15"/>
  <c r="V83" i="15"/>
  <c r="V69" i="15"/>
  <c r="V84" i="15"/>
  <c r="V86" i="15"/>
  <c r="V87" i="15"/>
  <c r="V88" i="15"/>
  <c r="V89" i="15"/>
  <c r="V52" i="15"/>
  <c r="V71" i="15"/>
  <c r="V53" i="15"/>
  <c r="V54" i="15"/>
  <c r="V55" i="15"/>
  <c r="V56" i="15"/>
  <c r="V85" i="15"/>
  <c r="V2" i="15"/>
  <c r="V102" i="15"/>
  <c r="X33" i="2"/>
  <c r="X34" i="2"/>
  <c r="X35" i="2"/>
  <c r="X25" i="2"/>
  <c r="X26" i="2"/>
  <c r="X27" i="2"/>
  <c r="X28" i="2"/>
  <c r="X30" i="2"/>
  <c r="Y5" i="2"/>
  <c r="X29" i="2"/>
  <c r="X12" i="2"/>
  <c r="X31" i="2"/>
  <c r="X59" i="2"/>
  <c r="X60" i="2"/>
  <c r="X66" i="2"/>
  <c r="X44" i="2"/>
  <c r="X3" i="2"/>
  <c r="X4" i="2"/>
  <c r="X45" i="2"/>
  <c r="X57" i="2"/>
  <c r="X51" i="2"/>
  <c r="X52" i="2" s="1"/>
  <c r="X32" i="2"/>
  <c r="T46" i="2"/>
  <c r="U57" i="15"/>
  <c r="U17" i="2" s="1"/>
  <c r="U35" i="15"/>
  <c r="U9" i="2" s="1"/>
  <c r="J29" i="18"/>
  <c r="G30" i="18"/>
  <c r="J30" i="18" s="1"/>
  <c r="V111" i="15"/>
  <c r="T10" i="2"/>
  <c r="AD6" i="2"/>
  <c r="AC67" i="2"/>
  <c r="AC68" i="2" s="1"/>
  <c r="AC69" i="2"/>
  <c r="M28" i="18"/>
  <c r="K28" i="18" s="1"/>
  <c r="M28" i="17"/>
  <c r="K28" i="17" s="1"/>
  <c r="U79" i="15"/>
  <c r="U42" i="2" s="1"/>
  <c r="U8" i="15"/>
  <c r="U21" i="15"/>
  <c r="U8" i="2" s="1"/>
  <c r="T49" i="15"/>
  <c r="W63" i="24" l="1"/>
  <c r="Z5" i="24"/>
  <c r="Y3" i="24"/>
  <c r="W49" i="24"/>
  <c r="U13" i="2"/>
  <c r="U15" i="2" s="1"/>
  <c r="W106" i="15"/>
  <c r="R39" i="2"/>
  <c r="R54" i="2" s="1"/>
  <c r="U46" i="2"/>
  <c r="T16" i="2"/>
  <c r="W110" i="15"/>
  <c r="W111" i="15"/>
  <c r="W108" i="15"/>
  <c r="W104" i="15"/>
  <c r="V112" i="15"/>
  <c r="V11" i="2" s="1"/>
  <c r="V14" i="2" s="1"/>
  <c r="U10" i="2"/>
  <c r="V57" i="15"/>
  <c r="V17" i="2" s="1"/>
  <c r="V79" i="15"/>
  <c r="V42" i="2" s="1"/>
  <c r="T20" i="2"/>
  <c r="V8" i="15"/>
  <c r="V21" i="15"/>
  <c r="V8" i="2" s="1"/>
  <c r="V65" i="15"/>
  <c r="V18" i="2" s="1"/>
  <c r="V35" i="15"/>
  <c r="V9" i="2" s="1"/>
  <c r="Y25" i="2"/>
  <c r="Y26" i="2"/>
  <c r="Y27" i="2"/>
  <c r="Y28" i="2"/>
  <c r="Y29" i="2"/>
  <c r="Y30" i="2"/>
  <c r="Z5" i="2"/>
  <c r="Y31" i="2"/>
  <c r="Y33" i="2"/>
  <c r="Y35" i="2"/>
  <c r="Y34" i="2"/>
  <c r="Y12" i="2"/>
  <c r="Y59" i="2"/>
  <c r="Y60" i="2"/>
  <c r="Y66" i="2"/>
  <c r="Y44" i="2"/>
  <c r="Y51" i="2"/>
  <c r="Y52" i="2" s="1"/>
  <c r="Y45" i="2"/>
  <c r="Y3" i="2"/>
  <c r="Y4" i="2"/>
  <c r="Y57" i="2"/>
  <c r="Y32" i="2"/>
  <c r="V46" i="15"/>
  <c r="V47" i="15"/>
  <c r="V48" i="15"/>
  <c r="V96" i="15"/>
  <c r="V38" i="15"/>
  <c r="V97" i="15"/>
  <c r="V39" i="15"/>
  <c r="V98" i="15"/>
  <c r="V40" i="15"/>
  <c r="V41" i="15"/>
  <c r="V42" i="15"/>
  <c r="V44" i="15"/>
  <c r="V43" i="15"/>
  <c r="V45" i="15"/>
  <c r="U49" i="15"/>
  <c r="U20" i="2" s="1"/>
  <c r="M30" i="18"/>
  <c r="K30" i="18" s="1"/>
  <c r="V93" i="15"/>
  <c r="V43" i="2" s="1"/>
  <c r="W14" i="15"/>
  <c r="W29" i="15"/>
  <c r="W15" i="15"/>
  <c r="W30" i="15"/>
  <c r="W16" i="15"/>
  <c r="W31" i="15"/>
  <c r="X6" i="15"/>
  <c r="W17" i="15"/>
  <c r="W32" i="15"/>
  <c r="W60" i="15"/>
  <c r="W18" i="15"/>
  <c r="W33" i="15"/>
  <c r="W61" i="15"/>
  <c r="W19" i="15"/>
  <c r="W34" i="15"/>
  <c r="W62" i="15"/>
  <c r="W20" i="15"/>
  <c r="W63" i="15"/>
  <c r="W24" i="15"/>
  <c r="W64" i="15"/>
  <c r="W10" i="15"/>
  <c r="W25" i="15"/>
  <c r="W105" i="15"/>
  <c r="W12" i="15"/>
  <c r="W27" i="15"/>
  <c r="W107" i="15"/>
  <c r="W4" i="15"/>
  <c r="W28" i="15"/>
  <c r="W103" i="15"/>
  <c r="W109" i="15"/>
  <c r="W11" i="15"/>
  <c r="W13" i="15"/>
  <c r="W26" i="15"/>
  <c r="W75" i="15"/>
  <c r="W76" i="15"/>
  <c r="W77" i="15"/>
  <c r="W78" i="15"/>
  <c r="W69" i="15"/>
  <c r="W71" i="15"/>
  <c r="W68" i="15"/>
  <c r="W70" i="15"/>
  <c r="W73" i="15"/>
  <c r="W74" i="15"/>
  <c r="W89" i="15"/>
  <c r="W90" i="15"/>
  <c r="W91" i="15"/>
  <c r="W92" i="15"/>
  <c r="W82" i="15"/>
  <c r="W83" i="15"/>
  <c r="W72" i="15"/>
  <c r="W85" i="15"/>
  <c r="W86" i="15"/>
  <c r="W56" i="15"/>
  <c r="W84" i="15"/>
  <c r="W87" i="15"/>
  <c r="W88" i="15"/>
  <c r="W52" i="15"/>
  <c r="W53" i="15"/>
  <c r="W54" i="15"/>
  <c r="W55" i="15"/>
  <c r="W2" i="15"/>
  <c r="W102" i="15"/>
  <c r="M30" i="17"/>
  <c r="AE6" i="2"/>
  <c r="AD67" i="2"/>
  <c r="AD68" i="2" s="1"/>
  <c r="AD69" i="2"/>
  <c r="M29" i="18"/>
  <c r="K29" i="18" s="1"/>
  <c r="U99" i="15"/>
  <c r="U24" i="2" s="1"/>
  <c r="M29" i="17"/>
  <c r="K29" i="17" s="1"/>
  <c r="X35" i="24" l="1"/>
  <c r="X63" i="24"/>
  <c r="AA5" i="24"/>
  <c r="Z3" i="24"/>
  <c r="X49" i="24"/>
  <c r="X19" i="24"/>
  <c r="Y19" i="2" s="1"/>
  <c r="X110" i="15"/>
  <c r="X108" i="15"/>
  <c r="M31" i="17"/>
  <c r="V13" i="2"/>
  <c r="V15" i="2" s="1"/>
  <c r="X106" i="15"/>
  <c r="T21" i="2"/>
  <c r="T36" i="2" s="1"/>
  <c r="T37" i="2" s="1"/>
  <c r="U16" i="2"/>
  <c r="U21" i="2" s="1"/>
  <c r="U36" i="2" s="1"/>
  <c r="U37" i="2" s="1"/>
  <c r="U39" i="2" s="1"/>
  <c r="U54" i="2" s="1"/>
  <c r="K30" i="17"/>
  <c r="X111" i="15"/>
  <c r="W112" i="15"/>
  <c r="W11" i="2" s="1"/>
  <c r="W14" i="2" s="1"/>
  <c r="W79" i="15"/>
  <c r="W42" i="2" s="1"/>
  <c r="W39" i="15"/>
  <c r="W98" i="15"/>
  <c r="W40" i="15"/>
  <c r="W41" i="15"/>
  <c r="W42" i="15"/>
  <c r="W43" i="15"/>
  <c r="W44" i="15"/>
  <c r="W45" i="15"/>
  <c r="W46" i="15"/>
  <c r="W47" i="15"/>
  <c r="W96" i="15"/>
  <c r="W38" i="15"/>
  <c r="W48" i="15"/>
  <c r="W97" i="15"/>
  <c r="M33" i="17"/>
  <c r="M32" i="17"/>
  <c r="W93" i="15"/>
  <c r="W43" i="2" s="1"/>
  <c r="V10" i="2"/>
  <c r="Z30" i="2"/>
  <c r="AA5" i="2"/>
  <c r="Z31" i="2"/>
  <c r="Z33" i="2"/>
  <c r="Z34" i="2"/>
  <c r="Z35" i="2"/>
  <c r="Z12" i="2"/>
  <c r="Z25" i="2"/>
  <c r="Z26" i="2"/>
  <c r="Z28" i="2"/>
  <c r="Z27" i="2"/>
  <c r="Z29" i="2"/>
  <c r="Z57" i="2"/>
  <c r="Z45" i="2"/>
  <c r="Z59" i="2"/>
  <c r="Z60" i="2"/>
  <c r="Z66" i="2"/>
  <c r="Z51" i="2"/>
  <c r="Z52" i="2" s="1"/>
  <c r="Z3" i="2"/>
  <c r="Z4" i="2"/>
  <c r="Z44" i="2"/>
  <c r="Z32" i="2"/>
  <c r="W65" i="15"/>
  <c r="W18" i="2" s="1"/>
  <c r="M31" i="18"/>
  <c r="V49" i="15"/>
  <c r="V20" i="2" s="1"/>
  <c r="X104" i="15"/>
  <c r="M33" i="18"/>
  <c r="M32" i="18"/>
  <c r="W8" i="15"/>
  <c r="W21" i="15"/>
  <c r="W8" i="2" s="1"/>
  <c r="V99" i="15"/>
  <c r="V24" i="2" s="1"/>
  <c r="AF6" i="2"/>
  <c r="AE67" i="2"/>
  <c r="AE68" i="2" s="1"/>
  <c r="AE69" i="2"/>
  <c r="W57" i="15"/>
  <c r="W17" i="2" s="1"/>
  <c r="W35" i="15"/>
  <c r="W9" i="2" s="1"/>
  <c r="X19" i="15"/>
  <c r="X34" i="15"/>
  <c r="X62" i="15"/>
  <c r="X20" i="15"/>
  <c r="X63" i="15"/>
  <c r="X24" i="15"/>
  <c r="X64" i="15"/>
  <c r="X10" i="15"/>
  <c r="X25" i="15"/>
  <c r="X105" i="15"/>
  <c r="X11" i="15"/>
  <c r="X26" i="15"/>
  <c r="X103" i="15"/>
  <c r="Y6" i="15"/>
  <c r="X12" i="15"/>
  <c r="X27" i="15"/>
  <c r="X107" i="15"/>
  <c r="X4" i="15"/>
  <c r="X2" i="15"/>
  <c r="X13" i="15"/>
  <c r="X28" i="15"/>
  <c r="X109" i="15"/>
  <c r="X14" i="15"/>
  <c r="X29" i="15"/>
  <c r="X15" i="15"/>
  <c r="X30" i="15"/>
  <c r="X17" i="15"/>
  <c r="X32" i="15"/>
  <c r="X60" i="15"/>
  <c r="X31" i="15"/>
  <c r="X33" i="15"/>
  <c r="X61" i="15"/>
  <c r="X16" i="15"/>
  <c r="X18" i="15"/>
  <c r="X74" i="15"/>
  <c r="X75" i="15"/>
  <c r="X76" i="15"/>
  <c r="X77" i="15"/>
  <c r="X68" i="15"/>
  <c r="X70" i="15"/>
  <c r="X71" i="15"/>
  <c r="X72" i="15"/>
  <c r="X73" i="15"/>
  <c r="X78" i="15"/>
  <c r="X88" i="15"/>
  <c r="X89" i="15"/>
  <c r="X90" i="15"/>
  <c r="X91" i="15"/>
  <c r="X92" i="15"/>
  <c r="X82" i="15"/>
  <c r="X84" i="15"/>
  <c r="X85" i="15"/>
  <c r="X69" i="15"/>
  <c r="X52" i="15"/>
  <c r="X53" i="15"/>
  <c r="X83" i="15"/>
  <c r="X54" i="15"/>
  <c r="X86" i="15"/>
  <c r="X55" i="15"/>
  <c r="X87" i="15"/>
  <c r="X56" i="15"/>
  <c r="X102" i="15"/>
  <c r="V46" i="2"/>
  <c r="T39" i="2" l="1"/>
  <c r="T54" i="2" s="1"/>
  <c r="Y49" i="24"/>
  <c r="Y19" i="24"/>
  <c r="Z19" i="2" s="1"/>
  <c r="Y35" i="24"/>
  <c r="AB5" i="24"/>
  <c r="AA3" i="24"/>
  <c r="Y63" i="24"/>
  <c r="W13" i="2"/>
  <c r="Y108" i="15"/>
  <c r="Y111" i="15"/>
  <c r="Y106" i="15"/>
  <c r="X112" i="15"/>
  <c r="X11" i="2" s="1"/>
  <c r="X14" i="2" s="1"/>
  <c r="V16" i="2"/>
  <c r="V21" i="2" s="1"/>
  <c r="V36" i="2" s="1"/>
  <c r="V37" i="2" s="1"/>
  <c r="V39" i="2" s="1"/>
  <c r="V54" i="2" s="1"/>
  <c r="X57" i="15"/>
  <c r="X17" i="2" s="1"/>
  <c r="X79" i="15"/>
  <c r="X42" i="2" s="1"/>
  <c r="X8" i="15"/>
  <c r="X21" i="15"/>
  <c r="X8" i="2" s="1"/>
  <c r="AA35" i="2"/>
  <c r="AA12" i="2"/>
  <c r="AA25" i="2"/>
  <c r="AA26" i="2"/>
  <c r="AA27" i="2"/>
  <c r="AA28" i="2"/>
  <c r="AA29" i="2"/>
  <c r="AA30" i="2"/>
  <c r="AB5" i="2"/>
  <c r="AA31" i="2"/>
  <c r="AA33" i="2"/>
  <c r="AA32" i="2"/>
  <c r="AA34" i="2"/>
  <c r="AA57" i="2"/>
  <c r="AA45" i="2"/>
  <c r="AA59" i="2"/>
  <c r="AA60" i="2"/>
  <c r="AA44" i="2"/>
  <c r="AA4" i="2"/>
  <c r="AA51" i="2"/>
  <c r="AA52" i="2" s="1"/>
  <c r="AA66" i="2"/>
  <c r="AA3" i="2"/>
  <c r="X44" i="15"/>
  <c r="X45" i="15"/>
  <c r="X97" i="15"/>
  <c r="X46" i="15"/>
  <c r="X98" i="15"/>
  <c r="X47" i="15"/>
  <c r="X48" i="15"/>
  <c r="X38" i="15"/>
  <c r="X39" i="15"/>
  <c r="X42" i="15"/>
  <c r="X41" i="15"/>
  <c r="X43" i="15"/>
  <c r="X96" i="15"/>
  <c r="X35" i="15"/>
  <c r="X9" i="2" s="1"/>
  <c r="X65" i="15"/>
  <c r="X18" i="2" s="1"/>
  <c r="AG6" i="2"/>
  <c r="AF67" i="2"/>
  <c r="AF68" i="2" s="1"/>
  <c r="AF69" i="2"/>
  <c r="W10" i="2"/>
  <c r="X93" i="15"/>
  <c r="X43" i="2" s="1"/>
  <c r="Y17" i="15"/>
  <c r="Y32" i="15"/>
  <c r="Y60" i="15"/>
  <c r="Y18" i="15"/>
  <c r="Y33" i="15"/>
  <c r="Y61" i="15"/>
  <c r="Y19" i="15"/>
  <c r="Y34" i="15"/>
  <c r="Y62" i="15"/>
  <c r="Y20" i="15"/>
  <c r="Y63" i="15"/>
  <c r="Y24" i="15"/>
  <c r="Y64" i="15"/>
  <c r="Y10" i="15"/>
  <c r="Y25" i="15"/>
  <c r="Y105" i="15"/>
  <c r="Y11" i="15"/>
  <c r="Y26" i="15"/>
  <c r="Y103" i="15"/>
  <c r="Y12" i="15"/>
  <c r="Y27" i="15"/>
  <c r="Y107" i="15"/>
  <c r="Y4" i="15"/>
  <c r="Y13" i="15"/>
  <c r="Y28" i="15"/>
  <c r="Y109" i="15"/>
  <c r="Y15" i="15"/>
  <c r="Y30" i="15"/>
  <c r="Z6" i="15"/>
  <c r="Y14" i="15"/>
  <c r="Y16" i="15"/>
  <c r="Y29" i="15"/>
  <c r="Y31" i="15"/>
  <c r="Y73" i="15"/>
  <c r="Y74" i="15"/>
  <c r="Y75" i="15"/>
  <c r="Y76" i="15"/>
  <c r="Y69" i="15"/>
  <c r="Y68" i="15"/>
  <c r="Y71" i="15"/>
  <c r="Y72" i="15"/>
  <c r="Y77" i="15"/>
  <c r="Y78" i="15"/>
  <c r="Y87" i="15"/>
  <c r="Y88" i="15"/>
  <c r="Y89" i="15"/>
  <c r="Y90" i="15"/>
  <c r="Y91" i="15"/>
  <c r="Y92" i="15"/>
  <c r="Y83" i="15"/>
  <c r="Y84" i="15"/>
  <c r="Y54" i="15"/>
  <c r="Y55" i="15"/>
  <c r="Y56" i="15"/>
  <c r="Y70" i="15"/>
  <c r="Y82" i="15"/>
  <c r="Y86" i="15"/>
  <c r="Y53" i="15"/>
  <c r="Y52" i="15"/>
  <c r="Y85" i="15"/>
  <c r="Y2" i="15"/>
  <c r="Y102" i="15"/>
  <c r="W49" i="15"/>
  <c r="W20" i="2" s="1"/>
  <c r="Y104" i="15"/>
  <c r="W99" i="15"/>
  <c r="W24" i="2" s="1"/>
  <c r="W46" i="2"/>
  <c r="Y110" i="15"/>
  <c r="W15" i="2"/>
  <c r="Z35" i="24" l="1"/>
  <c r="Z63" i="24"/>
  <c r="AC5" i="24"/>
  <c r="AB3" i="24"/>
  <c r="Z19" i="24"/>
  <c r="AA19" i="2" s="1"/>
  <c r="Z49" i="24"/>
  <c r="Z111" i="15"/>
  <c r="X13" i="2"/>
  <c r="X46" i="2"/>
  <c r="Z110" i="15"/>
  <c r="Z104" i="15"/>
  <c r="X15" i="2"/>
  <c r="Y57" i="15"/>
  <c r="Y17" i="2" s="1"/>
  <c r="W16" i="2"/>
  <c r="W21" i="2" s="1"/>
  <c r="W36" i="2" s="1"/>
  <c r="W37" i="2" s="1"/>
  <c r="X49" i="15"/>
  <c r="X99" i="15"/>
  <c r="X24" i="2" s="1"/>
  <c r="Y112" i="15"/>
  <c r="Y11" i="2" s="1"/>
  <c r="Y13" i="2" s="1"/>
  <c r="AB28" i="2"/>
  <c r="AB29" i="2"/>
  <c r="AB30" i="2"/>
  <c r="AC5" i="2"/>
  <c r="AB31" i="2"/>
  <c r="AB33" i="2"/>
  <c r="AB34" i="2"/>
  <c r="AB35" i="2"/>
  <c r="AB12" i="2"/>
  <c r="AB26" i="2"/>
  <c r="AB25" i="2"/>
  <c r="AB27" i="2"/>
  <c r="AB57" i="2"/>
  <c r="AB44" i="2"/>
  <c r="AB45" i="2"/>
  <c r="AB59" i="2"/>
  <c r="AB60" i="2"/>
  <c r="AB3" i="2"/>
  <c r="AB51" i="2"/>
  <c r="AB52" i="2" s="1"/>
  <c r="AB4" i="2"/>
  <c r="AB66" i="2"/>
  <c r="AB32" i="2"/>
  <c r="Y93" i="15"/>
  <c r="Y43" i="2" s="1"/>
  <c r="AH6" i="2"/>
  <c r="AG67" i="2"/>
  <c r="AG68" i="2" s="1"/>
  <c r="AG69" i="2"/>
  <c r="Z10" i="15"/>
  <c r="Z25" i="15"/>
  <c r="Z105" i="15"/>
  <c r="Z11" i="15"/>
  <c r="Z26" i="15"/>
  <c r="Z103" i="15"/>
  <c r="Z12" i="15"/>
  <c r="Z27" i="15"/>
  <c r="Z107" i="15"/>
  <c r="Z4" i="15"/>
  <c r="Z13" i="15"/>
  <c r="Z28" i="15"/>
  <c r="Z109" i="15"/>
  <c r="Z14" i="15"/>
  <c r="Z29" i="15"/>
  <c r="Z15" i="15"/>
  <c r="Z30" i="15"/>
  <c r="Z16" i="15"/>
  <c r="Z31" i="15"/>
  <c r="AA6" i="15"/>
  <c r="Z17" i="15"/>
  <c r="Z32" i="15"/>
  <c r="Z60" i="15"/>
  <c r="Z18" i="15"/>
  <c r="Z33" i="15"/>
  <c r="Z61" i="15"/>
  <c r="Z20" i="15"/>
  <c r="Z63" i="15"/>
  <c r="Z19" i="15"/>
  <c r="Z24" i="15"/>
  <c r="Z34" i="15"/>
  <c r="Z62" i="15"/>
  <c r="Z64" i="15"/>
  <c r="Z72" i="15"/>
  <c r="Z73" i="15"/>
  <c r="Z74" i="15"/>
  <c r="Z75" i="15"/>
  <c r="Z78" i="15"/>
  <c r="Z68" i="15"/>
  <c r="Z69" i="15"/>
  <c r="Z70" i="15"/>
  <c r="Z71" i="15"/>
  <c r="Z76" i="15"/>
  <c r="Z77" i="15"/>
  <c r="Z86" i="15"/>
  <c r="Z87" i="15"/>
  <c r="Z88" i="15"/>
  <c r="Z89" i="15"/>
  <c r="Z90" i="15"/>
  <c r="Z91" i="15"/>
  <c r="Z92" i="15"/>
  <c r="Z82" i="15"/>
  <c r="Z83" i="15"/>
  <c r="Z84" i="15"/>
  <c r="Z85" i="15"/>
  <c r="Z52" i="15"/>
  <c r="Z53" i="15"/>
  <c r="Z54" i="15"/>
  <c r="Z55" i="15"/>
  <c r="Z56" i="15"/>
  <c r="Z2" i="15"/>
  <c r="Z102" i="15"/>
  <c r="Y79" i="15"/>
  <c r="Y42" i="2" s="1"/>
  <c r="Y65" i="15"/>
  <c r="Y18" i="2" s="1"/>
  <c r="Y21" i="15"/>
  <c r="Y8" i="2" s="1"/>
  <c r="Y8" i="15"/>
  <c r="X10" i="2"/>
  <c r="Z108" i="15"/>
  <c r="AA108" i="15" s="1"/>
  <c r="Y35" i="15"/>
  <c r="Y9" i="2" s="1"/>
  <c r="Y42" i="15"/>
  <c r="Y43" i="15"/>
  <c r="Y44" i="15"/>
  <c r="Y45" i="15"/>
  <c r="Y46" i="15"/>
  <c r="Y47" i="15"/>
  <c r="Y48" i="15"/>
  <c r="Y96" i="15"/>
  <c r="Y38" i="15"/>
  <c r="Y97" i="15"/>
  <c r="Y40" i="15"/>
  <c r="Y98" i="15"/>
  <c r="Y39" i="15"/>
  <c r="Y41" i="15"/>
  <c r="Z106" i="15"/>
  <c r="W39" i="2" l="1"/>
  <c r="W54" i="2" s="1"/>
  <c r="AA35" i="24"/>
  <c r="AA63" i="24"/>
  <c r="AD5" i="24"/>
  <c r="AC3" i="24"/>
  <c r="AA19" i="24"/>
  <c r="AB19" i="2" s="1"/>
  <c r="AA49" i="24"/>
  <c r="AA111" i="15"/>
  <c r="X16" i="2"/>
  <c r="AA106" i="15"/>
  <c r="Y14" i="2"/>
  <c r="Y15" i="2" s="1"/>
  <c r="Y46" i="2"/>
  <c r="AA104" i="15"/>
  <c r="Z79" i="15"/>
  <c r="Z42" i="2" s="1"/>
  <c r="Z93" i="15"/>
  <c r="Z43" i="2" s="1"/>
  <c r="Z112" i="15"/>
  <c r="Z11" i="2" s="1"/>
  <c r="Z14" i="2" s="1"/>
  <c r="Z21" i="15"/>
  <c r="Z8" i="2" s="1"/>
  <c r="Z8" i="15"/>
  <c r="Z65" i="15"/>
  <c r="Z18" i="2" s="1"/>
  <c r="Z47" i="15"/>
  <c r="Z48" i="15"/>
  <c r="Z96" i="15"/>
  <c r="Z38" i="15"/>
  <c r="Z97" i="15"/>
  <c r="Z39" i="15"/>
  <c r="Z98" i="15"/>
  <c r="Z40" i="15"/>
  <c r="Z41" i="15"/>
  <c r="Z42" i="15"/>
  <c r="Z43" i="15"/>
  <c r="Z45" i="15"/>
  <c r="Z46" i="15"/>
  <c r="Z44" i="15"/>
  <c r="AI6" i="2"/>
  <c r="AH67" i="2"/>
  <c r="AH68" i="2" s="1"/>
  <c r="AH69" i="2"/>
  <c r="AC33" i="2"/>
  <c r="AC34" i="2"/>
  <c r="AC35" i="2"/>
  <c r="AC12" i="2"/>
  <c r="AC25" i="2"/>
  <c r="AC26" i="2"/>
  <c r="AC28" i="2"/>
  <c r="AC29" i="2"/>
  <c r="AC31" i="2"/>
  <c r="AC27" i="2"/>
  <c r="AC30" i="2"/>
  <c r="AD5" i="2"/>
  <c r="AC32" i="2"/>
  <c r="AC57" i="2"/>
  <c r="AC66" i="2"/>
  <c r="AC44" i="2"/>
  <c r="AC45" i="2"/>
  <c r="AC51" i="2"/>
  <c r="AC52" i="2" s="1"/>
  <c r="AC59" i="2"/>
  <c r="AC60" i="2"/>
  <c r="AC3" i="2"/>
  <c r="AC4" i="2"/>
  <c r="Y49" i="15"/>
  <c r="Y20" i="2" s="1"/>
  <c r="Z57" i="15"/>
  <c r="Z17" i="2" s="1"/>
  <c r="AA15" i="15"/>
  <c r="AA30" i="15"/>
  <c r="AA16" i="15"/>
  <c r="AA31" i="15"/>
  <c r="AB6" i="15"/>
  <c r="AB108" i="15" s="1"/>
  <c r="AA17" i="15"/>
  <c r="AA32" i="15"/>
  <c r="AA60" i="15"/>
  <c r="AA18" i="15"/>
  <c r="AA33" i="15"/>
  <c r="AA61" i="15"/>
  <c r="AA19" i="15"/>
  <c r="AA34" i="15"/>
  <c r="AA62" i="15"/>
  <c r="AA20" i="15"/>
  <c r="AA63" i="15"/>
  <c r="AA24" i="15"/>
  <c r="AA64" i="15"/>
  <c r="AA10" i="15"/>
  <c r="AA25" i="15"/>
  <c r="AA105" i="15"/>
  <c r="AA11" i="15"/>
  <c r="AA26" i="15"/>
  <c r="AA103" i="15"/>
  <c r="AA13" i="15"/>
  <c r="AA28" i="15"/>
  <c r="AA109" i="15"/>
  <c r="AA12" i="15"/>
  <c r="AA14" i="15"/>
  <c r="AA27" i="15"/>
  <c r="AA29" i="15"/>
  <c r="AA107" i="15"/>
  <c r="AA4" i="15"/>
  <c r="AA71" i="15"/>
  <c r="AA72" i="15"/>
  <c r="AA73" i="15"/>
  <c r="AA74" i="15"/>
  <c r="AA77" i="15"/>
  <c r="AA69" i="15"/>
  <c r="AA70" i="15"/>
  <c r="AA75" i="15"/>
  <c r="AA85" i="15"/>
  <c r="AA86" i="15"/>
  <c r="AA68" i="15"/>
  <c r="AA87" i="15"/>
  <c r="AA76" i="15"/>
  <c r="AA88" i="15"/>
  <c r="AA78" i="15"/>
  <c r="AA89" i="15"/>
  <c r="AA90" i="15"/>
  <c r="AA91" i="15"/>
  <c r="AA82" i="15"/>
  <c r="AA52" i="15"/>
  <c r="AA53" i="15"/>
  <c r="AA54" i="15"/>
  <c r="AA83" i="15"/>
  <c r="AA55" i="15"/>
  <c r="AA84" i="15"/>
  <c r="AA56" i="15"/>
  <c r="AA92" i="15"/>
  <c r="AA2" i="15"/>
  <c r="AA102" i="15"/>
  <c r="Y99" i="15"/>
  <c r="Y24" i="2" s="1"/>
  <c r="Y10" i="2"/>
  <c r="Z35" i="15"/>
  <c r="Z9" i="2" s="1"/>
  <c r="AA110" i="15"/>
  <c r="AB35" i="24" l="1"/>
  <c r="AB19" i="24"/>
  <c r="AC19" i="2" s="1"/>
  <c r="AB49" i="24"/>
  <c r="AE5" i="24"/>
  <c r="AD3" i="24"/>
  <c r="AB63" i="24"/>
  <c r="Z13" i="2"/>
  <c r="AB110" i="15"/>
  <c r="Y16" i="2"/>
  <c r="Y21" i="2" s="1"/>
  <c r="Y36" i="2" s="1"/>
  <c r="Y37" i="2" s="1"/>
  <c r="Y39" i="2" s="1"/>
  <c r="Y54" i="2" s="1"/>
  <c r="Z49" i="15"/>
  <c r="Z20" i="2" s="1"/>
  <c r="Z15" i="2"/>
  <c r="Z46" i="2"/>
  <c r="AA79" i="15"/>
  <c r="AA42" i="2" s="1"/>
  <c r="AA112" i="15"/>
  <c r="AA11" i="2" s="1"/>
  <c r="AA14" i="2" s="1"/>
  <c r="AA65" i="15"/>
  <c r="AA18" i="2" s="1"/>
  <c r="AD12" i="2"/>
  <c r="AD25" i="2"/>
  <c r="AD26" i="2"/>
  <c r="AD27" i="2"/>
  <c r="AD28" i="2"/>
  <c r="AD29" i="2"/>
  <c r="AD34" i="2"/>
  <c r="AD31" i="2"/>
  <c r="AD33" i="2"/>
  <c r="AE5" i="2"/>
  <c r="AD35" i="2"/>
  <c r="AD30" i="2"/>
  <c r="AD57" i="2"/>
  <c r="AD66" i="2"/>
  <c r="AD44" i="2"/>
  <c r="AD45" i="2"/>
  <c r="AD59" i="2"/>
  <c r="AD60" i="2"/>
  <c r="AD3" i="2"/>
  <c r="AD51" i="2"/>
  <c r="AD52" i="2" s="1"/>
  <c r="AD4" i="2"/>
  <c r="AD32" i="2"/>
  <c r="AA8" i="15"/>
  <c r="AA21" i="15"/>
  <c r="AA8" i="2" s="1"/>
  <c r="AI67" i="2"/>
  <c r="AI68" i="2" s="1"/>
  <c r="AI69" i="2"/>
  <c r="AJ6" i="2"/>
  <c r="Z99" i="15"/>
  <c r="Z24" i="2" s="1"/>
  <c r="AA57" i="15"/>
  <c r="AA17" i="2" s="1"/>
  <c r="AA35" i="15"/>
  <c r="AA9" i="2" s="1"/>
  <c r="AB20" i="15"/>
  <c r="AB63" i="15"/>
  <c r="AB24" i="15"/>
  <c r="AB64" i="15"/>
  <c r="AB10" i="15"/>
  <c r="AB25" i="15"/>
  <c r="AB105" i="15"/>
  <c r="AB11" i="15"/>
  <c r="AB26" i="15"/>
  <c r="AB103" i="15"/>
  <c r="AB12" i="15"/>
  <c r="AB27" i="15"/>
  <c r="AB107" i="15"/>
  <c r="AB4" i="15"/>
  <c r="AB13" i="15"/>
  <c r="AB28" i="15"/>
  <c r="AB109" i="15"/>
  <c r="AB14" i="15"/>
  <c r="AB29" i="15"/>
  <c r="AB15" i="15"/>
  <c r="AB30" i="15"/>
  <c r="AB16" i="15"/>
  <c r="AB31" i="15"/>
  <c r="AC6" i="15"/>
  <c r="AB18" i="15"/>
  <c r="AB33" i="15"/>
  <c r="AB61" i="15"/>
  <c r="AB17" i="15"/>
  <c r="AB19" i="15"/>
  <c r="AB32" i="15"/>
  <c r="AB34" i="15"/>
  <c r="AB60" i="15"/>
  <c r="AB62" i="15"/>
  <c r="AB70" i="15"/>
  <c r="AB71" i="15"/>
  <c r="AB72" i="15"/>
  <c r="AB73" i="15"/>
  <c r="AB76" i="15"/>
  <c r="AB78" i="15"/>
  <c r="AB68" i="15"/>
  <c r="AB69" i="15"/>
  <c r="AB74" i="15"/>
  <c r="AB75" i="15"/>
  <c r="AB77" i="15"/>
  <c r="AB84" i="15"/>
  <c r="AB85" i="15"/>
  <c r="AB86" i="15"/>
  <c r="AB87" i="15"/>
  <c r="AB88" i="15"/>
  <c r="AB89" i="15"/>
  <c r="AB90" i="15"/>
  <c r="AB92" i="15"/>
  <c r="AB82" i="15"/>
  <c r="AB83" i="15"/>
  <c r="AB52" i="15"/>
  <c r="AB91" i="15"/>
  <c r="AB53" i="15"/>
  <c r="AB54" i="15"/>
  <c r="AB55" i="15"/>
  <c r="AB56" i="15"/>
  <c r="AB2" i="15"/>
  <c r="AB102" i="15"/>
  <c r="AA93" i="15"/>
  <c r="AA43" i="2" s="1"/>
  <c r="AB104" i="15"/>
  <c r="Z10" i="2"/>
  <c r="AB111" i="15"/>
  <c r="AB106" i="15"/>
  <c r="AA40" i="15"/>
  <c r="AA41" i="15"/>
  <c r="AA42" i="15"/>
  <c r="AA43" i="15"/>
  <c r="AA44" i="15"/>
  <c r="AA45" i="15"/>
  <c r="AA46" i="15"/>
  <c r="AA47" i="15"/>
  <c r="AA48" i="15"/>
  <c r="AA38" i="15"/>
  <c r="AA97" i="15"/>
  <c r="AA98" i="15"/>
  <c r="AA39" i="15"/>
  <c r="AA96" i="15"/>
  <c r="AC35" i="24" l="1"/>
  <c r="AC49" i="24"/>
  <c r="AC19" i="24"/>
  <c r="AD19" i="2" s="1"/>
  <c r="AF5" i="24"/>
  <c r="AE3" i="24"/>
  <c r="AC63" i="24"/>
  <c r="AC110" i="15"/>
  <c r="AA46" i="2"/>
  <c r="AA13" i="2"/>
  <c r="Z16" i="2"/>
  <c r="Z21" i="2" s="1"/>
  <c r="Z36" i="2" s="1"/>
  <c r="Z37" i="2" s="1"/>
  <c r="AC108" i="15"/>
  <c r="AB112" i="15"/>
  <c r="AB11" i="2" s="1"/>
  <c r="AB14" i="2" s="1"/>
  <c r="AC104" i="15"/>
  <c r="AC106" i="15"/>
  <c r="AC111" i="15"/>
  <c r="AB45" i="15"/>
  <c r="AB46" i="15"/>
  <c r="AB47" i="15"/>
  <c r="AB48" i="15"/>
  <c r="AB96" i="15"/>
  <c r="AB38" i="15"/>
  <c r="AB97" i="15"/>
  <c r="AB39" i="15"/>
  <c r="AB98" i="15"/>
  <c r="AB40" i="15"/>
  <c r="AB41" i="15"/>
  <c r="AB43" i="15"/>
  <c r="AB42" i="15"/>
  <c r="AB44" i="15"/>
  <c r="AE29" i="2"/>
  <c r="AE31" i="2"/>
  <c r="AE34" i="2"/>
  <c r="AE25" i="2"/>
  <c r="AE27" i="2"/>
  <c r="AE12" i="2"/>
  <c r="AE26" i="2"/>
  <c r="AE28" i="2"/>
  <c r="AE30" i="2"/>
  <c r="AE33" i="2"/>
  <c r="AE35" i="2"/>
  <c r="AF5" i="2"/>
  <c r="AE57" i="2"/>
  <c r="AE66" i="2"/>
  <c r="AE44" i="2"/>
  <c r="AE45" i="2"/>
  <c r="AE59" i="2"/>
  <c r="AE60" i="2"/>
  <c r="AE3" i="2"/>
  <c r="AE51" i="2"/>
  <c r="AE52" i="2" s="1"/>
  <c r="AE4" i="2"/>
  <c r="AE32" i="2"/>
  <c r="AC13" i="15"/>
  <c r="AC28" i="15"/>
  <c r="AC109" i="15"/>
  <c r="AC14" i="15"/>
  <c r="AC29" i="15"/>
  <c r="AC15" i="15"/>
  <c r="AC30" i="15"/>
  <c r="AC16" i="15"/>
  <c r="AC31" i="15"/>
  <c r="AD6" i="15"/>
  <c r="AD110" i="15" s="1"/>
  <c r="AC17" i="15"/>
  <c r="AC32" i="15"/>
  <c r="AC60" i="15"/>
  <c r="AC18" i="15"/>
  <c r="AC33" i="15"/>
  <c r="AC61" i="15"/>
  <c r="AC19" i="15"/>
  <c r="AC34" i="15"/>
  <c r="AC62" i="15"/>
  <c r="AC20" i="15"/>
  <c r="AC63" i="15"/>
  <c r="AC24" i="15"/>
  <c r="AC64" i="15"/>
  <c r="AC11" i="15"/>
  <c r="AC26" i="15"/>
  <c r="AC103" i="15"/>
  <c r="AC10" i="15"/>
  <c r="AC12" i="15"/>
  <c r="AC25" i="15"/>
  <c r="AC27" i="15"/>
  <c r="AC105" i="15"/>
  <c r="AC107" i="15"/>
  <c r="AC4" i="15"/>
  <c r="AC69" i="15"/>
  <c r="AC70" i="15"/>
  <c r="AC71" i="15"/>
  <c r="AC72" i="15"/>
  <c r="AC75" i="15"/>
  <c r="AC77" i="15"/>
  <c r="AC78" i="15"/>
  <c r="AC68" i="15"/>
  <c r="AC73" i="15"/>
  <c r="AC83" i="15"/>
  <c r="AC84" i="15"/>
  <c r="AC85" i="15"/>
  <c r="AC86" i="15"/>
  <c r="AC87" i="15"/>
  <c r="AC88" i="15"/>
  <c r="AC74" i="15"/>
  <c r="AC89" i="15"/>
  <c r="AC91" i="15"/>
  <c r="AC92" i="15"/>
  <c r="AC52" i="15"/>
  <c r="AC53" i="15"/>
  <c r="AC54" i="15"/>
  <c r="AC76" i="15"/>
  <c r="AC55" i="15"/>
  <c r="AC56" i="15"/>
  <c r="AC82" i="15"/>
  <c r="AC90" i="15"/>
  <c r="AC2" i="15"/>
  <c r="AC102" i="15"/>
  <c r="AA99" i="15"/>
  <c r="AA24" i="2" s="1"/>
  <c r="AK6" i="2"/>
  <c r="AJ67" i="2"/>
  <c r="AJ68" i="2" s="1"/>
  <c r="AJ69" i="2"/>
  <c r="AB65" i="15"/>
  <c r="AB18" i="2" s="1"/>
  <c r="AB57" i="15"/>
  <c r="AB17" i="2" s="1"/>
  <c r="AA10" i="2"/>
  <c r="AA49" i="15"/>
  <c r="AA20" i="2" s="1"/>
  <c r="AB93" i="15"/>
  <c r="AB43" i="2" s="1"/>
  <c r="AB21" i="15"/>
  <c r="AB8" i="2" s="1"/>
  <c r="AB8" i="15"/>
  <c r="AB79" i="15"/>
  <c r="AB42" i="2" s="1"/>
  <c r="AB35" i="15"/>
  <c r="AB9" i="2" s="1"/>
  <c r="AA15" i="2"/>
  <c r="Z39" i="2" l="1"/>
  <c r="Z54" i="2" s="1"/>
  <c r="AD63" i="24"/>
  <c r="AD35" i="24"/>
  <c r="AG5" i="24"/>
  <c r="AF3" i="24"/>
  <c r="AD19" i="24"/>
  <c r="AE19" i="2" s="1"/>
  <c r="AD49" i="24"/>
  <c r="AB13" i="2"/>
  <c r="AD108" i="15"/>
  <c r="AB46" i="2"/>
  <c r="AC112" i="15"/>
  <c r="AC11" i="2" s="1"/>
  <c r="AC14" i="2" s="1"/>
  <c r="AD104" i="15"/>
  <c r="AD106" i="15"/>
  <c r="AD111" i="15"/>
  <c r="AB10" i="2"/>
  <c r="AK67" i="2"/>
  <c r="AK68" i="2" s="1"/>
  <c r="AL6" i="2"/>
  <c r="AK69" i="2"/>
  <c r="AC57" i="15"/>
  <c r="AC17" i="2" s="1"/>
  <c r="AC79" i="15"/>
  <c r="AC42" i="2" s="1"/>
  <c r="AA16" i="2"/>
  <c r="AA21" i="2" s="1"/>
  <c r="AA36" i="2" s="1"/>
  <c r="AA37" i="2" s="1"/>
  <c r="AA39" i="2" s="1"/>
  <c r="AA54" i="2" s="1"/>
  <c r="AC21" i="15"/>
  <c r="AC8" i="2" s="1"/>
  <c r="AC8" i="15"/>
  <c r="AB49" i="15"/>
  <c r="AB20" i="2" s="1"/>
  <c r="AB15" i="2"/>
  <c r="AC65" i="15"/>
  <c r="AC18" i="2" s="1"/>
  <c r="AB99" i="15"/>
  <c r="AB24" i="2" s="1"/>
  <c r="AC93" i="15"/>
  <c r="AC43" i="2" s="1"/>
  <c r="AF26" i="2"/>
  <c r="AF27" i="2"/>
  <c r="AF28" i="2"/>
  <c r="AF29" i="2"/>
  <c r="AF30" i="2"/>
  <c r="AG5" i="2"/>
  <c r="AF31" i="2"/>
  <c r="AF32" i="2"/>
  <c r="AF33" i="2"/>
  <c r="AF34" i="2"/>
  <c r="AF12" i="2"/>
  <c r="AF25" i="2"/>
  <c r="AF35" i="2"/>
  <c r="AF57" i="2"/>
  <c r="AF66" i="2"/>
  <c r="AF44" i="2"/>
  <c r="AF45" i="2"/>
  <c r="AF59" i="2"/>
  <c r="AF60" i="2"/>
  <c r="AF3" i="2"/>
  <c r="AF4" i="2"/>
  <c r="AF51" i="2"/>
  <c r="AF52" i="2" s="1"/>
  <c r="AC35" i="15"/>
  <c r="AC9" i="2" s="1"/>
  <c r="AD18" i="15"/>
  <c r="AD33" i="15"/>
  <c r="AE6" i="15"/>
  <c r="AD19" i="15"/>
  <c r="AD34" i="15"/>
  <c r="AD60" i="15"/>
  <c r="AD20" i="15"/>
  <c r="AD61" i="15"/>
  <c r="AD24" i="15"/>
  <c r="AD62" i="15"/>
  <c r="AD10" i="15"/>
  <c r="AD25" i="15"/>
  <c r="AD63" i="15"/>
  <c r="AD11" i="15"/>
  <c r="AD26" i="15"/>
  <c r="AD64" i="15"/>
  <c r="AD13" i="15"/>
  <c r="AD28" i="15"/>
  <c r="AD103" i="15"/>
  <c r="AD14" i="15"/>
  <c r="AD29" i="15"/>
  <c r="AD107" i="15"/>
  <c r="AD4" i="15"/>
  <c r="AD16" i="15"/>
  <c r="AD31" i="15"/>
  <c r="AD109" i="15"/>
  <c r="AD12" i="15"/>
  <c r="AD15" i="15"/>
  <c r="AD17" i="15"/>
  <c r="AD27" i="15"/>
  <c r="AD30" i="15"/>
  <c r="AD32" i="15"/>
  <c r="AD105" i="15"/>
  <c r="AD68" i="15"/>
  <c r="AD69" i="15"/>
  <c r="AD70" i="15"/>
  <c r="AD71" i="15"/>
  <c r="AD74" i="15"/>
  <c r="AD76" i="15"/>
  <c r="AD72" i="15"/>
  <c r="AD73" i="15"/>
  <c r="AD75" i="15"/>
  <c r="AD78" i="15"/>
  <c r="AD82" i="15"/>
  <c r="AD83" i="15"/>
  <c r="AD84" i="15"/>
  <c r="AD85" i="15"/>
  <c r="AD86" i="15"/>
  <c r="AD87" i="15"/>
  <c r="AD88" i="15"/>
  <c r="AD77" i="15"/>
  <c r="AD90" i="15"/>
  <c r="AD91" i="15"/>
  <c r="AD55" i="15"/>
  <c r="AD56" i="15"/>
  <c r="AD89" i="15"/>
  <c r="AD92" i="15"/>
  <c r="AD52" i="15"/>
  <c r="AD53" i="15"/>
  <c r="AD54" i="15"/>
  <c r="AD2" i="15"/>
  <c r="AD102" i="15"/>
  <c r="AC38" i="15"/>
  <c r="AC97" i="15"/>
  <c r="AC39" i="15"/>
  <c r="AC98" i="15"/>
  <c r="AC40" i="15"/>
  <c r="AC41" i="15"/>
  <c r="AC42" i="15"/>
  <c r="AC43" i="15"/>
  <c r="AC44" i="15"/>
  <c r="AC45" i="15"/>
  <c r="AC46" i="15"/>
  <c r="AC48" i="15"/>
  <c r="AC96" i="15"/>
  <c r="AC47" i="15"/>
  <c r="AC13" i="2"/>
  <c r="AE19" i="24" l="1"/>
  <c r="AF19" i="2" s="1"/>
  <c r="AE63" i="24"/>
  <c r="AE35" i="24"/>
  <c r="AH5" i="24"/>
  <c r="AG3" i="24"/>
  <c r="AE49" i="24"/>
  <c r="AE104" i="15"/>
  <c r="AD112" i="15"/>
  <c r="AD11" i="2" s="1"/>
  <c r="AE108" i="15"/>
  <c r="AB16" i="2"/>
  <c r="AB21" i="2" s="1"/>
  <c r="AB36" i="2" s="1"/>
  <c r="AB37" i="2" s="1"/>
  <c r="AD65" i="15"/>
  <c r="AD18" i="2" s="1"/>
  <c r="AG31" i="2"/>
  <c r="AG32" i="2"/>
  <c r="AG33" i="2"/>
  <c r="AG34" i="2"/>
  <c r="AG35" i="2"/>
  <c r="AG12" i="2"/>
  <c r="AG25" i="2"/>
  <c r="AG26" i="2"/>
  <c r="AG27" i="2"/>
  <c r="AH5" i="2"/>
  <c r="AG28" i="2"/>
  <c r="AG29" i="2"/>
  <c r="AG30" i="2"/>
  <c r="AG57" i="2"/>
  <c r="AG66" i="2"/>
  <c r="AG44" i="2"/>
  <c r="AG45" i="2"/>
  <c r="AG59" i="2"/>
  <c r="AG51" i="2"/>
  <c r="AG52" i="2" s="1"/>
  <c r="AG3" i="2"/>
  <c r="AG4" i="2"/>
  <c r="AG60" i="2"/>
  <c r="AE24" i="15"/>
  <c r="AE64" i="15"/>
  <c r="AE10" i="15"/>
  <c r="AE25" i="15"/>
  <c r="AE11" i="15"/>
  <c r="AE26" i="15"/>
  <c r="AE103" i="15"/>
  <c r="AE12" i="15"/>
  <c r="AE27" i="15"/>
  <c r="AE107" i="15"/>
  <c r="AE4" i="15"/>
  <c r="AE13" i="15"/>
  <c r="AE28" i="15"/>
  <c r="AE109" i="15"/>
  <c r="AE14" i="15"/>
  <c r="AE29" i="15"/>
  <c r="AE17" i="15"/>
  <c r="AE32" i="15"/>
  <c r="AE60" i="15"/>
  <c r="AE19" i="15"/>
  <c r="AE34" i="15"/>
  <c r="AE62" i="15"/>
  <c r="AE15" i="15"/>
  <c r="AE61" i="15"/>
  <c r="AE16" i="15"/>
  <c r="AE63" i="15"/>
  <c r="AE18" i="15"/>
  <c r="AE20" i="15"/>
  <c r="AE30" i="15"/>
  <c r="AF6" i="15"/>
  <c r="AE31" i="15"/>
  <c r="AE105" i="15"/>
  <c r="AE33" i="15"/>
  <c r="AE68" i="15"/>
  <c r="AE69" i="15"/>
  <c r="AE70" i="15"/>
  <c r="AE73" i="15"/>
  <c r="AE75" i="15"/>
  <c r="AE76" i="15"/>
  <c r="AE77" i="15"/>
  <c r="AE78" i="15"/>
  <c r="AE71" i="15"/>
  <c r="AE82" i="15"/>
  <c r="AE83" i="15"/>
  <c r="AE84" i="15"/>
  <c r="AE85" i="15"/>
  <c r="AE86" i="15"/>
  <c r="AE87" i="15"/>
  <c r="AE89" i="15"/>
  <c r="AE72" i="15"/>
  <c r="AE90" i="15"/>
  <c r="AE52" i="15"/>
  <c r="AE88" i="15"/>
  <c r="AE53" i="15"/>
  <c r="AE74" i="15"/>
  <c r="AE91" i="15"/>
  <c r="AE54" i="15"/>
  <c r="AE92" i="15"/>
  <c r="AE55" i="15"/>
  <c r="AE56" i="15"/>
  <c r="AE2" i="15"/>
  <c r="AE102" i="15"/>
  <c r="AE111" i="15"/>
  <c r="AC10" i="2"/>
  <c r="AE110" i="15"/>
  <c r="AD41" i="15"/>
  <c r="AD42" i="15"/>
  <c r="AD43" i="15"/>
  <c r="AD44" i="15"/>
  <c r="AD45" i="15"/>
  <c r="AD46" i="15"/>
  <c r="AD96" i="15"/>
  <c r="AD39" i="15"/>
  <c r="AD98" i="15"/>
  <c r="AD38" i="15"/>
  <c r="AD40" i="15"/>
  <c r="AD47" i="15"/>
  <c r="AD48" i="15"/>
  <c r="AD97" i="15"/>
  <c r="AD21" i="15"/>
  <c r="AD8" i="2" s="1"/>
  <c r="AD8" i="15"/>
  <c r="AD79" i="15"/>
  <c r="AD42" i="2" s="1"/>
  <c r="AC46" i="2"/>
  <c r="AD35" i="15"/>
  <c r="AD9" i="2" s="1"/>
  <c r="AE106" i="15"/>
  <c r="AC99" i="15"/>
  <c r="AC24" i="2" s="1"/>
  <c r="AD57" i="15"/>
  <c r="AD17" i="2" s="1"/>
  <c r="AD93" i="15"/>
  <c r="AD43" i="2" s="1"/>
  <c r="AC49" i="15"/>
  <c r="AC20" i="2" s="1"/>
  <c r="AL67" i="2"/>
  <c r="AL68" i="2" s="1"/>
  <c r="AL69" i="2"/>
  <c r="AM6" i="2"/>
  <c r="AD13" i="2"/>
  <c r="AD14" i="2"/>
  <c r="AC15" i="2"/>
  <c r="AB39" i="2" l="1"/>
  <c r="AB54" i="2" s="1"/>
  <c r="AF63" i="24"/>
  <c r="AF49" i="24"/>
  <c r="AI5" i="24"/>
  <c r="AH3" i="24"/>
  <c r="AF35" i="24"/>
  <c r="AF19" i="24"/>
  <c r="AG19" i="2" s="1"/>
  <c r="AF108" i="15"/>
  <c r="AC16" i="2"/>
  <c r="AC21" i="2" s="1"/>
  <c r="AC36" i="2" s="1"/>
  <c r="AC37" i="2" s="1"/>
  <c r="AC39" i="2" s="1"/>
  <c r="AC54" i="2" s="1"/>
  <c r="AD99" i="15"/>
  <c r="AD24" i="2" s="1"/>
  <c r="AE93" i="15"/>
  <c r="AE43" i="2" s="1"/>
  <c r="AE65" i="15"/>
  <c r="AE18" i="2" s="1"/>
  <c r="AE112" i="15"/>
  <c r="AE11" i="2" s="1"/>
  <c r="AE14" i="2" s="1"/>
  <c r="AF111" i="15"/>
  <c r="AF14" i="15"/>
  <c r="AF17" i="15"/>
  <c r="AF10" i="15"/>
  <c r="AF12" i="15"/>
  <c r="AF18" i="15"/>
  <c r="AF33" i="15"/>
  <c r="AF61" i="15"/>
  <c r="AF19" i="15"/>
  <c r="AF34" i="15"/>
  <c r="AF62" i="15"/>
  <c r="AF20" i="15"/>
  <c r="AF63" i="15"/>
  <c r="AF24" i="15"/>
  <c r="AF64" i="15"/>
  <c r="AF25" i="15"/>
  <c r="AF105" i="15"/>
  <c r="AF26" i="15"/>
  <c r="AF103" i="15"/>
  <c r="AF27" i="15"/>
  <c r="AF107" i="15"/>
  <c r="AF4" i="15"/>
  <c r="AF28" i="15"/>
  <c r="AF109" i="15"/>
  <c r="AF11" i="15"/>
  <c r="AF29" i="15"/>
  <c r="AF60" i="15"/>
  <c r="AF13" i="15"/>
  <c r="AF15" i="15"/>
  <c r="AF16" i="15"/>
  <c r="AF30" i="15"/>
  <c r="AF31" i="15"/>
  <c r="AF32" i="15"/>
  <c r="AG6" i="15"/>
  <c r="AG108" i="15" s="1"/>
  <c r="AF78" i="15"/>
  <c r="AF68" i="15"/>
  <c r="AF69" i="15"/>
  <c r="AF72" i="15"/>
  <c r="AF74" i="15"/>
  <c r="AF70" i="15"/>
  <c r="AF71" i="15"/>
  <c r="AF73" i="15"/>
  <c r="AF76" i="15"/>
  <c r="AF77" i="15"/>
  <c r="AF92" i="15"/>
  <c r="AF82" i="15"/>
  <c r="AF83" i="15"/>
  <c r="AF84" i="15"/>
  <c r="AF85" i="15"/>
  <c r="AF86" i="15"/>
  <c r="AF88" i="15"/>
  <c r="AF89" i="15"/>
  <c r="AF53" i="15"/>
  <c r="AF54" i="15"/>
  <c r="AF55" i="15"/>
  <c r="AF56" i="15"/>
  <c r="AF75" i="15"/>
  <c r="AF87" i="15"/>
  <c r="AF52" i="15"/>
  <c r="AF90" i="15"/>
  <c r="AF91" i="15"/>
  <c r="AF2" i="15"/>
  <c r="AF102" i="15"/>
  <c r="AE57" i="15"/>
  <c r="AE17" i="2" s="1"/>
  <c r="AE8" i="15"/>
  <c r="AE21" i="15"/>
  <c r="AE8" i="2" s="1"/>
  <c r="AD10" i="2"/>
  <c r="AD46" i="2"/>
  <c r="AE35" i="15"/>
  <c r="AE9" i="2" s="1"/>
  <c r="AF106" i="15"/>
  <c r="AF110" i="15"/>
  <c r="AE46" i="15"/>
  <c r="AE48" i="15"/>
  <c r="AE96" i="15"/>
  <c r="AE38" i="15"/>
  <c r="AE39" i="15"/>
  <c r="AE98" i="15"/>
  <c r="AE42" i="15"/>
  <c r="AE44" i="15"/>
  <c r="AE40" i="15"/>
  <c r="AE41" i="15"/>
  <c r="AE43" i="15"/>
  <c r="AE45" i="15"/>
  <c r="AE47" i="15"/>
  <c r="AE97" i="15"/>
  <c r="AE79" i="15"/>
  <c r="AE42" i="2" s="1"/>
  <c r="AD49" i="15"/>
  <c r="AH12" i="2"/>
  <c r="AH25" i="2"/>
  <c r="AH26" i="2"/>
  <c r="AH27" i="2"/>
  <c r="AH28" i="2"/>
  <c r="AH29" i="2"/>
  <c r="AH30" i="2"/>
  <c r="AI5" i="2"/>
  <c r="AH31" i="2"/>
  <c r="AH32" i="2"/>
  <c r="AH33" i="2"/>
  <c r="AH34" i="2"/>
  <c r="AH35" i="2"/>
  <c r="AH57" i="2"/>
  <c r="AH66" i="2"/>
  <c r="AH44" i="2"/>
  <c r="AH45" i="2"/>
  <c r="AH60" i="2"/>
  <c r="AH3" i="2"/>
  <c r="AH59" i="2"/>
  <c r="AH51" i="2"/>
  <c r="AH52" i="2" s="1"/>
  <c r="AH4" i="2"/>
  <c r="AM67" i="2"/>
  <c r="AM68" i="2" s="1"/>
  <c r="AM69" i="2"/>
  <c r="AN6" i="2"/>
  <c r="AF104" i="15"/>
  <c r="AD15" i="2"/>
  <c r="AG49" i="24" l="1"/>
  <c r="AG35" i="24"/>
  <c r="AJ5" i="24"/>
  <c r="AI3" i="24"/>
  <c r="AG63" i="24"/>
  <c r="AG19" i="24"/>
  <c r="AH19" i="2" s="1"/>
  <c r="AE13" i="2"/>
  <c r="AE15" i="2"/>
  <c r="AE46" i="2"/>
  <c r="AG104" i="15"/>
  <c r="AG110" i="15"/>
  <c r="AF79" i="15"/>
  <c r="AF42" i="2" s="1"/>
  <c r="AF112" i="15"/>
  <c r="AF11" i="2" s="1"/>
  <c r="AF14" i="2" s="1"/>
  <c r="AF57" i="15"/>
  <c r="AF17" i="2" s="1"/>
  <c r="AD16" i="2"/>
  <c r="AF93" i="15"/>
  <c r="AF43" i="2" s="1"/>
  <c r="AG11" i="15"/>
  <c r="AG26" i="15"/>
  <c r="AG103" i="15"/>
  <c r="AG12" i="15"/>
  <c r="AG27" i="15"/>
  <c r="AG107" i="15"/>
  <c r="AG4" i="15"/>
  <c r="AG13" i="15"/>
  <c r="AG28" i="15"/>
  <c r="AG109" i="15"/>
  <c r="AG14" i="15"/>
  <c r="AG29" i="15"/>
  <c r="AG15" i="15"/>
  <c r="AG30" i="15"/>
  <c r="AG16" i="15"/>
  <c r="AG31" i="15"/>
  <c r="AH6" i="15"/>
  <c r="AG17" i="15"/>
  <c r="AG32" i="15"/>
  <c r="AG60" i="15"/>
  <c r="AG18" i="15"/>
  <c r="AG33" i="15"/>
  <c r="AG61" i="15"/>
  <c r="AG19" i="15"/>
  <c r="AG34" i="15"/>
  <c r="AG62" i="15"/>
  <c r="AG20" i="15"/>
  <c r="AG24" i="15"/>
  <c r="AG25" i="15"/>
  <c r="AG105" i="15"/>
  <c r="AG63" i="15"/>
  <c r="AG64" i="15"/>
  <c r="AG10" i="15"/>
  <c r="AG77" i="15"/>
  <c r="AG78" i="15"/>
  <c r="AG68" i="15"/>
  <c r="AG71" i="15"/>
  <c r="AG73" i="15"/>
  <c r="AG74" i="15"/>
  <c r="AG75" i="15"/>
  <c r="AG76" i="15"/>
  <c r="AG69" i="15"/>
  <c r="AG70" i="15"/>
  <c r="AG91" i="15"/>
  <c r="AG72" i="15"/>
  <c r="AG92" i="15"/>
  <c r="AG82" i="15"/>
  <c r="AG83" i="15"/>
  <c r="AG84" i="15"/>
  <c r="AG85" i="15"/>
  <c r="AG87" i="15"/>
  <c r="AG88" i="15"/>
  <c r="AG89" i="15"/>
  <c r="AG90" i="15"/>
  <c r="AG52" i="15"/>
  <c r="AG53" i="15"/>
  <c r="AG54" i="15"/>
  <c r="AG55" i="15"/>
  <c r="AG56" i="15"/>
  <c r="AG86" i="15"/>
  <c r="AG2" i="15"/>
  <c r="AG102" i="15"/>
  <c r="AF43" i="15"/>
  <c r="AF44" i="15"/>
  <c r="AF45" i="15"/>
  <c r="AF46" i="15"/>
  <c r="AF47" i="15"/>
  <c r="AF48" i="15"/>
  <c r="AF96" i="15"/>
  <c r="AF38" i="15"/>
  <c r="AF97" i="15"/>
  <c r="AF39" i="15"/>
  <c r="AF98" i="15"/>
  <c r="AF40" i="15"/>
  <c r="AF41" i="15"/>
  <c r="AF42" i="15"/>
  <c r="AE10" i="2"/>
  <c r="AD20" i="2"/>
  <c r="AE49" i="15"/>
  <c r="AE20" i="2" s="1"/>
  <c r="AE99" i="15"/>
  <c r="AE24" i="2" s="1"/>
  <c r="AI29" i="2"/>
  <c r="AI30" i="2"/>
  <c r="AJ5" i="2"/>
  <c r="AI31" i="2"/>
  <c r="AI32" i="2"/>
  <c r="AI33" i="2"/>
  <c r="AI34" i="2"/>
  <c r="AI35" i="2"/>
  <c r="AI12" i="2"/>
  <c r="AI25" i="2"/>
  <c r="AI27" i="2"/>
  <c r="AI28" i="2"/>
  <c r="AI26" i="2"/>
  <c r="AI60" i="2"/>
  <c r="AI57" i="2"/>
  <c r="AI66" i="2"/>
  <c r="AI44" i="2"/>
  <c r="AI45" i="2"/>
  <c r="AI3" i="2"/>
  <c r="AI59" i="2"/>
  <c r="AI51" i="2"/>
  <c r="AI52" i="2" s="1"/>
  <c r="AI4" i="2"/>
  <c r="AG111" i="15"/>
  <c r="AF8" i="15"/>
  <c r="AF21" i="15"/>
  <c r="AF8" i="2" s="1"/>
  <c r="AF65" i="15"/>
  <c r="AF18" i="2" s="1"/>
  <c r="AF35" i="15"/>
  <c r="AF9" i="2" s="1"/>
  <c r="AO6" i="2"/>
  <c r="AN69" i="2"/>
  <c r="AN67" i="2"/>
  <c r="AN68" i="2" s="1"/>
  <c r="AG106" i="15"/>
  <c r="AH63" i="24" l="1"/>
  <c r="AK5" i="24"/>
  <c r="AJ3" i="24"/>
  <c r="AH49" i="24"/>
  <c r="AH35" i="24"/>
  <c r="AH19" i="24"/>
  <c r="AI19" i="2" s="1"/>
  <c r="AE16" i="2"/>
  <c r="AE21" i="2" s="1"/>
  <c r="AE36" i="2" s="1"/>
  <c r="AE37" i="2" s="1"/>
  <c r="AE39" i="2" s="1"/>
  <c r="AE54" i="2" s="1"/>
  <c r="AH110" i="15"/>
  <c r="AF46" i="2"/>
  <c r="AF13" i="2"/>
  <c r="AF15" i="2" s="1"/>
  <c r="AD21" i="2"/>
  <c r="AD36" i="2" s="1"/>
  <c r="AD37" i="2" s="1"/>
  <c r="AH108" i="15"/>
  <c r="AH106" i="15"/>
  <c r="AH111" i="15"/>
  <c r="AG112" i="15"/>
  <c r="AG11" i="2" s="1"/>
  <c r="AG14" i="2" s="1"/>
  <c r="AH104" i="15"/>
  <c r="AF99" i="15"/>
  <c r="AF24" i="2" s="1"/>
  <c r="AG65" i="15"/>
  <c r="AG18" i="2" s="1"/>
  <c r="AG57" i="15"/>
  <c r="AG17" i="2" s="1"/>
  <c r="AG48" i="15"/>
  <c r="AG96" i="15"/>
  <c r="AG38" i="15"/>
  <c r="AG97" i="15"/>
  <c r="AG39" i="15"/>
  <c r="AG98" i="15"/>
  <c r="AG40" i="15"/>
  <c r="AG41" i="15"/>
  <c r="AG42" i="15"/>
  <c r="AG43" i="15"/>
  <c r="AG44" i="15"/>
  <c r="AG47" i="15"/>
  <c r="AG45" i="15"/>
  <c r="AG46" i="15"/>
  <c r="AH16" i="15"/>
  <c r="AH31" i="15"/>
  <c r="AI6" i="15"/>
  <c r="AI110" i="15" s="1"/>
  <c r="AH17" i="15"/>
  <c r="AH32" i="15"/>
  <c r="AH60" i="15"/>
  <c r="AH18" i="15"/>
  <c r="AH33" i="15"/>
  <c r="AH61" i="15"/>
  <c r="AH19" i="15"/>
  <c r="AH34" i="15"/>
  <c r="AH62" i="15"/>
  <c r="AH20" i="15"/>
  <c r="AH63" i="15"/>
  <c r="AH24" i="15"/>
  <c r="AH64" i="15"/>
  <c r="AH10" i="15"/>
  <c r="AH25" i="15"/>
  <c r="AH105" i="15"/>
  <c r="AH11" i="15"/>
  <c r="AH26" i="15"/>
  <c r="AH103" i="15"/>
  <c r="AH12" i="15"/>
  <c r="AH27" i="15"/>
  <c r="AH107" i="15"/>
  <c r="AH4" i="15"/>
  <c r="AH13" i="15"/>
  <c r="AH14" i="15"/>
  <c r="AH15" i="15"/>
  <c r="AH28" i="15"/>
  <c r="AH29" i="15"/>
  <c r="AH30" i="15"/>
  <c r="AH109" i="15"/>
  <c r="AH76" i="15"/>
  <c r="AH77" i="15"/>
  <c r="AH78" i="15"/>
  <c r="AH70" i="15"/>
  <c r="AH72" i="15"/>
  <c r="AH68" i="15"/>
  <c r="AH69" i="15"/>
  <c r="AH71" i="15"/>
  <c r="AH74" i="15"/>
  <c r="AH75" i="15"/>
  <c r="AH90" i="15"/>
  <c r="AH91" i="15"/>
  <c r="AH73" i="15"/>
  <c r="AH92" i="15"/>
  <c r="AH82" i="15"/>
  <c r="AH83" i="15"/>
  <c r="AH84" i="15"/>
  <c r="AH86" i="15"/>
  <c r="AH87" i="15"/>
  <c r="AH52" i="15"/>
  <c r="AH85" i="15"/>
  <c r="AH53" i="15"/>
  <c r="AH88" i="15"/>
  <c r="AH54" i="15"/>
  <c r="AH89" i="15"/>
  <c r="AH55" i="15"/>
  <c r="AH56" i="15"/>
  <c r="AH2" i="15"/>
  <c r="AH102" i="15"/>
  <c r="AG8" i="15"/>
  <c r="AG21" i="15"/>
  <c r="AG8" i="2" s="1"/>
  <c r="AG35" i="15"/>
  <c r="AG9" i="2" s="1"/>
  <c r="AP6" i="2"/>
  <c r="AO69" i="2"/>
  <c r="AF10" i="2"/>
  <c r="AJ27" i="2"/>
  <c r="AJ28" i="2"/>
  <c r="AJ12" i="2"/>
  <c r="AJ29" i="2"/>
  <c r="AJ30" i="2"/>
  <c r="AK5" i="2"/>
  <c r="AJ31" i="2"/>
  <c r="AJ32" i="2"/>
  <c r="AJ33" i="2"/>
  <c r="AJ34" i="2"/>
  <c r="AJ35" i="2"/>
  <c r="AJ25" i="2"/>
  <c r="AJ26" i="2"/>
  <c r="AJ59" i="2"/>
  <c r="AJ60" i="2"/>
  <c r="AJ57" i="2"/>
  <c r="AJ66" i="2"/>
  <c r="AJ44" i="2"/>
  <c r="AJ3" i="2"/>
  <c r="AJ4" i="2"/>
  <c r="AJ51" i="2"/>
  <c r="AJ52" i="2" s="1"/>
  <c r="AJ45" i="2"/>
  <c r="AG79" i="15"/>
  <c r="AG42" i="2" s="1"/>
  <c r="AG93" i="15"/>
  <c r="AG43" i="2" s="1"/>
  <c r="AF49" i="15"/>
  <c r="AF20" i="2" s="1"/>
  <c r="AD39" i="2" l="1"/>
  <c r="AD54" i="2" s="1"/>
  <c r="AI49" i="24"/>
  <c r="AL5" i="24"/>
  <c r="AK3" i="24"/>
  <c r="AI63" i="24"/>
  <c r="AF16" i="2"/>
  <c r="AG13" i="2"/>
  <c r="AH112" i="15"/>
  <c r="AH11" i="2" s="1"/>
  <c r="AH13" i="2" s="1"/>
  <c r="AI108" i="15"/>
  <c r="AI111" i="15"/>
  <c r="AI106" i="15"/>
  <c r="AH57" i="15"/>
  <c r="AH17" i="2" s="1"/>
  <c r="AG10" i="2"/>
  <c r="AH79" i="15"/>
  <c r="AH42" i="2" s="1"/>
  <c r="AH35" i="15"/>
  <c r="AH9" i="2" s="1"/>
  <c r="AI24" i="15"/>
  <c r="AI64" i="15"/>
  <c r="AI10" i="15"/>
  <c r="AI25" i="15"/>
  <c r="AI105" i="15"/>
  <c r="AI11" i="15"/>
  <c r="AI26" i="15"/>
  <c r="AI103" i="15"/>
  <c r="AI12" i="15"/>
  <c r="AI27" i="15"/>
  <c r="AI107" i="15"/>
  <c r="AI4" i="15"/>
  <c r="AI13" i="15"/>
  <c r="AI28" i="15"/>
  <c r="AI109" i="15"/>
  <c r="AI14" i="15"/>
  <c r="AI29" i="15"/>
  <c r="AI15" i="15"/>
  <c r="AI30" i="15"/>
  <c r="AI16" i="15"/>
  <c r="AI31" i="15"/>
  <c r="AJ6" i="15"/>
  <c r="AJ110" i="15" s="1"/>
  <c r="AI17" i="15"/>
  <c r="AI32" i="15"/>
  <c r="AI60" i="15"/>
  <c r="AI20" i="15"/>
  <c r="AI33" i="15"/>
  <c r="AI34" i="15"/>
  <c r="AI61" i="15"/>
  <c r="AI62" i="15"/>
  <c r="AI63" i="15"/>
  <c r="AI18" i="15"/>
  <c r="AI19" i="15"/>
  <c r="AI75" i="15"/>
  <c r="AI76" i="15"/>
  <c r="AI77" i="15"/>
  <c r="AI78" i="15"/>
  <c r="AI69" i="15"/>
  <c r="AI71" i="15"/>
  <c r="AI72" i="15"/>
  <c r="AI73" i="15"/>
  <c r="AI74" i="15"/>
  <c r="AI89" i="15"/>
  <c r="AI90" i="15"/>
  <c r="AI91" i="15"/>
  <c r="AI68" i="15"/>
  <c r="AI92" i="15"/>
  <c r="AI70" i="15"/>
  <c r="AI82" i="15"/>
  <c r="AI83" i="15"/>
  <c r="AI85" i="15"/>
  <c r="AI86" i="15"/>
  <c r="AI56" i="15"/>
  <c r="AI84" i="15"/>
  <c r="AI87" i="15"/>
  <c r="AI88" i="15"/>
  <c r="AI52" i="15"/>
  <c r="AI53" i="15"/>
  <c r="AI54" i="15"/>
  <c r="AI55" i="15"/>
  <c r="AI2" i="15"/>
  <c r="AI102" i="15"/>
  <c r="AK32" i="2"/>
  <c r="AK33" i="2"/>
  <c r="AK34" i="2"/>
  <c r="AK35" i="2"/>
  <c r="AK12" i="2"/>
  <c r="AK25" i="2"/>
  <c r="AK26" i="2"/>
  <c r="AK27" i="2"/>
  <c r="AK28" i="2"/>
  <c r="AL5" i="2"/>
  <c r="AK29" i="2"/>
  <c r="AK30" i="2"/>
  <c r="AK31" i="2"/>
  <c r="AK59" i="2"/>
  <c r="AK60" i="2"/>
  <c r="AK57" i="2"/>
  <c r="AK66" i="2"/>
  <c r="AK44" i="2"/>
  <c r="AK3" i="2"/>
  <c r="AK4" i="2"/>
  <c r="AK45" i="2"/>
  <c r="AK51" i="2"/>
  <c r="AK52" i="2" s="1"/>
  <c r="AH41" i="15"/>
  <c r="AH42" i="15"/>
  <c r="AH43" i="15"/>
  <c r="AH44" i="15"/>
  <c r="AH45" i="15"/>
  <c r="AH46" i="15"/>
  <c r="AH47" i="15"/>
  <c r="AH48" i="15"/>
  <c r="AH96" i="15"/>
  <c r="AH38" i="15"/>
  <c r="AH39" i="15"/>
  <c r="AH40" i="15"/>
  <c r="AH97" i="15"/>
  <c r="AH98" i="15"/>
  <c r="AG46" i="2"/>
  <c r="AH93" i="15"/>
  <c r="AH43" i="2" s="1"/>
  <c r="AG49" i="15"/>
  <c r="AG20" i="2" s="1"/>
  <c r="AH21" i="15"/>
  <c r="AH8" i="2" s="1"/>
  <c r="AH8" i="15"/>
  <c r="AG99" i="15"/>
  <c r="AG24" i="2" s="1"/>
  <c r="AF21" i="2"/>
  <c r="AF36" i="2" s="1"/>
  <c r="AF37" i="2" s="1"/>
  <c r="AF39" i="2" s="1"/>
  <c r="AF54" i="2" s="1"/>
  <c r="AQ6" i="2"/>
  <c r="AP67" i="2"/>
  <c r="AP69" i="2"/>
  <c r="AH65" i="15"/>
  <c r="AH18" i="2" s="1"/>
  <c r="AI104" i="15"/>
  <c r="AG15" i="2"/>
  <c r="AJ63" i="24" l="1"/>
  <c r="AJ35" i="24"/>
  <c r="AM5" i="24"/>
  <c r="AL3" i="24"/>
  <c r="AJ49" i="24"/>
  <c r="AJ19" i="24"/>
  <c r="AK19" i="2" s="1"/>
  <c r="AJ104" i="15"/>
  <c r="AH14" i="2"/>
  <c r="AJ111" i="15"/>
  <c r="AJ106" i="15"/>
  <c r="AJ108" i="15"/>
  <c r="AG16" i="2"/>
  <c r="AG21" i="2" s="1"/>
  <c r="AG36" i="2" s="1"/>
  <c r="AG37" i="2" s="1"/>
  <c r="AG39" i="2" s="1"/>
  <c r="AG54" i="2" s="1"/>
  <c r="AH10" i="2"/>
  <c r="AI112" i="15"/>
  <c r="AI11" i="2" s="1"/>
  <c r="AI14" i="2" s="1"/>
  <c r="AI57" i="15"/>
  <c r="AI17" i="2" s="1"/>
  <c r="AP68" i="2"/>
  <c r="AI8" i="15"/>
  <c r="AI21" i="15"/>
  <c r="AI8" i="2" s="1"/>
  <c r="AR6" i="2"/>
  <c r="AQ67" i="2"/>
  <c r="AQ68" i="2" s="1"/>
  <c r="AQ69" i="2"/>
  <c r="AI93" i="15"/>
  <c r="AI43" i="2" s="1"/>
  <c r="AI65" i="15"/>
  <c r="AI18" i="2" s="1"/>
  <c r="AI35" i="15"/>
  <c r="AI9" i="2" s="1"/>
  <c r="AH49" i="15"/>
  <c r="AH99" i="15"/>
  <c r="AH24" i="2" s="1"/>
  <c r="AL25" i="2"/>
  <c r="AL26" i="2"/>
  <c r="AL28" i="2"/>
  <c r="AL29" i="2"/>
  <c r="AL30" i="2"/>
  <c r="AM5" i="2"/>
  <c r="AL31" i="2"/>
  <c r="AL32" i="2"/>
  <c r="AL33" i="2"/>
  <c r="AL27" i="2"/>
  <c r="AL34" i="2"/>
  <c r="AL35" i="2"/>
  <c r="AL12" i="2"/>
  <c r="AL57" i="2"/>
  <c r="AL45" i="2"/>
  <c r="AL59" i="2"/>
  <c r="AL60" i="2"/>
  <c r="AL66" i="2"/>
  <c r="AL51" i="2"/>
  <c r="AL52" i="2" s="1"/>
  <c r="AL44" i="2"/>
  <c r="AL3" i="2"/>
  <c r="AL4" i="2"/>
  <c r="AI46" i="15"/>
  <c r="AI47" i="15"/>
  <c r="AI48" i="15"/>
  <c r="AI96" i="15"/>
  <c r="AI38" i="15"/>
  <c r="AI97" i="15"/>
  <c r="AI39" i="15"/>
  <c r="AI98" i="15"/>
  <c r="AI40" i="15"/>
  <c r="AI41" i="15"/>
  <c r="AI42" i="15"/>
  <c r="AI43" i="15"/>
  <c r="AI44" i="15"/>
  <c r="AI45" i="15"/>
  <c r="AH46" i="2"/>
  <c r="AI79" i="15"/>
  <c r="AI42" i="2" s="1"/>
  <c r="AJ14" i="15"/>
  <c r="AJ29" i="15"/>
  <c r="AJ15" i="15"/>
  <c r="AJ30" i="15"/>
  <c r="AJ16" i="15"/>
  <c r="AJ31" i="15"/>
  <c r="AJ17" i="15"/>
  <c r="AJ32" i="15"/>
  <c r="AJ60" i="15"/>
  <c r="AJ18" i="15"/>
  <c r="AJ33" i="15"/>
  <c r="AJ61" i="15"/>
  <c r="AJ19" i="15"/>
  <c r="AJ34" i="15"/>
  <c r="AJ62" i="15"/>
  <c r="AJ20" i="15"/>
  <c r="AJ63" i="15"/>
  <c r="AJ24" i="15"/>
  <c r="AJ64" i="15"/>
  <c r="AJ10" i="15"/>
  <c r="AJ25" i="15"/>
  <c r="AJ105" i="15"/>
  <c r="AJ4" i="15"/>
  <c r="AJ11" i="15"/>
  <c r="AK6" i="15"/>
  <c r="AJ12" i="15"/>
  <c r="AJ13" i="15"/>
  <c r="AJ2" i="15"/>
  <c r="AJ26" i="15"/>
  <c r="AJ27" i="15"/>
  <c r="AJ28" i="15"/>
  <c r="AJ103" i="15"/>
  <c r="AJ107" i="15"/>
  <c r="AJ109" i="15"/>
  <c r="AJ74" i="15"/>
  <c r="AJ75" i="15"/>
  <c r="AJ76" i="15"/>
  <c r="AJ77" i="15"/>
  <c r="AJ68" i="15"/>
  <c r="AJ70" i="15"/>
  <c r="AJ69" i="15"/>
  <c r="AJ72" i="15"/>
  <c r="AJ73" i="15"/>
  <c r="AJ78" i="15"/>
  <c r="AJ88" i="15"/>
  <c r="AJ89" i="15"/>
  <c r="AJ90" i="15"/>
  <c r="AJ91" i="15"/>
  <c r="AJ92" i="15"/>
  <c r="AJ71" i="15"/>
  <c r="AJ82" i="15"/>
  <c r="AJ84" i="15"/>
  <c r="AJ85" i="15"/>
  <c r="AJ52" i="15"/>
  <c r="AJ53" i="15"/>
  <c r="AJ54" i="15"/>
  <c r="AJ55" i="15"/>
  <c r="AJ56" i="15"/>
  <c r="AJ83" i="15"/>
  <c r="AJ86" i="15"/>
  <c r="AJ87" i="15"/>
  <c r="AJ102" i="15"/>
  <c r="AH15" i="2"/>
  <c r="AK108" i="15"/>
  <c r="AK35" i="24" l="1"/>
  <c r="AK49" i="24"/>
  <c r="AN5" i="24"/>
  <c r="AM3" i="24"/>
  <c r="AK19" i="24"/>
  <c r="AL19" i="2" s="1"/>
  <c r="AK63" i="24"/>
  <c r="AI13" i="2"/>
  <c r="AI15" i="2" s="1"/>
  <c r="AH16" i="2"/>
  <c r="AI46" i="2"/>
  <c r="AJ112" i="15"/>
  <c r="AJ11" i="2" s="1"/>
  <c r="AJ14" i="2" s="1"/>
  <c r="AK12" i="15"/>
  <c r="AK27" i="15"/>
  <c r="AK107" i="15"/>
  <c r="AK4" i="15"/>
  <c r="AK13" i="15"/>
  <c r="AK28" i="15"/>
  <c r="AK109" i="15"/>
  <c r="AK14" i="15"/>
  <c r="AK29" i="15"/>
  <c r="AK15" i="15"/>
  <c r="AK30" i="15"/>
  <c r="AK16" i="15"/>
  <c r="AK31" i="15"/>
  <c r="AL6" i="15"/>
  <c r="AL108" i="15" s="1"/>
  <c r="AK17" i="15"/>
  <c r="AK32" i="15"/>
  <c r="AK60" i="15"/>
  <c r="AK18" i="15"/>
  <c r="AK33" i="15"/>
  <c r="AK61" i="15"/>
  <c r="AK19" i="15"/>
  <c r="AK34" i="15"/>
  <c r="AK62" i="15"/>
  <c r="AK20" i="15"/>
  <c r="AK63" i="15"/>
  <c r="AK64" i="15"/>
  <c r="AK10" i="15"/>
  <c r="AK11" i="15"/>
  <c r="AK24" i="15"/>
  <c r="AK25" i="15"/>
  <c r="AK26" i="15"/>
  <c r="AK105" i="15"/>
  <c r="AK103" i="15"/>
  <c r="AK73" i="15"/>
  <c r="AK74" i="15"/>
  <c r="AK75" i="15"/>
  <c r="AK76" i="15"/>
  <c r="AK69" i="15"/>
  <c r="AK70" i="15"/>
  <c r="AK71" i="15"/>
  <c r="AK72" i="15"/>
  <c r="AK77" i="15"/>
  <c r="AK78" i="15"/>
  <c r="AK87" i="15"/>
  <c r="AK88" i="15"/>
  <c r="AK89" i="15"/>
  <c r="AK90" i="15"/>
  <c r="AK91" i="15"/>
  <c r="AK92" i="15"/>
  <c r="AK83" i="15"/>
  <c r="AK84" i="15"/>
  <c r="AK85" i="15"/>
  <c r="AK54" i="15"/>
  <c r="AK86" i="15"/>
  <c r="AK55" i="15"/>
  <c r="AK56" i="15"/>
  <c r="AK68" i="15"/>
  <c r="AK52" i="15"/>
  <c r="AK53" i="15"/>
  <c r="AK2" i="15"/>
  <c r="AK82" i="15"/>
  <c r="AK102" i="15"/>
  <c r="AJ39" i="15"/>
  <c r="AJ41" i="15"/>
  <c r="AJ96" i="15"/>
  <c r="AJ42" i="15"/>
  <c r="AJ43" i="15"/>
  <c r="AJ44" i="15"/>
  <c r="AJ45" i="15"/>
  <c r="AJ97" i="15"/>
  <c r="AJ46" i="15"/>
  <c r="AJ98" i="15"/>
  <c r="AJ47" i="15"/>
  <c r="AJ38" i="15"/>
  <c r="AJ48" i="15"/>
  <c r="AK106" i="15"/>
  <c r="AI49" i="15"/>
  <c r="AI20" i="2" s="1"/>
  <c r="AM30" i="2"/>
  <c r="AN5" i="2"/>
  <c r="AM31" i="2"/>
  <c r="AM33" i="2"/>
  <c r="AM34" i="2"/>
  <c r="AM35" i="2"/>
  <c r="AM12" i="2"/>
  <c r="AM25" i="2"/>
  <c r="AM26" i="2"/>
  <c r="AM27" i="2"/>
  <c r="AM28" i="2"/>
  <c r="AM29" i="2"/>
  <c r="AM32" i="2"/>
  <c r="AM57" i="2"/>
  <c r="AM45" i="2"/>
  <c r="AM59" i="2"/>
  <c r="AM60" i="2"/>
  <c r="AM51" i="2"/>
  <c r="AM52" i="2" s="1"/>
  <c r="AM44" i="2"/>
  <c r="AM3" i="2"/>
  <c r="AM66" i="2"/>
  <c r="AM4" i="2"/>
  <c r="AK104" i="15"/>
  <c r="AI99" i="15"/>
  <c r="AI24" i="2" s="1"/>
  <c r="AJ65" i="15"/>
  <c r="AJ18" i="2" s="1"/>
  <c r="AS6" i="2"/>
  <c r="AR67" i="2"/>
  <c r="AR68" i="2" s="1"/>
  <c r="AR69" i="2"/>
  <c r="AJ8" i="15"/>
  <c r="AJ21" i="15"/>
  <c r="AJ8" i="2" s="1"/>
  <c r="AI10" i="2"/>
  <c r="AJ35" i="15"/>
  <c r="AJ9" i="2" s="1"/>
  <c r="AK111" i="15"/>
  <c r="AJ57" i="15"/>
  <c r="AJ17" i="2" s="1"/>
  <c r="AH20" i="2"/>
  <c r="AJ93" i="15"/>
  <c r="AJ43" i="2" s="1"/>
  <c r="AJ79" i="15"/>
  <c r="AJ42" i="2" s="1"/>
  <c r="AK110" i="15"/>
  <c r="AL63" i="24" l="1"/>
  <c r="AL49" i="24"/>
  <c r="AO5" i="24"/>
  <c r="AN3" i="24"/>
  <c r="AI16" i="2"/>
  <c r="AI21" i="2" s="1"/>
  <c r="AI36" i="2" s="1"/>
  <c r="AI37" i="2" s="1"/>
  <c r="AI39" i="2" s="1"/>
  <c r="AI54" i="2" s="1"/>
  <c r="AJ13" i="2"/>
  <c r="AL111" i="15"/>
  <c r="AH21" i="2"/>
  <c r="AH36" i="2" s="1"/>
  <c r="AH37" i="2" s="1"/>
  <c r="AL110" i="15"/>
  <c r="AL104" i="15"/>
  <c r="AL106" i="15"/>
  <c r="AK112" i="15"/>
  <c r="AK11" i="2" s="1"/>
  <c r="AK14" i="2" s="1"/>
  <c r="AJ46" i="2"/>
  <c r="AK79" i="15"/>
  <c r="AK42" i="2" s="1"/>
  <c r="AN35" i="2"/>
  <c r="AN12" i="2"/>
  <c r="AN26" i="2"/>
  <c r="AN27" i="2"/>
  <c r="AN28" i="2"/>
  <c r="AN29" i="2"/>
  <c r="AN30" i="2"/>
  <c r="AO5" i="2"/>
  <c r="AN31" i="2"/>
  <c r="AN32" i="2"/>
  <c r="AN33" i="2"/>
  <c r="AN34" i="2"/>
  <c r="AN25" i="2"/>
  <c r="AN57" i="2"/>
  <c r="AN44" i="2"/>
  <c r="AN45" i="2"/>
  <c r="AN59" i="2"/>
  <c r="AN60" i="2"/>
  <c r="AN3" i="2"/>
  <c r="AN51" i="2"/>
  <c r="AN52" i="2" s="1"/>
  <c r="AN4" i="2"/>
  <c r="AN66" i="2"/>
  <c r="AT6" i="2"/>
  <c r="AS67" i="2"/>
  <c r="AS69" i="2"/>
  <c r="AJ99" i="15"/>
  <c r="AJ24" i="2" s="1"/>
  <c r="AK35" i="15"/>
  <c r="AK9" i="2" s="1"/>
  <c r="AK65" i="15"/>
  <c r="AK18" i="2" s="1"/>
  <c r="AK96" i="15"/>
  <c r="AK38" i="15"/>
  <c r="AK97" i="15"/>
  <c r="AK39" i="15"/>
  <c r="AK98" i="15"/>
  <c r="AK40" i="15"/>
  <c r="AK41" i="15"/>
  <c r="AK42" i="15"/>
  <c r="AK43" i="15"/>
  <c r="AK44" i="15"/>
  <c r="AK45" i="15"/>
  <c r="AK46" i="15"/>
  <c r="AK47" i="15"/>
  <c r="AK48" i="15"/>
  <c r="AJ49" i="15"/>
  <c r="AK21" i="15"/>
  <c r="AK8" i="2" s="1"/>
  <c r="AK8" i="15"/>
  <c r="AJ10" i="2"/>
  <c r="AL17" i="15"/>
  <c r="AL32" i="15"/>
  <c r="AL60" i="15"/>
  <c r="AL18" i="15"/>
  <c r="AL33" i="15"/>
  <c r="AL61" i="15"/>
  <c r="AL19" i="15"/>
  <c r="AL34" i="15"/>
  <c r="AL20" i="15"/>
  <c r="AL63" i="15"/>
  <c r="AL24" i="15"/>
  <c r="AL64" i="15"/>
  <c r="AL10" i="15"/>
  <c r="AL25" i="15"/>
  <c r="AL105" i="15"/>
  <c r="AL11" i="15"/>
  <c r="AL26" i="15"/>
  <c r="AL103" i="15"/>
  <c r="AL12" i="15"/>
  <c r="AL27" i="15"/>
  <c r="AL107" i="15"/>
  <c r="AL4" i="15"/>
  <c r="AL13" i="15"/>
  <c r="AL28" i="15"/>
  <c r="AL109" i="15"/>
  <c r="AL29" i="15"/>
  <c r="AL30" i="15"/>
  <c r="AL31" i="15"/>
  <c r="AM6" i="15"/>
  <c r="AL62" i="15"/>
  <c r="AL14" i="15"/>
  <c r="AL15" i="15"/>
  <c r="AL16" i="15"/>
  <c r="AL72" i="15"/>
  <c r="AL73" i="15"/>
  <c r="AL74" i="15"/>
  <c r="AL75" i="15"/>
  <c r="AL78" i="15"/>
  <c r="AL68" i="15"/>
  <c r="AL70" i="15"/>
  <c r="AL71" i="15"/>
  <c r="AL76" i="15"/>
  <c r="AL86" i="15"/>
  <c r="AL87" i="15"/>
  <c r="AL88" i="15"/>
  <c r="AL89" i="15"/>
  <c r="AL90" i="15"/>
  <c r="AL91" i="15"/>
  <c r="AL92" i="15"/>
  <c r="AL69" i="15"/>
  <c r="AL82" i="15"/>
  <c r="AL77" i="15"/>
  <c r="AL83" i="15"/>
  <c r="AL84" i="15"/>
  <c r="AL85" i="15"/>
  <c r="AL52" i="15"/>
  <c r="AL53" i="15"/>
  <c r="AL54" i="15"/>
  <c r="AL55" i="15"/>
  <c r="AL56" i="15"/>
  <c r="AL2" i="15"/>
  <c r="AL102" i="15"/>
  <c r="AK93" i="15"/>
  <c r="AK43" i="2" s="1"/>
  <c r="AK57" i="15"/>
  <c r="AK17" i="2" s="1"/>
  <c r="AJ15" i="2"/>
  <c r="AH39" i="2" l="1"/>
  <c r="AH54" i="2" s="1"/>
  <c r="AM63" i="24"/>
  <c r="AM35" i="24"/>
  <c r="AP5" i="24"/>
  <c r="AO3" i="24"/>
  <c r="AM19" i="24"/>
  <c r="AN19" i="2" s="1"/>
  <c r="AM49" i="24"/>
  <c r="AK13" i="2"/>
  <c r="AJ16" i="2"/>
  <c r="AK49" i="15"/>
  <c r="AK20" i="2" s="1"/>
  <c r="AK99" i="15"/>
  <c r="AK24" i="2" s="1"/>
  <c r="AL112" i="15"/>
  <c r="AL11" i="2" s="1"/>
  <c r="AL14" i="2" s="1"/>
  <c r="AM10" i="15"/>
  <c r="AM25" i="15"/>
  <c r="AM105" i="15"/>
  <c r="AM11" i="15"/>
  <c r="AM26" i="15"/>
  <c r="AM103" i="15"/>
  <c r="AM13" i="15"/>
  <c r="AM28" i="15"/>
  <c r="AM109" i="15"/>
  <c r="AM14" i="15"/>
  <c r="AM29" i="15"/>
  <c r="AM15" i="15"/>
  <c r="AM30" i="15"/>
  <c r="AM16" i="15"/>
  <c r="AM31" i="15"/>
  <c r="AN6" i="15"/>
  <c r="AM17" i="15"/>
  <c r="AM32" i="15"/>
  <c r="AM60" i="15"/>
  <c r="AM18" i="15"/>
  <c r="AM33" i="15"/>
  <c r="AM61" i="15"/>
  <c r="AM107" i="15"/>
  <c r="AM62" i="15"/>
  <c r="AM63" i="15"/>
  <c r="AM12" i="15"/>
  <c r="AM64" i="15"/>
  <c r="AM19" i="15"/>
  <c r="AM4" i="15"/>
  <c r="AM20" i="15"/>
  <c r="AM24" i="15"/>
  <c r="AM27" i="15"/>
  <c r="AM34" i="15"/>
  <c r="AM71" i="15"/>
  <c r="AM72" i="15"/>
  <c r="AM73" i="15"/>
  <c r="AM74" i="15"/>
  <c r="AM77" i="15"/>
  <c r="AM68" i="15"/>
  <c r="AM69" i="15"/>
  <c r="AM70" i="15"/>
  <c r="AM75" i="15"/>
  <c r="AM76" i="15"/>
  <c r="AM78" i="15"/>
  <c r="AM85" i="15"/>
  <c r="AM86" i="15"/>
  <c r="AM87" i="15"/>
  <c r="AM88" i="15"/>
  <c r="AM89" i="15"/>
  <c r="AM90" i="15"/>
  <c r="AM91" i="15"/>
  <c r="AM82" i="15"/>
  <c r="AM52" i="15"/>
  <c r="AM53" i="15"/>
  <c r="AM54" i="15"/>
  <c r="AM55" i="15"/>
  <c r="AM56" i="15"/>
  <c r="AM83" i="15"/>
  <c r="AM84" i="15"/>
  <c r="AM92" i="15"/>
  <c r="AM2" i="15"/>
  <c r="AM102" i="15"/>
  <c r="AO28" i="2"/>
  <c r="AO29" i="2"/>
  <c r="AO31" i="2"/>
  <c r="AO32" i="2"/>
  <c r="AO33" i="2"/>
  <c r="AO34" i="2"/>
  <c r="AO35" i="2"/>
  <c r="AO12" i="2"/>
  <c r="AO30" i="2"/>
  <c r="AP5" i="2"/>
  <c r="AO25" i="2"/>
  <c r="AO26" i="2"/>
  <c r="AO27" i="2"/>
  <c r="AO57" i="2"/>
  <c r="AO44" i="2"/>
  <c r="AO45" i="2"/>
  <c r="AO59" i="2"/>
  <c r="AO60" i="2"/>
  <c r="AO51" i="2"/>
  <c r="AO52" i="2" s="1"/>
  <c r="AO3" i="2"/>
  <c r="AO4" i="2"/>
  <c r="AL65" i="15"/>
  <c r="AL18" i="2" s="1"/>
  <c r="AM106" i="15"/>
  <c r="AL93" i="15"/>
  <c r="AL43" i="2" s="1"/>
  <c r="AL8" i="15"/>
  <c r="AL21" i="15"/>
  <c r="AL8" i="2" s="1"/>
  <c r="AS68" i="2"/>
  <c r="AL35" i="15"/>
  <c r="AL9" i="2" s="1"/>
  <c r="AM110" i="15"/>
  <c r="AU6" i="2"/>
  <c r="AT67" i="2"/>
  <c r="AT68" i="2" s="1"/>
  <c r="AT69" i="2"/>
  <c r="AM111" i="15"/>
  <c r="AL42" i="15"/>
  <c r="AL43" i="15"/>
  <c r="AL45" i="15"/>
  <c r="AL46" i="15"/>
  <c r="AL47" i="15"/>
  <c r="AL48" i="15"/>
  <c r="AL96" i="15"/>
  <c r="AL38" i="15"/>
  <c r="AL97" i="15"/>
  <c r="AL39" i="15"/>
  <c r="AL40" i="15"/>
  <c r="AL41" i="15"/>
  <c r="AL44" i="15"/>
  <c r="AL98" i="15"/>
  <c r="AK10" i="2"/>
  <c r="AM104" i="15"/>
  <c r="AL79" i="15"/>
  <c r="AL42" i="2" s="1"/>
  <c r="AM108" i="15"/>
  <c r="AL57" i="15"/>
  <c r="AL17" i="2" s="1"/>
  <c r="AK46" i="2"/>
  <c r="AK15" i="2"/>
  <c r="AN63" i="24" l="1"/>
  <c r="AN49" i="24"/>
  <c r="AN35" i="24"/>
  <c r="AQ5" i="24"/>
  <c r="AP3" i="24"/>
  <c r="AN19" i="24"/>
  <c r="AO19" i="2" s="1"/>
  <c r="AL46" i="2"/>
  <c r="AL13" i="2"/>
  <c r="AL15" i="2" s="1"/>
  <c r="AN110" i="15"/>
  <c r="AN108" i="15"/>
  <c r="AN104" i="15"/>
  <c r="AN106" i="15"/>
  <c r="AN111" i="15"/>
  <c r="AL49" i="15"/>
  <c r="AL20" i="2" s="1"/>
  <c r="AL99" i="15"/>
  <c r="AL24" i="2" s="1"/>
  <c r="AP33" i="2"/>
  <c r="AP34" i="2"/>
  <c r="AP12" i="2"/>
  <c r="AP25" i="2"/>
  <c r="AP27" i="2"/>
  <c r="AP28" i="2"/>
  <c r="AP29" i="2"/>
  <c r="AP31" i="2"/>
  <c r="AP32" i="2"/>
  <c r="AP35" i="2"/>
  <c r="AQ5" i="2"/>
  <c r="AP26" i="2"/>
  <c r="AP30" i="2"/>
  <c r="AP57" i="2"/>
  <c r="AP66" i="2"/>
  <c r="AP44" i="2"/>
  <c r="AP58" i="2"/>
  <c r="AP45" i="2"/>
  <c r="AP51" i="2"/>
  <c r="AP52" i="2" s="1"/>
  <c r="AP3" i="2"/>
  <c r="AP4" i="2"/>
  <c r="AM35" i="15"/>
  <c r="AM9" i="2" s="1"/>
  <c r="AM65" i="15"/>
  <c r="AM18" i="2" s="1"/>
  <c r="AM57" i="15"/>
  <c r="AM17" i="2" s="1"/>
  <c r="AM47" i="15"/>
  <c r="AM48" i="15"/>
  <c r="AM38" i="15"/>
  <c r="AM97" i="15"/>
  <c r="AM39" i="15"/>
  <c r="AM98" i="15"/>
  <c r="AM40" i="15"/>
  <c r="AM41" i="15"/>
  <c r="AM42" i="15"/>
  <c r="AM43" i="15"/>
  <c r="AM44" i="15"/>
  <c r="AM45" i="15"/>
  <c r="AM46" i="15"/>
  <c r="AM96" i="15"/>
  <c r="AL10" i="2"/>
  <c r="AK16" i="2"/>
  <c r="AK21" i="2" s="1"/>
  <c r="AK36" i="2" s="1"/>
  <c r="AK37" i="2" s="1"/>
  <c r="AK39" i="2" s="1"/>
  <c r="AK54" i="2" s="1"/>
  <c r="AM93" i="15"/>
  <c r="AM43" i="2" s="1"/>
  <c r="AN15" i="15"/>
  <c r="AN30" i="15"/>
  <c r="AN16" i="15"/>
  <c r="AN31" i="15"/>
  <c r="AO6" i="15"/>
  <c r="AO111" i="15" s="1"/>
  <c r="AN18" i="15"/>
  <c r="AN33" i="15"/>
  <c r="AN61" i="15"/>
  <c r="AN19" i="15"/>
  <c r="AN34" i="15"/>
  <c r="AN62" i="15"/>
  <c r="AN20" i="15"/>
  <c r="AN63" i="15"/>
  <c r="AN24" i="15"/>
  <c r="AN64" i="15"/>
  <c r="AN10" i="15"/>
  <c r="AN25" i="15"/>
  <c r="AN105" i="15"/>
  <c r="AN11" i="15"/>
  <c r="AN26" i="15"/>
  <c r="AN103" i="15"/>
  <c r="AN107" i="15"/>
  <c r="AN109" i="15"/>
  <c r="AN60" i="15"/>
  <c r="AN12" i="15"/>
  <c r="AN4" i="15"/>
  <c r="AN13" i="15"/>
  <c r="AN14" i="15"/>
  <c r="AN17" i="15"/>
  <c r="AN27" i="15"/>
  <c r="AN28" i="15"/>
  <c r="AN32" i="15"/>
  <c r="AN29" i="15"/>
  <c r="AN70" i="15"/>
  <c r="AN71" i="15"/>
  <c r="AN72" i="15"/>
  <c r="AN73" i="15"/>
  <c r="AN76" i="15"/>
  <c r="AN78" i="15"/>
  <c r="AN68" i="15"/>
  <c r="AN69" i="15"/>
  <c r="AN74" i="15"/>
  <c r="AN75" i="15"/>
  <c r="AN84" i="15"/>
  <c r="AN77" i="15"/>
  <c r="AN85" i="15"/>
  <c r="AN86" i="15"/>
  <c r="AN87" i="15"/>
  <c r="AN88" i="15"/>
  <c r="AN89" i="15"/>
  <c r="AN90" i="15"/>
  <c r="AN92" i="15"/>
  <c r="AN52" i="15"/>
  <c r="AN53" i="15"/>
  <c r="AN83" i="15"/>
  <c r="AN91" i="15"/>
  <c r="AN54" i="15"/>
  <c r="AN55" i="15"/>
  <c r="AN56" i="15"/>
  <c r="AN82" i="15"/>
  <c r="AN2" i="15"/>
  <c r="AN102" i="15"/>
  <c r="AV6" i="2"/>
  <c r="AU67" i="2"/>
  <c r="AU68" i="2" s="1"/>
  <c r="AU69" i="2"/>
  <c r="AM79" i="15"/>
  <c r="AM42" i="2" s="1"/>
  <c r="AM112" i="15"/>
  <c r="AM11" i="2" s="1"/>
  <c r="AM13" i="2" s="1"/>
  <c r="AM8" i="15"/>
  <c r="AM21" i="15"/>
  <c r="AM8" i="2" s="1"/>
  <c r="AO63" i="24" l="1"/>
  <c r="AR5" i="24"/>
  <c r="AQ3" i="24"/>
  <c r="AO35" i="24"/>
  <c r="AO19" i="24"/>
  <c r="AP19" i="2" s="1"/>
  <c r="AO49" i="24"/>
  <c r="AL16" i="2"/>
  <c r="AL21" i="2" s="1"/>
  <c r="AL36" i="2" s="1"/>
  <c r="AL37" i="2" s="1"/>
  <c r="AL39" i="2" s="1"/>
  <c r="AL54" i="2" s="1"/>
  <c r="AO106" i="15"/>
  <c r="AM14" i="2"/>
  <c r="AM15" i="2" s="1"/>
  <c r="AM46" i="2"/>
  <c r="AN112" i="15"/>
  <c r="AN11" i="2" s="1"/>
  <c r="AN14" i="2" s="1"/>
  <c r="AM10" i="2"/>
  <c r="AM49" i="15"/>
  <c r="AM99" i="15"/>
  <c r="AM24" i="2" s="1"/>
  <c r="AO20" i="15"/>
  <c r="AO63" i="15"/>
  <c r="AO24" i="15"/>
  <c r="AO64" i="15"/>
  <c r="AO11" i="15"/>
  <c r="AO26" i="15"/>
  <c r="AO103" i="15"/>
  <c r="AO12" i="15"/>
  <c r="AO27" i="15"/>
  <c r="AO107" i="15"/>
  <c r="AO4" i="15"/>
  <c r="AO13" i="15"/>
  <c r="AO28" i="15"/>
  <c r="AO109" i="15"/>
  <c r="AO14" i="15"/>
  <c r="AO29" i="15"/>
  <c r="AO15" i="15"/>
  <c r="AO30" i="15"/>
  <c r="AO16" i="15"/>
  <c r="AO31" i="15"/>
  <c r="AP6" i="15"/>
  <c r="AP106" i="15" s="1"/>
  <c r="AO60" i="15"/>
  <c r="AO61" i="15"/>
  <c r="AO10" i="15"/>
  <c r="AO62" i="15"/>
  <c r="AO17" i="15"/>
  <c r="AO18" i="15"/>
  <c r="AO19" i="15"/>
  <c r="AO25" i="15"/>
  <c r="AO32" i="15"/>
  <c r="AO33" i="15"/>
  <c r="AO34" i="15"/>
  <c r="AO105" i="15"/>
  <c r="AO69" i="15"/>
  <c r="AO70" i="15"/>
  <c r="AO71" i="15"/>
  <c r="AO72" i="15"/>
  <c r="AO75" i="15"/>
  <c r="AO77" i="15"/>
  <c r="AO68" i="15"/>
  <c r="AO73" i="15"/>
  <c r="AO74" i="15"/>
  <c r="AO76" i="15"/>
  <c r="AO83" i="15"/>
  <c r="AO84" i="15"/>
  <c r="AO78" i="15"/>
  <c r="AO85" i="15"/>
  <c r="AO86" i="15"/>
  <c r="AO87" i="15"/>
  <c r="AO89" i="15"/>
  <c r="AO91" i="15"/>
  <c r="AO92" i="15"/>
  <c r="AO82" i="15"/>
  <c r="AO88" i="15"/>
  <c r="AO52" i="15"/>
  <c r="AO90" i="15"/>
  <c r="AO53" i="15"/>
  <c r="AO54" i="15"/>
  <c r="AO55" i="15"/>
  <c r="AO56" i="15"/>
  <c r="AO2" i="15"/>
  <c r="AO102" i="15"/>
  <c r="AN8" i="15"/>
  <c r="AN21" i="15"/>
  <c r="AN8" i="2" s="1"/>
  <c r="AO104" i="15"/>
  <c r="AQ26" i="2"/>
  <c r="AQ27" i="2"/>
  <c r="AQ28" i="2"/>
  <c r="AQ29" i="2"/>
  <c r="AQ12" i="2"/>
  <c r="AQ30" i="2"/>
  <c r="AR5" i="2"/>
  <c r="AQ31" i="2"/>
  <c r="AQ32" i="2"/>
  <c r="AQ33" i="2"/>
  <c r="AQ34" i="2"/>
  <c r="AQ35" i="2"/>
  <c r="AQ25" i="2"/>
  <c r="AQ57" i="2"/>
  <c r="AQ66" i="2"/>
  <c r="AQ44" i="2"/>
  <c r="AQ58" i="2"/>
  <c r="AQ45" i="2"/>
  <c r="AQ3" i="2"/>
  <c r="AQ51" i="2"/>
  <c r="AQ52" i="2" s="1"/>
  <c r="AQ4" i="2"/>
  <c r="AN57" i="15"/>
  <c r="AN17" i="2" s="1"/>
  <c r="AN79" i="15"/>
  <c r="AN42" i="2" s="1"/>
  <c r="AN40" i="15"/>
  <c r="AN41" i="15"/>
  <c r="AN43" i="15"/>
  <c r="AN44" i="15"/>
  <c r="AN45" i="15"/>
  <c r="AN46" i="15"/>
  <c r="AN47" i="15"/>
  <c r="AN48" i="15"/>
  <c r="AN38" i="15"/>
  <c r="AN39" i="15"/>
  <c r="AN42" i="15"/>
  <c r="AN96" i="15"/>
  <c r="AN97" i="15"/>
  <c r="AN98" i="15"/>
  <c r="AN35" i="15"/>
  <c r="AN9" i="2" s="1"/>
  <c r="AW6" i="2"/>
  <c r="AV67" i="2"/>
  <c r="AV68" i="2" s="1"/>
  <c r="AV69" i="2"/>
  <c r="AO108" i="15"/>
  <c r="AP108" i="15" s="1"/>
  <c r="AO110" i="15"/>
  <c r="AP110" i="15" s="1"/>
  <c r="AN93" i="15"/>
  <c r="AN43" i="2" s="1"/>
  <c r="AN65" i="15"/>
  <c r="AN18" i="2" s="1"/>
  <c r="AP63" i="24" l="1"/>
  <c r="AP35" i="24"/>
  <c r="AS5" i="24"/>
  <c r="AR3" i="24"/>
  <c r="AP19" i="24"/>
  <c r="AQ19" i="2" s="1"/>
  <c r="AP49" i="24"/>
  <c r="AN13" i="2"/>
  <c r="AP111" i="15"/>
  <c r="AP104" i="15"/>
  <c r="AN15" i="2"/>
  <c r="AN46" i="2"/>
  <c r="AM16" i="2"/>
  <c r="AO112" i="15"/>
  <c r="AO11" i="2" s="1"/>
  <c r="AO14" i="2" s="1"/>
  <c r="AO21" i="15"/>
  <c r="AO8" i="2" s="1"/>
  <c r="AO8" i="15"/>
  <c r="AO45" i="15"/>
  <c r="AO46" i="15"/>
  <c r="AO48" i="15"/>
  <c r="AO96" i="15"/>
  <c r="AO38" i="15"/>
  <c r="AO97" i="15"/>
  <c r="AO39" i="15"/>
  <c r="AO98" i="15"/>
  <c r="AO40" i="15"/>
  <c r="AO41" i="15"/>
  <c r="AO42" i="15"/>
  <c r="AO43" i="15"/>
  <c r="AO44" i="15"/>
  <c r="AO47" i="15"/>
  <c r="AO65" i="15"/>
  <c r="AO18" i="2" s="1"/>
  <c r="AP13" i="15"/>
  <c r="AP28" i="15"/>
  <c r="AP109" i="15"/>
  <c r="AP14" i="15"/>
  <c r="AP29" i="15"/>
  <c r="AP16" i="15"/>
  <c r="AP31" i="15"/>
  <c r="AQ6" i="15"/>
  <c r="AQ110" i="15" s="1"/>
  <c r="AP17" i="15"/>
  <c r="AP32" i="15"/>
  <c r="AP60" i="15"/>
  <c r="AP18" i="15"/>
  <c r="AP33" i="15"/>
  <c r="AP61" i="15"/>
  <c r="AP19" i="15"/>
  <c r="AP34" i="15"/>
  <c r="AP62" i="15"/>
  <c r="AP20" i="15"/>
  <c r="AP63" i="15"/>
  <c r="AP24" i="15"/>
  <c r="AP64" i="15"/>
  <c r="AP10" i="15"/>
  <c r="AP11" i="15"/>
  <c r="AP12" i="15"/>
  <c r="AP15" i="15"/>
  <c r="AP4" i="15"/>
  <c r="AP25" i="15"/>
  <c r="AP26" i="15"/>
  <c r="AP27" i="15"/>
  <c r="AP30" i="15"/>
  <c r="AP105" i="15"/>
  <c r="AP103" i="15"/>
  <c r="AP107" i="15"/>
  <c r="AP68" i="15"/>
  <c r="AP69" i="15"/>
  <c r="AP70" i="15"/>
  <c r="AP71" i="15"/>
  <c r="AP74" i="15"/>
  <c r="AP76" i="15"/>
  <c r="AP77" i="15"/>
  <c r="AP78" i="15"/>
  <c r="AP72" i="15"/>
  <c r="AP82" i="15"/>
  <c r="AP83" i="15"/>
  <c r="AP84" i="15"/>
  <c r="AP73" i="15"/>
  <c r="AP85" i="15"/>
  <c r="AP75" i="15"/>
  <c r="AP86" i="15"/>
  <c r="AP88" i="15"/>
  <c r="AP90" i="15"/>
  <c r="AP91" i="15"/>
  <c r="AP55" i="15"/>
  <c r="AP56" i="15"/>
  <c r="AP87" i="15"/>
  <c r="AP89" i="15"/>
  <c r="AP92" i="15"/>
  <c r="AP52" i="15"/>
  <c r="AP53" i="15"/>
  <c r="AP54" i="15"/>
  <c r="AP2" i="15"/>
  <c r="AP102" i="15"/>
  <c r="AO57" i="15"/>
  <c r="AO17" i="2" s="1"/>
  <c r="AN10" i="2"/>
  <c r="AN16" i="2" s="1"/>
  <c r="AN99" i="15"/>
  <c r="AN24" i="2" s="1"/>
  <c r="AN49" i="15"/>
  <c r="AN20" i="2" s="1"/>
  <c r="AX6" i="2"/>
  <c r="AW67" i="2"/>
  <c r="AW68" i="2" s="1"/>
  <c r="AW69" i="2"/>
  <c r="AO93" i="15"/>
  <c r="AO43" i="2" s="1"/>
  <c r="AR31" i="2"/>
  <c r="AR32" i="2"/>
  <c r="AR33" i="2"/>
  <c r="AR34" i="2"/>
  <c r="AR35" i="2"/>
  <c r="AR12" i="2"/>
  <c r="AR25" i="2"/>
  <c r="AR26" i="2"/>
  <c r="AR27" i="2"/>
  <c r="AR28" i="2"/>
  <c r="AS5" i="2"/>
  <c r="AR29" i="2"/>
  <c r="AR30" i="2"/>
  <c r="AR66" i="2"/>
  <c r="AR44" i="2"/>
  <c r="AR57" i="2"/>
  <c r="AR58" i="2"/>
  <c r="AR45" i="2"/>
  <c r="AR3" i="2"/>
  <c r="AR4" i="2"/>
  <c r="AR51" i="2"/>
  <c r="AR52" i="2" s="1"/>
  <c r="AO79" i="15"/>
  <c r="AO42" i="2" s="1"/>
  <c r="AO35" i="15"/>
  <c r="AO9" i="2" s="1"/>
  <c r="AQ63" i="24" l="1"/>
  <c r="AT5" i="24"/>
  <c r="AS3" i="24"/>
  <c r="AQ35" i="24"/>
  <c r="AQ19" i="24"/>
  <c r="AR19" i="2" s="1"/>
  <c r="AQ49" i="24"/>
  <c r="AQ111" i="15"/>
  <c r="AQ104" i="15"/>
  <c r="AQ106" i="15"/>
  <c r="AQ108" i="15"/>
  <c r="AO13" i="2"/>
  <c r="AP112" i="15"/>
  <c r="AP11" i="2" s="1"/>
  <c r="AP14" i="2" s="1"/>
  <c r="AN21" i="2"/>
  <c r="AN36" i="2" s="1"/>
  <c r="AN37" i="2" s="1"/>
  <c r="AN39" i="2" s="1"/>
  <c r="AN54" i="2" s="1"/>
  <c r="AO46" i="2"/>
  <c r="AP57" i="15"/>
  <c r="AP17" i="2" s="1"/>
  <c r="AP38" i="15"/>
  <c r="AP97" i="15"/>
  <c r="AP39" i="15"/>
  <c r="AP98" i="15"/>
  <c r="AP41" i="15"/>
  <c r="AP42" i="15"/>
  <c r="AP43" i="15"/>
  <c r="AP44" i="15"/>
  <c r="AP45" i="15"/>
  <c r="AP46" i="15"/>
  <c r="AP40" i="15"/>
  <c r="AP47" i="15"/>
  <c r="AP48" i="15"/>
  <c r="AP96" i="15"/>
  <c r="AO49" i="15"/>
  <c r="AO20" i="2" s="1"/>
  <c r="AO99" i="15"/>
  <c r="AO24" i="2" s="1"/>
  <c r="AP65" i="15"/>
  <c r="AP18" i="2" s="1"/>
  <c r="AS12" i="2"/>
  <c r="AS25" i="2"/>
  <c r="AS26" i="2"/>
  <c r="AS27" i="2"/>
  <c r="AS28" i="2"/>
  <c r="AS30" i="2"/>
  <c r="AT5" i="2"/>
  <c r="AS31" i="2"/>
  <c r="AS32" i="2"/>
  <c r="AS33" i="2"/>
  <c r="AS35" i="2"/>
  <c r="AS29" i="2"/>
  <c r="AS34" i="2"/>
  <c r="AS57" i="2"/>
  <c r="AS66" i="2"/>
  <c r="AS44" i="2"/>
  <c r="AS58" i="2"/>
  <c r="AS45" i="2"/>
  <c r="AS51" i="2"/>
  <c r="AS52" i="2" s="1"/>
  <c r="AS3" i="2"/>
  <c r="AS4" i="2"/>
  <c r="AP79" i="15"/>
  <c r="AP42" i="2" s="1"/>
  <c r="AP21" i="15"/>
  <c r="AP8" i="2" s="1"/>
  <c r="AP8" i="15"/>
  <c r="AY6" i="2"/>
  <c r="AX67" i="2"/>
  <c r="AX68" i="2" s="1"/>
  <c r="AX69" i="2"/>
  <c r="AP35" i="15"/>
  <c r="AP9" i="2" s="1"/>
  <c r="AQ18" i="15"/>
  <c r="AQ33" i="15"/>
  <c r="AQ61" i="15"/>
  <c r="AQ19" i="15"/>
  <c r="AQ34" i="15"/>
  <c r="AQ62" i="15"/>
  <c r="AQ24" i="15"/>
  <c r="AQ10" i="15"/>
  <c r="AQ25" i="15"/>
  <c r="AQ105" i="15"/>
  <c r="AQ12" i="15"/>
  <c r="AQ27" i="15"/>
  <c r="AQ107" i="15"/>
  <c r="AQ4" i="15"/>
  <c r="AQ13" i="15"/>
  <c r="AQ28" i="15"/>
  <c r="AQ109" i="15"/>
  <c r="AQ14" i="15"/>
  <c r="AQ29" i="15"/>
  <c r="AQ103" i="15"/>
  <c r="AQ11" i="15"/>
  <c r="AQ15" i="15"/>
  <c r="AQ16" i="15"/>
  <c r="AQ60" i="15"/>
  <c r="AQ17" i="15"/>
  <c r="AQ63" i="15"/>
  <c r="AQ20" i="15"/>
  <c r="AQ64" i="15"/>
  <c r="AQ26" i="15"/>
  <c r="AQ30" i="15"/>
  <c r="AQ31" i="15"/>
  <c r="AQ32" i="15"/>
  <c r="AR6" i="15"/>
  <c r="AR104" i="15" s="1"/>
  <c r="AQ68" i="15"/>
  <c r="AQ69" i="15"/>
  <c r="AQ70" i="15"/>
  <c r="AQ73" i="15"/>
  <c r="AQ75" i="15"/>
  <c r="AQ71" i="15"/>
  <c r="AQ72" i="15"/>
  <c r="AQ74" i="15"/>
  <c r="AQ77" i="15"/>
  <c r="AQ78" i="15"/>
  <c r="AQ82" i="15"/>
  <c r="AQ83" i="15"/>
  <c r="AQ84" i="15"/>
  <c r="AQ85" i="15"/>
  <c r="AQ76" i="15"/>
  <c r="AQ87" i="15"/>
  <c r="AQ89" i="15"/>
  <c r="AQ90" i="15"/>
  <c r="AQ91" i="15"/>
  <c r="AQ92" i="15"/>
  <c r="AQ52" i="15"/>
  <c r="AQ53" i="15"/>
  <c r="AQ54" i="15"/>
  <c r="AQ55" i="15"/>
  <c r="AQ56" i="15"/>
  <c r="AQ86" i="15"/>
  <c r="AQ88" i="15"/>
  <c r="AQ2" i="15"/>
  <c r="AQ102" i="15"/>
  <c r="AO10" i="2"/>
  <c r="AP93" i="15"/>
  <c r="AP43" i="2" s="1"/>
  <c r="AO15" i="2"/>
  <c r="AR49" i="24" l="1"/>
  <c r="AU5" i="24"/>
  <c r="AT3" i="24"/>
  <c r="AR35" i="24"/>
  <c r="AR19" i="24"/>
  <c r="AS19" i="2" s="1"/>
  <c r="AR63" i="24"/>
  <c r="AP13" i="2"/>
  <c r="AP15" i="2" s="1"/>
  <c r="AO16" i="2"/>
  <c r="AO21" i="2" s="1"/>
  <c r="AO36" i="2" s="1"/>
  <c r="AO37" i="2" s="1"/>
  <c r="AO39" i="2" s="1"/>
  <c r="AO54" i="2" s="1"/>
  <c r="AQ112" i="15"/>
  <c r="AQ11" i="2" s="1"/>
  <c r="AQ14" i="2" s="1"/>
  <c r="AQ21" i="15"/>
  <c r="AQ8" i="2" s="1"/>
  <c r="AQ8" i="15"/>
  <c r="AQ35" i="15"/>
  <c r="AQ9" i="2" s="1"/>
  <c r="AQ93" i="15"/>
  <c r="AQ43" i="2" s="1"/>
  <c r="AP10" i="2"/>
  <c r="AP46" i="2"/>
  <c r="AR11" i="15"/>
  <c r="AR26" i="15"/>
  <c r="AR103" i="15"/>
  <c r="AR12" i="15"/>
  <c r="AR27" i="15"/>
  <c r="AR107" i="15"/>
  <c r="AR4" i="15"/>
  <c r="AR13" i="15"/>
  <c r="AR28" i="15"/>
  <c r="AR109" i="15"/>
  <c r="AR14" i="15"/>
  <c r="AR29" i="15"/>
  <c r="AR15" i="15"/>
  <c r="AR30" i="15"/>
  <c r="AR16" i="15"/>
  <c r="AR31" i="15"/>
  <c r="AS6" i="15"/>
  <c r="AR17" i="15"/>
  <c r="AR32" i="15"/>
  <c r="AR60" i="15"/>
  <c r="AR18" i="15"/>
  <c r="AR33" i="15"/>
  <c r="AR61" i="15"/>
  <c r="AR19" i="15"/>
  <c r="AR34" i="15"/>
  <c r="AR62" i="15"/>
  <c r="AR20" i="15"/>
  <c r="AR63" i="15"/>
  <c r="AR25" i="15"/>
  <c r="AR105" i="15"/>
  <c r="AR64" i="15"/>
  <c r="AR10" i="15"/>
  <c r="AR24" i="15"/>
  <c r="AR78" i="15"/>
  <c r="AR68" i="15"/>
  <c r="AR69" i="15"/>
  <c r="AR72" i="15"/>
  <c r="AR74" i="15"/>
  <c r="AR75" i="15"/>
  <c r="AR76" i="15"/>
  <c r="AR77" i="15"/>
  <c r="AR70" i="15"/>
  <c r="AR92" i="15"/>
  <c r="AR82" i="15"/>
  <c r="AR83" i="15"/>
  <c r="AR84" i="15"/>
  <c r="AR71" i="15"/>
  <c r="AR86" i="15"/>
  <c r="AR88" i="15"/>
  <c r="AR89" i="15"/>
  <c r="AR53" i="15"/>
  <c r="AR54" i="15"/>
  <c r="AR85" i="15"/>
  <c r="AR55" i="15"/>
  <c r="AR87" i="15"/>
  <c r="AR56" i="15"/>
  <c r="AR90" i="15"/>
  <c r="AR91" i="15"/>
  <c r="AR73" i="15"/>
  <c r="AR52" i="15"/>
  <c r="AR2" i="15"/>
  <c r="AR102" i="15"/>
  <c r="AR110" i="15"/>
  <c r="AQ57" i="15"/>
  <c r="AQ17" i="2" s="1"/>
  <c r="AQ43" i="15"/>
  <c r="AQ44" i="15"/>
  <c r="AQ38" i="15"/>
  <c r="AQ41" i="15"/>
  <c r="AQ42" i="15"/>
  <c r="AQ45" i="15"/>
  <c r="AQ46" i="15"/>
  <c r="AQ47" i="15"/>
  <c r="AQ48" i="15"/>
  <c r="AQ96" i="15"/>
  <c r="AQ97" i="15"/>
  <c r="AQ98" i="15"/>
  <c r="AQ39" i="15"/>
  <c r="AQ40" i="15"/>
  <c r="AZ6" i="2"/>
  <c r="AY67" i="2"/>
  <c r="AY68" i="2" s="1"/>
  <c r="AY69" i="2"/>
  <c r="AQ65" i="15"/>
  <c r="AQ18" i="2" s="1"/>
  <c r="AT29" i="2"/>
  <c r="AT30" i="2"/>
  <c r="AU5" i="2"/>
  <c r="AT31" i="2"/>
  <c r="AT32" i="2"/>
  <c r="AT33" i="2"/>
  <c r="AT35" i="2"/>
  <c r="AT12" i="2"/>
  <c r="AT25" i="2"/>
  <c r="AT26" i="2"/>
  <c r="AT27" i="2"/>
  <c r="AT28" i="2"/>
  <c r="AT34" i="2"/>
  <c r="AT66" i="2"/>
  <c r="AT57" i="2"/>
  <c r="AT44" i="2"/>
  <c r="AT58" i="2"/>
  <c r="AT45" i="2"/>
  <c r="AT3" i="2"/>
  <c r="AT51" i="2"/>
  <c r="AT52" i="2" s="1"/>
  <c r="AT4" i="2"/>
  <c r="AP99" i="15"/>
  <c r="AP24" i="2" s="1"/>
  <c r="AR111" i="15"/>
  <c r="AR106" i="15"/>
  <c r="AR108" i="15"/>
  <c r="AQ79" i="15"/>
  <c r="AQ42" i="2" s="1"/>
  <c r="AP49" i="15"/>
  <c r="AP20" i="2" s="1"/>
  <c r="AV5" i="24" l="1"/>
  <c r="AU3" i="24"/>
  <c r="AS35" i="24"/>
  <c r="AS19" i="24"/>
  <c r="AT19" i="2" s="1"/>
  <c r="AS49" i="24"/>
  <c r="AS63" i="24"/>
  <c r="AQ46" i="2"/>
  <c r="AQ13" i="2"/>
  <c r="AQ15" i="2"/>
  <c r="AP16" i="2"/>
  <c r="AP21" i="2" s="1"/>
  <c r="AP36" i="2" s="1"/>
  <c r="AP37" i="2" s="1"/>
  <c r="AS108" i="15"/>
  <c r="AR112" i="15"/>
  <c r="AR11" i="2" s="1"/>
  <c r="AR13" i="2" s="1"/>
  <c r="AQ99" i="15"/>
  <c r="AQ24" i="2" s="1"/>
  <c r="AS106" i="15"/>
  <c r="AR35" i="15"/>
  <c r="AR9" i="2" s="1"/>
  <c r="AS111" i="15"/>
  <c r="AS110" i="15"/>
  <c r="AR57" i="15"/>
  <c r="AR17" i="2" s="1"/>
  <c r="AR79" i="15"/>
  <c r="AR42" i="2" s="1"/>
  <c r="AZ69" i="2"/>
  <c r="BA6" i="2"/>
  <c r="AZ67" i="2"/>
  <c r="AZ68" i="2" s="1"/>
  <c r="AR21" i="15"/>
  <c r="AR8" i="2" s="1"/>
  <c r="AR8" i="15"/>
  <c r="AR65" i="15"/>
  <c r="AR18" i="2" s="1"/>
  <c r="AR93" i="15"/>
  <c r="AR43" i="2" s="1"/>
  <c r="AR48" i="15"/>
  <c r="AR96" i="15"/>
  <c r="AR38" i="15"/>
  <c r="AR97" i="15"/>
  <c r="AR39" i="15"/>
  <c r="AR98" i="15"/>
  <c r="AR40" i="15"/>
  <c r="AR41" i="15"/>
  <c r="AR42" i="15"/>
  <c r="AR43" i="15"/>
  <c r="AR44" i="15"/>
  <c r="AR45" i="15"/>
  <c r="AR46" i="15"/>
  <c r="AR47" i="15"/>
  <c r="AU34" i="2"/>
  <c r="AU35" i="2"/>
  <c r="AU12" i="2"/>
  <c r="AU25" i="2"/>
  <c r="AU26" i="2"/>
  <c r="AU28" i="2"/>
  <c r="AU29" i="2"/>
  <c r="AU30" i="2"/>
  <c r="AV5" i="2"/>
  <c r="AU31" i="2"/>
  <c r="AU27" i="2"/>
  <c r="AU32" i="2"/>
  <c r="AU33" i="2"/>
  <c r="AU66" i="2"/>
  <c r="AU57" i="2"/>
  <c r="AU44" i="2"/>
  <c r="AU58" i="2"/>
  <c r="AU45" i="2"/>
  <c r="AU3" i="2"/>
  <c r="AU51" i="2"/>
  <c r="AU52" i="2" s="1"/>
  <c r="AU4" i="2"/>
  <c r="AS16" i="15"/>
  <c r="AS31" i="15"/>
  <c r="AT6" i="15"/>
  <c r="AT111" i="15" s="1"/>
  <c r="AS17" i="15"/>
  <c r="AS32" i="15"/>
  <c r="AS60" i="15"/>
  <c r="AS18" i="15"/>
  <c r="AS33" i="15"/>
  <c r="AS61" i="15"/>
  <c r="AS19" i="15"/>
  <c r="AS34" i="15"/>
  <c r="AS62" i="15"/>
  <c r="AS20" i="15"/>
  <c r="AS63" i="15"/>
  <c r="AS24" i="15"/>
  <c r="AS10" i="15"/>
  <c r="AS25" i="15"/>
  <c r="AS105" i="15"/>
  <c r="AS11" i="15"/>
  <c r="AS26" i="15"/>
  <c r="AS103" i="15"/>
  <c r="AS12" i="15"/>
  <c r="AS27" i="15"/>
  <c r="AS107" i="15"/>
  <c r="AS4" i="15"/>
  <c r="AS13" i="15"/>
  <c r="AS28" i="15"/>
  <c r="AS109" i="15"/>
  <c r="AS29" i="15"/>
  <c r="AS30" i="15"/>
  <c r="AS64" i="15"/>
  <c r="AS14" i="15"/>
  <c r="AS15" i="15"/>
  <c r="AS77" i="15"/>
  <c r="AS78" i="15"/>
  <c r="AS68" i="15"/>
  <c r="AS71" i="15"/>
  <c r="AS73" i="15"/>
  <c r="AS69" i="15"/>
  <c r="AS70" i="15"/>
  <c r="AS72" i="15"/>
  <c r="AS75" i="15"/>
  <c r="AS76" i="15"/>
  <c r="AS91" i="15"/>
  <c r="AS92" i="15"/>
  <c r="AS82" i="15"/>
  <c r="AS83" i="15"/>
  <c r="AS85" i="15"/>
  <c r="AS74" i="15"/>
  <c r="AS87" i="15"/>
  <c r="AS88" i="15"/>
  <c r="AS84" i="15"/>
  <c r="AS52" i="15"/>
  <c r="AS86" i="15"/>
  <c r="AS53" i="15"/>
  <c r="AS89" i="15"/>
  <c r="AS54" i="15"/>
  <c r="AS90" i="15"/>
  <c r="AS2" i="15"/>
  <c r="AS55" i="15"/>
  <c r="AS56" i="15"/>
  <c r="AS102" i="15"/>
  <c r="AQ10" i="2"/>
  <c r="AQ16" i="2" s="1"/>
  <c r="AQ49" i="15"/>
  <c r="AQ20" i="2" s="1"/>
  <c r="AS104" i="15"/>
  <c r="AP39" i="2" l="1"/>
  <c r="AP54" i="2" s="1"/>
  <c r="AT63" i="24"/>
  <c r="AT49" i="24"/>
  <c r="AW5" i="24"/>
  <c r="AV3" i="24"/>
  <c r="AT35" i="24"/>
  <c r="AT19" i="24"/>
  <c r="AU19" i="2" s="1"/>
  <c r="AR14" i="2"/>
  <c r="AR15" i="2" s="1"/>
  <c r="AT104" i="15"/>
  <c r="AS57" i="15"/>
  <c r="AS17" i="2" s="1"/>
  <c r="AS112" i="15"/>
  <c r="AS11" i="2" s="1"/>
  <c r="AS14" i="2" s="1"/>
  <c r="AQ21" i="2"/>
  <c r="AQ36" i="2" s="1"/>
  <c r="AQ37" i="2" s="1"/>
  <c r="AQ39" i="2" s="1"/>
  <c r="AQ54" i="2" s="1"/>
  <c r="AS8" i="15"/>
  <c r="AS21" i="15"/>
  <c r="AS8" i="2" s="1"/>
  <c r="AS35" i="15"/>
  <c r="AS9" i="2" s="1"/>
  <c r="AT24" i="15"/>
  <c r="AT64" i="15"/>
  <c r="AT10" i="15"/>
  <c r="AT25" i="15"/>
  <c r="AT105" i="15"/>
  <c r="AT11" i="15"/>
  <c r="AT26" i="15"/>
  <c r="AT103" i="15"/>
  <c r="AT12" i="15"/>
  <c r="AT27" i="15"/>
  <c r="AT107" i="15"/>
  <c r="AT4" i="15"/>
  <c r="AT13" i="15"/>
  <c r="AT28" i="15"/>
  <c r="AT109" i="15"/>
  <c r="AT15" i="15"/>
  <c r="AT30" i="15"/>
  <c r="AT16" i="15"/>
  <c r="AT31" i="15"/>
  <c r="AU6" i="15"/>
  <c r="AU111" i="15" s="1"/>
  <c r="AT17" i="15"/>
  <c r="AT32" i="15"/>
  <c r="AT60" i="15"/>
  <c r="AT18" i="15"/>
  <c r="AT33" i="15"/>
  <c r="AT61" i="15"/>
  <c r="AT14" i="15"/>
  <c r="AT19" i="15"/>
  <c r="AT20" i="15"/>
  <c r="AT29" i="15"/>
  <c r="AT34" i="15"/>
  <c r="AT62" i="15"/>
  <c r="AT63" i="15"/>
  <c r="AT76" i="15"/>
  <c r="AT77" i="15"/>
  <c r="AT78" i="15"/>
  <c r="AT70" i="15"/>
  <c r="AT72" i="15"/>
  <c r="AT73" i="15"/>
  <c r="AT74" i="15"/>
  <c r="AT75" i="15"/>
  <c r="AT68" i="15"/>
  <c r="AT90" i="15"/>
  <c r="AT91" i="15"/>
  <c r="AT92" i="15"/>
  <c r="AT82" i="15"/>
  <c r="AT84" i="15"/>
  <c r="AT86" i="15"/>
  <c r="AT69" i="15"/>
  <c r="AT87" i="15"/>
  <c r="AT71" i="15"/>
  <c r="AT88" i="15"/>
  <c r="AT89" i="15"/>
  <c r="AT52" i="15"/>
  <c r="AT53" i="15"/>
  <c r="AT54" i="15"/>
  <c r="AT55" i="15"/>
  <c r="AT56" i="15"/>
  <c r="AT83" i="15"/>
  <c r="AT85" i="15"/>
  <c r="AT2" i="15"/>
  <c r="AT102" i="15"/>
  <c r="AR10" i="2"/>
  <c r="AS41" i="15"/>
  <c r="AS42" i="15"/>
  <c r="AS43" i="15"/>
  <c r="AS44" i="15"/>
  <c r="AS45" i="15"/>
  <c r="AS47" i="15"/>
  <c r="AS48" i="15"/>
  <c r="AS96" i="15"/>
  <c r="AS38" i="15"/>
  <c r="AS97" i="15"/>
  <c r="AS39" i="15"/>
  <c r="AS40" i="15"/>
  <c r="AS46" i="15"/>
  <c r="AS98" i="15"/>
  <c r="BB6" i="2"/>
  <c r="BA69" i="2"/>
  <c r="BA67" i="2"/>
  <c r="BA68" i="2" s="1"/>
  <c r="AS79" i="15"/>
  <c r="AS42" i="2" s="1"/>
  <c r="AT110" i="15"/>
  <c r="AT106" i="15"/>
  <c r="AR49" i="15"/>
  <c r="AR20" i="2" s="1"/>
  <c r="AV32" i="2"/>
  <c r="AV33" i="2"/>
  <c r="AV34" i="2"/>
  <c r="AV35" i="2"/>
  <c r="AV26" i="2"/>
  <c r="AV27" i="2"/>
  <c r="AV28" i="2"/>
  <c r="AV12" i="2"/>
  <c r="AV29" i="2"/>
  <c r="AW5" i="2"/>
  <c r="AV25" i="2"/>
  <c r="AV30" i="2"/>
  <c r="AV31" i="2"/>
  <c r="AV66" i="2"/>
  <c r="AV57" i="2"/>
  <c r="AV44" i="2"/>
  <c r="AV58" i="2"/>
  <c r="AV3" i="2"/>
  <c r="AV4" i="2"/>
  <c r="AV51" i="2"/>
  <c r="AV52" i="2" s="1"/>
  <c r="AV45" i="2"/>
  <c r="AR99" i="15"/>
  <c r="AR24" i="2" s="1"/>
  <c r="AR46" i="2"/>
  <c r="AS93" i="15"/>
  <c r="AS43" i="2" s="1"/>
  <c r="AT108" i="15"/>
  <c r="AS65" i="15"/>
  <c r="AS18" i="2" s="1"/>
  <c r="AU49" i="24" l="1"/>
  <c r="AX5" i="24"/>
  <c r="AW3" i="24"/>
  <c r="AU63" i="24"/>
  <c r="AS13" i="2"/>
  <c r="AU108" i="15"/>
  <c r="AU104" i="15"/>
  <c r="AU106" i="15"/>
  <c r="AS15" i="2"/>
  <c r="AR16" i="2"/>
  <c r="AR21" i="2" s="1"/>
  <c r="AR36" i="2" s="1"/>
  <c r="AR37" i="2" s="1"/>
  <c r="AR39" i="2" s="1"/>
  <c r="AR54" i="2" s="1"/>
  <c r="AT79" i="15"/>
  <c r="AT42" i="2" s="1"/>
  <c r="AU110" i="15"/>
  <c r="AT57" i="15"/>
  <c r="AT17" i="2" s="1"/>
  <c r="AT8" i="15"/>
  <c r="AT21" i="15"/>
  <c r="AT8" i="2" s="1"/>
  <c r="AW25" i="2"/>
  <c r="AW26" i="2"/>
  <c r="AW27" i="2"/>
  <c r="AW28" i="2"/>
  <c r="AW29" i="2"/>
  <c r="AW31" i="2"/>
  <c r="AW32" i="2"/>
  <c r="AW33" i="2"/>
  <c r="AW34" i="2"/>
  <c r="AX5" i="2"/>
  <c r="AW30" i="2"/>
  <c r="AW35" i="2"/>
  <c r="AW12" i="2"/>
  <c r="AW66" i="2"/>
  <c r="AW57" i="2"/>
  <c r="AW44" i="2"/>
  <c r="AW3" i="2"/>
  <c r="AW4" i="2"/>
  <c r="AW58" i="2"/>
  <c r="AW45" i="2"/>
  <c r="AW51" i="2"/>
  <c r="AW52" i="2" s="1"/>
  <c r="AS49" i="15"/>
  <c r="AS20" i="2" s="1"/>
  <c r="AT35" i="15"/>
  <c r="AT9" i="2" s="1"/>
  <c r="AS99" i="15"/>
  <c r="AS24" i="2" s="1"/>
  <c r="AT46" i="15"/>
  <c r="AT47" i="15"/>
  <c r="AT48" i="15"/>
  <c r="AT96" i="15"/>
  <c r="AT38" i="15"/>
  <c r="AT97" i="15"/>
  <c r="AT40" i="15"/>
  <c r="AT41" i="15"/>
  <c r="AT42" i="15"/>
  <c r="AT43" i="15"/>
  <c r="AT45" i="15"/>
  <c r="AT98" i="15"/>
  <c r="AT39" i="15"/>
  <c r="AT44" i="15"/>
  <c r="BC6" i="2"/>
  <c r="BB67" i="2"/>
  <c r="BB69" i="2"/>
  <c r="AT112" i="15"/>
  <c r="AT11" i="2" s="1"/>
  <c r="AT14" i="2" s="1"/>
  <c r="AT65" i="15"/>
  <c r="AT18" i="2" s="1"/>
  <c r="AS10" i="2"/>
  <c r="AS16" i="2" s="1"/>
  <c r="AS46" i="2"/>
  <c r="AT93" i="15"/>
  <c r="AT43" i="2" s="1"/>
  <c r="AU14" i="15"/>
  <c r="AU29" i="15"/>
  <c r="AU15" i="15"/>
  <c r="AU30" i="15"/>
  <c r="AU16" i="15"/>
  <c r="AU31" i="15"/>
  <c r="AV6" i="15"/>
  <c r="AV108" i="15" s="1"/>
  <c r="AU17" i="15"/>
  <c r="AU32" i="15"/>
  <c r="AU60" i="15"/>
  <c r="AU18" i="15"/>
  <c r="AU33" i="15"/>
  <c r="AU61" i="15"/>
  <c r="AU20" i="15"/>
  <c r="AU63" i="15"/>
  <c r="AU24" i="15"/>
  <c r="AU64" i="15"/>
  <c r="AU10" i="15"/>
  <c r="AU25" i="15"/>
  <c r="AU105" i="15"/>
  <c r="AU11" i="15"/>
  <c r="AU26" i="15"/>
  <c r="AU103" i="15"/>
  <c r="AU109" i="15"/>
  <c r="AU62" i="15"/>
  <c r="AU4" i="15"/>
  <c r="AU12" i="15"/>
  <c r="AU13" i="15"/>
  <c r="AU19" i="15"/>
  <c r="AU27" i="15"/>
  <c r="AU28" i="15"/>
  <c r="AU34" i="15"/>
  <c r="AU107" i="15"/>
  <c r="AU75" i="15"/>
  <c r="AU76" i="15"/>
  <c r="AU77" i="15"/>
  <c r="AU78" i="15"/>
  <c r="AU69" i="15"/>
  <c r="AU71" i="15"/>
  <c r="AU68" i="15"/>
  <c r="AU70" i="15"/>
  <c r="AU73" i="15"/>
  <c r="AU74" i="15"/>
  <c r="AU89" i="15"/>
  <c r="AU90" i="15"/>
  <c r="AU91" i="15"/>
  <c r="AU92" i="15"/>
  <c r="AU83" i="15"/>
  <c r="AU85" i="15"/>
  <c r="AU86" i="15"/>
  <c r="AU56" i="15"/>
  <c r="AU72" i="15"/>
  <c r="AU82" i="15"/>
  <c r="AU84" i="15"/>
  <c r="AU87" i="15"/>
  <c r="AU88" i="15"/>
  <c r="AU52" i="15"/>
  <c r="AU53" i="15"/>
  <c r="AU54" i="15"/>
  <c r="AU55" i="15"/>
  <c r="AU2" i="15"/>
  <c r="AU102" i="15"/>
  <c r="AV35" i="24" l="1"/>
  <c r="AV63" i="24"/>
  <c r="AY5" i="24"/>
  <c r="AX3" i="24"/>
  <c r="AV49" i="24"/>
  <c r="AV19" i="24"/>
  <c r="AW19" i="2" s="1"/>
  <c r="AT46" i="2"/>
  <c r="AT13" i="2"/>
  <c r="AT15" i="2" s="1"/>
  <c r="AS21" i="2"/>
  <c r="AS36" i="2" s="1"/>
  <c r="AS37" i="2" s="1"/>
  <c r="AS39" i="2" s="1"/>
  <c r="AS54" i="2" s="1"/>
  <c r="AU112" i="15"/>
  <c r="AU11" i="2" s="1"/>
  <c r="AU14" i="2" s="1"/>
  <c r="AU65" i="15"/>
  <c r="AU18" i="2" s="1"/>
  <c r="AV19" i="15"/>
  <c r="AV34" i="15"/>
  <c r="AV62" i="15"/>
  <c r="AV20" i="15"/>
  <c r="AV63" i="15"/>
  <c r="AV24" i="15"/>
  <c r="AV64" i="15"/>
  <c r="AV10" i="15"/>
  <c r="AV25" i="15"/>
  <c r="AV105" i="15"/>
  <c r="AV11" i="15"/>
  <c r="AV26" i="15"/>
  <c r="AV103" i="15"/>
  <c r="AW6" i="15"/>
  <c r="AW108" i="15" s="1"/>
  <c r="AV13" i="15"/>
  <c r="AV28" i="15"/>
  <c r="AV109" i="15"/>
  <c r="AV14" i="15"/>
  <c r="AV29" i="15"/>
  <c r="AV15" i="15"/>
  <c r="AV30" i="15"/>
  <c r="AV16" i="15"/>
  <c r="AV31" i="15"/>
  <c r="AV17" i="15"/>
  <c r="AV2" i="15"/>
  <c r="AV18" i="15"/>
  <c r="AV27" i="15"/>
  <c r="AV32" i="15"/>
  <c r="AV33" i="15"/>
  <c r="AV107" i="15"/>
  <c r="AV60" i="15"/>
  <c r="AV61" i="15"/>
  <c r="AV4" i="15"/>
  <c r="AV12" i="15"/>
  <c r="AV74" i="15"/>
  <c r="AV75" i="15"/>
  <c r="AV76" i="15"/>
  <c r="AV77" i="15"/>
  <c r="AV68" i="15"/>
  <c r="AV70" i="15"/>
  <c r="AV71" i="15"/>
  <c r="AV72" i="15"/>
  <c r="AV73" i="15"/>
  <c r="AV78" i="15"/>
  <c r="AV88" i="15"/>
  <c r="AV69" i="15"/>
  <c r="AV89" i="15"/>
  <c r="AV90" i="15"/>
  <c r="AV91" i="15"/>
  <c r="AV92" i="15"/>
  <c r="AV82" i="15"/>
  <c r="AV84" i="15"/>
  <c r="AV85" i="15"/>
  <c r="AV52" i="15"/>
  <c r="AV53" i="15"/>
  <c r="AV54" i="15"/>
  <c r="AV55" i="15"/>
  <c r="AV83" i="15"/>
  <c r="AV56" i="15"/>
  <c r="AV86" i="15"/>
  <c r="AV87" i="15"/>
  <c r="AV102" i="15"/>
  <c r="AV106" i="15"/>
  <c r="AU35" i="15"/>
  <c r="AU9" i="2" s="1"/>
  <c r="AU93" i="15"/>
  <c r="AU43" i="2" s="1"/>
  <c r="AV110" i="15"/>
  <c r="AT10" i="2"/>
  <c r="AU57" i="15"/>
  <c r="AU17" i="2" s="1"/>
  <c r="AU39" i="15"/>
  <c r="AU98" i="15"/>
  <c r="AU40" i="15"/>
  <c r="AU41" i="15"/>
  <c r="AU42" i="15"/>
  <c r="AU43" i="15"/>
  <c r="AU45" i="15"/>
  <c r="AU46" i="15"/>
  <c r="AU47" i="15"/>
  <c r="AU48" i="15"/>
  <c r="AU38" i="15"/>
  <c r="AU44" i="15"/>
  <c r="AU96" i="15"/>
  <c r="AU97" i="15"/>
  <c r="AX30" i="2"/>
  <c r="AY5" i="2"/>
  <c r="AX31" i="2"/>
  <c r="AX32" i="2"/>
  <c r="AX33" i="2"/>
  <c r="AX34" i="2"/>
  <c r="AX12" i="2"/>
  <c r="AX25" i="2"/>
  <c r="AX26" i="2"/>
  <c r="AX27" i="2"/>
  <c r="AX28" i="2"/>
  <c r="AX29" i="2"/>
  <c r="AX35" i="2"/>
  <c r="AX57" i="2"/>
  <c r="AX45" i="2"/>
  <c r="AX66" i="2"/>
  <c r="AX51" i="2"/>
  <c r="AX52" i="2" s="1"/>
  <c r="AX44" i="2"/>
  <c r="AX3" i="2"/>
  <c r="AX4" i="2"/>
  <c r="AX58" i="2"/>
  <c r="AU8" i="15"/>
  <c r="AU21" i="15"/>
  <c r="AU8" i="2" s="1"/>
  <c r="AV104" i="15"/>
  <c r="BB68" i="2"/>
  <c r="AT49" i="15"/>
  <c r="AT20" i="2" s="1"/>
  <c r="AU79" i="15"/>
  <c r="AU42" i="2" s="1"/>
  <c r="BD6" i="2"/>
  <c r="BC67" i="2"/>
  <c r="BC68" i="2" s="1"/>
  <c r="BC69" i="2"/>
  <c r="AT99" i="15"/>
  <c r="AT24" i="2" s="1"/>
  <c r="AV111" i="15"/>
  <c r="AW35" i="24" l="1"/>
  <c r="AW49" i="24"/>
  <c r="AZ5" i="24"/>
  <c r="AY3" i="24"/>
  <c r="AW19" i="24"/>
  <c r="AX19" i="2" s="1"/>
  <c r="AW63" i="24"/>
  <c r="AU13" i="2"/>
  <c r="AU15" i="2" s="1"/>
  <c r="AW110" i="15"/>
  <c r="AW111" i="15"/>
  <c r="AT16" i="2"/>
  <c r="AT21" i="2" s="1"/>
  <c r="AT36" i="2" s="1"/>
  <c r="AT37" i="2" s="1"/>
  <c r="AT39" i="2" s="1"/>
  <c r="AT54" i="2" s="1"/>
  <c r="AW106" i="15"/>
  <c r="AW104" i="15"/>
  <c r="AU10" i="2"/>
  <c r="AU99" i="15"/>
  <c r="AU24" i="2" s="1"/>
  <c r="AU49" i="15"/>
  <c r="AU20" i="2" s="1"/>
  <c r="AU46" i="2"/>
  <c r="AV44" i="15"/>
  <c r="AV45" i="15"/>
  <c r="AV97" i="15"/>
  <c r="AV46" i="15"/>
  <c r="AV98" i="15"/>
  <c r="AV47" i="15"/>
  <c r="AV48" i="15"/>
  <c r="AV38" i="15"/>
  <c r="AV39" i="15"/>
  <c r="AV41" i="15"/>
  <c r="AV96" i="15"/>
  <c r="AV43" i="15"/>
  <c r="AV42" i="15"/>
  <c r="AV8" i="15"/>
  <c r="AV21" i="15"/>
  <c r="AV8" i="2" s="1"/>
  <c r="AV65" i="15"/>
  <c r="AV18" i="2" s="1"/>
  <c r="AV57" i="15"/>
  <c r="AV17" i="2" s="1"/>
  <c r="AV35" i="15"/>
  <c r="AV9" i="2" s="1"/>
  <c r="AY35" i="2"/>
  <c r="AY12" i="2"/>
  <c r="AY25" i="2"/>
  <c r="AY26" i="2"/>
  <c r="AY27" i="2"/>
  <c r="AY29" i="2"/>
  <c r="AY30" i="2"/>
  <c r="AZ5" i="2"/>
  <c r="AY31" i="2"/>
  <c r="AY32" i="2"/>
  <c r="AY28" i="2"/>
  <c r="AY33" i="2"/>
  <c r="AY34" i="2"/>
  <c r="AY57" i="2"/>
  <c r="AY58" i="2"/>
  <c r="AY45" i="2"/>
  <c r="AY66" i="2"/>
  <c r="AY51" i="2"/>
  <c r="AY52" i="2" s="1"/>
  <c r="AY3" i="2"/>
  <c r="AY44" i="2"/>
  <c r="AY4" i="2"/>
  <c r="BE6" i="2"/>
  <c r="BD67" i="2"/>
  <c r="BD69" i="2"/>
  <c r="AV112" i="15"/>
  <c r="AV11" i="2" s="1"/>
  <c r="AV13" i="2" s="1"/>
  <c r="AV93" i="15"/>
  <c r="AV43" i="2" s="1"/>
  <c r="AV79" i="15"/>
  <c r="AV42" i="2" s="1"/>
  <c r="AW17" i="15"/>
  <c r="AW32" i="15"/>
  <c r="AW60" i="15"/>
  <c r="AW18" i="15"/>
  <c r="AW33" i="15"/>
  <c r="AW61" i="15"/>
  <c r="AW19" i="15"/>
  <c r="AW34" i="15"/>
  <c r="AW62" i="15"/>
  <c r="AW20" i="15"/>
  <c r="AW63" i="15"/>
  <c r="AW24" i="15"/>
  <c r="AW64" i="15"/>
  <c r="AW11" i="15"/>
  <c r="AW26" i="15"/>
  <c r="AW103" i="15"/>
  <c r="AW12" i="15"/>
  <c r="AW27" i="15"/>
  <c r="AW107" i="15"/>
  <c r="AW4" i="15"/>
  <c r="AW13" i="15"/>
  <c r="AW28" i="15"/>
  <c r="AW109" i="15"/>
  <c r="AW14" i="15"/>
  <c r="AW29" i="15"/>
  <c r="AW16" i="15"/>
  <c r="AW25" i="15"/>
  <c r="AW30" i="15"/>
  <c r="AW31" i="15"/>
  <c r="AW105" i="15"/>
  <c r="AX6" i="15"/>
  <c r="AX110" i="15" s="1"/>
  <c r="AW10" i="15"/>
  <c r="AW15" i="15"/>
  <c r="AW73" i="15"/>
  <c r="AW74" i="15"/>
  <c r="AW75" i="15"/>
  <c r="AW76" i="15"/>
  <c r="AW69" i="15"/>
  <c r="AW68" i="15"/>
  <c r="AW71" i="15"/>
  <c r="AW72" i="15"/>
  <c r="AW77" i="15"/>
  <c r="AW87" i="15"/>
  <c r="AW88" i="15"/>
  <c r="AW70" i="15"/>
  <c r="AW89" i="15"/>
  <c r="AW78" i="15"/>
  <c r="AW90" i="15"/>
  <c r="AW91" i="15"/>
  <c r="AW83" i="15"/>
  <c r="AW84" i="15"/>
  <c r="AW85" i="15"/>
  <c r="AW54" i="15"/>
  <c r="AW86" i="15"/>
  <c r="AW55" i="15"/>
  <c r="AW92" i="15"/>
  <c r="AW56" i="15"/>
  <c r="AW52" i="15"/>
  <c r="AW53" i="15"/>
  <c r="AW2" i="15"/>
  <c r="AW82" i="15"/>
  <c r="AW102" i="15"/>
  <c r="BA5" i="24" l="1"/>
  <c r="AZ3" i="24"/>
  <c r="AX49" i="24"/>
  <c r="AX63" i="24"/>
  <c r="AU16" i="2"/>
  <c r="AU21" i="2" s="1"/>
  <c r="AU36" i="2" s="1"/>
  <c r="AU37" i="2" s="1"/>
  <c r="AU39" i="2" s="1"/>
  <c r="AU54" i="2" s="1"/>
  <c r="AX108" i="15"/>
  <c r="AV14" i="2"/>
  <c r="AV15" i="2" s="1"/>
  <c r="AX111" i="15"/>
  <c r="AV99" i="15"/>
  <c r="AV24" i="2" s="1"/>
  <c r="AW112" i="15"/>
  <c r="AW11" i="2" s="1"/>
  <c r="BF6" i="2"/>
  <c r="BE67" i="2"/>
  <c r="BE68" i="2" s="1"/>
  <c r="BE69" i="2"/>
  <c r="AX106" i="15"/>
  <c r="AX104" i="15"/>
  <c r="AW65" i="15"/>
  <c r="AW18" i="2" s="1"/>
  <c r="AV49" i="15"/>
  <c r="AW35" i="15"/>
  <c r="AW9" i="2" s="1"/>
  <c r="AZ28" i="2"/>
  <c r="AZ29" i="2"/>
  <c r="AZ30" i="2"/>
  <c r="BA5" i="2"/>
  <c r="AZ31" i="2"/>
  <c r="AZ32" i="2"/>
  <c r="AZ34" i="2"/>
  <c r="AZ35" i="2"/>
  <c r="AZ12" i="2"/>
  <c r="AZ25" i="2"/>
  <c r="AZ26" i="2"/>
  <c r="AZ27" i="2"/>
  <c r="AZ33" i="2"/>
  <c r="AZ57" i="2"/>
  <c r="AZ44" i="2"/>
  <c r="AZ58" i="2"/>
  <c r="AZ45" i="2"/>
  <c r="AZ3" i="2"/>
  <c r="AZ51" i="2"/>
  <c r="AZ52" i="2" s="1"/>
  <c r="AZ4" i="2"/>
  <c r="AZ66" i="2"/>
  <c r="AW93" i="15"/>
  <c r="AW43" i="2" s="1"/>
  <c r="AV46" i="2"/>
  <c r="AV10" i="2"/>
  <c r="AW57" i="15"/>
  <c r="AW17" i="2" s="1"/>
  <c r="AW79" i="15"/>
  <c r="AW42" i="2" s="1"/>
  <c r="AW21" i="15"/>
  <c r="AW8" i="2" s="1"/>
  <c r="AW8" i="15"/>
  <c r="AW42" i="15"/>
  <c r="AW43" i="15"/>
  <c r="AW44" i="15"/>
  <c r="AW45" i="15"/>
  <c r="AW46" i="15"/>
  <c r="AW48" i="15"/>
  <c r="AW96" i="15"/>
  <c r="AW38" i="15"/>
  <c r="AW97" i="15"/>
  <c r="AW39" i="15"/>
  <c r="AW98" i="15"/>
  <c r="AW40" i="15"/>
  <c r="AW41" i="15"/>
  <c r="AW47" i="15"/>
  <c r="AX10" i="15"/>
  <c r="AX25" i="15"/>
  <c r="AX105" i="15"/>
  <c r="AX11" i="15"/>
  <c r="AX26" i="15"/>
  <c r="AX103" i="15"/>
  <c r="AX12" i="15"/>
  <c r="AX27" i="15"/>
  <c r="AX107" i="15"/>
  <c r="AX4" i="15"/>
  <c r="AX13" i="15"/>
  <c r="AX28" i="15"/>
  <c r="AX109" i="15"/>
  <c r="AX14" i="15"/>
  <c r="AX29" i="15"/>
  <c r="AX16" i="15"/>
  <c r="AX31" i="15"/>
  <c r="AY6" i="15"/>
  <c r="AY108" i="15" s="1"/>
  <c r="AX17" i="15"/>
  <c r="AX32" i="15"/>
  <c r="AX60" i="15"/>
  <c r="AX18" i="15"/>
  <c r="AX33" i="15"/>
  <c r="AX61" i="15"/>
  <c r="AX19" i="15"/>
  <c r="AX34" i="15"/>
  <c r="AX62" i="15"/>
  <c r="AX63" i="15"/>
  <c r="AX64" i="15"/>
  <c r="AX15" i="15"/>
  <c r="AX20" i="15"/>
  <c r="AX24" i="15"/>
  <c r="AX30" i="15"/>
  <c r="AX72" i="15"/>
  <c r="AX73" i="15"/>
  <c r="AX74" i="15"/>
  <c r="AX75" i="15"/>
  <c r="AX78" i="15"/>
  <c r="AX68" i="15"/>
  <c r="AX69" i="15"/>
  <c r="AX70" i="15"/>
  <c r="AX71" i="15"/>
  <c r="AX76" i="15"/>
  <c r="AX77" i="15"/>
  <c r="AX86" i="15"/>
  <c r="AX87" i="15"/>
  <c r="AX88" i="15"/>
  <c r="AX89" i="15"/>
  <c r="AX90" i="15"/>
  <c r="AX92" i="15"/>
  <c r="AX82" i="15"/>
  <c r="AX83" i="15"/>
  <c r="AX84" i="15"/>
  <c r="AX85" i="15"/>
  <c r="AX52" i="15"/>
  <c r="AX91" i="15"/>
  <c r="AX53" i="15"/>
  <c r="AX54" i="15"/>
  <c r="AX55" i="15"/>
  <c r="AX56" i="15"/>
  <c r="AX2" i="15"/>
  <c r="AX102" i="15"/>
  <c r="BD68" i="2"/>
  <c r="AW13" i="2"/>
  <c r="AW14" i="2"/>
  <c r="AY63" i="24" l="1"/>
  <c r="AY35" i="24"/>
  <c r="AY49" i="24"/>
  <c r="BB5" i="24"/>
  <c r="BA3" i="24"/>
  <c r="AY19" i="24"/>
  <c r="AZ19" i="2" s="1"/>
  <c r="AY111" i="15"/>
  <c r="AX112" i="15"/>
  <c r="AX11" i="2" s="1"/>
  <c r="AX14" i="2" s="1"/>
  <c r="AV16" i="2"/>
  <c r="AW15" i="2"/>
  <c r="AX93" i="15"/>
  <c r="AX43" i="2" s="1"/>
  <c r="AX79" i="15"/>
  <c r="AX42" i="2" s="1"/>
  <c r="AX21" i="15"/>
  <c r="AX8" i="2" s="1"/>
  <c r="AX8" i="15"/>
  <c r="AX47" i="15"/>
  <c r="AX48" i="15"/>
  <c r="AX96" i="15"/>
  <c r="AX38" i="15"/>
  <c r="AX97" i="15"/>
  <c r="AX39" i="15"/>
  <c r="AX98" i="15"/>
  <c r="AX41" i="15"/>
  <c r="AX42" i="15"/>
  <c r="AX43" i="15"/>
  <c r="AX44" i="15"/>
  <c r="AX40" i="15"/>
  <c r="AX45" i="15"/>
  <c r="AX46" i="15"/>
  <c r="AY104" i="15"/>
  <c r="AX65" i="15"/>
  <c r="AX18" i="2" s="1"/>
  <c r="AW10" i="2"/>
  <c r="AX35" i="15"/>
  <c r="AX9" i="2" s="1"/>
  <c r="AW46" i="2"/>
  <c r="AY106" i="15"/>
  <c r="AX57" i="15"/>
  <c r="AX17" i="2" s="1"/>
  <c r="AW49" i="15"/>
  <c r="AW20" i="2" s="1"/>
  <c r="BA33" i="2"/>
  <c r="BA34" i="2"/>
  <c r="BA35" i="2"/>
  <c r="BA12" i="2"/>
  <c r="BA25" i="2"/>
  <c r="BA27" i="2"/>
  <c r="BA28" i="2"/>
  <c r="BA30" i="2"/>
  <c r="BB5" i="2"/>
  <c r="BA26" i="2"/>
  <c r="BA29" i="2"/>
  <c r="BA31" i="2"/>
  <c r="BA32" i="2"/>
  <c r="BA57" i="2"/>
  <c r="BA44" i="2"/>
  <c r="BA58" i="2"/>
  <c r="BA45" i="2"/>
  <c r="BA66" i="2"/>
  <c r="BA51" i="2"/>
  <c r="BA52" i="2" s="1"/>
  <c r="BA3" i="2"/>
  <c r="BA4" i="2"/>
  <c r="AW99" i="15"/>
  <c r="AW24" i="2" s="1"/>
  <c r="BG6" i="2"/>
  <c r="BF67" i="2"/>
  <c r="BF69" i="2"/>
  <c r="AY15" i="15"/>
  <c r="AY30" i="15"/>
  <c r="AY16" i="15"/>
  <c r="AY31" i="15"/>
  <c r="AZ6" i="15"/>
  <c r="AY17" i="15"/>
  <c r="AY32" i="15"/>
  <c r="AY60" i="15"/>
  <c r="AY18" i="15"/>
  <c r="AY33" i="15"/>
  <c r="AY61" i="15"/>
  <c r="AY19" i="15"/>
  <c r="AY34" i="15"/>
  <c r="AY62" i="15"/>
  <c r="AY24" i="15"/>
  <c r="AY64" i="15"/>
  <c r="AY10" i="15"/>
  <c r="AY25" i="15"/>
  <c r="AY105" i="15"/>
  <c r="AY11" i="15"/>
  <c r="AY26" i="15"/>
  <c r="AY103" i="15"/>
  <c r="AY12" i="15"/>
  <c r="AY27" i="15"/>
  <c r="AY107" i="15"/>
  <c r="AY4" i="15"/>
  <c r="AY20" i="15"/>
  <c r="AY28" i="15"/>
  <c r="AY29" i="15"/>
  <c r="AY109" i="15"/>
  <c r="AY63" i="15"/>
  <c r="AY13" i="15"/>
  <c r="AY14" i="15"/>
  <c r="AY71" i="15"/>
  <c r="AY72" i="15"/>
  <c r="AY73" i="15"/>
  <c r="AY74" i="15"/>
  <c r="AY77" i="15"/>
  <c r="AY69" i="15"/>
  <c r="AY70" i="15"/>
  <c r="AY75" i="15"/>
  <c r="AY85" i="15"/>
  <c r="AY86" i="15"/>
  <c r="AY87" i="15"/>
  <c r="AY88" i="15"/>
  <c r="AY89" i="15"/>
  <c r="AY68" i="15"/>
  <c r="AY76" i="15"/>
  <c r="AY91" i="15"/>
  <c r="AY82" i="15"/>
  <c r="AY52" i="15"/>
  <c r="AY53" i="15"/>
  <c r="AY78" i="15"/>
  <c r="AY54" i="15"/>
  <c r="AY55" i="15"/>
  <c r="AY56" i="15"/>
  <c r="AY83" i="15"/>
  <c r="AY90" i="15"/>
  <c r="AY92" i="15"/>
  <c r="AY2" i="15"/>
  <c r="AY84" i="15"/>
  <c r="AY102" i="15"/>
  <c r="AY110" i="15"/>
  <c r="AZ35" i="24" l="1"/>
  <c r="BC5" i="24"/>
  <c r="BB3" i="24"/>
  <c r="AZ49" i="24"/>
  <c r="AZ19" i="24"/>
  <c r="BA19" i="2" s="1"/>
  <c r="AZ63" i="24"/>
  <c r="AX13" i="2"/>
  <c r="AX15" i="2" s="1"/>
  <c r="AW16" i="2"/>
  <c r="AW21" i="2" s="1"/>
  <c r="AW36" i="2" s="1"/>
  <c r="AW37" i="2" s="1"/>
  <c r="AW39" i="2" s="1"/>
  <c r="AW54" i="2" s="1"/>
  <c r="AX46" i="2"/>
  <c r="AY112" i="15"/>
  <c r="AY11" i="2" s="1"/>
  <c r="AY13" i="2" s="1"/>
  <c r="AY93" i="15"/>
  <c r="AY43" i="2" s="1"/>
  <c r="AZ110" i="15"/>
  <c r="AY8" i="15"/>
  <c r="AY21" i="15"/>
  <c r="AY8" i="2" s="1"/>
  <c r="AZ20" i="15"/>
  <c r="AZ63" i="15"/>
  <c r="AZ24" i="15"/>
  <c r="AZ64" i="15"/>
  <c r="AZ10" i="15"/>
  <c r="AZ25" i="15"/>
  <c r="AZ105" i="15"/>
  <c r="AZ11" i="15"/>
  <c r="AZ26" i="15"/>
  <c r="AZ103" i="15"/>
  <c r="AZ12" i="15"/>
  <c r="AZ27" i="15"/>
  <c r="AZ107" i="15"/>
  <c r="AZ4" i="15"/>
  <c r="AZ14" i="15"/>
  <c r="AZ29" i="15"/>
  <c r="AZ15" i="15"/>
  <c r="AZ30" i="15"/>
  <c r="AZ16" i="15"/>
  <c r="AZ31" i="15"/>
  <c r="BA6" i="15"/>
  <c r="AZ17" i="15"/>
  <c r="AZ32" i="15"/>
  <c r="AZ60" i="15"/>
  <c r="AZ62" i="15"/>
  <c r="AZ13" i="15"/>
  <c r="AZ18" i="15"/>
  <c r="AZ19" i="15"/>
  <c r="AZ28" i="15"/>
  <c r="AZ33" i="15"/>
  <c r="AZ34" i="15"/>
  <c r="AZ109" i="15"/>
  <c r="AZ61" i="15"/>
  <c r="AZ70" i="15"/>
  <c r="AZ71" i="15"/>
  <c r="AZ72" i="15"/>
  <c r="AZ73" i="15"/>
  <c r="AZ76" i="15"/>
  <c r="AZ78" i="15"/>
  <c r="AZ68" i="15"/>
  <c r="AZ69" i="15"/>
  <c r="AZ74" i="15"/>
  <c r="AZ75" i="15"/>
  <c r="AZ77" i="15"/>
  <c r="AZ84" i="15"/>
  <c r="AZ85" i="15"/>
  <c r="AZ86" i="15"/>
  <c r="AZ87" i="15"/>
  <c r="AZ88" i="15"/>
  <c r="AZ90" i="15"/>
  <c r="AZ92" i="15"/>
  <c r="AZ82" i="15"/>
  <c r="AZ83" i="15"/>
  <c r="AZ89" i="15"/>
  <c r="AZ91" i="15"/>
  <c r="AZ52" i="15"/>
  <c r="AZ53" i="15"/>
  <c r="AZ56" i="15"/>
  <c r="AZ2" i="15"/>
  <c r="AZ54" i="15"/>
  <c r="AZ55" i="15"/>
  <c r="AZ102" i="15"/>
  <c r="AZ106" i="15"/>
  <c r="BB32" i="2"/>
  <c r="BB33" i="2"/>
  <c r="BB34" i="2"/>
  <c r="BB35" i="2"/>
  <c r="BB12" i="2"/>
  <c r="BB26" i="2"/>
  <c r="BB27" i="2"/>
  <c r="BB28" i="2"/>
  <c r="BB29" i="2"/>
  <c r="BC5" i="2"/>
  <c r="BB25" i="2"/>
  <c r="BB30" i="2"/>
  <c r="BB31" i="2"/>
  <c r="BB57" i="2"/>
  <c r="BB45" i="2"/>
  <c r="BB66" i="2"/>
  <c r="BB44" i="2"/>
  <c r="BB3" i="2"/>
  <c r="BB51" i="2"/>
  <c r="BB52" i="2" s="1"/>
  <c r="BB58" i="2"/>
  <c r="BB4" i="2"/>
  <c r="AY35" i="15"/>
  <c r="AY9" i="2" s="1"/>
  <c r="AY40" i="15"/>
  <c r="AY41" i="15"/>
  <c r="AY42" i="15"/>
  <c r="AY43" i="15"/>
  <c r="AY44" i="15"/>
  <c r="AY46" i="15"/>
  <c r="AY47" i="15"/>
  <c r="AY48" i="15"/>
  <c r="AY96" i="15"/>
  <c r="AY38" i="15"/>
  <c r="AY39" i="15"/>
  <c r="AY45" i="15"/>
  <c r="AY97" i="15"/>
  <c r="AY98" i="15"/>
  <c r="AX49" i="15"/>
  <c r="AX20" i="2" s="1"/>
  <c r="AY57" i="15"/>
  <c r="AY17" i="2" s="1"/>
  <c r="AZ104" i="15"/>
  <c r="AX99" i="15"/>
  <c r="AX24" i="2" s="1"/>
  <c r="BF68" i="2"/>
  <c r="BG67" i="2"/>
  <c r="BG68" i="2" s="1"/>
  <c r="BH6" i="2"/>
  <c r="BG69" i="2"/>
  <c r="AY65" i="15"/>
  <c r="AY18" i="2" s="1"/>
  <c r="AY79" i="15"/>
  <c r="AY42" i="2" s="1"/>
  <c r="AX10" i="2"/>
  <c r="AX16" i="2" s="1"/>
  <c r="AZ108" i="15"/>
  <c r="AZ111" i="15"/>
  <c r="BA19" i="24" l="1"/>
  <c r="BB19" i="2" s="1"/>
  <c r="BA49" i="24"/>
  <c r="BA63" i="24"/>
  <c r="BA35" i="24"/>
  <c r="BD5" i="24"/>
  <c r="BC3" i="24"/>
  <c r="BA110" i="15"/>
  <c r="BA108" i="15"/>
  <c r="BA104" i="15"/>
  <c r="BA111" i="15"/>
  <c r="AY46" i="2"/>
  <c r="AY14" i="2"/>
  <c r="AY15" i="2" s="1"/>
  <c r="AX21" i="2"/>
  <c r="AX36" i="2" s="1"/>
  <c r="AX37" i="2" s="1"/>
  <c r="AX39" i="2" s="1"/>
  <c r="AX54" i="2" s="1"/>
  <c r="AZ57" i="15"/>
  <c r="AZ17" i="2" s="1"/>
  <c r="BA13" i="15"/>
  <c r="BA28" i="15"/>
  <c r="BA109" i="15"/>
  <c r="BA14" i="15"/>
  <c r="BA29" i="15"/>
  <c r="BA15" i="15"/>
  <c r="BA30" i="15"/>
  <c r="BA16" i="15"/>
  <c r="BA31" i="15"/>
  <c r="BB6" i="15"/>
  <c r="BB111" i="15" s="1"/>
  <c r="BA17" i="15"/>
  <c r="BA32" i="15"/>
  <c r="BA60" i="15"/>
  <c r="BA19" i="15"/>
  <c r="BA34" i="15"/>
  <c r="BA62" i="15"/>
  <c r="BA20" i="15"/>
  <c r="BA63" i="15"/>
  <c r="BA24" i="15"/>
  <c r="BA10" i="15"/>
  <c r="BA25" i="15"/>
  <c r="BA105" i="15"/>
  <c r="BA27" i="15"/>
  <c r="BA33" i="15"/>
  <c r="BA103" i="15"/>
  <c r="BA107" i="15"/>
  <c r="BA61" i="15"/>
  <c r="BA64" i="15"/>
  <c r="BA11" i="15"/>
  <c r="BA12" i="15"/>
  <c r="BA4" i="15"/>
  <c r="BA18" i="15"/>
  <c r="BA26" i="15"/>
  <c r="BA69" i="15"/>
  <c r="BA70" i="15"/>
  <c r="BA71" i="15"/>
  <c r="BA72" i="15"/>
  <c r="BA75" i="15"/>
  <c r="BA77" i="15"/>
  <c r="BA78" i="15"/>
  <c r="BA68" i="15"/>
  <c r="BA73" i="15"/>
  <c r="BA83" i="15"/>
  <c r="BA84" i="15"/>
  <c r="BA85" i="15"/>
  <c r="BA86" i="15"/>
  <c r="BA87" i="15"/>
  <c r="BA89" i="15"/>
  <c r="BA91" i="15"/>
  <c r="BA74" i="15"/>
  <c r="BA92" i="15"/>
  <c r="BA52" i="15"/>
  <c r="BA76" i="15"/>
  <c r="BA53" i="15"/>
  <c r="BA54" i="15"/>
  <c r="BA82" i="15"/>
  <c r="BA55" i="15"/>
  <c r="BA88" i="15"/>
  <c r="BA56" i="15"/>
  <c r="BA90" i="15"/>
  <c r="BA2" i="15"/>
  <c r="BA102" i="15"/>
  <c r="AZ8" i="15"/>
  <c r="AZ21" i="15"/>
  <c r="AZ8" i="2" s="1"/>
  <c r="AZ93" i="15"/>
  <c r="AZ43" i="2" s="1"/>
  <c r="AZ79" i="15"/>
  <c r="AZ42" i="2" s="1"/>
  <c r="BI6" i="2"/>
  <c r="BH67" i="2"/>
  <c r="BH69" i="2"/>
  <c r="BA106" i="15"/>
  <c r="BB106" i="15" s="1"/>
  <c r="AZ35" i="15"/>
  <c r="AZ9" i="2" s="1"/>
  <c r="AY49" i="15"/>
  <c r="AZ45" i="15"/>
  <c r="AZ46" i="15"/>
  <c r="AZ47" i="15"/>
  <c r="AZ48" i="15"/>
  <c r="AZ96" i="15"/>
  <c r="AZ39" i="15"/>
  <c r="AZ98" i="15"/>
  <c r="AZ40" i="15"/>
  <c r="AZ41" i="15"/>
  <c r="AZ42" i="15"/>
  <c r="AZ38" i="15"/>
  <c r="AZ43" i="15"/>
  <c r="AZ44" i="15"/>
  <c r="AZ97" i="15"/>
  <c r="AY99" i="15"/>
  <c r="AY24" i="2" s="1"/>
  <c r="BC25" i="2"/>
  <c r="BC26" i="2"/>
  <c r="BC27" i="2"/>
  <c r="BC28" i="2"/>
  <c r="BC29" i="2"/>
  <c r="BC31" i="2"/>
  <c r="BC32" i="2"/>
  <c r="BC33" i="2"/>
  <c r="BC34" i="2"/>
  <c r="BD5" i="2"/>
  <c r="BC30" i="2"/>
  <c r="BC35" i="2"/>
  <c r="BC12" i="2"/>
  <c r="BC57" i="2"/>
  <c r="BC58" i="2"/>
  <c r="BC45" i="2"/>
  <c r="BC66" i="2"/>
  <c r="BC3" i="2"/>
  <c r="BC51" i="2"/>
  <c r="BC52" i="2" s="1"/>
  <c r="BC44" i="2"/>
  <c r="BC4" i="2"/>
  <c r="AZ65" i="15"/>
  <c r="AZ18" i="2" s="1"/>
  <c r="AY10" i="2"/>
  <c r="AZ112" i="15"/>
  <c r="AZ11" i="2" s="1"/>
  <c r="AZ14" i="2" s="1"/>
  <c r="BB63" i="24" l="1"/>
  <c r="BB35" i="24"/>
  <c r="BE5" i="24"/>
  <c r="BD3" i="24"/>
  <c r="BB19" i="24"/>
  <c r="BC19" i="2" s="1"/>
  <c r="BB49" i="24"/>
  <c r="BB108" i="15"/>
  <c r="BB110" i="15"/>
  <c r="BB104" i="15"/>
  <c r="AY16" i="2"/>
  <c r="AZ46" i="2"/>
  <c r="BA93" i="15"/>
  <c r="BA43" i="2" s="1"/>
  <c r="BA8" i="15"/>
  <c r="BA21" i="15"/>
  <c r="BA8" i="2" s="1"/>
  <c r="BA38" i="15"/>
  <c r="BA97" i="15"/>
  <c r="BA39" i="15"/>
  <c r="BA98" i="15"/>
  <c r="BA40" i="15"/>
  <c r="BA41" i="15"/>
  <c r="BA42" i="15"/>
  <c r="BA44" i="15"/>
  <c r="BA45" i="15"/>
  <c r="BA47" i="15"/>
  <c r="BA48" i="15"/>
  <c r="BA96" i="15"/>
  <c r="BA43" i="15"/>
  <c r="BA46" i="15"/>
  <c r="BA35" i="15"/>
  <c r="BA9" i="2" s="1"/>
  <c r="BA79" i="15"/>
  <c r="BA42" i="2" s="1"/>
  <c r="AZ99" i="15"/>
  <c r="AZ24" i="2" s="1"/>
  <c r="BH68" i="2"/>
  <c r="BA57" i="15"/>
  <c r="BA17" i="2" s="1"/>
  <c r="AZ13" i="2"/>
  <c r="AZ15" i="2" s="1"/>
  <c r="BD30" i="2"/>
  <c r="BE5" i="2"/>
  <c r="BD31" i="2"/>
  <c r="BD32" i="2"/>
  <c r="BD33" i="2"/>
  <c r="BD34" i="2"/>
  <c r="BD12" i="2"/>
  <c r="BD25" i="2"/>
  <c r="BD26" i="2"/>
  <c r="BD27" i="2"/>
  <c r="BD28" i="2"/>
  <c r="BD29" i="2"/>
  <c r="BD35" i="2"/>
  <c r="BD57" i="2"/>
  <c r="BD58" i="2"/>
  <c r="BD45" i="2"/>
  <c r="BD66" i="2"/>
  <c r="BD3" i="2"/>
  <c r="BD4" i="2"/>
  <c r="BD51" i="2"/>
  <c r="BD52" i="2" s="1"/>
  <c r="BD44" i="2"/>
  <c r="BJ6" i="2"/>
  <c r="BI67" i="2"/>
  <c r="BI68" i="2" s="1"/>
  <c r="BI69" i="2"/>
  <c r="BA65" i="15"/>
  <c r="BA18" i="2" s="1"/>
  <c r="BA112" i="15"/>
  <c r="BA11" i="2" s="1"/>
  <c r="BA13" i="2" s="1"/>
  <c r="AZ49" i="15"/>
  <c r="AZ20" i="2" s="1"/>
  <c r="AZ10" i="2"/>
  <c r="BB18" i="15"/>
  <c r="BB33" i="15"/>
  <c r="BB61" i="15"/>
  <c r="BB19" i="15"/>
  <c r="BB34" i="15"/>
  <c r="BB62" i="15"/>
  <c r="BB20" i="15"/>
  <c r="BB63" i="15"/>
  <c r="BB24" i="15"/>
  <c r="BB64" i="15"/>
  <c r="BB10" i="15"/>
  <c r="BB25" i="15"/>
  <c r="BB105" i="15"/>
  <c r="BB12" i="15"/>
  <c r="BB27" i="15"/>
  <c r="BB107" i="15"/>
  <c r="BB4" i="15"/>
  <c r="BB13" i="15"/>
  <c r="BB28" i="15"/>
  <c r="BB109" i="15"/>
  <c r="BB15" i="15"/>
  <c r="BB30" i="15"/>
  <c r="BB31" i="15"/>
  <c r="BB32" i="15"/>
  <c r="BB103" i="15"/>
  <c r="BC6" i="15"/>
  <c r="BC104" i="15" s="1"/>
  <c r="BB11" i="15"/>
  <c r="BB14" i="15"/>
  <c r="BB16" i="15"/>
  <c r="BB17" i="15"/>
  <c r="BB26" i="15"/>
  <c r="BB29" i="15"/>
  <c r="BB60" i="15"/>
  <c r="BB68" i="15"/>
  <c r="BB69" i="15"/>
  <c r="BB70" i="15"/>
  <c r="BB71" i="15"/>
  <c r="BB74" i="15"/>
  <c r="BB76" i="15"/>
  <c r="BB72" i="15"/>
  <c r="BB73" i="15"/>
  <c r="BB75" i="15"/>
  <c r="BB78" i="15"/>
  <c r="BB82" i="15"/>
  <c r="BB83" i="15"/>
  <c r="BB84" i="15"/>
  <c r="BB85" i="15"/>
  <c r="BB86" i="15"/>
  <c r="BB88" i="15"/>
  <c r="BB90" i="15"/>
  <c r="BB91" i="15"/>
  <c r="BB92" i="15"/>
  <c r="BB55" i="15"/>
  <c r="BB56" i="15"/>
  <c r="BB77" i="15"/>
  <c r="BB52" i="15"/>
  <c r="BB53" i="15"/>
  <c r="BB87" i="15"/>
  <c r="BB54" i="15"/>
  <c r="BB89" i="15"/>
  <c r="BB2" i="15"/>
  <c r="BB102" i="15"/>
  <c r="BC49" i="24" l="1"/>
  <c r="BF5" i="24"/>
  <c r="BE3" i="24"/>
  <c r="BC35" i="24"/>
  <c r="BC63" i="24"/>
  <c r="BC19" i="24"/>
  <c r="BD19" i="2" s="1"/>
  <c r="BA14" i="2"/>
  <c r="BA46" i="2"/>
  <c r="AZ16" i="2"/>
  <c r="AZ21" i="2" s="1"/>
  <c r="AZ36" i="2" s="1"/>
  <c r="AZ37" i="2" s="1"/>
  <c r="AZ39" i="2" s="1"/>
  <c r="AZ54" i="2" s="1"/>
  <c r="BB112" i="15"/>
  <c r="BB11" i="2" s="1"/>
  <c r="BB14" i="2" s="1"/>
  <c r="BC111" i="15"/>
  <c r="BB8" i="15"/>
  <c r="BB21" i="15"/>
  <c r="BB8" i="2" s="1"/>
  <c r="BB79" i="15"/>
  <c r="BB42" i="2" s="1"/>
  <c r="BC110" i="15"/>
  <c r="BB65" i="15"/>
  <c r="BB18" i="2" s="1"/>
  <c r="BB35" i="15"/>
  <c r="BB9" i="2" s="1"/>
  <c r="BB57" i="15"/>
  <c r="BB17" i="2" s="1"/>
  <c r="BA49" i="15"/>
  <c r="BA20" i="2" s="1"/>
  <c r="BC17" i="15"/>
  <c r="BC32" i="15"/>
  <c r="BC60" i="15"/>
  <c r="BC18" i="15"/>
  <c r="BC33" i="15"/>
  <c r="BC61" i="15"/>
  <c r="BC19" i="15"/>
  <c r="BC34" i="15"/>
  <c r="BC62" i="15"/>
  <c r="BC20" i="15"/>
  <c r="BC63" i="15"/>
  <c r="BC24" i="15"/>
  <c r="BC64" i="15"/>
  <c r="BC11" i="15"/>
  <c r="BC26" i="15"/>
  <c r="BC103" i="15"/>
  <c r="BC12" i="15"/>
  <c r="BC27" i="15"/>
  <c r="BC107" i="15"/>
  <c r="BC4" i="15"/>
  <c r="BC13" i="15"/>
  <c r="BC28" i="15"/>
  <c r="BC109" i="15"/>
  <c r="BC14" i="15"/>
  <c r="BC29" i="15"/>
  <c r="BC10" i="15"/>
  <c r="BC15" i="15"/>
  <c r="BC16" i="15"/>
  <c r="BC25" i="15"/>
  <c r="BC30" i="15"/>
  <c r="BC31" i="15"/>
  <c r="BC105" i="15"/>
  <c r="BD6" i="15"/>
  <c r="BC68" i="15"/>
  <c r="BC69" i="15"/>
  <c r="BC70" i="15"/>
  <c r="BC73" i="15"/>
  <c r="BC75" i="15"/>
  <c r="BC76" i="15"/>
  <c r="BC77" i="15"/>
  <c r="BC78" i="15"/>
  <c r="BC71" i="15"/>
  <c r="BC72" i="15"/>
  <c r="BC74" i="15"/>
  <c r="BC82" i="15"/>
  <c r="BC83" i="15"/>
  <c r="BC84" i="15"/>
  <c r="BC85" i="15"/>
  <c r="BC87" i="15"/>
  <c r="BC89" i="15"/>
  <c r="BC90" i="15"/>
  <c r="BC86" i="15"/>
  <c r="BC88" i="15"/>
  <c r="BC91" i="15"/>
  <c r="BC52" i="15"/>
  <c r="BC92" i="15"/>
  <c r="BC53" i="15"/>
  <c r="BC54" i="15"/>
  <c r="BC55" i="15"/>
  <c r="BC56" i="15"/>
  <c r="BC2" i="15"/>
  <c r="BC102" i="15"/>
  <c r="BC108" i="15"/>
  <c r="BB43" i="15"/>
  <c r="BB44" i="15"/>
  <c r="BB45" i="15"/>
  <c r="BB46" i="15"/>
  <c r="BB47" i="15"/>
  <c r="BB38" i="15"/>
  <c r="BB96" i="15"/>
  <c r="BB97" i="15"/>
  <c r="BB98" i="15"/>
  <c r="BB39" i="15"/>
  <c r="BB40" i="15"/>
  <c r="BB41" i="15"/>
  <c r="BB42" i="15"/>
  <c r="BB48" i="15"/>
  <c r="BK6" i="2"/>
  <c r="BJ67" i="2"/>
  <c r="BJ68" i="2" s="1"/>
  <c r="BJ69" i="2"/>
  <c r="BA99" i="15"/>
  <c r="BA24" i="2" s="1"/>
  <c r="BA10" i="2"/>
  <c r="BB93" i="15"/>
  <c r="BB43" i="2" s="1"/>
  <c r="BC106" i="15"/>
  <c r="BE35" i="2"/>
  <c r="BE12" i="2"/>
  <c r="BE25" i="2"/>
  <c r="BE26" i="2"/>
  <c r="BE27" i="2"/>
  <c r="BE29" i="2"/>
  <c r="BE30" i="2"/>
  <c r="BF5" i="2"/>
  <c r="BE31" i="2"/>
  <c r="BE32" i="2"/>
  <c r="BE28" i="2"/>
  <c r="BE33" i="2"/>
  <c r="BE34" i="2"/>
  <c r="BE57" i="2"/>
  <c r="BE44" i="2"/>
  <c r="BE58" i="2"/>
  <c r="BE45" i="2"/>
  <c r="BE66" i="2"/>
  <c r="BE51" i="2"/>
  <c r="BE52" i="2" s="1"/>
  <c r="BE3" i="2"/>
  <c r="BE4" i="2"/>
  <c r="BA15" i="2"/>
  <c r="BD35" i="24" l="1"/>
  <c r="BD19" i="24"/>
  <c r="BE19" i="2" s="1"/>
  <c r="BD63" i="24"/>
  <c r="BG5" i="24"/>
  <c r="BF3" i="24"/>
  <c r="BD49" i="24"/>
  <c r="BB13" i="2"/>
  <c r="BA16" i="2"/>
  <c r="BA21" i="2" s="1"/>
  <c r="BA36" i="2" s="1"/>
  <c r="BA37" i="2" s="1"/>
  <c r="BA39" i="2" s="1"/>
  <c r="BA54" i="2" s="1"/>
  <c r="BB15" i="2"/>
  <c r="BB49" i="15"/>
  <c r="BB20" i="2" s="1"/>
  <c r="BC112" i="15"/>
  <c r="BC11" i="2" s="1"/>
  <c r="BC13" i="2" s="1"/>
  <c r="BC93" i="15"/>
  <c r="BC43" i="2" s="1"/>
  <c r="BD10" i="15"/>
  <c r="BD25" i="15"/>
  <c r="BD105" i="15"/>
  <c r="BD11" i="15"/>
  <c r="BD26" i="15"/>
  <c r="BD103" i="15"/>
  <c r="BD12" i="15"/>
  <c r="BD27" i="15"/>
  <c r="BD107" i="15"/>
  <c r="BD4" i="15"/>
  <c r="BD13" i="15"/>
  <c r="BD28" i="15"/>
  <c r="BD109" i="15"/>
  <c r="BD14" i="15"/>
  <c r="BD29" i="15"/>
  <c r="BD16" i="15"/>
  <c r="BD31" i="15"/>
  <c r="BE6" i="15"/>
  <c r="BD17" i="15"/>
  <c r="BD32" i="15"/>
  <c r="BD60" i="15"/>
  <c r="BD18" i="15"/>
  <c r="BD33" i="15"/>
  <c r="BD61" i="15"/>
  <c r="BD19" i="15"/>
  <c r="BD34" i="15"/>
  <c r="BD62" i="15"/>
  <c r="BD63" i="15"/>
  <c r="BD64" i="15"/>
  <c r="BD15" i="15"/>
  <c r="BD20" i="15"/>
  <c r="BD24" i="15"/>
  <c r="BD30" i="15"/>
  <c r="BD78" i="15"/>
  <c r="BD68" i="15"/>
  <c r="BD69" i="15"/>
  <c r="BD72" i="15"/>
  <c r="BD74" i="15"/>
  <c r="BD70" i="15"/>
  <c r="BD71" i="15"/>
  <c r="BD73" i="15"/>
  <c r="BD76" i="15"/>
  <c r="BD77" i="15"/>
  <c r="BD92" i="15"/>
  <c r="BD75" i="15"/>
  <c r="BD82" i="15"/>
  <c r="BD83" i="15"/>
  <c r="BD84" i="15"/>
  <c r="BD86" i="15"/>
  <c r="BD88" i="15"/>
  <c r="BD89" i="15"/>
  <c r="BD53" i="15"/>
  <c r="BD54" i="15"/>
  <c r="BD55" i="15"/>
  <c r="BD56" i="15"/>
  <c r="BD85" i="15"/>
  <c r="BD87" i="15"/>
  <c r="BD90" i="15"/>
  <c r="BD91" i="15"/>
  <c r="BD52" i="15"/>
  <c r="BD2" i="15"/>
  <c r="BD102" i="15"/>
  <c r="BC42" i="15"/>
  <c r="BC43" i="15"/>
  <c r="BC44" i="15"/>
  <c r="BC45" i="15"/>
  <c r="BC46" i="15"/>
  <c r="BC48" i="15"/>
  <c r="BC96" i="15"/>
  <c r="BC38" i="15"/>
  <c r="BC97" i="15"/>
  <c r="BC39" i="15"/>
  <c r="BC98" i="15"/>
  <c r="BC41" i="15"/>
  <c r="BC47" i="15"/>
  <c r="BC40" i="15"/>
  <c r="BF28" i="2"/>
  <c r="BF29" i="2"/>
  <c r="BF30" i="2"/>
  <c r="BG5" i="2"/>
  <c r="BF31" i="2"/>
  <c r="BF32" i="2"/>
  <c r="BF34" i="2"/>
  <c r="BF35" i="2"/>
  <c r="BF12" i="2"/>
  <c r="BF25" i="2"/>
  <c r="BF26" i="2"/>
  <c r="BF27" i="2"/>
  <c r="BF33" i="2"/>
  <c r="BF57" i="2"/>
  <c r="BF44" i="2"/>
  <c r="BF58" i="2"/>
  <c r="BF45" i="2"/>
  <c r="BF66" i="2"/>
  <c r="BF3" i="2"/>
  <c r="BF51" i="2"/>
  <c r="BF52" i="2" s="1"/>
  <c r="BF4" i="2"/>
  <c r="BL6" i="2"/>
  <c r="BK67" i="2"/>
  <c r="BK68" i="2" s="1"/>
  <c r="BK69" i="2"/>
  <c r="BD110" i="15"/>
  <c r="BD108" i="15"/>
  <c r="BB46" i="2"/>
  <c r="BC65" i="15"/>
  <c r="BC18" i="2" s="1"/>
  <c r="BC21" i="15"/>
  <c r="BC8" i="2" s="1"/>
  <c r="BC8" i="15"/>
  <c r="BB10" i="2"/>
  <c r="BB16" i="2" s="1"/>
  <c r="BC57" i="15"/>
  <c r="BC17" i="2" s="1"/>
  <c r="BD106" i="15"/>
  <c r="BC35" i="15"/>
  <c r="BC9" i="2" s="1"/>
  <c r="BD111" i="15"/>
  <c r="BB99" i="15"/>
  <c r="BB24" i="2" s="1"/>
  <c r="BC79" i="15"/>
  <c r="BC42" i="2" s="1"/>
  <c r="BD104" i="15"/>
  <c r="BE35" i="24" l="1"/>
  <c r="BE19" i="24"/>
  <c r="BF19" i="2" s="1"/>
  <c r="BE63" i="24"/>
  <c r="BH5" i="24"/>
  <c r="BG3" i="24"/>
  <c r="BE49" i="24"/>
  <c r="BC46" i="2"/>
  <c r="BE110" i="15"/>
  <c r="BE106" i="15"/>
  <c r="BE104" i="15"/>
  <c r="BE111" i="15"/>
  <c r="BC14" i="2"/>
  <c r="BC15" i="2"/>
  <c r="BD65" i="15"/>
  <c r="BD18" i="2" s="1"/>
  <c r="BE108" i="15"/>
  <c r="BB21" i="2"/>
  <c r="BB36" i="2" s="1"/>
  <c r="BB37" i="2" s="1"/>
  <c r="BD79" i="15"/>
  <c r="BD42" i="2" s="1"/>
  <c r="BC49" i="15"/>
  <c r="BD93" i="15"/>
  <c r="BD43" i="2" s="1"/>
  <c r="BD47" i="15"/>
  <c r="BD48" i="15"/>
  <c r="BD96" i="15"/>
  <c r="BD38" i="15"/>
  <c r="BD97" i="15"/>
  <c r="BD39" i="15"/>
  <c r="BD98" i="15"/>
  <c r="BD41" i="15"/>
  <c r="BD42" i="15"/>
  <c r="BD43" i="15"/>
  <c r="BD44" i="15"/>
  <c r="BD40" i="15"/>
  <c r="BD45" i="15"/>
  <c r="BD46" i="15"/>
  <c r="BG33" i="2"/>
  <c r="BG34" i="2"/>
  <c r="BG35" i="2"/>
  <c r="BG12" i="2"/>
  <c r="BG25" i="2"/>
  <c r="BG27" i="2"/>
  <c r="BG28" i="2"/>
  <c r="BG29" i="2"/>
  <c r="BG30" i="2"/>
  <c r="BH5" i="2"/>
  <c r="BG26" i="2"/>
  <c r="BG31" i="2"/>
  <c r="BG32" i="2"/>
  <c r="BG57" i="2"/>
  <c r="BG44" i="2"/>
  <c r="BG58" i="2"/>
  <c r="BG45" i="2"/>
  <c r="BG66" i="2"/>
  <c r="BG3" i="2"/>
  <c r="BG51" i="2"/>
  <c r="BG52" i="2" s="1"/>
  <c r="BG4" i="2"/>
  <c r="BC99" i="15"/>
  <c r="BC24" i="2" s="1"/>
  <c r="BD35" i="15"/>
  <c r="BD9" i="2" s="1"/>
  <c r="BD112" i="15"/>
  <c r="BD11" i="2" s="1"/>
  <c r="BD13" i="2" s="1"/>
  <c r="BL69" i="2"/>
  <c r="BL67" i="2"/>
  <c r="BL68" i="2" s="1"/>
  <c r="BM6" i="2"/>
  <c r="BE15" i="15"/>
  <c r="BE30" i="15"/>
  <c r="BE16" i="15"/>
  <c r="BE31" i="15"/>
  <c r="BF6" i="15"/>
  <c r="BF110" i="15" s="1"/>
  <c r="BE17" i="15"/>
  <c r="BE32" i="15"/>
  <c r="BE60" i="15"/>
  <c r="BE18" i="15"/>
  <c r="BE33" i="15"/>
  <c r="BE61" i="15"/>
  <c r="BE19" i="15"/>
  <c r="BE34" i="15"/>
  <c r="BE62" i="15"/>
  <c r="BE24" i="15"/>
  <c r="BE64" i="15"/>
  <c r="BE10" i="15"/>
  <c r="BE25" i="15"/>
  <c r="BE105" i="15"/>
  <c r="BE11" i="15"/>
  <c r="BE26" i="15"/>
  <c r="BE103" i="15"/>
  <c r="BE12" i="15"/>
  <c r="BE27" i="15"/>
  <c r="BE107" i="15"/>
  <c r="BE4" i="15"/>
  <c r="BE13" i="15"/>
  <c r="BE14" i="15"/>
  <c r="BE20" i="15"/>
  <c r="BE28" i="15"/>
  <c r="BE29" i="15"/>
  <c r="BE109" i="15"/>
  <c r="BE63" i="15"/>
  <c r="BE77" i="15"/>
  <c r="BE78" i="15"/>
  <c r="BE68" i="15"/>
  <c r="BE71" i="15"/>
  <c r="BE73" i="15"/>
  <c r="BE74" i="15"/>
  <c r="BE75" i="15"/>
  <c r="BE76" i="15"/>
  <c r="BE69" i="15"/>
  <c r="BE91" i="15"/>
  <c r="BE92" i="15"/>
  <c r="BE70" i="15"/>
  <c r="BE82" i="15"/>
  <c r="BE72" i="15"/>
  <c r="BE83" i="15"/>
  <c r="BE85" i="15"/>
  <c r="BE87" i="15"/>
  <c r="BE88" i="15"/>
  <c r="BE89" i="15"/>
  <c r="BE90" i="15"/>
  <c r="BE52" i="15"/>
  <c r="BE53" i="15"/>
  <c r="BE54" i="15"/>
  <c r="BE84" i="15"/>
  <c r="BE86" i="15"/>
  <c r="BE55" i="15"/>
  <c r="BE56" i="15"/>
  <c r="BE2" i="15"/>
  <c r="BE102" i="15"/>
  <c r="BC10" i="2"/>
  <c r="BC16" i="2" s="1"/>
  <c r="BD8" i="15"/>
  <c r="BD21" i="15"/>
  <c r="BD8" i="2" s="1"/>
  <c r="BD57" i="15"/>
  <c r="BD17" i="2" s="1"/>
  <c r="BB39" i="2" l="1"/>
  <c r="BB54" i="2" s="1"/>
  <c r="AX35" i="24"/>
  <c r="BF19" i="24"/>
  <c r="BG19" i="2" s="1"/>
  <c r="BF35" i="24"/>
  <c r="BF63" i="24"/>
  <c r="AX19" i="24"/>
  <c r="AY19" i="2" s="1"/>
  <c r="AY20" i="2" s="1"/>
  <c r="AY21" i="2" s="1"/>
  <c r="AY36" i="2" s="1"/>
  <c r="AY37" i="2" s="1"/>
  <c r="AY39" i="2" s="1"/>
  <c r="AY54" i="2" s="1"/>
  <c r="BI5" i="24"/>
  <c r="BH3" i="24"/>
  <c r="BF49" i="24"/>
  <c r="BF106" i="15"/>
  <c r="BF111" i="15"/>
  <c r="BF104" i="15"/>
  <c r="BF108" i="15"/>
  <c r="BD14" i="2"/>
  <c r="BE112" i="15"/>
  <c r="BE11" i="2" s="1"/>
  <c r="BE14" i="2" s="1"/>
  <c r="BE93" i="15"/>
  <c r="BE43" i="2" s="1"/>
  <c r="BE65" i="15"/>
  <c r="BE18" i="2" s="1"/>
  <c r="BD49" i="15"/>
  <c r="BD20" i="2" s="1"/>
  <c r="BE8" i="15"/>
  <c r="BE21" i="15"/>
  <c r="BE8" i="2" s="1"/>
  <c r="BF20" i="15"/>
  <c r="BF63" i="15"/>
  <c r="BF24" i="15"/>
  <c r="BF64" i="15"/>
  <c r="BF10" i="15"/>
  <c r="BF25" i="15"/>
  <c r="BF105" i="15"/>
  <c r="BF11" i="15"/>
  <c r="BF26" i="15"/>
  <c r="BF103" i="15"/>
  <c r="BF12" i="15"/>
  <c r="BF27" i="15"/>
  <c r="BF107" i="15"/>
  <c r="BF4" i="15"/>
  <c r="BF14" i="15"/>
  <c r="BF29" i="15"/>
  <c r="BF15" i="15"/>
  <c r="BF30" i="15"/>
  <c r="BF16" i="15"/>
  <c r="BF31" i="15"/>
  <c r="BG6" i="15"/>
  <c r="BF17" i="15"/>
  <c r="BF32" i="15"/>
  <c r="BF60" i="15"/>
  <c r="BF61" i="15"/>
  <c r="BF62" i="15"/>
  <c r="BF13" i="15"/>
  <c r="BF18" i="15"/>
  <c r="BF19" i="15"/>
  <c r="BF28" i="15"/>
  <c r="BF33" i="15"/>
  <c r="BF109" i="15"/>
  <c r="BF34" i="15"/>
  <c r="BF76" i="15"/>
  <c r="BF77" i="15"/>
  <c r="BF78" i="15"/>
  <c r="BF70" i="15"/>
  <c r="BF72" i="15"/>
  <c r="BF68" i="15"/>
  <c r="BF69" i="15"/>
  <c r="BF71" i="15"/>
  <c r="BF74" i="15"/>
  <c r="BF75" i="15"/>
  <c r="BF90" i="15"/>
  <c r="BF91" i="15"/>
  <c r="BF92" i="15"/>
  <c r="BF82" i="15"/>
  <c r="BF73" i="15"/>
  <c r="BF84" i="15"/>
  <c r="BF86" i="15"/>
  <c r="BF87" i="15"/>
  <c r="BF52" i="15"/>
  <c r="BF83" i="15"/>
  <c r="BF53" i="15"/>
  <c r="BF85" i="15"/>
  <c r="BF54" i="15"/>
  <c r="BF88" i="15"/>
  <c r="BF55" i="15"/>
  <c r="BF89" i="15"/>
  <c r="BF56" i="15"/>
  <c r="BF2" i="15"/>
  <c r="BF102" i="15"/>
  <c r="BD99" i="15"/>
  <c r="BD24" i="2" s="1"/>
  <c r="BD10" i="2"/>
  <c r="BE35" i="15"/>
  <c r="BE9" i="2" s="1"/>
  <c r="BE40" i="15"/>
  <c r="BE41" i="15"/>
  <c r="BE42" i="15"/>
  <c r="BE43" i="15"/>
  <c r="BE44" i="15"/>
  <c r="BE46" i="15"/>
  <c r="BE47" i="15"/>
  <c r="BE48" i="15"/>
  <c r="BE96" i="15"/>
  <c r="BE97" i="15"/>
  <c r="BE98" i="15"/>
  <c r="BE38" i="15"/>
  <c r="BE39" i="15"/>
  <c r="BE45" i="15"/>
  <c r="BH31" i="2"/>
  <c r="BH32" i="2"/>
  <c r="BH33" i="2"/>
  <c r="BH34" i="2"/>
  <c r="BH35" i="2"/>
  <c r="BH25" i="2"/>
  <c r="BH26" i="2"/>
  <c r="BH27" i="2"/>
  <c r="BH28" i="2"/>
  <c r="BH12" i="2"/>
  <c r="BI5" i="2"/>
  <c r="BH29" i="2"/>
  <c r="BH30" i="2"/>
  <c r="BH44" i="2"/>
  <c r="BH58" i="2"/>
  <c r="BH45" i="2"/>
  <c r="BH66" i="2"/>
  <c r="BH3" i="2"/>
  <c r="BH4" i="2"/>
  <c r="BH51" i="2"/>
  <c r="BH52" i="2" s="1"/>
  <c r="BH57" i="2"/>
  <c r="BC20" i="2"/>
  <c r="BC21" i="2" s="1"/>
  <c r="BC36" i="2" s="1"/>
  <c r="BC37" i="2" s="1"/>
  <c r="BC39" i="2" s="1"/>
  <c r="BC54" i="2" s="1"/>
  <c r="BE57" i="15"/>
  <c r="BE17" i="2" s="1"/>
  <c r="BE79" i="15"/>
  <c r="BE42" i="2" s="1"/>
  <c r="BN6" i="2"/>
  <c r="BM67" i="2"/>
  <c r="BM68" i="2" s="1"/>
  <c r="BD46" i="2"/>
  <c r="BD15" i="2"/>
  <c r="BG49" i="24" l="1"/>
  <c r="BJ5" i="24"/>
  <c r="BI3" i="24"/>
  <c r="BG63" i="24"/>
  <c r="BE13" i="2"/>
  <c r="BG111" i="15"/>
  <c r="BE46" i="2"/>
  <c r="BF112" i="15"/>
  <c r="BF11" i="2" s="1"/>
  <c r="BF14" i="2" s="1"/>
  <c r="BG108" i="15"/>
  <c r="BG104" i="15"/>
  <c r="BF65" i="15"/>
  <c r="BF18" i="2" s="1"/>
  <c r="BE99" i="15"/>
  <c r="BE24" i="2" s="1"/>
  <c r="BF8" i="15"/>
  <c r="BF21" i="15"/>
  <c r="BF8" i="2" s="1"/>
  <c r="BF57" i="15"/>
  <c r="BF17" i="2" s="1"/>
  <c r="BF79" i="15"/>
  <c r="BF42" i="2" s="1"/>
  <c r="BF35" i="15"/>
  <c r="BF9" i="2" s="1"/>
  <c r="BD16" i="2"/>
  <c r="BD21" i="2" s="1"/>
  <c r="BD36" i="2" s="1"/>
  <c r="BD37" i="2" s="1"/>
  <c r="BD39" i="2" s="1"/>
  <c r="BD54" i="2" s="1"/>
  <c r="BF45" i="15"/>
  <c r="BF46" i="15"/>
  <c r="BF47" i="15"/>
  <c r="BF48" i="15"/>
  <c r="BF96" i="15"/>
  <c r="BF39" i="15"/>
  <c r="BF98" i="15"/>
  <c r="BF40" i="15"/>
  <c r="BF41" i="15"/>
  <c r="BF42" i="15"/>
  <c r="BF38" i="15"/>
  <c r="BF43" i="15"/>
  <c r="BF44" i="15"/>
  <c r="BF97" i="15"/>
  <c r="BE10" i="2"/>
  <c r="BF93" i="15"/>
  <c r="BF43" i="2" s="1"/>
  <c r="BI12" i="2"/>
  <c r="BI25" i="2"/>
  <c r="BI26" i="2"/>
  <c r="BI27" i="2"/>
  <c r="BI28" i="2"/>
  <c r="BI30" i="2"/>
  <c r="BJ5" i="2"/>
  <c r="BI31" i="2"/>
  <c r="BI32" i="2"/>
  <c r="BI33" i="2"/>
  <c r="BI29" i="2"/>
  <c r="BI34" i="2"/>
  <c r="BI35" i="2"/>
  <c r="BI57" i="2"/>
  <c r="BI44" i="2"/>
  <c r="BI58" i="2"/>
  <c r="BI45" i="2"/>
  <c r="BI66" i="2"/>
  <c r="BI3" i="2"/>
  <c r="BI4" i="2"/>
  <c r="BI51" i="2"/>
  <c r="BI52" i="2" s="1"/>
  <c r="BE49" i="15"/>
  <c r="BG13" i="15"/>
  <c r="BG28" i="15"/>
  <c r="BG109" i="15"/>
  <c r="BG14" i="15"/>
  <c r="BG29" i="15"/>
  <c r="BG15" i="15"/>
  <c r="BG30" i="15"/>
  <c r="BG16" i="15"/>
  <c r="BG31" i="15"/>
  <c r="BH6" i="15"/>
  <c r="BH104" i="15" s="1"/>
  <c r="BG17" i="15"/>
  <c r="BG32" i="15"/>
  <c r="BG60" i="15"/>
  <c r="BG19" i="15"/>
  <c r="BG34" i="15"/>
  <c r="BG62" i="15"/>
  <c r="BG20" i="15"/>
  <c r="BG63" i="15"/>
  <c r="BG24" i="15"/>
  <c r="BG64" i="15"/>
  <c r="BG10" i="15"/>
  <c r="BG25" i="15"/>
  <c r="BG105" i="15"/>
  <c r="BG18" i="15"/>
  <c r="BG26" i="15"/>
  <c r="BG27" i="15"/>
  <c r="BG33" i="15"/>
  <c r="BG103" i="15"/>
  <c r="BG107" i="15"/>
  <c r="BG61" i="15"/>
  <c r="BG4" i="15"/>
  <c r="BG11" i="15"/>
  <c r="BG12" i="15"/>
  <c r="BG75" i="15"/>
  <c r="BG76" i="15"/>
  <c r="BG77" i="15"/>
  <c r="BG78" i="15"/>
  <c r="BG69" i="15"/>
  <c r="BG71" i="15"/>
  <c r="BG72" i="15"/>
  <c r="BG73" i="15"/>
  <c r="BG74" i="15"/>
  <c r="BG89" i="15"/>
  <c r="BG90" i="15"/>
  <c r="BG91" i="15"/>
  <c r="BG92" i="15"/>
  <c r="BG68" i="15"/>
  <c r="BG83" i="15"/>
  <c r="BG85" i="15"/>
  <c r="BG86" i="15"/>
  <c r="BG56" i="15"/>
  <c r="BG70" i="15"/>
  <c r="BG82" i="15"/>
  <c r="BG84" i="15"/>
  <c r="BG87" i="15"/>
  <c r="BG52" i="15"/>
  <c r="BG55" i="15"/>
  <c r="BG88" i="15"/>
  <c r="BG2" i="15"/>
  <c r="BG53" i="15"/>
  <c r="BG54" i="15"/>
  <c r="BG102" i="15"/>
  <c r="BG110" i="15"/>
  <c r="BG106" i="15"/>
  <c r="BO6" i="2"/>
  <c r="BN67" i="2"/>
  <c r="BN69" i="2"/>
  <c r="BE15" i="2"/>
  <c r="BH35" i="24" l="1"/>
  <c r="BH63" i="24"/>
  <c r="BK5" i="24"/>
  <c r="BJ3" i="24"/>
  <c r="BH49" i="24"/>
  <c r="BH19" i="24"/>
  <c r="BI19" i="2" s="1"/>
  <c r="BF13" i="2"/>
  <c r="BF15" i="2" s="1"/>
  <c r="BG112" i="15"/>
  <c r="BG11" i="2" s="1"/>
  <c r="BE16" i="2"/>
  <c r="BG79" i="15"/>
  <c r="BG42" i="2" s="1"/>
  <c r="BG57" i="15"/>
  <c r="BG17" i="2" s="1"/>
  <c r="BF99" i="15"/>
  <c r="BF24" i="2" s="1"/>
  <c r="BH18" i="15"/>
  <c r="BH33" i="15"/>
  <c r="BH61" i="15"/>
  <c r="BH19" i="15"/>
  <c r="BH34" i="15"/>
  <c r="BH62" i="15"/>
  <c r="BH20" i="15"/>
  <c r="BH63" i="15"/>
  <c r="BH24" i="15"/>
  <c r="BH64" i="15"/>
  <c r="BH10" i="15"/>
  <c r="BH25" i="15"/>
  <c r="BH105" i="15"/>
  <c r="BH12" i="15"/>
  <c r="BH27" i="15"/>
  <c r="BH107" i="15"/>
  <c r="BH4" i="15"/>
  <c r="BH2" i="15"/>
  <c r="BH13" i="15"/>
  <c r="BH28" i="15"/>
  <c r="BH109" i="15"/>
  <c r="BH14" i="15"/>
  <c r="BH29" i="15"/>
  <c r="BH15" i="15"/>
  <c r="BH30" i="15"/>
  <c r="BH60" i="15"/>
  <c r="BH11" i="15"/>
  <c r="BI6" i="15"/>
  <c r="BI104" i="15" s="1"/>
  <c r="BH16" i="15"/>
  <c r="BH17" i="15"/>
  <c r="BH26" i="15"/>
  <c r="BH31" i="15"/>
  <c r="BH32" i="15"/>
  <c r="BH103" i="15"/>
  <c r="BH74" i="15"/>
  <c r="BH75" i="15"/>
  <c r="BH76" i="15"/>
  <c r="BH77" i="15"/>
  <c r="BH68" i="15"/>
  <c r="BH70" i="15"/>
  <c r="BH69" i="15"/>
  <c r="BH72" i="15"/>
  <c r="BH73" i="15"/>
  <c r="BH78" i="15"/>
  <c r="BH88" i="15"/>
  <c r="BH89" i="15"/>
  <c r="BH90" i="15"/>
  <c r="BH91" i="15"/>
  <c r="BH92" i="15"/>
  <c r="BH82" i="15"/>
  <c r="BH71" i="15"/>
  <c r="BH84" i="15"/>
  <c r="BH85" i="15"/>
  <c r="BH86" i="15"/>
  <c r="BH87" i="15"/>
  <c r="BH52" i="15"/>
  <c r="BH53" i="15"/>
  <c r="BH54" i="15"/>
  <c r="BH55" i="15"/>
  <c r="BH56" i="15"/>
  <c r="BH83" i="15"/>
  <c r="BH102" i="15"/>
  <c r="BG8" i="15"/>
  <c r="BG21" i="15"/>
  <c r="BG8" i="2" s="1"/>
  <c r="BH111" i="15"/>
  <c r="BG35" i="15"/>
  <c r="BG9" i="2" s="1"/>
  <c r="BN68" i="2"/>
  <c r="BJ29" i="2"/>
  <c r="BJ30" i="2"/>
  <c r="BK5" i="2"/>
  <c r="BJ31" i="2"/>
  <c r="BJ32" i="2"/>
  <c r="BJ33" i="2"/>
  <c r="BJ35" i="2"/>
  <c r="BJ12" i="2"/>
  <c r="BJ26" i="2"/>
  <c r="BJ27" i="2"/>
  <c r="BJ28" i="2"/>
  <c r="BJ34" i="2"/>
  <c r="BJ25" i="2"/>
  <c r="BJ44" i="2"/>
  <c r="BJ58" i="2"/>
  <c r="BJ45" i="2"/>
  <c r="BJ66" i="2"/>
  <c r="BJ51" i="2"/>
  <c r="BJ52" i="2" s="1"/>
  <c r="BJ3" i="2"/>
  <c r="BJ4" i="2"/>
  <c r="BJ57" i="2"/>
  <c r="BF49" i="15"/>
  <c r="BF20" i="2" s="1"/>
  <c r="BG93" i="15"/>
  <c r="BG43" i="2" s="1"/>
  <c r="BF46" i="2"/>
  <c r="BP6" i="2"/>
  <c r="BO67" i="2"/>
  <c r="BO68" i="2" s="1"/>
  <c r="BO69" i="2"/>
  <c r="BH110" i="15"/>
  <c r="BI110" i="15" s="1"/>
  <c r="BG65" i="15"/>
  <c r="BG18" i="2" s="1"/>
  <c r="BF10" i="2"/>
  <c r="BF16" i="2" s="1"/>
  <c r="BG38" i="15"/>
  <c r="BG97" i="15"/>
  <c r="BG39" i="15"/>
  <c r="BG98" i="15"/>
  <c r="BG40" i="15"/>
  <c r="BG41" i="15"/>
  <c r="BG42" i="15"/>
  <c r="BG44" i="15"/>
  <c r="BG45" i="15"/>
  <c r="BG46" i="15"/>
  <c r="BG47" i="15"/>
  <c r="BG96" i="15"/>
  <c r="BG43" i="15"/>
  <c r="BG48" i="15"/>
  <c r="BH106" i="15"/>
  <c r="BI106" i="15" s="1"/>
  <c r="BH108" i="15"/>
  <c r="BI108" i="15" s="1"/>
  <c r="BE20" i="2"/>
  <c r="BG13" i="2"/>
  <c r="BG14" i="2"/>
  <c r="BI63" i="24" l="1"/>
  <c r="BI35" i="24"/>
  <c r="BL5" i="24"/>
  <c r="BK3" i="24"/>
  <c r="BI49" i="24"/>
  <c r="BI19" i="24"/>
  <c r="BJ19" i="2" s="1"/>
  <c r="BE21" i="2"/>
  <c r="BE36" i="2" s="1"/>
  <c r="BE37" i="2" s="1"/>
  <c r="BI111" i="15"/>
  <c r="BG46" i="2"/>
  <c r="BH112" i="15"/>
  <c r="BH11" i="2" s="1"/>
  <c r="BH13" i="2" s="1"/>
  <c r="BF21" i="2"/>
  <c r="BF36" i="2" s="1"/>
  <c r="BF37" i="2" s="1"/>
  <c r="BF39" i="2" s="1"/>
  <c r="BF54" i="2" s="1"/>
  <c r="BK34" i="2"/>
  <c r="BK35" i="2"/>
  <c r="BK12" i="2"/>
  <c r="BK25" i="2"/>
  <c r="BK26" i="2"/>
  <c r="BK28" i="2"/>
  <c r="BK29" i="2"/>
  <c r="BK31" i="2"/>
  <c r="BK30" i="2"/>
  <c r="BK32" i="2"/>
  <c r="BL5" i="2"/>
  <c r="BK33" i="2"/>
  <c r="BK27" i="2"/>
  <c r="BK57" i="2"/>
  <c r="BK44" i="2"/>
  <c r="BK58" i="2"/>
  <c r="BK45" i="2"/>
  <c r="BK66" i="2"/>
  <c r="BK51" i="2"/>
  <c r="BK52" i="2" s="1"/>
  <c r="BK3" i="2"/>
  <c r="BK4" i="2"/>
  <c r="BH21" i="15"/>
  <c r="BH8" i="2" s="1"/>
  <c r="BH8" i="15"/>
  <c r="BH35" i="15"/>
  <c r="BH9" i="2" s="1"/>
  <c r="BH57" i="15"/>
  <c r="BH17" i="2" s="1"/>
  <c r="BH43" i="15"/>
  <c r="BH44" i="15"/>
  <c r="BH45" i="15"/>
  <c r="BH97" i="15"/>
  <c r="BH46" i="15"/>
  <c r="BH98" i="15"/>
  <c r="BH47" i="15"/>
  <c r="BH38" i="15"/>
  <c r="BH39" i="15"/>
  <c r="BH41" i="15"/>
  <c r="BH42" i="15"/>
  <c r="BH48" i="15"/>
  <c r="BH96" i="15"/>
  <c r="BG49" i="15"/>
  <c r="BG20" i="2" s="1"/>
  <c r="BG10" i="2"/>
  <c r="BI16" i="15"/>
  <c r="BI31" i="15"/>
  <c r="BJ6" i="15"/>
  <c r="BJ104" i="15" s="1"/>
  <c r="BI17" i="15"/>
  <c r="BI32" i="15"/>
  <c r="BI60" i="15"/>
  <c r="BI18" i="15"/>
  <c r="BI33" i="15"/>
  <c r="BI61" i="15"/>
  <c r="BI19" i="15"/>
  <c r="BI34" i="15"/>
  <c r="BI62" i="15"/>
  <c r="BI20" i="15"/>
  <c r="BI63" i="15"/>
  <c r="BI10" i="15"/>
  <c r="BI25" i="15"/>
  <c r="BI105" i="15"/>
  <c r="BI11" i="15"/>
  <c r="BI26" i="15"/>
  <c r="BI103" i="15"/>
  <c r="BI12" i="15"/>
  <c r="BI27" i="15"/>
  <c r="BI107" i="15"/>
  <c r="BI4" i="15"/>
  <c r="BI13" i="15"/>
  <c r="BI28" i="15"/>
  <c r="BI109" i="15"/>
  <c r="BI64" i="15"/>
  <c r="BI14" i="15"/>
  <c r="BI15" i="15"/>
  <c r="BI24" i="15"/>
  <c r="BI29" i="15"/>
  <c r="BI30" i="15"/>
  <c r="BI73" i="15"/>
  <c r="BI74" i="15"/>
  <c r="BI75" i="15"/>
  <c r="BI76" i="15"/>
  <c r="BI69" i="15"/>
  <c r="BI70" i="15"/>
  <c r="BI71" i="15"/>
  <c r="BI72" i="15"/>
  <c r="BI77" i="15"/>
  <c r="BI78" i="15"/>
  <c r="BI87" i="15"/>
  <c r="BI88" i="15"/>
  <c r="BI89" i="15"/>
  <c r="BI90" i="15"/>
  <c r="BI91" i="15"/>
  <c r="BI83" i="15"/>
  <c r="BI84" i="15"/>
  <c r="BI54" i="15"/>
  <c r="BI55" i="15"/>
  <c r="BI56" i="15"/>
  <c r="BI82" i="15"/>
  <c r="BI85" i="15"/>
  <c r="BI86" i="15"/>
  <c r="BI68" i="15"/>
  <c r="BI92" i="15"/>
  <c r="BI52" i="15"/>
  <c r="BI53" i="15"/>
  <c r="BI2" i="15"/>
  <c r="BI102" i="15"/>
  <c r="BQ6" i="2"/>
  <c r="BP67" i="2"/>
  <c r="BP69" i="2"/>
  <c r="BH79" i="15"/>
  <c r="BH42" i="2" s="1"/>
  <c r="BH93" i="15"/>
  <c r="BH43" i="2" s="1"/>
  <c r="BH65" i="15"/>
  <c r="BH18" i="2" s="1"/>
  <c r="BG99" i="15"/>
  <c r="BG24" i="2" s="1"/>
  <c r="BG15" i="2"/>
  <c r="BE39" i="2" l="1"/>
  <c r="BE54" i="2" s="1"/>
  <c r="BM5" i="24"/>
  <c r="BL3" i="24"/>
  <c r="BJ63" i="24"/>
  <c r="BJ49" i="24"/>
  <c r="BH14" i="2"/>
  <c r="BG16" i="2"/>
  <c r="BG21" i="2" s="1"/>
  <c r="BG36" i="2" s="1"/>
  <c r="BG37" i="2" s="1"/>
  <c r="BJ108" i="15"/>
  <c r="BJ106" i="15"/>
  <c r="BI112" i="15"/>
  <c r="BI11" i="2" s="1"/>
  <c r="BI14" i="2" s="1"/>
  <c r="BI57" i="15"/>
  <c r="BI17" i="2" s="1"/>
  <c r="BJ111" i="15"/>
  <c r="BJ110" i="15"/>
  <c r="BL27" i="2"/>
  <c r="BL28" i="2"/>
  <c r="BL29" i="2"/>
  <c r="BL30" i="2"/>
  <c r="BM5" i="2"/>
  <c r="BL31" i="2"/>
  <c r="BL33" i="2"/>
  <c r="BL34" i="2"/>
  <c r="BL12" i="2"/>
  <c r="BL32" i="2"/>
  <c r="BL35" i="2"/>
  <c r="BL25" i="2"/>
  <c r="BL26" i="2"/>
  <c r="BL57" i="2"/>
  <c r="BL44" i="2"/>
  <c r="BL58" i="2"/>
  <c r="BL3" i="2"/>
  <c r="BL66" i="2"/>
  <c r="BL4" i="2"/>
  <c r="BL51" i="2"/>
  <c r="BL52" i="2" s="1"/>
  <c r="BL45" i="2"/>
  <c r="BH99" i="15"/>
  <c r="BH24" i="2" s="1"/>
  <c r="BI35" i="15"/>
  <c r="BI9" i="2" s="1"/>
  <c r="BI65" i="15"/>
  <c r="BI18" i="2" s="1"/>
  <c r="BI79" i="15"/>
  <c r="BI42" i="2" s="1"/>
  <c r="BP68" i="2"/>
  <c r="BI93" i="15"/>
  <c r="BI43" i="2" s="1"/>
  <c r="BI8" i="15"/>
  <c r="BI21" i="15"/>
  <c r="BI8" i="2" s="1"/>
  <c r="BJ24" i="15"/>
  <c r="BJ64" i="15"/>
  <c r="BJ10" i="15"/>
  <c r="BJ25" i="15"/>
  <c r="BJ105" i="15"/>
  <c r="BJ11" i="15"/>
  <c r="BJ26" i="15"/>
  <c r="BJ103" i="15"/>
  <c r="BJ12" i="15"/>
  <c r="BJ27" i="15"/>
  <c r="BJ107" i="15"/>
  <c r="BJ4" i="15"/>
  <c r="BJ13" i="15"/>
  <c r="BJ28" i="15"/>
  <c r="BJ109" i="15"/>
  <c r="BJ15" i="15"/>
  <c r="BJ30" i="15"/>
  <c r="BJ16" i="15"/>
  <c r="BJ31" i="15"/>
  <c r="BK6" i="15"/>
  <c r="BJ17" i="15"/>
  <c r="BJ32" i="15"/>
  <c r="BJ60" i="15"/>
  <c r="BJ18" i="15"/>
  <c r="BJ33" i="15"/>
  <c r="BJ61" i="15"/>
  <c r="BJ20" i="15"/>
  <c r="BJ29" i="15"/>
  <c r="BJ34" i="15"/>
  <c r="BJ62" i="15"/>
  <c r="BJ63" i="15"/>
  <c r="BJ14" i="15"/>
  <c r="BJ19" i="15"/>
  <c r="BJ72" i="15"/>
  <c r="BJ73" i="15"/>
  <c r="BJ74" i="15"/>
  <c r="BJ75" i="15"/>
  <c r="BJ78" i="15"/>
  <c r="BJ68" i="15"/>
  <c r="BJ70" i="15"/>
  <c r="BJ71" i="15"/>
  <c r="BJ76" i="15"/>
  <c r="BJ77" i="15"/>
  <c r="BJ86" i="15"/>
  <c r="BJ87" i="15"/>
  <c r="BJ88" i="15"/>
  <c r="BJ89" i="15"/>
  <c r="BJ90" i="15"/>
  <c r="BJ92" i="15"/>
  <c r="BJ82" i="15"/>
  <c r="BJ83" i="15"/>
  <c r="BJ52" i="15"/>
  <c r="BJ53" i="15"/>
  <c r="BJ69" i="15"/>
  <c r="BJ54" i="15"/>
  <c r="BJ84" i="15"/>
  <c r="BJ55" i="15"/>
  <c r="BJ91" i="15"/>
  <c r="BJ56" i="15"/>
  <c r="BJ2" i="15"/>
  <c r="BJ85" i="15"/>
  <c r="BJ102" i="15"/>
  <c r="BH49" i="15"/>
  <c r="BH46" i="2"/>
  <c r="BH15" i="2"/>
  <c r="BR6" i="2"/>
  <c r="BQ67" i="2"/>
  <c r="BQ68" i="2" s="1"/>
  <c r="BQ69" i="2"/>
  <c r="BI41" i="15"/>
  <c r="BI42" i="15"/>
  <c r="BI43" i="15"/>
  <c r="BI44" i="15"/>
  <c r="BI45" i="15"/>
  <c r="BI47" i="15"/>
  <c r="BI48" i="15"/>
  <c r="BI96" i="15"/>
  <c r="BI38" i="15"/>
  <c r="BI97" i="15"/>
  <c r="BI39" i="15"/>
  <c r="BI40" i="15"/>
  <c r="BI46" i="15"/>
  <c r="BI98" i="15"/>
  <c r="BH10" i="2"/>
  <c r="BG39" i="2" l="1"/>
  <c r="BG54" i="2" s="1"/>
  <c r="BK35" i="24"/>
  <c r="BK63" i="24"/>
  <c r="BN5" i="24"/>
  <c r="BM3" i="24"/>
  <c r="BK19" i="24"/>
  <c r="BL19" i="2" s="1"/>
  <c r="BK49" i="24"/>
  <c r="BI13" i="2"/>
  <c r="BK110" i="15"/>
  <c r="BJ65" i="15"/>
  <c r="BJ18" i="2" s="1"/>
  <c r="BJ112" i="15"/>
  <c r="BJ11" i="2" s="1"/>
  <c r="BJ14" i="2" s="1"/>
  <c r="BH16" i="2"/>
  <c r="BI46" i="2"/>
  <c r="BK14" i="15"/>
  <c r="BK29" i="15"/>
  <c r="BK15" i="15"/>
  <c r="BK30" i="15"/>
  <c r="BK16" i="15"/>
  <c r="BK31" i="15"/>
  <c r="BL6" i="15"/>
  <c r="BK17" i="15"/>
  <c r="BK32" i="15"/>
  <c r="BK60" i="15"/>
  <c r="BK18" i="15"/>
  <c r="BK33" i="15"/>
  <c r="BK61" i="15"/>
  <c r="BK20" i="15"/>
  <c r="BK63" i="15"/>
  <c r="BK24" i="15"/>
  <c r="BK64" i="15"/>
  <c r="BK11" i="15"/>
  <c r="BK26" i="15"/>
  <c r="BK103" i="15"/>
  <c r="BK107" i="15"/>
  <c r="BK109" i="15"/>
  <c r="BK10" i="15"/>
  <c r="BK62" i="15"/>
  <c r="BK12" i="15"/>
  <c r="BK13" i="15"/>
  <c r="BK4" i="15"/>
  <c r="BK19" i="15"/>
  <c r="BK25" i="15"/>
  <c r="BK27" i="15"/>
  <c r="BK28" i="15"/>
  <c r="BK34" i="15"/>
  <c r="BK105" i="15"/>
  <c r="BK71" i="15"/>
  <c r="BK72" i="15"/>
  <c r="BK73" i="15"/>
  <c r="BK74" i="15"/>
  <c r="BK77" i="15"/>
  <c r="BK68" i="15"/>
  <c r="BK69" i="15"/>
  <c r="BK70" i="15"/>
  <c r="BK75" i="15"/>
  <c r="BK76" i="15"/>
  <c r="BK78" i="15"/>
  <c r="BK85" i="15"/>
  <c r="BK86" i="15"/>
  <c r="BK87" i="15"/>
  <c r="BK88" i="15"/>
  <c r="BK89" i="15"/>
  <c r="BK91" i="15"/>
  <c r="BK82" i="15"/>
  <c r="BK83" i="15"/>
  <c r="BK52" i="15"/>
  <c r="BK84" i="15"/>
  <c r="BK53" i="15"/>
  <c r="BK90" i="15"/>
  <c r="BK54" i="15"/>
  <c r="BK92" i="15"/>
  <c r="BK55" i="15"/>
  <c r="BK56" i="15"/>
  <c r="BK2" i="15"/>
  <c r="BK102" i="15"/>
  <c r="BS6" i="2"/>
  <c r="BR67" i="2"/>
  <c r="BR68" i="2" s="1"/>
  <c r="BR69" i="2"/>
  <c r="BI99" i="15"/>
  <c r="BI24" i="2" s="1"/>
  <c r="BM32" i="2"/>
  <c r="BM33" i="2"/>
  <c r="BM34" i="2"/>
  <c r="BM35" i="2"/>
  <c r="BM12" i="2"/>
  <c r="BM26" i="2"/>
  <c r="BM27" i="2"/>
  <c r="BM29" i="2"/>
  <c r="BM31" i="2"/>
  <c r="BN5" i="2"/>
  <c r="BM25" i="2"/>
  <c r="BM30" i="2"/>
  <c r="BM28" i="2"/>
  <c r="BM57" i="2"/>
  <c r="BM44" i="2"/>
  <c r="BM66" i="2"/>
  <c r="BM3" i="2"/>
  <c r="BM4" i="2"/>
  <c r="BM58" i="2"/>
  <c r="BM45" i="2"/>
  <c r="BJ57" i="15"/>
  <c r="BJ17" i="2" s="1"/>
  <c r="BK111" i="15"/>
  <c r="BK108" i="15"/>
  <c r="BJ79" i="15"/>
  <c r="BJ42" i="2" s="1"/>
  <c r="BJ8" i="15"/>
  <c r="BJ21" i="15"/>
  <c r="BJ8" i="2" s="1"/>
  <c r="BJ93" i="15"/>
  <c r="BJ43" i="2" s="1"/>
  <c r="BK106" i="15"/>
  <c r="BJ35" i="15"/>
  <c r="BJ9" i="2" s="1"/>
  <c r="BI49" i="15"/>
  <c r="BI20" i="2" s="1"/>
  <c r="BJ46" i="15"/>
  <c r="BJ47" i="15"/>
  <c r="BJ48" i="15"/>
  <c r="BJ96" i="15"/>
  <c r="BJ38" i="15"/>
  <c r="BJ97" i="15"/>
  <c r="BJ40" i="15"/>
  <c r="BJ41" i="15"/>
  <c r="BJ42" i="15"/>
  <c r="BJ43" i="15"/>
  <c r="BJ39" i="15"/>
  <c r="BJ44" i="15"/>
  <c r="BJ45" i="15"/>
  <c r="BJ98" i="15"/>
  <c r="BI10" i="2"/>
  <c r="BK104" i="15"/>
  <c r="BI15" i="2"/>
  <c r="BL35" i="24" l="1"/>
  <c r="BL19" i="24"/>
  <c r="BM19" i="2" s="1"/>
  <c r="BO5" i="24"/>
  <c r="BN3" i="24"/>
  <c r="BL49" i="24"/>
  <c r="BL63" i="24"/>
  <c r="BJ13" i="2"/>
  <c r="BL108" i="15"/>
  <c r="BJ46" i="2"/>
  <c r="BL111" i="15"/>
  <c r="BL104" i="15"/>
  <c r="BL106" i="15"/>
  <c r="BJ99" i="15"/>
  <c r="BJ24" i="2" s="1"/>
  <c r="BL19" i="15"/>
  <c r="BL34" i="15"/>
  <c r="BL62" i="15"/>
  <c r="BL20" i="15"/>
  <c r="BL63" i="15"/>
  <c r="BL24" i="15"/>
  <c r="BL64" i="15"/>
  <c r="BL10" i="15"/>
  <c r="BL25" i="15"/>
  <c r="BL105" i="15"/>
  <c r="BL11" i="15"/>
  <c r="BL26" i="15"/>
  <c r="BL103" i="15"/>
  <c r="BL13" i="15"/>
  <c r="BL28" i="15"/>
  <c r="BL109" i="15"/>
  <c r="BL14" i="15"/>
  <c r="BL29" i="15"/>
  <c r="BL16" i="15"/>
  <c r="BL31" i="15"/>
  <c r="BM6" i="15"/>
  <c r="BL60" i="15"/>
  <c r="BL12" i="15"/>
  <c r="BL61" i="15"/>
  <c r="BL15" i="15"/>
  <c r="BL4" i="15"/>
  <c r="BL17" i="15"/>
  <c r="BL18" i="15"/>
  <c r="BL27" i="15"/>
  <c r="BL30" i="15"/>
  <c r="BL32" i="15"/>
  <c r="BL33" i="15"/>
  <c r="BL107" i="15"/>
  <c r="BL70" i="15"/>
  <c r="BL71" i="15"/>
  <c r="BL72" i="15"/>
  <c r="BL73" i="15"/>
  <c r="BL76" i="15"/>
  <c r="BL78" i="15"/>
  <c r="BL68" i="15"/>
  <c r="BL69" i="15"/>
  <c r="BL74" i="15"/>
  <c r="BL84" i="15"/>
  <c r="BL85" i="15"/>
  <c r="BL86" i="15"/>
  <c r="BL75" i="15"/>
  <c r="BL87" i="15"/>
  <c r="BL77" i="15"/>
  <c r="BL88" i="15"/>
  <c r="BL90" i="15"/>
  <c r="BL92" i="15"/>
  <c r="BL82" i="15"/>
  <c r="BL83" i="15"/>
  <c r="BL89" i="15"/>
  <c r="BL91" i="15"/>
  <c r="BL52" i="15"/>
  <c r="BL53" i="15"/>
  <c r="BL54" i="15"/>
  <c r="BL55" i="15"/>
  <c r="BL56" i="15"/>
  <c r="BL2" i="15"/>
  <c r="BL102" i="15"/>
  <c r="BK57" i="15"/>
  <c r="BK17" i="2" s="1"/>
  <c r="BK35" i="15"/>
  <c r="BK9" i="2" s="1"/>
  <c r="BN12" i="2"/>
  <c r="BN25" i="2"/>
  <c r="BN26" i="2"/>
  <c r="BN27" i="2"/>
  <c r="BN28" i="2"/>
  <c r="BN29" i="2"/>
  <c r="BN30" i="2"/>
  <c r="BO5" i="2"/>
  <c r="BN31" i="2"/>
  <c r="BN32" i="2"/>
  <c r="BN33" i="2"/>
  <c r="BN34" i="2"/>
  <c r="BN35" i="2"/>
  <c r="BN57" i="2"/>
  <c r="BN45" i="2"/>
  <c r="BN66" i="2"/>
  <c r="BN51" i="2"/>
  <c r="BN52" i="2" s="1"/>
  <c r="BN44" i="2"/>
  <c r="BN3" i="2"/>
  <c r="BN4" i="2"/>
  <c r="BN58" i="2"/>
  <c r="BS67" i="2"/>
  <c r="BS68" i="2" s="1"/>
  <c r="BS69" i="2"/>
  <c r="BT6" i="2"/>
  <c r="BK93" i="15"/>
  <c r="BK43" i="2" s="1"/>
  <c r="BK79" i="15"/>
  <c r="BK42" i="2" s="1"/>
  <c r="BK39" i="15"/>
  <c r="BK98" i="15"/>
  <c r="BK40" i="15"/>
  <c r="BK41" i="15"/>
  <c r="BK42" i="15"/>
  <c r="BK43" i="15"/>
  <c r="BK45" i="15"/>
  <c r="BK46" i="15"/>
  <c r="BK48" i="15"/>
  <c r="BK38" i="15"/>
  <c r="BK44" i="15"/>
  <c r="BK47" i="15"/>
  <c r="BK96" i="15"/>
  <c r="BK97" i="15"/>
  <c r="BI16" i="2"/>
  <c r="BI21" i="2" s="1"/>
  <c r="BI36" i="2" s="1"/>
  <c r="BI37" i="2" s="1"/>
  <c r="BI39" i="2" s="1"/>
  <c r="BI54" i="2" s="1"/>
  <c r="BK112" i="15"/>
  <c r="BK11" i="2" s="1"/>
  <c r="BK13" i="2" s="1"/>
  <c r="BJ10" i="2"/>
  <c r="BK8" i="15"/>
  <c r="BK21" i="15"/>
  <c r="BK8" i="2" s="1"/>
  <c r="BK65" i="15"/>
  <c r="BK18" i="2" s="1"/>
  <c r="BJ49" i="15"/>
  <c r="BJ20" i="2" s="1"/>
  <c r="BL110" i="15"/>
  <c r="BJ15" i="2"/>
  <c r="BP5" i="24" l="1"/>
  <c r="BO3" i="24"/>
  <c r="BM35" i="24"/>
  <c r="BM19" i="24"/>
  <c r="BN19" i="2" s="1"/>
  <c r="BM49" i="24"/>
  <c r="BM63" i="24"/>
  <c r="BM106" i="15"/>
  <c r="BM110" i="15"/>
  <c r="BM108" i="15"/>
  <c r="BK46" i="2"/>
  <c r="BK10" i="2"/>
  <c r="BK14" i="2"/>
  <c r="BK15" i="2" s="1"/>
  <c r="BL57" i="15"/>
  <c r="BL17" i="2" s="1"/>
  <c r="BK99" i="15"/>
  <c r="BK24" i="2" s="1"/>
  <c r="BL65" i="15"/>
  <c r="BL18" i="2" s="1"/>
  <c r="BM12" i="15"/>
  <c r="BM27" i="15"/>
  <c r="BM107" i="15"/>
  <c r="BM4" i="15"/>
  <c r="BM13" i="15"/>
  <c r="BM28" i="15"/>
  <c r="BM109" i="15"/>
  <c r="BM14" i="15"/>
  <c r="BM29" i="15"/>
  <c r="BM15" i="15"/>
  <c r="BM30" i="15"/>
  <c r="BM16" i="15"/>
  <c r="BM31" i="15"/>
  <c r="BN6" i="15"/>
  <c r="BN110" i="15" s="1"/>
  <c r="BM18" i="15"/>
  <c r="BM33" i="15"/>
  <c r="BM61" i="15"/>
  <c r="BM19" i="15"/>
  <c r="BM34" i="15"/>
  <c r="BM62" i="15"/>
  <c r="BM24" i="15"/>
  <c r="BM64" i="15"/>
  <c r="BM60" i="15"/>
  <c r="BM10" i="15"/>
  <c r="BM63" i="15"/>
  <c r="BM11" i="15"/>
  <c r="BM17" i="15"/>
  <c r="BM20" i="15"/>
  <c r="BM25" i="15"/>
  <c r="BM26" i="15"/>
  <c r="BM32" i="15"/>
  <c r="BM105" i="15"/>
  <c r="BM103" i="15"/>
  <c r="BM69" i="15"/>
  <c r="BM70" i="15"/>
  <c r="BM71" i="15"/>
  <c r="BM72" i="15"/>
  <c r="BM75" i="15"/>
  <c r="BM77" i="15"/>
  <c r="BM68" i="15"/>
  <c r="BM73" i="15"/>
  <c r="BM74" i="15"/>
  <c r="BM76" i="15"/>
  <c r="BM83" i="15"/>
  <c r="BM84" i="15"/>
  <c r="BM85" i="15"/>
  <c r="BM86" i="15"/>
  <c r="BM87" i="15"/>
  <c r="BM78" i="15"/>
  <c r="BM89" i="15"/>
  <c r="BM91" i="15"/>
  <c r="BM92" i="15"/>
  <c r="BM52" i="15"/>
  <c r="BM53" i="15"/>
  <c r="BM54" i="15"/>
  <c r="BM55" i="15"/>
  <c r="BM56" i="15"/>
  <c r="BM82" i="15"/>
  <c r="BM88" i="15"/>
  <c r="BM90" i="15"/>
  <c r="BM2" i="15"/>
  <c r="BM102" i="15"/>
  <c r="BL8" i="15"/>
  <c r="BL21" i="15"/>
  <c r="BL8" i="2" s="1"/>
  <c r="BL35" i="15"/>
  <c r="BL9" i="2" s="1"/>
  <c r="BM111" i="15"/>
  <c r="BL93" i="15"/>
  <c r="BL43" i="2" s="1"/>
  <c r="BL79" i="15"/>
  <c r="BL42" i="2" s="1"/>
  <c r="BK49" i="15"/>
  <c r="BM104" i="15"/>
  <c r="BU6" i="2"/>
  <c r="BT67" i="2"/>
  <c r="BT68" i="2" s="1"/>
  <c r="BT69" i="2"/>
  <c r="BO29" i="2"/>
  <c r="BO30" i="2"/>
  <c r="BP5" i="2"/>
  <c r="BO31" i="2"/>
  <c r="BO32" i="2"/>
  <c r="BO33" i="2"/>
  <c r="BO34" i="2"/>
  <c r="BO35" i="2"/>
  <c r="BO12" i="2"/>
  <c r="BO25" i="2"/>
  <c r="BO26" i="2"/>
  <c r="BO27" i="2"/>
  <c r="BO28" i="2"/>
  <c r="BO57" i="2"/>
  <c r="BO58" i="2"/>
  <c r="BO45" i="2"/>
  <c r="BO66" i="2"/>
  <c r="BO51" i="2"/>
  <c r="BO52" i="2" s="1"/>
  <c r="BO44" i="2"/>
  <c r="BO3" i="2"/>
  <c r="BO4" i="2"/>
  <c r="BL44" i="15"/>
  <c r="BL45" i="15"/>
  <c r="BL46" i="15"/>
  <c r="BL47" i="15"/>
  <c r="BL48" i="15"/>
  <c r="BL38" i="15"/>
  <c r="BL97" i="15"/>
  <c r="BL39" i="15"/>
  <c r="BL98" i="15"/>
  <c r="BL41" i="15"/>
  <c r="BL40" i="15"/>
  <c r="BL42" i="15"/>
  <c r="BL43" i="15"/>
  <c r="BL96" i="15"/>
  <c r="BJ16" i="2"/>
  <c r="BJ21" i="2" s="1"/>
  <c r="BJ36" i="2" s="1"/>
  <c r="BJ37" i="2" s="1"/>
  <c r="BJ39" i="2" s="1"/>
  <c r="BJ54" i="2" s="1"/>
  <c r="BL112" i="15"/>
  <c r="BL11" i="2" s="1"/>
  <c r="BL14" i="2" s="1"/>
  <c r="BN49" i="24" l="1"/>
  <c r="BN35" i="24"/>
  <c r="BQ5" i="24"/>
  <c r="BP3" i="24"/>
  <c r="BN63" i="24"/>
  <c r="BN19" i="24"/>
  <c r="BO19" i="2" s="1"/>
  <c r="BN111" i="15"/>
  <c r="BN108" i="15"/>
  <c r="BK16" i="2"/>
  <c r="BL46" i="2"/>
  <c r="BN104" i="15"/>
  <c r="BN106" i="15"/>
  <c r="BL10" i="2"/>
  <c r="BM112" i="15"/>
  <c r="BM11" i="2" s="1"/>
  <c r="BM13" i="2" s="1"/>
  <c r="BL13" i="2"/>
  <c r="BL15" i="2" s="1"/>
  <c r="BM57" i="15"/>
  <c r="BM17" i="2" s="1"/>
  <c r="BP34" i="2"/>
  <c r="BP35" i="2"/>
  <c r="BP12" i="2"/>
  <c r="BP25" i="2"/>
  <c r="BP26" i="2"/>
  <c r="BP28" i="2"/>
  <c r="BP29" i="2"/>
  <c r="BP30" i="2"/>
  <c r="BQ5" i="2"/>
  <c r="BP31" i="2"/>
  <c r="BP27" i="2"/>
  <c r="BP32" i="2"/>
  <c r="BP33" i="2"/>
  <c r="BP57" i="2"/>
  <c r="BP44" i="2"/>
  <c r="BP58" i="2"/>
  <c r="BP45" i="2"/>
  <c r="BP66" i="2"/>
  <c r="BP4" i="2"/>
  <c r="BP51" i="2"/>
  <c r="BP52" i="2" s="1"/>
  <c r="BP3" i="2"/>
  <c r="BL99" i="15"/>
  <c r="BL24" i="2" s="1"/>
  <c r="BM79" i="15"/>
  <c r="BM42" i="2" s="1"/>
  <c r="BM96" i="15"/>
  <c r="BM38" i="15"/>
  <c r="BM97" i="15"/>
  <c r="BM39" i="15"/>
  <c r="BM98" i="15"/>
  <c r="BM40" i="15"/>
  <c r="BM41" i="15"/>
  <c r="BM43" i="15"/>
  <c r="BM44" i="15"/>
  <c r="BM46" i="15"/>
  <c r="BM42" i="15"/>
  <c r="BM45" i="15"/>
  <c r="BM47" i="15"/>
  <c r="BM48" i="15"/>
  <c r="BN17" i="15"/>
  <c r="BN32" i="15"/>
  <c r="BN18" i="15"/>
  <c r="BN33" i="15"/>
  <c r="BN60" i="15"/>
  <c r="BN20" i="15"/>
  <c r="BN62" i="15"/>
  <c r="BN24" i="15"/>
  <c r="BN11" i="15"/>
  <c r="BN26" i="15"/>
  <c r="BN105" i="15"/>
  <c r="BN12" i="15"/>
  <c r="BN27" i="15"/>
  <c r="BN103" i="15"/>
  <c r="BN14" i="15"/>
  <c r="BN29" i="15"/>
  <c r="BN109" i="15"/>
  <c r="BO6" i="15"/>
  <c r="BO110" i="15" s="1"/>
  <c r="BN10" i="15"/>
  <c r="BN107" i="15"/>
  <c r="BN13" i="15"/>
  <c r="BN15" i="15"/>
  <c r="BN16" i="15"/>
  <c r="BN61" i="15"/>
  <c r="BN19" i="15"/>
  <c r="BN63" i="15"/>
  <c r="BN25" i="15"/>
  <c r="BN64" i="15"/>
  <c r="BN28" i="15"/>
  <c r="BN30" i="15"/>
  <c r="BN4" i="15"/>
  <c r="BN31" i="15"/>
  <c r="BN34" i="15"/>
  <c r="BN68" i="15"/>
  <c r="BN69" i="15"/>
  <c r="BN70" i="15"/>
  <c r="BN71" i="15"/>
  <c r="BN74" i="15"/>
  <c r="BN76" i="15"/>
  <c r="BN77" i="15"/>
  <c r="BN78" i="15"/>
  <c r="BN72" i="15"/>
  <c r="BN82" i="15"/>
  <c r="BN83" i="15"/>
  <c r="BN84" i="15"/>
  <c r="BN85" i="15"/>
  <c r="BN86" i="15"/>
  <c r="BN73" i="15"/>
  <c r="BN88" i="15"/>
  <c r="BN90" i="15"/>
  <c r="BN91" i="15"/>
  <c r="BN55" i="15"/>
  <c r="BN56" i="15"/>
  <c r="BN87" i="15"/>
  <c r="BN89" i="15"/>
  <c r="BN92" i="15"/>
  <c r="BN75" i="15"/>
  <c r="BN54" i="15"/>
  <c r="BN53" i="15"/>
  <c r="BN2" i="15"/>
  <c r="BN52" i="15"/>
  <c r="BN102" i="15"/>
  <c r="BM21" i="15"/>
  <c r="BM8" i="2" s="1"/>
  <c r="BM8" i="15"/>
  <c r="BV6" i="2"/>
  <c r="BU67" i="2"/>
  <c r="BU68" i="2" s="1"/>
  <c r="BU69" i="2"/>
  <c r="BM65" i="15"/>
  <c r="BM18" i="2" s="1"/>
  <c r="BM93" i="15"/>
  <c r="BM43" i="2" s="1"/>
  <c r="BM35" i="15"/>
  <c r="BM9" i="2" s="1"/>
  <c r="BL49" i="15"/>
  <c r="BL20" i="2" s="1"/>
  <c r="BM14" i="2"/>
  <c r="BR5" i="24" l="1"/>
  <c r="BQ3" i="24"/>
  <c r="BO35" i="24"/>
  <c r="BO63" i="24"/>
  <c r="BO19" i="24"/>
  <c r="BP19" i="2" s="1"/>
  <c r="BO49" i="24"/>
  <c r="BM10" i="2"/>
  <c r="BL16" i="2"/>
  <c r="BL21" i="2" s="1"/>
  <c r="BL36" i="2" s="1"/>
  <c r="BL37" i="2" s="1"/>
  <c r="BL39" i="2" s="1"/>
  <c r="BL54" i="2" s="1"/>
  <c r="BO108" i="15"/>
  <c r="BO104" i="15"/>
  <c r="BN112" i="15"/>
  <c r="BN11" i="2" s="1"/>
  <c r="BN14" i="2" s="1"/>
  <c r="BO106" i="15"/>
  <c r="BO111" i="15"/>
  <c r="BN35" i="15"/>
  <c r="BN9" i="2" s="1"/>
  <c r="BN93" i="15"/>
  <c r="BN43" i="2" s="1"/>
  <c r="BN41" i="15"/>
  <c r="BN42" i="15"/>
  <c r="BN43" i="15"/>
  <c r="BN44" i="15"/>
  <c r="BN45" i="15"/>
  <c r="BN46" i="15"/>
  <c r="BN47" i="15"/>
  <c r="BN48" i="15"/>
  <c r="BN96" i="15"/>
  <c r="BN38" i="15"/>
  <c r="BN97" i="15"/>
  <c r="BN39" i="15"/>
  <c r="BN40" i="15"/>
  <c r="BN98" i="15"/>
  <c r="BN8" i="15"/>
  <c r="BN21" i="15"/>
  <c r="BN8" i="2" s="1"/>
  <c r="BO24" i="15"/>
  <c r="BO64" i="15"/>
  <c r="BO10" i="15"/>
  <c r="BO25" i="15"/>
  <c r="BO105" i="15"/>
  <c r="BO11" i="15"/>
  <c r="BO26" i="15"/>
  <c r="BO103" i="15"/>
  <c r="BO12" i="15"/>
  <c r="BO27" i="15"/>
  <c r="BO107" i="15"/>
  <c r="BO4" i="15"/>
  <c r="BO13" i="15"/>
  <c r="BO28" i="15"/>
  <c r="BO109" i="15"/>
  <c r="BO14" i="15"/>
  <c r="BO29" i="15"/>
  <c r="BO15" i="15"/>
  <c r="BO30" i="15"/>
  <c r="BO16" i="15"/>
  <c r="BO31" i="15"/>
  <c r="BP6" i="15"/>
  <c r="BO17" i="15"/>
  <c r="BO32" i="15"/>
  <c r="BO60" i="15"/>
  <c r="BO18" i="15"/>
  <c r="BO33" i="15"/>
  <c r="BO61" i="15"/>
  <c r="BO20" i="15"/>
  <c r="BO34" i="15"/>
  <c r="BO62" i="15"/>
  <c r="BO63" i="15"/>
  <c r="BO19" i="15"/>
  <c r="BO68" i="15"/>
  <c r="BO69" i="15"/>
  <c r="BO70" i="15"/>
  <c r="BO73" i="15"/>
  <c r="BO75" i="15"/>
  <c r="BO71" i="15"/>
  <c r="BO72" i="15"/>
  <c r="BO74" i="15"/>
  <c r="BO77" i="15"/>
  <c r="BO78" i="15"/>
  <c r="BO82" i="15"/>
  <c r="BO83" i="15"/>
  <c r="BO84" i="15"/>
  <c r="BO85" i="15"/>
  <c r="BO87" i="15"/>
  <c r="BO76" i="15"/>
  <c r="BO89" i="15"/>
  <c r="BO90" i="15"/>
  <c r="BO52" i="15"/>
  <c r="BO53" i="15"/>
  <c r="BO86" i="15"/>
  <c r="BO54" i="15"/>
  <c r="BO88" i="15"/>
  <c r="BO55" i="15"/>
  <c r="BO91" i="15"/>
  <c r="BO56" i="15"/>
  <c r="BO92" i="15"/>
  <c r="BO2" i="15"/>
  <c r="BO102" i="15"/>
  <c r="BN65" i="15"/>
  <c r="BN18" i="2" s="1"/>
  <c r="BQ27" i="2"/>
  <c r="BQ28" i="2"/>
  <c r="BQ29" i="2"/>
  <c r="BQ30" i="2"/>
  <c r="BR5" i="2"/>
  <c r="BQ31" i="2"/>
  <c r="BQ33" i="2"/>
  <c r="BQ34" i="2"/>
  <c r="BQ35" i="2"/>
  <c r="BQ12" i="2"/>
  <c r="BQ25" i="2"/>
  <c r="BQ26" i="2"/>
  <c r="BQ32" i="2"/>
  <c r="BQ57" i="2"/>
  <c r="BQ44" i="2"/>
  <c r="BQ58" i="2"/>
  <c r="BQ45" i="2"/>
  <c r="BQ66" i="2"/>
  <c r="BQ3" i="2"/>
  <c r="BQ4" i="2"/>
  <c r="BQ51" i="2"/>
  <c r="BQ52" i="2" s="1"/>
  <c r="BN57" i="15"/>
  <c r="BN17" i="2" s="1"/>
  <c r="BW6" i="2"/>
  <c r="BV67" i="2"/>
  <c r="BV68" i="2" s="1"/>
  <c r="BV69" i="2"/>
  <c r="BM49" i="15"/>
  <c r="BM20" i="2" s="1"/>
  <c r="BM99" i="15"/>
  <c r="BM24" i="2" s="1"/>
  <c r="BN79" i="15"/>
  <c r="BN42" i="2" s="1"/>
  <c r="BM46" i="2"/>
  <c r="BM15" i="2"/>
  <c r="BM16" i="2" l="1"/>
  <c r="BM21" i="2" s="1"/>
  <c r="BM36" i="2" s="1"/>
  <c r="BM37" i="2" s="1"/>
  <c r="BM39" i="2" s="1"/>
  <c r="BP19" i="24"/>
  <c r="BQ19" i="2" s="1"/>
  <c r="BP35" i="24"/>
  <c r="BP63" i="24"/>
  <c r="BP49" i="24"/>
  <c r="BS5" i="24"/>
  <c r="BR3" i="24"/>
  <c r="BP108" i="15"/>
  <c r="BN13" i="2"/>
  <c r="BP111" i="15"/>
  <c r="BP104" i="15"/>
  <c r="BP106" i="15"/>
  <c r="BO112" i="15"/>
  <c r="BO11" i="2" s="1"/>
  <c r="BO13" i="2" s="1"/>
  <c r="BO57" i="15"/>
  <c r="BO17" i="2" s="1"/>
  <c r="BO8" i="15"/>
  <c r="BO21" i="15"/>
  <c r="BO8" i="2" s="1"/>
  <c r="BO65" i="15"/>
  <c r="BO18" i="2" s="1"/>
  <c r="BO35" i="15"/>
  <c r="BO9" i="2" s="1"/>
  <c r="BO46" i="15"/>
  <c r="BO47" i="15"/>
  <c r="BO48" i="15"/>
  <c r="BO96" i="15"/>
  <c r="BO38" i="15"/>
  <c r="BO97" i="15"/>
  <c r="BO39" i="15"/>
  <c r="BO98" i="15"/>
  <c r="BO40" i="15"/>
  <c r="BO41" i="15"/>
  <c r="BO42" i="15"/>
  <c r="BO43" i="15"/>
  <c r="BO44" i="15"/>
  <c r="BO45" i="15"/>
  <c r="BN10" i="2"/>
  <c r="BO79" i="15"/>
  <c r="BO42" i="2" s="1"/>
  <c r="BP14" i="15"/>
  <c r="BP29" i="15"/>
  <c r="BP15" i="15"/>
  <c r="BP30" i="15"/>
  <c r="BP16" i="15"/>
  <c r="BP31" i="15"/>
  <c r="BQ6" i="15"/>
  <c r="BP17" i="15"/>
  <c r="BP32" i="15"/>
  <c r="BP60" i="15"/>
  <c r="BP18" i="15"/>
  <c r="BP33" i="15"/>
  <c r="BP61" i="15"/>
  <c r="BP19" i="15"/>
  <c r="BP34" i="15"/>
  <c r="BP62" i="15"/>
  <c r="BP20" i="15"/>
  <c r="BP63" i="15"/>
  <c r="BP24" i="15"/>
  <c r="BP64" i="15"/>
  <c r="BP10" i="15"/>
  <c r="BP25" i="15"/>
  <c r="BP105" i="15"/>
  <c r="BP11" i="15"/>
  <c r="BP26" i="15"/>
  <c r="BP103" i="15"/>
  <c r="BP27" i="15"/>
  <c r="BP28" i="15"/>
  <c r="BP107" i="15"/>
  <c r="BP109" i="15"/>
  <c r="BP4" i="15"/>
  <c r="BP12" i="15"/>
  <c r="BP13" i="15"/>
  <c r="BP78" i="15"/>
  <c r="BP68" i="15"/>
  <c r="BP69" i="15"/>
  <c r="BP72" i="15"/>
  <c r="BP74" i="15"/>
  <c r="BP75" i="15"/>
  <c r="BP76" i="15"/>
  <c r="BP77" i="15"/>
  <c r="BP70" i="15"/>
  <c r="BP92" i="15"/>
  <c r="BP82" i="15"/>
  <c r="BP83" i="15"/>
  <c r="BP84" i="15"/>
  <c r="BP86" i="15"/>
  <c r="BP88" i="15"/>
  <c r="BP71" i="15"/>
  <c r="BP89" i="15"/>
  <c r="BP90" i="15"/>
  <c r="BP53" i="15"/>
  <c r="BP91" i="15"/>
  <c r="BP54" i="15"/>
  <c r="BP55" i="15"/>
  <c r="BP56" i="15"/>
  <c r="BP52" i="15"/>
  <c r="BP73" i="15"/>
  <c r="BP85" i="15"/>
  <c r="BP87" i="15"/>
  <c r="BP2" i="15"/>
  <c r="BP102" i="15"/>
  <c r="BR32" i="2"/>
  <c r="BR33" i="2"/>
  <c r="BR34" i="2"/>
  <c r="BR35" i="2"/>
  <c r="BR12" i="2"/>
  <c r="BR26" i="2"/>
  <c r="BR27" i="2"/>
  <c r="BR28" i="2"/>
  <c r="BR29" i="2"/>
  <c r="BS5" i="2"/>
  <c r="BR25" i="2"/>
  <c r="BR30" i="2"/>
  <c r="BR31" i="2"/>
  <c r="BR57" i="2"/>
  <c r="BR44" i="2"/>
  <c r="BR58" i="2"/>
  <c r="BR45" i="2"/>
  <c r="BR66" i="2"/>
  <c r="BR3" i="2"/>
  <c r="BR51" i="2"/>
  <c r="BR52" i="2" s="1"/>
  <c r="BR4" i="2"/>
  <c r="BO93" i="15"/>
  <c r="BO43" i="2" s="1"/>
  <c r="BN46" i="2"/>
  <c r="BX6" i="2"/>
  <c r="BW67" i="2"/>
  <c r="BW68" i="2" s="1"/>
  <c r="BW69" i="2"/>
  <c r="BN49" i="15"/>
  <c r="BN20" i="2" s="1"/>
  <c r="BN99" i="15"/>
  <c r="BN24" i="2" s="1"/>
  <c r="BP110" i="15"/>
  <c r="BN15" i="2"/>
  <c r="BT5" i="24" l="1"/>
  <c r="BS3" i="24"/>
  <c r="BQ35" i="24"/>
  <c r="BQ19" i="24"/>
  <c r="BR19" i="2" s="1"/>
  <c r="BQ63" i="24"/>
  <c r="BQ49" i="24"/>
  <c r="BQ108" i="15"/>
  <c r="BO14" i="2"/>
  <c r="BO15" i="2" s="1"/>
  <c r="BQ110" i="15"/>
  <c r="BQ111" i="15"/>
  <c r="BN16" i="2"/>
  <c r="BN21" i="2" s="1"/>
  <c r="BN36" i="2" s="1"/>
  <c r="BN37" i="2" s="1"/>
  <c r="BP112" i="15"/>
  <c r="BP11" i="2" s="1"/>
  <c r="BP13" i="2" s="1"/>
  <c r="BO49" i="15"/>
  <c r="BO20" i="2" s="1"/>
  <c r="BP57" i="15"/>
  <c r="BP17" i="2" s="1"/>
  <c r="BO46" i="2"/>
  <c r="BP79" i="15"/>
  <c r="BP42" i="2" s="1"/>
  <c r="BO99" i="15"/>
  <c r="BO24" i="2" s="1"/>
  <c r="BP65" i="15"/>
  <c r="BP18" i="2" s="1"/>
  <c r="BP8" i="15"/>
  <c r="BP21" i="15"/>
  <c r="BP8" i="2" s="1"/>
  <c r="BX69" i="2"/>
  <c r="BY6" i="2"/>
  <c r="BX67" i="2"/>
  <c r="BX68" i="2" s="1"/>
  <c r="BP93" i="15"/>
  <c r="BP43" i="2" s="1"/>
  <c r="BP39" i="15"/>
  <c r="BP98" i="15"/>
  <c r="BP40" i="15"/>
  <c r="BP41" i="15"/>
  <c r="BP42" i="15"/>
  <c r="BP43" i="15"/>
  <c r="BP44" i="15"/>
  <c r="BP45" i="15"/>
  <c r="BP46" i="15"/>
  <c r="BP47" i="15"/>
  <c r="BP48" i="15"/>
  <c r="BP38" i="15"/>
  <c r="BP96" i="15"/>
  <c r="BP97" i="15"/>
  <c r="BP35" i="15"/>
  <c r="BP9" i="2" s="1"/>
  <c r="BQ19" i="15"/>
  <c r="BQ34" i="15"/>
  <c r="BQ62" i="15"/>
  <c r="BQ20" i="15"/>
  <c r="BQ63" i="15"/>
  <c r="BQ24" i="15"/>
  <c r="BQ64" i="15"/>
  <c r="BQ10" i="15"/>
  <c r="BQ25" i="15"/>
  <c r="BQ105" i="15"/>
  <c r="BQ11" i="15"/>
  <c r="BQ26" i="15"/>
  <c r="BQ103" i="15"/>
  <c r="BQ13" i="15"/>
  <c r="BQ28" i="15"/>
  <c r="BQ109" i="15"/>
  <c r="BQ14" i="15"/>
  <c r="BQ29" i="15"/>
  <c r="BQ15" i="15"/>
  <c r="BQ30" i="15"/>
  <c r="BQ16" i="15"/>
  <c r="BQ31" i="15"/>
  <c r="BR6" i="15"/>
  <c r="BR111" i="15" s="1"/>
  <c r="BQ12" i="15"/>
  <c r="BQ17" i="15"/>
  <c r="BQ18" i="15"/>
  <c r="BQ27" i="15"/>
  <c r="BQ32" i="15"/>
  <c r="BQ33" i="15"/>
  <c r="BQ107" i="15"/>
  <c r="BQ60" i="15"/>
  <c r="BQ61" i="15"/>
  <c r="BQ4" i="15"/>
  <c r="BQ77" i="15"/>
  <c r="BQ78" i="15"/>
  <c r="BQ68" i="15"/>
  <c r="BQ71" i="15"/>
  <c r="BQ73" i="15"/>
  <c r="BQ69" i="15"/>
  <c r="BQ70" i="15"/>
  <c r="BQ72" i="15"/>
  <c r="BQ75" i="15"/>
  <c r="BQ76" i="15"/>
  <c r="BQ91" i="15"/>
  <c r="BQ92" i="15"/>
  <c r="BQ82" i="15"/>
  <c r="BQ83" i="15"/>
  <c r="BQ85" i="15"/>
  <c r="BQ87" i="15"/>
  <c r="BQ88" i="15"/>
  <c r="BQ84" i="15"/>
  <c r="BQ86" i="15"/>
  <c r="BQ89" i="15"/>
  <c r="BQ90" i="15"/>
  <c r="BQ52" i="15"/>
  <c r="BQ53" i="15"/>
  <c r="BQ54" i="15"/>
  <c r="BQ55" i="15"/>
  <c r="BQ56" i="15"/>
  <c r="BQ74" i="15"/>
  <c r="BQ2" i="15"/>
  <c r="BQ102" i="15"/>
  <c r="BQ106" i="15"/>
  <c r="BQ104" i="15"/>
  <c r="BO10" i="2"/>
  <c r="BS25" i="2"/>
  <c r="BS26" i="2"/>
  <c r="BS27" i="2"/>
  <c r="BS28" i="2"/>
  <c r="BS29" i="2"/>
  <c r="BS31" i="2"/>
  <c r="BS32" i="2"/>
  <c r="BS33" i="2"/>
  <c r="BS34" i="2"/>
  <c r="BT5" i="2"/>
  <c r="BS30" i="2"/>
  <c r="BS35" i="2"/>
  <c r="BS12" i="2"/>
  <c r="BS57" i="2"/>
  <c r="BS44" i="2"/>
  <c r="BS58" i="2"/>
  <c r="BS45" i="2"/>
  <c r="BS66" i="2"/>
  <c r="BS51" i="2"/>
  <c r="BS52" i="2" s="1"/>
  <c r="BS3" i="2"/>
  <c r="BS4" i="2"/>
  <c r="BP14" i="2"/>
  <c r="BN39" i="2" l="1"/>
  <c r="BR19" i="24"/>
  <c r="BS19" i="2" s="1"/>
  <c r="BR63" i="24"/>
  <c r="BR35" i="24"/>
  <c r="BR49" i="24"/>
  <c r="BU5" i="24"/>
  <c r="BT3" i="24"/>
  <c r="BO16" i="2"/>
  <c r="BO21" i="2" s="1"/>
  <c r="BO36" i="2" s="1"/>
  <c r="BO37" i="2" s="1"/>
  <c r="BO39" i="2" s="1"/>
  <c r="BO54" i="2" s="1"/>
  <c r="BR104" i="15"/>
  <c r="BR106" i="15"/>
  <c r="BR110" i="15"/>
  <c r="BR108" i="15"/>
  <c r="BN54" i="2"/>
  <c r="BP49" i="15"/>
  <c r="BP20" i="2" s="1"/>
  <c r="BP99" i="15"/>
  <c r="BP24" i="2" s="1"/>
  <c r="BQ93" i="15"/>
  <c r="BQ43" i="2" s="1"/>
  <c r="BQ8" i="15"/>
  <c r="BQ21" i="15"/>
  <c r="BQ8" i="2" s="1"/>
  <c r="BQ57" i="15"/>
  <c r="BQ17" i="2" s="1"/>
  <c r="BQ65" i="15"/>
  <c r="BQ18" i="2" s="1"/>
  <c r="BQ35" i="15"/>
  <c r="BQ9" i="2" s="1"/>
  <c r="BZ6" i="2"/>
  <c r="BY69" i="2"/>
  <c r="BY67" i="2"/>
  <c r="BY68" i="2" s="1"/>
  <c r="BP10" i="2"/>
  <c r="BT35" i="2"/>
  <c r="BT25" i="2"/>
  <c r="BT26" i="2"/>
  <c r="BT27" i="2"/>
  <c r="BT12" i="2"/>
  <c r="BT29" i="2"/>
  <c r="BT30" i="2"/>
  <c r="BU5" i="2"/>
  <c r="BT31" i="2"/>
  <c r="BT32" i="2"/>
  <c r="BT28" i="2"/>
  <c r="BT33" i="2"/>
  <c r="BT34" i="2"/>
  <c r="BT57" i="2"/>
  <c r="BT44" i="2"/>
  <c r="BT58" i="2"/>
  <c r="BT45" i="2"/>
  <c r="BT66" i="2"/>
  <c r="BT4" i="2"/>
  <c r="BT51" i="2"/>
  <c r="BT52" i="2" s="1"/>
  <c r="BT3" i="2"/>
  <c r="BQ112" i="15"/>
  <c r="BQ11" i="2" s="1"/>
  <c r="BQ14" i="2" s="1"/>
  <c r="BQ79" i="15"/>
  <c r="BQ42" i="2" s="1"/>
  <c r="BP46" i="2"/>
  <c r="BQ44" i="15"/>
  <c r="BQ45" i="15"/>
  <c r="BQ46" i="15"/>
  <c r="BQ47" i="15"/>
  <c r="BQ48" i="15"/>
  <c r="BQ38" i="15"/>
  <c r="BQ97" i="15"/>
  <c r="BQ39" i="15"/>
  <c r="BQ98" i="15"/>
  <c r="BQ40" i="15"/>
  <c r="BQ41" i="15"/>
  <c r="BQ43" i="15"/>
  <c r="BQ96" i="15"/>
  <c r="BQ42" i="15"/>
  <c r="BR12" i="15"/>
  <c r="BR27" i="15"/>
  <c r="BR107" i="15"/>
  <c r="BR4" i="15"/>
  <c r="BR13" i="15"/>
  <c r="BR28" i="15"/>
  <c r="BR109" i="15"/>
  <c r="BR14" i="15"/>
  <c r="BR29" i="15"/>
  <c r="BR15" i="15"/>
  <c r="BR30" i="15"/>
  <c r="BR16" i="15"/>
  <c r="BR31" i="15"/>
  <c r="BS6" i="15"/>
  <c r="BS106" i="15" s="1"/>
  <c r="BR18" i="15"/>
  <c r="BR33" i="15"/>
  <c r="BR61" i="15"/>
  <c r="BR19" i="15"/>
  <c r="BR34" i="15"/>
  <c r="BR62" i="15"/>
  <c r="BR20" i="15"/>
  <c r="BR63" i="15"/>
  <c r="BR24" i="15"/>
  <c r="BR64" i="15"/>
  <c r="BR103" i="15"/>
  <c r="BR60" i="15"/>
  <c r="BR10" i="15"/>
  <c r="BR11" i="15"/>
  <c r="BR17" i="15"/>
  <c r="BR25" i="15"/>
  <c r="BR26" i="15"/>
  <c r="BR32" i="15"/>
  <c r="BR105" i="15"/>
  <c r="BR76" i="15"/>
  <c r="BR77" i="15"/>
  <c r="BR78" i="15"/>
  <c r="BR70" i="15"/>
  <c r="BR72" i="15"/>
  <c r="BR73" i="15"/>
  <c r="BR74" i="15"/>
  <c r="BR75" i="15"/>
  <c r="BR68" i="15"/>
  <c r="BR69" i="15"/>
  <c r="BR90" i="15"/>
  <c r="BR71" i="15"/>
  <c r="BR91" i="15"/>
  <c r="BR92" i="15"/>
  <c r="BR82" i="15"/>
  <c r="BR84" i="15"/>
  <c r="BR86" i="15"/>
  <c r="BR87" i="15"/>
  <c r="BR52" i="15"/>
  <c r="BR53" i="15"/>
  <c r="BR54" i="15"/>
  <c r="BR55" i="15"/>
  <c r="BR56" i="15"/>
  <c r="BR83" i="15"/>
  <c r="BR85" i="15"/>
  <c r="BR88" i="15"/>
  <c r="BR89" i="15"/>
  <c r="BR2" i="15"/>
  <c r="BR102" i="15"/>
  <c r="BS108" i="15"/>
  <c r="BP15" i="2"/>
  <c r="BS49" i="24" l="1"/>
  <c r="BV5" i="24"/>
  <c r="BU3" i="24"/>
  <c r="BS63" i="24"/>
  <c r="BQ46" i="2"/>
  <c r="BR112" i="15"/>
  <c r="BR11" i="2" s="1"/>
  <c r="BR14" i="2" s="1"/>
  <c r="BQ13" i="2"/>
  <c r="BQ15" i="2" s="1"/>
  <c r="BQ99" i="15"/>
  <c r="BQ24" i="2" s="1"/>
  <c r="BP16" i="2"/>
  <c r="BP21" i="2" s="1"/>
  <c r="BP36" i="2" s="1"/>
  <c r="BP37" i="2" s="1"/>
  <c r="BS110" i="15"/>
  <c r="BR93" i="15"/>
  <c r="BR43" i="2" s="1"/>
  <c r="BS111" i="15"/>
  <c r="BR35" i="15"/>
  <c r="BR9" i="2" s="1"/>
  <c r="BU28" i="2"/>
  <c r="BU29" i="2"/>
  <c r="BU30" i="2"/>
  <c r="BV5" i="2"/>
  <c r="BU31" i="2"/>
  <c r="BU32" i="2"/>
  <c r="BU34" i="2"/>
  <c r="BU35" i="2"/>
  <c r="BU12" i="2"/>
  <c r="BU25" i="2"/>
  <c r="BU26" i="2"/>
  <c r="BU27" i="2"/>
  <c r="BU33" i="2"/>
  <c r="BU57" i="2"/>
  <c r="BU44" i="2"/>
  <c r="BU58" i="2"/>
  <c r="BU45" i="2"/>
  <c r="BU66" i="2"/>
  <c r="BU3" i="2"/>
  <c r="BU4" i="2"/>
  <c r="BU51" i="2"/>
  <c r="BU52" i="2" s="1"/>
  <c r="CA6" i="2"/>
  <c r="BZ67" i="2"/>
  <c r="BZ69" i="2"/>
  <c r="BS104" i="15"/>
  <c r="BR79" i="15"/>
  <c r="BR42" i="2" s="1"/>
  <c r="BR96" i="15"/>
  <c r="BR38" i="15"/>
  <c r="BR97" i="15"/>
  <c r="BR39" i="15"/>
  <c r="BR98" i="15"/>
  <c r="BR40" i="15"/>
  <c r="BR41" i="15"/>
  <c r="BR43" i="15"/>
  <c r="BR44" i="15"/>
  <c r="BR45" i="15"/>
  <c r="BR46" i="15"/>
  <c r="BR42" i="15"/>
  <c r="BR47" i="15"/>
  <c r="BR48" i="15"/>
  <c r="BQ10" i="2"/>
  <c r="BR57" i="15"/>
  <c r="BR17" i="2" s="1"/>
  <c r="BR21" i="15"/>
  <c r="BR8" i="2" s="1"/>
  <c r="BR8" i="15"/>
  <c r="BQ49" i="15"/>
  <c r="BR65" i="15"/>
  <c r="BR18" i="2" s="1"/>
  <c r="BS17" i="15"/>
  <c r="BS32" i="15"/>
  <c r="BS60" i="15"/>
  <c r="BS18" i="15"/>
  <c r="BS33" i="15"/>
  <c r="BS61" i="15"/>
  <c r="BS19" i="15"/>
  <c r="BS34" i="15"/>
  <c r="BS62" i="15"/>
  <c r="BS20" i="15"/>
  <c r="BS63" i="15"/>
  <c r="BS24" i="15"/>
  <c r="BS64" i="15"/>
  <c r="BS11" i="15"/>
  <c r="BS26" i="15"/>
  <c r="BS103" i="15"/>
  <c r="BS12" i="15"/>
  <c r="BS27" i="15"/>
  <c r="BS107" i="15"/>
  <c r="BS4" i="15"/>
  <c r="BS13" i="15"/>
  <c r="BS28" i="15"/>
  <c r="BS109" i="15"/>
  <c r="BS14" i="15"/>
  <c r="BS29" i="15"/>
  <c r="BS15" i="15"/>
  <c r="BS16" i="15"/>
  <c r="BS25" i="15"/>
  <c r="BS30" i="15"/>
  <c r="BS31" i="15"/>
  <c r="BS105" i="15"/>
  <c r="BT6" i="15"/>
  <c r="BT108" i="15" s="1"/>
  <c r="BS10" i="15"/>
  <c r="BS75" i="15"/>
  <c r="BS76" i="15"/>
  <c r="BS77" i="15"/>
  <c r="BS78" i="15"/>
  <c r="BS71" i="15"/>
  <c r="BS68" i="15"/>
  <c r="BS69" i="15"/>
  <c r="BS72" i="15"/>
  <c r="BS73" i="15"/>
  <c r="BS74" i="15"/>
  <c r="BS89" i="15"/>
  <c r="BS90" i="15"/>
  <c r="BS70" i="15"/>
  <c r="BS91" i="15"/>
  <c r="BS92" i="15"/>
  <c r="BS83" i="15"/>
  <c r="BS85" i="15"/>
  <c r="BS86" i="15"/>
  <c r="BS87" i="15"/>
  <c r="BS56" i="15"/>
  <c r="BS88" i="15"/>
  <c r="BS52" i="15"/>
  <c r="BS53" i="15"/>
  <c r="BS54" i="15"/>
  <c r="BS82" i="15"/>
  <c r="BS55" i="15"/>
  <c r="BS84" i="15"/>
  <c r="BS2" i="15"/>
  <c r="BS102" i="15"/>
  <c r="BP39" i="2" l="1"/>
  <c r="BT35" i="24"/>
  <c r="BT63" i="24"/>
  <c r="BW5" i="24"/>
  <c r="BV3" i="24"/>
  <c r="BT49" i="24"/>
  <c r="BT19" i="24"/>
  <c r="BU19" i="2" s="1"/>
  <c r="BR13" i="2"/>
  <c r="BP54" i="2"/>
  <c r="BQ16" i="2"/>
  <c r="BS65" i="15"/>
  <c r="BS18" i="2" s="1"/>
  <c r="BT104" i="15"/>
  <c r="BS112" i="15"/>
  <c r="BS11" i="2" s="1"/>
  <c r="BS14" i="2" s="1"/>
  <c r="BR46" i="2"/>
  <c r="BV33" i="2"/>
  <c r="BV34" i="2"/>
  <c r="BV35" i="2"/>
  <c r="BV12" i="2"/>
  <c r="BV25" i="2"/>
  <c r="BV27" i="2"/>
  <c r="BV28" i="2"/>
  <c r="BV29" i="2"/>
  <c r="BV30" i="2"/>
  <c r="BW5" i="2"/>
  <c r="BV26" i="2"/>
  <c r="BV31" i="2"/>
  <c r="BV32" i="2"/>
  <c r="BV57" i="2"/>
  <c r="BV44" i="2"/>
  <c r="BV58" i="2"/>
  <c r="BV45" i="2"/>
  <c r="BV66" i="2"/>
  <c r="BV51" i="2"/>
  <c r="BV52" i="2" s="1"/>
  <c r="BV3" i="2"/>
  <c r="BV4" i="2"/>
  <c r="BS79" i="15"/>
  <c r="BS42" i="2" s="1"/>
  <c r="BS35" i="15"/>
  <c r="BS9" i="2" s="1"/>
  <c r="BZ68" i="2"/>
  <c r="BQ20" i="2"/>
  <c r="CB6" i="2"/>
  <c r="CA67" i="2"/>
  <c r="CA68" i="2" s="1"/>
  <c r="CA69" i="2"/>
  <c r="BS8" i="15"/>
  <c r="BS21" i="15"/>
  <c r="BS8" i="2" s="1"/>
  <c r="BR10" i="2"/>
  <c r="BT10" i="15"/>
  <c r="BT25" i="15"/>
  <c r="BT105" i="15"/>
  <c r="BT11" i="15"/>
  <c r="BT26" i="15"/>
  <c r="BT103" i="15"/>
  <c r="BU6" i="15"/>
  <c r="BU108" i="15" s="1"/>
  <c r="BT12" i="15"/>
  <c r="BT27" i="15"/>
  <c r="BT107" i="15"/>
  <c r="BT4" i="15"/>
  <c r="BT2" i="15"/>
  <c r="BT13" i="15"/>
  <c r="BT28" i="15"/>
  <c r="BT109" i="15"/>
  <c r="BT14" i="15"/>
  <c r="BT29" i="15"/>
  <c r="BT16" i="15"/>
  <c r="BT31" i="15"/>
  <c r="BT17" i="15"/>
  <c r="BT32" i="15"/>
  <c r="BT60" i="15"/>
  <c r="BT18" i="15"/>
  <c r="BT33" i="15"/>
  <c r="BT61" i="15"/>
  <c r="BT19" i="15"/>
  <c r="BT34" i="15"/>
  <c r="BT62" i="15"/>
  <c r="BT63" i="15"/>
  <c r="BT64" i="15"/>
  <c r="BT15" i="15"/>
  <c r="BT20" i="15"/>
  <c r="BT24" i="15"/>
  <c r="BT30" i="15"/>
  <c r="BT74" i="15"/>
  <c r="BT75" i="15"/>
  <c r="BT76" i="15"/>
  <c r="BT77" i="15"/>
  <c r="BT70" i="15"/>
  <c r="BT68" i="15"/>
  <c r="BT69" i="15"/>
  <c r="BT71" i="15"/>
  <c r="BT72" i="15"/>
  <c r="BT73" i="15"/>
  <c r="BT78" i="15"/>
  <c r="BT88" i="15"/>
  <c r="BT89" i="15"/>
  <c r="BT90" i="15"/>
  <c r="BT91" i="15"/>
  <c r="BT92" i="15"/>
  <c r="BT82" i="15"/>
  <c r="BT84" i="15"/>
  <c r="BT85" i="15"/>
  <c r="BT83" i="15"/>
  <c r="BT52" i="15"/>
  <c r="BT86" i="15"/>
  <c r="BT53" i="15"/>
  <c r="BT87" i="15"/>
  <c r="BT54" i="15"/>
  <c r="BT55" i="15"/>
  <c r="BT56" i="15"/>
  <c r="BT102" i="15"/>
  <c r="BS42" i="15"/>
  <c r="BS43" i="15"/>
  <c r="BS44" i="15"/>
  <c r="BS45" i="15"/>
  <c r="BS46" i="15"/>
  <c r="BS48" i="15"/>
  <c r="BS96" i="15"/>
  <c r="BS38" i="15"/>
  <c r="BS97" i="15"/>
  <c r="BS39" i="15"/>
  <c r="BS98" i="15"/>
  <c r="BS47" i="15"/>
  <c r="BS41" i="15"/>
  <c r="BS40" i="15"/>
  <c r="BT111" i="15"/>
  <c r="BU111" i="15" s="1"/>
  <c r="BS57" i="15"/>
  <c r="BS17" i="2" s="1"/>
  <c r="BT110" i="15"/>
  <c r="BU110" i="15" s="1"/>
  <c r="BR49" i="15"/>
  <c r="BR20" i="2" s="1"/>
  <c r="BS93" i="15"/>
  <c r="BS43" i="2" s="1"/>
  <c r="BR99" i="15"/>
  <c r="BR24" i="2" s="1"/>
  <c r="BT106" i="15"/>
  <c r="BU106" i="15" s="1"/>
  <c r="BR15" i="2"/>
  <c r="BU35" i="24" l="1"/>
  <c r="BX5" i="24"/>
  <c r="BW3" i="24"/>
  <c r="BU49" i="24"/>
  <c r="BU19" i="24"/>
  <c r="BV19" i="2" s="1"/>
  <c r="BU63" i="24"/>
  <c r="BS13" i="2"/>
  <c r="BQ21" i="2"/>
  <c r="BQ36" i="2" s="1"/>
  <c r="BQ37" i="2" s="1"/>
  <c r="BU104" i="15"/>
  <c r="BR16" i="2"/>
  <c r="BR21" i="2" s="1"/>
  <c r="BR36" i="2" s="1"/>
  <c r="BR37" i="2" s="1"/>
  <c r="BR39" i="2" s="1"/>
  <c r="BR54" i="2" s="1"/>
  <c r="CC6" i="2"/>
  <c r="CB67" i="2"/>
  <c r="CB69" i="2"/>
  <c r="BT79" i="15"/>
  <c r="BT42" i="2" s="1"/>
  <c r="BT8" i="15"/>
  <c r="BT21" i="15"/>
  <c r="BT8" i="2" s="1"/>
  <c r="BT93" i="15"/>
  <c r="BT43" i="2" s="1"/>
  <c r="BS46" i="2"/>
  <c r="BT112" i="15"/>
  <c r="BT11" i="2" s="1"/>
  <c r="BT13" i="2" s="1"/>
  <c r="BT47" i="15"/>
  <c r="BT48" i="15"/>
  <c r="BT38" i="15"/>
  <c r="BT39" i="15"/>
  <c r="BT41" i="15"/>
  <c r="BT96" i="15"/>
  <c r="BT42" i="15"/>
  <c r="BT43" i="15"/>
  <c r="BT44" i="15"/>
  <c r="BT97" i="15"/>
  <c r="BT98" i="15"/>
  <c r="BT45" i="15"/>
  <c r="BT46" i="15"/>
  <c r="BS49" i="15"/>
  <c r="BS20" i="2" s="1"/>
  <c r="BT65" i="15"/>
  <c r="BT18" i="2" s="1"/>
  <c r="BS10" i="2"/>
  <c r="BW26" i="2"/>
  <c r="BW27" i="2"/>
  <c r="BW28" i="2"/>
  <c r="BW29" i="2"/>
  <c r="BW30" i="2"/>
  <c r="BX5" i="2"/>
  <c r="BW32" i="2"/>
  <c r="BW33" i="2"/>
  <c r="BW34" i="2"/>
  <c r="BW35" i="2"/>
  <c r="BW12" i="2"/>
  <c r="BW25" i="2"/>
  <c r="BW31" i="2"/>
  <c r="BW57" i="2"/>
  <c r="BW44" i="2"/>
  <c r="BW58" i="2"/>
  <c r="BW45" i="2"/>
  <c r="BW66" i="2"/>
  <c r="BW3" i="2"/>
  <c r="BW4" i="2"/>
  <c r="BW51" i="2"/>
  <c r="BW52" i="2" s="1"/>
  <c r="BS99" i="15"/>
  <c r="BS24" i="2" s="1"/>
  <c r="BT35" i="15"/>
  <c r="BT9" i="2" s="1"/>
  <c r="BT57" i="15"/>
  <c r="BT17" i="2" s="1"/>
  <c r="BU20" i="15"/>
  <c r="BU63" i="15"/>
  <c r="BU24" i="15"/>
  <c r="BU64" i="15"/>
  <c r="BU10" i="15"/>
  <c r="BU25" i="15"/>
  <c r="BU105" i="15"/>
  <c r="BU11" i="15"/>
  <c r="BU26" i="15"/>
  <c r="BU103" i="15"/>
  <c r="BU12" i="15"/>
  <c r="BU27" i="15"/>
  <c r="BU107" i="15"/>
  <c r="BU4" i="15"/>
  <c r="BU14" i="15"/>
  <c r="BU29" i="15"/>
  <c r="BU15" i="15"/>
  <c r="BU30" i="15"/>
  <c r="BU16" i="15"/>
  <c r="BU31" i="15"/>
  <c r="BV6" i="15"/>
  <c r="BV110" i="15" s="1"/>
  <c r="BU17" i="15"/>
  <c r="BU32" i="15"/>
  <c r="BU60" i="15"/>
  <c r="BU109" i="15"/>
  <c r="BU61" i="15"/>
  <c r="BU62" i="15"/>
  <c r="BU13" i="15"/>
  <c r="BU18" i="15"/>
  <c r="BU19" i="15"/>
  <c r="BU28" i="15"/>
  <c r="BU33" i="15"/>
  <c r="BU34" i="15"/>
  <c r="BU73" i="15"/>
  <c r="BU74" i="15"/>
  <c r="BU75" i="15"/>
  <c r="BU76" i="15"/>
  <c r="BU69" i="15"/>
  <c r="BU77" i="15"/>
  <c r="BU78" i="15"/>
  <c r="BU68" i="15"/>
  <c r="BU70" i="15"/>
  <c r="BU87" i="15"/>
  <c r="BU88" i="15"/>
  <c r="BU89" i="15"/>
  <c r="BU90" i="15"/>
  <c r="BU91" i="15"/>
  <c r="BU71" i="15"/>
  <c r="BU83" i="15"/>
  <c r="BU84" i="15"/>
  <c r="BU54" i="15"/>
  <c r="BU55" i="15"/>
  <c r="BU56" i="15"/>
  <c r="BU82" i="15"/>
  <c r="BU85" i="15"/>
  <c r="BU92" i="15"/>
  <c r="BU53" i="15"/>
  <c r="BU72" i="15"/>
  <c r="BU86" i="15"/>
  <c r="BU52" i="15"/>
  <c r="BU2" i="15"/>
  <c r="BU102" i="15"/>
  <c r="BS15" i="2"/>
  <c r="BQ39" i="2" l="1"/>
  <c r="BQ54" i="2" s="1"/>
  <c r="BV63" i="24"/>
  <c r="BV49" i="24"/>
  <c r="BY5" i="24"/>
  <c r="BX3" i="24"/>
  <c r="BT99" i="15"/>
  <c r="BT24" i="2" s="1"/>
  <c r="BU65" i="15"/>
  <c r="BU18" i="2" s="1"/>
  <c r="BU112" i="15"/>
  <c r="BU11" i="2" s="1"/>
  <c r="BU13" i="2" s="1"/>
  <c r="BU45" i="15"/>
  <c r="BU46" i="15"/>
  <c r="BU47" i="15"/>
  <c r="BU48" i="15"/>
  <c r="BU96" i="15"/>
  <c r="BU39" i="15"/>
  <c r="BU98" i="15"/>
  <c r="BU40" i="15"/>
  <c r="BU41" i="15"/>
  <c r="BU42" i="15"/>
  <c r="BU38" i="15"/>
  <c r="BU43" i="15"/>
  <c r="BU44" i="15"/>
  <c r="BU97" i="15"/>
  <c r="BX31" i="2"/>
  <c r="BX32" i="2"/>
  <c r="BX33" i="2"/>
  <c r="BX34" i="2"/>
  <c r="BX35" i="2"/>
  <c r="BX25" i="2"/>
  <c r="BX26" i="2"/>
  <c r="BX27" i="2"/>
  <c r="BX28" i="2"/>
  <c r="BY5" i="2"/>
  <c r="BX29" i="2"/>
  <c r="BX30" i="2"/>
  <c r="BX12" i="2"/>
  <c r="BX57" i="2"/>
  <c r="BX44" i="2"/>
  <c r="BX58" i="2"/>
  <c r="BX45" i="2"/>
  <c r="BX51" i="2"/>
  <c r="BX52" i="2" s="1"/>
  <c r="BX4" i="2"/>
  <c r="BX66" i="2"/>
  <c r="BX3" i="2"/>
  <c r="BV111" i="15"/>
  <c r="BT10" i="2"/>
  <c r="BV13" i="15"/>
  <c r="BV28" i="15"/>
  <c r="BV109" i="15"/>
  <c r="BV14" i="15"/>
  <c r="BV29" i="15"/>
  <c r="BV15" i="15"/>
  <c r="BV30" i="15"/>
  <c r="BV16" i="15"/>
  <c r="BV31" i="15"/>
  <c r="BW6" i="15"/>
  <c r="BV17" i="15"/>
  <c r="BV32" i="15"/>
  <c r="BV60" i="15"/>
  <c r="BV19" i="15"/>
  <c r="BV34" i="15"/>
  <c r="BV62" i="15"/>
  <c r="BV20" i="15"/>
  <c r="BV63" i="15"/>
  <c r="BV24" i="15"/>
  <c r="BV64" i="15"/>
  <c r="BV10" i="15"/>
  <c r="BV25" i="15"/>
  <c r="BV105" i="15"/>
  <c r="BV12" i="15"/>
  <c r="BV18" i="15"/>
  <c r="BV26" i="15"/>
  <c r="BV27" i="15"/>
  <c r="BV33" i="15"/>
  <c r="BV103" i="15"/>
  <c r="BV107" i="15"/>
  <c r="BV61" i="15"/>
  <c r="BV11" i="15"/>
  <c r="BV4" i="15"/>
  <c r="BV72" i="15"/>
  <c r="BV73" i="15"/>
  <c r="BV74" i="15"/>
  <c r="BV75" i="15"/>
  <c r="BV68" i="15"/>
  <c r="BV69" i="15"/>
  <c r="BV70" i="15"/>
  <c r="BV76" i="15"/>
  <c r="BV77" i="15"/>
  <c r="BV78" i="15"/>
  <c r="BV86" i="15"/>
  <c r="BV87" i="15"/>
  <c r="BV88" i="15"/>
  <c r="BV89" i="15"/>
  <c r="BV90" i="15"/>
  <c r="BV92" i="15"/>
  <c r="BV71" i="15"/>
  <c r="BV82" i="15"/>
  <c r="BV83" i="15"/>
  <c r="BV84" i="15"/>
  <c r="BV85" i="15"/>
  <c r="BV91" i="15"/>
  <c r="BV52" i="15"/>
  <c r="BV53" i="15"/>
  <c r="BV54" i="15"/>
  <c r="BV55" i="15"/>
  <c r="BV56" i="15"/>
  <c r="BV2" i="15"/>
  <c r="BV102" i="15"/>
  <c r="BU57" i="15"/>
  <c r="BU17" i="2" s="1"/>
  <c r="BT46" i="2"/>
  <c r="BU93" i="15"/>
  <c r="BU43" i="2" s="1"/>
  <c r="BU21" i="15"/>
  <c r="BU8" i="2" s="1"/>
  <c r="BU8" i="15"/>
  <c r="BV106" i="15"/>
  <c r="BT49" i="15"/>
  <c r="CB68" i="2"/>
  <c r="BV108" i="15"/>
  <c r="CD6" i="2"/>
  <c r="CC67" i="2"/>
  <c r="CC68" i="2" s="1"/>
  <c r="CC69" i="2"/>
  <c r="BS16" i="2"/>
  <c r="BS21" i="2" s="1"/>
  <c r="BS36" i="2" s="1"/>
  <c r="BS37" i="2" s="1"/>
  <c r="BU79" i="15"/>
  <c r="BU42" i="2" s="1"/>
  <c r="BT14" i="2"/>
  <c r="BT15" i="2" s="1"/>
  <c r="BU35" i="15"/>
  <c r="BU9" i="2" s="1"/>
  <c r="BV104" i="15"/>
  <c r="BW49" i="24" l="1"/>
  <c r="BS39" i="2"/>
  <c r="BS54" i="2" s="1"/>
  <c r="BW63" i="24"/>
  <c r="BW35" i="24"/>
  <c r="BZ5" i="24"/>
  <c r="BY3" i="24"/>
  <c r="BW19" i="24"/>
  <c r="BX19" i="2" s="1"/>
  <c r="BW106" i="15"/>
  <c r="BU14" i="2"/>
  <c r="BU15" i="2" s="1"/>
  <c r="BT16" i="2"/>
  <c r="BU46" i="2"/>
  <c r="BW104" i="15"/>
  <c r="BV35" i="15"/>
  <c r="BV9" i="2" s="1"/>
  <c r="BW108" i="15"/>
  <c r="BW111" i="15"/>
  <c r="BU10" i="2"/>
  <c r="BV112" i="15"/>
  <c r="BV11" i="2" s="1"/>
  <c r="BV13" i="2" s="1"/>
  <c r="BU49" i="15"/>
  <c r="BU20" i="2" s="1"/>
  <c r="BV93" i="15"/>
  <c r="BV43" i="2" s="1"/>
  <c r="CE6" i="2"/>
  <c r="CD67" i="2"/>
  <c r="CD69" i="2"/>
  <c r="BV79" i="15"/>
  <c r="BV42" i="2" s="1"/>
  <c r="BV65" i="15"/>
  <c r="BV18" i="2" s="1"/>
  <c r="BU99" i="15"/>
  <c r="BU24" i="2" s="1"/>
  <c r="BW18" i="15"/>
  <c r="BW33" i="15"/>
  <c r="BW61" i="15"/>
  <c r="BW19" i="15"/>
  <c r="BW34" i="15"/>
  <c r="BW62" i="15"/>
  <c r="BW20" i="15"/>
  <c r="BW63" i="15"/>
  <c r="BW24" i="15"/>
  <c r="BW64" i="15"/>
  <c r="BW10" i="15"/>
  <c r="BW25" i="15"/>
  <c r="BW105" i="15"/>
  <c r="BW12" i="15"/>
  <c r="BW27" i="15"/>
  <c r="BW107" i="15"/>
  <c r="BW4" i="15"/>
  <c r="BW13" i="15"/>
  <c r="BW28" i="15"/>
  <c r="BW109" i="15"/>
  <c r="BW14" i="15"/>
  <c r="BW29" i="15"/>
  <c r="BW15" i="15"/>
  <c r="BW30" i="15"/>
  <c r="BW60" i="15"/>
  <c r="BW11" i="15"/>
  <c r="BW16" i="15"/>
  <c r="BW17" i="15"/>
  <c r="BW26" i="15"/>
  <c r="BW31" i="15"/>
  <c r="BW32" i="15"/>
  <c r="BW103" i="15"/>
  <c r="BX6" i="15"/>
  <c r="BW71" i="15"/>
  <c r="BW72" i="15"/>
  <c r="BW73" i="15"/>
  <c r="BW74" i="15"/>
  <c r="BW69" i="15"/>
  <c r="BW70" i="15"/>
  <c r="BW75" i="15"/>
  <c r="BW76" i="15"/>
  <c r="BW77" i="15"/>
  <c r="BW78" i="15"/>
  <c r="BW85" i="15"/>
  <c r="BW86" i="15"/>
  <c r="BW87" i="15"/>
  <c r="BW88" i="15"/>
  <c r="BW89" i="15"/>
  <c r="BW91" i="15"/>
  <c r="BW82" i="15"/>
  <c r="BW68" i="15"/>
  <c r="BW52" i="15"/>
  <c r="BW53" i="15"/>
  <c r="BW54" i="15"/>
  <c r="BW55" i="15"/>
  <c r="BW83" i="15"/>
  <c r="BW56" i="15"/>
  <c r="BW84" i="15"/>
  <c r="BW90" i="15"/>
  <c r="BW92" i="15"/>
  <c r="BW2" i="15"/>
  <c r="BW102" i="15"/>
  <c r="BV38" i="15"/>
  <c r="BV97" i="15"/>
  <c r="BV39" i="15"/>
  <c r="BV98" i="15"/>
  <c r="BV40" i="15"/>
  <c r="BV41" i="15"/>
  <c r="BV42" i="15"/>
  <c r="BV44" i="15"/>
  <c r="BV45" i="15"/>
  <c r="BV46" i="15"/>
  <c r="BV47" i="15"/>
  <c r="BV48" i="15"/>
  <c r="BV96" i="15"/>
  <c r="BV43" i="15"/>
  <c r="BV8" i="15"/>
  <c r="BV21" i="15"/>
  <c r="BV8" i="2" s="1"/>
  <c r="BV57" i="15"/>
  <c r="BV17" i="2" s="1"/>
  <c r="BY12" i="2"/>
  <c r="BY25" i="2"/>
  <c r="BY26" i="2"/>
  <c r="BY28" i="2"/>
  <c r="BY30" i="2"/>
  <c r="BY31" i="2"/>
  <c r="BY32" i="2"/>
  <c r="BY33" i="2"/>
  <c r="BY34" i="2"/>
  <c r="BY35" i="2"/>
  <c r="BZ5" i="2"/>
  <c r="BY27" i="2"/>
  <c r="BY29" i="2"/>
  <c r="BY57" i="2"/>
  <c r="BY44" i="2"/>
  <c r="BY58" i="2"/>
  <c r="BY45" i="2"/>
  <c r="BY51" i="2"/>
  <c r="BY52" i="2" s="1"/>
  <c r="BY3" i="2"/>
  <c r="BY4" i="2"/>
  <c r="BY66" i="2"/>
  <c r="BW110" i="15"/>
  <c r="BX63" i="24" l="1"/>
  <c r="BX35" i="24"/>
  <c r="BX49" i="24"/>
  <c r="CA5" i="24"/>
  <c r="BZ3" i="24"/>
  <c r="BX19" i="24"/>
  <c r="BY19" i="2" s="1"/>
  <c r="BU16" i="2"/>
  <c r="BU21" i="2" s="1"/>
  <c r="BU36" i="2" s="1"/>
  <c r="BU37" i="2" s="1"/>
  <c r="BU39" i="2" s="1"/>
  <c r="BU54" i="2" s="1"/>
  <c r="BV14" i="2"/>
  <c r="BV15" i="2" s="1"/>
  <c r="BX111" i="15"/>
  <c r="BV46" i="2"/>
  <c r="BX108" i="15"/>
  <c r="BV10" i="2"/>
  <c r="BX110" i="15"/>
  <c r="BX104" i="15"/>
  <c r="BW112" i="15"/>
  <c r="BW11" i="2" s="1"/>
  <c r="BW13" i="2" s="1"/>
  <c r="BW65" i="15"/>
  <c r="BW18" i="2" s="1"/>
  <c r="BW93" i="15"/>
  <c r="BW43" i="2" s="1"/>
  <c r="BW21" i="15"/>
  <c r="BW8" i="2" s="1"/>
  <c r="BW8" i="15"/>
  <c r="BX11" i="15"/>
  <c r="BX26" i="15"/>
  <c r="BX103" i="15"/>
  <c r="BX12" i="15"/>
  <c r="BX27" i="15"/>
  <c r="BX107" i="15"/>
  <c r="BX4" i="15"/>
  <c r="BX13" i="15"/>
  <c r="BX28" i="15"/>
  <c r="BX109" i="15"/>
  <c r="BX14" i="15"/>
  <c r="BX29" i="15"/>
  <c r="BX15" i="15"/>
  <c r="BX30" i="15"/>
  <c r="BX17" i="15"/>
  <c r="BX32" i="15"/>
  <c r="BX60" i="15"/>
  <c r="BX18" i="15"/>
  <c r="BX33" i="15"/>
  <c r="BX61" i="15"/>
  <c r="BX19" i="15"/>
  <c r="BX34" i="15"/>
  <c r="BX62" i="15"/>
  <c r="BX20" i="15"/>
  <c r="BX63" i="15"/>
  <c r="BX16" i="15"/>
  <c r="BX24" i="15"/>
  <c r="BX25" i="15"/>
  <c r="BX31" i="15"/>
  <c r="BY6" i="15"/>
  <c r="BY104" i="15" s="1"/>
  <c r="BX105" i="15"/>
  <c r="BX64" i="15"/>
  <c r="BX10" i="15"/>
  <c r="BX70" i="15"/>
  <c r="BX71" i="15"/>
  <c r="BX72" i="15"/>
  <c r="BX73" i="15"/>
  <c r="BX78" i="15"/>
  <c r="BX77" i="15"/>
  <c r="BX68" i="15"/>
  <c r="BX69" i="15"/>
  <c r="BX74" i="15"/>
  <c r="BX75" i="15"/>
  <c r="BX84" i="15"/>
  <c r="BX76" i="15"/>
  <c r="BX85" i="15"/>
  <c r="BX86" i="15"/>
  <c r="BX87" i="15"/>
  <c r="BX88" i="15"/>
  <c r="BX90" i="15"/>
  <c r="BX92" i="15"/>
  <c r="BX52" i="15"/>
  <c r="BX82" i="15"/>
  <c r="BX53" i="15"/>
  <c r="BX83" i="15"/>
  <c r="BX89" i="15"/>
  <c r="BX91" i="15"/>
  <c r="BX54" i="15"/>
  <c r="BX55" i="15"/>
  <c r="BX56" i="15"/>
  <c r="BX2" i="15"/>
  <c r="BX102" i="15"/>
  <c r="BW35" i="15"/>
  <c r="BW9" i="2" s="1"/>
  <c r="CD68" i="2"/>
  <c r="BW43" i="15"/>
  <c r="BW44" i="15"/>
  <c r="BW45" i="15"/>
  <c r="BW46" i="15"/>
  <c r="BW47" i="15"/>
  <c r="BW96" i="15"/>
  <c r="BW38" i="15"/>
  <c r="BW97" i="15"/>
  <c r="BW39" i="15"/>
  <c r="BW98" i="15"/>
  <c r="BW40" i="15"/>
  <c r="BW41" i="15"/>
  <c r="BW42" i="15"/>
  <c r="BW48" i="15"/>
  <c r="CF6" i="2"/>
  <c r="CE67" i="2"/>
  <c r="CE68" i="2" s="1"/>
  <c r="CE69" i="2"/>
  <c r="BZ32" i="2"/>
  <c r="BZ33" i="2"/>
  <c r="BZ34" i="2"/>
  <c r="BZ35" i="2"/>
  <c r="BZ12" i="2"/>
  <c r="BZ25" i="2"/>
  <c r="BZ26" i="2"/>
  <c r="BZ27" i="2"/>
  <c r="BZ28" i="2"/>
  <c r="BZ29" i="2"/>
  <c r="BZ30" i="2"/>
  <c r="BZ31" i="2"/>
  <c r="CA5" i="2"/>
  <c r="BZ57" i="2"/>
  <c r="BZ45" i="2"/>
  <c r="BZ66" i="2"/>
  <c r="BZ58" i="2"/>
  <c r="BZ51" i="2"/>
  <c r="BZ52" i="2" s="1"/>
  <c r="BZ3" i="2"/>
  <c r="BZ4" i="2"/>
  <c r="BZ44" i="2"/>
  <c r="BV99" i="15"/>
  <c r="BV24" i="2" s="1"/>
  <c r="BV49" i="15"/>
  <c r="BV20" i="2" s="1"/>
  <c r="BW57" i="15"/>
  <c r="BW17" i="2" s="1"/>
  <c r="BX106" i="15"/>
  <c r="BW79" i="15"/>
  <c r="BW42" i="2" s="1"/>
  <c r="BW14" i="2"/>
  <c r="BW46" i="2" l="1"/>
  <c r="BY35" i="24"/>
  <c r="CB5" i="24"/>
  <c r="CA3" i="24"/>
  <c r="BY19" i="24"/>
  <c r="BZ19" i="2" s="1"/>
  <c r="BY63" i="24"/>
  <c r="BY49" i="24"/>
  <c r="BV16" i="2"/>
  <c r="BV21" i="2" s="1"/>
  <c r="BV36" i="2" s="1"/>
  <c r="BV37" i="2" s="1"/>
  <c r="BV39" i="2" s="1"/>
  <c r="BV54" i="2" s="1"/>
  <c r="BX65" i="15"/>
  <c r="BX18" i="2" s="1"/>
  <c r="BY108" i="15"/>
  <c r="BX57" i="15"/>
  <c r="BX17" i="2" s="1"/>
  <c r="BY106" i="15"/>
  <c r="BX93" i="15"/>
  <c r="BX43" i="2" s="1"/>
  <c r="BY16" i="15"/>
  <c r="BY31" i="15"/>
  <c r="BZ6" i="15"/>
  <c r="BZ104" i="15" s="1"/>
  <c r="BY17" i="15"/>
  <c r="BY32" i="15"/>
  <c r="BY60" i="15"/>
  <c r="BY18" i="15"/>
  <c r="BY33" i="15"/>
  <c r="BY61" i="15"/>
  <c r="BY19" i="15"/>
  <c r="BY34" i="15"/>
  <c r="BY62" i="15"/>
  <c r="BY20" i="15"/>
  <c r="BY63" i="15"/>
  <c r="BY10" i="15"/>
  <c r="BY25" i="15"/>
  <c r="BY105" i="15"/>
  <c r="BY11" i="15"/>
  <c r="BY26" i="15"/>
  <c r="BY103" i="15"/>
  <c r="BY12" i="15"/>
  <c r="BY27" i="15"/>
  <c r="BY13" i="15"/>
  <c r="BY28" i="15"/>
  <c r="BY109" i="15"/>
  <c r="BY64" i="15"/>
  <c r="BY4" i="15"/>
  <c r="BY14" i="15"/>
  <c r="BY15" i="15"/>
  <c r="BY24" i="15"/>
  <c r="BY29" i="15"/>
  <c r="BY30" i="15"/>
  <c r="BY107" i="15"/>
  <c r="BY69" i="15"/>
  <c r="BY70" i="15"/>
  <c r="BY71" i="15"/>
  <c r="BY72" i="15"/>
  <c r="BY77" i="15"/>
  <c r="BY68" i="15"/>
  <c r="BY73" i="15"/>
  <c r="BY74" i="15"/>
  <c r="BY76" i="15"/>
  <c r="BY78" i="15"/>
  <c r="BY83" i="15"/>
  <c r="BY84" i="15"/>
  <c r="BY75" i="15"/>
  <c r="BY85" i="15"/>
  <c r="BY86" i="15"/>
  <c r="BY87" i="15"/>
  <c r="BY89" i="15"/>
  <c r="BY91" i="15"/>
  <c r="BY92" i="15"/>
  <c r="BY82" i="15"/>
  <c r="BY88" i="15"/>
  <c r="BY52" i="15"/>
  <c r="BY90" i="15"/>
  <c r="BY53" i="15"/>
  <c r="BY54" i="15"/>
  <c r="BY55" i="15"/>
  <c r="BY56" i="15"/>
  <c r="BY2" i="15"/>
  <c r="BY102" i="15"/>
  <c r="BX79" i="15"/>
  <c r="BX42" i="2" s="1"/>
  <c r="BX35" i="15"/>
  <c r="BX9" i="2" s="1"/>
  <c r="BW49" i="15"/>
  <c r="BY110" i="15"/>
  <c r="CA25" i="2"/>
  <c r="CA26" i="2"/>
  <c r="CA27" i="2"/>
  <c r="CA28" i="2"/>
  <c r="CA29" i="2"/>
  <c r="CA30" i="2"/>
  <c r="CB5" i="2"/>
  <c r="CA31" i="2"/>
  <c r="CA32" i="2"/>
  <c r="CA33" i="2"/>
  <c r="CA34" i="2"/>
  <c r="CA12" i="2"/>
  <c r="CA35" i="2"/>
  <c r="CA57" i="2"/>
  <c r="CA58" i="2"/>
  <c r="CA45" i="2"/>
  <c r="CA66" i="2"/>
  <c r="CA51" i="2"/>
  <c r="CA52" i="2" s="1"/>
  <c r="CA44" i="2"/>
  <c r="CA3" i="2"/>
  <c r="CA4" i="2"/>
  <c r="BW99" i="15"/>
  <c r="BW24" i="2" s="1"/>
  <c r="BW10" i="2"/>
  <c r="BX8" i="15"/>
  <c r="BX21" i="15"/>
  <c r="BX8" i="2" s="1"/>
  <c r="BX112" i="15"/>
  <c r="BX11" i="2" s="1"/>
  <c r="BX13" i="2" s="1"/>
  <c r="CG6" i="2"/>
  <c r="CF67" i="2"/>
  <c r="CF69" i="2"/>
  <c r="BX48" i="15"/>
  <c r="BX96" i="15"/>
  <c r="BX38" i="15"/>
  <c r="BX97" i="15"/>
  <c r="BX39" i="15"/>
  <c r="BX98" i="15"/>
  <c r="BX40" i="15"/>
  <c r="BX42" i="15"/>
  <c r="BX43" i="15"/>
  <c r="BX44" i="15"/>
  <c r="BX45" i="15"/>
  <c r="BX47" i="15"/>
  <c r="BX41" i="15"/>
  <c r="BX46" i="15"/>
  <c r="BY111" i="15"/>
  <c r="BW15" i="2"/>
  <c r="BZ35" i="24" l="1"/>
  <c r="CC5" i="24"/>
  <c r="CB3" i="24"/>
  <c r="BZ63" i="24"/>
  <c r="BZ19" i="24"/>
  <c r="CA19" i="2" s="1"/>
  <c r="BZ49" i="24"/>
  <c r="BZ111" i="15"/>
  <c r="BZ106" i="15"/>
  <c r="BZ108" i="15"/>
  <c r="BZ110" i="15"/>
  <c r="BX46" i="2"/>
  <c r="BX10" i="2"/>
  <c r="BW16" i="2"/>
  <c r="BX99" i="15"/>
  <c r="BX24" i="2" s="1"/>
  <c r="CB30" i="2"/>
  <c r="CC5" i="2"/>
  <c r="CB31" i="2"/>
  <c r="CB32" i="2"/>
  <c r="CB33" i="2"/>
  <c r="CB34" i="2"/>
  <c r="CB35" i="2"/>
  <c r="CB12" i="2"/>
  <c r="CB25" i="2"/>
  <c r="CB26" i="2"/>
  <c r="CB27" i="2"/>
  <c r="CB28" i="2"/>
  <c r="CB29" i="2"/>
  <c r="CB57" i="2"/>
  <c r="CB44" i="2"/>
  <c r="CB58" i="2"/>
  <c r="CB45" i="2"/>
  <c r="CB66" i="2"/>
  <c r="CB4" i="2"/>
  <c r="CB51" i="2"/>
  <c r="CB52" i="2" s="1"/>
  <c r="CB3" i="2"/>
  <c r="BY57" i="15"/>
  <c r="BY17" i="2" s="1"/>
  <c r="BY35" i="15"/>
  <c r="BY9" i="2" s="1"/>
  <c r="BY65" i="15"/>
  <c r="BY18" i="2" s="1"/>
  <c r="BY93" i="15"/>
  <c r="BY43" i="2" s="1"/>
  <c r="CF68" i="2"/>
  <c r="BY112" i="15"/>
  <c r="BY11" i="2" s="1"/>
  <c r="BY14" i="2" s="1"/>
  <c r="CH6" i="2"/>
  <c r="CG67" i="2"/>
  <c r="CG68" i="2" s="1"/>
  <c r="CG69" i="2"/>
  <c r="BY79" i="15"/>
  <c r="BY42" i="2" s="1"/>
  <c r="BY41" i="15"/>
  <c r="BY42" i="15"/>
  <c r="BY43" i="15"/>
  <c r="BY44" i="15"/>
  <c r="BY45" i="15"/>
  <c r="BY47" i="15"/>
  <c r="BY48" i="15"/>
  <c r="BY38" i="15"/>
  <c r="BY97" i="15"/>
  <c r="BY39" i="15"/>
  <c r="BY40" i="15"/>
  <c r="BY46" i="15"/>
  <c r="BY96" i="15"/>
  <c r="BY98" i="15"/>
  <c r="BY21" i="15"/>
  <c r="BY8" i="2" s="1"/>
  <c r="BY8" i="15"/>
  <c r="BZ10" i="15"/>
  <c r="BZ11" i="15"/>
  <c r="BZ26" i="15"/>
  <c r="BZ13" i="15"/>
  <c r="BZ15" i="15"/>
  <c r="BZ16" i="15"/>
  <c r="BZ27" i="15"/>
  <c r="BZ107" i="15"/>
  <c r="BZ4" i="15"/>
  <c r="BZ28" i="15"/>
  <c r="BZ109" i="15"/>
  <c r="BZ29" i="15"/>
  <c r="BZ30" i="15"/>
  <c r="BZ12" i="15"/>
  <c r="BZ31" i="15"/>
  <c r="CA6" i="15"/>
  <c r="BZ14" i="15"/>
  <c r="BZ32" i="15"/>
  <c r="BZ60" i="15"/>
  <c r="BZ17" i="15"/>
  <c r="BZ33" i="15"/>
  <c r="BZ61" i="15"/>
  <c r="BZ18" i="15"/>
  <c r="BZ34" i="15"/>
  <c r="BZ62" i="15"/>
  <c r="BZ19" i="15"/>
  <c r="BZ63" i="15"/>
  <c r="BZ20" i="15"/>
  <c r="BZ64" i="15"/>
  <c r="BZ24" i="15"/>
  <c r="BZ25" i="15"/>
  <c r="BZ105" i="15"/>
  <c r="BZ103" i="15"/>
  <c r="BZ68" i="15"/>
  <c r="BZ69" i="15"/>
  <c r="BZ70" i="15"/>
  <c r="BZ71" i="15"/>
  <c r="BZ76" i="15"/>
  <c r="BZ73" i="15"/>
  <c r="BZ74" i="15"/>
  <c r="BZ75" i="15"/>
  <c r="BZ78" i="15"/>
  <c r="BZ82" i="15"/>
  <c r="BZ83" i="15"/>
  <c r="BZ84" i="15"/>
  <c r="BZ85" i="15"/>
  <c r="BZ72" i="15"/>
  <c r="BZ86" i="15"/>
  <c r="BZ77" i="15"/>
  <c r="BZ88" i="15"/>
  <c r="BZ90" i="15"/>
  <c r="BZ91" i="15"/>
  <c r="BZ55" i="15"/>
  <c r="BZ56" i="15"/>
  <c r="BZ87" i="15"/>
  <c r="BZ89" i="15"/>
  <c r="BZ92" i="15"/>
  <c r="BZ52" i="15"/>
  <c r="BZ53" i="15"/>
  <c r="BZ54" i="15"/>
  <c r="BZ2" i="15"/>
  <c r="BZ102" i="15"/>
  <c r="BX49" i="15"/>
  <c r="BX20" i="2" s="1"/>
  <c r="BX14" i="2"/>
  <c r="BX15" i="2" s="1"/>
  <c r="CD5" i="24" l="1"/>
  <c r="CC3" i="24"/>
  <c r="CA35" i="24"/>
  <c r="CA63" i="24"/>
  <c r="CA19" i="24"/>
  <c r="CB19" i="2" s="1"/>
  <c r="CA49" i="24"/>
  <c r="CA106" i="15"/>
  <c r="BY13" i="2"/>
  <c r="BY15" i="2" s="1"/>
  <c r="CA108" i="15"/>
  <c r="CA110" i="15"/>
  <c r="BX16" i="2"/>
  <c r="BX21" i="2" s="1"/>
  <c r="BX36" i="2" s="1"/>
  <c r="BX37" i="2" s="1"/>
  <c r="BX39" i="2" s="1"/>
  <c r="BX54" i="2" s="1"/>
  <c r="BZ112" i="15"/>
  <c r="BZ11" i="2" s="1"/>
  <c r="BZ13" i="2" s="1"/>
  <c r="BY10" i="2"/>
  <c r="BZ57" i="15"/>
  <c r="BZ17" i="2" s="1"/>
  <c r="BZ96" i="15"/>
  <c r="BZ38" i="15"/>
  <c r="BZ97" i="15"/>
  <c r="BZ39" i="15"/>
  <c r="BZ98" i="15"/>
  <c r="BZ40" i="15"/>
  <c r="BZ41" i="15"/>
  <c r="BZ42" i="15"/>
  <c r="BZ43" i="15"/>
  <c r="BZ44" i="15"/>
  <c r="BZ45" i="15"/>
  <c r="BZ46" i="15"/>
  <c r="BZ47" i="15"/>
  <c r="BZ48" i="15"/>
  <c r="BY99" i="15"/>
  <c r="BY24" i="2" s="1"/>
  <c r="CA111" i="15"/>
  <c r="BZ79" i="15"/>
  <c r="BZ42" i="2" s="1"/>
  <c r="BY46" i="2"/>
  <c r="CC35" i="2"/>
  <c r="CC12" i="2"/>
  <c r="CC25" i="2"/>
  <c r="CC26" i="2"/>
  <c r="CC27" i="2"/>
  <c r="CC28" i="2"/>
  <c r="CC29" i="2"/>
  <c r="CC30" i="2"/>
  <c r="CD5" i="2"/>
  <c r="CC31" i="2"/>
  <c r="CC32" i="2"/>
  <c r="CC33" i="2"/>
  <c r="CC34" i="2"/>
  <c r="CC57" i="2"/>
  <c r="CC44" i="2"/>
  <c r="CC58" i="2"/>
  <c r="CC45" i="2"/>
  <c r="CC66" i="2"/>
  <c r="CC3" i="2"/>
  <c r="CC4" i="2"/>
  <c r="CC51" i="2"/>
  <c r="CC52" i="2" s="1"/>
  <c r="BZ65" i="15"/>
  <c r="BZ18" i="2" s="1"/>
  <c r="CA104" i="15"/>
  <c r="BZ35" i="15"/>
  <c r="BZ9" i="2" s="1"/>
  <c r="BZ93" i="15"/>
  <c r="BZ43" i="2" s="1"/>
  <c r="CA17" i="15"/>
  <c r="CA32" i="15"/>
  <c r="CA60" i="15"/>
  <c r="CA18" i="15"/>
  <c r="CA33" i="15"/>
  <c r="CA61" i="15"/>
  <c r="CA19" i="15"/>
  <c r="CA34" i="15"/>
  <c r="CA62" i="15"/>
  <c r="CA20" i="15"/>
  <c r="CA63" i="15"/>
  <c r="CA24" i="15"/>
  <c r="CA64" i="15"/>
  <c r="CA10" i="15"/>
  <c r="CA25" i="15"/>
  <c r="CA105" i="15"/>
  <c r="CA11" i="15"/>
  <c r="CA26" i="15"/>
  <c r="CA103" i="15"/>
  <c r="CA12" i="15"/>
  <c r="CA27" i="15"/>
  <c r="CA107" i="15"/>
  <c r="CA4" i="15"/>
  <c r="CA13" i="15"/>
  <c r="CA28" i="15"/>
  <c r="CA109" i="15"/>
  <c r="CA14" i="15"/>
  <c r="CA29" i="15"/>
  <c r="CA15" i="15"/>
  <c r="CB6" i="15"/>
  <c r="CA16" i="15"/>
  <c r="CA30" i="15"/>
  <c r="CA31" i="15"/>
  <c r="CA68" i="15"/>
  <c r="CA69" i="15"/>
  <c r="CA70" i="15"/>
  <c r="CA75" i="15"/>
  <c r="CA78" i="15"/>
  <c r="CA72" i="15"/>
  <c r="CA73" i="15"/>
  <c r="CA74" i="15"/>
  <c r="CA82" i="15"/>
  <c r="CA83" i="15"/>
  <c r="CA84" i="15"/>
  <c r="CA85" i="15"/>
  <c r="CA71" i="15"/>
  <c r="CA87" i="15"/>
  <c r="CA77" i="15"/>
  <c r="CA89" i="15"/>
  <c r="CA90" i="15"/>
  <c r="CA91" i="15"/>
  <c r="CA92" i="15"/>
  <c r="CA76" i="15"/>
  <c r="CA52" i="15"/>
  <c r="CA53" i="15"/>
  <c r="CA54" i="15"/>
  <c r="CA55" i="15"/>
  <c r="CA56" i="15"/>
  <c r="CA86" i="15"/>
  <c r="CA88" i="15"/>
  <c r="CA2" i="15"/>
  <c r="CA102" i="15"/>
  <c r="BY49" i="15"/>
  <c r="BY20" i="2" s="1"/>
  <c r="CI6" i="2"/>
  <c r="CH67" i="2"/>
  <c r="CH68" i="2" s="1"/>
  <c r="CH69" i="2"/>
  <c r="BZ8" i="15"/>
  <c r="BZ21" i="15"/>
  <c r="BZ8" i="2" s="1"/>
  <c r="CB49" i="24" l="1"/>
  <c r="CE5" i="24"/>
  <c r="CD3" i="24"/>
  <c r="CB35" i="24"/>
  <c r="CB19" i="24"/>
  <c r="CC19" i="2" s="1"/>
  <c r="CB63" i="24"/>
  <c r="BZ14" i="2"/>
  <c r="CB110" i="15"/>
  <c r="BY16" i="2"/>
  <c r="BY21" i="2" s="1"/>
  <c r="BY36" i="2" s="1"/>
  <c r="BY37" i="2" s="1"/>
  <c r="BY39" i="2" s="1"/>
  <c r="CA112" i="15"/>
  <c r="CA11" i="2" s="1"/>
  <c r="CA14" i="2" s="1"/>
  <c r="BZ15" i="2"/>
  <c r="CA8" i="15"/>
  <c r="CA21" i="15"/>
  <c r="CA8" i="2" s="1"/>
  <c r="BZ46" i="2"/>
  <c r="CA35" i="15"/>
  <c r="CA9" i="2" s="1"/>
  <c r="CD28" i="2"/>
  <c r="CD29" i="2"/>
  <c r="CD30" i="2"/>
  <c r="CE5" i="2"/>
  <c r="CD31" i="2"/>
  <c r="CD32" i="2"/>
  <c r="CD33" i="2"/>
  <c r="CD34" i="2"/>
  <c r="CD35" i="2"/>
  <c r="CD12" i="2"/>
  <c r="CD25" i="2"/>
  <c r="CD26" i="2"/>
  <c r="CD27" i="2"/>
  <c r="CD57" i="2"/>
  <c r="CD44" i="2"/>
  <c r="CD58" i="2"/>
  <c r="CD45" i="2"/>
  <c r="CD66" i="2"/>
  <c r="CD3" i="2"/>
  <c r="CD51" i="2"/>
  <c r="CD52" i="2" s="1"/>
  <c r="CD4" i="2"/>
  <c r="CB111" i="15"/>
  <c r="BZ10" i="2"/>
  <c r="BZ16" i="2" s="1"/>
  <c r="CA42" i="15"/>
  <c r="CA43" i="15"/>
  <c r="CA44" i="15"/>
  <c r="CA45" i="15"/>
  <c r="CA46" i="15"/>
  <c r="CA47" i="15"/>
  <c r="CA48" i="15"/>
  <c r="CA96" i="15"/>
  <c r="CA38" i="15"/>
  <c r="CA97" i="15"/>
  <c r="CA39" i="15"/>
  <c r="CA98" i="15"/>
  <c r="CA40" i="15"/>
  <c r="CA41" i="15"/>
  <c r="CA79" i="15"/>
  <c r="CA42" i="2" s="1"/>
  <c r="BZ49" i="15"/>
  <c r="BZ20" i="2" s="1"/>
  <c r="BZ99" i="15"/>
  <c r="BZ24" i="2" s="1"/>
  <c r="CA57" i="15"/>
  <c r="CA17" i="2" s="1"/>
  <c r="CA93" i="15"/>
  <c r="CA43" i="2" s="1"/>
  <c r="CB10" i="15"/>
  <c r="CB25" i="15"/>
  <c r="CB105" i="15"/>
  <c r="CB11" i="15"/>
  <c r="CB26" i="15"/>
  <c r="CB103" i="15"/>
  <c r="CB12" i="15"/>
  <c r="CB27" i="15"/>
  <c r="CB107" i="15"/>
  <c r="CB4" i="15"/>
  <c r="CB13" i="15"/>
  <c r="CB28" i="15"/>
  <c r="CB109" i="15"/>
  <c r="CB14" i="15"/>
  <c r="CB29" i="15"/>
  <c r="CB15" i="15"/>
  <c r="CB30" i="15"/>
  <c r="CB16" i="15"/>
  <c r="CB31" i="15"/>
  <c r="CC6" i="15"/>
  <c r="CB17" i="15"/>
  <c r="CB32" i="15"/>
  <c r="CB60" i="15"/>
  <c r="CB18" i="15"/>
  <c r="CB33" i="15"/>
  <c r="CB61" i="15"/>
  <c r="CB19" i="15"/>
  <c r="CB34" i="15"/>
  <c r="CB62" i="15"/>
  <c r="CB63" i="15"/>
  <c r="CB64" i="15"/>
  <c r="CB20" i="15"/>
  <c r="CB24" i="15"/>
  <c r="CB78" i="15"/>
  <c r="CB68" i="15"/>
  <c r="CB69" i="15"/>
  <c r="CB74" i="15"/>
  <c r="CB70" i="15"/>
  <c r="CB71" i="15"/>
  <c r="CB73" i="15"/>
  <c r="CB75" i="15"/>
  <c r="CB77" i="15"/>
  <c r="CB92" i="15"/>
  <c r="CB82" i="15"/>
  <c r="CB83" i="15"/>
  <c r="CB84" i="15"/>
  <c r="CB86" i="15"/>
  <c r="CB88" i="15"/>
  <c r="CB72" i="15"/>
  <c r="CB89" i="15"/>
  <c r="CB53" i="15"/>
  <c r="CB54" i="15"/>
  <c r="CB85" i="15"/>
  <c r="CB55" i="15"/>
  <c r="CB76" i="15"/>
  <c r="CB87" i="15"/>
  <c r="CB56" i="15"/>
  <c r="CB90" i="15"/>
  <c r="CB91" i="15"/>
  <c r="CB52" i="15"/>
  <c r="CB2" i="15"/>
  <c r="CB102" i="15"/>
  <c r="CB104" i="15"/>
  <c r="CB108" i="15"/>
  <c r="CJ6" i="2"/>
  <c r="CI67" i="2"/>
  <c r="CI68" i="2" s="1"/>
  <c r="CI69" i="2"/>
  <c r="CA65" i="15"/>
  <c r="CA18" i="2" s="1"/>
  <c r="CB106" i="15"/>
  <c r="CC106" i="15" s="1"/>
  <c r="CC49" i="24" l="1"/>
  <c r="BV35" i="24"/>
  <c r="CF5" i="24"/>
  <c r="CE3" i="24"/>
  <c r="CC35" i="24"/>
  <c r="CC63" i="24"/>
  <c r="CC19" i="24"/>
  <c r="CD19" i="2" s="1"/>
  <c r="BV19" i="24"/>
  <c r="BW19" i="2" s="1"/>
  <c r="BW20" i="2" s="1"/>
  <c r="BW21" i="2" s="1"/>
  <c r="BW36" i="2" s="1"/>
  <c r="BW37" i="2" s="1"/>
  <c r="BW39" i="2" s="1"/>
  <c r="BW54" i="2" s="1"/>
  <c r="CA13" i="2"/>
  <c r="CA15" i="2" s="1"/>
  <c r="BY54" i="2"/>
  <c r="BM51" i="2"/>
  <c r="CC108" i="15"/>
  <c r="CB35" i="15"/>
  <c r="CB9" i="2" s="1"/>
  <c r="CC104" i="15"/>
  <c r="CB112" i="15"/>
  <c r="CB11" i="2" s="1"/>
  <c r="CB14" i="2" s="1"/>
  <c r="BZ21" i="2"/>
  <c r="BZ36" i="2" s="1"/>
  <c r="BZ37" i="2" s="1"/>
  <c r="CE33" i="2"/>
  <c r="CE34" i="2"/>
  <c r="CE35" i="2"/>
  <c r="CE12" i="2"/>
  <c r="CE25" i="2"/>
  <c r="CE26" i="2"/>
  <c r="CE27" i="2"/>
  <c r="CE28" i="2"/>
  <c r="CE29" i="2"/>
  <c r="CE30" i="2"/>
  <c r="CF5" i="2"/>
  <c r="CE31" i="2"/>
  <c r="CE32" i="2"/>
  <c r="CE57" i="2"/>
  <c r="CE44" i="2"/>
  <c r="CE58" i="2"/>
  <c r="CE45" i="2"/>
  <c r="CE66" i="2"/>
  <c r="CE51" i="2"/>
  <c r="CE52" i="2" s="1"/>
  <c r="CE3" i="2"/>
  <c r="CE4" i="2"/>
  <c r="CB8" i="15"/>
  <c r="CB21" i="15"/>
  <c r="CB8" i="2" s="1"/>
  <c r="CC111" i="15"/>
  <c r="CB79" i="15"/>
  <c r="CB42" i="2" s="1"/>
  <c r="CB65" i="15"/>
  <c r="CB18" i="2" s="1"/>
  <c r="CA49" i="15"/>
  <c r="CA20" i="2" s="1"/>
  <c r="CB57" i="15"/>
  <c r="CB17" i="2" s="1"/>
  <c r="CB47" i="15"/>
  <c r="CB48" i="15"/>
  <c r="CB96" i="15"/>
  <c r="CB38" i="15"/>
  <c r="CB97" i="15"/>
  <c r="CB39" i="15"/>
  <c r="CB98" i="15"/>
  <c r="CB40" i="15"/>
  <c r="CB41" i="15"/>
  <c r="CB42" i="15"/>
  <c r="CB43" i="15"/>
  <c r="CB44" i="15"/>
  <c r="CB45" i="15"/>
  <c r="CB46" i="15"/>
  <c r="CA99" i="15"/>
  <c r="CA24" i="2" s="1"/>
  <c r="CC15" i="15"/>
  <c r="CC30" i="15"/>
  <c r="CC16" i="15"/>
  <c r="CC31" i="15"/>
  <c r="CD6" i="15"/>
  <c r="CC17" i="15"/>
  <c r="CC32" i="15"/>
  <c r="CC60" i="15"/>
  <c r="CC18" i="15"/>
  <c r="CC33" i="15"/>
  <c r="CC61" i="15"/>
  <c r="CC19" i="15"/>
  <c r="CC34" i="15"/>
  <c r="CC62" i="15"/>
  <c r="CC20" i="15"/>
  <c r="CC63" i="15"/>
  <c r="CC24" i="15"/>
  <c r="CC64" i="15"/>
  <c r="CC10" i="15"/>
  <c r="CC25" i="15"/>
  <c r="CC105" i="15"/>
  <c r="CC11" i="15"/>
  <c r="CC26" i="15"/>
  <c r="CC103" i="15"/>
  <c r="CC12" i="15"/>
  <c r="CC27" i="15"/>
  <c r="CC107" i="15"/>
  <c r="CC4" i="15"/>
  <c r="CC13" i="15"/>
  <c r="CC14" i="15"/>
  <c r="CC28" i="15"/>
  <c r="CC29" i="15"/>
  <c r="CC109" i="15"/>
  <c r="CC77" i="15"/>
  <c r="CC78" i="15"/>
  <c r="CC68" i="15"/>
  <c r="CC73" i="15"/>
  <c r="CC74" i="15"/>
  <c r="CC75" i="15"/>
  <c r="CC76" i="15"/>
  <c r="CC69" i="15"/>
  <c r="CC70" i="15"/>
  <c r="CC72" i="15"/>
  <c r="CC91" i="15"/>
  <c r="CC92" i="15"/>
  <c r="CC82" i="15"/>
  <c r="CC83" i="15"/>
  <c r="CC85" i="15"/>
  <c r="CC87" i="15"/>
  <c r="CC88" i="15"/>
  <c r="CC71" i="15"/>
  <c r="CC84" i="15"/>
  <c r="CC52" i="15"/>
  <c r="CC86" i="15"/>
  <c r="CC53" i="15"/>
  <c r="CC89" i="15"/>
  <c r="CC54" i="15"/>
  <c r="CC55" i="15"/>
  <c r="CC56" i="15"/>
  <c r="CC90" i="15"/>
  <c r="CC2" i="15"/>
  <c r="CC102" i="15"/>
  <c r="CA10" i="2"/>
  <c r="CJ69" i="2"/>
  <c r="CK6" i="2"/>
  <c r="CJ67" i="2"/>
  <c r="CJ68" i="2" s="1"/>
  <c r="CB93" i="15"/>
  <c r="CB43" i="2" s="1"/>
  <c r="CA46" i="2"/>
  <c r="CC110" i="15"/>
  <c r="CB13" i="2"/>
  <c r="BZ39" i="2" l="1"/>
  <c r="BZ54" i="2" s="1"/>
  <c r="CD49" i="24"/>
  <c r="CG5" i="24"/>
  <c r="CF3" i="24"/>
  <c r="CD19" i="24"/>
  <c r="CE19" i="2" s="1"/>
  <c r="CD63" i="24"/>
  <c r="CD35" i="24"/>
  <c r="CA16" i="2"/>
  <c r="CA21" i="2" s="1"/>
  <c r="CA36" i="2" s="1"/>
  <c r="CA37" i="2" s="1"/>
  <c r="CA39" i="2" s="1"/>
  <c r="CA54" i="2" s="1"/>
  <c r="CB15" i="2"/>
  <c r="BM52" i="2"/>
  <c r="BM54" i="2" s="1"/>
  <c r="CC35" i="15"/>
  <c r="CC9" i="2" s="1"/>
  <c r="CC112" i="15"/>
  <c r="CC11" i="2" s="1"/>
  <c r="CC14" i="2" s="1"/>
  <c r="CC8" i="15"/>
  <c r="CC21" i="15"/>
  <c r="CC8" i="2" s="1"/>
  <c r="CL6" i="2"/>
  <c r="CK69" i="2"/>
  <c r="CK67" i="2"/>
  <c r="CK68" i="2" s="1"/>
  <c r="CD20" i="15"/>
  <c r="CD63" i="15"/>
  <c r="CD24" i="15"/>
  <c r="CD64" i="15"/>
  <c r="CD10" i="15"/>
  <c r="CD25" i="15"/>
  <c r="CD105" i="15"/>
  <c r="CD11" i="15"/>
  <c r="CD26" i="15"/>
  <c r="CD103" i="15"/>
  <c r="CD12" i="15"/>
  <c r="CD27" i="15"/>
  <c r="CD107" i="15"/>
  <c r="CD4" i="15"/>
  <c r="CD13" i="15"/>
  <c r="CD28" i="15"/>
  <c r="CD109" i="15"/>
  <c r="CD14" i="15"/>
  <c r="CD29" i="15"/>
  <c r="CD15" i="15"/>
  <c r="CD30" i="15"/>
  <c r="CD16" i="15"/>
  <c r="CD31" i="15"/>
  <c r="CE6" i="15"/>
  <c r="CD17" i="15"/>
  <c r="CD32" i="15"/>
  <c r="CD60" i="15"/>
  <c r="CD62" i="15"/>
  <c r="CD18" i="15"/>
  <c r="CD19" i="15"/>
  <c r="CD33" i="15"/>
  <c r="CD34" i="15"/>
  <c r="CD61" i="15"/>
  <c r="CD76" i="15"/>
  <c r="CD77" i="15"/>
  <c r="CD78" i="15"/>
  <c r="CD72" i="15"/>
  <c r="CD69" i="15"/>
  <c r="CD70" i="15"/>
  <c r="CD73" i="15"/>
  <c r="CD74" i="15"/>
  <c r="CD75" i="15"/>
  <c r="CD90" i="15"/>
  <c r="CD68" i="15"/>
  <c r="CD91" i="15"/>
  <c r="CD71" i="15"/>
  <c r="CD92" i="15"/>
  <c r="CD82" i="15"/>
  <c r="CD84" i="15"/>
  <c r="CD86" i="15"/>
  <c r="CD87" i="15"/>
  <c r="CD88" i="15"/>
  <c r="CD89" i="15"/>
  <c r="CD52" i="15"/>
  <c r="CD53" i="15"/>
  <c r="CD54" i="15"/>
  <c r="CD55" i="15"/>
  <c r="CD56" i="15"/>
  <c r="CD83" i="15"/>
  <c r="CD85" i="15"/>
  <c r="CD2" i="15"/>
  <c r="CD102" i="15"/>
  <c r="CC40" i="15"/>
  <c r="CC41" i="15"/>
  <c r="CC42" i="15"/>
  <c r="CC43" i="15"/>
  <c r="CC44" i="15"/>
  <c r="CC45" i="15"/>
  <c r="CC46" i="15"/>
  <c r="CC47" i="15"/>
  <c r="CC48" i="15"/>
  <c r="CC96" i="15"/>
  <c r="CC38" i="15"/>
  <c r="CC39" i="15"/>
  <c r="CC97" i="15"/>
  <c r="CC98" i="15"/>
  <c r="CB46" i="2"/>
  <c r="CD106" i="15"/>
  <c r="CD111" i="15"/>
  <c r="CC79" i="15"/>
  <c r="CC42" i="2" s="1"/>
  <c r="CB10" i="2"/>
  <c r="CB16" i="2" s="1"/>
  <c r="CD108" i="15"/>
  <c r="CD104" i="15"/>
  <c r="CB49" i="15"/>
  <c r="CC57" i="15"/>
  <c r="CC17" i="2" s="1"/>
  <c r="CD110" i="15"/>
  <c r="CC93" i="15"/>
  <c r="CC43" i="2" s="1"/>
  <c r="CB99" i="15"/>
  <c r="CB24" i="2" s="1"/>
  <c r="CF31" i="2"/>
  <c r="CF32" i="2"/>
  <c r="CF33" i="2"/>
  <c r="CF34" i="2"/>
  <c r="CF35" i="2"/>
  <c r="CF25" i="2"/>
  <c r="CF26" i="2"/>
  <c r="CF27" i="2"/>
  <c r="CF28" i="2"/>
  <c r="CG5" i="2"/>
  <c r="CF12" i="2"/>
  <c r="CF29" i="2"/>
  <c r="CF30" i="2"/>
  <c r="CF44" i="2"/>
  <c r="CF58" i="2"/>
  <c r="CF45" i="2"/>
  <c r="CF66" i="2"/>
  <c r="CF57" i="2"/>
  <c r="CF4" i="2"/>
  <c r="CF51" i="2"/>
  <c r="CF52" i="2" s="1"/>
  <c r="CF3" i="2"/>
  <c r="CC65" i="15"/>
  <c r="CC18" i="2" s="1"/>
  <c r="CE49" i="24" l="1"/>
  <c r="CH5" i="24"/>
  <c r="CG3" i="24"/>
  <c r="CE63" i="24"/>
  <c r="CC10" i="2"/>
  <c r="CC13" i="2"/>
  <c r="CE110" i="15"/>
  <c r="CE104" i="15"/>
  <c r="CE108" i="15"/>
  <c r="CD65" i="15"/>
  <c r="CD18" i="2" s="1"/>
  <c r="CE111" i="15"/>
  <c r="CE106" i="15"/>
  <c r="CD57" i="15"/>
  <c r="CD17" i="2" s="1"/>
  <c r="CG12" i="2"/>
  <c r="CG25" i="2"/>
  <c r="CG26" i="2"/>
  <c r="CG27" i="2"/>
  <c r="CG28" i="2"/>
  <c r="CG29" i="2"/>
  <c r="CG30" i="2"/>
  <c r="CH5" i="2"/>
  <c r="CG31" i="2"/>
  <c r="CG32" i="2"/>
  <c r="CG33" i="2"/>
  <c r="CG35" i="2"/>
  <c r="CG34" i="2"/>
  <c r="CG57" i="2"/>
  <c r="CG44" i="2"/>
  <c r="CG58" i="2"/>
  <c r="CG45" i="2"/>
  <c r="CG66" i="2"/>
  <c r="CG3" i="2"/>
  <c r="CG4" i="2"/>
  <c r="CG51" i="2"/>
  <c r="CG52" i="2" s="1"/>
  <c r="CD8" i="15"/>
  <c r="CD21" i="15"/>
  <c r="CD8" i="2" s="1"/>
  <c r="CD35" i="15"/>
  <c r="CD9" i="2" s="1"/>
  <c r="CC49" i="15"/>
  <c r="CC20" i="2" s="1"/>
  <c r="CD45" i="15"/>
  <c r="CD46" i="15"/>
  <c r="CD47" i="15"/>
  <c r="CD48" i="15"/>
  <c r="CD96" i="15"/>
  <c r="CD38" i="15"/>
  <c r="CD97" i="15"/>
  <c r="CD39" i="15"/>
  <c r="CD98" i="15"/>
  <c r="CD40" i="15"/>
  <c r="CD41" i="15"/>
  <c r="CD42" i="15"/>
  <c r="CD43" i="15"/>
  <c r="CD44" i="15"/>
  <c r="CB20" i="2"/>
  <c r="CB21" i="2" s="1"/>
  <c r="CB36" i="2" s="1"/>
  <c r="CB37" i="2" s="1"/>
  <c r="CB39" i="2" s="1"/>
  <c r="CB54" i="2" s="1"/>
  <c r="CC99" i="15"/>
  <c r="CC24" i="2" s="1"/>
  <c r="CD112" i="15"/>
  <c r="CD11" i="2" s="1"/>
  <c r="CD14" i="2" s="1"/>
  <c r="CD93" i="15"/>
  <c r="CD43" i="2" s="1"/>
  <c r="CE13" i="15"/>
  <c r="CE28" i="15"/>
  <c r="CE109" i="15"/>
  <c r="CE14" i="15"/>
  <c r="CE29" i="15"/>
  <c r="CE15" i="15"/>
  <c r="CE30" i="15"/>
  <c r="CE16" i="15"/>
  <c r="CE31" i="15"/>
  <c r="CF6" i="15"/>
  <c r="CE17" i="15"/>
  <c r="CE32" i="15"/>
  <c r="CE60" i="15"/>
  <c r="CE18" i="15"/>
  <c r="CE33" i="15"/>
  <c r="CE61" i="15"/>
  <c r="CE19" i="15"/>
  <c r="CE34" i="15"/>
  <c r="CE62" i="15"/>
  <c r="CE20" i="15"/>
  <c r="CE63" i="15"/>
  <c r="CE24" i="15"/>
  <c r="CE64" i="15"/>
  <c r="CE10" i="15"/>
  <c r="CE25" i="15"/>
  <c r="CE105" i="15"/>
  <c r="CE4" i="15"/>
  <c r="CE11" i="15"/>
  <c r="CE12" i="15"/>
  <c r="CE26" i="15"/>
  <c r="CE27" i="15"/>
  <c r="CE103" i="15"/>
  <c r="CE107" i="15"/>
  <c r="CE75" i="15"/>
  <c r="CE76" i="15"/>
  <c r="CE77" i="15"/>
  <c r="CE78" i="15"/>
  <c r="CE71" i="15"/>
  <c r="CE69" i="15"/>
  <c r="CE70" i="15"/>
  <c r="CE72" i="15"/>
  <c r="CE74" i="15"/>
  <c r="CE89" i="15"/>
  <c r="CE90" i="15"/>
  <c r="CE91" i="15"/>
  <c r="CE92" i="15"/>
  <c r="CE68" i="15"/>
  <c r="CE73" i="15"/>
  <c r="CE83" i="15"/>
  <c r="CE85" i="15"/>
  <c r="CE86" i="15"/>
  <c r="CE56" i="15"/>
  <c r="CE82" i="15"/>
  <c r="CE84" i="15"/>
  <c r="CE87" i="15"/>
  <c r="CE88" i="15"/>
  <c r="CE52" i="15"/>
  <c r="CE53" i="15"/>
  <c r="CE54" i="15"/>
  <c r="CE55" i="15"/>
  <c r="CE2" i="15"/>
  <c r="CE102" i="15"/>
  <c r="CC46" i="2"/>
  <c r="CM6" i="2"/>
  <c r="CL67" i="2"/>
  <c r="CL69" i="2"/>
  <c r="CD79" i="15"/>
  <c r="CD42" i="2" s="1"/>
  <c r="CC15" i="2"/>
  <c r="CF35" i="24" l="1"/>
  <c r="CF49" i="24"/>
  <c r="CI5" i="24"/>
  <c r="CH3" i="24"/>
  <c r="CC16" i="2"/>
  <c r="CC21" i="2" s="1"/>
  <c r="CC36" i="2" s="1"/>
  <c r="CC37" i="2" s="1"/>
  <c r="CC39" i="2" s="1"/>
  <c r="CC54" i="2" s="1"/>
  <c r="CF19" i="24"/>
  <c r="CG19" i="2" s="1"/>
  <c r="CF63" i="24"/>
  <c r="CF110" i="15"/>
  <c r="CF108" i="15"/>
  <c r="CE112" i="15"/>
  <c r="CE11" i="2" s="1"/>
  <c r="CE13" i="2" s="1"/>
  <c r="CD13" i="2"/>
  <c r="CD15" i="2" s="1"/>
  <c r="CF111" i="15"/>
  <c r="CF106" i="15"/>
  <c r="CF104" i="15"/>
  <c r="CE57" i="15"/>
  <c r="CE17" i="2" s="1"/>
  <c r="CH29" i="2"/>
  <c r="CH30" i="2"/>
  <c r="CI5" i="2"/>
  <c r="CH31" i="2"/>
  <c r="CH32" i="2"/>
  <c r="CH33" i="2"/>
  <c r="CH35" i="2"/>
  <c r="CH12" i="2"/>
  <c r="CH25" i="2"/>
  <c r="CH26" i="2"/>
  <c r="CH27" i="2"/>
  <c r="CH28" i="2"/>
  <c r="CH34" i="2"/>
  <c r="CH44" i="2"/>
  <c r="CH58" i="2"/>
  <c r="CH45" i="2"/>
  <c r="CH66" i="2"/>
  <c r="CH57" i="2"/>
  <c r="CH51" i="2"/>
  <c r="CH52" i="2" s="1"/>
  <c r="CH3" i="2"/>
  <c r="CH4" i="2"/>
  <c r="CE38" i="15"/>
  <c r="CE97" i="15"/>
  <c r="CE39" i="15"/>
  <c r="CE98" i="15"/>
  <c r="CE40" i="15"/>
  <c r="CE41" i="15"/>
  <c r="CE42" i="15"/>
  <c r="CE43" i="15"/>
  <c r="CE44" i="15"/>
  <c r="CE45" i="15"/>
  <c r="CE46" i="15"/>
  <c r="CE47" i="15"/>
  <c r="CE48" i="15"/>
  <c r="CE96" i="15"/>
  <c r="CE65" i="15"/>
  <c r="CE18" i="2" s="1"/>
  <c r="CE93" i="15"/>
  <c r="CE43" i="2" s="1"/>
  <c r="CE8" i="15"/>
  <c r="CE21" i="15"/>
  <c r="CE8" i="2" s="1"/>
  <c r="CD10" i="2"/>
  <c r="CE79" i="15"/>
  <c r="CE42" i="2" s="1"/>
  <c r="CD49" i="15"/>
  <c r="CL68" i="2"/>
  <c r="CN6" i="2"/>
  <c r="CM67" i="2"/>
  <c r="CM68" i="2" s="1"/>
  <c r="CM69" i="2"/>
  <c r="CD46" i="2"/>
  <c r="CE35" i="15"/>
  <c r="CE9" i="2" s="1"/>
  <c r="CF18" i="15"/>
  <c r="CF33" i="15"/>
  <c r="CF61" i="15"/>
  <c r="CF19" i="15"/>
  <c r="CF34" i="15"/>
  <c r="CF62" i="15"/>
  <c r="CF20" i="15"/>
  <c r="CF63" i="15"/>
  <c r="CF24" i="15"/>
  <c r="CF64" i="15"/>
  <c r="CF10" i="15"/>
  <c r="CF25" i="15"/>
  <c r="CF105" i="15"/>
  <c r="CF11" i="15"/>
  <c r="CF26" i="15"/>
  <c r="CF103" i="15"/>
  <c r="CG6" i="15"/>
  <c r="CF12" i="15"/>
  <c r="CF27" i="15"/>
  <c r="CF107" i="15"/>
  <c r="CF4" i="15"/>
  <c r="CF2" i="15"/>
  <c r="CF13" i="15"/>
  <c r="CF28" i="15"/>
  <c r="CF109" i="15"/>
  <c r="CF14" i="15"/>
  <c r="CF29" i="15"/>
  <c r="CF15" i="15"/>
  <c r="CF30" i="15"/>
  <c r="CF60" i="15"/>
  <c r="CF16" i="15"/>
  <c r="CF17" i="15"/>
  <c r="CF31" i="15"/>
  <c r="CF32" i="15"/>
  <c r="CF74" i="15"/>
  <c r="CF75" i="15"/>
  <c r="CF76" i="15"/>
  <c r="CF77" i="15"/>
  <c r="CF70" i="15"/>
  <c r="CF78" i="15"/>
  <c r="CF68" i="15"/>
  <c r="CF69" i="15"/>
  <c r="CF71" i="15"/>
  <c r="CF88" i="15"/>
  <c r="CF89" i="15"/>
  <c r="CF90" i="15"/>
  <c r="CF91" i="15"/>
  <c r="CF92" i="15"/>
  <c r="CF82" i="15"/>
  <c r="CF73" i="15"/>
  <c r="CF84" i="15"/>
  <c r="CF85" i="15"/>
  <c r="CF52" i="15"/>
  <c r="CF53" i="15"/>
  <c r="CF72" i="15"/>
  <c r="CF54" i="15"/>
  <c r="CF55" i="15"/>
  <c r="CF83" i="15"/>
  <c r="CF56" i="15"/>
  <c r="CF86" i="15"/>
  <c r="CF87" i="15"/>
  <c r="CF102" i="15"/>
  <c r="CD99" i="15"/>
  <c r="CD24" i="2" s="1"/>
  <c r="CG63" i="24" l="1"/>
  <c r="CG19" i="24"/>
  <c r="CH19" i="2" s="1"/>
  <c r="CG35" i="24"/>
  <c r="CG49" i="24"/>
  <c r="CJ5" i="24"/>
  <c r="CI3" i="24"/>
  <c r="CG106" i="15"/>
  <c r="CE14" i="2"/>
  <c r="CD16" i="2"/>
  <c r="CG108" i="15"/>
  <c r="CF65" i="15"/>
  <c r="CF18" i="2" s="1"/>
  <c r="CF112" i="15"/>
  <c r="CF11" i="2" s="1"/>
  <c r="CF14" i="2" s="1"/>
  <c r="CF93" i="15"/>
  <c r="CF43" i="2" s="1"/>
  <c r="CE10" i="2"/>
  <c r="CF21" i="15"/>
  <c r="CF8" i="2" s="1"/>
  <c r="CF8" i="15"/>
  <c r="CG111" i="15"/>
  <c r="CF35" i="15"/>
  <c r="CF9" i="2" s="1"/>
  <c r="CO6" i="2"/>
  <c r="CN67" i="2"/>
  <c r="CN69" i="2"/>
  <c r="CE99" i="15"/>
  <c r="CE24" i="2" s="1"/>
  <c r="CF79" i="15"/>
  <c r="CF42" i="2" s="1"/>
  <c r="CE49" i="15"/>
  <c r="CE20" i="2" s="1"/>
  <c r="CI34" i="2"/>
  <c r="CI35" i="2"/>
  <c r="CI12" i="2"/>
  <c r="CI25" i="2"/>
  <c r="CI26" i="2"/>
  <c r="CI28" i="2"/>
  <c r="CI29" i="2"/>
  <c r="CI30" i="2"/>
  <c r="CJ5" i="2"/>
  <c r="CI31" i="2"/>
  <c r="CI27" i="2"/>
  <c r="CI32" i="2"/>
  <c r="CI33" i="2"/>
  <c r="CI44" i="2"/>
  <c r="CI58" i="2"/>
  <c r="CI45" i="2"/>
  <c r="CI66" i="2"/>
  <c r="CI3" i="2"/>
  <c r="CI4" i="2"/>
  <c r="CI57" i="2"/>
  <c r="CI51" i="2"/>
  <c r="CI52" i="2" s="1"/>
  <c r="CF57" i="15"/>
  <c r="CF17" i="2" s="1"/>
  <c r="CG16" i="15"/>
  <c r="CG31" i="15"/>
  <c r="CH6" i="15"/>
  <c r="CG17" i="15"/>
  <c r="CG32" i="15"/>
  <c r="CG60" i="15"/>
  <c r="CG18" i="15"/>
  <c r="CG33" i="15"/>
  <c r="CG61" i="15"/>
  <c r="CG19" i="15"/>
  <c r="CG34" i="15"/>
  <c r="CG62" i="15"/>
  <c r="CG20" i="15"/>
  <c r="CG63" i="15"/>
  <c r="CG24" i="15"/>
  <c r="CG64" i="15"/>
  <c r="CG10" i="15"/>
  <c r="CG25" i="15"/>
  <c r="CG105" i="15"/>
  <c r="CG11" i="15"/>
  <c r="CG26" i="15"/>
  <c r="CG103" i="15"/>
  <c r="CG12" i="15"/>
  <c r="CG27" i="15"/>
  <c r="CG107" i="15"/>
  <c r="CG4" i="15"/>
  <c r="CG13" i="15"/>
  <c r="CG28" i="15"/>
  <c r="CG109" i="15"/>
  <c r="CG14" i="15"/>
  <c r="CG15" i="15"/>
  <c r="CG29" i="15"/>
  <c r="CG30" i="15"/>
  <c r="CG73" i="15"/>
  <c r="CG74" i="15"/>
  <c r="CG75" i="15"/>
  <c r="CG76" i="15"/>
  <c r="CG69" i="15"/>
  <c r="CG70" i="15"/>
  <c r="CG71" i="15"/>
  <c r="CG77" i="15"/>
  <c r="CG78" i="15"/>
  <c r="CG87" i="15"/>
  <c r="CG88" i="15"/>
  <c r="CG89" i="15"/>
  <c r="CG90" i="15"/>
  <c r="CG91" i="15"/>
  <c r="CG83" i="15"/>
  <c r="CG68" i="15"/>
  <c r="CG84" i="15"/>
  <c r="CG85" i="15"/>
  <c r="CG54" i="15"/>
  <c r="CG86" i="15"/>
  <c r="CG55" i="15"/>
  <c r="CG92" i="15"/>
  <c r="CG56" i="15"/>
  <c r="CG72" i="15"/>
  <c r="CG82" i="15"/>
  <c r="CG52" i="15"/>
  <c r="CG53" i="15"/>
  <c r="CG2" i="15"/>
  <c r="CG102" i="15"/>
  <c r="CD20" i="2"/>
  <c r="CF43" i="15"/>
  <c r="CF44" i="15"/>
  <c r="CF45" i="15"/>
  <c r="CF97" i="15"/>
  <c r="CF46" i="15"/>
  <c r="CF98" i="15"/>
  <c r="CF47" i="15"/>
  <c r="CF48" i="15"/>
  <c r="CF38" i="15"/>
  <c r="CF39" i="15"/>
  <c r="CF41" i="15"/>
  <c r="CF42" i="15"/>
  <c r="CF96" i="15"/>
  <c r="CE46" i="2"/>
  <c r="CG104" i="15"/>
  <c r="CG110" i="15"/>
  <c r="CE15" i="2"/>
  <c r="CK5" i="24" l="1"/>
  <c r="CJ3" i="24"/>
  <c r="CH49" i="24"/>
  <c r="CH63" i="24"/>
  <c r="CH108" i="15"/>
  <c r="CF13" i="2"/>
  <c r="CF15" i="2" s="1"/>
  <c r="CH110" i="15"/>
  <c r="CH104" i="15"/>
  <c r="CE16" i="2"/>
  <c r="CE21" i="2" s="1"/>
  <c r="CE36" i="2" s="1"/>
  <c r="CE37" i="2" s="1"/>
  <c r="CE39" i="2" s="1"/>
  <c r="CE54" i="2" s="1"/>
  <c r="CD21" i="2"/>
  <c r="CD36" i="2" s="1"/>
  <c r="CD37" i="2" s="1"/>
  <c r="CF99" i="15"/>
  <c r="CF24" i="2" s="1"/>
  <c r="CG112" i="15"/>
  <c r="CG11" i="2" s="1"/>
  <c r="CG14" i="2" s="1"/>
  <c r="CG65" i="15"/>
  <c r="CG18" i="2" s="1"/>
  <c r="CN68" i="2"/>
  <c r="CG8" i="15"/>
  <c r="CG21" i="15"/>
  <c r="CG8" i="2" s="1"/>
  <c r="CP6" i="2"/>
  <c r="CO67" i="2"/>
  <c r="CO68" i="2" s="1"/>
  <c r="CO69" i="2"/>
  <c r="CG35" i="15"/>
  <c r="CG9" i="2" s="1"/>
  <c r="CH24" i="15"/>
  <c r="CH64" i="15"/>
  <c r="CH10" i="15"/>
  <c r="CH25" i="15"/>
  <c r="CH105" i="15"/>
  <c r="CH11" i="15"/>
  <c r="CH26" i="15"/>
  <c r="CH103" i="15"/>
  <c r="CH12" i="15"/>
  <c r="CH27" i="15"/>
  <c r="CH107" i="15"/>
  <c r="CH4" i="15"/>
  <c r="CH13" i="15"/>
  <c r="CH28" i="15"/>
  <c r="CH109" i="15"/>
  <c r="CH14" i="15"/>
  <c r="CH29" i="15"/>
  <c r="CH15" i="15"/>
  <c r="CH30" i="15"/>
  <c r="CH16" i="15"/>
  <c r="CH31" i="15"/>
  <c r="CI6" i="15"/>
  <c r="CI108" i="15" s="1"/>
  <c r="CH17" i="15"/>
  <c r="CH32" i="15"/>
  <c r="CH60" i="15"/>
  <c r="CH18" i="15"/>
  <c r="CH33" i="15"/>
  <c r="CH61" i="15"/>
  <c r="CH19" i="15"/>
  <c r="CH20" i="15"/>
  <c r="CH34" i="15"/>
  <c r="CH62" i="15"/>
  <c r="CH63" i="15"/>
  <c r="CH72" i="15"/>
  <c r="CH73" i="15"/>
  <c r="CH74" i="15"/>
  <c r="CH75" i="15"/>
  <c r="CH68" i="15"/>
  <c r="CH70" i="15"/>
  <c r="CH71" i="15"/>
  <c r="CH76" i="15"/>
  <c r="CH78" i="15"/>
  <c r="CH69" i="15"/>
  <c r="CH86" i="15"/>
  <c r="CH77" i="15"/>
  <c r="CH87" i="15"/>
  <c r="CH88" i="15"/>
  <c r="CH89" i="15"/>
  <c r="CH90" i="15"/>
  <c r="CH92" i="15"/>
  <c r="CH82" i="15"/>
  <c r="CH83" i="15"/>
  <c r="CH84" i="15"/>
  <c r="CH85" i="15"/>
  <c r="CH52" i="15"/>
  <c r="CH91" i="15"/>
  <c r="CH53" i="15"/>
  <c r="CH54" i="15"/>
  <c r="CH55" i="15"/>
  <c r="CH2" i="15"/>
  <c r="CH56" i="15"/>
  <c r="CH102" i="15"/>
  <c r="CH111" i="15"/>
  <c r="CF49" i="15"/>
  <c r="CG79" i="15"/>
  <c r="CG42" i="2" s="1"/>
  <c r="CF10" i="2"/>
  <c r="CG57" i="15"/>
  <c r="CG17" i="2" s="1"/>
  <c r="CG41" i="15"/>
  <c r="CG42" i="15"/>
  <c r="CG43" i="15"/>
  <c r="CG44" i="15"/>
  <c r="CG45" i="15"/>
  <c r="CG46" i="15"/>
  <c r="CG47" i="15"/>
  <c r="CG48" i="15"/>
  <c r="CG96" i="15"/>
  <c r="CG38" i="15"/>
  <c r="CG97" i="15"/>
  <c r="CG39" i="15"/>
  <c r="CG40" i="15"/>
  <c r="CG98" i="15"/>
  <c r="CI110" i="15"/>
  <c r="CG93" i="15"/>
  <c r="CG43" i="2" s="1"/>
  <c r="CF46" i="2"/>
  <c r="CH106" i="15"/>
  <c r="CJ27" i="2"/>
  <c r="CJ28" i="2"/>
  <c r="CJ29" i="2"/>
  <c r="CJ30" i="2"/>
  <c r="CK5" i="2"/>
  <c r="CJ31" i="2"/>
  <c r="CJ33" i="2"/>
  <c r="CJ34" i="2"/>
  <c r="CJ12" i="2"/>
  <c r="CJ35" i="2"/>
  <c r="CJ25" i="2"/>
  <c r="CJ32" i="2"/>
  <c r="CJ26" i="2"/>
  <c r="CJ44" i="2"/>
  <c r="CJ58" i="2"/>
  <c r="CJ51" i="2"/>
  <c r="CJ52" i="2" s="1"/>
  <c r="CJ4" i="2"/>
  <c r="CJ45" i="2"/>
  <c r="CJ66" i="2"/>
  <c r="CJ57" i="2"/>
  <c r="CJ3" i="2"/>
  <c r="CD39" i="2" l="1"/>
  <c r="CD54" i="2" s="1"/>
  <c r="CI49" i="24"/>
  <c r="CI63" i="24"/>
  <c r="CI35" i="24"/>
  <c r="CL5" i="24"/>
  <c r="CK3" i="24"/>
  <c r="CI19" i="24"/>
  <c r="CJ19" i="2" s="1"/>
  <c r="CG13" i="2"/>
  <c r="CF16" i="2"/>
  <c r="CH65" i="15"/>
  <c r="CH18" i="2" s="1"/>
  <c r="CI104" i="15"/>
  <c r="CG15" i="2"/>
  <c r="CI106" i="15"/>
  <c r="CI111" i="15"/>
  <c r="CH93" i="15"/>
  <c r="CH43" i="2" s="1"/>
  <c r="CH112" i="15"/>
  <c r="CH11" i="2" s="1"/>
  <c r="CH13" i="2" s="1"/>
  <c r="CH79" i="15"/>
  <c r="CH42" i="2" s="1"/>
  <c r="CH35" i="15"/>
  <c r="CH9" i="2" s="1"/>
  <c r="CH46" i="15"/>
  <c r="CH47" i="15"/>
  <c r="CH48" i="15"/>
  <c r="CH96" i="15"/>
  <c r="CH38" i="15"/>
  <c r="CH97" i="15"/>
  <c r="CH39" i="15"/>
  <c r="CH98" i="15"/>
  <c r="CH40" i="15"/>
  <c r="CH41" i="15"/>
  <c r="CH42" i="15"/>
  <c r="CH43" i="15"/>
  <c r="CH44" i="15"/>
  <c r="CH45" i="15"/>
  <c r="CK25" i="2"/>
  <c r="CK12" i="2"/>
  <c r="CK26" i="2"/>
  <c r="CK27" i="2"/>
  <c r="CK28" i="2"/>
  <c r="CK29" i="2"/>
  <c r="CK30" i="2"/>
  <c r="CL5" i="2"/>
  <c r="CK31" i="2"/>
  <c r="CK32" i="2"/>
  <c r="CK33" i="2"/>
  <c r="CK34" i="2"/>
  <c r="CK35" i="2"/>
  <c r="CK57" i="2"/>
  <c r="CK44" i="2"/>
  <c r="CK51" i="2"/>
  <c r="CK52" i="2" s="1"/>
  <c r="CK58" i="2"/>
  <c r="CK3" i="2"/>
  <c r="CK45" i="2"/>
  <c r="CK4" i="2"/>
  <c r="CK66" i="2"/>
  <c r="CI14" i="15"/>
  <c r="CI29" i="15"/>
  <c r="CI15" i="15"/>
  <c r="CI30" i="15"/>
  <c r="CI16" i="15"/>
  <c r="CI31" i="15"/>
  <c r="CJ6" i="15"/>
  <c r="CI17" i="15"/>
  <c r="CI32" i="15"/>
  <c r="CI60" i="15"/>
  <c r="CI18" i="15"/>
  <c r="CI33" i="15"/>
  <c r="CI61" i="15"/>
  <c r="CI20" i="15"/>
  <c r="CI63" i="15"/>
  <c r="CI24" i="15"/>
  <c r="CI64" i="15"/>
  <c r="CI10" i="15"/>
  <c r="CI25" i="15"/>
  <c r="CI105" i="15"/>
  <c r="CI11" i="15"/>
  <c r="CI26" i="15"/>
  <c r="CI103" i="15"/>
  <c r="CI12" i="15"/>
  <c r="CI13" i="15"/>
  <c r="CI19" i="15"/>
  <c r="CI27" i="15"/>
  <c r="CI28" i="15"/>
  <c r="CI34" i="15"/>
  <c r="CI107" i="15"/>
  <c r="CI109" i="15"/>
  <c r="CI62" i="15"/>
  <c r="CI4" i="15"/>
  <c r="CI72" i="15"/>
  <c r="CI73" i="15"/>
  <c r="CI74" i="15"/>
  <c r="CI77" i="15"/>
  <c r="CI78" i="15"/>
  <c r="CI69" i="15"/>
  <c r="CI70" i="15"/>
  <c r="CI71" i="15"/>
  <c r="CI85" i="15"/>
  <c r="CI86" i="15"/>
  <c r="CI68" i="15"/>
  <c r="CI87" i="15"/>
  <c r="CI75" i="15"/>
  <c r="CI88" i="15"/>
  <c r="CI76" i="15"/>
  <c r="CI89" i="15"/>
  <c r="CI91" i="15"/>
  <c r="CI82" i="15"/>
  <c r="CI52" i="15"/>
  <c r="CI53" i="15"/>
  <c r="CI54" i="15"/>
  <c r="CI55" i="15"/>
  <c r="CI56" i="15"/>
  <c r="CI83" i="15"/>
  <c r="CI84" i="15"/>
  <c r="CI90" i="15"/>
  <c r="CI92" i="15"/>
  <c r="CI2" i="15"/>
  <c r="CI102" i="15"/>
  <c r="CH21" i="15"/>
  <c r="CH8" i="2" s="1"/>
  <c r="CH10" i="2" s="1"/>
  <c r="CH8" i="15"/>
  <c r="CQ6" i="2"/>
  <c r="CP67" i="2"/>
  <c r="CP68" i="2" s="1"/>
  <c r="CP69" i="2"/>
  <c r="CG10" i="2"/>
  <c r="CG49" i="15"/>
  <c r="CG20" i="2" s="1"/>
  <c r="CH57" i="15"/>
  <c r="CH17" i="2" s="1"/>
  <c r="CG99" i="15"/>
  <c r="CG24" i="2" s="1"/>
  <c r="CG46" i="2"/>
  <c r="CJ63" i="24" l="1"/>
  <c r="CJ35" i="24"/>
  <c r="CM5" i="24"/>
  <c r="CL3" i="24"/>
  <c r="CJ49" i="24"/>
  <c r="CJ19" i="24"/>
  <c r="CK19" i="2" s="1"/>
  <c r="CG16" i="2"/>
  <c r="CG21" i="2" s="1"/>
  <c r="CG36" i="2" s="1"/>
  <c r="CG37" i="2" s="1"/>
  <c r="CG39" i="2" s="1"/>
  <c r="CG54" i="2" s="1"/>
  <c r="CJ106" i="15"/>
  <c r="CH14" i="2"/>
  <c r="CH46" i="2"/>
  <c r="CI112" i="15"/>
  <c r="CI11" i="2" s="1"/>
  <c r="CI14" i="2" s="1"/>
  <c r="CJ19" i="15"/>
  <c r="CJ34" i="15"/>
  <c r="CJ62" i="15"/>
  <c r="CJ20" i="15"/>
  <c r="CJ63" i="15"/>
  <c r="CJ24" i="15"/>
  <c r="CJ64" i="15"/>
  <c r="CJ10" i="15"/>
  <c r="CJ25" i="15"/>
  <c r="CJ105" i="15"/>
  <c r="CJ11" i="15"/>
  <c r="CJ26" i="15"/>
  <c r="CJ103" i="15"/>
  <c r="CJ13" i="15"/>
  <c r="CJ28" i="15"/>
  <c r="CJ109" i="15"/>
  <c r="CJ14" i="15"/>
  <c r="CJ29" i="15"/>
  <c r="CJ15" i="15"/>
  <c r="CJ30" i="15"/>
  <c r="CJ16" i="15"/>
  <c r="CJ31" i="15"/>
  <c r="CK6" i="15"/>
  <c r="CJ107" i="15"/>
  <c r="CJ60" i="15"/>
  <c r="CJ61" i="15"/>
  <c r="CJ4" i="15"/>
  <c r="CJ12" i="15"/>
  <c r="CJ17" i="15"/>
  <c r="CJ18" i="15"/>
  <c r="CJ27" i="15"/>
  <c r="CJ32" i="15"/>
  <c r="CJ33" i="15"/>
  <c r="CJ77" i="15"/>
  <c r="CJ78" i="15"/>
  <c r="CJ69" i="15"/>
  <c r="CJ70" i="15"/>
  <c r="CJ72" i="15"/>
  <c r="CJ73" i="15"/>
  <c r="CJ74" i="15"/>
  <c r="CJ84" i="15"/>
  <c r="CJ85" i="15"/>
  <c r="CJ86" i="15"/>
  <c r="CJ87" i="15"/>
  <c r="CJ88" i="15"/>
  <c r="CJ68" i="15"/>
  <c r="CJ71" i="15"/>
  <c r="CJ90" i="15"/>
  <c r="CJ76" i="15"/>
  <c r="CJ92" i="15"/>
  <c r="CJ82" i="15"/>
  <c r="CJ83" i="15"/>
  <c r="CJ89" i="15"/>
  <c r="CJ91" i="15"/>
  <c r="CJ52" i="15"/>
  <c r="CJ75" i="15"/>
  <c r="CJ53" i="15"/>
  <c r="CJ54" i="15"/>
  <c r="CJ55" i="15"/>
  <c r="CJ56" i="15"/>
  <c r="CJ2" i="15"/>
  <c r="CJ102" i="15"/>
  <c r="CI21" i="15"/>
  <c r="CI8" i="2" s="1"/>
  <c r="CI8" i="15"/>
  <c r="CI35" i="15"/>
  <c r="CI9" i="2" s="1"/>
  <c r="CH49" i="15"/>
  <c r="CH20" i="2" s="1"/>
  <c r="CH99" i="15"/>
  <c r="CH24" i="2" s="1"/>
  <c r="CJ111" i="15"/>
  <c r="CQ67" i="2"/>
  <c r="CQ68" i="2" s="1"/>
  <c r="CQ69" i="2"/>
  <c r="CR6" i="2"/>
  <c r="CI93" i="15"/>
  <c r="CI43" i="2" s="1"/>
  <c r="CI57" i="15"/>
  <c r="CI17" i="2" s="1"/>
  <c r="CI65" i="15"/>
  <c r="CI18" i="2" s="1"/>
  <c r="CJ110" i="15"/>
  <c r="CI39" i="15"/>
  <c r="CI98" i="15"/>
  <c r="CI40" i="15"/>
  <c r="CI41" i="15"/>
  <c r="CI42" i="15"/>
  <c r="CI43" i="15"/>
  <c r="CI45" i="15"/>
  <c r="CI46" i="15"/>
  <c r="CI47" i="15"/>
  <c r="CI48" i="15"/>
  <c r="CI44" i="15"/>
  <c r="CI96" i="15"/>
  <c r="CI97" i="15"/>
  <c r="CI38" i="15"/>
  <c r="CJ104" i="15"/>
  <c r="CJ108" i="15"/>
  <c r="CH15" i="2"/>
  <c r="CH16" i="2" s="1"/>
  <c r="CI79" i="15"/>
  <c r="CI42" i="2" s="1"/>
  <c r="CL29" i="2"/>
  <c r="CL30" i="2"/>
  <c r="CM5" i="2"/>
  <c r="CL31" i="2"/>
  <c r="CL32" i="2"/>
  <c r="CL33" i="2"/>
  <c r="CL34" i="2"/>
  <c r="CL35" i="2"/>
  <c r="CL12" i="2"/>
  <c r="CL25" i="2"/>
  <c r="CL26" i="2"/>
  <c r="CL27" i="2"/>
  <c r="CL28" i="2"/>
  <c r="CL57" i="2"/>
  <c r="CL45" i="2"/>
  <c r="CL66" i="2"/>
  <c r="CL51" i="2"/>
  <c r="CL52" i="2" s="1"/>
  <c r="CL58" i="2"/>
  <c r="CL3" i="2"/>
  <c r="CL4" i="2"/>
  <c r="CL44" i="2"/>
  <c r="CK19" i="24" l="1"/>
  <c r="CL19" i="2" s="1"/>
  <c r="CK49" i="24"/>
  <c r="CK35" i="24"/>
  <c r="CK63" i="24"/>
  <c r="CN5" i="24"/>
  <c r="CM3" i="24"/>
  <c r="CH21" i="2"/>
  <c r="CH36" i="2" s="1"/>
  <c r="CH37" i="2" s="1"/>
  <c r="CH39" i="2" s="1"/>
  <c r="CH54" i="2" s="1"/>
  <c r="CK106" i="15"/>
  <c r="CI13" i="2"/>
  <c r="CI46" i="2"/>
  <c r="CK111" i="15"/>
  <c r="CK104" i="15"/>
  <c r="CK108" i="15"/>
  <c r="CS6" i="2"/>
  <c r="CR67" i="2"/>
  <c r="CR68" i="2" s="1"/>
  <c r="CR69" i="2"/>
  <c r="CK12" i="15"/>
  <c r="CK27" i="15"/>
  <c r="CK13" i="15"/>
  <c r="CK28" i="15"/>
  <c r="CK109" i="15"/>
  <c r="CK14" i="15"/>
  <c r="CK29" i="15"/>
  <c r="CK15" i="15"/>
  <c r="CK30" i="15"/>
  <c r="CK16" i="15"/>
  <c r="CK31" i="15"/>
  <c r="CK18" i="15"/>
  <c r="CK19" i="15"/>
  <c r="CK34" i="15"/>
  <c r="CK62" i="15"/>
  <c r="CK24" i="15"/>
  <c r="CK64" i="15"/>
  <c r="CK107" i="15"/>
  <c r="CL6" i="15"/>
  <c r="CL106" i="15" s="1"/>
  <c r="CK10" i="15"/>
  <c r="CK11" i="15"/>
  <c r="CK17" i="15"/>
  <c r="CK60" i="15"/>
  <c r="CK20" i="15"/>
  <c r="CK61" i="15"/>
  <c r="CK25" i="15"/>
  <c r="CK63" i="15"/>
  <c r="CK26" i="15"/>
  <c r="CK32" i="15"/>
  <c r="CK33" i="15"/>
  <c r="CK4" i="15"/>
  <c r="CK105" i="15"/>
  <c r="CK103" i="15"/>
  <c r="CK76" i="15"/>
  <c r="CK77" i="15"/>
  <c r="CK78" i="15"/>
  <c r="CK68" i="15"/>
  <c r="CK69" i="15"/>
  <c r="CK71" i="15"/>
  <c r="CK72" i="15"/>
  <c r="CK73" i="15"/>
  <c r="CK75" i="15"/>
  <c r="CK83" i="15"/>
  <c r="CK84" i="15"/>
  <c r="CK85" i="15"/>
  <c r="CK86" i="15"/>
  <c r="CK87" i="15"/>
  <c r="CK89" i="15"/>
  <c r="CK91" i="15"/>
  <c r="CK92" i="15"/>
  <c r="CK52" i="15"/>
  <c r="CK53" i="15"/>
  <c r="CK54" i="15"/>
  <c r="CK82" i="15"/>
  <c r="CK55" i="15"/>
  <c r="CK88" i="15"/>
  <c r="CK56" i="15"/>
  <c r="CK90" i="15"/>
  <c r="CK70" i="15"/>
  <c r="CK74" i="15"/>
  <c r="CK2" i="15"/>
  <c r="CK102" i="15"/>
  <c r="CJ79" i="15"/>
  <c r="CJ42" i="2" s="1"/>
  <c r="CJ8" i="15"/>
  <c r="CJ21" i="15"/>
  <c r="CJ8" i="2" s="1"/>
  <c r="CJ57" i="15"/>
  <c r="CJ17" i="2" s="1"/>
  <c r="CI49" i="15"/>
  <c r="CJ35" i="15"/>
  <c r="CJ9" i="2" s="1"/>
  <c r="CI99" i="15"/>
  <c r="CI24" i="2" s="1"/>
  <c r="CK110" i="15"/>
  <c r="CJ112" i="15"/>
  <c r="CJ11" i="2" s="1"/>
  <c r="CJ14" i="2" s="1"/>
  <c r="CI10" i="2"/>
  <c r="CJ93" i="15"/>
  <c r="CJ43" i="2" s="1"/>
  <c r="CJ44" i="15"/>
  <c r="CJ45" i="15"/>
  <c r="CJ46" i="15"/>
  <c r="CJ47" i="15"/>
  <c r="CJ48" i="15"/>
  <c r="CJ38" i="15"/>
  <c r="CJ97" i="15"/>
  <c r="CJ39" i="15"/>
  <c r="CJ98" i="15"/>
  <c r="CJ40" i="15"/>
  <c r="CJ41" i="15"/>
  <c r="CJ42" i="15"/>
  <c r="CJ43" i="15"/>
  <c r="CJ96" i="15"/>
  <c r="CM34" i="2"/>
  <c r="CM35" i="2"/>
  <c r="CM12" i="2"/>
  <c r="CM25" i="2"/>
  <c r="CM26" i="2"/>
  <c r="CM27" i="2"/>
  <c r="CM28" i="2"/>
  <c r="CM29" i="2"/>
  <c r="CM30" i="2"/>
  <c r="CN5" i="2"/>
  <c r="CM31" i="2"/>
  <c r="CM32" i="2"/>
  <c r="CM33" i="2"/>
  <c r="CM57" i="2"/>
  <c r="CM58" i="2"/>
  <c r="CM45" i="2"/>
  <c r="CM66" i="2"/>
  <c r="CM51" i="2"/>
  <c r="CM52" i="2" s="1"/>
  <c r="CM3" i="2"/>
  <c r="CM4" i="2"/>
  <c r="CM44" i="2"/>
  <c r="CJ65" i="15"/>
  <c r="CJ18" i="2" s="1"/>
  <c r="CI15" i="2"/>
  <c r="CL35" i="24" l="1"/>
  <c r="CL19" i="24"/>
  <c r="CM19" i="2" s="1"/>
  <c r="CL49" i="24"/>
  <c r="CO5" i="24"/>
  <c r="CN3" i="24"/>
  <c r="CL63" i="24"/>
  <c r="CJ13" i="2"/>
  <c r="CJ99" i="15"/>
  <c r="CJ24" i="2" s="1"/>
  <c r="CL111" i="15"/>
  <c r="CK93" i="15"/>
  <c r="CK43" i="2" s="1"/>
  <c r="CL108" i="15"/>
  <c r="CI16" i="2"/>
  <c r="CK112" i="15"/>
  <c r="CK11" i="2" s="1"/>
  <c r="CK13" i="2" s="1"/>
  <c r="CK41" i="15"/>
  <c r="CK42" i="15"/>
  <c r="CK43" i="15"/>
  <c r="CK44" i="15"/>
  <c r="CK45" i="15"/>
  <c r="CK46" i="15"/>
  <c r="CK47" i="15"/>
  <c r="CK48" i="15"/>
  <c r="CK96" i="15"/>
  <c r="CK38" i="15"/>
  <c r="CK97" i="15"/>
  <c r="CK39" i="15"/>
  <c r="CK40" i="15"/>
  <c r="CK98" i="15"/>
  <c r="CL24" i="15"/>
  <c r="CL64" i="15"/>
  <c r="CL10" i="15"/>
  <c r="CL25" i="15"/>
  <c r="CL105" i="15"/>
  <c r="CL11" i="15"/>
  <c r="CL26" i="15"/>
  <c r="CL103" i="15"/>
  <c r="CL12" i="15"/>
  <c r="CL27" i="15"/>
  <c r="CL107" i="15"/>
  <c r="CL4" i="15"/>
  <c r="CL13" i="15"/>
  <c r="CL28" i="15"/>
  <c r="CL109" i="15"/>
  <c r="CL14" i="15"/>
  <c r="CL29" i="15"/>
  <c r="CL15" i="15"/>
  <c r="CL30" i="15"/>
  <c r="CL16" i="15"/>
  <c r="CL31" i="15"/>
  <c r="CM6" i="15"/>
  <c r="CM111" i="15" s="1"/>
  <c r="CL17" i="15"/>
  <c r="CL32" i="15"/>
  <c r="CL60" i="15"/>
  <c r="CL18" i="15"/>
  <c r="CL33" i="15"/>
  <c r="CL61" i="15"/>
  <c r="CL62" i="15"/>
  <c r="CL63" i="15"/>
  <c r="CL19" i="15"/>
  <c r="CL20" i="15"/>
  <c r="CL34" i="15"/>
  <c r="CL75" i="15"/>
  <c r="CL76" i="15"/>
  <c r="CL77" i="15"/>
  <c r="CL68" i="15"/>
  <c r="CL70" i="15"/>
  <c r="CL71" i="15"/>
  <c r="CL72" i="15"/>
  <c r="CL82" i="15"/>
  <c r="CL83" i="15"/>
  <c r="CL69" i="15"/>
  <c r="CL84" i="15"/>
  <c r="CL73" i="15"/>
  <c r="CL85" i="15"/>
  <c r="CL74" i="15"/>
  <c r="CL86" i="15"/>
  <c r="CL78" i="15"/>
  <c r="CL88" i="15"/>
  <c r="CL90" i="15"/>
  <c r="CL91" i="15"/>
  <c r="CL92" i="15"/>
  <c r="CL55" i="15"/>
  <c r="CL56" i="15"/>
  <c r="CL52" i="15"/>
  <c r="CL53" i="15"/>
  <c r="CL87" i="15"/>
  <c r="CL54" i="15"/>
  <c r="CL89" i="15"/>
  <c r="CL2" i="15"/>
  <c r="CL102" i="15"/>
  <c r="CJ46" i="2"/>
  <c r="CK35" i="15"/>
  <c r="CK9" i="2" s="1"/>
  <c r="CK57" i="15"/>
  <c r="CK17" i="2" s="1"/>
  <c r="CN27" i="2"/>
  <c r="CN28" i="2"/>
  <c r="CN29" i="2"/>
  <c r="CN30" i="2"/>
  <c r="CO5" i="2"/>
  <c r="CN31" i="2"/>
  <c r="CN32" i="2"/>
  <c r="CN33" i="2"/>
  <c r="CN34" i="2"/>
  <c r="CN35" i="2"/>
  <c r="CN12" i="2"/>
  <c r="CN25" i="2"/>
  <c r="CN26" i="2"/>
  <c r="CN57" i="2"/>
  <c r="CN44" i="2"/>
  <c r="CN58" i="2"/>
  <c r="CN45" i="2"/>
  <c r="CN66" i="2"/>
  <c r="CN4" i="2"/>
  <c r="CN51" i="2"/>
  <c r="CN52" i="2" s="1"/>
  <c r="CN3" i="2"/>
  <c r="CK79" i="15"/>
  <c r="CK42" i="2" s="1"/>
  <c r="CK46" i="2" s="1"/>
  <c r="CK65" i="15"/>
  <c r="CK18" i="2" s="1"/>
  <c r="CL110" i="15"/>
  <c r="CL104" i="15"/>
  <c r="CJ49" i="15"/>
  <c r="CJ20" i="2" s="1"/>
  <c r="CS67" i="2"/>
  <c r="CS68" i="2" s="1"/>
  <c r="CS69" i="2"/>
  <c r="CT6" i="2"/>
  <c r="CJ10" i="2"/>
  <c r="CK8" i="15"/>
  <c r="CK21" i="15"/>
  <c r="CK8" i="2" s="1"/>
  <c r="CJ15" i="2"/>
  <c r="CM49" i="24" l="1"/>
  <c r="CM19" i="24"/>
  <c r="CN19" i="2" s="1"/>
  <c r="CP5" i="24"/>
  <c r="CO3" i="24"/>
  <c r="CM35" i="24"/>
  <c r="CM63" i="24"/>
  <c r="CK14" i="2"/>
  <c r="CK10" i="2"/>
  <c r="CM106" i="15"/>
  <c r="CM110" i="15"/>
  <c r="CM104" i="15"/>
  <c r="CM108" i="15"/>
  <c r="CL65" i="15"/>
  <c r="CL18" i="2" s="1"/>
  <c r="CL21" i="15"/>
  <c r="CL8" i="2" s="1"/>
  <c r="CL8" i="15"/>
  <c r="CT67" i="2"/>
  <c r="CT68" i="2" s="1"/>
  <c r="CU6" i="2"/>
  <c r="CT69" i="2"/>
  <c r="CL79" i="15"/>
  <c r="CL42" i="2" s="1"/>
  <c r="CL35" i="15"/>
  <c r="CL9" i="2" s="1"/>
  <c r="CL46" i="15"/>
  <c r="CL47" i="15"/>
  <c r="CL48" i="15"/>
  <c r="CL96" i="15"/>
  <c r="CL38" i="15"/>
  <c r="CL97" i="15"/>
  <c r="CL39" i="15"/>
  <c r="CL98" i="15"/>
  <c r="CL40" i="15"/>
  <c r="CL41" i="15"/>
  <c r="CL42" i="15"/>
  <c r="CL43" i="15"/>
  <c r="CL44" i="15"/>
  <c r="CL45" i="15"/>
  <c r="CO32" i="2"/>
  <c r="CO33" i="2"/>
  <c r="CO34" i="2"/>
  <c r="CO35" i="2"/>
  <c r="CO12" i="2"/>
  <c r="CO25" i="2"/>
  <c r="CO26" i="2"/>
  <c r="CO27" i="2"/>
  <c r="CO28" i="2"/>
  <c r="CO29" i="2"/>
  <c r="CP5" i="2"/>
  <c r="CO30" i="2"/>
  <c r="CO31" i="2"/>
  <c r="CO57" i="2"/>
  <c r="CO44" i="2"/>
  <c r="CO58" i="2"/>
  <c r="CO45" i="2"/>
  <c r="CO66" i="2"/>
  <c r="CO3" i="2"/>
  <c r="CO4" i="2"/>
  <c r="CO51" i="2"/>
  <c r="CO52" i="2" s="1"/>
  <c r="CM14" i="15"/>
  <c r="CM29" i="15"/>
  <c r="CM15" i="15"/>
  <c r="CM30" i="15"/>
  <c r="CM16" i="15"/>
  <c r="CM31" i="15"/>
  <c r="CN6" i="15"/>
  <c r="CM17" i="15"/>
  <c r="CM32" i="15"/>
  <c r="CM60" i="15"/>
  <c r="CM18" i="15"/>
  <c r="CM33" i="15"/>
  <c r="CM61" i="15"/>
  <c r="CM19" i="15"/>
  <c r="CM34" i="15"/>
  <c r="CM62" i="15"/>
  <c r="CM20" i="15"/>
  <c r="CM63" i="15"/>
  <c r="CM24" i="15"/>
  <c r="CM64" i="15"/>
  <c r="CM10" i="15"/>
  <c r="CM25" i="15"/>
  <c r="CM105" i="15"/>
  <c r="CM11" i="15"/>
  <c r="CM26" i="15"/>
  <c r="CM103" i="15"/>
  <c r="CM107" i="15"/>
  <c r="CM109" i="15"/>
  <c r="CM4" i="15"/>
  <c r="CM12" i="15"/>
  <c r="CM13" i="15"/>
  <c r="CM27" i="15"/>
  <c r="CM28" i="15"/>
  <c r="CM74" i="15"/>
  <c r="CM75" i="15"/>
  <c r="CM76" i="15"/>
  <c r="CM78" i="15"/>
  <c r="CM69" i="15"/>
  <c r="CM70" i="15"/>
  <c r="CM71" i="15"/>
  <c r="CM82" i="15"/>
  <c r="CM83" i="15"/>
  <c r="CM84" i="15"/>
  <c r="CM85" i="15"/>
  <c r="CM68" i="15"/>
  <c r="CM87" i="15"/>
  <c r="CM73" i="15"/>
  <c r="CM89" i="15"/>
  <c r="CM77" i="15"/>
  <c r="CM90" i="15"/>
  <c r="CM86" i="15"/>
  <c r="CM88" i="15"/>
  <c r="CM91" i="15"/>
  <c r="CM52" i="15"/>
  <c r="CM92" i="15"/>
  <c r="CM53" i="15"/>
  <c r="CM54" i="15"/>
  <c r="CM55" i="15"/>
  <c r="CM56" i="15"/>
  <c r="CM2" i="15"/>
  <c r="CM72" i="15"/>
  <c r="CM102" i="15"/>
  <c r="CL112" i="15"/>
  <c r="CL11" i="2" s="1"/>
  <c r="CL14" i="2" s="1"/>
  <c r="CL57" i="15"/>
  <c r="CL17" i="2" s="1"/>
  <c r="CK49" i="15"/>
  <c r="CK20" i="2" s="1"/>
  <c r="CJ16" i="2"/>
  <c r="CJ21" i="2" s="1"/>
  <c r="CJ36" i="2" s="1"/>
  <c r="CJ37" i="2" s="1"/>
  <c r="CJ39" i="2" s="1"/>
  <c r="CJ54" i="2" s="1"/>
  <c r="CK99" i="15"/>
  <c r="CK24" i="2" s="1"/>
  <c r="CL93" i="15"/>
  <c r="CL43" i="2" s="1"/>
  <c r="CK15" i="2"/>
  <c r="CN19" i="24" l="1"/>
  <c r="CO19" i="2" s="1"/>
  <c r="CN35" i="24"/>
  <c r="CN49" i="24"/>
  <c r="CQ5" i="24"/>
  <c r="CP3" i="24"/>
  <c r="CN63" i="24"/>
  <c r="CN108" i="15"/>
  <c r="CL13" i="2"/>
  <c r="CK16" i="2"/>
  <c r="CL15" i="2"/>
  <c r="CN110" i="15"/>
  <c r="CM112" i="15"/>
  <c r="CM11" i="2" s="1"/>
  <c r="CM14" i="2" s="1"/>
  <c r="CM35" i="15"/>
  <c r="CM9" i="2" s="1"/>
  <c r="CN19" i="15"/>
  <c r="CN34" i="15"/>
  <c r="CN62" i="15"/>
  <c r="CN20" i="15"/>
  <c r="CN63" i="15"/>
  <c r="CN24" i="15"/>
  <c r="CN64" i="15"/>
  <c r="CN10" i="15"/>
  <c r="CN25" i="15"/>
  <c r="CN105" i="15"/>
  <c r="CN11" i="15"/>
  <c r="CN26" i="15"/>
  <c r="CN103" i="15"/>
  <c r="CN12" i="15"/>
  <c r="CN27" i="15"/>
  <c r="CN107" i="15"/>
  <c r="CN4" i="15"/>
  <c r="CN13" i="15"/>
  <c r="CN28" i="15"/>
  <c r="CN109" i="15"/>
  <c r="CN14" i="15"/>
  <c r="CN29" i="15"/>
  <c r="CN15" i="15"/>
  <c r="CN30" i="15"/>
  <c r="CN16" i="15"/>
  <c r="CN31" i="15"/>
  <c r="CO6" i="15"/>
  <c r="CO108" i="15" s="1"/>
  <c r="CN33" i="15"/>
  <c r="CN60" i="15"/>
  <c r="CN61" i="15"/>
  <c r="CN17" i="15"/>
  <c r="CN18" i="15"/>
  <c r="CN32" i="15"/>
  <c r="CN73" i="15"/>
  <c r="CN74" i="15"/>
  <c r="CN75" i="15"/>
  <c r="CN77" i="15"/>
  <c r="CN78" i="15"/>
  <c r="CN68" i="15"/>
  <c r="CN69" i="15"/>
  <c r="CN70" i="15"/>
  <c r="CN72" i="15"/>
  <c r="CN92" i="15"/>
  <c r="CN76" i="15"/>
  <c r="CN82" i="15"/>
  <c r="CN83" i="15"/>
  <c r="CN84" i="15"/>
  <c r="CN86" i="15"/>
  <c r="CN88" i="15"/>
  <c r="CN89" i="15"/>
  <c r="CN53" i="15"/>
  <c r="CN71" i="15"/>
  <c r="CN54" i="15"/>
  <c r="CN55" i="15"/>
  <c r="CN56" i="15"/>
  <c r="CN85" i="15"/>
  <c r="CN87" i="15"/>
  <c r="CN90" i="15"/>
  <c r="CN91" i="15"/>
  <c r="CN52" i="15"/>
  <c r="CN2" i="15"/>
  <c r="CN102" i="15"/>
  <c r="CM57" i="15"/>
  <c r="CM17" i="2" s="1"/>
  <c r="CN111" i="15"/>
  <c r="CO111" i="15" s="1"/>
  <c r="CM93" i="15"/>
  <c r="CM43" i="2" s="1"/>
  <c r="CM39" i="15"/>
  <c r="CM98" i="15"/>
  <c r="CM40" i="15"/>
  <c r="CM41" i="15"/>
  <c r="CM42" i="15"/>
  <c r="CM43" i="15"/>
  <c r="CM44" i="15"/>
  <c r="CM45" i="15"/>
  <c r="CM46" i="15"/>
  <c r="CM47" i="15"/>
  <c r="CM48" i="15"/>
  <c r="CM38" i="15"/>
  <c r="CM96" i="15"/>
  <c r="CM97" i="15"/>
  <c r="CL46" i="2"/>
  <c r="CV6" i="2"/>
  <c r="CU67" i="2"/>
  <c r="CU68" i="2" s="1"/>
  <c r="CU69" i="2"/>
  <c r="CL49" i="15"/>
  <c r="CL99" i="15"/>
  <c r="CL24" i="2" s="1"/>
  <c r="CK21" i="2"/>
  <c r="CK36" i="2" s="1"/>
  <c r="CK37" i="2" s="1"/>
  <c r="CK39" i="2" s="1"/>
  <c r="CK54" i="2" s="1"/>
  <c r="CN106" i="15"/>
  <c r="CO106" i="15" s="1"/>
  <c r="CM65" i="15"/>
  <c r="CM18" i="2" s="1"/>
  <c r="CP25" i="2"/>
  <c r="CP26" i="2"/>
  <c r="CP27" i="2"/>
  <c r="CP28" i="2"/>
  <c r="CP29" i="2"/>
  <c r="CP30" i="2"/>
  <c r="CQ5" i="2"/>
  <c r="CP31" i="2"/>
  <c r="CP32" i="2"/>
  <c r="CP33" i="2"/>
  <c r="CP34" i="2"/>
  <c r="CP12" i="2"/>
  <c r="CP35" i="2"/>
  <c r="CP57" i="2"/>
  <c r="CP44" i="2"/>
  <c r="CP58" i="2"/>
  <c r="CP45" i="2"/>
  <c r="CP66" i="2"/>
  <c r="CP3" i="2"/>
  <c r="CP51" i="2"/>
  <c r="CP52" i="2" s="1"/>
  <c r="CP4" i="2"/>
  <c r="CN104" i="15"/>
  <c r="CM79" i="15"/>
  <c r="CM42" i="2" s="1"/>
  <c r="CM8" i="15"/>
  <c r="CM21" i="15"/>
  <c r="CM8" i="2" s="1"/>
  <c r="CL10" i="2"/>
  <c r="CO49" i="24" l="1"/>
  <c r="CO35" i="24"/>
  <c r="CR5" i="24"/>
  <c r="CQ3" i="24"/>
  <c r="CO19" i="24"/>
  <c r="CP19" i="2" s="1"/>
  <c r="CO63" i="24"/>
  <c r="CL16" i="2"/>
  <c r="CM10" i="2"/>
  <c r="CO104" i="15"/>
  <c r="CM13" i="2"/>
  <c r="CO110" i="15"/>
  <c r="CM46" i="2"/>
  <c r="CN93" i="15"/>
  <c r="CN43" i="2" s="1"/>
  <c r="CN21" i="15"/>
  <c r="CN8" i="2" s="1"/>
  <c r="CN8" i="15"/>
  <c r="CM99" i="15"/>
  <c r="CM24" i="2" s="1"/>
  <c r="CN35" i="15"/>
  <c r="CN9" i="2" s="1"/>
  <c r="CL20" i="2"/>
  <c r="CL21" i="2" s="1"/>
  <c r="CL36" i="2" s="1"/>
  <c r="CL37" i="2" s="1"/>
  <c r="CM49" i="15"/>
  <c r="CM20" i="2" s="1"/>
  <c r="CN65" i="15"/>
  <c r="CN18" i="2" s="1"/>
  <c r="CN44" i="15"/>
  <c r="CN45" i="15"/>
  <c r="CN46" i="15"/>
  <c r="CN47" i="15"/>
  <c r="CN48" i="15"/>
  <c r="CN96" i="15"/>
  <c r="CN38" i="15"/>
  <c r="CN97" i="15"/>
  <c r="CN39" i="15"/>
  <c r="CN98" i="15"/>
  <c r="CN40" i="15"/>
  <c r="CN41" i="15"/>
  <c r="CN42" i="15"/>
  <c r="CN43" i="15"/>
  <c r="CN112" i="15"/>
  <c r="CN11" i="2" s="1"/>
  <c r="CN13" i="2" s="1"/>
  <c r="CQ30" i="2"/>
  <c r="CR5" i="2"/>
  <c r="CQ31" i="2"/>
  <c r="CQ32" i="2"/>
  <c r="CQ33" i="2"/>
  <c r="CQ34" i="2"/>
  <c r="CQ35" i="2"/>
  <c r="CQ12" i="2"/>
  <c r="CQ25" i="2"/>
  <c r="CQ26" i="2"/>
  <c r="CQ27" i="2"/>
  <c r="CQ28" i="2"/>
  <c r="CQ29" i="2"/>
  <c r="CQ57" i="2"/>
  <c r="CQ44" i="2"/>
  <c r="CQ58" i="2"/>
  <c r="CQ45" i="2"/>
  <c r="CQ66" i="2"/>
  <c r="CQ51" i="2"/>
  <c r="CQ52" i="2" s="1"/>
  <c r="CQ3" i="2"/>
  <c r="CQ4" i="2"/>
  <c r="CN79" i="15"/>
  <c r="CN42" i="2" s="1"/>
  <c r="CO12" i="15"/>
  <c r="CO27" i="15"/>
  <c r="CO107" i="15"/>
  <c r="CO4" i="15"/>
  <c r="CO13" i="15"/>
  <c r="CO28" i="15"/>
  <c r="CO109" i="15"/>
  <c r="CO14" i="15"/>
  <c r="CO29" i="15"/>
  <c r="CO15" i="15"/>
  <c r="CO30" i="15"/>
  <c r="CO16" i="15"/>
  <c r="CO31" i="15"/>
  <c r="CP6" i="15"/>
  <c r="CP108" i="15" s="1"/>
  <c r="CO17" i="15"/>
  <c r="CO32" i="15"/>
  <c r="CO60" i="15"/>
  <c r="CO18" i="15"/>
  <c r="CO33" i="15"/>
  <c r="CO61" i="15"/>
  <c r="CO19" i="15"/>
  <c r="CO34" i="15"/>
  <c r="CO62" i="15"/>
  <c r="CO20" i="15"/>
  <c r="CO63" i="15"/>
  <c r="CO24" i="15"/>
  <c r="CO64" i="15"/>
  <c r="CO105" i="15"/>
  <c r="CO103" i="15"/>
  <c r="CO10" i="15"/>
  <c r="CO11" i="15"/>
  <c r="CO26" i="15"/>
  <c r="CO25" i="15"/>
  <c r="CO72" i="15"/>
  <c r="CO73" i="15"/>
  <c r="CO74" i="15"/>
  <c r="CO76" i="15"/>
  <c r="CO77" i="15"/>
  <c r="CO68" i="15"/>
  <c r="CO69" i="15"/>
  <c r="CO91" i="15"/>
  <c r="CO92" i="15"/>
  <c r="CO70" i="15"/>
  <c r="CO82" i="15"/>
  <c r="CO71" i="15"/>
  <c r="CO83" i="15"/>
  <c r="CO75" i="15"/>
  <c r="CO78" i="15"/>
  <c r="CO85" i="15"/>
  <c r="CO87" i="15"/>
  <c r="CO88" i="15"/>
  <c r="CO89" i="15"/>
  <c r="CO90" i="15"/>
  <c r="CO52" i="15"/>
  <c r="CO53" i="15"/>
  <c r="CO54" i="15"/>
  <c r="CO84" i="15"/>
  <c r="CO86" i="15"/>
  <c r="CO55" i="15"/>
  <c r="CO56" i="15"/>
  <c r="CO2" i="15"/>
  <c r="CO102" i="15"/>
  <c r="CV69" i="2"/>
  <c r="CW6" i="2"/>
  <c r="CV67" i="2"/>
  <c r="CV68" i="2" s="1"/>
  <c r="CN57" i="15"/>
  <c r="CN17" i="2" s="1"/>
  <c r="CM15" i="2"/>
  <c r="CL39" i="2" l="1"/>
  <c r="CL54" i="2" s="1"/>
  <c r="CM16" i="2"/>
  <c r="CP63" i="24"/>
  <c r="CS5" i="24"/>
  <c r="CR3" i="24"/>
  <c r="CP49" i="24"/>
  <c r="CP35" i="24"/>
  <c r="CP19" i="24"/>
  <c r="CQ19" i="2" s="1"/>
  <c r="CO35" i="15"/>
  <c r="CO9" i="2" s="1"/>
  <c r="CM21" i="2"/>
  <c r="CM36" i="2" s="1"/>
  <c r="CM37" i="2" s="1"/>
  <c r="CM39" i="2" s="1"/>
  <c r="CM54" i="2" s="1"/>
  <c r="CN14" i="2"/>
  <c r="CN15" i="2" s="1"/>
  <c r="CO112" i="15"/>
  <c r="CO11" i="2" s="1"/>
  <c r="CO14" i="2" s="1"/>
  <c r="CO96" i="15"/>
  <c r="CO38" i="15"/>
  <c r="CO97" i="15"/>
  <c r="CO39" i="15"/>
  <c r="CO98" i="15"/>
  <c r="CO40" i="15"/>
  <c r="CO41" i="15"/>
  <c r="CO42" i="15"/>
  <c r="CO43" i="15"/>
  <c r="CO44" i="15"/>
  <c r="CO45" i="15"/>
  <c r="CO46" i="15"/>
  <c r="CO47" i="15"/>
  <c r="CO48" i="15"/>
  <c r="CO79" i="15"/>
  <c r="CO42" i="2" s="1"/>
  <c r="CN49" i="15"/>
  <c r="CN46" i="2"/>
  <c r="CN99" i="15"/>
  <c r="CN24" i="2" s="1"/>
  <c r="CP110" i="15"/>
  <c r="CR28" i="2"/>
  <c r="CR12" i="2"/>
  <c r="CR29" i="2"/>
  <c r="CR30" i="2"/>
  <c r="CS5" i="2"/>
  <c r="CR31" i="2"/>
  <c r="CR32" i="2"/>
  <c r="CR33" i="2"/>
  <c r="CR34" i="2"/>
  <c r="CR35" i="2"/>
  <c r="CR25" i="2"/>
  <c r="CR27" i="2"/>
  <c r="CR26" i="2"/>
  <c r="CR57" i="2"/>
  <c r="CR44" i="2"/>
  <c r="CR58" i="2"/>
  <c r="CR45" i="2"/>
  <c r="CR66" i="2"/>
  <c r="CR4" i="2"/>
  <c r="CR51" i="2"/>
  <c r="CR52" i="2" s="1"/>
  <c r="CR3" i="2"/>
  <c r="CP106" i="15"/>
  <c r="CP111" i="15"/>
  <c r="CP104" i="15"/>
  <c r="CO93" i="15"/>
  <c r="CO43" i="2" s="1"/>
  <c r="CN10" i="2"/>
  <c r="CO21" i="15"/>
  <c r="CO8" i="2" s="1"/>
  <c r="CO8" i="15"/>
  <c r="CP17" i="15"/>
  <c r="CP32" i="15"/>
  <c r="CP60" i="15"/>
  <c r="CP18" i="15"/>
  <c r="CP33" i="15"/>
  <c r="CP61" i="15"/>
  <c r="CP19" i="15"/>
  <c r="CP34" i="15"/>
  <c r="CP62" i="15"/>
  <c r="CP20" i="15"/>
  <c r="CP63" i="15"/>
  <c r="CP24" i="15"/>
  <c r="CP64" i="15"/>
  <c r="CP10" i="15"/>
  <c r="CP25" i="15"/>
  <c r="CP105" i="15"/>
  <c r="CP11" i="15"/>
  <c r="CP26" i="15"/>
  <c r="CP103" i="15"/>
  <c r="CP12" i="15"/>
  <c r="CP27" i="15"/>
  <c r="CP107" i="15"/>
  <c r="CP4" i="15"/>
  <c r="CP13" i="15"/>
  <c r="CP28" i="15"/>
  <c r="CP109" i="15"/>
  <c r="CP14" i="15"/>
  <c r="CP29" i="15"/>
  <c r="CP31" i="15"/>
  <c r="CP15" i="15"/>
  <c r="CQ6" i="15"/>
  <c r="CQ108" i="15" s="1"/>
  <c r="CP16" i="15"/>
  <c r="CP30" i="15"/>
  <c r="CP71" i="15"/>
  <c r="CP72" i="15"/>
  <c r="CP73" i="15"/>
  <c r="CP75" i="15"/>
  <c r="CP76" i="15"/>
  <c r="CP78" i="15"/>
  <c r="CP68" i="15"/>
  <c r="CP90" i="15"/>
  <c r="CP91" i="15"/>
  <c r="CP92" i="15"/>
  <c r="CP82" i="15"/>
  <c r="CP84" i="15"/>
  <c r="CP70" i="15"/>
  <c r="CP86" i="15"/>
  <c r="CP74" i="15"/>
  <c r="CP87" i="15"/>
  <c r="CP52" i="15"/>
  <c r="CP69" i="15"/>
  <c r="CP83" i="15"/>
  <c r="CP53" i="15"/>
  <c r="CP77" i="15"/>
  <c r="CP85" i="15"/>
  <c r="CP54" i="15"/>
  <c r="CP88" i="15"/>
  <c r="CP55" i="15"/>
  <c r="CP89" i="15"/>
  <c r="CP56" i="15"/>
  <c r="CP2" i="15"/>
  <c r="CP102" i="15"/>
  <c r="CO57" i="15"/>
  <c r="CO17" i="2" s="1"/>
  <c r="CX6" i="2"/>
  <c r="CW69" i="2"/>
  <c r="CW67" i="2"/>
  <c r="CW68" i="2" s="1"/>
  <c r="CO65" i="15"/>
  <c r="CO18" i="2" s="1"/>
  <c r="CQ63" i="24" l="1"/>
  <c r="CQ49" i="24"/>
  <c r="CT5" i="24"/>
  <c r="CS3" i="24"/>
  <c r="CO10" i="2"/>
  <c r="CN16" i="2"/>
  <c r="CO13" i="2"/>
  <c r="CQ104" i="15"/>
  <c r="CQ110" i="15"/>
  <c r="CQ111" i="15"/>
  <c r="CQ106" i="15"/>
  <c r="CP79" i="15"/>
  <c r="CP42" i="2" s="1"/>
  <c r="CP112" i="15"/>
  <c r="CP11" i="2" s="1"/>
  <c r="CP65" i="15"/>
  <c r="CP18" i="2" s="1"/>
  <c r="CP8" i="15"/>
  <c r="CP21" i="15"/>
  <c r="CP8" i="2" s="1"/>
  <c r="CY6" i="2"/>
  <c r="CX67" i="2"/>
  <c r="CX69" i="2"/>
  <c r="CP35" i="15"/>
  <c r="CP9" i="2" s="1"/>
  <c r="CP57" i="15"/>
  <c r="CP17" i="2" s="1"/>
  <c r="CP42" i="15"/>
  <c r="CP43" i="15"/>
  <c r="CP44" i="15"/>
  <c r="CP45" i="15"/>
  <c r="CP46" i="15"/>
  <c r="CP47" i="15"/>
  <c r="CP48" i="15"/>
  <c r="CP96" i="15"/>
  <c r="CP38" i="15"/>
  <c r="CP97" i="15"/>
  <c r="CP39" i="15"/>
  <c r="CP98" i="15"/>
  <c r="CP40" i="15"/>
  <c r="CP41" i="15"/>
  <c r="CN20" i="2"/>
  <c r="CP93" i="15"/>
  <c r="CP43" i="2" s="1"/>
  <c r="CO46" i="2"/>
  <c r="CQ10" i="15"/>
  <c r="CQ25" i="15"/>
  <c r="CQ105" i="15"/>
  <c r="CQ11" i="15"/>
  <c r="CQ26" i="15"/>
  <c r="CQ103" i="15"/>
  <c r="CQ12" i="15"/>
  <c r="CQ27" i="15"/>
  <c r="CQ107" i="15"/>
  <c r="CQ4" i="15"/>
  <c r="CQ13" i="15"/>
  <c r="CQ28" i="15"/>
  <c r="CQ109" i="15"/>
  <c r="CQ14" i="15"/>
  <c r="CQ29" i="15"/>
  <c r="CQ15" i="15"/>
  <c r="CQ30" i="15"/>
  <c r="CQ16" i="15"/>
  <c r="CQ31" i="15"/>
  <c r="CR6" i="15"/>
  <c r="CQ17" i="15"/>
  <c r="CQ32" i="15"/>
  <c r="CQ60" i="15"/>
  <c r="CQ18" i="15"/>
  <c r="CQ33" i="15"/>
  <c r="CQ61" i="15"/>
  <c r="CQ19" i="15"/>
  <c r="CQ34" i="15"/>
  <c r="CQ62" i="15"/>
  <c r="CQ63" i="15"/>
  <c r="CQ64" i="15"/>
  <c r="CQ20" i="15"/>
  <c r="CQ24" i="15"/>
  <c r="CQ70" i="15"/>
  <c r="CQ71" i="15"/>
  <c r="CQ72" i="15"/>
  <c r="CQ74" i="15"/>
  <c r="CQ75" i="15"/>
  <c r="CQ77" i="15"/>
  <c r="CQ78" i="15"/>
  <c r="CQ69" i="15"/>
  <c r="CQ89" i="15"/>
  <c r="CQ73" i="15"/>
  <c r="CQ90" i="15"/>
  <c r="CQ76" i="15"/>
  <c r="CQ91" i="15"/>
  <c r="CQ92" i="15"/>
  <c r="CQ83" i="15"/>
  <c r="CQ85" i="15"/>
  <c r="CQ86" i="15"/>
  <c r="CQ56" i="15"/>
  <c r="CQ68" i="15"/>
  <c r="CQ82" i="15"/>
  <c r="CQ84" i="15"/>
  <c r="CQ87" i="15"/>
  <c r="CQ52" i="15"/>
  <c r="CQ53" i="15"/>
  <c r="CQ54" i="15"/>
  <c r="CQ55" i="15"/>
  <c r="CQ88" i="15"/>
  <c r="CQ2" i="15"/>
  <c r="CQ102" i="15"/>
  <c r="CS33" i="2"/>
  <c r="CS34" i="2"/>
  <c r="CS35" i="2"/>
  <c r="CS12" i="2"/>
  <c r="CS25" i="2"/>
  <c r="CS26" i="2"/>
  <c r="CS27" i="2"/>
  <c r="CS28" i="2"/>
  <c r="CS29" i="2"/>
  <c r="CS30" i="2"/>
  <c r="CT5" i="2"/>
  <c r="CS31" i="2"/>
  <c r="CS32" i="2"/>
  <c r="CS57" i="2"/>
  <c r="CS44" i="2"/>
  <c r="CS58" i="2"/>
  <c r="CS45" i="2"/>
  <c r="CS66" i="2"/>
  <c r="CS3" i="2"/>
  <c r="CS4" i="2"/>
  <c r="CS51" i="2"/>
  <c r="CS52" i="2" s="1"/>
  <c r="CO49" i="15"/>
  <c r="CO20" i="2" s="1"/>
  <c r="CO99" i="15"/>
  <c r="CO24" i="2" s="1"/>
  <c r="CP14" i="2"/>
  <c r="CP13" i="2"/>
  <c r="CO15" i="2"/>
  <c r="CR35" i="24" l="1"/>
  <c r="CR63" i="24"/>
  <c r="CU5" i="24"/>
  <c r="CT3" i="24"/>
  <c r="CR49" i="24"/>
  <c r="CR19" i="24"/>
  <c r="CS19" i="2" s="1"/>
  <c r="CN21" i="2"/>
  <c r="CN36" i="2" s="1"/>
  <c r="CN37" i="2" s="1"/>
  <c r="CO16" i="2"/>
  <c r="CO21" i="2" s="1"/>
  <c r="CO36" i="2" s="1"/>
  <c r="CO37" i="2" s="1"/>
  <c r="CO39" i="2" s="1"/>
  <c r="CO54" i="2" s="1"/>
  <c r="CR110" i="15"/>
  <c r="CP15" i="2"/>
  <c r="CR108" i="15"/>
  <c r="CP49" i="15"/>
  <c r="CP20" i="2" s="1"/>
  <c r="CP46" i="2"/>
  <c r="CQ112" i="15"/>
  <c r="CQ11" i="2" s="1"/>
  <c r="CQ14" i="2" s="1"/>
  <c r="CP99" i="15"/>
  <c r="CP24" i="2" s="1"/>
  <c r="CT26" i="2"/>
  <c r="CT27" i="2"/>
  <c r="CT28" i="2"/>
  <c r="CT29" i="2"/>
  <c r="CT30" i="2"/>
  <c r="CU5" i="2"/>
  <c r="CT31" i="2"/>
  <c r="CT32" i="2"/>
  <c r="CT33" i="2"/>
  <c r="CT34" i="2"/>
  <c r="CT35" i="2"/>
  <c r="CT25" i="2"/>
  <c r="CT12" i="2"/>
  <c r="CT57" i="2"/>
  <c r="CT44" i="2"/>
  <c r="CT58" i="2"/>
  <c r="CT45" i="2"/>
  <c r="CT66" i="2"/>
  <c r="CT51" i="2"/>
  <c r="CT52" i="2" s="1"/>
  <c r="CT3" i="2"/>
  <c r="CT4" i="2"/>
  <c r="CQ21" i="15"/>
  <c r="CQ8" i="2" s="1"/>
  <c r="CQ8" i="15"/>
  <c r="CX68" i="2"/>
  <c r="CZ6" i="2"/>
  <c r="CY67" i="2"/>
  <c r="CY68" i="2" s="1"/>
  <c r="CY69" i="2"/>
  <c r="CQ65" i="15"/>
  <c r="CQ18" i="2" s="1"/>
  <c r="CQ47" i="15"/>
  <c r="CQ48" i="15"/>
  <c r="CQ96" i="15"/>
  <c r="CQ38" i="15"/>
  <c r="CQ97" i="15"/>
  <c r="CQ39" i="15"/>
  <c r="CQ98" i="15"/>
  <c r="CQ40" i="15"/>
  <c r="CQ41" i="15"/>
  <c r="CQ42" i="15"/>
  <c r="CQ43" i="15"/>
  <c r="CQ44" i="15"/>
  <c r="CQ45" i="15"/>
  <c r="CQ46" i="15"/>
  <c r="CP10" i="2"/>
  <c r="CP16" i="2" s="1"/>
  <c r="CQ35" i="15"/>
  <c r="CQ9" i="2" s="1"/>
  <c r="CQ57" i="15"/>
  <c r="CQ17" i="2" s="1"/>
  <c r="CR15" i="15"/>
  <c r="CR30" i="15"/>
  <c r="CR16" i="15"/>
  <c r="CR31" i="15"/>
  <c r="CR17" i="15"/>
  <c r="CR32" i="15"/>
  <c r="CR60" i="15"/>
  <c r="CR18" i="15"/>
  <c r="CR33" i="15"/>
  <c r="CR61" i="15"/>
  <c r="CR19" i="15"/>
  <c r="CR34" i="15"/>
  <c r="CR62" i="15"/>
  <c r="CR20" i="15"/>
  <c r="CR63" i="15"/>
  <c r="CR24" i="15"/>
  <c r="CR64" i="15"/>
  <c r="CR10" i="15"/>
  <c r="CR25" i="15"/>
  <c r="CR105" i="15"/>
  <c r="CR11" i="15"/>
  <c r="CR26" i="15"/>
  <c r="CR103" i="15"/>
  <c r="CS6" i="15"/>
  <c r="CS108" i="15" s="1"/>
  <c r="CR12" i="15"/>
  <c r="CR27" i="15"/>
  <c r="CR107" i="15"/>
  <c r="CR4" i="15"/>
  <c r="CR2" i="15"/>
  <c r="CR29" i="15"/>
  <c r="CR109" i="15"/>
  <c r="CR13" i="15"/>
  <c r="CR14" i="15"/>
  <c r="CR28" i="15"/>
  <c r="CR69" i="15"/>
  <c r="CR70" i="15"/>
  <c r="CR71" i="15"/>
  <c r="CR73" i="15"/>
  <c r="CR74" i="15"/>
  <c r="CR76" i="15"/>
  <c r="CR77" i="15"/>
  <c r="CR78" i="15"/>
  <c r="CR88" i="15"/>
  <c r="CR89" i="15"/>
  <c r="CR90" i="15"/>
  <c r="CR91" i="15"/>
  <c r="CR68" i="15"/>
  <c r="CR92" i="15"/>
  <c r="CR72" i="15"/>
  <c r="CR75" i="15"/>
  <c r="CR82" i="15"/>
  <c r="CR84" i="15"/>
  <c r="CR85" i="15"/>
  <c r="CR86" i="15"/>
  <c r="CR87" i="15"/>
  <c r="CR52" i="15"/>
  <c r="CR53" i="15"/>
  <c r="CR54" i="15"/>
  <c r="CR55" i="15"/>
  <c r="CR56" i="15"/>
  <c r="CR83" i="15"/>
  <c r="CR102" i="15"/>
  <c r="CR106" i="15"/>
  <c r="CR111" i="15"/>
  <c r="CQ93" i="15"/>
  <c r="CQ43" i="2" s="1"/>
  <c r="CR104" i="15"/>
  <c r="CQ79" i="15"/>
  <c r="CQ42" i="2" s="1"/>
  <c r="CN39" i="2" l="1"/>
  <c r="CN54" i="2" s="1"/>
  <c r="CS19" i="24"/>
  <c r="CT19" i="2" s="1"/>
  <c r="CU3" i="24"/>
  <c r="CV5" i="24"/>
  <c r="CS49" i="24"/>
  <c r="CS63" i="24"/>
  <c r="CS35" i="24"/>
  <c r="CP21" i="2"/>
  <c r="CP36" i="2" s="1"/>
  <c r="CP37" i="2" s="1"/>
  <c r="CP39" i="2" s="1"/>
  <c r="CP54" i="2" s="1"/>
  <c r="CQ13" i="2"/>
  <c r="CR112" i="15"/>
  <c r="CR11" i="2" s="1"/>
  <c r="CR14" i="2" s="1"/>
  <c r="CS111" i="15"/>
  <c r="CR35" i="15"/>
  <c r="CR9" i="2" s="1"/>
  <c r="CS106" i="15"/>
  <c r="CU31" i="2"/>
  <c r="CU32" i="2"/>
  <c r="CU33" i="2"/>
  <c r="CU34" i="2"/>
  <c r="CU35" i="2"/>
  <c r="CU12" i="2"/>
  <c r="CU25" i="2"/>
  <c r="CU26" i="2"/>
  <c r="CU27" i="2"/>
  <c r="CU28" i="2"/>
  <c r="CU29" i="2"/>
  <c r="CU30" i="2"/>
  <c r="CV5" i="2"/>
  <c r="CU57" i="2"/>
  <c r="CU44" i="2"/>
  <c r="CU58" i="2"/>
  <c r="CU45" i="2"/>
  <c r="CU66" i="2"/>
  <c r="CU3" i="2"/>
  <c r="CU4" i="2"/>
  <c r="CU51" i="2"/>
  <c r="CU52" i="2" s="1"/>
  <c r="CR93" i="15"/>
  <c r="CR43" i="2" s="1"/>
  <c r="DA6" i="2"/>
  <c r="CZ67" i="2"/>
  <c r="CZ69" i="2"/>
  <c r="CR41" i="15"/>
  <c r="CR96" i="15"/>
  <c r="CR42" i="15"/>
  <c r="CR43" i="15"/>
  <c r="CR44" i="15"/>
  <c r="CR45" i="15"/>
  <c r="CR97" i="15"/>
  <c r="CR46" i="15"/>
  <c r="CR98" i="15"/>
  <c r="CR47" i="15"/>
  <c r="CR48" i="15"/>
  <c r="CR38" i="15"/>
  <c r="CR39" i="15"/>
  <c r="CS13" i="15"/>
  <c r="CS28" i="15"/>
  <c r="CS109" i="15"/>
  <c r="CS14" i="15"/>
  <c r="CS29" i="15"/>
  <c r="CS15" i="15"/>
  <c r="CS30" i="15"/>
  <c r="CS16" i="15"/>
  <c r="CS31" i="15"/>
  <c r="CT6" i="15"/>
  <c r="CS17" i="15"/>
  <c r="CS32" i="15"/>
  <c r="CS60" i="15"/>
  <c r="CS18" i="15"/>
  <c r="CS33" i="15"/>
  <c r="CS61" i="15"/>
  <c r="CS19" i="15"/>
  <c r="CS34" i="15"/>
  <c r="CS62" i="15"/>
  <c r="CS20" i="15"/>
  <c r="CS63" i="15"/>
  <c r="CS24" i="15"/>
  <c r="CS64" i="15"/>
  <c r="CS10" i="15"/>
  <c r="CS25" i="15"/>
  <c r="CS105" i="15"/>
  <c r="CS11" i="15"/>
  <c r="CS12" i="15"/>
  <c r="CS26" i="15"/>
  <c r="CS27" i="15"/>
  <c r="CS103" i="15"/>
  <c r="CS107" i="15"/>
  <c r="CS4" i="15"/>
  <c r="CS68" i="15"/>
  <c r="CS69" i="15"/>
  <c r="CS70" i="15"/>
  <c r="CS72" i="15"/>
  <c r="CS73" i="15"/>
  <c r="CS75" i="15"/>
  <c r="CS76" i="15"/>
  <c r="CS77" i="15"/>
  <c r="CS87" i="15"/>
  <c r="CS88" i="15"/>
  <c r="CS89" i="15"/>
  <c r="CS90" i="15"/>
  <c r="CS91" i="15"/>
  <c r="CS83" i="15"/>
  <c r="CS71" i="15"/>
  <c r="CS84" i="15"/>
  <c r="CS54" i="15"/>
  <c r="CS55" i="15"/>
  <c r="CS56" i="15"/>
  <c r="CS82" i="15"/>
  <c r="CS85" i="15"/>
  <c r="CS86" i="15"/>
  <c r="CS74" i="15"/>
  <c r="CS92" i="15"/>
  <c r="CS78" i="15"/>
  <c r="CS52" i="15"/>
  <c r="CS53" i="15"/>
  <c r="CS2" i="15"/>
  <c r="CS102" i="15"/>
  <c r="CR79" i="15"/>
  <c r="CR42" i="2" s="1"/>
  <c r="CQ10" i="2"/>
  <c r="CQ49" i="15"/>
  <c r="CQ20" i="2" s="1"/>
  <c r="CQ99" i="15"/>
  <c r="CQ24" i="2" s="1"/>
  <c r="CQ46" i="2"/>
  <c r="CR65" i="15"/>
  <c r="CR18" i="2" s="1"/>
  <c r="CR57" i="15"/>
  <c r="CR17" i="2" s="1"/>
  <c r="CS104" i="15"/>
  <c r="CR8" i="15"/>
  <c r="CR21" i="15"/>
  <c r="CR8" i="2" s="1"/>
  <c r="CS110" i="15"/>
  <c r="CQ15" i="2"/>
  <c r="CW5" i="24" l="1"/>
  <c r="CV3" i="24"/>
  <c r="CT49" i="24"/>
  <c r="CT63" i="24"/>
  <c r="CR13" i="2"/>
  <c r="CR15" i="2" s="1"/>
  <c r="CR46" i="2"/>
  <c r="CR10" i="2"/>
  <c r="CT111" i="15"/>
  <c r="CT108" i="15"/>
  <c r="CT110" i="15"/>
  <c r="CT104" i="15"/>
  <c r="CS112" i="15"/>
  <c r="CS11" i="2" s="1"/>
  <c r="CS13" i="2" s="1"/>
  <c r="CS65" i="15"/>
  <c r="CS18" i="2" s="1"/>
  <c r="CR99" i="15"/>
  <c r="CR24" i="2" s="1"/>
  <c r="CS8" i="15"/>
  <c r="CS21" i="15"/>
  <c r="CS8" i="2" s="1"/>
  <c r="CR49" i="15"/>
  <c r="CS35" i="15"/>
  <c r="CS9" i="2" s="1"/>
  <c r="CT18" i="15"/>
  <c r="CT33" i="15"/>
  <c r="CT61" i="15"/>
  <c r="CT19" i="15"/>
  <c r="CT34" i="15"/>
  <c r="CT62" i="15"/>
  <c r="CT20" i="15"/>
  <c r="CT63" i="15"/>
  <c r="CT24" i="15"/>
  <c r="CT64" i="15"/>
  <c r="CT10" i="15"/>
  <c r="CT25" i="15"/>
  <c r="CT105" i="15"/>
  <c r="CT11" i="15"/>
  <c r="CT26" i="15"/>
  <c r="CT103" i="15"/>
  <c r="CT12" i="15"/>
  <c r="CT27" i="15"/>
  <c r="CT107" i="15"/>
  <c r="CT4" i="15"/>
  <c r="CT13" i="15"/>
  <c r="CT28" i="15"/>
  <c r="CT109" i="15"/>
  <c r="CT14" i="15"/>
  <c r="CT29" i="15"/>
  <c r="CT15" i="15"/>
  <c r="CT30" i="15"/>
  <c r="CU6" i="15"/>
  <c r="CU108" i="15" s="1"/>
  <c r="CT16" i="15"/>
  <c r="CT17" i="15"/>
  <c r="CT31" i="15"/>
  <c r="CT32" i="15"/>
  <c r="CT60" i="15"/>
  <c r="CT68" i="15"/>
  <c r="CT69" i="15"/>
  <c r="CT71" i="15"/>
  <c r="CT72" i="15"/>
  <c r="CT74" i="15"/>
  <c r="CT75" i="15"/>
  <c r="CT76" i="15"/>
  <c r="CT86" i="15"/>
  <c r="CT70" i="15"/>
  <c r="CT87" i="15"/>
  <c r="CT73" i="15"/>
  <c r="CT88" i="15"/>
  <c r="CT77" i="15"/>
  <c r="CT89" i="15"/>
  <c r="CT78" i="15"/>
  <c r="CT90" i="15"/>
  <c r="CT92" i="15"/>
  <c r="CT82" i="15"/>
  <c r="CT83" i="15"/>
  <c r="CT52" i="15"/>
  <c r="CT53" i="15"/>
  <c r="CT54" i="15"/>
  <c r="CT84" i="15"/>
  <c r="CT55" i="15"/>
  <c r="CT85" i="15"/>
  <c r="CT91" i="15"/>
  <c r="CT56" i="15"/>
  <c r="CT2" i="15"/>
  <c r="CT102" i="15"/>
  <c r="CS79" i="15"/>
  <c r="CS42" i="2" s="1"/>
  <c r="CS38" i="15"/>
  <c r="CS97" i="15"/>
  <c r="CS39" i="15"/>
  <c r="CS98" i="15"/>
  <c r="CS40" i="15"/>
  <c r="CS41" i="15"/>
  <c r="CS42" i="15"/>
  <c r="CS43" i="15"/>
  <c r="CS44" i="15"/>
  <c r="CS45" i="15"/>
  <c r="CS46" i="15"/>
  <c r="CS47" i="15"/>
  <c r="CS48" i="15"/>
  <c r="CS96" i="15"/>
  <c r="CZ68" i="2"/>
  <c r="CQ16" i="2"/>
  <c r="CQ21" i="2" s="1"/>
  <c r="CQ36" i="2" s="1"/>
  <c r="CQ37" i="2" s="1"/>
  <c r="DB6" i="2"/>
  <c r="DA67" i="2"/>
  <c r="DA68" i="2" s="1"/>
  <c r="DA69" i="2"/>
  <c r="CS57" i="15"/>
  <c r="CS17" i="2" s="1"/>
  <c r="CV12" i="2"/>
  <c r="CV25" i="2"/>
  <c r="CV26" i="2"/>
  <c r="CV27" i="2"/>
  <c r="CV28" i="2"/>
  <c r="CV30" i="2"/>
  <c r="CW5" i="2"/>
  <c r="CV31" i="2"/>
  <c r="CV32" i="2"/>
  <c r="CV33" i="2"/>
  <c r="CV29" i="2"/>
  <c r="CV34" i="2"/>
  <c r="CV35" i="2"/>
  <c r="CV57" i="2"/>
  <c r="CV44" i="2"/>
  <c r="CV58" i="2"/>
  <c r="CV51" i="2"/>
  <c r="CV52" i="2" s="1"/>
  <c r="CV4" i="2"/>
  <c r="CV45" i="2"/>
  <c r="CV66" i="2"/>
  <c r="CV3" i="2"/>
  <c r="CT106" i="15"/>
  <c r="CS93" i="15"/>
  <c r="CS43" i="2" s="1"/>
  <c r="CQ39" i="2" l="1"/>
  <c r="CQ54" i="2" s="1"/>
  <c r="CU49" i="24"/>
  <c r="CU19" i="24"/>
  <c r="CV19" i="2" s="1"/>
  <c r="CU63" i="24"/>
  <c r="CU35" i="24"/>
  <c r="CX5" i="24"/>
  <c r="CW3" i="24"/>
  <c r="CR16" i="2"/>
  <c r="CS14" i="2"/>
  <c r="CU106" i="15"/>
  <c r="CT93" i="15"/>
  <c r="CT43" i="2" s="1"/>
  <c r="CS15" i="2"/>
  <c r="CS99" i="15"/>
  <c r="CS24" i="2" s="1"/>
  <c r="CT57" i="15"/>
  <c r="CT17" i="2" s="1"/>
  <c r="CS49" i="15"/>
  <c r="CS20" i="2" s="1"/>
  <c r="CU11" i="15"/>
  <c r="CU26" i="15"/>
  <c r="CU103" i="15"/>
  <c r="CU12" i="15"/>
  <c r="CU27" i="15"/>
  <c r="CU107" i="15"/>
  <c r="CU4" i="15"/>
  <c r="CU13" i="15"/>
  <c r="CU28" i="15"/>
  <c r="CU109" i="15"/>
  <c r="CU14" i="15"/>
  <c r="CU29" i="15"/>
  <c r="CU15" i="15"/>
  <c r="CU30" i="15"/>
  <c r="CU16" i="15"/>
  <c r="CU31" i="15"/>
  <c r="CV6" i="15"/>
  <c r="CU17" i="15"/>
  <c r="CU32" i="15"/>
  <c r="CU60" i="15"/>
  <c r="CU18" i="15"/>
  <c r="CU33" i="15"/>
  <c r="CU61" i="15"/>
  <c r="CU19" i="15"/>
  <c r="CU34" i="15"/>
  <c r="CU62" i="15"/>
  <c r="CU20" i="15"/>
  <c r="CU63" i="15"/>
  <c r="CU10" i="15"/>
  <c r="CU24" i="15"/>
  <c r="CU25" i="15"/>
  <c r="CU105" i="15"/>
  <c r="CU64" i="15"/>
  <c r="CU78" i="15"/>
  <c r="CU68" i="15"/>
  <c r="CU70" i="15"/>
  <c r="CU71" i="15"/>
  <c r="CU73" i="15"/>
  <c r="CU74" i="15"/>
  <c r="CU75" i="15"/>
  <c r="CU85" i="15"/>
  <c r="CU86" i="15"/>
  <c r="CU87" i="15"/>
  <c r="CU88" i="15"/>
  <c r="CU89" i="15"/>
  <c r="CU69" i="15"/>
  <c r="CU72" i="15"/>
  <c r="CU91" i="15"/>
  <c r="CU77" i="15"/>
  <c r="CU82" i="15"/>
  <c r="CU83" i="15"/>
  <c r="CU52" i="15"/>
  <c r="CU84" i="15"/>
  <c r="CU53" i="15"/>
  <c r="CU90" i="15"/>
  <c r="CU54" i="15"/>
  <c r="CU92" i="15"/>
  <c r="CU55" i="15"/>
  <c r="CU56" i="15"/>
  <c r="CU76" i="15"/>
  <c r="CU2" i="15"/>
  <c r="CU102" i="15"/>
  <c r="CS46" i="2"/>
  <c r="CT8" i="15"/>
  <c r="CT21" i="15"/>
  <c r="CT8" i="2" s="1"/>
  <c r="CU104" i="15"/>
  <c r="CT79" i="15"/>
  <c r="CT42" i="2" s="1"/>
  <c r="DC6" i="2"/>
  <c r="DB67" i="2"/>
  <c r="DB69" i="2"/>
  <c r="CT65" i="15"/>
  <c r="CT18" i="2" s="1"/>
  <c r="CT35" i="15"/>
  <c r="CT9" i="2" s="1"/>
  <c r="CS10" i="2"/>
  <c r="CT43" i="15"/>
  <c r="CT44" i="15"/>
  <c r="CT45" i="15"/>
  <c r="CT46" i="15"/>
  <c r="CT47" i="15"/>
  <c r="CT48" i="15"/>
  <c r="CT96" i="15"/>
  <c r="CT38" i="15"/>
  <c r="CT97" i="15"/>
  <c r="CT39" i="15"/>
  <c r="CT98" i="15"/>
  <c r="CT40" i="15"/>
  <c r="CT41" i="15"/>
  <c r="CT42" i="15"/>
  <c r="CT112" i="15"/>
  <c r="CT11" i="2" s="1"/>
  <c r="CT14" i="2" s="1"/>
  <c r="CW29" i="2"/>
  <c r="CW30" i="2"/>
  <c r="CX5" i="2"/>
  <c r="CW31" i="2"/>
  <c r="CW32" i="2"/>
  <c r="CW33" i="2"/>
  <c r="CW35" i="2"/>
  <c r="CW12" i="2"/>
  <c r="CW25" i="2"/>
  <c r="CW26" i="2"/>
  <c r="CW27" i="2"/>
  <c r="CW28" i="2"/>
  <c r="CW34" i="2"/>
  <c r="CW57" i="2"/>
  <c r="CW44" i="2"/>
  <c r="CW51" i="2"/>
  <c r="CW52" i="2" s="1"/>
  <c r="CW3" i="2"/>
  <c r="CW4" i="2"/>
  <c r="CW58" i="2"/>
  <c r="CW45" i="2"/>
  <c r="CW66" i="2"/>
  <c r="CU110" i="15"/>
  <c r="CU111" i="15"/>
  <c r="CY5" i="24" l="1"/>
  <c r="CX3" i="24"/>
  <c r="CV19" i="24"/>
  <c r="CW19" i="2" s="1"/>
  <c r="CV49" i="24"/>
  <c r="CV63" i="24"/>
  <c r="CV35" i="24"/>
  <c r="CV106" i="15"/>
  <c r="CT46" i="2"/>
  <c r="CV104" i="15"/>
  <c r="CS16" i="2"/>
  <c r="CS21" i="2" s="1"/>
  <c r="CS36" i="2" s="1"/>
  <c r="CS37" i="2" s="1"/>
  <c r="CS39" i="2" s="1"/>
  <c r="CS54" i="2" s="1"/>
  <c r="CT10" i="2"/>
  <c r="CV108" i="15"/>
  <c r="CV111" i="15"/>
  <c r="CV110" i="15"/>
  <c r="CT13" i="2"/>
  <c r="CT15" i="2" s="1"/>
  <c r="CT99" i="15"/>
  <c r="CT24" i="2" s="1"/>
  <c r="CU112" i="15"/>
  <c r="CU11" i="2" s="1"/>
  <c r="CU14" i="2" s="1"/>
  <c r="CU65" i="15"/>
  <c r="CU18" i="2" s="1"/>
  <c r="CU48" i="15"/>
  <c r="CU96" i="15"/>
  <c r="CU38" i="15"/>
  <c r="CU97" i="15"/>
  <c r="CU39" i="15"/>
  <c r="CU98" i="15"/>
  <c r="CU40" i="15"/>
  <c r="CU41" i="15"/>
  <c r="CU42" i="15"/>
  <c r="CU43" i="15"/>
  <c r="CU44" i="15"/>
  <c r="CU45" i="15"/>
  <c r="CU46" i="15"/>
  <c r="CU47" i="15"/>
  <c r="CU35" i="15"/>
  <c r="CU9" i="2" s="1"/>
  <c r="CU8" i="15"/>
  <c r="CU21" i="15"/>
  <c r="CU8" i="2" s="1"/>
  <c r="CV16" i="15"/>
  <c r="CV31" i="15"/>
  <c r="CW6" i="15"/>
  <c r="CW106" i="15" s="1"/>
  <c r="CV17" i="15"/>
  <c r="CV32" i="15"/>
  <c r="CV60" i="15"/>
  <c r="CV18" i="15"/>
  <c r="CV33" i="15"/>
  <c r="CV61" i="15"/>
  <c r="CV19" i="15"/>
  <c r="CV34" i="15"/>
  <c r="CV62" i="15"/>
  <c r="CV20" i="15"/>
  <c r="CV63" i="15"/>
  <c r="CV24" i="15"/>
  <c r="CV64" i="15"/>
  <c r="CV10" i="15"/>
  <c r="CV25" i="15"/>
  <c r="CV105" i="15"/>
  <c r="CV11" i="15"/>
  <c r="CV26" i="15"/>
  <c r="CV103" i="15"/>
  <c r="CV12" i="15"/>
  <c r="CV27" i="15"/>
  <c r="CV107" i="15"/>
  <c r="CV4" i="15"/>
  <c r="CV13" i="15"/>
  <c r="CV28" i="15"/>
  <c r="CV109" i="15"/>
  <c r="CV14" i="15"/>
  <c r="CV15" i="15"/>
  <c r="CV29" i="15"/>
  <c r="CV30" i="15"/>
  <c r="CV77" i="15"/>
  <c r="CV78" i="15"/>
  <c r="CV69" i="15"/>
  <c r="CV70" i="15"/>
  <c r="CV72" i="15"/>
  <c r="CV73" i="15"/>
  <c r="CV74" i="15"/>
  <c r="CV76" i="15"/>
  <c r="CV84" i="15"/>
  <c r="CV85" i="15"/>
  <c r="CV86" i="15"/>
  <c r="CV87" i="15"/>
  <c r="CV88" i="15"/>
  <c r="CV90" i="15"/>
  <c r="CV92" i="15"/>
  <c r="CV68" i="15"/>
  <c r="CV82" i="15"/>
  <c r="CV83" i="15"/>
  <c r="CV89" i="15"/>
  <c r="CV91" i="15"/>
  <c r="CV52" i="15"/>
  <c r="CV53" i="15"/>
  <c r="CV75" i="15"/>
  <c r="CV56" i="15"/>
  <c r="CV2" i="15"/>
  <c r="CV54" i="15"/>
  <c r="CV55" i="15"/>
  <c r="CV71" i="15"/>
  <c r="CV102" i="15"/>
  <c r="CW104" i="15"/>
  <c r="CU57" i="15"/>
  <c r="CU17" i="2" s="1"/>
  <c r="CU93" i="15"/>
  <c r="CU43" i="2" s="1"/>
  <c r="DD6" i="2"/>
  <c r="DC67" i="2"/>
  <c r="DC68" i="2" s="1"/>
  <c r="DC69" i="2"/>
  <c r="CX12" i="2"/>
  <c r="CX27" i="2"/>
  <c r="CX28" i="2"/>
  <c r="CX29" i="2"/>
  <c r="CX30" i="2"/>
  <c r="CY5" i="2"/>
  <c r="CX31" i="2"/>
  <c r="CX32" i="2"/>
  <c r="CX33" i="2"/>
  <c r="CX34" i="2"/>
  <c r="CX35" i="2"/>
  <c r="CX25" i="2"/>
  <c r="CX26" i="2"/>
  <c r="CX45" i="2"/>
  <c r="CX66" i="2"/>
  <c r="CX57" i="2"/>
  <c r="CX51" i="2"/>
  <c r="CX52" i="2" s="1"/>
  <c r="CX3" i="2"/>
  <c r="CX58" i="2"/>
  <c r="CX4" i="2"/>
  <c r="CX44" i="2"/>
  <c r="CT49" i="15"/>
  <c r="CT20" i="2" s="1"/>
  <c r="DB68" i="2"/>
  <c r="CU79" i="15"/>
  <c r="CU42" i="2" s="1"/>
  <c r="CW35" i="24" l="1"/>
  <c r="CZ5" i="24"/>
  <c r="CY3" i="24"/>
  <c r="CW19" i="24"/>
  <c r="CX19" i="2" s="1"/>
  <c r="CW49" i="24"/>
  <c r="CW63" i="24"/>
  <c r="CT16" i="2"/>
  <c r="CT21" i="2" s="1"/>
  <c r="CT36" i="2" s="1"/>
  <c r="CT37" i="2" s="1"/>
  <c r="CU13" i="2"/>
  <c r="CU46" i="2"/>
  <c r="CW108" i="15"/>
  <c r="CV112" i="15"/>
  <c r="CV11" i="2" s="1"/>
  <c r="CV14" i="2" s="1"/>
  <c r="CU10" i="2"/>
  <c r="CV35" i="15"/>
  <c r="CV9" i="2" s="1"/>
  <c r="CW24" i="15"/>
  <c r="CW64" i="15"/>
  <c r="CW10" i="15"/>
  <c r="CW25" i="15"/>
  <c r="CW105" i="15"/>
  <c r="CW11" i="15"/>
  <c r="CW26" i="15"/>
  <c r="CW103" i="15"/>
  <c r="CW12" i="15"/>
  <c r="CW27" i="15"/>
  <c r="CW107" i="15"/>
  <c r="CW4" i="15"/>
  <c r="CW13" i="15"/>
  <c r="CW28" i="15"/>
  <c r="CW109" i="15"/>
  <c r="CW15" i="15"/>
  <c r="CW30" i="15"/>
  <c r="CW16" i="15"/>
  <c r="CW31" i="15"/>
  <c r="CX6" i="15"/>
  <c r="CX106" i="15" s="1"/>
  <c r="CW17" i="15"/>
  <c r="CW32" i="15"/>
  <c r="CW60" i="15"/>
  <c r="CW18" i="15"/>
  <c r="CW33" i="15"/>
  <c r="CW61" i="15"/>
  <c r="CW14" i="15"/>
  <c r="CW19" i="15"/>
  <c r="CW20" i="15"/>
  <c r="CW29" i="15"/>
  <c r="CW34" i="15"/>
  <c r="CW62" i="15"/>
  <c r="CW63" i="15"/>
  <c r="CW76" i="15"/>
  <c r="CW77" i="15"/>
  <c r="CW78" i="15"/>
  <c r="CW68" i="15"/>
  <c r="CW69" i="15"/>
  <c r="CW71" i="15"/>
  <c r="CW72" i="15"/>
  <c r="CW73" i="15"/>
  <c r="CW83" i="15"/>
  <c r="CW84" i="15"/>
  <c r="CW70" i="15"/>
  <c r="CW85" i="15"/>
  <c r="CW74" i="15"/>
  <c r="CW86" i="15"/>
  <c r="CW75" i="15"/>
  <c r="CW87" i="15"/>
  <c r="CW89" i="15"/>
  <c r="CW91" i="15"/>
  <c r="CW92" i="15"/>
  <c r="CW52" i="15"/>
  <c r="CW53" i="15"/>
  <c r="CW54" i="15"/>
  <c r="CW55" i="15"/>
  <c r="CW56" i="15"/>
  <c r="CW82" i="15"/>
  <c r="CW88" i="15"/>
  <c r="CW90" i="15"/>
  <c r="CW2" i="15"/>
  <c r="CW102" i="15"/>
  <c r="CV21" i="15"/>
  <c r="CV8" i="2" s="1"/>
  <c r="CV8" i="15"/>
  <c r="CV93" i="15"/>
  <c r="CV43" i="2" s="1"/>
  <c r="CV41" i="15"/>
  <c r="CV42" i="15"/>
  <c r="CV43" i="15"/>
  <c r="CV44" i="15"/>
  <c r="CV45" i="15"/>
  <c r="CV46" i="15"/>
  <c r="CV47" i="15"/>
  <c r="CV48" i="15"/>
  <c r="CV96" i="15"/>
  <c r="CV38" i="15"/>
  <c r="CV97" i="15"/>
  <c r="CV39" i="15"/>
  <c r="CV40" i="15"/>
  <c r="CV98" i="15"/>
  <c r="CY32" i="2"/>
  <c r="CY33" i="2"/>
  <c r="CY34" i="2"/>
  <c r="CY35" i="2"/>
  <c r="CY12" i="2"/>
  <c r="CY25" i="2"/>
  <c r="CY26" i="2"/>
  <c r="CY27" i="2"/>
  <c r="CY28" i="2"/>
  <c r="CY29" i="2"/>
  <c r="CZ5" i="2"/>
  <c r="CY30" i="2"/>
  <c r="CY31" i="2"/>
  <c r="CY58" i="2"/>
  <c r="CY45" i="2"/>
  <c r="CY66" i="2"/>
  <c r="CY44" i="2"/>
  <c r="CY57" i="2"/>
  <c r="CY51" i="2"/>
  <c r="CY52" i="2" s="1"/>
  <c r="CY3" i="2"/>
  <c r="CY4" i="2"/>
  <c r="CV79" i="15"/>
  <c r="CV42" i="2" s="1"/>
  <c r="CU49" i="15"/>
  <c r="DE6" i="2"/>
  <c r="DD67" i="2"/>
  <c r="DD68" i="2" s="1"/>
  <c r="DD69" i="2"/>
  <c r="CU99" i="15"/>
  <c r="CU24" i="2" s="1"/>
  <c r="CW110" i="15"/>
  <c r="CW111" i="15"/>
  <c r="CV57" i="15"/>
  <c r="CV17" i="2" s="1"/>
  <c r="CV65" i="15"/>
  <c r="CV18" i="2" s="1"/>
  <c r="CU15" i="2"/>
  <c r="CT39" i="2" l="1"/>
  <c r="CT54" i="2" s="1"/>
  <c r="CX49" i="24"/>
  <c r="CX35" i="24"/>
  <c r="CX19" i="24"/>
  <c r="CY19" i="2" s="1"/>
  <c r="CX63" i="24"/>
  <c r="DA5" i="24"/>
  <c r="CZ3" i="24"/>
  <c r="CV13" i="2"/>
  <c r="CV10" i="2"/>
  <c r="CU16" i="2"/>
  <c r="CX110" i="15"/>
  <c r="CX108" i="15"/>
  <c r="CX111" i="15"/>
  <c r="CZ25" i="2"/>
  <c r="CZ26" i="2"/>
  <c r="CZ27" i="2"/>
  <c r="CZ28" i="2"/>
  <c r="CZ29" i="2"/>
  <c r="CZ30" i="2"/>
  <c r="DA5" i="2"/>
  <c r="CZ31" i="2"/>
  <c r="CZ32" i="2"/>
  <c r="CZ33" i="2"/>
  <c r="CZ34" i="2"/>
  <c r="CZ12" i="2"/>
  <c r="CZ35" i="2"/>
  <c r="CZ57" i="2"/>
  <c r="CZ44" i="2"/>
  <c r="CZ58" i="2"/>
  <c r="CZ45" i="2"/>
  <c r="CZ66" i="2"/>
  <c r="CZ51" i="2"/>
  <c r="CZ52" i="2" s="1"/>
  <c r="CZ3" i="2"/>
  <c r="CZ4" i="2"/>
  <c r="CV49" i="15"/>
  <c r="CV20" i="2" s="1"/>
  <c r="CV99" i="15"/>
  <c r="CV24" i="2" s="1"/>
  <c r="CW21" i="15"/>
  <c r="CW8" i="2" s="1"/>
  <c r="CW8" i="15"/>
  <c r="CW79" i="15"/>
  <c r="CW42" i="2" s="1"/>
  <c r="CW35" i="15"/>
  <c r="CW9" i="2" s="1"/>
  <c r="CW46" i="15"/>
  <c r="CW47" i="15"/>
  <c r="CW48" i="15"/>
  <c r="CW96" i="15"/>
  <c r="CW38" i="15"/>
  <c r="CW97" i="15"/>
  <c r="CW40" i="15"/>
  <c r="CW41" i="15"/>
  <c r="CW42" i="15"/>
  <c r="CW43" i="15"/>
  <c r="CW39" i="15"/>
  <c r="CW44" i="15"/>
  <c r="CW45" i="15"/>
  <c r="CW98" i="15"/>
  <c r="CW57" i="15"/>
  <c r="CW17" i="2" s="1"/>
  <c r="CW65" i="15"/>
  <c r="CW18" i="2" s="1"/>
  <c r="CX104" i="15"/>
  <c r="CV46" i="2"/>
  <c r="CW93" i="15"/>
  <c r="CW43" i="2" s="1"/>
  <c r="CW112" i="15"/>
  <c r="CW11" i="2" s="1"/>
  <c r="CW13" i="2" s="1"/>
  <c r="DF6" i="2"/>
  <c r="DE67" i="2"/>
  <c r="DE68" i="2" s="1"/>
  <c r="DE69" i="2"/>
  <c r="CX14" i="15"/>
  <c r="CX29" i="15"/>
  <c r="CX15" i="15"/>
  <c r="CX30" i="15"/>
  <c r="CX16" i="15"/>
  <c r="CX31" i="15"/>
  <c r="CX17" i="15"/>
  <c r="CX18" i="15"/>
  <c r="CX33" i="15"/>
  <c r="CX20" i="15"/>
  <c r="CX10" i="15"/>
  <c r="CX25" i="15"/>
  <c r="CX105" i="15"/>
  <c r="CX26" i="15"/>
  <c r="CX62" i="15"/>
  <c r="CX27" i="15"/>
  <c r="CX63" i="15"/>
  <c r="CX28" i="15"/>
  <c r="CX64" i="15"/>
  <c r="CX32" i="15"/>
  <c r="CX34" i="15"/>
  <c r="CX4" i="15"/>
  <c r="CX103" i="15"/>
  <c r="CX11" i="15"/>
  <c r="CX107" i="15"/>
  <c r="CX12" i="15"/>
  <c r="CX109" i="15"/>
  <c r="CX13" i="15"/>
  <c r="CY6" i="15"/>
  <c r="CX60" i="15"/>
  <c r="CX61" i="15"/>
  <c r="CX19" i="15"/>
  <c r="CX24" i="15"/>
  <c r="CX76" i="15"/>
  <c r="CX77" i="15"/>
  <c r="CX68" i="15"/>
  <c r="CX70" i="15"/>
  <c r="CX71" i="15"/>
  <c r="CX72" i="15"/>
  <c r="CX82" i="15"/>
  <c r="CX83" i="15"/>
  <c r="CX84" i="15"/>
  <c r="CX85" i="15"/>
  <c r="CX86" i="15"/>
  <c r="CX69" i="15"/>
  <c r="CX88" i="15"/>
  <c r="CX74" i="15"/>
  <c r="CX90" i="15"/>
  <c r="CX75" i="15"/>
  <c r="CX91" i="15"/>
  <c r="CX78" i="15"/>
  <c r="CX55" i="15"/>
  <c r="CX56" i="15"/>
  <c r="CX87" i="15"/>
  <c r="CX89" i="15"/>
  <c r="CX92" i="15"/>
  <c r="CX73" i="15"/>
  <c r="CX52" i="15"/>
  <c r="CX53" i="15"/>
  <c r="CX54" i="15"/>
  <c r="CX2" i="15"/>
  <c r="CX102" i="15"/>
  <c r="CV15" i="2"/>
  <c r="CV16" i="2" l="1"/>
  <c r="CY49" i="24"/>
  <c r="CY19" i="24"/>
  <c r="CZ19" i="2" s="1"/>
  <c r="CY35" i="24"/>
  <c r="DB5" i="24"/>
  <c r="DA3" i="24"/>
  <c r="CY63" i="24"/>
  <c r="CY110" i="15"/>
  <c r="CW14" i="2"/>
  <c r="CX65" i="15"/>
  <c r="CX18" i="2" s="1"/>
  <c r="CW15" i="2"/>
  <c r="CV21" i="2"/>
  <c r="CV36" i="2" s="1"/>
  <c r="CV37" i="2" s="1"/>
  <c r="CV39" i="2" s="1"/>
  <c r="CV54" i="2" s="1"/>
  <c r="CX35" i="15"/>
  <c r="CX9" i="2" s="1"/>
  <c r="CW46" i="2"/>
  <c r="CX112" i="15"/>
  <c r="CX11" i="2" s="1"/>
  <c r="CX14" i="2" s="1"/>
  <c r="CX79" i="15"/>
  <c r="CX42" i="2" s="1"/>
  <c r="DA30" i="2"/>
  <c r="DB5" i="2"/>
  <c r="DA31" i="2"/>
  <c r="DA32" i="2"/>
  <c r="DA33" i="2"/>
  <c r="DA34" i="2"/>
  <c r="DA35" i="2"/>
  <c r="DA12" i="2"/>
  <c r="DA25" i="2"/>
  <c r="DA26" i="2"/>
  <c r="DA27" i="2"/>
  <c r="DA28" i="2"/>
  <c r="DA29" i="2"/>
  <c r="DA57" i="2"/>
  <c r="DA44" i="2"/>
  <c r="DA58" i="2"/>
  <c r="DA45" i="2"/>
  <c r="DA66" i="2"/>
  <c r="DA3" i="2"/>
  <c r="DA4" i="2"/>
  <c r="DA51" i="2"/>
  <c r="DA52" i="2" s="1"/>
  <c r="CX8" i="15"/>
  <c r="CX21" i="15"/>
  <c r="CX8" i="2" s="1"/>
  <c r="CX57" i="15"/>
  <c r="CX17" i="2" s="1"/>
  <c r="CX44" i="15"/>
  <c r="CX45" i="15"/>
  <c r="CX46" i="15"/>
  <c r="CX47" i="15"/>
  <c r="CX48" i="15"/>
  <c r="CX96" i="15"/>
  <c r="CX38" i="15"/>
  <c r="CX97" i="15"/>
  <c r="CX39" i="15"/>
  <c r="CX98" i="15"/>
  <c r="CX40" i="15"/>
  <c r="CX41" i="15"/>
  <c r="CX42" i="15"/>
  <c r="CX43" i="15"/>
  <c r="DG6" i="2"/>
  <c r="DF67" i="2"/>
  <c r="DF68" i="2" s="1"/>
  <c r="DF69" i="2"/>
  <c r="CW10" i="2"/>
  <c r="CY104" i="15"/>
  <c r="CY111" i="15"/>
  <c r="CW49" i="15"/>
  <c r="CW20" i="2" s="1"/>
  <c r="CX93" i="15"/>
  <c r="CX43" i="2" s="1"/>
  <c r="CW99" i="15"/>
  <c r="CW24" i="2" s="1"/>
  <c r="CY12" i="15"/>
  <c r="CY27" i="15"/>
  <c r="CY107" i="15"/>
  <c r="CY4" i="15"/>
  <c r="CY13" i="15"/>
  <c r="CY28" i="15"/>
  <c r="CY109" i="15"/>
  <c r="CY14" i="15"/>
  <c r="CY29" i="15"/>
  <c r="CY15" i="15"/>
  <c r="CY30" i="15"/>
  <c r="CY16" i="15"/>
  <c r="CY31" i="15"/>
  <c r="CZ6" i="15"/>
  <c r="CY17" i="15"/>
  <c r="CY32" i="15"/>
  <c r="CY60" i="15"/>
  <c r="CY18" i="15"/>
  <c r="CY33" i="15"/>
  <c r="CY61" i="15"/>
  <c r="CY19" i="15"/>
  <c r="CY34" i="15"/>
  <c r="CY62" i="15"/>
  <c r="CY20" i="15"/>
  <c r="CY63" i="15"/>
  <c r="CY24" i="15"/>
  <c r="CY64" i="15"/>
  <c r="CY10" i="15"/>
  <c r="CY11" i="15"/>
  <c r="CY25" i="15"/>
  <c r="CY26" i="15"/>
  <c r="CY75" i="15"/>
  <c r="CY76" i="15"/>
  <c r="CY78" i="15"/>
  <c r="CY105" i="15"/>
  <c r="CY69" i="15"/>
  <c r="CY70" i="15"/>
  <c r="CY71" i="15"/>
  <c r="CY72" i="15"/>
  <c r="CY73" i="15"/>
  <c r="CY82" i="15"/>
  <c r="CY74" i="15"/>
  <c r="CY83" i="15"/>
  <c r="CY77" i="15"/>
  <c r="CY84" i="15"/>
  <c r="CY85" i="15"/>
  <c r="CY103" i="15"/>
  <c r="CY87" i="15"/>
  <c r="CY89" i="15"/>
  <c r="CY90" i="15"/>
  <c r="CY68" i="15"/>
  <c r="CY52" i="15"/>
  <c r="CY53" i="15"/>
  <c r="CY86" i="15"/>
  <c r="CY54" i="15"/>
  <c r="CY88" i="15"/>
  <c r="CY55" i="15"/>
  <c r="CY91" i="15"/>
  <c r="CY56" i="15"/>
  <c r="CY92" i="15"/>
  <c r="CY2" i="15"/>
  <c r="CY102" i="15"/>
  <c r="CY108" i="15"/>
  <c r="CY106" i="15"/>
  <c r="CZ49" i="24" l="1"/>
  <c r="DC5" i="24"/>
  <c r="DB3" i="24"/>
  <c r="CZ19" i="24"/>
  <c r="DA19" i="2" s="1"/>
  <c r="CZ63" i="24"/>
  <c r="CZ35" i="24"/>
  <c r="CZ106" i="15"/>
  <c r="CX13" i="2"/>
  <c r="CX15" i="2" s="1"/>
  <c r="CW16" i="2"/>
  <c r="CY112" i="15"/>
  <c r="CY11" i="2" s="1"/>
  <c r="CY14" i="2" s="1"/>
  <c r="CY93" i="15"/>
  <c r="CY43" i="2" s="1"/>
  <c r="CY65" i="15"/>
  <c r="CY18" i="2" s="1"/>
  <c r="CZ111" i="15"/>
  <c r="DH6" i="2"/>
  <c r="DG67" i="2"/>
  <c r="DG68" i="2" s="1"/>
  <c r="DG69" i="2"/>
  <c r="CY57" i="15"/>
  <c r="CY17" i="2" s="1"/>
  <c r="CY21" i="15"/>
  <c r="CY8" i="2" s="1"/>
  <c r="CY8" i="15"/>
  <c r="CY96" i="15"/>
  <c r="CY38" i="15"/>
  <c r="CY97" i="15"/>
  <c r="CY39" i="15"/>
  <c r="CY98" i="15"/>
  <c r="CY40" i="15"/>
  <c r="CY41" i="15"/>
  <c r="CY42" i="15"/>
  <c r="CY43" i="15"/>
  <c r="CY44" i="15"/>
  <c r="CY45" i="15"/>
  <c r="CY46" i="15"/>
  <c r="CY47" i="15"/>
  <c r="CY48" i="15"/>
  <c r="CZ104" i="15"/>
  <c r="CY79" i="15"/>
  <c r="CY42" i="2" s="1"/>
  <c r="CY46" i="2" s="1"/>
  <c r="CW21" i="2"/>
  <c r="CW36" i="2" s="1"/>
  <c r="CW37" i="2" s="1"/>
  <c r="CW39" i="2" s="1"/>
  <c r="CW54" i="2" s="1"/>
  <c r="CY35" i="15"/>
  <c r="CY9" i="2" s="1"/>
  <c r="CZ17" i="15"/>
  <c r="CZ32" i="15"/>
  <c r="CZ60" i="15"/>
  <c r="CZ18" i="15"/>
  <c r="CZ33" i="15"/>
  <c r="CZ61" i="15"/>
  <c r="CZ19" i="15"/>
  <c r="CZ34" i="15"/>
  <c r="CZ62" i="15"/>
  <c r="CZ20" i="15"/>
  <c r="CZ63" i="15"/>
  <c r="CZ24" i="15"/>
  <c r="CZ64" i="15"/>
  <c r="CZ10" i="15"/>
  <c r="CZ25" i="15"/>
  <c r="CZ105" i="15"/>
  <c r="CZ11" i="15"/>
  <c r="CZ26" i="15"/>
  <c r="CZ103" i="15"/>
  <c r="CZ12" i="15"/>
  <c r="CZ27" i="15"/>
  <c r="CZ107" i="15"/>
  <c r="CZ4" i="15"/>
  <c r="CZ13" i="15"/>
  <c r="CZ28" i="15"/>
  <c r="CZ109" i="15"/>
  <c r="CZ14" i="15"/>
  <c r="CZ29" i="15"/>
  <c r="CZ15" i="15"/>
  <c r="DA6" i="15"/>
  <c r="CZ16" i="15"/>
  <c r="CZ30" i="15"/>
  <c r="CZ31" i="15"/>
  <c r="CZ74" i="15"/>
  <c r="CZ75" i="15"/>
  <c r="CZ77" i="15"/>
  <c r="CZ78" i="15"/>
  <c r="CZ68" i="15"/>
  <c r="CZ69" i="15"/>
  <c r="CZ70" i="15"/>
  <c r="CZ92" i="15"/>
  <c r="CZ82" i="15"/>
  <c r="CZ83" i="15"/>
  <c r="CZ84" i="15"/>
  <c r="CZ71" i="15"/>
  <c r="CZ72" i="15"/>
  <c r="CZ86" i="15"/>
  <c r="CZ76" i="15"/>
  <c r="CZ88" i="15"/>
  <c r="CZ89" i="15"/>
  <c r="CZ90" i="15"/>
  <c r="CZ53" i="15"/>
  <c r="CZ91" i="15"/>
  <c r="CZ54" i="15"/>
  <c r="CZ73" i="15"/>
  <c r="CZ55" i="15"/>
  <c r="CZ56" i="15"/>
  <c r="CZ52" i="15"/>
  <c r="CZ85" i="15"/>
  <c r="CZ2" i="15"/>
  <c r="CZ87" i="15"/>
  <c r="CZ102" i="15"/>
  <c r="CZ108" i="15"/>
  <c r="CX10" i="2"/>
  <c r="DB35" i="2"/>
  <c r="DB12" i="2"/>
  <c r="DB25" i="2"/>
  <c r="DB26" i="2"/>
  <c r="DB27" i="2"/>
  <c r="DB28" i="2"/>
  <c r="DB29" i="2"/>
  <c r="DB30" i="2"/>
  <c r="DC5" i="2"/>
  <c r="DB31" i="2"/>
  <c r="DB32" i="2"/>
  <c r="DB33" i="2"/>
  <c r="DB34" i="2"/>
  <c r="DB57" i="2"/>
  <c r="DB44" i="2"/>
  <c r="DB58" i="2"/>
  <c r="DB45" i="2"/>
  <c r="DB66" i="2"/>
  <c r="DB3" i="2"/>
  <c r="DB51" i="2"/>
  <c r="DB52" i="2" s="1"/>
  <c r="DB4" i="2"/>
  <c r="CX49" i="15"/>
  <c r="CX46" i="2"/>
  <c r="CX99" i="15"/>
  <c r="CX24" i="2" s="1"/>
  <c r="CZ110" i="15"/>
  <c r="DA35" i="24" l="1"/>
  <c r="DA49" i="24"/>
  <c r="DD5" i="24"/>
  <c r="DC3" i="24"/>
  <c r="DA19" i="24"/>
  <c r="DB19" i="2" s="1"/>
  <c r="DA63" i="24"/>
  <c r="CY13" i="2"/>
  <c r="DA108" i="15"/>
  <c r="CY10" i="2"/>
  <c r="DA110" i="15"/>
  <c r="CX16" i="2"/>
  <c r="DA104" i="15"/>
  <c r="CY49" i="15"/>
  <c r="CY20" i="2" s="1"/>
  <c r="CX20" i="2"/>
  <c r="CY99" i="15"/>
  <c r="CY24" i="2" s="1"/>
  <c r="CZ93" i="15"/>
  <c r="CZ43" i="2" s="1"/>
  <c r="DA10" i="15"/>
  <c r="DA25" i="15"/>
  <c r="DA105" i="15"/>
  <c r="DA11" i="15"/>
  <c r="DA26" i="15"/>
  <c r="DA103" i="15"/>
  <c r="DA12" i="15"/>
  <c r="DA27" i="15"/>
  <c r="DA107" i="15"/>
  <c r="DA4" i="15"/>
  <c r="DA13" i="15"/>
  <c r="DA28" i="15"/>
  <c r="DA109" i="15"/>
  <c r="DA14" i="15"/>
  <c r="DA29" i="15"/>
  <c r="DA15" i="15"/>
  <c r="DA30" i="15"/>
  <c r="DA16" i="15"/>
  <c r="DA31" i="15"/>
  <c r="DB6" i="15"/>
  <c r="DB108" i="15" s="1"/>
  <c r="DA17" i="15"/>
  <c r="DA32" i="15"/>
  <c r="DA60" i="15"/>
  <c r="DA18" i="15"/>
  <c r="DA33" i="15"/>
  <c r="DA61" i="15"/>
  <c r="DA19" i="15"/>
  <c r="DA34" i="15"/>
  <c r="DA62" i="15"/>
  <c r="DA63" i="15"/>
  <c r="DA64" i="15"/>
  <c r="DA20" i="15"/>
  <c r="DA24" i="15"/>
  <c r="DA73" i="15"/>
  <c r="DA74" i="15"/>
  <c r="DA76" i="15"/>
  <c r="DA68" i="15"/>
  <c r="DA69" i="15"/>
  <c r="DA72" i="15"/>
  <c r="DA91" i="15"/>
  <c r="DA75" i="15"/>
  <c r="DA92" i="15"/>
  <c r="DA77" i="15"/>
  <c r="DA78" i="15"/>
  <c r="DA82" i="15"/>
  <c r="DA83" i="15"/>
  <c r="DA85" i="15"/>
  <c r="DA87" i="15"/>
  <c r="DA88" i="15"/>
  <c r="DA84" i="15"/>
  <c r="DA70" i="15"/>
  <c r="DA86" i="15"/>
  <c r="DA71" i="15"/>
  <c r="DA89" i="15"/>
  <c r="DA90" i="15"/>
  <c r="DA52" i="15"/>
  <c r="DA53" i="15"/>
  <c r="DA54" i="15"/>
  <c r="DA55" i="15"/>
  <c r="DA56" i="15"/>
  <c r="DA2" i="15"/>
  <c r="DA102" i="15"/>
  <c r="CZ112" i="15"/>
  <c r="CZ11" i="2" s="1"/>
  <c r="CZ14" i="2" s="1"/>
  <c r="CZ65" i="15"/>
  <c r="CZ18" i="2" s="1"/>
  <c r="DC28" i="2"/>
  <c r="DC29" i="2"/>
  <c r="DC30" i="2"/>
  <c r="DD5" i="2"/>
  <c r="DC31" i="2"/>
  <c r="DC32" i="2"/>
  <c r="DC33" i="2"/>
  <c r="DC34" i="2"/>
  <c r="DC35" i="2"/>
  <c r="DC12" i="2"/>
  <c r="DC25" i="2"/>
  <c r="DC26" i="2"/>
  <c r="DC27" i="2"/>
  <c r="DC57" i="2"/>
  <c r="DC44" i="2"/>
  <c r="DC58" i="2"/>
  <c r="DC45" i="2"/>
  <c r="DC66" i="2"/>
  <c r="DC51" i="2"/>
  <c r="DC52" i="2" s="1"/>
  <c r="DC3" i="2"/>
  <c r="DC4" i="2"/>
  <c r="CZ79" i="15"/>
  <c r="CZ42" i="2" s="1"/>
  <c r="CZ8" i="15"/>
  <c r="CZ21" i="15"/>
  <c r="CZ8" i="2" s="1"/>
  <c r="DH69" i="2"/>
  <c r="DI6" i="2"/>
  <c r="DH67" i="2"/>
  <c r="DH68" i="2" s="1"/>
  <c r="CZ35" i="15"/>
  <c r="CZ9" i="2" s="1"/>
  <c r="DA111" i="15"/>
  <c r="DB111" i="15" s="1"/>
  <c r="CZ42" i="15"/>
  <c r="CZ43" i="15"/>
  <c r="CZ44" i="15"/>
  <c r="CZ45" i="15"/>
  <c r="CZ46" i="15"/>
  <c r="CZ47" i="15"/>
  <c r="CZ48" i="15"/>
  <c r="CZ96" i="15"/>
  <c r="CZ38" i="15"/>
  <c r="CZ97" i="15"/>
  <c r="CZ39" i="15"/>
  <c r="CZ98" i="15"/>
  <c r="CZ40" i="15"/>
  <c r="CZ41" i="15"/>
  <c r="DA106" i="15"/>
  <c r="CZ57" i="15"/>
  <c r="CZ17" i="2" s="1"/>
  <c r="CY15" i="2"/>
  <c r="CY16" i="2" l="1"/>
  <c r="DB63" i="24"/>
  <c r="DB35" i="24"/>
  <c r="DB49" i="24"/>
  <c r="DE5" i="24"/>
  <c r="DD3" i="24"/>
  <c r="DB19" i="24"/>
  <c r="DC19" i="2" s="1"/>
  <c r="DB106" i="15"/>
  <c r="DB110" i="15"/>
  <c r="CY21" i="2"/>
  <c r="CY36" i="2" s="1"/>
  <c r="CY37" i="2" s="1"/>
  <c r="CY39" i="2" s="1"/>
  <c r="CY54" i="2" s="1"/>
  <c r="CX21" i="2"/>
  <c r="CX36" i="2" s="1"/>
  <c r="CX37" i="2" s="1"/>
  <c r="DA79" i="15"/>
  <c r="DA42" i="2" s="1"/>
  <c r="DA21" i="15"/>
  <c r="DA8" i="2" s="1"/>
  <c r="DA8" i="15"/>
  <c r="CZ46" i="2"/>
  <c r="CZ49" i="15"/>
  <c r="DA65" i="15"/>
  <c r="DA18" i="2" s="1"/>
  <c r="CZ13" i="2"/>
  <c r="CZ15" i="2" s="1"/>
  <c r="CZ99" i="15"/>
  <c r="CZ24" i="2" s="1"/>
  <c r="DJ6" i="2"/>
  <c r="DI69" i="2"/>
  <c r="DI67" i="2"/>
  <c r="DI68" i="2" s="1"/>
  <c r="DA47" i="15"/>
  <c r="DA48" i="15"/>
  <c r="DA96" i="15"/>
  <c r="DA38" i="15"/>
  <c r="DA97" i="15"/>
  <c r="DA39" i="15"/>
  <c r="DA98" i="15"/>
  <c r="DA40" i="15"/>
  <c r="DA41" i="15"/>
  <c r="DA42" i="15"/>
  <c r="DA43" i="15"/>
  <c r="DA44" i="15"/>
  <c r="DA45" i="15"/>
  <c r="DA46" i="15"/>
  <c r="DA93" i="15"/>
  <c r="DA43" i="2" s="1"/>
  <c r="DA35" i="15"/>
  <c r="DA9" i="2" s="1"/>
  <c r="DD26" i="2"/>
  <c r="DD27" i="2"/>
  <c r="DD28" i="2"/>
  <c r="DD12" i="2"/>
  <c r="DD29" i="2"/>
  <c r="DD30" i="2"/>
  <c r="DE5" i="2"/>
  <c r="DD31" i="2"/>
  <c r="DD32" i="2"/>
  <c r="DD33" i="2"/>
  <c r="DD34" i="2"/>
  <c r="DD35" i="2"/>
  <c r="DD25" i="2"/>
  <c r="DD57" i="2"/>
  <c r="DD44" i="2"/>
  <c r="DD58" i="2"/>
  <c r="DD45" i="2"/>
  <c r="DD66" i="2"/>
  <c r="DD4" i="2"/>
  <c r="DD51" i="2"/>
  <c r="DD52" i="2" s="1"/>
  <c r="DD3" i="2"/>
  <c r="DA57" i="15"/>
  <c r="DA17" i="2" s="1"/>
  <c r="DB15" i="15"/>
  <c r="DB30" i="15"/>
  <c r="DB16" i="15"/>
  <c r="DB31" i="15"/>
  <c r="DC6" i="15"/>
  <c r="DC106" i="15" s="1"/>
  <c r="DB17" i="15"/>
  <c r="DB32" i="15"/>
  <c r="DB60" i="15"/>
  <c r="DB18" i="15"/>
  <c r="DB33" i="15"/>
  <c r="DB61" i="15"/>
  <c r="DB19" i="15"/>
  <c r="DB34" i="15"/>
  <c r="DB62" i="15"/>
  <c r="DB20" i="15"/>
  <c r="DB63" i="15"/>
  <c r="DB24" i="15"/>
  <c r="DB64" i="15"/>
  <c r="DB10" i="15"/>
  <c r="DB25" i="15"/>
  <c r="DB105" i="15"/>
  <c r="DB11" i="15"/>
  <c r="DB26" i="15"/>
  <c r="DB103" i="15"/>
  <c r="DB12" i="15"/>
  <c r="DB27" i="15"/>
  <c r="DB107" i="15"/>
  <c r="DB4" i="15"/>
  <c r="DB13" i="15"/>
  <c r="DB14" i="15"/>
  <c r="DB28" i="15"/>
  <c r="DB109" i="15"/>
  <c r="DB72" i="15"/>
  <c r="DB73" i="15"/>
  <c r="DB75" i="15"/>
  <c r="DB68" i="15"/>
  <c r="DB90" i="15"/>
  <c r="DB91" i="15"/>
  <c r="DB92" i="15"/>
  <c r="DB82" i="15"/>
  <c r="DB69" i="15"/>
  <c r="DB70" i="15"/>
  <c r="DB84" i="15"/>
  <c r="DB74" i="15"/>
  <c r="DB86" i="15"/>
  <c r="DB29" i="15"/>
  <c r="DB76" i="15"/>
  <c r="DB87" i="15"/>
  <c r="DB52" i="15"/>
  <c r="DB53" i="15"/>
  <c r="DB54" i="15"/>
  <c r="DB55" i="15"/>
  <c r="DB71" i="15"/>
  <c r="DB56" i="15"/>
  <c r="DB77" i="15"/>
  <c r="DB83" i="15"/>
  <c r="DB78" i="15"/>
  <c r="DB85" i="15"/>
  <c r="DB88" i="15"/>
  <c r="DB89" i="15"/>
  <c r="DB2" i="15"/>
  <c r="DB102" i="15"/>
  <c r="DA112" i="15"/>
  <c r="DA11" i="2" s="1"/>
  <c r="DA13" i="2" s="1"/>
  <c r="CZ10" i="2"/>
  <c r="DB104" i="15"/>
  <c r="DC104" i="15" s="1"/>
  <c r="CX39" i="2" l="1"/>
  <c r="CX54" i="2" s="1"/>
  <c r="DC63" i="24"/>
  <c r="DC49" i="24"/>
  <c r="DF5" i="24"/>
  <c r="DE3" i="24"/>
  <c r="DC108" i="15"/>
  <c r="DC110" i="15"/>
  <c r="DB112" i="15"/>
  <c r="DB11" i="2" s="1"/>
  <c r="DB14" i="2" s="1"/>
  <c r="CZ16" i="2"/>
  <c r="DB57" i="15"/>
  <c r="DB17" i="2" s="1"/>
  <c r="DB79" i="15"/>
  <c r="DB42" i="2" s="1"/>
  <c r="DA49" i="15"/>
  <c r="DA20" i="2" s="1"/>
  <c r="CZ20" i="2"/>
  <c r="DA99" i="15"/>
  <c r="DA24" i="2" s="1"/>
  <c r="DA14" i="2"/>
  <c r="DA15" i="2" s="1"/>
  <c r="DB65" i="15"/>
  <c r="DB18" i="2" s="1"/>
  <c r="DB21" i="15"/>
  <c r="DB8" i="2" s="1"/>
  <c r="DB8" i="15"/>
  <c r="DE31" i="2"/>
  <c r="DE32" i="2"/>
  <c r="DE33" i="2"/>
  <c r="DE34" i="2"/>
  <c r="DE35" i="2"/>
  <c r="DE12" i="2"/>
  <c r="DE25" i="2"/>
  <c r="DE26" i="2"/>
  <c r="DE27" i="2"/>
  <c r="DE28" i="2"/>
  <c r="DE29" i="2"/>
  <c r="DE30" i="2"/>
  <c r="DF5" i="2"/>
  <c r="DE57" i="2"/>
  <c r="DE44" i="2"/>
  <c r="DE58" i="2"/>
  <c r="DE45" i="2"/>
  <c r="DE66" i="2"/>
  <c r="DE3" i="2"/>
  <c r="DE4" i="2"/>
  <c r="DE51" i="2"/>
  <c r="DE52" i="2" s="1"/>
  <c r="DA10" i="2"/>
  <c r="DB35" i="15"/>
  <c r="DB9" i="2" s="1"/>
  <c r="DC20" i="15"/>
  <c r="DC63" i="15"/>
  <c r="DC24" i="15"/>
  <c r="DC64" i="15"/>
  <c r="DC10" i="15"/>
  <c r="DC25" i="15"/>
  <c r="DC105" i="15"/>
  <c r="DC11" i="15"/>
  <c r="DC26" i="15"/>
  <c r="DC103" i="15"/>
  <c r="DC12" i="15"/>
  <c r="DC27" i="15"/>
  <c r="DC107" i="15"/>
  <c r="DC4" i="15"/>
  <c r="DC13" i="15"/>
  <c r="DC28" i="15"/>
  <c r="DC109" i="15"/>
  <c r="DC14" i="15"/>
  <c r="DC29" i="15"/>
  <c r="DC15" i="15"/>
  <c r="DC30" i="15"/>
  <c r="DC16" i="15"/>
  <c r="DC31" i="15"/>
  <c r="DD6" i="15"/>
  <c r="DD106" i="15" s="1"/>
  <c r="DC17" i="15"/>
  <c r="DC32" i="15"/>
  <c r="DC60" i="15"/>
  <c r="DC61" i="15"/>
  <c r="DC62" i="15"/>
  <c r="DC18" i="15"/>
  <c r="DC19" i="15"/>
  <c r="DC33" i="15"/>
  <c r="DC34" i="15"/>
  <c r="DC71" i="15"/>
  <c r="DC72" i="15"/>
  <c r="DC68" i="15"/>
  <c r="DC89" i="15"/>
  <c r="DC69" i="15"/>
  <c r="DC90" i="15"/>
  <c r="DC70" i="15"/>
  <c r="DC91" i="15"/>
  <c r="DC73" i="15"/>
  <c r="DC92" i="15"/>
  <c r="DC74" i="15"/>
  <c r="DC75" i="15"/>
  <c r="DC76" i="15"/>
  <c r="DC83" i="15"/>
  <c r="DC78" i="15"/>
  <c r="DC85" i="15"/>
  <c r="DC86" i="15"/>
  <c r="DC87" i="15"/>
  <c r="DC56" i="15"/>
  <c r="DC88" i="15"/>
  <c r="DC77" i="15"/>
  <c r="DC52" i="15"/>
  <c r="DC82" i="15"/>
  <c r="DC55" i="15"/>
  <c r="DC84" i="15"/>
  <c r="DC54" i="15"/>
  <c r="DC2" i="15"/>
  <c r="DC53" i="15"/>
  <c r="DC102" i="15"/>
  <c r="DA46" i="2"/>
  <c r="DB93" i="15"/>
  <c r="DB43" i="2" s="1"/>
  <c r="DB40" i="15"/>
  <c r="DB41" i="15"/>
  <c r="DB42" i="15"/>
  <c r="DB43" i="15"/>
  <c r="DB44" i="15"/>
  <c r="DB45" i="15"/>
  <c r="DB46" i="15"/>
  <c r="DB47" i="15"/>
  <c r="DB48" i="15"/>
  <c r="DB96" i="15"/>
  <c r="DB38" i="15"/>
  <c r="DB39" i="15"/>
  <c r="DB97" i="15"/>
  <c r="DB98" i="15"/>
  <c r="DK6" i="2"/>
  <c r="DJ67" i="2"/>
  <c r="DJ69" i="2"/>
  <c r="DC111" i="15"/>
  <c r="DD63" i="24" l="1"/>
  <c r="DG5" i="24"/>
  <c r="DF3" i="24"/>
  <c r="DD49" i="24"/>
  <c r="DD19" i="24"/>
  <c r="DE19" i="2" s="1"/>
  <c r="DD35" i="24"/>
  <c r="DB13" i="2"/>
  <c r="DD111" i="15"/>
  <c r="DD108" i="15"/>
  <c r="DA16" i="2"/>
  <c r="DA21" i="2" s="1"/>
  <c r="DA36" i="2" s="1"/>
  <c r="DA37" i="2" s="1"/>
  <c r="DA39" i="2" s="1"/>
  <c r="DA54" i="2" s="1"/>
  <c r="DC57" i="15"/>
  <c r="DC17" i="2" s="1"/>
  <c r="DC112" i="15"/>
  <c r="DC11" i="2" s="1"/>
  <c r="DC14" i="2" s="1"/>
  <c r="DC8" i="15"/>
  <c r="DC21" i="15"/>
  <c r="DC8" i="2" s="1"/>
  <c r="DL6" i="2"/>
  <c r="DK67" i="2"/>
  <c r="DK68" i="2" s="1"/>
  <c r="DK69" i="2"/>
  <c r="DC65" i="15"/>
  <c r="DC18" i="2" s="1"/>
  <c r="DC35" i="15"/>
  <c r="DC9" i="2" s="1"/>
  <c r="DC45" i="15"/>
  <c r="DC46" i="15"/>
  <c r="DC47" i="15"/>
  <c r="DC48" i="15"/>
  <c r="DC96" i="15"/>
  <c r="DC38" i="15"/>
  <c r="DC97" i="15"/>
  <c r="DC39" i="15"/>
  <c r="DC98" i="15"/>
  <c r="DC40" i="15"/>
  <c r="DC41" i="15"/>
  <c r="DC42" i="15"/>
  <c r="DC43" i="15"/>
  <c r="DC44" i="15"/>
  <c r="DB49" i="15"/>
  <c r="DB15" i="2"/>
  <c r="DC79" i="15"/>
  <c r="DC42" i="2" s="1"/>
  <c r="DD13" i="15"/>
  <c r="DD28" i="15"/>
  <c r="DD109" i="15"/>
  <c r="DD14" i="15"/>
  <c r="DD29" i="15"/>
  <c r="DD15" i="15"/>
  <c r="DD30" i="15"/>
  <c r="DD16" i="15"/>
  <c r="DD31" i="15"/>
  <c r="DD17" i="15"/>
  <c r="DD32" i="15"/>
  <c r="DD60" i="15"/>
  <c r="DD18" i="15"/>
  <c r="DD33" i="15"/>
  <c r="DD61" i="15"/>
  <c r="DD19" i="15"/>
  <c r="DD34" i="15"/>
  <c r="DD62" i="15"/>
  <c r="DD20" i="15"/>
  <c r="DD63" i="15"/>
  <c r="DD24" i="15"/>
  <c r="DD64" i="15"/>
  <c r="DD10" i="15"/>
  <c r="DD25" i="15"/>
  <c r="DD105" i="15"/>
  <c r="DE6" i="15"/>
  <c r="DD4" i="15"/>
  <c r="DD2" i="15"/>
  <c r="DD11" i="15"/>
  <c r="DD12" i="15"/>
  <c r="DD26" i="15"/>
  <c r="DD27" i="15"/>
  <c r="DD107" i="15"/>
  <c r="DD103" i="15"/>
  <c r="DD69" i="15"/>
  <c r="DD88" i="15"/>
  <c r="DD70" i="15"/>
  <c r="DD89" i="15"/>
  <c r="DD71" i="15"/>
  <c r="DD90" i="15"/>
  <c r="DD72" i="15"/>
  <c r="DD91" i="15"/>
  <c r="DD73" i="15"/>
  <c r="DD92" i="15"/>
  <c r="DD74" i="15"/>
  <c r="DD75" i="15"/>
  <c r="DD82" i="15"/>
  <c r="DD77" i="15"/>
  <c r="DD84" i="15"/>
  <c r="DD78" i="15"/>
  <c r="DD85" i="15"/>
  <c r="DD83" i="15"/>
  <c r="DD52" i="15"/>
  <c r="DD86" i="15"/>
  <c r="DD53" i="15"/>
  <c r="DD87" i="15"/>
  <c r="DD54" i="15"/>
  <c r="DD55" i="15"/>
  <c r="DD56" i="15"/>
  <c r="DD68" i="15"/>
  <c r="DD76" i="15"/>
  <c r="DD102" i="15"/>
  <c r="DD110" i="15"/>
  <c r="DB99" i="15"/>
  <c r="DB24" i="2" s="1"/>
  <c r="DF12" i="2"/>
  <c r="DF25" i="2"/>
  <c r="DF26" i="2"/>
  <c r="DF27" i="2"/>
  <c r="DF28" i="2"/>
  <c r="DF29" i="2"/>
  <c r="DF30" i="2"/>
  <c r="DG5" i="2"/>
  <c r="DF31" i="2"/>
  <c r="DF32" i="2"/>
  <c r="DF33" i="2"/>
  <c r="DF34" i="2"/>
  <c r="DF35" i="2"/>
  <c r="DF57" i="2"/>
  <c r="DF44" i="2"/>
  <c r="DF58" i="2"/>
  <c r="DF45" i="2"/>
  <c r="DF66" i="2"/>
  <c r="DF51" i="2"/>
  <c r="DF52" i="2" s="1"/>
  <c r="DF3" i="2"/>
  <c r="DF4" i="2"/>
  <c r="DB46" i="2"/>
  <c r="DD104" i="15"/>
  <c r="CZ21" i="2"/>
  <c r="CZ36" i="2" s="1"/>
  <c r="CZ37" i="2" s="1"/>
  <c r="DJ68" i="2"/>
  <c r="DC93" i="15"/>
  <c r="DC43" i="2" s="1"/>
  <c r="DB10" i="2"/>
  <c r="CZ39" i="2" l="1"/>
  <c r="CZ54" i="2" s="1"/>
  <c r="DE63" i="24"/>
  <c r="DG3" i="24"/>
  <c r="DH5" i="24"/>
  <c r="DE35" i="24"/>
  <c r="DE49" i="24"/>
  <c r="DE19" i="24"/>
  <c r="DF19" i="2" s="1"/>
  <c r="DE108" i="15"/>
  <c r="DC13" i="2"/>
  <c r="DE104" i="15"/>
  <c r="DE111" i="15"/>
  <c r="DE110" i="15"/>
  <c r="DC15" i="2"/>
  <c r="DD35" i="15"/>
  <c r="DD9" i="2" s="1"/>
  <c r="DB20" i="2"/>
  <c r="DD57" i="15"/>
  <c r="DD17" i="2" s="1"/>
  <c r="DD112" i="15"/>
  <c r="DD11" i="2" s="1"/>
  <c r="DD38" i="15"/>
  <c r="DD39" i="15"/>
  <c r="DD41" i="15"/>
  <c r="DD96" i="15"/>
  <c r="DD42" i="15"/>
  <c r="DD43" i="15"/>
  <c r="DD44" i="15"/>
  <c r="DD45" i="15"/>
  <c r="DD97" i="15"/>
  <c r="DD46" i="15"/>
  <c r="DD98" i="15"/>
  <c r="DD47" i="15"/>
  <c r="DD48" i="15"/>
  <c r="DM6" i="2"/>
  <c r="DL67" i="2"/>
  <c r="DL69" i="2"/>
  <c r="DE11" i="15"/>
  <c r="DE26" i="15"/>
  <c r="DE103" i="15"/>
  <c r="DE12" i="15"/>
  <c r="DE27" i="15"/>
  <c r="DE107" i="15"/>
  <c r="DE4" i="15"/>
  <c r="DE13" i="15"/>
  <c r="DE28" i="15"/>
  <c r="DE109" i="15"/>
  <c r="DE14" i="15"/>
  <c r="DE29" i="15"/>
  <c r="DE15" i="15"/>
  <c r="DE30" i="15"/>
  <c r="DE16" i="15"/>
  <c r="DE31" i="15"/>
  <c r="DF6" i="15"/>
  <c r="DF108" i="15" s="1"/>
  <c r="DE17" i="15"/>
  <c r="DE32" i="15"/>
  <c r="DE60" i="15"/>
  <c r="DE18" i="15"/>
  <c r="DE33" i="15"/>
  <c r="DE61" i="15"/>
  <c r="DE19" i="15"/>
  <c r="DE34" i="15"/>
  <c r="DE62" i="15"/>
  <c r="DE20" i="15"/>
  <c r="DE63" i="15"/>
  <c r="DE10" i="15"/>
  <c r="DE24" i="15"/>
  <c r="DE25" i="15"/>
  <c r="DE105" i="15"/>
  <c r="DE64" i="15"/>
  <c r="DE68" i="15"/>
  <c r="DE87" i="15"/>
  <c r="DE69" i="15"/>
  <c r="DE88" i="15"/>
  <c r="DE70" i="15"/>
  <c r="DE89" i="15"/>
  <c r="DE71" i="15"/>
  <c r="DE90" i="15"/>
  <c r="DE72" i="15"/>
  <c r="DE91" i="15"/>
  <c r="DE73" i="15"/>
  <c r="DE74" i="15"/>
  <c r="DE76" i="15"/>
  <c r="DE83" i="15"/>
  <c r="DE77" i="15"/>
  <c r="DE84" i="15"/>
  <c r="DE54" i="15"/>
  <c r="DE55" i="15"/>
  <c r="DE75" i="15"/>
  <c r="DE56" i="15"/>
  <c r="DE78" i="15"/>
  <c r="DE82" i="15"/>
  <c r="DE85" i="15"/>
  <c r="DE86" i="15"/>
  <c r="DE52" i="15"/>
  <c r="DE92" i="15"/>
  <c r="DE53" i="15"/>
  <c r="DE2" i="15"/>
  <c r="DE102" i="15"/>
  <c r="DC10" i="2"/>
  <c r="DC16" i="2" s="1"/>
  <c r="DC49" i="15"/>
  <c r="DC20" i="2" s="1"/>
  <c r="DG29" i="2"/>
  <c r="DG30" i="2"/>
  <c r="DH5" i="2"/>
  <c r="DG31" i="2"/>
  <c r="DG32" i="2"/>
  <c r="DG33" i="2"/>
  <c r="DG35" i="2"/>
  <c r="DG12" i="2"/>
  <c r="DG25" i="2"/>
  <c r="DG26" i="2"/>
  <c r="DG27" i="2"/>
  <c r="DG28" i="2"/>
  <c r="DG34" i="2"/>
  <c r="DG57" i="2"/>
  <c r="DG44" i="2"/>
  <c r="DG58" i="2"/>
  <c r="DG45" i="2"/>
  <c r="DG66" i="2"/>
  <c r="DG3" i="2"/>
  <c r="DG4" i="2"/>
  <c r="DG51" i="2"/>
  <c r="DG52" i="2" s="1"/>
  <c r="DD79" i="15"/>
  <c r="DD42" i="2" s="1"/>
  <c r="DD65" i="15"/>
  <c r="DD18" i="2" s="1"/>
  <c r="DC46" i="2"/>
  <c r="DC99" i="15"/>
  <c r="DC24" i="2" s="1"/>
  <c r="DD93" i="15"/>
  <c r="DD43" i="2" s="1"/>
  <c r="DD8" i="15"/>
  <c r="DD21" i="15"/>
  <c r="DD8" i="2" s="1"/>
  <c r="DB16" i="2"/>
  <c r="DE106" i="15"/>
  <c r="DD14" i="2"/>
  <c r="DD13" i="2"/>
  <c r="DF49" i="24" l="1"/>
  <c r="DF63" i="24"/>
  <c r="DI5" i="24"/>
  <c r="DH3" i="24"/>
  <c r="DF106" i="15"/>
  <c r="DB21" i="2"/>
  <c r="DB36" i="2" s="1"/>
  <c r="DB37" i="2" s="1"/>
  <c r="DF110" i="15"/>
  <c r="DD99" i="15"/>
  <c r="DD24" i="2" s="1"/>
  <c r="DE112" i="15"/>
  <c r="DE11" i="2" s="1"/>
  <c r="DF111" i="15"/>
  <c r="DD10" i="2"/>
  <c r="DC21" i="2"/>
  <c r="DC36" i="2" s="1"/>
  <c r="DC37" i="2" s="1"/>
  <c r="DC39" i="2" s="1"/>
  <c r="DC54" i="2" s="1"/>
  <c r="DE57" i="15"/>
  <c r="DE17" i="2" s="1"/>
  <c r="DE79" i="15"/>
  <c r="DE42" i="2" s="1"/>
  <c r="DL68" i="2"/>
  <c r="DN6" i="2"/>
  <c r="DM67" i="2"/>
  <c r="DM68" i="2" s="1"/>
  <c r="DM69" i="2"/>
  <c r="DH34" i="2"/>
  <c r="DH35" i="2"/>
  <c r="DH12" i="2"/>
  <c r="DH25" i="2"/>
  <c r="DH26" i="2"/>
  <c r="DH28" i="2"/>
  <c r="DH29" i="2"/>
  <c r="DH30" i="2"/>
  <c r="DI5" i="2"/>
  <c r="DH31" i="2"/>
  <c r="DH27" i="2"/>
  <c r="DH32" i="2"/>
  <c r="DH33" i="2"/>
  <c r="DH57" i="2"/>
  <c r="DH44" i="2"/>
  <c r="DH58" i="2"/>
  <c r="DH51" i="2"/>
  <c r="DH52" i="2" s="1"/>
  <c r="DH4" i="2"/>
  <c r="DH45" i="2"/>
  <c r="DH66" i="2"/>
  <c r="DH3" i="2"/>
  <c r="DE65" i="15"/>
  <c r="DE18" i="2" s="1"/>
  <c r="DE93" i="15"/>
  <c r="DE43" i="2" s="1"/>
  <c r="DE48" i="15"/>
  <c r="DE96" i="15"/>
  <c r="DE38" i="15"/>
  <c r="DE97" i="15"/>
  <c r="DE39" i="15"/>
  <c r="DE98" i="15"/>
  <c r="DE40" i="15"/>
  <c r="DE41" i="15"/>
  <c r="DE42" i="15"/>
  <c r="DE43" i="15"/>
  <c r="DE44" i="15"/>
  <c r="DE45" i="15"/>
  <c r="DE46" i="15"/>
  <c r="DE47" i="15"/>
  <c r="DD49" i="15"/>
  <c r="DE35" i="15"/>
  <c r="DE9" i="2" s="1"/>
  <c r="DE21" i="15"/>
  <c r="DE8" i="2" s="1"/>
  <c r="DE8" i="15"/>
  <c r="DF16" i="15"/>
  <c r="DF31" i="15"/>
  <c r="DG6" i="15"/>
  <c r="DG108" i="15" s="1"/>
  <c r="DF17" i="15"/>
  <c r="DF32" i="15"/>
  <c r="DF60" i="15"/>
  <c r="DF18" i="15"/>
  <c r="DF33" i="15"/>
  <c r="DF61" i="15"/>
  <c r="DF19" i="15"/>
  <c r="DF34" i="15"/>
  <c r="DF62" i="15"/>
  <c r="DF20" i="15"/>
  <c r="DF63" i="15"/>
  <c r="DF24" i="15"/>
  <c r="DF64" i="15"/>
  <c r="DF10" i="15"/>
  <c r="DF25" i="15"/>
  <c r="DF105" i="15"/>
  <c r="DF11" i="15"/>
  <c r="DF26" i="15"/>
  <c r="DF103" i="15"/>
  <c r="DF12" i="15"/>
  <c r="DF27" i="15"/>
  <c r="DF107" i="15"/>
  <c r="DF4" i="15"/>
  <c r="DF13" i="15"/>
  <c r="DF28" i="15"/>
  <c r="DF109" i="15"/>
  <c r="DF14" i="15"/>
  <c r="DF15" i="15"/>
  <c r="DF29" i="15"/>
  <c r="DF30" i="15"/>
  <c r="DF86" i="15"/>
  <c r="DF68" i="15"/>
  <c r="DF87" i="15"/>
  <c r="DF69" i="15"/>
  <c r="DF88" i="15"/>
  <c r="DF70" i="15"/>
  <c r="DF89" i="15"/>
  <c r="DF71" i="15"/>
  <c r="DF90" i="15"/>
  <c r="DF72" i="15"/>
  <c r="DF73" i="15"/>
  <c r="DF92" i="15"/>
  <c r="DF75" i="15"/>
  <c r="DF82" i="15"/>
  <c r="DF76" i="15"/>
  <c r="DF83" i="15"/>
  <c r="DF84" i="15"/>
  <c r="DF85" i="15"/>
  <c r="DF91" i="15"/>
  <c r="DF74" i="15"/>
  <c r="DF52" i="15"/>
  <c r="DF77" i="15"/>
  <c r="DF53" i="15"/>
  <c r="DF78" i="15"/>
  <c r="DF54" i="15"/>
  <c r="DF55" i="15"/>
  <c r="DF56" i="15"/>
  <c r="DF2" i="15"/>
  <c r="DF102" i="15"/>
  <c r="DF104" i="15"/>
  <c r="DG104" i="15" s="1"/>
  <c r="DD46" i="2"/>
  <c r="DE13" i="2"/>
  <c r="DE14" i="2"/>
  <c r="DD15" i="2"/>
  <c r="DG63" i="24" l="1"/>
  <c r="DB39" i="2"/>
  <c r="DB54" i="2" s="1"/>
  <c r="DG35" i="24"/>
  <c r="DG19" i="24"/>
  <c r="DH19" i="2" s="1"/>
  <c r="DJ5" i="24"/>
  <c r="DI3" i="24"/>
  <c r="DG49" i="24"/>
  <c r="DD16" i="2"/>
  <c r="DG106" i="15"/>
  <c r="DE10" i="2"/>
  <c r="DF57" i="15"/>
  <c r="DF17" i="2" s="1"/>
  <c r="DF112" i="15"/>
  <c r="DF11" i="2" s="1"/>
  <c r="DF13" i="2" s="1"/>
  <c r="DF65" i="15"/>
  <c r="DF18" i="2" s="1"/>
  <c r="DF8" i="15"/>
  <c r="DF21" i="15"/>
  <c r="DF8" i="2" s="1"/>
  <c r="DF35" i="15"/>
  <c r="DF9" i="2" s="1"/>
  <c r="DG24" i="15"/>
  <c r="DG64" i="15"/>
  <c r="DG10" i="15"/>
  <c r="DG25" i="15"/>
  <c r="DG105" i="15"/>
  <c r="DG11" i="15"/>
  <c r="DG26" i="15"/>
  <c r="DG103" i="15"/>
  <c r="DG12" i="15"/>
  <c r="DG27" i="15"/>
  <c r="DG107" i="15"/>
  <c r="DG4" i="15"/>
  <c r="DG13" i="15"/>
  <c r="DG28" i="15"/>
  <c r="DG109" i="15"/>
  <c r="DG14" i="15"/>
  <c r="DG29" i="15"/>
  <c r="DG15" i="15"/>
  <c r="DG30" i="15"/>
  <c r="DG16" i="15"/>
  <c r="DG31" i="15"/>
  <c r="DH6" i="15"/>
  <c r="DH104" i="15" s="1"/>
  <c r="DG17" i="15"/>
  <c r="DG32" i="15"/>
  <c r="DG60" i="15"/>
  <c r="DG18" i="15"/>
  <c r="DG33" i="15"/>
  <c r="DG61" i="15"/>
  <c r="DG19" i="15"/>
  <c r="DG20" i="15"/>
  <c r="DG34" i="15"/>
  <c r="DG62" i="15"/>
  <c r="DG63" i="15"/>
  <c r="DG78" i="15"/>
  <c r="DG85" i="15"/>
  <c r="DG86" i="15"/>
  <c r="DG68" i="15"/>
  <c r="DG87" i="15"/>
  <c r="DG69" i="15"/>
  <c r="DG88" i="15"/>
  <c r="DG70" i="15"/>
  <c r="DG89" i="15"/>
  <c r="DG71" i="15"/>
  <c r="DG72" i="15"/>
  <c r="DG91" i="15"/>
  <c r="DG74" i="15"/>
  <c r="DG75" i="15"/>
  <c r="DG82" i="15"/>
  <c r="DG52" i="15"/>
  <c r="DG53" i="15"/>
  <c r="DG54" i="15"/>
  <c r="DG55" i="15"/>
  <c r="DG83" i="15"/>
  <c r="DG56" i="15"/>
  <c r="DG84" i="15"/>
  <c r="DG90" i="15"/>
  <c r="DG92" i="15"/>
  <c r="DG73" i="15"/>
  <c r="DG76" i="15"/>
  <c r="DG77" i="15"/>
  <c r="DG2" i="15"/>
  <c r="DG102" i="15"/>
  <c r="DF41" i="15"/>
  <c r="DF42" i="15"/>
  <c r="DF43" i="15"/>
  <c r="DF44" i="15"/>
  <c r="DF45" i="15"/>
  <c r="DF46" i="15"/>
  <c r="DF47" i="15"/>
  <c r="DF48" i="15"/>
  <c r="DF96" i="15"/>
  <c r="DF38" i="15"/>
  <c r="DF97" i="15"/>
  <c r="DF39" i="15"/>
  <c r="DF40" i="15"/>
  <c r="DF98" i="15"/>
  <c r="DO6" i="2"/>
  <c r="DN67" i="2"/>
  <c r="DN69" i="2"/>
  <c r="DI27" i="2"/>
  <c r="DI28" i="2"/>
  <c r="DI29" i="2"/>
  <c r="DJ5" i="2"/>
  <c r="DI30" i="2"/>
  <c r="DI31" i="2"/>
  <c r="DI33" i="2"/>
  <c r="DI34" i="2"/>
  <c r="DI35" i="2"/>
  <c r="DI12" i="2"/>
  <c r="DI26" i="2"/>
  <c r="DI32" i="2"/>
  <c r="DI25" i="2"/>
  <c r="DI57" i="2"/>
  <c r="DI44" i="2"/>
  <c r="DI51" i="2"/>
  <c r="DI52" i="2" s="1"/>
  <c r="DI3" i="2"/>
  <c r="DI4" i="2"/>
  <c r="DI58" i="2"/>
  <c r="DI45" i="2"/>
  <c r="DI66" i="2"/>
  <c r="DF79" i="15"/>
  <c r="DF42" i="2" s="1"/>
  <c r="DE46" i="2"/>
  <c r="DE49" i="15"/>
  <c r="DE20" i="2" s="1"/>
  <c r="DG111" i="15"/>
  <c r="DH111" i="15" s="1"/>
  <c r="DF93" i="15"/>
  <c r="DF43" i="2" s="1"/>
  <c r="DE15" i="2"/>
  <c r="DE99" i="15"/>
  <c r="DE24" i="2" s="1"/>
  <c r="DG110" i="15"/>
  <c r="DH63" i="24" l="1"/>
  <c r="DH49" i="24"/>
  <c r="DK5" i="24"/>
  <c r="DJ3" i="24"/>
  <c r="DH19" i="24"/>
  <c r="DI19" i="2" s="1"/>
  <c r="DH35" i="24"/>
  <c r="DE16" i="2"/>
  <c r="DE21" i="2" s="1"/>
  <c r="DE36" i="2" s="1"/>
  <c r="DE37" i="2" s="1"/>
  <c r="DE39" i="2" s="1"/>
  <c r="DE54" i="2" s="1"/>
  <c r="DF14" i="2"/>
  <c r="DH106" i="15"/>
  <c r="DH110" i="15"/>
  <c r="DH108" i="15"/>
  <c r="DF15" i="2"/>
  <c r="DG112" i="15"/>
  <c r="DG11" i="2" s="1"/>
  <c r="DG13" i="2" s="1"/>
  <c r="DO67" i="2"/>
  <c r="DO68" i="2" s="1"/>
  <c r="DP6" i="2"/>
  <c r="DO69" i="2"/>
  <c r="DG21" i="15"/>
  <c r="DG8" i="2" s="1"/>
  <c r="DG8" i="15"/>
  <c r="DG57" i="15"/>
  <c r="DG17" i="2" s="1"/>
  <c r="DG79" i="15"/>
  <c r="DG42" i="2" s="1"/>
  <c r="DG65" i="15"/>
  <c r="DG18" i="2" s="1"/>
  <c r="DG35" i="15"/>
  <c r="DG9" i="2" s="1"/>
  <c r="DJ12" i="2"/>
  <c r="DJ33" i="2"/>
  <c r="DJ34" i="2"/>
  <c r="DJ35" i="2"/>
  <c r="DJ25" i="2"/>
  <c r="DJ26" i="2"/>
  <c r="DJ27" i="2"/>
  <c r="DJ28" i="2"/>
  <c r="DJ29" i="2"/>
  <c r="DK5" i="2"/>
  <c r="DJ30" i="2"/>
  <c r="DJ31" i="2"/>
  <c r="DJ32" i="2"/>
  <c r="DJ45" i="2"/>
  <c r="DJ66" i="2"/>
  <c r="DJ44" i="2"/>
  <c r="DJ57" i="2"/>
  <c r="DJ51" i="2"/>
  <c r="DJ52" i="2" s="1"/>
  <c r="DJ3" i="2"/>
  <c r="DJ4" i="2"/>
  <c r="DJ58" i="2"/>
  <c r="DF99" i="15"/>
  <c r="DF24" i="2" s="1"/>
  <c r="DG93" i="15"/>
  <c r="DG43" i="2" s="1"/>
  <c r="DG46" i="15"/>
  <c r="DG47" i="15"/>
  <c r="DG48" i="15"/>
  <c r="DG96" i="15"/>
  <c r="DG38" i="15"/>
  <c r="DG97" i="15"/>
  <c r="DG39" i="15"/>
  <c r="DG40" i="15"/>
  <c r="DG41" i="15"/>
  <c r="DG42" i="15"/>
  <c r="DG43" i="15"/>
  <c r="DG44" i="15"/>
  <c r="DG45" i="15"/>
  <c r="DG98" i="15"/>
  <c r="DF49" i="15"/>
  <c r="DF20" i="2" s="1"/>
  <c r="DF10" i="2"/>
  <c r="DN68" i="2"/>
  <c r="DH14" i="15"/>
  <c r="DH29" i="15"/>
  <c r="DH15" i="15"/>
  <c r="DH30" i="15"/>
  <c r="DH16" i="15"/>
  <c r="DH31" i="15"/>
  <c r="DI6" i="15"/>
  <c r="DI111" i="15" s="1"/>
  <c r="DH17" i="15"/>
  <c r="DH32" i="15"/>
  <c r="DH60" i="15"/>
  <c r="DH18" i="15"/>
  <c r="DH33" i="15"/>
  <c r="DH61" i="15"/>
  <c r="DH20" i="15"/>
  <c r="DH63" i="15"/>
  <c r="DH24" i="15"/>
  <c r="DH64" i="15"/>
  <c r="DH10" i="15"/>
  <c r="DH25" i="15"/>
  <c r="DH105" i="15"/>
  <c r="DH11" i="15"/>
  <c r="DH26" i="15"/>
  <c r="DH103" i="15"/>
  <c r="DH62" i="15"/>
  <c r="DH4" i="15"/>
  <c r="DH12" i="15"/>
  <c r="DH13" i="15"/>
  <c r="DH19" i="15"/>
  <c r="DH27" i="15"/>
  <c r="DH28" i="15"/>
  <c r="DH34" i="15"/>
  <c r="DH107" i="15"/>
  <c r="DH109" i="15"/>
  <c r="DH77" i="15"/>
  <c r="DH84" i="15"/>
  <c r="DH78" i="15"/>
  <c r="DH85" i="15"/>
  <c r="DH86" i="15"/>
  <c r="DH68" i="15"/>
  <c r="DH87" i="15"/>
  <c r="DH69" i="15"/>
  <c r="DH88" i="15"/>
  <c r="DH70" i="15"/>
  <c r="DH71" i="15"/>
  <c r="DH90" i="15"/>
  <c r="DH73" i="15"/>
  <c r="DH92" i="15"/>
  <c r="DH74" i="15"/>
  <c r="DH75" i="15"/>
  <c r="DH76" i="15"/>
  <c r="DH52" i="15"/>
  <c r="DH82" i="15"/>
  <c r="DH53" i="15"/>
  <c r="DH83" i="15"/>
  <c r="DH89" i="15"/>
  <c r="DH72" i="15"/>
  <c r="DH91" i="15"/>
  <c r="DH54" i="15"/>
  <c r="DH55" i="15"/>
  <c r="DH56" i="15"/>
  <c r="DH2" i="15"/>
  <c r="DH102" i="15"/>
  <c r="DF46" i="2"/>
  <c r="DI35" i="24" l="1"/>
  <c r="DL5" i="24"/>
  <c r="DK3" i="24"/>
  <c r="DI19" i="24"/>
  <c r="DJ19" i="2" s="1"/>
  <c r="DI49" i="24"/>
  <c r="DI63" i="24"/>
  <c r="DF16" i="2"/>
  <c r="DF21" i="2" s="1"/>
  <c r="DF36" i="2" s="1"/>
  <c r="DF37" i="2" s="1"/>
  <c r="DF39" i="2" s="1"/>
  <c r="DF54" i="2" s="1"/>
  <c r="DG14" i="2"/>
  <c r="DG15" i="2" s="1"/>
  <c r="DI108" i="15"/>
  <c r="DG99" i="15"/>
  <c r="DG24" i="2" s="1"/>
  <c r="DG46" i="2"/>
  <c r="DI104" i="15"/>
  <c r="DG49" i="15"/>
  <c r="DH112" i="15"/>
  <c r="DH11" i="2" s="1"/>
  <c r="DH14" i="2" s="1"/>
  <c r="DH57" i="15"/>
  <c r="DH17" i="2" s="1"/>
  <c r="DH79" i="15"/>
  <c r="DH42" i="2" s="1"/>
  <c r="DK27" i="2"/>
  <c r="DK28" i="2"/>
  <c r="DK29" i="2"/>
  <c r="DL5" i="2"/>
  <c r="DK30" i="2"/>
  <c r="DK31" i="2"/>
  <c r="DK32" i="2"/>
  <c r="DK33" i="2"/>
  <c r="DK34" i="2"/>
  <c r="DK35" i="2"/>
  <c r="DK12" i="2"/>
  <c r="DK25" i="2"/>
  <c r="DK26" i="2"/>
  <c r="DK58" i="2"/>
  <c r="DK45" i="2"/>
  <c r="DK66" i="2"/>
  <c r="DK44" i="2"/>
  <c r="DK57" i="2"/>
  <c r="DK51" i="2"/>
  <c r="DK52" i="2" s="1"/>
  <c r="DK3" i="2"/>
  <c r="DK4" i="2"/>
  <c r="DH39" i="15"/>
  <c r="DH98" i="15"/>
  <c r="DH40" i="15"/>
  <c r="DH41" i="15"/>
  <c r="DH42" i="15"/>
  <c r="DH43" i="15"/>
  <c r="DH45" i="15"/>
  <c r="DH46" i="15"/>
  <c r="DH47" i="15"/>
  <c r="DH48" i="15"/>
  <c r="DH38" i="15"/>
  <c r="DH44" i="15"/>
  <c r="DH96" i="15"/>
  <c r="DH97" i="15"/>
  <c r="DH65" i="15"/>
  <c r="DH18" i="2" s="1"/>
  <c r="DG10" i="2"/>
  <c r="DI19" i="15"/>
  <c r="DI34" i="15"/>
  <c r="DI62" i="15"/>
  <c r="DI20" i="15"/>
  <c r="DI63" i="15"/>
  <c r="DI24" i="15"/>
  <c r="DI64" i="15"/>
  <c r="DI10" i="15"/>
  <c r="DI25" i="15"/>
  <c r="DI105" i="15"/>
  <c r="DI11" i="15"/>
  <c r="DI26" i="15"/>
  <c r="DI103" i="15"/>
  <c r="DI13" i="15"/>
  <c r="DI28" i="15"/>
  <c r="DI109" i="15"/>
  <c r="DI14" i="15"/>
  <c r="DI29" i="15"/>
  <c r="DI15" i="15"/>
  <c r="DI30" i="15"/>
  <c r="DI16" i="15"/>
  <c r="DI31" i="15"/>
  <c r="DI27" i="15"/>
  <c r="DI32" i="15"/>
  <c r="DI33" i="15"/>
  <c r="DJ6" i="15"/>
  <c r="DI107" i="15"/>
  <c r="DI60" i="15"/>
  <c r="DI61" i="15"/>
  <c r="DI4" i="15"/>
  <c r="DI12" i="15"/>
  <c r="DI17" i="15"/>
  <c r="DI18" i="15"/>
  <c r="DI76" i="15"/>
  <c r="DI83" i="15"/>
  <c r="DI77" i="15"/>
  <c r="DI84" i="15"/>
  <c r="DI78" i="15"/>
  <c r="DI85" i="15"/>
  <c r="DI86" i="15"/>
  <c r="DI68" i="15"/>
  <c r="DI87" i="15"/>
  <c r="DI69" i="15"/>
  <c r="DI70" i="15"/>
  <c r="DI89" i="15"/>
  <c r="DI72" i="15"/>
  <c r="DI91" i="15"/>
  <c r="DI73" i="15"/>
  <c r="DI92" i="15"/>
  <c r="DI82" i="15"/>
  <c r="DI71" i="15"/>
  <c r="DI88" i="15"/>
  <c r="DI52" i="15"/>
  <c r="DI74" i="15"/>
  <c r="DI90" i="15"/>
  <c r="DI53" i="15"/>
  <c r="DI75" i="15"/>
  <c r="DI54" i="15"/>
  <c r="DI55" i="15"/>
  <c r="DI56" i="15"/>
  <c r="DI2" i="15"/>
  <c r="DI102" i="15"/>
  <c r="DH21" i="15"/>
  <c r="DH8" i="2" s="1"/>
  <c r="DH8" i="15"/>
  <c r="DQ6" i="2"/>
  <c r="DP67" i="2"/>
  <c r="DP68" i="2" s="1"/>
  <c r="DP69" i="2"/>
  <c r="DH93" i="15"/>
  <c r="DH43" i="2" s="1"/>
  <c r="DH35" i="15"/>
  <c r="DH9" i="2" s="1"/>
  <c r="DI106" i="15"/>
  <c r="DI110" i="15"/>
  <c r="DJ35" i="24" l="1"/>
  <c r="DJ49" i="24"/>
  <c r="DJ63" i="24"/>
  <c r="DM5" i="24"/>
  <c r="DL3" i="24"/>
  <c r="DJ19" i="24"/>
  <c r="DK19" i="2" s="1"/>
  <c r="DH13" i="2"/>
  <c r="DH15" i="2" s="1"/>
  <c r="DG16" i="2"/>
  <c r="DH10" i="2"/>
  <c r="DI112" i="15"/>
  <c r="DI11" i="2" s="1"/>
  <c r="DI13" i="2" s="1"/>
  <c r="DJ106" i="15"/>
  <c r="DI57" i="15"/>
  <c r="DI17" i="2" s="1"/>
  <c r="DI35" i="15"/>
  <c r="DI9" i="2" s="1"/>
  <c r="DI44" i="15"/>
  <c r="DI45" i="15"/>
  <c r="DI46" i="15"/>
  <c r="DI47" i="15"/>
  <c r="DI48" i="15"/>
  <c r="DI38" i="15"/>
  <c r="DI97" i="15"/>
  <c r="DI39" i="15"/>
  <c r="DI98" i="15"/>
  <c r="DI40" i="15"/>
  <c r="DI41" i="15"/>
  <c r="DI42" i="15"/>
  <c r="DI43" i="15"/>
  <c r="DI96" i="15"/>
  <c r="DI65" i="15"/>
  <c r="DI18" i="2" s="1"/>
  <c r="DL33" i="2"/>
  <c r="DL34" i="2"/>
  <c r="DL35" i="2"/>
  <c r="DL12" i="2"/>
  <c r="DL25" i="2"/>
  <c r="DL26" i="2"/>
  <c r="DL27" i="2"/>
  <c r="DL28" i="2"/>
  <c r="DL29" i="2"/>
  <c r="DM5" i="2"/>
  <c r="DL30" i="2"/>
  <c r="DL31" i="2"/>
  <c r="DL32" i="2"/>
  <c r="DL57" i="2"/>
  <c r="DL44" i="2"/>
  <c r="DL58" i="2"/>
  <c r="DL45" i="2"/>
  <c r="DL66" i="2"/>
  <c r="DL4" i="2"/>
  <c r="DL51" i="2"/>
  <c r="DL52" i="2" s="1"/>
  <c r="DL3" i="2"/>
  <c r="DI79" i="15"/>
  <c r="DI42" i="2" s="1"/>
  <c r="DI93" i="15"/>
  <c r="DI43" i="2" s="1"/>
  <c r="DJ13" i="15"/>
  <c r="DJ28" i="15"/>
  <c r="DJ109" i="15"/>
  <c r="DJ14" i="15"/>
  <c r="DJ29" i="15"/>
  <c r="DJ15" i="15"/>
  <c r="DJ30" i="15"/>
  <c r="DJ16" i="15"/>
  <c r="DJ31" i="15"/>
  <c r="DJ19" i="15"/>
  <c r="DJ34" i="15"/>
  <c r="DJ62" i="15"/>
  <c r="DJ24" i="15"/>
  <c r="DJ33" i="15"/>
  <c r="DJ4" i="15"/>
  <c r="DJ105" i="15"/>
  <c r="DJ11" i="15"/>
  <c r="DJ103" i="15"/>
  <c r="DK6" i="15"/>
  <c r="DJ12" i="15"/>
  <c r="DJ107" i="15"/>
  <c r="DJ17" i="15"/>
  <c r="DJ18" i="15"/>
  <c r="DJ60" i="15"/>
  <c r="DJ20" i="15"/>
  <c r="DJ61" i="15"/>
  <c r="DJ25" i="15"/>
  <c r="DJ63" i="15"/>
  <c r="DJ26" i="15"/>
  <c r="DJ64" i="15"/>
  <c r="DJ27" i="15"/>
  <c r="DJ32" i="15"/>
  <c r="DJ75" i="15"/>
  <c r="DJ82" i="15"/>
  <c r="DJ76" i="15"/>
  <c r="DJ83" i="15"/>
  <c r="DJ77" i="15"/>
  <c r="DJ84" i="15"/>
  <c r="DJ78" i="15"/>
  <c r="DJ85" i="15"/>
  <c r="DJ86" i="15"/>
  <c r="DJ68" i="15"/>
  <c r="DJ69" i="15"/>
  <c r="DJ88" i="15"/>
  <c r="DJ71" i="15"/>
  <c r="DJ90" i="15"/>
  <c r="DJ72" i="15"/>
  <c r="DJ91" i="15"/>
  <c r="DJ55" i="15"/>
  <c r="DJ56" i="15"/>
  <c r="DJ70" i="15"/>
  <c r="DJ73" i="15"/>
  <c r="DJ87" i="15"/>
  <c r="DJ74" i="15"/>
  <c r="DJ89" i="15"/>
  <c r="DJ92" i="15"/>
  <c r="DJ54" i="15"/>
  <c r="DJ52" i="15"/>
  <c r="DJ53" i="15"/>
  <c r="DJ2" i="15"/>
  <c r="DJ10" i="15"/>
  <c r="DJ102" i="15"/>
  <c r="DH99" i="15"/>
  <c r="DH24" i="2" s="1"/>
  <c r="DH46" i="2"/>
  <c r="DJ108" i="15"/>
  <c r="DH49" i="15"/>
  <c r="DH20" i="2" s="1"/>
  <c r="DJ104" i="15"/>
  <c r="DK104" i="15" s="1"/>
  <c r="DQ67" i="2"/>
  <c r="DQ68" i="2" s="1"/>
  <c r="DR6" i="2"/>
  <c r="DQ69" i="2"/>
  <c r="DI8" i="15"/>
  <c r="DI21" i="15"/>
  <c r="DI8" i="2" s="1"/>
  <c r="DJ110" i="15"/>
  <c r="DJ111" i="15"/>
  <c r="DK35" i="24" l="1"/>
  <c r="DN5" i="24"/>
  <c r="DM3" i="24"/>
  <c r="DK63" i="24"/>
  <c r="DK19" i="24"/>
  <c r="DL19" i="2" s="1"/>
  <c r="DK49" i="24"/>
  <c r="DI14" i="2"/>
  <c r="DI10" i="2"/>
  <c r="DK110" i="15"/>
  <c r="DK111" i="15"/>
  <c r="DH16" i="2"/>
  <c r="DH21" i="2" s="1"/>
  <c r="DH36" i="2" s="1"/>
  <c r="DH37" i="2" s="1"/>
  <c r="DH39" i="2" s="1"/>
  <c r="DH54" i="2" s="1"/>
  <c r="DI15" i="2"/>
  <c r="DI46" i="2"/>
  <c r="DJ112" i="15"/>
  <c r="DJ11" i="2" s="1"/>
  <c r="DK108" i="15"/>
  <c r="DJ41" i="15"/>
  <c r="DJ97" i="15"/>
  <c r="DJ38" i="15"/>
  <c r="DJ98" i="15"/>
  <c r="DJ39" i="15"/>
  <c r="DJ40" i="15"/>
  <c r="DJ42" i="15"/>
  <c r="DJ43" i="15"/>
  <c r="DJ44" i="15"/>
  <c r="DJ45" i="15"/>
  <c r="DJ46" i="15"/>
  <c r="DJ47" i="15"/>
  <c r="DJ96" i="15"/>
  <c r="DJ48" i="15"/>
  <c r="DI49" i="15"/>
  <c r="DI20" i="2" s="1"/>
  <c r="DJ65" i="15"/>
  <c r="DJ18" i="2" s="1"/>
  <c r="DJ35" i="15"/>
  <c r="DJ9" i="2" s="1"/>
  <c r="DJ57" i="15"/>
  <c r="DJ17" i="2" s="1"/>
  <c r="DI99" i="15"/>
  <c r="DI24" i="2" s="1"/>
  <c r="DJ8" i="15"/>
  <c r="DJ21" i="15"/>
  <c r="DJ8" i="2" s="1"/>
  <c r="DJ93" i="15"/>
  <c r="DJ43" i="2" s="1"/>
  <c r="DR67" i="2"/>
  <c r="DR68" i="2" s="1"/>
  <c r="DS6" i="2"/>
  <c r="DR69" i="2"/>
  <c r="DM27" i="2"/>
  <c r="DM28" i="2"/>
  <c r="DM29" i="2"/>
  <c r="DN5" i="2"/>
  <c r="DM30" i="2"/>
  <c r="DM31" i="2"/>
  <c r="DM32" i="2"/>
  <c r="DM33" i="2"/>
  <c r="DM34" i="2"/>
  <c r="DM35" i="2"/>
  <c r="DM12" i="2"/>
  <c r="DM25" i="2"/>
  <c r="DM26" i="2"/>
  <c r="DM57" i="2"/>
  <c r="DM44" i="2"/>
  <c r="DM58" i="2"/>
  <c r="DM45" i="2"/>
  <c r="DM66" i="2"/>
  <c r="DM3" i="2"/>
  <c r="DM4" i="2"/>
  <c r="DM51" i="2"/>
  <c r="DM52" i="2" s="1"/>
  <c r="DK19" i="15"/>
  <c r="DK34" i="15"/>
  <c r="DK62" i="15"/>
  <c r="DK20" i="15"/>
  <c r="DK63" i="15"/>
  <c r="DK24" i="15"/>
  <c r="DK64" i="15"/>
  <c r="DK25" i="15"/>
  <c r="DK105" i="15"/>
  <c r="DK11" i="15"/>
  <c r="DK26" i="15"/>
  <c r="DK103" i="15"/>
  <c r="DK12" i="15"/>
  <c r="DK27" i="15"/>
  <c r="DK107" i="15"/>
  <c r="DK4" i="15"/>
  <c r="DK13" i="15"/>
  <c r="DK28" i="15"/>
  <c r="DK109" i="15"/>
  <c r="DK14" i="15"/>
  <c r="DK29" i="15"/>
  <c r="DK15" i="15"/>
  <c r="DK30" i="15"/>
  <c r="DK16" i="15"/>
  <c r="DK31" i="15"/>
  <c r="DL6" i="15"/>
  <c r="DL111" i="15" s="1"/>
  <c r="DK32" i="15"/>
  <c r="DK33" i="15"/>
  <c r="DK60" i="15"/>
  <c r="DK61" i="15"/>
  <c r="DK17" i="15"/>
  <c r="DK18" i="15"/>
  <c r="DK74" i="15"/>
  <c r="DK75" i="15"/>
  <c r="DK82" i="15"/>
  <c r="DK76" i="15"/>
  <c r="DK83" i="15"/>
  <c r="DK77" i="15"/>
  <c r="DK84" i="15"/>
  <c r="DK78" i="15"/>
  <c r="DK85" i="15"/>
  <c r="DK68" i="15"/>
  <c r="DK87" i="15"/>
  <c r="DK70" i="15"/>
  <c r="DK89" i="15"/>
  <c r="DK71" i="15"/>
  <c r="DK90" i="15"/>
  <c r="DK88" i="15"/>
  <c r="DK91" i="15"/>
  <c r="DK92" i="15"/>
  <c r="DK52" i="15"/>
  <c r="DK53" i="15"/>
  <c r="DK54" i="15"/>
  <c r="DK55" i="15"/>
  <c r="DK69" i="15"/>
  <c r="DK56" i="15"/>
  <c r="DK72" i="15"/>
  <c r="DK73" i="15"/>
  <c r="DK2" i="15"/>
  <c r="DK86" i="15"/>
  <c r="DK10" i="15"/>
  <c r="DK102" i="15"/>
  <c r="DK106" i="15"/>
  <c r="DL106" i="15" s="1"/>
  <c r="DJ79" i="15"/>
  <c r="DJ42" i="2" s="1"/>
  <c r="DJ14" i="2"/>
  <c r="DJ13" i="2"/>
  <c r="DL108" i="15"/>
  <c r="DL35" i="24" l="1"/>
  <c r="DI16" i="2"/>
  <c r="DI21" i="2" s="1"/>
  <c r="DI36" i="2" s="1"/>
  <c r="DI37" i="2" s="1"/>
  <c r="DI39" i="2" s="1"/>
  <c r="DI54" i="2" s="1"/>
  <c r="DL49" i="24"/>
  <c r="DO5" i="24"/>
  <c r="DN3" i="24"/>
  <c r="DL63" i="24"/>
  <c r="DL19" i="24"/>
  <c r="DM19" i="2" s="1"/>
  <c r="DJ15" i="2"/>
  <c r="DK112" i="15"/>
  <c r="DK11" i="2" s="1"/>
  <c r="DK14" i="2" s="1"/>
  <c r="DS67" i="2"/>
  <c r="DS68" i="2" s="1"/>
  <c r="DT6" i="2"/>
  <c r="DS69" i="2"/>
  <c r="DK35" i="15"/>
  <c r="DK9" i="2" s="1"/>
  <c r="DJ10" i="2"/>
  <c r="DJ16" i="2" s="1"/>
  <c r="DK65" i="15"/>
  <c r="DK18" i="2" s="1"/>
  <c r="DK44" i="15"/>
  <c r="DK45" i="15"/>
  <c r="DK46" i="15"/>
  <c r="DK47" i="15"/>
  <c r="DK48" i="15"/>
  <c r="DK96" i="15"/>
  <c r="DK38" i="15"/>
  <c r="DK97" i="15"/>
  <c r="DK39" i="15"/>
  <c r="DK98" i="15"/>
  <c r="DK40" i="15"/>
  <c r="DK41" i="15"/>
  <c r="DK42" i="15"/>
  <c r="DK43" i="15"/>
  <c r="DJ46" i="2"/>
  <c r="DK57" i="15"/>
  <c r="DK17" i="2" s="1"/>
  <c r="DL13" i="15"/>
  <c r="DL28" i="15"/>
  <c r="DL109" i="15"/>
  <c r="DL14" i="15"/>
  <c r="DL29" i="15"/>
  <c r="DL15" i="15"/>
  <c r="DL30" i="15"/>
  <c r="DL16" i="15"/>
  <c r="DL31" i="15"/>
  <c r="DM6" i="15"/>
  <c r="DM111" i="15" s="1"/>
  <c r="DL17" i="15"/>
  <c r="DL32" i="15"/>
  <c r="DL60" i="15"/>
  <c r="DL18" i="15"/>
  <c r="DL33" i="15"/>
  <c r="DL61" i="15"/>
  <c r="DL19" i="15"/>
  <c r="DL34" i="15"/>
  <c r="DL62" i="15"/>
  <c r="DL20" i="15"/>
  <c r="DL63" i="15"/>
  <c r="DL24" i="15"/>
  <c r="DL64" i="15"/>
  <c r="DL25" i="15"/>
  <c r="DL105" i="15"/>
  <c r="DL27" i="15"/>
  <c r="DL103" i="15"/>
  <c r="DL107" i="15"/>
  <c r="DL4" i="15"/>
  <c r="DL11" i="15"/>
  <c r="DL12" i="15"/>
  <c r="DL26" i="15"/>
  <c r="DL73" i="15"/>
  <c r="DL74" i="15"/>
  <c r="DL75" i="15"/>
  <c r="DL82" i="15"/>
  <c r="DL76" i="15"/>
  <c r="DL83" i="15"/>
  <c r="DL77" i="15"/>
  <c r="DL84" i="15"/>
  <c r="DL78" i="15"/>
  <c r="DL86" i="15"/>
  <c r="DL69" i="15"/>
  <c r="DL70" i="15"/>
  <c r="DL89" i="15"/>
  <c r="DL71" i="15"/>
  <c r="DL53" i="15"/>
  <c r="DL72" i="15"/>
  <c r="DL54" i="15"/>
  <c r="DL55" i="15"/>
  <c r="DL56" i="15"/>
  <c r="DL85" i="15"/>
  <c r="DL87" i="15"/>
  <c r="DL88" i="15"/>
  <c r="DL90" i="15"/>
  <c r="DL91" i="15"/>
  <c r="DL52" i="15"/>
  <c r="DL68" i="15"/>
  <c r="DL2" i="15"/>
  <c r="DL92" i="15"/>
  <c r="DL10" i="15"/>
  <c r="DL102" i="15"/>
  <c r="DN33" i="2"/>
  <c r="DN34" i="2"/>
  <c r="DN35" i="2"/>
  <c r="DN12" i="2"/>
  <c r="DN25" i="2"/>
  <c r="DN26" i="2"/>
  <c r="DN27" i="2"/>
  <c r="DN28" i="2"/>
  <c r="DN29" i="2"/>
  <c r="DO5" i="2"/>
  <c r="DN30" i="2"/>
  <c r="DN31" i="2"/>
  <c r="DN32" i="2"/>
  <c r="DN57" i="2"/>
  <c r="DN44" i="2"/>
  <c r="DN58" i="2"/>
  <c r="DN45" i="2"/>
  <c r="DN66" i="2"/>
  <c r="DN3" i="2"/>
  <c r="DN51" i="2"/>
  <c r="DN52" i="2" s="1"/>
  <c r="DN4" i="2"/>
  <c r="DK21" i="15"/>
  <c r="DK8" i="2" s="1"/>
  <c r="DK8" i="15"/>
  <c r="DJ49" i="15"/>
  <c r="DL104" i="15"/>
  <c r="DK93" i="15"/>
  <c r="DK43" i="2" s="1"/>
  <c r="DL110" i="15"/>
  <c r="DJ99" i="15"/>
  <c r="DJ24" i="2" s="1"/>
  <c r="DK79" i="15"/>
  <c r="DK42" i="2" s="1"/>
  <c r="DM19" i="24" l="1"/>
  <c r="DN19" i="2" s="1"/>
  <c r="DM63" i="24"/>
  <c r="DM35" i="24"/>
  <c r="DM49" i="24"/>
  <c r="DP5" i="24"/>
  <c r="DO3" i="24"/>
  <c r="DK46" i="2"/>
  <c r="DK13" i="2"/>
  <c r="DM108" i="15"/>
  <c r="DM110" i="15"/>
  <c r="DM104" i="15"/>
  <c r="DL112" i="15"/>
  <c r="DL11" i="2" s="1"/>
  <c r="DL13" i="2" s="1"/>
  <c r="DK10" i="2"/>
  <c r="DM106" i="15"/>
  <c r="DK15" i="2"/>
  <c r="DK99" i="15"/>
  <c r="DK24" i="2" s="1"/>
  <c r="DL38" i="15"/>
  <c r="DL97" i="15"/>
  <c r="DL39" i="15"/>
  <c r="DL98" i="15"/>
  <c r="DL40" i="15"/>
  <c r="DL41" i="15"/>
  <c r="DL42" i="15"/>
  <c r="DL43" i="15"/>
  <c r="DL44" i="15"/>
  <c r="DL45" i="15"/>
  <c r="DL46" i="15"/>
  <c r="DL47" i="15"/>
  <c r="DL96" i="15"/>
  <c r="DL48" i="15"/>
  <c r="DK49" i="15"/>
  <c r="DK20" i="2" s="1"/>
  <c r="DL65" i="15"/>
  <c r="DL18" i="2" s="1"/>
  <c r="DL93" i="15"/>
  <c r="DL43" i="2" s="1"/>
  <c r="DO27" i="2"/>
  <c r="DO28" i="2"/>
  <c r="DO29" i="2"/>
  <c r="DP5" i="2"/>
  <c r="DO30" i="2"/>
  <c r="DO31" i="2"/>
  <c r="DO32" i="2"/>
  <c r="DO33" i="2"/>
  <c r="DO34" i="2"/>
  <c r="DO35" i="2"/>
  <c r="DO12" i="2"/>
  <c r="DO25" i="2"/>
  <c r="DO26" i="2"/>
  <c r="DO57" i="2"/>
  <c r="DO44" i="2"/>
  <c r="DO58" i="2"/>
  <c r="DO45" i="2"/>
  <c r="DO66" i="2"/>
  <c r="DO51" i="2"/>
  <c r="DO52" i="2" s="1"/>
  <c r="DO3" i="2"/>
  <c r="DO4" i="2"/>
  <c r="DL79" i="15"/>
  <c r="DL42" i="2" s="1"/>
  <c r="DL35" i="15"/>
  <c r="DL9" i="2" s="1"/>
  <c r="DM19" i="15"/>
  <c r="DM34" i="15"/>
  <c r="DM62" i="15"/>
  <c r="DM20" i="15"/>
  <c r="DM63" i="15"/>
  <c r="DM24" i="15"/>
  <c r="DM64" i="15"/>
  <c r="DM25" i="15"/>
  <c r="DM105" i="15"/>
  <c r="DM11" i="15"/>
  <c r="DM26" i="15"/>
  <c r="DM103" i="15"/>
  <c r="DM12" i="15"/>
  <c r="DM27" i="15"/>
  <c r="DM107" i="15"/>
  <c r="DM4" i="15"/>
  <c r="DM13" i="15"/>
  <c r="DM28" i="15"/>
  <c r="DM109" i="15"/>
  <c r="DM14" i="15"/>
  <c r="DM29" i="15"/>
  <c r="DM15" i="15"/>
  <c r="DM30" i="15"/>
  <c r="DM16" i="15"/>
  <c r="DM31" i="15"/>
  <c r="DN6" i="15"/>
  <c r="DN111" i="15" s="1"/>
  <c r="DM32" i="15"/>
  <c r="DM33" i="15"/>
  <c r="DM60" i="15"/>
  <c r="DM61" i="15"/>
  <c r="DM17" i="15"/>
  <c r="DM18" i="15"/>
  <c r="DM72" i="15"/>
  <c r="DM73" i="15"/>
  <c r="DM74" i="15"/>
  <c r="DM75" i="15"/>
  <c r="DM76" i="15"/>
  <c r="DM77" i="15"/>
  <c r="DM78" i="15"/>
  <c r="DM68" i="15"/>
  <c r="DM69" i="15"/>
  <c r="DM82" i="15"/>
  <c r="DM83" i="15"/>
  <c r="DM84" i="15"/>
  <c r="DM70" i="15"/>
  <c r="DM85" i="15"/>
  <c r="DM71" i="15"/>
  <c r="DM86" i="15"/>
  <c r="DM87" i="15"/>
  <c r="DM88" i="15"/>
  <c r="DM52" i="15"/>
  <c r="DM89" i="15"/>
  <c r="DM53" i="15"/>
  <c r="DM90" i="15"/>
  <c r="DM54" i="15"/>
  <c r="DM91" i="15"/>
  <c r="DM92" i="15"/>
  <c r="DM55" i="15"/>
  <c r="DM56" i="15"/>
  <c r="DM2" i="15"/>
  <c r="DM10" i="15"/>
  <c r="DM102" i="15"/>
  <c r="DT69" i="2"/>
  <c r="DU6" i="2"/>
  <c r="DT67" i="2"/>
  <c r="DT68" i="2" s="1"/>
  <c r="DJ20" i="2"/>
  <c r="DJ21" i="2" s="1"/>
  <c r="DJ36" i="2" s="1"/>
  <c r="DJ37" i="2" s="1"/>
  <c r="DL57" i="15"/>
  <c r="DL17" i="2" s="1"/>
  <c r="DL21" i="15"/>
  <c r="DL8" i="2" s="1"/>
  <c r="DL8" i="15"/>
  <c r="DL14" i="2"/>
  <c r="DJ39" i="2" l="1"/>
  <c r="DJ54" i="2" s="1"/>
  <c r="DN19" i="24"/>
  <c r="DO19" i="2" s="1"/>
  <c r="DF19" i="24"/>
  <c r="DG19" i="2" s="1"/>
  <c r="DG20" i="2" s="1"/>
  <c r="DG21" i="2" s="1"/>
  <c r="DG36" i="2" s="1"/>
  <c r="DG37" i="2" s="1"/>
  <c r="DG39" i="2" s="1"/>
  <c r="DG54" i="2" s="1"/>
  <c r="DN35" i="24"/>
  <c r="DN63" i="24"/>
  <c r="DQ5" i="24"/>
  <c r="DP3" i="24"/>
  <c r="DN49" i="24"/>
  <c r="DF35" i="24"/>
  <c r="DK16" i="2"/>
  <c r="DK21" i="2" s="1"/>
  <c r="DK36" i="2" s="1"/>
  <c r="DK37" i="2" s="1"/>
  <c r="DK39" i="2" s="1"/>
  <c r="DK54" i="2" s="1"/>
  <c r="DL15" i="2"/>
  <c r="DL10" i="2"/>
  <c r="DL16" i="2" s="1"/>
  <c r="DM112" i="15"/>
  <c r="DM11" i="2" s="1"/>
  <c r="DM13" i="2" s="1"/>
  <c r="DN108" i="15"/>
  <c r="DN104" i="15"/>
  <c r="DN110" i="15"/>
  <c r="DM35" i="15"/>
  <c r="DM9" i="2" s="1"/>
  <c r="DM65" i="15"/>
  <c r="DM18" i="2" s="1"/>
  <c r="DM79" i="15"/>
  <c r="DM42" i="2" s="1"/>
  <c r="DM44" i="15"/>
  <c r="DM45" i="15"/>
  <c r="DM46" i="15"/>
  <c r="DM47" i="15"/>
  <c r="DM48" i="15"/>
  <c r="DM96" i="15"/>
  <c r="DM38" i="15"/>
  <c r="DM97" i="15"/>
  <c r="DM39" i="15"/>
  <c r="DM98" i="15"/>
  <c r="DM40" i="15"/>
  <c r="DM41" i="15"/>
  <c r="DM42" i="15"/>
  <c r="DM43" i="15"/>
  <c r="DL99" i="15"/>
  <c r="DL24" i="2" s="1"/>
  <c r="DL49" i="15"/>
  <c r="DM57" i="15"/>
  <c r="DM17" i="2" s="1"/>
  <c r="DN13" i="15"/>
  <c r="DN28" i="15"/>
  <c r="DN109" i="15"/>
  <c r="DN14" i="15"/>
  <c r="DN29" i="15"/>
  <c r="DN15" i="15"/>
  <c r="DN30" i="15"/>
  <c r="DN16" i="15"/>
  <c r="DN31" i="15"/>
  <c r="DO6" i="15"/>
  <c r="DN17" i="15"/>
  <c r="DN32" i="15"/>
  <c r="DN60" i="15"/>
  <c r="DN18" i="15"/>
  <c r="DN33" i="15"/>
  <c r="DN61" i="15"/>
  <c r="DN19" i="15"/>
  <c r="DN34" i="15"/>
  <c r="DN62" i="15"/>
  <c r="DN20" i="15"/>
  <c r="DN63" i="15"/>
  <c r="DN24" i="15"/>
  <c r="DN64" i="15"/>
  <c r="DN25" i="15"/>
  <c r="DN105" i="15"/>
  <c r="DN27" i="15"/>
  <c r="DN103" i="15"/>
  <c r="DN107" i="15"/>
  <c r="DN4" i="15"/>
  <c r="DN11" i="15"/>
  <c r="DN12" i="15"/>
  <c r="DN26" i="15"/>
  <c r="DN71" i="15"/>
  <c r="DN72" i="15"/>
  <c r="DN73" i="15"/>
  <c r="DN74" i="15"/>
  <c r="DN75" i="15"/>
  <c r="DN76" i="15"/>
  <c r="DN77" i="15"/>
  <c r="DN68" i="15"/>
  <c r="DN82" i="15"/>
  <c r="DN52" i="15"/>
  <c r="DN83" i="15"/>
  <c r="DN53" i="15"/>
  <c r="DN84" i="15"/>
  <c r="DN54" i="15"/>
  <c r="DN85" i="15"/>
  <c r="DN55" i="15"/>
  <c r="DN86" i="15"/>
  <c r="DN56" i="15"/>
  <c r="DN69" i="15"/>
  <c r="DN87" i="15"/>
  <c r="DN70" i="15"/>
  <c r="DN88" i="15"/>
  <c r="DN78" i="15"/>
  <c r="DN89" i="15"/>
  <c r="DN90" i="15"/>
  <c r="DN91" i="15"/>
  <c r="DN92" i="15"/>
  <c r="DN2" i="15"/>
  <c r="DN10" i="15"/>
  <c r="DN102" i="15"/>
  <c r="DP26" i="2"/>
  <c r="DP27" i="2"/>
  <c r="DP28" i="2"/>
  <c r="DP12" i="2"/>
  <c r="DP29" i="2"/>
  <c r="DQ5" i="2"/>
  <c r="DP30" i="2"/>
  <c r="DP31" i="2"/>
  <c r="DP32" i="2"/>
  <c r="DP33" i="2"/>
  <c r="DP34" i="2"/>
  <c r="DP35" i="2"/>
  <c r="DP25" i="2"/>
  <c r="DP57" i="2"/>
  <c r="DP44" i="2"/>
  <c r="DP58" i="2"/>
  <c r="DP45" i="2"/>
  <c r="DP66" i="2"/>
  <c r="DP4" i="2"/>
  <c r="DP51" i="2"/>
  <c r="DP52" i="2" s="1"/>
  <c r="DP3" i="2"/>
  <c r="DN106" i="15"/>
  <c r="DM93" i="15"/>
  <c r="DM43" i="2" s="1"/>
  <c r="DM8" i="15"/>
  <c r="DM21" i="15"/>
  <c r="DM8" i="2" s="1"/>
  <c r="DV6" i="2"/>
  <c r="DU67" i="2"/>
  <c r="DU68" i="2" s="1"/>
  <c r="DL46" i="2"/>
  <c r="DO63" i="24" l="1"/>
  <c r="DO49" i="24"/>
  <c r="DR5" i="24"/>
  <c r="DQ3" i="24"/>
  <c r="DO104" i="15"/>
  <c r="DM14" i="2"/>
  <c r="DM10" i="2"/>
  <c r="DO110" i="15"/>
  <c r="DO108" i="15"/>
  <c r="DO106" i="15"/>
  <c r="DM99" i="15"/>
  <c r="DM24" i="2" s="1"/>
  <c r="DN112" i="15"/>
  <c r="DN11" i="2" s="1"/>
  <c r="DN14" i="2" s="1"/>
  <c r="DM49" i="15"/>
  <c r="DM20" i="2" s="1"/>
  <c r="DN65" i="15"/>
  <c r="DN18" i="2" s="1"/>
  <c r="DN8" i="15"/>
  <c r="DN21" i="15"/>
  <c r="DN8" i="2" s="1"/>
  <c r="DN35" i="15"/>
  <c r="DN9" i="2" s="1"/>
  <c r="DO19" i="15"/>
  <c r="DO34" i="15"/>
  <c r="DO62" i="15"/>
  <c r="DO20" i="15"/>
  <c r="DO63" i="15"/>
  <c r="DO24" i="15"/>
  <c r="DO64" i="15"/>
  <c r="DO25" i="15"/>
  <c r="DO105" i="15"/>
  <c r="DO11" i="15"/>
  <c r="DO26" i="15"/>
  <c r="DO103" i="15"/>
  <c r="DO12" i="15"/>
  <c r="DO27" i="15"/>
  <c r="DO107" i="15"/>
  <c r="DO4" i="15"/>
  <c r="DO13" i="15"/>
  <c r="DO28" i="15"/>
  <c r="DO109" i="15"/>
  <c r="DO14" i="15"/>
  <c r="DO29" i="15"/>
  <c r="DO15" i="15"/>
  <c r="DO30" i="15"/>
  <c r="DO16" i="15"/>
  <c r="DO31" i="15"/>
  <c r="DP6" i="15"/>
  <c r="DO32" i="15"/>
  <c r="DO33" i="15"/>
  <c r="DO60" i="15"/>
  <c r="DO61" i="15"/>
  <c r="DO17" i="15"/>
  <c r="DO18" i="15"/>
  <c r="DO70" i="15"/>
  <c r="DO71" i="15"/>
  <c r="DO72" i="15"/>
  <c r="DO73" i="15"/>
  <c r="DO74" i="15"/>
  <c r="DO75" i="15"/>
  <c r="DO76" i="15"/>
  <c r="DO78" i="15"/>
  <c r="DO92" i="15"/>
  <c r="DO56" i="15"/>
  <c r="DO82" i="15"/>
  <c r="DO83" i="15"/>
  <c r="DO84" i="15"/>
  <c r="DO85" i="15"/>
  <c r="DO86" i="15"/>
  <c r="DO87" i="15"/>
  <c r="DO88" i="15"/>
  <c r="DO52" i="15"/>
  <c r="DO69" i="15"/>
  <c r="DO77" i="15"/>
  <c r="DO53" i="15"/>
  <c r="DO89" i="15"/>
  <c r="DO54" i="15"/>
  <c r="DO90" i="15"/>
  <c r="DO55" i="15"/>
  <c r="DO68" i="15"/>
  <c r="DO2" i="15"/>
  <c r="DO91" i="15"/>
  <c r="DO10" i="15"/>
  <c r="DO102" i="15"/>
  <c r="DL20" i="2"/>
  <c r="DL21" i="2" s="1"/>
  <c r="DL36" i="2" s="1"/>
  <c r="DL37" i="2" s="1"/>
  <c r="DV67" i="2"/>
  <c r="DV68" i="2" s="1"/>
  <c r="DV69" i="2"/>
  <c r="DW6" i="2"/>
  <c r="DQ32" i="2"/>
  <c r="DQ33" i="2"/>
  <c r="DQ34" i="2"/>
  <c r="DQ35" i="2"/>
  <c r="DQ12" i="2"/>
  <c r="DQ25" i="2"/>
  <c r="DQ26" i="2"/>
  <c r="DQ27" i="2"/>
  <c r="DQ28" i="2"/>
  <c r="DQ29" i="2"/>
  <c r="DR5" i="2"/>
  <c r="DQ30" i="2"/>
  <c r="DQ31" i="2"/>
  <c r="DQ57" i="2"/>
  <c r="DQ44" i="2"/>
  <c r="DQ58" i="2"/>
  <c r="DQ45" i="2"/>
  <c r="DQ66" i="2"/>
  <c r="DQ3" i="2"/>
  <c r="DQ4" i="2"/>
  <c r="DQ51" i="2"/>
  <c r="DQ52" i="2" s="1"/>
  <c r="DN57" i="15"/>
  <c r="DN17" i="2" s="1"/>
  <c r="DM46" i="2"/>
  <c r="DN93" i="15"/>
  <c r="DN43" i="2" s="1"/>
  <c r="DN38" i="15"/>
  <c r="DN97" i="15"/>
  <c r="DN39" i="15"/>
  <c r="DN98" i="15"/>
  <c r="DN40" i="15"/>
  <c r="DN41" i="15"/>
  <c r="DN42" i="15"/>
  <c r="DN43" i="15"/>
  <c r="DN44" i="15"/>
  <c r="DN45" i="15"/>
  <c r="DN46" i="15"/>
  <c r="DN47" i="15"/>
  <c r="DN96" i="15"/>
  <c r="DN48" i="15"/>
  <c r="DN79" i="15"/>
  <c r="DN42" i="2" s="1"/>
  <c r="DM15" i="2"/>
  <c r="DO111" i="15"/>
  <c r="DL39" i="2" l="1"/>
  <c r="DL54" i="2" s="1"/>
  <c r="DM16" i="2"/>
  <c r="DM21" i="2" s="1"/>
  <c r="DM36" i="2" s="1"/>
  <c r="DM37" i="2" s="1"/>
  <c r="DM39" i="2" s="1"/>
  <c r="DM54" i="2" s="1"/>
  <c r="DP35" i="24"/>
  <c r="DP63" i="24"/>
  <c r="DS5" i="24"/>
  <c r="DR3" i="24"/>
  <c r="DP49" i="24"/>
  <c r="DP19" i="24"/>
  <c r="DQ19" i="2" s="1"/>
  <c r="DN13" i="2"/>
  <c r="DN46" i="2"/>
  <c r="DP110" i="15"/>
  <c r="DO112" i="15"/>
  <c r="DO11" i="2" s="1"/>
  <c r="DP106" i="15"/>
  <c r="DO35" i="15"/>
  <c r="DO9" i="2" s="1"/>
  <c r="DO65" i="15"/>
  <c r="DO18" i="2" s="1"/>
  <c r="DO44" i="15"/>
  <c r="DO45" i="15"/>
  <c r="DO46" i="15"/>
  <c r="DO47" i="15"/>
  <c r="DO48" i="15"/>
  <c r="DO96" i="15"/>
  <c r="DO38" i="15"/>
  <c r="DO97" i="15"/>
  <c r="DO39" i="15"/>
  <c r="DO98" i="15"/>
  <c r="DO40" i="15"/>
  <c r="DO41" i="15"/>
  <c r="DO42" i="15"/>
  <c r="DO43" i="15"/>
  <c r="DO57" i="15"/>
  <c r="DO17" i="2" s="1"/>
  <c r="DP13" i="15"/>
  <c r="DP28" i="15"/>
  <c r="DP109" i="15"/>
  <c r="DP14" i="15"/>
  <c r="DP29" i="15"/>
  <c r="DP15" i="15"/>
  <c r="DP30" i="15"/>
  <c r="DP16" i="15"/>
  <c r="DP31" i="15"/>
  <c r="DP17" i="15"/>
  <c r="DP32" i="15"/>
  <c r="DP60" i="15"/>
  <c r="DP18" i="15"/>
  <c r="DP33" i="15"/>
  <c r="DP61" i="15"/>
  <c r="DP19" i="15"/>
  <c r="DP34" i="15"/>
  <c r="DP62" i="15"/>
  <c r="DP20" i="15"/>
  <c r="DP63" i="15"/>
  <c r="DP24" i="15"/>
  <c r="DP64" i="15"/>
  <c r="DP25" i="15"/>
  <c r="DP105" i="15"/>
  <c r="DP27" i="15"/>
  <c r="DP103" i="15"/>
  <c r="DP107" i="15"/>
  <c r="DQ6" i="15"/>
  <c r="DQ110" i="15" s="1"/>
  <c r="DP4" i="15"/>
  <c r="DP2" i="15"/>
  <c r="DP11" i="15"/>
  <c r="DP12" i="15"/>
  <c r="DP26" i="15"/>
  <c r="DP69" i="15"/>
  <c r="DP70" i="15"/>
  <c r="DP71" i="15"/>
  <c r="DP72" i="15"/>
  <c r="DP73" i="15"/>
  <c r="DP74" i="15"/>
  <c r="DP75" i="15"/>
  <c r="DP77" i="15"/>
  <c r="DP78" i="15"/>
  <c r="DP91" i="15"/>
  <c r="DP68" i="15"/>
  <c r="DP92" i="15"/>
  <c r="DP76" i="15"/>
  <c r="DP82" i="15"/>
  <c r="DP52" i="15"/>
  <c r="DP83" i="15"/>
  <c r="DP53" i="15"/>
  <c r="DP84" i="15"/>
  <c r="DP54" i="15"/>
  <c r="DP85" i="15"/>
  <c r="DP55" i="15"/>
  <c r="DP86" i="15"/>
  <c r="DP56" i="15"/>
  <c r="DP87" i="15"/>
  <c r="DP89" i="15"/>
  <c r="DP90" i="15"/>
  <c r="DP88" i="15"/>
  <c r="DP10" i="15"/>
  <c r="DP102" i="15"/>
  <c r="DO8" i="15"/>
  <c r="DO21" i="15"/>
  <c r="DO8" i="2" s="1"/>
  <c r="DN99" i="15"/>
  <c r="DN24" i="2" s="1"/>
  <c r="DN10" i="2"/>
  <c r="DP108" i="15"/>
  <c r="DO79" i="15"/>
  <c r="DO42" i="2" s="1"/>
  <c r="DW67" i="2"/>
  <c r="DW68" i="2" s="1"/>
  <c r="DW69" i="2"/>
  <c r="DX6" i="2"/>
  <c r="DP104" i="15"/>
  <c r="DN49" i="15"/>
  <c r="DP111" i="15"/>
  <c r="DR26" i="2"/>
  <c r="DR27" i="2"/>
  <c r="DR28" i="2"/>
  <c r="DR29" i="2"/>
  <c r="DS5" i="2"/>
  <c r="DR30" i="2"/>
  <c r="DR32" i="2"/>
  <c r="DR33" i="2"/>
  <c r="DR34" i="2"/>
  <c r="DR35" i="2"/>
  <c r="DR31" i="2"/>
  <c r="DR12" i="2"/>
  <c r="DR25" i="2"/>
  <c r="DR57" i="2"/>
  <c r="DR44" i="2"/>
  <c r="DR58" i="2"/>
  <c r="DR45" i="2"/>
  <c r="DR66" i="2"/>
  <c r="DR51" i="2"/>
  <c r="DR52" i="2" s="1"/>
  <c r="DR3" i="2"/>
  <c r="DR4" i="2"/>
  <c r="DO93" i="15"/>
  <c r="DO43" i="2" s="1"/>
  <c r="DO14" i="2"/>
  <c r="DO13" i="2"/>
  <c r="DN15" i="2"/>
  <c r="DO10" i="2" l="1"/>
  <c r="DQ49" i="24"/>
  <c r="DQ35" i="24"/>
  <c r="DT5" i="24"/>
  <c r="DS3" i="24"/>
  <c r="DQ19" i="24"/>
  <c r="DR19" i="2" s="1"/>
  <c r="DQ63" i="24"/>
  <c r="DQ111" i="15"/>
  <c r="DQ106" i="15"/>
  <c r="DO15" i="2"/>
  <c r="DQ104" i="15"/>
  <c r="DP112" i="15"/>
  <c r="DP11" i="2" s="1"/>
  <c r="DP13" i="2" s="1"/>
  <c r="DO16" i="2"/>
  <c r="DP38" i="15"/>
  <c r="DP39" i="15"/>
  <c r="DP41" i="15"/>
  <c r="DP96" i="15"/>
  <c r="DP42" i="15"/>
  <c r="DP43" i="15"/>
  <c r="DP44" i="15"/>
  <c r="DP45" i="15"/>
  <c r="DP97" i="15"/>
  <c r="DP46" i="15"/>
  <c r="DP98" i="15"/>
  <c r="DP47" i="15"/>
  <c r="DP48" i="15"/>
  <c r="DQ12" i="15"/>
  <c r="DQ27" i="15"/>
  <c r="DQ107" i="15"/>
  <c r="DQ4" i="15"/>
  <c r="DQ13" i="15"/>
  <c r="DQ28" i="15"/>
  <c r="DQ109" i="15"/>
  <c r="DQ14" i="15"/>
  <c r="DQ29" i="15"/>
  <c r="DQ15" i="15"/>
  <c r="DQ30" i="15"/>
  <c r="DQ16" i="15"/>
  <c r="DQ31" i="15"/>
  <c r="DR6" i="15"/>
  <c r="DR110" i="15" s="1"/>
  <c r="DQ17" i="15"/>
  <c r="DQ32" i="15"/>
  <c r="DQ60" i="15"/>
  <c r="DQ18" i="15"/>
  <c r="DQ33" i="15"/>
  <c r="DQ61" i="15"/>
  <c r="DQ19" i="15"/>
  <c r="DQ34" i="15"/>
  <c r="DQ62" i="15"/>
  <c r="DQ20" i="15"/>
  <c r="DQ63" i="15"/>
  <c r="DQ24" i="15"/>
  <c r="DQ64" i="15"/>
  <c r="DQ11" i="15"/>
  <c r="DQ26" i="15"/>
  <c r="DQ105" i="15"/>
  <c r="DQ103" i="15"/>
  <c r="DQ25" i="15"/>
  <c r="DQ68" i="15"/>
  <c r="DQ69" i="15"/>
  <c r="DQ70" i="15"/>
  <c r="DQ71" i="15"/>
  <c r="DQ72" i="15"/>
  <c r="DQ73" i="15"/>
  <c r="DQ74" i="15"/>
  <c r="DQ76" i="15"/>
  <c r="DQ77" i="15"/>
  <c r="DQ90" i="15"/>
  <c r="DQ54" i="15"/>
  <c r="DQ91" i="15"/>
  <c r="DQ55" i="15"/>
  <c r="DQ92" i="15"/>
  <c r="DQ56" i="15"/>
  <c r="DQ82" i="15"/>
  <c r="DQ75" i="15"/>
  <c r="DQ83" i="15"/>
  <c r="DQ78" i="15"/>
  <c r="DQ84" i="15"/>
  <c r="DQ85" i="15"/>
  <c r="DQ86" i="15"/>
  <c r="DQ53" i="15"/>
  <c r="DQ87" i="15"/>
  <c r="DQ88" i="15"/>
  <c r="DQ89" i="15"/>
  <c r="DQ2" i="15"/>
  <c r="DQ52" i="15"/>
  <c r="DQ10" i="15"/>
  <c r="DQ102" i="15"/>
  <c r="DO49" i="15"/>
  <c r="DO20" i="2" s="1"/>
  <c r="DO99" i="15"/>
  <c r="DO24" i="2" s="1"/>
  <c r="DP21" i="15"/>
  <c r="DP8" i="2" s="1"/>
  <c r="DP8" i="15"/>
  <c r="DN20" i="2"/>
  <c r="DX67" i="2"/>
  <c r="DX68" i="2" s="1"/>
  <c r="DX69" i="2"/>
  <c r="DY6" i="2"/>
  <c r="DP57" i="15"/>
  <c r="DP17" i="2" s="1"/>
  <c r="DP65" i="15"/>
  <c r="DP18" i="2" s="1"/>
  <c r="DP93" i="15"/>
  <c r="DP43" i="2" s="1"/>
  <c r="DN16" i="2"/>
  <c r="DS32" i="2"/>
  <c r="DS33" i="2"/>
  <c r="DS34" i="2"/>
  <c r="DS35" i="2"/>
  <c r="DS12" i="2"/>
  <c r="DS26" i="2"/>
  <c r="DS27" i="2"/>
  <c r="DS28" i="2"/>
  <c r="DS29" i="2"/>
  <c r="DT5" i="2"/>
  <c r="DS30" i="2"/>
  <c r="DS31" i="2"/>
  <c r="DS25" i="2"/>
  <c r="DS57" i="2"/>
  <c r="DS44" i="2"/>
  <c r="DS58" i="2"/>
  <c r="DS45" i="2"/>
  <c r="DS66" i="2"/>
  <c r="DS3" i="2"/>
  <c r="DS4" i="2"/>
  <c r="DS51" i="2"/>
  <c r="DS52" i="2" s="1"/>
  <c r="DP35" i="15"/>
  <c r="DP9" i="2" s="1"/>
  <c r="DO46" i="2"/>
  <c r="DQ108" i="15"/>
  <c r="DP79" i="15"/>
  <c r="DP42" i="2" s="1"/>
  <c r="DR49" i="24" l="1"/>
  <c r="DU5" i="24"/>
  <c r="DT3" i="24"/>
  <c r="DR63" i="24"/>
  <c r="DP14" i="2"/>
  <c r="DR106" i="15"/>
  <c r="DR108" i="15"/>
  <c r="DR104" i="15"/>
  <c r="DO21" i="2"/>
  <c r="DO36" i="2" s="1"/>
  <c r="DO37" i="2" s="1"/>
  <c r="DO39" i="2" s="1"/>
  <c r="DO54" i="2" s="1"/>
  <c r="DQ112" i="15"/>
  <c r="DQ11" i="2" s="1"/>
  <c r="DQ13" i="2" s="1"/>
  <c r="DN21" i="2"/>
  <c r="DN36" i="2" s="1"/>
  <c r="DN37" i="2" s="1"/>
  <c r="DQ65" i="15"/>
  <c r="DQ18" i="2" s="1"/>
  <c r="DQ96" i="15"/>
  <c r="DQ38" i="15"/>
  <c r="DQ97" i="15"/>
  <c r="DQ39" i="15"/>
  <c r="DQ98" i="15"/>
  <c r="DQ40" i="15"/>
  <c r="DQ41" i="15"/>
  <c r="DQ42" i="15"/>
  <c r="DQ43" i="15"/>
  <c r="DQ44" i="15"/>
  <c r="DQ45" i="15"/>
  <c r="DQ46" i="15"/>
  <c r="DQ47" i="15"/>
  <c r="DQ48" i="15"/>
  <c r="DQ35" i="15"/>
  <c r="DQ9" i="2" s="1"/>
  <c r="DR18" i="15"/>
  <c r="DR33" i="15"/>
  <c r="DR61" i="15"/>
  <c r="DR19" i="15"/>
  <c r="DR34" i="15"/>
  <c r="DR62" i="15"/>
  <c r="DR20" i="15"/>
  <c r="DR63" i="15"/>
  <c r="DR24" i="15"/>
  <c r="DR64" i="15"/>
  <c r="DR25" i="15"/>
  <c r="DR105" i="15"/>
  <c r="DR11" i="15"/>
  <c r="DR26" i="15"/>
  <c r="DR12" i="15"/>
  <c r="DR27" i="15"/>
  <c r="DR107" i="15"/>
  <c r="DR4" i="15"/>
  <c r="DR13" i="15"/>
  <c r="DR28" i="15"/>
  <c r="DR109" i="15"/>
  <c r="DR14" i="15"/>
  <c r="DR29" i="15"/>
  <c r="DR15" i="15"/>
  <c r="DR30" i="15"/>
  <c r="DR60" i="15"/>
  <c r="DR16" i="15"/>
  <c r="DR31" i="15"/>
  <c r="DR32" i="15"/>
  <c r="DS6" i="15"/>
  <c r="DR103" i="15"/>
  <c r="DR17" i="15"/>
  <c r="DR68" i="15"/>
  <c r="DR69" i="15"/>
  <c r="DR70" i="15"/>
  <c r="DR71" i="15"/>
  <c r="DR72" i="15"/>
  <c r="DR73" i="15"/>
  <c r="DR75" i="15"/>
  <c r="DR76" i="15"/>
  <c r="DR89" i="15"/>
  <c r="DR90" i="15"/>
  <c r="DR91" i="15"/>
  <c r="DR92" i="15"/>
  <c r="DR82" i="15"/>
  <c r="DR52" i="15"/>
  <c r="DR83" i="15"/>
  <c r="DR53" i="15"/>
  <c r="DR84" i="15"/>
  <c r="DR54" i="15"/>
  <c r="DR74" i="15"/>
  <c r="DR85" i="15"/>
  <c r="DR55" i="15"/>
  <c r="DR56" i="15"/>
  <c r="DR77" i="15"/>
  <c r="DR78" i="15"/>
  <c r="DR86" i="15"/>
  <c r="DR87" i="15"/>
  <c r="DR88" i="15"/>
  <c r="DR2" i="15"/>
  <c r="DR10" i="15"/>
  <c r="DR102" i="15"/>
  <c r="DP99" i="15"/>
  <c r="DP24" i="2" s="1"/>
  <c r="DY67" i="2"/>
  <c r="DY68" i="2" s="1"/>
  <c r="DY69" i="2"/>
  <c r="DZ6" i="2"/>
  <c r="DQ8" i="15"/>
  <c r="DQ21" i="15"/>
  <c r="DQ8" i="2" s="1"/>
  <c r="DQ57" i="15"/>
  <c r="DQ17" i="2" s="1"/>
  <c r="DQ93" i="15"/>
  <c r="DQ43" i="2" s="1"/>
  <c r="DR111" i="15"/>
  <c r="DP10" i="2"/>
  <c r="DP46" i="2"/>
  <c r="DT26" i="2"/>
  <c r="DT27" i="2"/>
  <c r="DT28" i="2"/>
  <c r="DT29" i="2"/>
  <c r="DU5" i="2"/>
  <c r="DT30" i="2"/>
  <c r="DT32" i="2"/>
  <c r="DT33" i="2"/>
  <c r="DT35" i="2"/>
  <c r="DT25" i="2"/>
  <c r="DT31" i="2"/>
  <c r="DT34" i="2"/>
  <c r="DT12" i="2"/>
  <c r="DT57" i="2"/>
  <c r="DT44" i="2"/>
  <c r="DT58" i="2"/>
  <c r="DT51" i="2"/>
  <c r="DT52" i="2" s="1"/>
  <c r="DT4" i="2"/>
  <c r="DT45" i="2"/>
  <c r="DT3" i="2"/>
  <c r="DT66" i="2"/>
  <c r="DP49" i="15"/>
  <c r="DQ79" i="15"/>
  <c r="DQ42" i="2" s="1"/>
  <c r="DP15" i="2"/>
  <c r="DN39" i="2" l="1"/>
  <c r="DN54" i="2" s="1"/>
  <c r="DQ10" i="2"/>
  <c r="DS35" i="24"/>
  <c r="DS49" i="24"/>
  <c r="DV5" i="24"/>
  <c r="DU3" i="24"/>
  <c r="DS19" i="24"/>
  <c r="DT19" i="2" s="1"/>
  <c r="DS63" i="24"/>
  <c r="DQ14" i="2"/>
  <c r="DS106" i="15"/>
  <c r="DS108" i="15"/>
  <c r="DS111" i="15"/>
  <c r="DQ46" i="2"/>
  <c r="DR65" i="15"/>
  <c r="DR18" i="2" s="1"/>
  <c r="DR112" i="15"/>
  <c r="DR11" i="2" s="1"/>
  <c r="DR14" i="2" s="1"/>
  <c r="DR8" i="15"/>
  <c r="DR21" i="15"/>
  <c r="DR8" i="2" s="1"/>
  <c r="DQ49" i="15"/>
  <c r="DQ20" i="2" s="1"/>
  <c r="DR57" i="15"/>
  <c r="DR17" i="2" s="1"/>
  <c r="DQ99" i="15"/>
  <c r="DQ24" i="2" s="1"/>
  <c r="DR93" i="15"/>
  <c r="DR43" i="2" s="1"/>
  <c r="DR79" i="15"/>
  <c r="DR42" i="2" s="1"/>
  <c r="DR35" i="15"/>
  <c r="DR9" i="2" s="1"/>
  <c r="DS110" i="15"/>
  <c r="DP16" i="2"/>
  <c r="DU32" i="2"/>
  <c r="DU33" i="2"/>
  <c r="DU34" i="2"/>
  <c r="DU35" i="2"/>
  <c r="DU12" i="2"/>
  <c r="DU26" i="2"/>
  <c r="DU27" i="2"/>
  <c r="DU29" i="2"/>
  <c r="DU25" i="2"/>
  <c r="DU30" i="2"/>
  <c r="DU31" i="2"/>
  <c r="DV5" i="2"/>
  <c r="DU28" i="2"/>
  <c r="DU57" i="2"/>
  <c r="DU44" i="2"/>
  <c r="DU66" i="2"/>
  <c r="DU3" i="2"/>
  <c r="DU4" i="2"/>
  <c r="DU58" i="2"/>
  <c r="DU45" i="2"/>
  <c r="DZ67" i="2"/>
  <c r="DZ68" i="2" s="1"/>
  <c r="EA6" i="2"/>
  <c r="DZ69" i="2"/>
  <c r="DS12" i="15"/>
  <c r="DS27" i="15"/>
  <c r="DS107" i="15"/>
  <c r="DS4" i="15"/>
  <c r="DS13" i="15"/>
  <c r="DS28" i="15"/>
  <c r="DS109" i="15"/>
  <c r="DS14" i="15"/>
  <c r="DS29" i="15"/>
  <c r="DS15" i="15"/>
  <c r="DS30" i="15"/>
  <c r="DS16" i="15"/>
  <c r="DS31" i="15"/>
  <c r="DT6" i="15"/>
  <c r="DT108" i="15" s="1"/>
  <c r="DS18" i="15"/>
  <c r="DS33" i="15"/>
  <c r="DS61" i="15"/>
  <c r="DS19" i="15"/>
  <c r="DS34" i="15"/>
  <c r="DS62" i="15"/>
  <c r="DS20" i="15"/>
  <c r="DS63" i="15"/>
  <c r="DS24" i="15"/>
  <c r="DS64" i="15"/>
  <c r="DS26" i="15"/>
  <c r="DS32" i="15"/>
  <c r="DS105" i="15"/>
  <c r="DS103" i="15"/>
  <c r="DS60" i="15"/>
  <c r="DS11" i="15"/>
  <c r="DS17" i="15"/>
  <c r="DS78" i="15"/>
  <c r="DS68" i="15"/>
  <c r="DS69" i="15"/>
  <c r="DS70" i="15"/>
  <c r="DS71" i="15"/>
  <c r="DS72" i="15"/>
  <c r="DS74" i="15"/>
  <c r="DS75" i="15"/>
  <c r="DS76" i="15"/>
  <c r="DS88" i="15"/>
  <c r="DS52" i="15"/>
  <c r="DS25" i="15"/>
  <c r="DS77" i="15"/>
  <c r="DS89" i="15"/>
  <c r="DS53" i="15"/>
  <c r="DS90" i="15"/>
  <c r="DS54" i="15"/>
  <c r="DS91" i="15"/>
  <c r="DS55" i="15"/>
  <c r="DS92" i="15"/>
  <c r="DS56" i="15"/>
  <c r="DS82" i="15"/>
  <c r="DS83" i="15"/>
  <c r="DS84" i="15"/>
  <c r="DS73" i="15"/>
  <c r="DS85" i="15"/>
  <c r="DS86" i="15"/>
  <c r="DS87" i="15"/>
  <c r="DS2" i="15"/>
  <c r="DS10" i="15"/>
  <c r="DS102" i="15"/>
  <c r="DR43" i="15"/>
  <c r="DR44" i="15"/>
  <c r="DR45" i="15"/>
  <c r="DR46" i="15"/>
  <c r="DR47" i="15"/>
  <c r="DR96" i="15"/>
  <c r="DR38" i="15"/>
  <c r="DR97" i="15"/>
  <c r="DR39" i="15"/>
  <c r="DR98" i="15"/>
  <c r="DR40" i="15"/>
  <c r="DR41" i="15"/>
  <c r="DR42" i="15"/>
  <c r="DR48" i="15"/>
  <c r="DS104" i="15"/>
  <c r="DQ15" i="2"/>
  <c r="DQ16" i="2" l="1"/>
  <c r="DQ21" i="2" s="1"/>
  <c r="DQ36" i="2" s="1"/>
  <c r="DQ37" i="2" s="1"/>
  <c r="DQ39" i="2" s="1"/>
  <c r="DQ54" i="2" s="1"/>
  <c r="DT63" i="24"/>
  <c r="DW5" i="24"/>
  <c r="DV3" i="24"/>
  <c r="DT35" i="24"/>
  <c r="DT19" i="24"/>
  <c r="DU19" i="2" s="1"/>
  <c r="DT49" i="24"/>
  <c r="DR13" i="2"/>
  <c r="DR46" i="2"/>
  <c r="DS112" i="15"/>
  <c r="DS11" i="2" s="1"/>
  <c r="DS14" i="2" s="1"/>
  <c r="DR15" i="2"/>
  <c r="DT111" i="15"/>
  <c r="DT110" i="15"/>
  <c r="DR49" i="15"/>
  <c r="DR20" i="2" s="1"/>
  <c r="DT104" i="15"/>
  <c r="DV25" i="2"/>
  <c r="DV26" i="2"/>
  <c r="DV27" i="2"/>
  <c r="DV28" i="2"/>
  <c r="DV29" i="2"/>
  <c r="DV31" i="2"/>
  <c r="DV32" i="2"/>
  <c r="DV34" i="2"/>
  <c r="DV33" i="2"/>
  <c r="DV35" i="2"/>
  <c r="DV12" i="2"/>
  <c r="DW5" i="2"/>
  <c r="DV30" i="2"/>
  <c r="DV42" i="2"/>
  <c r="DV45" i="2"/>
  <c r="DV66" i="2"/>
  <c r="DV43" i="2"/>
  <c r="DV59" i="2"/>
  <c r="DV60" i="2"/>
  <c r="DV54" i="2"/>
  <c r="DV44" i="2"/>
  <c r="DV70" i="2"/>
  <c r="DV57" i="2"/>
  <c r="DV61" i="2"/>
  <c r="DV46" i="2"/>
  <c r="DV4" i="2"/>
  <c r="DV3" i="2"/>
  <c r="DV58" i="2"/>
  <c r="DV51" i="2"/>
  <c r="DV52" i="2" s="1"/>
  <c r="DS57" i="15"/>
  <c r="DS17" i="2" s="1"/>
  <c r="DS65" i="15"/>
  <c r="DS18" i="2" s="1"/>
  <c r="DS96" i="15"/>
  <c r="DS38" i="15"/>
  <c r="DS97" i="15"/>
  <c r="DS39" i="15"/>
  <c r="DS98" i="15"/>
  <c r="DS40" i="15"/>
  <c r="DS41" i="15"/>
  <c r="DS43" i="15"/>
  <c r="DS44" i="15"/>
  <c r="DS45" i="15"/>
  <c r="DS46" i="15"/>
  <c r="DS42" i="15"/>
  <c r="DS47" i="15"/>
  <c r="DS48" i="15"/>
  <c r="DS79" i="15"/>
  <c r="DS42" i="2" s="1"/>
  <c r="DS93" i="15"/>
  <c r="DS43" i="2" s="1"/>
  <c r="DT18" i="15"/>
  <c r="DT33" i="15"/>
  <c r="DT61" i="15"/>
  <c r="DT19" i="15"/>
  <c r="DT34" i="15"/>
  <c r="DT62" i="15"/>
  <c r="DT20" i="15"/>
  <c r="DT63" i="15"/>
  <c r="DT24" i="15"/>
  <c r="DT64" i="15"/>
  <c r="DT25" i="15"/>
  <c r="DT105" i="15"/>
  <c r="DT12" i="15"/>
  <c r="DT27" i="15"/>
  <c r="DT107" i="15"/>
  <c r="DT4" i="15"/>
  <c r="DT13" i="15"/>
  <c r="DT28" i="15"/>
  <c r="DT109" i="15"/>
  <c r="DT14" i="15"/>
  <c r="DT29" i="15"/>
  <c r="DT15" i="15"/>
  <c r="DT30" i="15"/>
  <c r="DT11" i="15"/>
  <c r="DT16" i="15"/>
  <c r="DT17" i="15"/>
  <c r="DT26" i="15"/>
  <c r="DT32" i="15"/>
  <c r="DT103" i="15"/>
  <c r="DT31" i="15"/>
  <c r="DU6" i="15"/>
  <c r="DU104" i="15" s="1"/>
  <c r="DT77" i="15"/>
  <c r="DT78" i="15"/>
  <c r="DT68" i="15"/>
  <c r="DT69" i="15"/>
  <c r="DT70" i="15"/>
  <c r="DT71" i="15"/>
  <c r="DT73" i="15"/>
  <c r="DT74" i="15"/>
  <c r="DT87" i="15"/>
  <c r="DT88" i="15"/>
  <c r="DT72" i="15"/>
  <c r="DT89" i="15"/>
  <c r="DT75" i="15"/>
  <c r="DT90" i="15"/>
  <c r="DT60" i="15"/>
  <c r="DT76" i="15"/>
  <c r="DT91" i="15"/>
  <c r="DT92" i="15"/>
  <c r="DT82" i="15"/>
  <c r="DT52" i="15"/>
  <c r="DT83" i="15"/>
  <c r="DT53" i="15"/>
  <c r="DT85" i="15"/>
  <c r="DT86" i="15"/>
  <c r="DT54" i="15"/>
  <c r="DT55" i="15"/>
  <c r="DT56" i="15"/>
  <c r="DT84" i="15"/>
  <c r="DT2" i="15"/>
  <c r="DT10" i="15"/>
  <c r="DT102" i="15"/>
  <c r="DS8" i="15"/>
  <c r="DS21" i="15"/>
  <c r="DS8" i="2" s="1"/>
  <c r="DR10" i="2"/>
  <c r="DR16" i="2" s="1"/>
  <c r="DR99" i="15"/>
  <c r="DR24" i="2" s="1"/>
  <c r="DS35" i="15"/>
  <c r="DS9" i="2" s="1"/>
  <c r="EA69" i="2"/>
  <c r="EB6" i="2"/>
  <c r="EA67" i="2"/>
  <c r="EA68" i="2" s="1"/>
  <c r="DT106" i="15"/>
  <c r="DU63" i="24" l="1"/>
  <c r="DX5" i="24"/>
  <c r="DW3" i="24"/>
  <c r="DU19" i="24"/>
  <c r="DV19" i="2" s="1"/>
  <c r="DU35" i="24"/>
  <c r="DU49" i="24"/>
  <c r="DR21" i="2"/>
  <c r="DR36" i="2" s="1"/>
  <c r="DR37" i="2" s="1"/>
  <c r="DS13" i="2"/>
  <c r="DS15" i="2" s="1"/>
  <c r="DS46" i="2"/>
  <c r="DS99" i="15"/>
  <c r="DS24" i="2" s="1"/>
  <c r="DT112" i="15"/>
  <c r="DT11" i="2" s="1"/>
  <c r="DT14" i="2" s="1"/>
  <c r="EB69" i="2"/>
  <c r="EC6" i="2"/>
  <c r="EB67" i="2"/>
  <c r="EB68" i="2" s="1"/>
  <c r="DT65" i="15"/>
  <c r="DT18" i="2" s="1"/>
  <c r="DT79" i="15"/>
  <c r="DT42" i="2" s="1"/>
  <c r="DW26" i="2"/>
  <c r="DW27" i="2"/>
  <c r="DW28" i="2"/>
  <c r="DW29" i="2"/>
  <c r="DW30" i="2"/>
  <c r="DX5" i="2"/>
  <c r="DW31" i="2"/>
  <c r="DW33" i="2"/>
  <c r="DW34" i="2"/>
  <c r="DW35" i="2"/>
  <c r="DW12" i="2"/>
  <c r="DW25" i="2"/>
  <c r="DW32" i="2"/>
  <c r="DW42" i="2"/>
  <c r="DW58" i="2"/>
  <c r="DW45" i="2"/>
  <c r="DW66" i="2"/>
  <c r="DW43" i="2"/>
  <c r="DW59" i="2"/>
  <c r="DW60" i="2"/>
  <c r="DW3" i="2"/>
  <c r="DW70" i="2"/>
  <c r="DW44" i="2"/>
  <c r="DW46" i="2"/>
  <c r="DW57" i="2"/>
  <c r="DW61" i="2"/>
  <c r="DW51" i="2"/>
  <c r="DW52" i="2" s="1"/>
  <c r="DW54" i="2"/>
  <c r="DW4" i="2"/>
  <c r="DT35" i="15"/>
  <c r="DT9" i="2" s="1"/>
  <c r="DS49" i="15"/>
  <c r="DU12" i="15"/>
  <c r="DU27" i="15"/>
  <c r="DU107" i="15"/>
  <c r="DU4" i="15"/>
  <c r="DU13" i="15"/>
  <c r="DU28" i="15"/>
  <c r="DU109" i="15"/>
  <c r="DU14" i="15"/>
  <c r="DU29" i="15"/>
  <c r="DU15" i="15"/>
  <c r="DU30" i="15"/>
  <c r="DU16" i="15"/>
  <c r="DU31" i="15"/>
  <c r="DV6" i="15"/>
  <c r="DV104" i="15" s="1"/>
  <c r="DU18" i="15"/>
  <c r="DU33" i="15"/>
  <c r="DU61" i="15"/>
  <c r="DU19" i="15"/>
  <c r="DU34" i="15"/>
  <c r="DU62" i="15"/>
  <c r="DU24" i="15"/>
  <c r="DU64" i="15"/>
  <c r="DU17" i="15"/>
  <c r="DU20" i="15"/>
  <c r="DU25" i="15"/>
  <c r="DU26" i="15"/>
  <c r="DU32" i="15"/>
  <c r="DU103" i="15"/>
  <c r="DU60" i="15"/>
  <c r="DU63" i="15"/>
  <c r="DU11" i="15"/>
  <c r="DU76" i="15"/>
  <c r="DU77" i="15"/>
  <c r="DU78" i="15"/>
  <c r="DU68" i="15"/>
  <c r="DU69" i="15"/>
  <c r="DU70" i="15"/>
  <c r="DU72" i="15"/>
  <c r="DU73" i="15"/>
  <c r="DU86" i="15"/>
  <c r="DU87" i="15"/>
  <c r="DU88" i="15"/>
  <c r="DU52" i="15"/>
  <c r="DU89" i="15"/>
  <c r="DU53" i="15"/>
  <c r="DU90" i="15"/>
  <c r="DU54" i="15"/>
  <c r="DU105" i="15"/>
  <c r="DU71" i="15"/>
  <c r="DU91" i="15"/>
  <c r="DU55" i="15"/>
  <c r="DU74" i="15"/>
  <c r="DU92" i="15"/>
  <c r="DU56" i="15"/>
  <c r="DU75" i="15"/>
  <c r="DU82" i="15"/>
  <c r="DU83" i="15"/>
  <c r="DU84" i="15"/>
  <c r="DU85" i="15"/>
  <c r="DU2" i="15"/>
  <c r="DU10" i="15"/>
  <c r="DU102" i="15"/>
  <c r="DU110" i="15"/>
  <c r="DS10" i="2"/>
  <c r="DT43" i="15"/>
  <c r="DT44" i="15"/>
  <c r="DT45" i="15"/>
  <c r="DT46" i="15"/>
  <c r="DT47" i="15"/>
  <c r="DT96" i="15"/>
  <c r="DT38" i="15"/>
  <c r="DT97" i="15"/>
  <c r="DT40" i="15"/>
  <c r="DT39" i="15"/>
  <c r="DT41" i="15"/>
  <c r="DT42" i="15"/>
  <c r="DT48" i="15"/>
  <c r="DT98" i="15"/>
  <c r="DU111" i="15"/>
  <c r="DT57" i="15"/>
  <c r="DT17" i="2" s="1"/>
  <c r="DU108" i="15"/>
  <c r="DT8" i="15"/>
  <c r="DT21" i="15"/>
  <c r="DT8" i="2" s="1"/>
  <c r="DT93" i="15"/>
  <c r="DT43" i="2" s="1"/>
  <c r="DU106" i="15"/>
  <c r="DR39" i="2" l="1"/>
  <c r="DR54" i="2" s="1"/>
  <c r="DV19" i="24"/>
  <c r="DW19" i="2" s="1"/>
  <c r="DV49" i="24"/>
  <c r="DV35" i="24"/>
  <c r="DV63" i="24"/>
  <c r="DY5" i="24"/>
  <c r="DX3" i="24"/>
  <c r="DT13" i="2"/>
  <c r="DV106" i="15"/>
  <c r="DV108" i="15"/>
  <c r="DV111" i="15"/>
  <c r="DV110" i="15"/>
  <c r="DT15" i="2"/>
  <c r="DS16" i="2"/>
  <c r="DU35" i="15"/>
  <c r="DU9" i="2" s="1"/>
  <c r="DT10" i="2"/>
  <c r="DX31" i="2"/>
  <c r="DX32" i="2"/>
  <c r="DX33" i="2"/>
  <c r="DX34" i="2"/>
  <c r="DX35" i="2"/>
  <c r="DX12" i="2"/>
  <c r="DX26" i="2"/>
  <c r="DX27" i="2"/>
  <c r="DX28" i="2"/>
  <c r="DY5" i="2"/>
  <c r="DX25" i="2"/>
  <c r="DX29" i="2"/>
  <c r="DX30" i="2"/>
  <c r="DX42" i="2"/>
  <c r="DX57" i="2"/>
  <c r="DX44" i="2"/>
  <c r="DX58" i="2"/>
  <c r="DX45" i="2"/>
  <c r="DX66" i="2"/>
  <c r="DX43" i="2"/>
  <c r="DX59" i="2"/>
  <c r="DX60" i="2"/>
  <c r="DX70" i="2"/>
  <c r="DX51" i="2"/>
  <c r="DX52" i="2" s="1"/>
  <c r="DX54" i="2"/>
  <c r="DX46" i="2"/>
  <c r="DX3" i="2"/>
  <c r="DX4" i="2"/>
  <c r="DX61" i="2"/>
  <c r="DU93" i="15"/>
  <c r="DU43" i="2" s="1"/>
  <c r="DU57" i="15"/>
  <c r="DU17" i="2" s="1"/>
  <c r="DU112" i="15"/>
  <c r="DU11" i="2" s="1"/>
  <c r="DU13" i="2" s="1"/>
  <c r="DU65" i="15"/>
  <c r="DU18" i="2" s="1"/>
  <c r="DU96" i="15"/>
  <c r="DU38" i="15"/>
  <c r="DU97" i="15"/>
  <c r="DU39" i="15"/>
  <c r="DU98" i="15"/>
  <c r="DU40" i="15"/>
  <c r="DU41" i="15"/>
  <c r="DU43" i="15"/>
  <c r="DU44" i="15"/>
  <c r="DU46" i="15"/>
  <c r="DU42" i="15"/>
  <c r="DU45" i="15"/>
  <c r="DU47" i="15"/>
  <c r="DU48" i="15"/>
  <c r="DT46" i="2"/>
  <c r="DT49" i="15"/>
  <c r="DT20" i="2" s="1"/>
  <c r="DV17" i="15"/>
  <c r="DV32" i="15"/>
  <c r="DV60" i="15"/>
  <c r="DV18" i="15"/>
  <c r="DV33" i="15"/>
  <c r="DV61" i="15"/>
  <c r="DV19" i="15"/>
  <c r="DV34" i="15"/>
  <c r="DV62" i="15"/>
  <c r="DV20" i="15"/>
  <c r="DV63" i="15"/>
  <c r="DV24" i="15"/>
  <c r="DV64" i="15"/>
  <c r="DV11" i="15"/>
  <c r="DV26" i="15"/>
  <c r="DV103" i="15"/>
  <c r="DV12" i="15"/>
  <c r="DV27" i="15"/>
  <c r="DV107" i="15"/>
  <c r="DV4" i="15"/>
  <c r="DV14" i="15"/>
  <c r="DV29" i="15"/>
  <c r="DV16" i="15"/>
  <c r="DV25" i="15"/>
  <c r="DV28" i="15"/>
  <c r="DV30" i="15"/>
  <c r="DV31" i="15"/>
  <c r="DV105" i="15"/>
  <c r="DV10" i="15"/>
  <c r="DW6" i="15"/>
  <c r="DW108" i="15" s="1"/>
  <c r="DV13" i="15"/>
  <c r="DV15" i="15"/>
  <c r="DV109" i="15"/>
  <c r="DV55" i="15"/>
  <c r="DV56" i="15"/>
  <c r="DV92" i="15"/>
  <c r="DV91" i="15"/>
  <c r="DV90" i="15"/>
  <c r="DV89" i="15"/>
  <c r="DV88" i="15"/>
  <c r="DV52" i="15"/>
  <c r="DV53" i="15"/>
  <c r="DV54" i="15"/>
  <c r="DV87" i="15"/>
  <c r="DV86" i="15"/>
  <c r="DV85" i="15"/>
  <c r="DV84" i="15"/>
  <c r="DV83" i="15"/>
  <c r="DV82" i="15"/>
  <c r="DV78" i="15"/>
  <c r="DV77" i="15"/>
  <c r="DV76" i="15"/>
  <c r="DV75" i="15"/>
  <c r="DV74" i="15"/>
  <c r="DV73" i="15"/>
  <c r="DV72" i="15"/>
  <c r="DV71" i="15"/>
  <c r="DV70" i="15"/>
  <c r="DV69" i="15"/>
  <c r="DV68" i="15"/>
  <c r="DV2" i="15"/>
  <c r="DV102" i="15"/>
  <c r="DT99" i="15"/>
  <c r="DT24" i="2" s="1"/>
  <c r="DU21" i="15"/>
  <c r="DU8" i="2" s="1"/>
  <c r="DU8" i="15"/>
  <c r="EC69" i="2"/>
  <c r="ED6" i="2"/>
  <c r="EC67" i="2"/>
  <c r="EC68" i="2" s="1"/>
  <c r="DU79" i="15"/>
  <c r="DU42" i="2" s="1"/>
  <c r="DW35" i="24" l="1"/>
  <c r="DZ5" i="24"/>
  <c r="DY3" i="24"/>
  <c r="DW63" i="24"/>
  <c r="DW19" i="24"/>
  <c r="DX19" i="2" s="1"/>
  <c r="DW49" i="24"/>
  <c r="DT16" i="2"/>
  <c r="DT21" i="2" s="1"/>
  <c r="DT36" i="2" s="1"/>
  <c r="DT37" i="2" s="1"/>
  <c r="DT39" i="2" s="1"/>
  <c r="DT54" i="2" s="1"/>
  <c r="DU10" i="2"/>
  <c r="DU46" i="2"/>
  <c r="DU14" i="2"/>
  <c r="DU15" i="2" s="1"/>
  <c r="DW110" i="15"/>
  <c r="DV65" i="15"/>
  <c r="DV18" i="2" s="1"/>
  <c r="DV112" i="15"/>
  <c r="DV11" i="2" s="1"/>
  <c r="DV57" i="15"/>
  <c r="DV17" i="2" s="1"/>
  <c r="DW10" i="15"/>
  <c r="DW25" i="15"/>
  <c r="DW105" i="15"/>
  <c r="DW11" i="15"/>
  <c r="DW26" i="15"/>
  <c r="DW12" i="15"/>
  <c r="DW27" i="15"/>
  <c r="DW107" i="15"/>
  <c r="DW13" i="15"/>
  <c r="DW28" i="15"/>
  <c r="DW109" i="15"/>
  <c r="DW14" i="15"/>
  <c r="DW29" i="15"/>
  <c r="DW16" i="15"/>
  <c r="DW31" i="15"/>
  <c r="DW17" i="15"/>
  <c r="DW32" i="15"/>
  <c r="DW19" i="15"/>
  <c r="DW20" i="15"/>
  <c r="DW61" i="15"/>
  <c r="DW24" i="15"/>
  <c r="DW62" i="15"/>
  <c r="DW30" i="15"/>
  <c r="DW63" i="15"/>
  <c r="DW33" i="15"/>
  <c r="DW64" i="15"/>
  <c r="DW34" i="15"/>
  <c r="DW103" i="15"/>
  <c r="DW60" i="15"/>
  <c r="DW4" i="15"/>
  <c r="DW15" i="15"/>
  <c r="DW18" i="15"/>
  <c r="DW52" i="15"/>
  <c r="DW53" i="15"/>
  <c r="DW54" i="15"/>
  <c r="DW55" i="15"/>
  <c r="DW56" i="15"/>
  <c r="DW92" i="15"/>
  <c r="DW91" i="15"/>
  <c r="DW90" i="15"/>
  <c r="DW89" i="15"/>
  <c r="DW88" i="15"/>
  <c r="DX6" i="15"/>
  <c r="DX108" i="15" s="1"/>
  <c r="DW82" i="15"/>
  <c r="DW78" i="15"/>
  <c r="DW77" i="15"/>
  <c r="DW76" i="15"/>
  <c r="DW75" i="15"/>
  <c r="DW74" i="15"/>
  <c r="DW73" i="15"/>
  <c r="DW72" i="15"/>
  <c r="DW71" i="15"/>
  <c r="DW70" i="15"/>
  <c r="DW69" i="15"/>
  <c r="DW68" i="15"/>
  <c r="DW2" i="15"/>
  <c r="DW87" i="15"/>
  <c r="DW83" i="15"/>
  <c r="DW86" i="15"/>
  <c r="DW85" i="15"/>
  <c r="DW84" i="15"/>
  <c r="DW102" i="15"/>
  <c r="DY12" i="2"/>
  <c r="DY25" i="2"/>
  <c r="DY26" i="2"/>
  <c r="DY27" i="2"/>
  <c r="DY28" i="2"/>
  <c r="DY29" i="2"/>
  <c r="DY31" i="2"/>
  <c r="DY32" i="2"/>
  <c r="DY33" i="2"/>
  <c r="DY30" i="2"/>
  <c r="DY34" i="2"/>
  <c r="DY35" i="2"/>
  <c r="DZ5" i="2"/>
  <c r="DY42" i="2"/>
  <c r="DY43" i="2"/>
  <c r="DY57" i="2"/>
  <c r="DY44" i="2"/>
  <c r="DY58" i="2"/>
  <c r="DY45" i="2"/>
  <c r="DY66" i="2"/>
  <c r="DY59" i="2"/>
  <c r="DY60" i="2"/>
  <c r="DY51" i="2"/>
  <c r="DY52" i="2" s="1"/>
  <c r="DY61" i="2"/>
  <c r="DY54" i="2"/>
  <c r="DY70" i="2"/>
  <c r="DY46" i="2"/>
  <c r="DY3" i="2"/>
  <c r="DY4" i="2"/>
  <c r="DV35" i="15"/>
  <c r="DV9" i="2" s="1"/>
  <c r="DV79" i="15"/>
  <c r="DV93" i="15"/>
  <c r="DU49" i="15"/>
  <c r="DU20" i="2" s="1"/>
  <c r="ED69" i="2"/>
  <c r="EE6" i="2"/>
  <c r="ED67" i="2"/>
  <c r="ED68" i="2" s="1"/>
  <c r="DV42" i="15"/>
  <c r="DV43" i="15"/>
  <c r="DV44" i="15"/>
  <c r="DV45" i="15"/>
  <c r="DV46" i="15"/>
  <c r="DV48" i="15"/>
  <c r="DV96" i="15"/>
  <c r="DV39" i="15"/>
  <c r="DV98" i="15"/>
  <c r="DV40" i="15"/>
  <c r="DV41" i="15"/>
  <c r="DV47" i="15"/>
  <c r="DV97" i="15"/>
  <c r="DV38" i="15"/>
  <c r="DU99" i="15"/>
  <c r="DU24" i="2" s="1"/>
  <c r="DW111" i="15"/>
  <c r="DV21" i="15"/>
  <c r="DV8" i="2" s="1"/>
  <c r="DV8" i="15"/>
  <c r="DW104" i="15"/>
  <c r="DW106" i="15"/>
  <c r="DV13" i="2"/>
  <c r="DV14" i="2"/>
  <c r="DX49" i="24" l="1"/>
  <c r="DX63" i="24"/>
  <c r="EA5" i="24"/>
  <c r="DZ3" i="24"/>
  <c r="DU16" i="2"/>
  <c r="DU21" i="2" s="1"/>
  <c r="DU36" i="2" s="1"/>
  <c r="DU37" i="2" s="1"/>
  <c r="DU39" i="2" s="1"/>
  <c r="DX19" i="24"/>
  <c r="DY19" i="2" s="1"/>
  <c r="DX35" i="24"/>
  <c r="DV15" i="2"/>
  <c r="DX111" i="15"/>
  <c r="DX110" i="15"/>
  <c r="DX106" i="15"/>
  <c r="DX104" i="15"/>
  <c r="DW57" i="15"/>
  <c r="DW17" i="2" s="1"/>
  <c r="DW35" i="15"/>
  <c r="DW9" i="2" s="1"/>
  <c r="DW93" i="15"/>
  <c r="DV99" i="15"/>
  <c r="DV24" i="2" s="1"/>
  <c r="DW79" i="15"/>
  <c r="DX11" i="15"/>
  <c r="DX26" i="15"/>
  <c r="DX103" i="15"/>
  <c r="DX12" i="15"/>
  <c r="DX27" i="15"/>
  <c r="DX107" i="15"/>
  <c r="DX4" i="15"/>
  <c r="DX13" i="15"/>
  <c r="DX28" i="15"/>
  <c r="DX109" i="15"/>
  <c r="DX14" i="15"/>
  <c r="DX29" i="15"/>
  <c r="DX15" i="15"/>
  <c r="DX30" i="15"/>
  <c r="DX16" i="15"/>
  <c r="DX31" i="15"/>
  <c r="DY6" i="15"/>
  <c r="DX18" i="15"/>
  <c r="DX33" i="15"/>
  <c r="DX61" i="15"/>
  <c r="DX19" i="15"/>
  <c r="DX34" i="15"/>
  <c r="DX62" i="15"/>
  <c r="DX20" i="15"/>
  <c r="DX63" i="15"/>
  <c r="DX10" i="15"/>
  <c r="DX17" i="15"/>
  <c r="DX24" i="15"/>
  <c r="DX25" i="15"/>
  <c r="DX32" i="15"/>
  <c r="DX60" i="15"/>
  <c r="DX64" i="15"/>
  <c r="DX105" i="15"/>
  <c r="DX53" i="15"/>
  <c r="DX54" i="15"/>
  <c r="DX55" i="15"/>
  <c r="DX56" i="15"/>
  <c r="DX52" i="15"/>
  <c r="DX92" i="15"/>
  <c r="DX91" i="15"/>
  <c r="DX90" i="15"/>
  <c r="DX89" i="15"/>
  <c r="DX88" i="15"/>
  <c r="DX82" i="15"/>
  <c r="DX78" i="15"/>
  <c r="DX77" i="15"/>
  <c r="DX76" i="15"/>
  <c r="DX75" i="15"/>
  <c r="DX74" i="15"/>
  <c r="DX73" i="15"/>
  <c r="DX72" i="15"/>
  <c r="DX71" i="15"/>
  <c r="DX70" i="15"/>
  <c r="DX69" i="15"/>
  <c r="DX68" i="15"/>
  <c r="DX2" i="15"/>
  <c r="DX87" i="15"/>
  <c r="DX86" i="15"/>
  <c r="DX85" i="15"/>
  <c r="DX84" i="15"/>
  <c r="DX83" i="15"/>
  <c r="DX102" i="15"/>
  <c r="DW43" i="15"/>
  <c r="DW44" i="15"/>
  <c r="DW45" i="15"/>
  <c r="DW46" i="15"/>
  <c r="DW47" i="15"/>
  <c r="DW48" i="15"/>
  <c r="DW38" i="15"/>
  <c r="DW97" i="15"/>
  <c r="DW39" i="15"/>
  <c r="DW98" i="15"/>
  <c r="DW40" i="15"/>
  <c r="DW41" i="15"/>
  <c r="DW96" i="15"/>
  <c r="DW42" i="15"/>
  <c r="DV49" i="15"/>
  <c r="DW65" i="15"/>
  <c r="DW18" i="2" s="1"/>
  <c r="DZ29" i="2"/>
  <c r="DZ30" i="2"/>
  <c r="EA5" i="2"/>
  <c r="DZ31" i="2"/>
  <c r="DZ32" i="2"/>
  <c r="DZ33" i="2"/>
  <c r="DZ34" i="2"/>
  <c r="DZ12" i="2"/>
  <c r="DZ25" i="2"/>
  <c r="DZ26" i="2"/>
  <c r="DZ27" i="2"/>
  <c r="DZ28" i="2"/>
  <c r="DZ35" i="2"/>
  <c r="DZ42" i="2"/>
  <c r="DZ43" i="2"/>
  <c r="DZ57" i="2"/>
  <c r="DZ44" i="2"/>
  <c r="DZ58" i="2"/>
  <c r="DZ45" i="2"/>
  <c r="DZ66" i="2"/>
  <c r="DZ4" i="2"/>
  <c r="DZ3" i="2"/>
  <c r="DZ60" i="2"/>
  <c r="DZ70" i="2"/>
  <c r="DZ59" i="2"/>
  <c r="DZ54" i="2"/>
  <c r="DZ51" i="2"/>
  <c r="DZ52" i="2" s="1"/>
  <c r="DZ61" i="2"/>
  <c r="DZ46" i="2"/>
  <c r="DV10" i="2"/>
  <c r="DV16" i="2" s="1"/>
  <c r="DW112" i="15"/>
  <c r="DW11" i="2" s="1"/>
  <c r="DW13" i="2" s="1"/>
  <c r="EE69" i="2"/>
  <c r="EF6" i="2"/>
  <c r="EE67" i="2"/>
  <c r="EE68" i="2" s="1"/>
  <c r="DW21" i="15"/>
  <c r="DW8" i="2" s="1"/>
  <c r="DW8" i="15"/>
  <c r="DO19" i="24" l="1"/>
  <c r="DP19" i="2" s="1"/>
  <c r="DP20" i="2" s="1"/>
  <c r="DP21" i="2" s="1"/>
  <c r="DP36" i="2" s="1"/>
  <c r="DP37" i="2" s="1"/>
  <c r="DP40" i="15" s="1"/>
  <c r="DR19" i="24"/>
  <c r="DS19" i="2" s="1"/>
  <c r="DS20" i="2" s="1"/>
  <c r="DS21" i="2" s="1"/>
  <c r="DS36" i="2" s="1"/>
  <c r="DS37" i="2" s="1"/>
  <c r="DS39" i="2" s="1"/>
  <c r="DS54" i="2" s="1"/>
  <c r="EB5" i="24"/>
  <c r="EA3" i="24"/>
  <c r="DY63" i="24"/>
  <c r="DY19" i="24"/>
  <c r="DZ19" i="2" s="1"/>
  <c r="DR35" i="24"/>
  <c r="DY35" i="24"/>
  <c r="DY49" i="24"/>
  <c r="DY106" i="15"/>
  <c r="DW10" i="2"/>
  <c r="DX57" i="15"/>
  <c r="DX17" i="2" s="1"/>
  <c r="DX112" i="15"/>
  <c r="DX11" i="2" s="1"/>
  <c r="DX13" i="2" s="1"/>
  <c r="DW99" i="15"/>
  <c r="DW24" i="2" s="1"/>
  <c r="DX35" i="15"/>
  <c r="DX9" i="2" s="1"/>
  <c r="DW14" i="2"/>
  <c r="DW15" i="2" s="1"/>
  <c r="DY108" i="15"/>
  <c r="DY16" i="15"/>
  <c r="DY31" i="15"/>
  <c r="DZ6" i="15"/>
  <c r="DY17" i="15"/>
  <c r="DY32" i="15"/>
  <c r="DY60" i="15"/>
  <c r="DY18" i="15"/>
  <c r="DY33" i="15"/>
  <c r="DY61" i="15"/>
  <c r="DY19" i="15"/>
  <c r="DY34" i="15"/>
  <c r="DY62" i="15"/>
  <c r="DY20" i="15"/>
  <c r="DY63" i="15"/>
  <c r="DY24" i="15"/>
  <c r="DY64" i="15"/>
  <c r="DY11" i="15"/>
  <c r="DY26" i="15"/>
  <c r="DY103" i="15"/>
  <c r="DY12" i="15"/>
  <c r="DY27" i="15"/>
  <c r="DY107" i="15"/>
  <c r="DY4" i="15"/>
  <c r="DY13" i="15"/>
  <c r="DY28" i="15"/>
  <c r="DY109" i="15"/>
  <c r="DY10" i="15"/>
  <c r="DY15" i="15"/>
  <c r="DY25" i="15"/>
  <c r="DY29" i="15"/>
  <c r="DY14" i="15"/>
  <c r="DY30" i="15"/>
  <c r="DY105" i="15"/>
  <c r="DY52" i="15"/>
  <c r="DY53" i="15"/>
  <c r="DY54" i="15"/>
  <c r="DY55" i="15"/>
  <c r="DY56" i="15"/>
  <c r="DY92" i="15"/>
  <c r="DY91" i="15"/>
  <c r="DY90" i="15"/>
  <c r="DY89" i="15"/>
  <c r="DY88" i="15"/>
  <c r="DY2" i="15"/>
  <c r="DY87" i="15"/>
  <c r="DY86" i="15"/>
  <c r="DY85" i="15"/>
  <c r="DY84" i="15"/>
  <c r="DY83" i="15"/>
  <c r="DY82" i="15"/>
  <c r="DY68" i="15"/>
  <c r="DY78" i="15"/>
  <c r="DY69" i="15"/>
  <c r="DY77" i="15"/>
  <c r="DY76" i="15"/>
  <c r="DY75" i="15"/>
  <c r="DY74" i="15"/>
  <c r="DY73" i="15"/>
  <c r="DY72" i="15"/>
  <c r="DY71" i="15"/>
  <c r="DY70" i="15"/>
  <c r="DY102" i="15"/>
  <c r="DX21" i="15"/>
  <c r="DX8" i="2" s="1"/>
  <c r="DX8" i="15"/>
  <c r="EA34" i="2"/>
  <c r="EA35" i="2"/>
  <c r="EA12" i="2"/>
  <c r="EA25" i="2"/>
  <c r="EA26" i="2"/>
  <c r="EA27" i="2"/>
  <c r="EA29" i="2"/>
  <c r="EA30" i="2"/>
  <c r="EB5" i="2"/>
  <c r="EA31" i="2"/>
  <c r="EA28" i="2"/>
  <c r="EA32" i="2"/>
  <c r="EA33" i="2"/>
  <c r="EA43" i="2"/>
  <c r="EA60" i="2"/>
  <c r="EA57" i="2"/>
  <c r="EA44" i="2"/>
  <c r="EA58" i="2"/>
  <c r="EA42" i="2"/>
  <c r="EA45" i="2"/>
  <c r="EA66" i="2"/>
  <c r="EA54" i="2"/>
  <c r="EA61" i="2"/>
  <c r="EA70" i="2"/>
  <c r="EA46" i="2"/>
  <c r="EA4" i="2"/>
  <c r="EA59" i="2"/>
  <c r="EA3" i="2"/>
  <c r="EA51" i="2"/>
  <c r="EA52" i="2" s="1"/>
  <c r="DY111" i="15"/>
  <c r="DZ111" i="15" s="1"/>
  <c r="DZ106" i="15"/>
  <c r="DW49" i="15"/>
  <c r="DW20" i="2" s="1"/>
  <c r="EF69" i="2"/>
  <c r="EG6" i="2"/>
  <c r="EF67" i="2"/>
  <c r="EF68" i="2" s="1"/>
  <c r="DY104" i="15"/>
  <c r="DZ104" i="15" s="1"/>
  <c r="DX93" i="15"/>
  <c r="DY110" i="15"/>
  <c r="DZ110" i="15" s="1"/>
  <c r="DX79" i="15"/>
  <c r="DX65" i="15"/>
  <c r="DX18" i="2" s="1"/>
  <c r="DX48" i="15"/>
  <c r="DX96" i="15"/>
  <c r="DX38" i="15"/>
  <c r="DX97" i="15"/>
  <c r="DX39" i="15"/>
  <c r="DX98" i="15"/>
  <c r="DX40" i="15"/>
  <c r="DX41" i="15"/>
  <c r="DX43" i="15"/>
  <c r="DX44" i="15"/>
  <c r="DX45" i="15"/>
  <c r="DX46" i="15"/>
  <c r="DX47" i="15"/>
  <c r="DX42" i="15"/>
  <c r="DV20" i="2"/>
  <c r="DV21" i="2" s="1"/>
  <c r="DV36" i="2" s="1"/>
  <c r="DV37" i="2" s="1"/>
  <c r="DZ108" i="15"/>
  <c r="DO26" i="24" l="1"/>
  <c r="DO25" i="24"/>
  <c r="DP39" i="2"/>
  <c r="DP54" i="2" s="1"/>
  <c r="DV39" i="2"/>
  <c r="DZ19" i="24"/>
  <c r="EA19" i="2" s="1"/>
  <c r="DZ35" i="24"/>
  <c r="DZ63" i="24"/>
  <c r="DZ49" i="24"/>
  <c r="EC5" i="24"/>
  <c r="EB3" i="24"/>
  <c r="DW16" i="2"/>
  <c r="DW21" i="2" s="1"/>
  <c r="DW36" i="2" s="1"/>
  <c r="DW37" i="2" s="1"/>
  <c r="DW39" i="2" s="1"/>
  <c r="DX14" i="2"/>
  <c r="DX15" i="2" s="1"/>
  <c r="DY41" i="15"/>
  <c r="DY42" i="15"/>
  <c r="DY43" i="15"/>
  <c r="DY44" i="15"/>
  <c r="DY45" i="15"/>
  <c r="DY46" i="15"/>
  <c r="DY48" i="15"/>
  <c r="DY96" i="15"/>
  <c r="DY38" i="15"/>
  <c r="DY97" i="15"/>
  <c r="DY39" i="15"/>
  <c r="DY40" i="15"/>
  <c r="DY47" i="15"/>
  <c r="DY98" i="15"/>
  <c r="DY57" i="15"/>
  <c r="DY17" i="2" s="1"/>
  <c r="DY65" i="15"/>
  <c r="DY18" i="2" s="1"/>
  <c r="EG69" i="2"/>
  <c r="EG67" i="2"/>
  <c r="DX10" i="2"/>
  <c r="DY79" i="15"/>
  <c r="DY21" i="15"/>
  <c r="DY8" i="2" s="1"/>
  <c r="DY8" i="15"/>
  <c r="DY35" i="15"/>
  <c r="DY9" i="2" s="1"/>
  <c r="DZ24" i="15"/>
  <c r="DZ64" i="15"/>
  <c r="DZ10" i="15"/>
  <c r="DZ25" i="15"/>
  <c r="DZ105" i="15"/>
  <c r="DZ11" i="15"/>
  <c r="DZ26" i="15"/>
  <c r="DZ103" i="15"/>
  <c r="DZ12" i="15"/>
  <c r="DZ27" i="15"/>
  <c r="DZ107" i="15"/>
  <c r="DZ4" i="15"/>
  <c r="DZ13" i="15"/>
  <c r="DZ28" i="15"/>
  <c r="DZ109" i="15"/>
  <c r="DZ14" i="15"/>
  <c r="DZ29" i="15"/>
  <c r="DZ16" i="15"/>
  <c r="DZ31" i="15"/>
  <c r="EA6" i="15"/>
  <c r="EA111" i="15" s="1"/>
  <c r="DZ17" i="15"/>
  <c r="DZ32" i="15"/>
  <c r="DZ60" i="15"/>
  <c r="DZ18" i="15"/>
  <c r="DZ33" i="15"/>
  <c r="DZ61" i="15"/>
  <c r="DZ19" i="15"/>
  <c r="DZ20" i="15"/>
  <c r="DZ30" i="15"/>
  <c r="DZ34" i="15"/>
  <c r="DZ62" i="15"/>
  <c r="DZ63" i="15"/>
  <c r="DZ15" i="15"/>
  <c r="DZ52" i="15"/>
  <c r="DZ53" i="15"/>
  <c r="DZ54" i="15"/>
  <c r="DZ55" i="15"/>
  <c r="DZ56" i="15"/>
  <c r="DZ92" i="15"/>
  <c r="DZ91" i="15"/>
  <c r="DZ90" i="15"/>
  <c r="DZ89" i="15"/>
  <c r="DZ88" i="15"/>
  <c r="DZ87" i="15"/>
  <c r="DZ86" i="15"/>
  <c r="DZ85" i="15"/>
  <c r="DZ84" i="15"/>
  <c r="DZ83" i="15"/>
  <c r="DZ82" i="15"/>
  <c r="DZ78" i="15"/>
  <c r="DZ77" i="15"/>
  <c r="DZ76" i="15"/>
  <c r="DZ75" i="15"/>
  <c r="DZ74" i="15"/>
  <c r="DZ73" i="15"/>
  <c r="DZ72" i="15"/>
  <c r="DZ71" i="15"/>
  <c r="DZ70" i="15"/>
  <c r="DZ69" i="15"/>
  <c r="DZ68" i="15"/>
  <c r="DZ2" i="15"/>
  <c r="DZ102" i="15"/>
  <c r="DY112" i="15"/>
  <c r="DY11" i="2" s="1"/>
  <c r="DY14" i="2" s="1"/>
  <c r="EB32" i="2"/>
  <c r="EB33" i="2"/>
  <c r="EB34" i="2"/>
  <c r="EB35" i="2"/>
  <c r="EB25" i="2"/>
  <c r="EB27" i="2"/>
  <c r="EB28" i="2"/>
  <c r="EB12" i="2"/>
  <c r="EB29" i="2"/>
  <c r="EC5" i="2"/>
  <c r="EB26" i="2"/>
  <c r="EB31" i="2"/>
  <c r="EB30" i="2"/>
  <c r="EB43" i="2"/>
  <c r="EB59" i="2"/>
  <c r="EB60" i="2"/>
  <c r="EB57" i="2"/>
  <c r="EB44" i="2"/>
  <c r="EB58" i="2"/>
  <c r="EB42" i="2"/>
  <c r="EB45" i="2"/>
  <c r="EB66" i="2"/>
  <c r="EB61" i="2"/>
  <c r="EB46" i="2"/>
  <c r="EB51" i="2"/>
  <c r="EB52" i="2" s="1"/>
  <c r="EB70" i="2"/>
  <c r="EB54" i="2"/>
  <c r="EB3" i="2"/>
  <c r="EB4" i="2"/>
  <c r="DY93" i="15"/>
  <c r="DX99" i="15"/>
  <c r="DX24" i="2" s="1"/>
  <c r="DX49" i="15"/>
  <c r="ED5" i="24" l="1"/>
  <c r="EC3" i="24"/>
  <c r="EA19" i="24"/>
  <c r="EB19" i="2" s="1"/>
  <c r="EA49" i="24"/>
  <c r="EA63" i="24"/>
  <c r="DY13" i="2"/>
  <c r="DY15" i="2" s="1"/>
  <c r="DZ112" i="15"/>
  <c r="DZ11" i="2" s="1"/>
  <c r="DZ93" i="15"/>
  <c r="DX16" i="2"/>
  <c r="DY10" i="2"/>
  <c r="DZ57" i="15"/>
  <c r="DZ17" i="2" s="1"/>
  <c r="DZ65" i="15"/>
  <c r="DZ18" i="2" s="1"/>
  <c r="EA14" i="15"/>
  <c r="EA29" i="15"/>
  <c r="EA15" i="15"/>
  <c r="EA30" i="15"/>
  <c r="EA16" i="15"/>
  <c r="EA31" i="15"/>
  <c r="EB6" i="15"/>
  <c r="EB111" i="15" s="1"/>
  <c r="EA17" i="15"/>
  <c r="EA32" i="15"/>
  <c r="EA60" i="15"/>
  <c r="EA18" i="15"/>
  <c r="EA33" i="15"/>
  <c r="EA61" i="15"/>
  <c r="EA19" i="15"/>
  <c r="EA34" i="15"/>
  <c r="EA62" i="15"/>
  <c r="EA24" i="15"/>
  <c r="EA64" i="15"/>
  <c r="EA10" i="15"/>
  <c r="EA25" i="15"/>
  <c r="EA105" i="15"/>
  <c r="EA11" i="15"/>
  <c r="EA26" i="15"/>
  <c r="EA103" i="15"/>
  <c r="EA63" i="15"/>
  <c r="EA4" i="15"/>
  <c r="EA12" i="15"/>
  <c r="EA13" i="15"/>
  <c r="EA27" i="15"/>
  <c r="EA28" i="15"/>
  <c r="EA107" i="15"/>
  <c r="EA109" i="15"/>
  <c r="EA56" i="15"/>
  <c r="EA20" i="15"/>
  <c r="EA52" i="15"/>
  <c r="EA92" i="15"/>
  <c r="EA91" i="15"/>
  <c r="EA90" i="15"/>
  <c r="EA89" i="15"/>
  <c r="EA88" i="15"/>
  <c r="EA53" i="15"/>
  <c r="EA54" i="15"/>
  <c r="EA55" i="15"/>
  <c r="EA2" i="15"/>
  <c r="EA87" i="15"/>
  <c r="EA86" i="15"/>
  <c r="EA85" i="15"/>
  <c r="EA84" i="15"/>
  <c r="EA83" i="15"/>
  <c r="EA82" i="15"/>
  <c r="EA78" i="15"/>
  <c r="EA77" i="15"/>
  <c r="EA76" i="15"/>
  <c r="EA75" i="15"/>
  <c r="EA74" i="15"/>
  <c r="EA73" i="15"/>
  <c r="EA72" i="15"/>
  <c r="EA71" i="15"/>
  <c r="EA70" i="15"/>
  <c r="EA69" i="15"/>
  <c r="EA68" i="15"/>
  <c r="EA102" i="15"/>
  <c r="DY49" i="15"/>
  <c r="DY20" i="2" s="1"/>
  <c r="EA108" i="15"/>
  <c r="DY99" i="15"/>
  <c r="DY24" i="2" s="1"/>
  <c r="EG68" i="2"/>
  <c r="G64" i="3"/>
  <c r="I64" i="3"/>
  <c r="J64" i="3"/>
  <c r="K64" i="3"/>
  <c r="L64" i="3"/>
  <c r="M64" i="3"/>
  <c r="N64" i="3"/>
  <c r="O64" i="3"/>
  <c r="F66" i="3"/>
  <c r="G66" i="3"/>
  <c r="H66" i="3"/>
  <c r="I66" i="3"/>
  <c r="K66" i="3"/>
  <c r="L66" i="3"/>
  <c r="M66" i="3"/>
  <c r="N66" i="3"/>
  <c r="DX20" i="2"/>
  <c r="EA104" i="15"/>
  <c r="DZ21" i="15"/>
  <c r="DZ8" i="2" s="1"/>
  <c r="DZ8" i="15"/>
  <c r="EA110" i="15"/>
  <c r="EA106" i="15"/>
  <c r="EC25" i="2"/>
  <c r="EC26" i="2"/>
  <c r="EC27" i="2"/>
  <c r="EC28" i="2"/>
  <c r="EC29" i="2"/>
  <c r="EC30" i="2"/>
  <c r="ED5" i="2"/>
  <c r="EC32" i="2"/>
  <c r="EC33" i="2"/>
  <c r="EC34" i="2"/>
  <c r="EC31" i="2"/>
  <c r="EC35" i="2"/>
  <c r="EC12" i="2"/>
  <c r="EC42" i="2"/>
  <c r="EC43" i="2"/>
  <c r="EC59" i="2"/>
  <c r="EC60" i="2"/>
  <c r="EC57" i="2"/>
  <c r="EC44" i="2"/>
  <c r="EC58" i="2"/>
  <c r="EC45" i="2"/>
  <c r="EC66" i="2"/>
  <c r="EC70" i="2"/>
  <c r="EC54" i="2"/>
  <c r="EC4" i="2"/>
  <c r="EC3" i="2"/>
  <c r="EC46" i="2"/>
  <c r="EC51" i="2"/>
  <c r="EC52" i="2" s="1"/>
  <c r="EC61" i="2"/>
  <c r="DZ35" i="15"/>
  <c r="DZ9" i="2" s="1"/>
  <c r="DZ79" i="15"/>
  <c r="DZ46" i="15"/>
  <c r="DZ47" i="15"/>
  <c r="DZ48" i="15"/>
  <c r="DZ96" i="15"/>
  <c r="DZ38" i="15"/>
  <c r="DZ97" i="15"/>
  <c r="DZ39" i="15"/>
  <c r="DZ98" i="15"/>
  <c r="DZ41" i="15"/>
  <c r="DZ42" i="15"/>
  <c r="DZ43" i="15"/>
  <c r="DZ40" i="15"/>
  <c r="DZ44" i="15"/>
  <c r="DZ45" i="15"/>
  <c r="DZ14" i="2"/>
  <c r="DZ13" i="2"/>
  <c r="EB35" i="24" l="1"/>
  <c r="EB63" i="24"/>
  <c r="EB49" i="24"/>
  <c r="EE5" i="24"/>
  <c r="ED3" i="24"/>
  <c r="EB19" i="24"/>
  <c r="EC19" i="2" s="1"/>
  <c r="DY16" i="2"/>
  <c r="DY21" i="2" s="1"/>
  <c r="DY36" i="2" s="1"/>
  <c r="DY37" i="2" s="1"/>
  <c r="DY39" i="2" s="1"/>
  <c r="DX21" i="2"/>
  <c r="DX36" i="2" s="1"/>
  <c r="DX37" i="2" s="1"/>
  <c r="EA112" i="15"/>
  <c r="EA11" i="2" s="1"/>
  <c r="EA13" i="2" s="1"/>
  <c r="EB106" i="15"/>
  <c r="EB110" i="15"/>
  <c r="EB108" i="15"/>
  <c r="EB104" i="15"/>
  <c r="DZ49" i="15"/>
  <c r="DZ20" i="2" s="1"/>
  <c r="EA57" i="15"/>
  <c r="EA17" i="2" s="1"/>
  <c r="EA65" i="15"/>
  <c r="EA18" i="2" s="1"/>
  <c r="EA21" i="15"/>
  <c r="EA8" i="2" s="1"/>
  <c r="EA8" i="15"/>
  <c r="EB19" i="15"/>
  <c r="EB34" i="15"/>
  <c r="EB62" i="15"/>
  <c r="EB20" i="15"/>
  <c r="EB63" i="15"/>
  <c r="EB24" i="15"/>
  <c r="EB64" i="15"/>
  <c r="EB10" i="15"/>
  <c r="EB25" i="15"/>
  <c r="EB105" i="15"/>
  <c r="EB11" i="15"/>
  <c r="EB26" i="15"/>
  <c r="EB103" i="15"/>
  <c r="EC6" i="15"/>
  <c r="EB12" i="15"/>
  <c r="EB27" i="15"/>
  <c r="EB107" i="15"/>
  <c r="EB4" i="15"/>
  <c r="EB2" i="15"/>
  <c r="EB14" i="15"/>
  <c r="EB29" i="15"/>
  <c r="EB15" i="15"/>
  <c r="EB30" i="15"/>
  <c r="EB16" i="15"/>
  <c r="EB31" i="15"/>
  <c r="EB18" i="15"/>
  <c r="EB28" i="15"/>
  <c r="EB32" i="15"/>
  <c r="EB33" i="15"/>
  <c r="EB109" i="15"/>
  <c r="EB61" i="15"/>
  <c r="EB13" i="15"/>
  <c r="EB17" i="15"/>
  <c r="EB52" i="15"/>
  <c r="EB53" i="15"/>
  <c r="EB54" i="15"/>
  <c r="EB55" i="15"/>
  <c r="EB60" i="15"/>
  <c r="EB56" i="15"/>
  <c r="EB91" i="15"/>
  <c r="EB88" i="15"/>
  <c r="EB90" i="15"/>
  <c r="EB87" i="15"/>
  <c r="EB86" i="15"/>
  <c r="EB85" i="15"/>
  <c r="EB84" i="15"/>
  <c r="EB83" i="15"/>
  <c r="EB82" i="15"/>
  <c r="EB78" i="15"/>
  <c r="EB77" i="15"/>
  <c r="EB76" i="15"/>
  <c r="EB75" i="15"/>
  <c r="EB74" i="15"/>
  <c r="EB73" i="15"/>
  <c r="EB72" i="15"/>
  <c r="EB71" i="15"/>
  <c r="EB70" i="15"/>
  <c r="EB69" i="15"/>
  <c r="EB68" i="15"/>
  <c r="EB92" i="15"/>
  <c r="EB89" i="15"/>
  <c r="EB102" i="15"/>
  <c r="G65" i="3"/>
  <c r="I65" i="3"/>
  <c r="J65" i="3"/>
  <c r="K65" i="3"/>
  <c r="L65" i="3"/>
  <c r="M65" i="3"/>
  <c r="N65" i="3"/>
  <c r="O65" i="3"/>
  <c r="EA35" i="15"/>
  <c r="EA9" i="2" s="1"/>
  <c r="DZ99" i="15"/>
  <c r="DZ24" i="2" s="1"/>
  <c r="ED30" i="2"/>
  <c r="EE5" i="2"/>
  <c r="ED31" i="2"/>
  <c r="ED32" i="2"/>
  <c r="ED33" i="2"/>
  <c r="ED34" i="2"/>
  <c r="ED35" i="2"/>
  <c r="ED25" i="2"/>
  <c r="ED26" i="2"/>
  <c r="ED27" i="2"/>
  <c r="ED28" i="2"/>
  <c r="ED12" i="2"/>
  <c r="ED42" i="2"/>
  <c r="ED29" i="2"/>
  <c r="ED43" i="2"/>
  <c r="ED59" i="2"/>
  <c r="ED60" i="2"/>
  <c r="ED57" i="2"/>
  <c r="ED44" i="2"/>
  <c r="ED58" i="2"/>
  <c r="ED45" i="2"/>
  <c r="ED66" i="2"/>
  <c r="ED51" i="2"/>
  <c r="ED52" i="2" s="1"/>
  <c r="ED54" i="2"/>
  <c r="ED46" i="2"/>
  <c r="ED61" i="2"/>
  <c r="ED70" i="2"/>
  <c r="ED4" i="2"/>
  <c r="ED3" i="2"/>
  <c r="DZ10" i="2"/>
  <c r="EA93" i="15"/>
  <c r="EA39" i="15"/>
  <c r="EA98" i="15"/>
  <c r="EA40" i="15"/>
  <c r="EA41" i="15"/>
  <c r="EA42" i="15"/>
  <c r="EA43" i="15"/>
  <c r="EA44" i="15"/>
  <c r="EA46" i="15"/>
  <c r="EA47" i="15"/>
  <c r="EA48" i="15"/>
  <c r="EA38" i="15"/>
  <c r="EA45" i="15"/>
  <c r="EA96" i="15"/>
  <c r="EA97" i="15"/>
  <c r="EA79" i="15"/>
  <c r="EA14" i="2"/>
  <c r="DZ15" i="2"/>
  <c r="DX39" i="2" l="1"/>
  <c r="EC35" i="24"/>
  <c r="EE3" i="24"/>
  <c r="EF5" i="24"/>
  <c r="EF3" i="24" s="1"/>
  <c r="EC19" i="24"/>
  <c r="ED19" i="2" s="1"/>
  <c r="EC49" i="24"/>
  <c r="EC63" i="24"/>
  <c r="EC108" i="15"/>
  <c r="EB112" i="15"/>
  <c r="EB11" i="2" s="1"/>
  <c r="EB13" i="2" s="1"/>
  <c r="EC111" i="15"/>
  <c r="EC104" i="15"/>
  <c r="EC106" i="15"/>
  <c r="EC110" i="15"/>
  <c r="DZ16" i="2"/>
  <c r="DZ21" i="2" s="1"/>
  <c r="DZ36" i="2" s="1"/>
  <c r="DZ37" i="2" s="1"/>
  <c r="DZ39" i="2" s="1"/>
  <c r="EA15" i="2"/>
  <c r="EB21" i="15"/>
  <c r="EB8" i="2" s="1"/>
  <c r="EB8" i="15"/>
  <c r="EB44" i="15"/>
  <c r="EB45" i="15"/>
  <c r="EB97" i="15"/>
  <c r="EB46" i="15"/>
  <c r="EB98" i="15"/>
  <c r="EB47" i="15"/>
  <c r="EB48" i="15"/>
  <c r="EB39" i="15"/>
  <c r="EB41" i="15"/>
  <c r="EB96" i="15"/>
  <c r="EB38" i="15"/>
  <c r="EB42" i="15"/>
  <c r="EB43" i="15"/>
  <c r="EB35" i="15"/>
  <c r="EB9" i="2" s="1"/>
  <c r="EE35" i="2"/>
  <c r="EE12" i="2"/>
  <c r="EE25" i="2"/>
  <c r="EE26" i="2"/>
  <c r="EE27" i="2"/>
  <c r="EE28" i="2"/>
  <c r="EE30" i="2"/>
  <c r="EF5" i="2"/>
  <c r="EE31" i="2"/>
  <c r="EE32" i="2"/>
  <c r="EE34" i="2"/>
  <c r="EE42" i="2"/>
  <c r="EE33" i="2"/>
  <c r="EE43" i="2"/>
  <c r="EE29" i="2"/>
  <c r="EE59" i="2"/>
  <c r="EE60" i="2"/>
  <c r="EE57" i="2"/>
  <c r="EE44" i="2"/>
  <c r="EE58" i="2"/>
  <c r="EE45" i="2"/>
  <c r="EE66" i="2"/>
  <c r="EE51" i="2"/>
  <c r="EE52" i="2" s="1"/>
  <c r="EE46" i="2"/>
  <c r="EE70" i="2"/>
  <c r="EE54" i="2"/>
  <c r="EE61" i="2"/>
  <c r="EE3" i="2"/>
  <c r="EE4" i="2"/>
  <c r="EA49" i="15"/>
  <c r="EA20" i="2" s="1"/>
  <c r="EB65" i="15"/>
  <c r="EB18" i="2" s="1"/>
  <c r="EC17" i="15"/>
  <c r="EC32" i="15"/>
  <c r="EC60" i="15"/>
  <c r="EC18" i="15"/>
  <c r="EC33" i="15"/>
  <c r="EC61" i="15"/>
  <c r="EC19" i="15"/>
  <c r="EC34" i="15"/>
  <c r="EC62" i="15"/>
  <c r="EC20" i="15"/>
  <c r="EC63" i="15"/>
  <c r="EC24" i="15"/>
  <c r="EC64" i="15"/>
  <c r="EC10" i="15"/>
  <c r="EC25" i="15"/>
  <c r="EC105" i="15"/>
  <c r="EC12" i="15"/>
  <c r="EC27" i="15"/>
  <c r="EC107" i="15"/>
  <c r="EC4" i="15"/>
  <c r="EC13" i="15"/>
  <c r="EC28" i="15"/>
  <c r="EC109" i="15"/>
  <c r="EC14" i="15"/>
  <c r="EC29" i="15"/>
  <c r="EC30" i="15"/>
  <c r="EC31" i="15"/>
  <c r="EC103" i="15"/>
  <c r="ED6" i="15"/>
  <c r="ED106" i="15" s="1"/>
  <c r="EC11" i="15"/>
  <c r="EC15" i="15"/>
  <c r="EC16" i="15"/>
  <c r="EC26" i="15"/>
  <c r="EC54" i="15"/>
  <c r="EC55" i="15"/>
  <c r="EC56" i="15"/>
  <c r="EC52" i="15"/>
  <c r="EC53" i="15"/>
  <c r="EC91" i="15"/>
  <c r="EC88" i="15"/>
  <c r="EC2" i="15"/>
  <c r="EC90" i="15"/>
  <c r="EC87" i="15"/>
  <c r="EC86" i="15"/>
  <c r="EC85" i="15"/>
  <c r="EC84" i="15"/>
  <c r="EC83" i="15"/>
  <c r="EC82" i="15"/>
  <c r="EC78" i="15"/>
  <c r="EC77" i="15"/>
  <c r="EC76" i="15"/>
  <c r="EC75" i="15"/>
  <c r="EC74" i="15"/>
  <c r="EC73" i="15"/>
  <c r="EC72" i="15"/>
  <c r="EC71" i="15"/>
  <c r="EC70" i="15"/>
  <c r="EC69" i="15"/>
  <c r="EC68" i="15"/>
  <c r="EC92" i="15"/>
  <c r="EC89" i="15"/>
  <c r="EC102" i="15"/>
  <c r="EB93" i="15"/>
  <c r="EB79" i="15"/>
  <c r="EA10" i="2"/>
  <c r="EA16" i="2" s="1"/>
  <c r="EB57" i="15"/>
  <c r="EB17" i="2" s="1"/>
  <c r="EA99" i="15"/>
  <c r="EA24" i="2" s="1"/>
  <c r="ED63" i="24" l="1"/>
  <c r="ED19" i="24"/>
  <c r="EE19" i="2" s="1"/>
  <c r="ED49" i="24"/>
  <c r="EA21" i="2"/>
  <c r="EA36" i="2" s="1"/>
  <c r="EB14" i="2"/>
  <c r="ED110" i="15"/>
  <c r="ED104" i="15"/>
  <c r="ED111" i="15"/>
  <c r="ED108" i="15"/>
  <c r="EC93" i="15"/>
  <c r="EC35" i="15"/>
  <c r="EC9" i="2" s="1"/>
  <c r="EC79" i="15"/>
  <c r="EA37" i="2"/>
  <c r="EC112" i="15"/>
  <c r="EC11" i="2" s="1"/>
  <c r="EC42" i="15"/>
  <c r="EC43" i="15"/>
  <c r="EC44" i="15"/>
  <c r="EC45" i="15"/>
  <c r="EC46" i="15"/>
  <c r="EC47" i="15"/>
  <c r="EC96" i="15"/>
  <c r="EC38" i="15"/>
  <c r="EC97" i="15"/>
  <c r="EC39" i="15"/>
  <c r="EC98" i="15"/>
  <c r="EC40" i="15"/>
  <c r="EC41" i="15"/>
  <c r="EC48" i="15"/>
  <c r="ED10" i="15"/>
  <c r="ED25" i="15"/>
  <c r="ED105" i="15"/>
  <c r="ED11" i="15"/>
  <c r="ED26" i="15"/>
  <c r="ED103" i="15"/>
  <c r="ED12" i="15"/>
  <c r="ED27" i="15"/>
  <c r="ED107" i="15"/>
  <c r="ED4" i="15"/>
  <c r="ED13" i="15"/>
  <c r="ED28" i="15"/>
  <c r="ED109" i="15"/>
  <c r="ED14" i="15"/>
  <c r="ED29" i="15"/>
  <c r="ED15" i="15"/>
  <c r="ED30" i="15"/>
  <c r="ED17" i="15"/>
  <c r="ED32" i="15"/>
  <c r="ED60" i="15"/>
  <c r="ED18" i="15"/>
  <c r="ED33" i="15"/>
  <c r="ED61" i="15"/>
  <c r="ED19" i="15"/>
  <c r="ED34" i="15"/>
  <c r="ED62" i="15"/>
  <c r="ED64" i="15"/>
  <c r="ED16" i="15"/>
  <c r="ED20" i="15"/>
  <c r="ED24" i="15"/>
  <c r="EE6" i="15"/>
  <c r="EE108" i="15" s="1"/>
  <c r="ED63" i="15"/>
  <c r="ED31" i="15"/>
  <c r="ED52" i="15"/>
  <c r="ED53" i="15"/>
  <c r="ED54" i="15"/>
  <c r="ED55" i="15"/>
  <c r="ED92" i="15"/>
  <c r="ED91" i="15"/>
  <c r="ED90" i="15"/>
  <c r="ED89" i="15"/>
  <c r="ED88" i="15"/>
  <c r="ED87" i="15"/>
  <c r="ED86" i="15"/>
  <c r="ED85" i="15"/>
  <c r="ED84" i="15"/>
  <c r="ED83" i="15"/>
  <c r="ED82" i="15"/>
  <c r="ED78" i="15"/>
  <c r="ED77" i="15"/>
  <c r="ED76" i="15"/>
  <c r="ED75" i="15"/>
  <c r="ED74" i="15"/>
  <c r="ED73" i="15"/>
  <c r="ED72" i="15"/>
  <c r="ED71" i="15"/>
  <c r="ED70" i="15"/>
  <c r="ED69" i="15"/>
  <c r="ED68" i="15"/>
  <c r="ED56" i="15"/>
  <c r="ED2" i="15"/>
  <c r="ED102" i="15"/>
  <c r="EC65" i="15"/>
  <c r="EC18" i="2" s="1"/>
  <c r="EC21" i="15"/>
  <c r="EC8" i="2" s="1"/>
  <c r="EC8" i="15"/>
  <c r="EB49" i="15"/>
  <c r="EB20" i="2" s="1"/>
  <c r="EC57" i="15"/>
  <c r="EC17" i="2" s="1"/>
  <c r="EF28" i="2"/>
  <c r="EF29" i="2"/>
  <c r="EF30" i="2"/>
  <c r="EG5" i="2"/>
  <c r="EF31" i="2"/>
  <c r="EF32" i="2"/>
  <c r="EF33" i="2"/>
  <c r="EF35" i="2"/>
  <c r="EF12" i="2"/>
  <c r="EF25" i="2"/>
  <c r="EF26" i="2"/>
  <c r="EF27" i="2"/>
  <c r="EF34" i="2"/>
  <c r="EF42" i="2"/>
  <c r="EF43" i="2"/>
  <c r="EF59" i="2"/>
  <c r="EF60" i="2"/>
  <c r="EF57" i="2"/>
  <c r="EF44" i="2"/>
  <c r="EF58" i="2"/>
  <c r="EF4" i="2"/>
  <c r="EF66" i="2"/>
  <c r="EF3" i="2"/>
  <c r="EF61" i="2"/>
  <c r="EF70" i="2"/>
  <c r="EF54" i="2"/>
  <c r="EF51" i="2"/>
  <c r="EF52" i="2" s="1"/>
  <c r="EF45" i="2"/>
  <c r="EF46" i="2"/>
  <c r="EB99" i="15"/>
  <c r="EB24" i="2" s="1"/>
  <c r="EB10" i="2"/>
  <c r="EB15" i="2"/>
  <c r="EC14" i="2"/>
  <c r="EC13" i="2"/>
  <c r="D18" i="24" l="1"/>
  <c r="EA39" i="2"/>
  <c r="D13" i="24"/>
  <c r="D45" i="24"/>
  <c r="D56" i="24"/>
  <c r="D53" i="24"/>
  <c r="D11" i="24"/>
  <c r="D39" i="24"/>
  <c r="D40" i="24"/>
  <c r="D54" i="24"/>
  <c r="D15" i="24"/>
  <c r="EF35" i="24"/>
  <c r="D41" i="24"/>
  <c r="D58" i="24"/>
  <c r="EE35" i="24"/>
  <c r="EF19" i="24"/>
  <c r="EG19" i="2" s="1"/>
  <c r="D8" i="24"/>
  <c r="D31" i="24"/>
  <c r="D32" i="24"/>
  <c r="D42" i="24"/>
  <c r="EF49" i="24"/>
  <c r="D38" i="24"/>
  <c r="D47" i="24"/>
  <c r="D59" i="24"/>
  <c r="D16" i="24"/>
  <c r="D43" i="24"/>
  <c r="EF63" i="24"/>
  <c r="D52" i="24"/>
  <c r="D17" i="24"/>
  <c r="D46" i="24"/>
  <c r="D57" i="24"/>
  <c r="D60" i="24"/>
  <c r="EE63" i="24"/>
  <c r="D34" i="24"/>
  <c r="D48" i="24"/>
  <c r="D61" i="24"/>
  <c r="D33" i="24"/>
  <c r="D44" i="24"/>
  <c r="D55" i="24"/>
  <c r="D62" i="24"/>
  <c r="EE19" i="24"/>
  <c r="EF19" i="2" s="1"/>
  <c r="EE49" i="24"/>
  <c r="D14" i="24"/>
  <c r="EC10" i="2"/>
  <c r="ED112" i="15"/>
  <c r="ED11" i="2" s="1"/>
  <c r="ED14" i="2" s="1"/>
  <c r="ED35" i="15"/>
  <c r="ED9" i="2" s="1"/>
  <c r="EB16" i="2"/>
  <c r="EB21" i="2" s="1"/>
  <c r="EB36" i="2" s="1"/>
  <c r="EB37" i="2" s="1"/>
  <c r="EB39" i="2" s="1"/>
  <c r="EE15" i="15"/>
  <c r="EE30" i="15"/>
  <c r="EE16" i="15"/>
  <c r="EE31" i="15"/>
  <c r="EF6" i="15"/>
  <c r="EF108" i="15" s="1"/>
  <c r="EE17" i="15"/>
  <c r="EE32" i="15"/>
  <c r="EE60" i="15"/>
  <c r="EE18" i="15"/>
  <c r="EE33" i="15"/>
  <c r="EE61" i="15"/>
  <c r="EE19" i="15"/>
  <c r="EE34" i="15"/>
  <c r="EE62" i="15"/>
  <c r="EE20" i="15"/>
  <c r="EE63" i="15"/>
  <c r="EE10" i="15"/>
  <c r="EE25" i="15"/>
  <c r="EE105" i="15"/>
  <c r="EE11" i="15"/>
  <c r="EE26" i="15"/>
  <c r="EE103" i="15"/>
  <c r="EE12" i="15"/>
  <c r="EE27" i="15"/>
  <c r="EE107" i="15"/>
  <c r="EE4" i="15"/>
  <c r="EE29" i="15"/>
  <c r="EE109" i="15"/>
  <c r="EE64" i="15"/>
  <c r="EE13" i="15"/>
  <c r="EE14" i="15"/>
  <c r="EE24" i="15"/>
  <c r="EE28" i="15"/>
  <c r="EE52" i="15"/>
  <c r="EE53" i="15"/>
  <c r="EE54" i="15"/>
  <c r="EE55" i="15"/>
  <c r="EE56" i="15"/>
  <c r="EE92" i="15"/>
  <c r="EE91" i="15"/>
  <c r="EE90" i="15"/>
  <c r="EE89" i="15"/>
  <c r="EE88" i="15"/>
  <c r="EE87" i="15"/>
  <c r="EE2" i="15"/>
  <c r="EE86" i="15"/>
  <c r="EE85" i="15"/>
  <c r="EE84" i="15"/>
  <c r="EE83" i="15"/>
  <c r="EE82" i="15"/>
  <c r="EE78" i="15"/>
  <c r="EE77" i="15"/>
  <c r="EE76" i="15"/>
  <c r="EE75" i="15"/>
  <c r="EE74" i="15"/>
  <c r="EE73" i="15"/>
  <c r="EE72" i="15"/>
  <c r="EE71" i="15"/>
  <c r="EE70" i="15"/>
  <c r="EE69" i="15"/>
  <c r="EE68" i="15"/>
  <c r="EE102" i="15"/>
  <c r="EC49" i="15"/>
  <c r="EC20" i="2" s="1"/>
  <c r="EC99" i="15"/>
  <c r="EC24" i="2" s="1"/>
  <c r="ED21" i="15"/>
  <c r="ED8" i="2" s="1"/>
  <c r="ED8" i="15"/>
  <c r="EG33" i="2"/>
  <c r="EG34" i="2"/>
  <c r="EG35" i="2"/>
  <c r="EG12" i="2"/>
  <c r="EG25" i="2"/>
  <c r="EG26" i="2"/>
  <c r="EG28" i="2"/>
  <c r="EG29" i="2"/>
  <c r="EG30" i="2"/>
  <c r="EG27" i="2"/>
  <c r="EG31" i="2"/>
  <c r="EG42" i="2"/>
  <c r="EG32" i="2"/>
  <c r="EG43" i="2"/>
  <c r="EG59" i="2"/>
  <c r="EG60" i="2"/>
  <c r="EG57" i="2"/>
  <c r="EG44" i="2"/>
  <c r="EG66" i="2"/>
  <c r="EG3" i="2"/>
  <c r="EG70" i="2"/>
  <c r="EG4" i="2"/>
  <c r="EG51" i="2"/>
  <c r="EG52" i="2" s="1"/>
  <c r="EG46" i="2"/>
  <c r="D46" i="2" s="1"/>
  <c r="EG61" i="2"/>
  <c r="EG54" i="2"/>
  <c r="EG58" i="2"/>
  <c r="EG45" i="2"/>
  <c r="ED93" i="15"/>
  <c r="EE111" i="15"/>
  <c r="ED79" i="15"/>
  <c r="EE104" i="15"/>
  <c r="EE106" i="15"/>
  <c r="ED57" i="15"/>
  <c r="ED17" i="2" s="1"/>
  <c r="ED47" i="15"/>
  <c r="ED48" i="15"/>
  <c r="ED96" i="15"/>
  <c r="ED38" i="15"/>
  <c r="ED97" i="15"/>
  <c r="ED39" i="15"/>
  <c r="ED98" i="15"/>
  <c r="ED40" i="15"/>
  <c r="ED42" i="15"/>
  <c r="ED43" i="15"/>
  <c r="ED44" i="15"/>
  <c r="ED41" i="15"/>
  <c r="ED45" i="15"/>
  <c r="ED46" i="15"/>
  <c r="ED65" i="15"/>
  <c r="ED18" i="2" s="1"/>
  <c r="EE110" i="15"/>
  <c r="ED13" i="2"/>
  <c r="EC15" i="2"/>
  <c r="EC16" i="2" l="1"/>
  <c r="EC21" i="2" s="1"/>
  <c r="EC36" i="2" s="1"/>
  <c r="EC37" i="2" s="1"/>
  <c r="EC39" i="2" s="1"/>
  <c r="ED10" i="2"/>
  <c r="D49" i="24"/>
  <c r="D63" i="24"/>
  <c r="EF111" i="15"/>
  <c r="EF104" i="15"/>
  <c r="EF106" i="15"/>
  <c r="EF110" i="15"/>
  <c r="D44" i="2"/>
  <c r="F41" i="3"/>
  <c r="G41" i="3"/>
  <c r="H41" i="3"/>
  <c r="I41" i="3"/>
  <c r="J41" i="3"/>
  <c r="K41" i="3"/>
  <c r="L41" i="3"/>
  <c r="M41" i="3"/>
  <c r="N41" i="3"/>
  <c r="O41" i="3"/>
  <c r="F42" i="3"/>
  <c r="D45" i="2"/>
  <c r="G42" i="3"/>
  <c r="H42" i="3"/>
  <c r="I42" i="3"/>
  <c r="J42" i="3"/>
  <c r="K42" i="3"/>
  <c r="L42" i="3"/>
  <c r="M42" i="3"/>
  <c r="N42" i="3"/>
  <c r="O42" i="3"/>
  <c r="EE57" i="15"/>
  <c r="EE17" i="2" s="1"/>
  <c r="D26" i="2"/>
  <c r="F23" i="3"/>
  <c r="G23" i="3"/>
  <c r="H23" i="3"/>
  <c r="I23" i="3"/>
  <c r="J23" i="3"/>
  <c r="K23" i="3"/>
  <c r="L23" i="3"/>
  <c r="M23" i="3"/>
  <c r="N23" i="3"/>
  <c r="O23" i="3"/>
  <c r="P23" i="3"/>
  <c r="ED49" i="15"/>
  <c r="ED20" i="2" s="1"/>
  <c r="D35" i="2"/>
  <c r="F32" i="3"/>
  <c r="G32" i="3"/>
  <c r="H32" i="3"/>
  <c r="I32" i="3"/>
  <c r="J32" i="3"/>
  <c r="K32" i="3"/>
  <c r="L32" i="3"/>
  <c r="M32" i="3"/>
  <c r="N32" i="3"/>
  <c r="O32" i="3"/>
  <c r="P32" i="3"/>
  <c r="EE35" i="15"/>
  <c r="EE9" i="2" s="1"/>
  <c r="EE65" i="15"/>
  <c r="EE18" i="2" s="1"/>
  <c r="D33" i="2"/>
  <c r="F30" i="3"/>
  <c r="G30" i="3"/>
  <c r="H30" i="3"/>
  <c r="I30" i="3"/>
  <c r="J30" i="3"/>
  <c r="K30" i="3"/>
  <c r="L30" i="3"/>
  <c r="M30" i="3"/>
  <c r="N30" i="3"/>
  <c r="O30" i="3"/>
  <c r="P30" i="3"/>
  <c r="D57" i="2"/>
  <c r="F54" i="3"/>
  <c r="G54" i="3"/>
  <c r="H54" i="3"/>
  <c r="I54" i="3"/>
  <c r="J54" i="3"/>
  <c r="K54" i="3"/>
  <c r="L54" i="3"/>
  <c r="M54" i="3"/>
  <c r="N54" i="3"/>
  <c r="O54" i="3"/>
  <c r="F39" i="3"/>
  <c r="D42" i="2"/>
  <c r="G39" i="3"/>
  <c r="H39" i="3"/>
  <c r="I39" i="3"/>
  <c r="J39" i="3"/>
  <c r="K39" i="3"/>
  <c r="L39" i="3"/>
  <c r="M39" i="3"/>
  <c r="N39" i="3"/>
  <c r="O39" i="3"/>
  <c r="D25" i="2"/>
  <c r="F22" i="3"/>
  <c r="G22" i="3"/>
  <c r="H22" i="3"/>
  <c r="I22" i="3"/>
  <c r="E39" i="23" s="1"/>
  <c r="J22" i="3"/>
  <c r="K22" i="3"/>
  <c r="L22" i="3"/>
  <c r="M22" i="3"/>
  <c r="N22" i="3"/>
  <c r="O22" i="3"/>
  <c r="P22" i="3"/>
  <c r="D34" i="2"/>
  <c r="F31" i="3"/>
  <c r="G31" i="3"/>
  <c r="H31" i="3"/>
  <c r="I31" i="3"/>
  <c r="J31" i="3"/>
  <c r="K31" i="3"/>
  <c r="L31" i="3"/>
  <c r="M31" i="3"/>
  <c r="N31" i="3"/>
  <c r="O31" i="3"/>
  <c r="P31" i="3"/>
  <c r="F28" i="3"/>
  <c r="D31" i="2"/>
  <c r="G28" i="3"/>
  <c r="H28" i="3"/>
  <c r="I28" i="3"/>
  <c r="E45" i="23" s="1"/>
  <c r="J28" i="3"/>
  <c r="K28" i="3"/>
  <c r="L28" i="3"/>
  <c r="M28" i="3"/>
  <c r="N28" i="3"/>
  <c r="O28" i="3"/>
  <c r="P28" i="3"/>
  <c r="EE21" i="15"/>
  <c r="EE8" i="2" s="1"/>
  <c r="EE10" i="2" s="1"/>
  <c r="EE8" i="15"/>
  <c r="EF20" i="15"/>
  <c r="EF63" i="15"/>
  <c r="EF24" i="15"/>
  <c r="EF64" i="15"/>
  <c r="EF10" i="15"/>
  <c r="EF25" i="15"/>
  <c r="EF105" i="15"/>
  <c r="EF11" i="15"/>
  <c r="EF26" i="15"/>
  <c r="EF103" i="15"/>
  <c r="EF12" i="15"/>
  <c r="EF27" i="15"/>
  <c r="EF107" i="15"/>
  <c r="EF4" i="15"/>
  <c r="EF13" i="15"/>
  <c r="EF28" i="15"/>
  <c r="EF109" i="15"/>
  <c r="EF15" i="15"/>
  <c r="EF30" i="15"/>
  <c r="EF16" i="15"/>
  <c r="EF31" i="15"/>
  <c r="EG6" i="15"/>
  <c r="EG110" i="15" s="1"/>
  <c r="E110" i="15" s="1"/>
  <c r="EF17" i="15"/>
  <c r="EF32" i="15"/>
  <c r="EF60" i="15"/>
  <c r="EF14" i="15"/>
  <c r="EF18" i="15"/>
  <c r="EF19" i="15"/>
  <c r="EF29" i="15"/>
  <c r="EF33" i="15"/>
  <c r="EF61" i="15"/>
  <c r="EF62" i="15"/>
  <c r="EF34" i="15"/>
  <c r="EF52" i="15"/>
  <c r="EF53" i="15"/>
  <c r="EF54" i="15"/>
  <c r="EF55" i="15"/>
  <c r="EF56" i="15"/>
  <c r="EF86" i="15"/>
  <c r="EF85" i="15"/>
  <c r="EF84" i="15"/>
  <c r="EF83" i="15"/>
  <c r="EF82" i="15"/>
  <c r="EF90" i="15"/>
  <c r="EF87" i="15"/>
  <c r="EF78" i="15"/>
  <c r="EF77" i="15"/>
  <c r="EF76" i="15"/>
  <c r="EF75" i="15"/>
  <c r="EF74" i="15"/>
  <c r="EF73" i="15"/>
  <c r="EF72" i="15"/>
  <c r="EF71" i="15"/>
  <c r="EF70" i="15"/>
  <c r="EF69" i="15"/>
  <c r="EF68" i="15"/>
  <c r="EF2" i="15"/>
  <c r="EF92" i="15"/>
  <c r="EF89" i="15"/>
  <c r="EF91" i="15"/>
  <c r="EF88" i="15"/>
  <c r="EF102" i="15"/>
  <c r="ED99" i="15"/>
  <c r="ED24" i="2" s="1"/>
  <c r="EG106" i="15"/>
  <c r="E106" i="15" s="1"/>
  <c r="D27" i="2"/>
  <c r="F24" i="3"/>
  <c r="G24" i="3"/>
  <c r="H24" i="3"/>
  <c r="I24" i="3"/>
  <c r="J24" i="3"/>
  <c r="K24" i="3"/>
  <c r="L24" i="3"/>
  <c r="M24" i="3"/>
  <c r="N24" i="3"/>
  <c r="O24" i="3"/>
  <c r="P24" i="3"/>
  <c r="D12" i="2"/>
  <c r="F10" i="3"/>
  <c r="G10" i="3"/>
  <c r="H10" i="3"/>
  <c r="I10" i="3"/>
  <c r="J10" i="3"/>
  <c r="K10" i="3"/>
  <c r="L10" i="3"/>
  <c r="M10" i="3"/>
  <c r="N10" i="3"/>
  <c r="O10" i="3"/>
  <c r="P10" i="3"/>
  <c r="F40" i="3"/>
  <c r="D43" i="2"/>
  <c r="G40" i="3"/>
  <c r="H40" i="3"/>
  <c r="I40" i="3"/>
  <c r="J40" i="3"/>
  <c r="K40" i="3"/>
  <c r="L40" i="3"/>
  <c r="M40" i="3"/>
  <c r="N40" i="3"/>
  <c r="O40" i="3"/>
  <c r="D30" i="2"/>
  <c r="F27" i="3"/>
  <c r="G27" i="3"/>
  <c r="H27" i="3"/>
  <c r="I27" i="3"/>
  <c r="J27" i="3"/>
  <c r="K27" i="3"/>
  <c r="L27" i="3"/>
  <c r="M27" i="3"/>
  <c r="N27" i="3"/>
  <c r="O27" i="3"/>
  <c r="P27" i="3"/>
  <c r="F56" i="3"/>
  <c r="G56" i="3"/>
  <c r="H56" i="3"/>
  <c r="EG104" i="15"/>
  <c r="E104" i="15" s="1"/>
  <c r="F26" i="3"/>
  <c r="D29" i="2"/>
  <c r="G26" i="3"/>
  <c r="H26" i="3"/>
  <c r="I26" i="3"/>
  <c r="E43" i="23" s="1"/>
  <c r="J26" i="3"/>
  <c r="K26" i="3"/>
  <c r="L26" i="3"/>
  <c r="M26" i="3"/>
  <c r="N26" i="3"/>
  <c r="O26" i="3"/>
  <c r="P26" i="3"/>
  <c r="EE93" i="15"/>
  <c r="EE40" i="15"/>
  <c r="EE41" i="15"/>
  <c r="EE42" i="15"/>
  <c r="EE43" i="15"/>
  <c r="EE44" i="15"/>
  <c r="EE45" i="15"/>
  <c r="EE47" i="15"/>
  <c r="EE48" i="15"/>
  <c r="EE96" i="15"/>
  <c r="EE38" i="15"/>
  <c r="EE46" i="15"/>
  <c r="EE97" i="15"/>
  <c r="EE98" i="15"/>
  <c r="EE39" i="15"/>
  <c r="F57" i="3"/>
  <c r="G57" i="3"/>
  <c r="H57" i="3"/>
  <c r="I55" i="3"/>
  <c r="J55" i="3"/>
  <c r="K55" i="3"/>
  <c r="L55" i="3"/>
  <c r="M55" i="3"/>
  <c r="N55" i="3"/>
  <c r="O55" i="3"/>
  <c r="F29" i="3"/>
  <c r="D32" i="2"/>
  <c r="G29" i="3"/>
  <c r="H29" i="3"/>
  <c r="I29" i="3"/>
  <c r="J29" i="3"/>
  <c r="K29" i="3"/>
  <c r="L29" i="3"/>
  <c r="M29" i="3"/>
  <c r="N29" i="3"/>
  <c r="O29" i="3"/>
  <c r="P29" i="3"/>
  <c r="EE112" i="15"/>
  <c r="EE11" i="2" s="1"/>
  <c r="EE14" i="2" s="1"/>
  <c r="F63" i="3"/>
  <c r="F74" i="3" s="1"/>
  <c r="G63" i="3"/>
  <c r="G74" i="3" s="1"/>
  <c r="I63" i="3"/>
  <c r="I74" i="3" s="1"/>
  <c r="J63" i="3"/>
  <c r="K63" i="3"/>
  <c r="K74" i="3" s="1"/>
  <c r="L63" i="3"/>
  <c r="L74" i="3" s="1"/>
  <c r="M63" i="3"/>
  <c r="M74" i="3" s="1"/>
  <c r="N63" i="3"/>
  <c r="N74" i="3" s="1"/>
  <c r="O63" i="3"/>
  <c r="F25" i="3"/>
  <c r="D28" i="2"/>
  <c r="G25" i="3"/>
  <c r="H25" i="3"/>
  <c r="I25" i="3"/>
  <c r="E42" i="23" s="1"/>
  <c r="J25" i="3"/>
  <c r="K25" i="3"/>
  <c r="L25" i="3"/>
  <c r="M25" i="3"/>
  <c r="N25" i="3"/>
  <c r="O25" i="3"/>
  <c r="P25" i="3"/>
  <c r="EE79" i="15"/>
  <c r="ED15" i="2"/>
  <c r="EG108" i="15"/>
  <c r="ED16" i="2" l="1"/>
  <c r="ED21" i="2" s="1"/>
  <c r="ED36" i="2" s="1"/>
  <c r="ED37" i="2" s="1"/>
  <c r="F42" i="10"/>
  <c r="EF112" i="15"/>
  <c r="EF11" i="2" s="1"/>
  <c r="EE13" i="2"/>
  <c r="EE15" i="2" s="1"/>
  <c r="EE16" i="2" s="1"/>
  <c r="EE99" i="15"/>
  <c r="EE24" i="2" s="1"/>
  <c r="D26" i="3"/>
  <c r="EF79" i="15"/>
  <c r="M43" i="3"/>
  <c r="D42" i="3"/>
  <c r="D25" i="3"/>
  <c r="EF93" i="15"/>
  <c r="L43" i="3"/>
  <c r="EE49" i="15"/>
  <c r="EE20" i="2" s="1"/>
  <c r="D10" i="3"/>
  <c r="D24" i="3"/>
  <c r="K43" i="3"/>
  <c r="D27" i="3"/>
  <c r="D40" i="3"/>
  <c r="EF21" i="15"/>
  <c r="EF8" i="2" s="1"/>
  <c r="EF8" i="15"/>
  <c r="J43" i="3"/>
  <c r="I43" i="3"/>
  <c r="EF35" i="15"/>
  <c r="EF9" i="2" s="1"/>
  <c r="H43" i="3"/>
  <c r="EF45" i="15"/>
  <c r="EF46" i="15"/>
  <c r="EF47" i="15"/>
  <c r="EF48" i="15"/>
  <c r="EF96" i="15"/>
  <c r="EF38" i="15"/>
  <c r="EF97" i="15"/>
  <c r="EF40" i="15"/>
  <c r="EF41" i="15"/>
  <c r="EF42" i="15"/>
  <c r="EF44" i="15"/>
  <c r="EF98" i="15"/>
  <c r="EF43" i="15"/>
  <c r="EF39" i="15"/>
  <c r="G43" i="3"/>
  <c r="D54" i="3"/>
  <c r="D30" i="3"/>
  <c r="EF65" i="15"/>
  <c r="EF18" i="2" s="1"/>
  <c r="D31" i="3"/>
  <c r="D22" i="3"/>
  <c r="D39" i="3"/>
  <c r="F43" i="3"/>
  <c r="D28" i="3"/>
  <c r="EF57" i="15"/>
  <c r="EF17" i="2" s="1"/>
  <c r="EG13" i="15"/>
  <c r="E13" i="15" s="1"/>
  <c r="EG28" i="15"/>
  <c r="E28" i="15" s="1"/>
  <c r="EG109" i="15"/>
  <c r="E109" i="15" s="1"/>
  <c r="EG14" i="15"/>
  <c r="E14" i="15" s="1"/>
  <c r="EG29" i="15"/>
  <c r="E29" i="15" s="1"/>
  <c r="EG15" i="15"/>
  <c r="E15" i="15" s="1"/>
  <c r="EG30" i="15"/>
  <c r="E30" i="15" s="1"/>
  <c r="EG16" i="15"/>
  <c r="E16" i="15" s="1"/>
  <c r="EG31" i="15"/>
  <c r="E31" i="15" s="1"/>
  <c r="EG17" i="15"/>
  <c r="E17" i="15" s="1"/>
  <c r="EG32" i="15"/>
  <c r="E32" i="15" s="1"/>
  <c r="EG60" i="15"/>
  <c r="EG18" i="15"/>
  <c r="E18" i="15" s="1"/>
  <c r="EG33" i="15"/>
  <c r="E33" i="15" s="1"/>
  <c r="EG61" i="15"/>
  <c r="E61" i="15" s="1"/>
  <c r="EG20" i="15"/>
  <c r="E20" i="15" s="1"/>
  <c r="EG63" i="15"/>
  <c r="E63" i="15" s="1"/>
  <c r="EG24" i="15"/>
  <c r="EG64" i="15"/>
  <c r="E64" i="15" s="1"/>
  <c r="EG10" i="15"/>
  <c r="EG25" i="15"/>
  <c r="E25" i="15" s="1"/>
  <c r="EG105" i="15"/>
  <c r="E105" i="15" s="1"/>
  <c r="EG107" i="15"/>
  <c r="E107" i="15" s="1"/>
  <c r="EG62" i="15"/>
  <c r="E62" i="15" s="1"/>
  <c r="EG4" i="15"/>
  <c r="EG11" i="15"/>
  <c r="E11" i="15" s="1"/>
  <c r="EG19" i="15"/>
  <c r="E19" i="15" s="1"/>
  <c r="EG26" i="15"/>
  <c r="E26" i="15" s="1"/>
  <c r="EG27" i="15"/>
  <c r="E27" i="15" s="1"/>
  <c r="EG12" i="15"/>
  <c r="E12" i="15" s="1"/>
  <c r="EG34" i="15"/>
  <c r="E34" i="15" s="1"/>
  <c r="EG103" i="15"/>
  <c r="E103" i="15" s="1"/>
  <c r="EG52" i="15"/>
  <c r="EG53" i="15"/>
  <c r="E53" i="15" s="1"/>
  <c r="EG54" i="15"/>
  <c r="E54" i="15" s="1"/>
  <c r="EG55" i="15"/>
  <c r="E55" i="15" s="1"/>
  <c r="EG56" i="15"/>
  <c r="E56" i="15" s="1"/>
  <c r="EG86" i="15"/>
  <c r="E86" i="15" s="1"/>
  <c r="EG85" i="15"/>
  <c r="E85" i="15" s="1"/>
  <c r="EG84" i="15"/>
  <c r="E84" i="15" s="1"/>
  <c r="EG83" i="15"/>
  <c r="E83" i="15" s="1"/>
  <c r="EG82" i="15"/>
  <c r="EG90" i="15"/>
  <c r="E90" i="15" s="1"/>
  <c r="EG87" i="15"/>
  <c r="E87" i="15" s="1"/>
  <c r="EG78" i="15"/>
  <c r="E78" i="15" s="1"/>
  <c r="EG77" i="15"/>
  <c r="E77" i="15" s="1"/>
  <c r="EG76" i="15"/>
  <c r="E76" i="15" s="1"/>
  <c r="EG75" i="15"/>
  <c r="E75" i="15" s="1"/>
  <c r="EG74" i="15"/>
  <c r="E74" i="15" s="1"/>
  <c r="EG73" i="15"/>
  <c r="E73" i="15" s="1"/>
  <c r="EG72" i="15"/>
  <c r="E72" i="15" s="1"/>
  <c r="EG71" i="15"/>
  <c r="E71" i="15" s="1"/>
  <c r="EG70" i="15"/>
  <c r="E70" i="15" s="1"/>
  <c r="EG69" i="15"/>
  <c r="E69" i="15" s="1"/>
  <c r="EG68" i="15"/>
  <c r="EG2" i="15"/>
  <c r="EG92" i="15"/>
  <c r="E92" i="15" s="1"/>
  <c r="EG89" i="15"/>
  <c r="E89" i="15" s="1"/>
  <c r="EG91" i="15"/>
  <c r="E91" i="15" s="1"/>
  <c r="EG88" i="15"/>
  <c r="E88" i="15" s="1"/>
  <c r="EG102" i="15"/>
  <c r="E102" i="15" s="1"/>
  <c r="O43" i="3"/>
  <c r="D32" i="3"/>
  <c r="D41" i="3"/>
  <c r="D29" i="3"/>
  <c r="N43" i="3"/>
  <c r="EG111" i="15"/>
  <c r="E111" i="15" s="1"/>
  <c r="D23" i="3"/>
  <c r="EF13" i="2"/>
  <c r="EF14" i="2"/>
  <c r="E108" i="15"/>
  <c r="F9" i="3"/>
  <c r="G9" i="3"/>
  <c r="H9" i="3"/>
  <c r="I9" i="3"/>
  <c r="J9" i="3"/>
  <c r="K9" i="3"/>
  <c r="L9" i="3"/>
  <c r="M9" i="3"/>
  <c r="N9" i="3"/>
  <c r="O9" i="3"/>
  <c r="ED39" i="2" l="1"/>
  <c r="EE21" i="2"/>
  <c r="EE36" i="2" s="1"/>
  <c r="EE37" i="2" s="1"/>
  <c r="EE39" i="2" s="1"/>
  <c r="EF15" i="2"/>
  <c r="EG112" i="15"/>
  <c r="EG11" i="2" s="1"/>
  <c r="EG38" i="15"/>
  <c r="EG97" i="15"/>
  <c r="E97" i="15" s="1"/>
  <c r="EG39" i="15"/>
  <c r="E39" i="15" s="1"/>
  <c r="EG98" i="15"/>
  <c r="E98" i="15" s="1"/>
  <c r="EG40" i="15"/>
  <c r="EG41" i="15"/>
  <c r="E41" i="15" s="1"/>
  <c r="EG42" i="15"/>
  <c r="E42" i="15" s="1"/>
  <c r="EG43" i="15"/>
  <c r="E43" i="15" s="1"/>
  <c r="EG45" i="15"/>
  <c r="E45" i="15" s="1"/>
  <c r="EG46" i="15"/>
  <c r="E46" i="15" s="1"/>
  <c r="EG47" i="15"/>
  <c r="E47" i="15" s="1"/>
  <c r="EG44" i="15"/>
  <c r="E44" i="15" s="1"/>
  <c r="EG96" i="15"/>
  <c r="EG48" i="15"/>
  <c r="E48" i="15" s="1"/>
  <c r="EG65" i="15"/>
  <c r="EG18" i="2" s="1"/>
  <c r="E60" i="15"/>
  <c r="E65" i="15" s="1"/>
  <c r="EG57" i="15"/>
  <c r="EG17" i="2" s="1"/>
  <c r="D17" i="2" s="1"/>
  <c r="E52" i="15"/>
  <c r="E57" i="15" s="1"/>
  <c r="D43" i="3"/>
  <c r="EG21" i="15"/>
  <c r="EG8" i="2" s="1"/>
  <c r="E10" i="15"/>
  <c r="E21" i="15" s="1"/>
  <c r="EG8" i="15"/>
  <c r="EG93" i="15"/>
  <c r="E82" i="15"/>
  <c r="E93" i="15" s="1"/>
  <c r="EG35" i="15"/>
  <c r="EG9" i="2" s="1"/>
  <c r="E24" i="15"/>
  <c r="E35" i="15" s="1"/>
  <c r="EF49" i="15"/>
  <c r="EF20" i="2" s="1"/>
  <c r="EF10" i="2"/>
  <c r="EG79" i="15"/>
  <c r="E68" i="15"/>
  <c r="E79" i="15" s="1"/>
  <c r="EF99" i="15"/>
  <c r="EF24" i="2" s="1"/>
  <c r="F12" i="3"/>
  <c r="G12" i="3"/>
  <c r="H12" i="3"/>
  <c r="I12" i="3"/>
  <c r="J12" i="3"/>
  <c r="K12" i="3"/>
  <c r="L12" i="3"/>
  <c r="M12" i="3"/>
  <c r="N12" i="3"/>
  <c r="O12" i="3"/>
  <c r="F11" i="3"/>
  <c r="G11" i="3"/>
  <c r="H11" i="3"/>
  <c r="I11" i="3"/>
  <c r="J11" i="3"/>
  <c r="K11" i="3"/>
  <c r="L11" i="3"/>
  <c r="M11" i="3"/>
  <c r="N11" i="3"/>
  <c r="O11" i="3"/>
  <c r="EF16" i="2" l="1"/>
  <c r="EF21" i="2" s="1"/>
  <c r="EF36" i="2" s="1"/>
  <c r="K13" i="3"/>
  <c r="O13" i="3"/>
  <c r="G13" i="3"/>
  <c r="E112" i="15"/>
  <c r="M13" i="3"/>
  <c r="J13" i="3"/>
  <c r="EF37" i="2"/>
  <c r="L13" i="3"/>
  <c r="EG10" i="2"/>
  <c r="D10" i="2" s="1"/>
  <c r="F6" i="3"/>
  <c r="D8" i="2"/>
  <c r="G6" i="3"/>
  <c r="H6" i="3"/>
  <c r="I6" i="3"/>
  <c r="J6" i="3"/>
  <c r="K6" i="3"/>
  <c r="L6" i="3"/>
  <c r="M6" i="3"/>
  <c r="N6" i="3"/>
  <c r="O6" i="3"/>
  <c r="P6" i="3"/>
  <c r="F15" i="3"/>
  <c r="D18" i="2"/>
  <c r="G15" i="3"/>
  <c r="H15" i="3"/>
  <c r="I15" i="3"/>
  <c r="F26" i="23" s="1"/>
  <c r="E26" i="23" s="1"/>
  <c r="J15" i="3"/>
  <c r="K15" i="3"/>
  <c r="L15" i="3"/>
  <c r="M15" i="3"/>
  <c r="N15" i="3"/>
  <c r="O15" i="3"/>
  <c r="P15" i="3"/>
  <c r="F7" i="3"/>
  <c r="D9" i="2"/>
  <c r="G7" i="3"/>
  <c r="H7" i="3"/>
  <c r="I7" i="3"/>
  <c r="J7" i="3"/>
  <c r="K7" i="3"/>
  <c r="L7" i="3"/>
  <c r="M7" i="3"/>
  <c r="N7" i="3"/>
  <c r="O7" i="3"/>
  <c r="P7" i="3"/>
  <c r="EG99" i="15"/>
  <c r="EG24" i="2" s="1"/>
  <c r="E96" i="15"/>
  <c r="E99" i="15" s="1"/>
  <c r="EG49" i="15"/>
  <c r="E38" i="15"/>
  <c r="E49" i="15" s="1"/>
  <c r="N13" i="3"/>
  <c r="F13" i="3"/>
  <c r="H13" i="3"/>
  <c r="P9" i="3"/>
  <c r="D9" i="3" s="1"/>
  <c r="EG13" i="2"/>
  <c r="EG14" i="2"/>
  <c r="D11" i="2"/>
  <c r="I13" i="3"/>
  <c r="EF39" i="2" l="1"/>
  <c r="N8" i="3"/>
  <c r="N14" i="3" s="1"/>
  <c r="M8" i="3"/>
  <c r="M14" i="3" s="1"/>
  <c r="EG20" i="2"/>
  <c r="O16" i="3"/>
  <c r="O17" i="3" s="1"/>
  <c r="P16" i="3"/>
  <c r="P17" i="3" s="1"/>
  <c r="L8" i="3"/>
  <c r="L14" i="3" s="1"/>
  <c r="K8" i="3"/>
  <c r="K14" i="3" s="1"/>
  <c r="F21" i="3"/>
  <c r="D24" i="2"/>
  <c r="G21" i="3"/>
  <c r="H21" i="3"/>
  <c r="I21" i="3"/>
  <c r="J21" i="3"/>
  <c r="K21" i="3"/>
  <c r="L21" i="3"/>
  <c r="M21" i="3"/>
  <c r="N21" i="3"/>
  <c r="O21" i="3"/>
  <c r="P21" i="3"/>
  <c r="D7" i="3"/>
  <c r="J8" i="3"/>
  <c r="J14" i="3" s="1"/>
  <c r="D15" i="3"/>
  <c r="I8" i="3"/>
  <c r="I14" i="3" s="1"/>
  <c r="H8" i="3"/>
  <c r="H14" i="3" s="1"/>
  <c r="G8" i="3"/>
  <c r="G14" i="3" s="1"/>
  <c r="F8" i="3"/>
  <c r="D6" i="3"/>
  <c r="P8" i="3"/>
  <c r="O8" i="3"/>
  <c r="O14" i="3" s="1"/>
  <c r="P12" i="3"/>
  <c r="D12" i="3" s="1"/>
  <c r="D14" i="2"/>
  <c r="P11" i="3"/>
  <c r="D13" i="2"/>
  <c r="EG15" i="2"/>
  <c r="O18" i="3" l="1"/>
  <c r="D21" i="3"/>
  <c r="D8" i="3"/>
  <c r="F14" i="3"/>
  <c r="P13" i="3"/>
  <c r="D11" i="3"/>
  <c r="EG16" i="2"/>
  <c r="D15" i="2"/>
  <c r="O33" i="3"/>
  <c r="O34" i="3" s="1"/>
  <c r="O36" i="3" s="1"/>
  <c r="CH19" i="24" l="1"/>
  <c r="CI19" i="2" s="1"/>
  <c r="CI20" i="2" s="1"/>
  <c r="CI21" i="2" s="1"/>
  <c r="CI36" i="2" s="1"/>
  <c r="CI37" i="2" s="1"/>
  <c r="CI39" i="2" s="1"/>
  <c r="CI54" i="2" s="1"/>
  <c r="CT19" i="24"/>
  <c r="CU19" i="2" s="1"/>
  <c r="CU20" i="2" s="1"/>
  <c r="CU21" i="2" s="1"/>
  <c r="CU36" i="2" s="1"/>
  <c r="CU37" i="2" s="1"/>
  <c r="CU39" i="2" s="1"/>
  <c r="CU54" i="2" s="1"/>
  <c r="J48" i="3"/>
  <c r="J49" i="3"/>
  <c r="EG21" i="2"/>
  <c r="D16" i="2"/>
  <c r="P14" i="3"/>
  <c r="D13" i="3"/>
  <c r="BJ19" i="24" l="1"/>
  <c r="BK19" i="2" s="1"/>
  <c r="BK20" i="2" s="1"/>
  <c r="BK21" i="2" s="1"/>
  <c r="BK36" i="2" s="1"/>
  <c r="BK37" i="2" s="1"/>
  <c r="BK39" i="2" s="1"/>
  <c r="BK54" i="2" s="1"/>
  <c r="ED35" i="24"/>
  <c r="CH35" i="24"/>
  <c r="BJ35" i="24"/>
  <c r="D29" i="24"/>
  <c r="AL35" i="24"/>
  <c r="D30" i="24"/>
  <c r="D12" i="24"/>
  <c r="D28" i="24"/>
  <c r="CT35" i="24"/>
  <c r="P18" i="3"/>
  <c r="D14" i="3"/>
  <c r="EG36" i="2"/>
  <c r="AL19" i="24" l="1"/>
  <c r="AM19" i="2" s="1"/>
  <c r="AM20" i="2" s="1"/>
  <c r="AM21" i="2" s="1"/>
  <c r="AM36" i="2" s="1"/>
  <c r="AM37" i="2" s="1"/>
  <c r="AM39" i="2" s="1"/>
  <c r="AM54" i="2" s="1"/>
  <c r="D9" i="24"/>
  <c r="P33" i="3"/>
  <c r="EG37" i="2"/>
  <c r="DO27" i="24" l="1"/>
  <c r="DO24" i="24"/>
  <c r="EA27" i="24"/>
  <c r="EA24" i="24"/>
  <c r="EA25" i="24"/>
  <c r="EA26" i="24"/>
  <c r="EB40" i="15"/>
  <c r="EG39" i="2"/>
  <c r="P34" i="3"/>
  <c r="DO35" i="24" l="1"/>
  <c r="EA35" i="24"/>
  <c r="E49" i="23"/>
  <c r="E48" i="23"/>
  <c r="E47" i="23"/>
  <c r="E41" i="23"/>
  <c r="E40" i="23"/>
  <c r="E46" i="23"/>
  <c r="E44" i="23"/>
  <c r="P36" i="3"/>
  <c r="DU51" i="2"/>
  <c r="F26" i="10" l="1"/>
  <c r="F27" i="10" s="1"/>
  <c r="F30" i="10" s="1"/>
  <c r="F22" i="23"/>
  <c r="F24" i="23"/>
  <c r="E24" i="23" s="1"/>
  <c r="F23" i="23"/>
  <c r="E23" i="23" s="1"/>
  <c r="D51" i="2"/>
  <c r="DU52" i="2"/>
  <c r="D52" i="2" s="1"/>
  <c r="O48" i="3"/>
  <c r="E22" i="23" l="1"/>
  <c r="DU54" i="2"/>
  <c r="O49" i="3"/>
  <c r="D49" i="3" s="1"/>
  <c r="D48" i="3"/>
  <c r="O51" i="3" l="1"/>
  <c r="F28" i="10"/>
  <c r="BM69" i="2" l="1"/>
  <c r="O71" i="3"/>
  <c r="J66" i="3" l="1"/>
  <c r="J74" i="3" l="1"/>
  <c r="D16" i="3" l="1"/>
  <c r="F16" i="3"/>
  <c r="G16" i="3"/>
  <c r="H16" i="3"/>
  <c r="I16" i="3"/>
  <c r="J16" i="3"/>
  <c r="K16" i="3"/>
  <c r="L16" i="3"/>
  <c r="M16" i="3"/>
  <c r="N16" i="3"/>
  <c r="D17" i="3"/>
  <c r="F17" i="3"/>
  <c r="G17" i="3"/>
  <c r="H17" i="3"/>
  <c r="I17" i="3"/>
  <c r="J17" i="3"/>
  <c r="K17" i="3"/>
  <c r="L17" i="3"/>
  <c r="M17" i="3"/>
  <c r="N17" i="3"/>
  <c r="D18" i="3"/>
  <c r="F18" i="3"/>
  <c r="G18" i="3"/>
  <c r="H18" i="3"/>
  <c r="I18" i="3"/>
  <c r="J18" i="3"/>
  <c r="K18" i="3"/>
  <c r="L18" i="3"/>
  <c r="M18" i="3"/>
  <c r="N18" i="3"/>
  <c r="D33" i="3"/>
  <c r="F33" i="3"/>
  <c r="G33" i="3"/>
  <c r="H33" i="3"/>
  <c r="I33" i="3"/>
  <c r="J33" i="3"/>
  <c r="K33" i="3"/>
  <c r="L33" i="3"/>
  <c r="M33" i="3"/>
  <c r="N33" i="3"/>
  <c r="D34" i="3"/>
  <c r="F34" i="3"/>
  <c r="G34" i="3"/>
  <c r="H34" i="3"/>
  <c r="I34" i="3"/>
  <c r="J34" i="3"/>
  <c r="K34" i="3"/>
  <c r="L34" i="3"/>
  <c r="M34" i="3"/>
  <c r="N34" i="3"/>
  <c r="D36" i="3"/>
  <c r="F36" i="3"/>
  <c r="G36" i="3"/>
  <c r="H36" i="3"/>
  <c r="I36" i="3"/>
  <c r="J36" i="3"/>
  <c r="K36" i="3"/>
  <c r="L36" i="3"/>
  <c r="M36" i="3"/>
  <c r="N36" i="3"/>
  <c r="D51" i="3"/>
  <c r="F51" i="3"/>
  <c r="G51" i="3"/>
  <c r="H51" i="3"/>
  <c r="I51" i="3"/>
  <c r="J51" i="3"/>
  <c r="K51" i="3"/>
  <c r="L51" i="3"/>
  <c r="M51" i="3"/>
  <c r="N51" i="3"/>
  <c r="D55" i="3"/>
  <c r="F55" i="3"/>
  <c r="G55" i="3"/>
  <c r="H55" i="3"/>
  <c r="D56" i="3"/>
  <c r="I56" i="3"/>
  <c r="J56" i="3"/>
  <c r="K56" i="3"/>
  <c r="L56" i="3"/>
  <c r="M56" i="3"/>
  <c r="N56" i="3"/>
  <c r="O56" i="3"/>
  <c r="D57" i="3"/>
  <c r="I57" i="3"/>
  <c r="J57" i="3"/>
  <c r="K57" i="3"/>
  <c r="L57" i="3"/>
  <c r="M57" i="3"/>
  <c r="N57" i="3"/>
  <c r="O57" i="3"/>
  <c r="D58" i="3"/>
  <c r="F58" i="3"/>
  <c r="G58" i="3"/>
  <c r="H58" i="3"/>
  <c r="I58" i="3"/>
  <c r="J58" i="3"/>
  <c r="K58" i="3"/>
  <c r="L58" i="3"/>
  <c r="M58" i="3"/>
  <c r="N58" i="3"/>
  <c r="O58" i="3"/>
  <c r="D61" i="3"/>
  <c r="E61" i="3"/>
  <c r="D62" i="3"/>
  <c r="E62" i="3"/>
  <c r="D63" i="3"/>
  <c r="H63" i="3"/>
  <c r="D64" i="3"/>
  <c r="H64" i="3"/>
  <c r="D65" i="3"/>
  <c r="H65" i="3"/>
  <c r="D66" i="3"/>
  <c r="O66" i="3"/>
  <c r="D67" i="3"/>
  <c r="E67" i="3"/>
  <c r="F67" i="3"/>
  <c r="G67" i="3"/>
  <c r="H67" i="3"/>
  <c r="I67" i="3"/>
  <c r="J67" i="3"/>
  <c r="K67" i="3"/>
  <c r="L67" i="3"/>
  <c r="M67" i="3"/>
  <c r="N67" i="3"/>
  <c r="O67" i="3"/>
  <c r="D71" i="3"/>
  <c r="F71" i="3"/>
  <c r="G71" i="3"/>
  <c r="H71" i="3"/>
  <c r="I71" i="3"/>
  <c r="J71" i="3"/>
  <c r="K71" i="3"/>
  <c r="L71" i="3"/>
  <c r="M71" i="3"/>
  <c r="N71" i="3"/>
  <c r="D73" i="3"/>
  <c r="F73" i="3"/>
  <c r="G73" i="3"/>
  <c r="H73" i="3"/>
  <c r="I73" i="3"/>
  <c r="J73" i="3"/>
  <c r="K73" i="3"/>
  <c r="L73" i="3"/>
  <c r="M73" i="3"/>
  <c r="N73" i="3"/>
  <c r="O73" i="3"/>
  <c r="D74" i="3"/>
  <c r="E74" i="3"/>
  <c r="H74" i="3"/>
  <c r="O74" i="3"/>
  <c r="D75" i="3"/>
  <c r="F75" i="3"/>
  <c r="G75" i="3"/>
  <c r="H75" i="3"/>
  <c r="I75" i="3"/>
  <c r="J75" i="3"/>
  <c r="K75" i="3"/>
  <c r="L75" i="3"/>
  <c r="M75" i="3"/>
  <c r="N75" i="3"/>
  <c r="O75" i="3"/>
  <c r="D76" i="3"/>
  <c r="F76" i="3"/>
  <c r="G76" i="3"/>
  <c r="H76" i="3"/>
  <c r="I76" i="3"/>
  <c r="J76" i="3"/>
  <c r="K76" i="3"/>
  <c r="L76" i="3"/>
  <c r="M76" i="3"/>
  <c r="N76" i="3"/>
  <c r="O76" i="3"/>
  <c r="D77" i="3"/>
  <c r="D78" i="3"/>
  <c r="D79" i="3"/>
  <c r="D80" i="3"/>
  <c r="E40" i="15"/>
  <c r="L40" i="15"/>
  <c r="X40" i="15"/>
  <c r="AJ40" i="15"/>
  <c r="AV40" i="15"/>
  <c r="BH40" i="15"/>
  <c r="BT40" i="15"/>
  <c r="CF40" i="15"/>
  <c r="CR40" i="15"/>
  <c r="DD40" i="15"/>
  <c r="E25" i="23"/>
  <c r="F25" i="23"/>
  <c r="E27" i="23"/>
  <c r="F27" i="23"/>
  <c r="E50" i="23"/>
  <c r="F50" i="23"/>
  <c r="E51" i="23"/>
  <c r="F51" i="23"/>
  <c r="F53" i="23"/>
  <c r="E55" i="23"/>
  <c r="D19" i="2"/>
  <c r="L19" i="2"/>
  <c r="X19" i="2"/>
  <c r="AJ19" i="2"/>
  <c r="AV19" i="2"/>
  <c r="BH19" i="2"/>
  <c r="BT19" i="2"/>
  <c r="CF19" i="2"/>
  <c r="CR19" i="2"/>
  <c r="DD19" i="2"/>
  <c r="D20" i="2"/>
  <c r="L20" i="2"/>
  <c r="X20" i="2"/>
  <c r="AJ20" i="2"/>
  <c r="AV20" i="2"/>
  <c r="BH20" i="2"/>
  <c r="BT20" i="2"/>
  <c r="CF20" i="2"/>
  <c r="CR20" i="2"/>
  <c r="DD20" i="2"/>
  <c r="D21" i="2"/>
  <c r="L21" i="2"/>
  <c r="X21" i="2"/>
  <c r="AJ21" i="2"/>
  <c r="AV21" i="2"/>
  <c r="BH21" i="2"/>
  <c r="BT21" i="2"/>
  <c r="CF21" i="2"/>
  <c r="CR21" i="2"/>
  <c r="DD21" i="2"/>
  <c r="D36" i="2"/>
  <c r="L36" i="2"/>
  <c r="X36" i="2"/>
  <c r="AJ36" i="2"/>
  <c r="AV36" i="2"/>
  <c r="BH36" i="2"/>
  <c r="BT36" i="2"/>
  <c r="CF36" i="2"/>
  <c r="CR36" i="2"/>
  <c r="DD36" i="2"/>
  <c r="D37" i="2"/>
  <c r="L37" i="2"/>
  <c r="X37" i="2"/>
  <c r="AJ37" i="2"/>
  <c r="AV37" i="2"/>
  <c r="BH37" i="2"/>
  <c r="BT37" i="2"/>
  <c r="CF37" i="2"/>
  <c r="CR37" i="2"/>
  <c r="DD37" i="2"/>
  <c r="D39" i="2"/>
  <c r="L39" i="2"/>
  <c r="X39" i="2"/>
  <c r="AJ39" i="2"/>
  <c r="AV39" i="2"/>
  <c r="BH39" i="2"/>
  <c r="BT39" i="2"/>
  <c r="CF39" i="2"/>
  <c r="CR39" i="2"/>
  <c r="DD39" i="2"/>
  <c r="D54" i="2"/>
  <c r="L54" i="2"/>
  <c r="X54" i="2"/>
  <c r="AJ54" i="2"/>
  <c r="AV54" i="2"/>
  <c r="BH54" i="2"/>
  <c r="BT54" i="2"/>
  <c r="CF54" i="2"/>
  <c r="CR54" i="2"/>
  <c r="DD54" i="2"/>
  <c r="D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D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64" i="2"/>
  <c r="E64" i="2"/>
  <c r="D65" i="2"/>
  <c r="E65" i="2"/>
  <c r="D66" i="2"/>
  <c r="AO66" i="2"/>
  <c r="D67" i="2"/>
  <c r="AO67" i="2"/>
  <c r="D68" i="2"/>
  <c r="AO68" i="2"/>
  <c r="D69" i="2"/>
  <c r="DU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10" i="24"/>
  <c r="K10" i="24"/>
  <c r="W10" i="24"/>
  <c r="AI10" i="24"/>
  <c r="AU10" i="24"/>
  <c r="BG10" i="24"/>
  <c r="BS10" i="24"/>
  <c r="CE10" i="24"/>
  <c r="CQ10" i="24"/>
  <c r="DC10" i="24"/>
  <c r="D19" i="24"/>
  <c r="K19" i="24"/>
  <c r="W19" i="24"/>
  <c r="AI19" i="24"/>
  <c r="AU19" i="24"/>
  <c r="BG19" i="24"/>
  <c r="BS19" i="24"/>
  <c r="CE19" i="24"/>
  <c r="CQ19" i="24"/>
  <c r="DC19" i="24"/>
  <c r="D24" i="24"/>
  <c r="K24" i="24"/>
  <c r="W24" i="24"/>
  <c r="AI24" i="24"/>
  <c r="AU24" i="24"/>
  <c r="BG24" i="24"/>
  <c r="BS24" i="24"/>
  <c r="CE24" i="24"/>
  <c r="CQ24" i="24"/>
  <c r="DC24" i="24"/>
  <c r="D25" i="24"/>
  <c r="K25" i="24"/>
  <c r="W25" i="24"/>
  <c r="AI25" i="24"/>
  <c r="AU25" i="24"/>
  <c r="BG25" i="24"/>
  <c r="BS25" i="24"/>
  <c r="CE25" i="24"/>
  <c r="CQ25" i="24"/>
  <c r="DC25" i="24"/>
  <c r="D26" i="24"/>
  <c r="K26" i="24"/>
  <c r="W26" i="24"/>
  <c r="AI26" i="24"/>
  <c r="AU26" i="24"/>
  <c r="BG26" i="24"/>
  <c r="BS26" i="24"/>
  <c r="CE26" i="24"/>
  <c r="CQ26" i="24"/>
  <c r="DC26" i="24"/>
  <c r="D27" i="24"/>
  <c r="K27" i="24"/>
  <c r="W27" i="24"/>
  <c r="AI27" i="24"/>
  <c r="AU27" i="24"/>
  <c r="BG27" i="24"/>
  <c r="BS27" i="24"/>
  <c r="CE27" i="24"/>
  <c r="CQ27" i="24"/>
  <c r="DC27" i="24"/>
  <c r="D35" i="24"/>
  <c r="K35" i="24"/>
  <c r="W35" i="24"/>
  <c r="AI35" i="24"/>
  <c r="AU35" i="24"/>
  <c r="BG35" i="24"/>
  <c r="BS35" i="24"/>
  <c r="CE35" i="24"/>
  <c r="CQ35" i="24"/>
  <c r="DC35" i="24"/>
  <c r="B5" i="10"/>
  <c r="B7" i="10"/>
  <c r="B9" i="10"/>
  <c r="B11" i="10"/>
  <c r="I20" i="10"/>
  <c r="F22" i="10"/>
  <c r="I32" i="10"/>
  <c r="F34" i="10"/>
  <c r="F35" i="10"/>
  <c r="F36" i="10"/>
  <c r="F37" i="10"/>
  <c r="I39" i="10"/>
  <c r="I40" i="10"/>
  <c r="I41" i="10"/>
  <c r="I42" i="10"/>
  <c r="F43" i="10"/>
  <c r="I43" i="10"/>
  <c r="F44" i="10"/>
  <c r="I44" i="10"/>
  <c r="F45" i="10"/>
  <c r="I45" i="10"/>
  <c r="C46" i="10"/>
  <c r="C47" i="10"/>
  <c r="C48" i="10"/>
  <c r="C49" i="10"/>
  <c r="F49" i="10"/>
  <c r="H49" i="10"/>
  <c r="C50" i="10"/>
  <c r="F50" i="10"/>
  <c r="H50" i="10"/>
  <c r="C51" i="10"/>
  <c r="F51" i="10"/>
  <c r="H51" i="10"/>
  <c r="F52" i="10"/>
  <c r="H52" i="10"/>
  <c r="F53" i="10"/>
  <c r="H53" i="10"/>
  <c r="F56" i="10"/>
  <c r="H56" i="10"/>
</calcChain>
</file>

<file path=xl/sharedStrings.xml><?xml version="1.0" encoding="utf-8"?>
<sst xmlns="http://schemas.openxmlformats.org/spreadsheetml/2006/main" count="1873" uniqueCount="768">
  <si>
    <t>MONTHLY CASH FLOW</t>
  </si>
  <si>
    <t>ANNUAL CASH FLOW</t>
  </si>
  <si>
    <t>Levered IRR</t>
  </si>
  <si>
    <t>Insurance</t>
  </si>
  <si>
    <t>Water/Sewer</t>
  </si>
  <si>
    <t>Repairs and Maintenance</t>
  </si>
  <si>
    <t>DSCR</t>
  </si>
  <si>
    <t>Base Year</t>
  </si>
  <si>
    <t>Total Sum</t>
  </si>
  <si>
    <t>Renewal Probability</t>
  </si>
  <si>
    <t>Leasing Commissions</t>
  </si>
  <si>
    <t>Unlevered IRR</t>
  </si>
  <si>
    <t>Tenant Name</t>
  </si>
  <si>
    <t>SF</t>
  </si>
  <si>
    <t>NNN</t>
  </si>
  <si>
    <t>Going-In Occupancy</t>
  </si>
  <si>
    <t>Discount Rate</t>
  </si>
  <si>
    <t>Tenant Improvements</t>
  </si>
  <si>
    <t>Unit</t>
  </si>
  <si>
    <t>Total</t>
  </si>
  <si>
    <t>Free Rent</t>
  </si>
  <si>
    <t>Net Rental Revenue</t>
  </si>
  <si>
    <t>Other Income</t>
  </si>
  <si>
    <t>CAM Reimbursements</t>
  </si>
  <si>
    <t>Total Other Revenue</t>
  </si>
  <si>
    <t>Effective Gross Income</t>
  </si>
  <si>
    <t>REVENUE</t>
  </si>
  <si>
    <t>Total Operating Expenses</t>
  </si>
  <si>
    <t>Capital Reserves</t>
  </si>
  <si>
    <t>NET OPERATING INCOME</t>
  </si>
  <si>
    <t>OPERATING EXPENSES</t>
  </si>
  <si>
    <t>CAPITAL EXPENSES</t>
  </si>
  <si>
    <t>Total Capital Expenses</t>
  </si>
  <si>
    <t>Annual Expense Growth</t>
  </si>
  <si>
    <t>Lease Term (New)</t>
  </si>
  <si>
    <t>Lease Term (Renewal)</t>
  </si>
  <si>
    <t>Free Rent (New)</t>
  </si>
  <si>
    <t>Free Rent (Renewal)</t>
  </si>
  <si>
    <t>Market Rent Growth/Year</t>
  </si>
  <si>
    <t>GLA</t>
  </si>
  <si>
    <t>Pro Rata Share</t>
  </si>
  <si>
    <t>UNLEVERED CASH FLOW</t>
  </si>
  <si>
    <t>DEBT SERVICE</t>
  </si>
  <si>
    <t>LTV</t>
  </si>
  <si>
    <t>Loan Amount</t>
  </si>
  <si>
    <t>IO Period</t>
  </si>
  <si>
    <t>Term</t>
  </si>
  <si>
    <t>Amort Term</t>
  </si>
  <si>
    <t>Interest Rate</t>
  </si>
  <si>
    <t>Tax Growth</t>
  </si>
  <si>
    <t>Leasing Commissions (Renewal)</t>
  </si>
  <si>
    <t>Leasing Commissions (New)</t>
  </si>
  <si>
    <t>Total Debt Service</t>
  </si>
  <si>
    <t>Annual Capital Reserves</t>
  </si>
  <si>
    <t>New Lease Start</t>
  </si>
  <si>
    <t>Start Date</t>
  </si>
  <si>
    <t>Other</t>
  </si>
  <si>
    <t>Blended Rent</t>
  </si>
  <si>
    <t>Blended Free Rent</t>
  </si>
  <si>
    <t>Blended Lease Term</t>
  </si>
  <si>
    <t>Existing Lease Start</t>
  </si>
  <si>
    <t>Existing Lease Expiration</t>
  </si>
  <si>
    <t>Rent PSF (Renewal)</t>
  </si>
  <si>
    <t>Rent PSF (New)</t>
  </si>
  <si>
    <t>New/Renewal Lease Value</t>
  </si>
  <si>
    <t>Purchase Price</t>
  </si>
  <si>
    <t>Acquisition</t>
  </si>
  <si>
    <t>Acquisition Costs</t>
  </si>
  <si>
    <t>Sale</t>
  </si>
  <si>
    <t>Sale Costs</t>
  </si>
  <si>
    <t>Financing Costs</t>
  </si>
  <si>
    <t>CAPITAL EVENTS</t>
  </si>
  <si>
    <t>FINANCING EVENTS</t>
  </si>
  <si>
    <t>LEVERED CASH FLOW</t>
  </si>
  <si>
    <t>Levered Equity Multiple</t>
  </si>
  <si>
    <t>Unlevered Equity Multiple</t>
  </si>
  <si>
    <t>Property Address</t>
  </si>
  <si>
    <t>Property Type</t>
  </si>
  <si>
    <t>In-Place Monthly Rent</t>
  </si>
  <si>
    <t>In-Place Annual Rent</t>
  </si>
  <si>
    <t>In-Place Blended Rent PSF</t>
  </si>
  <si>
    <t>Debt Metrics</t>
  </si>
  <si>
    <t>Debt Yield</t>
  </si>
  <si>
    <t>Loan Constant</t>
  </si>
  <si>
    <t>Average Cash-on-Cash</t>
  </si>
  <si>
    <t>Cash-on-Cash</t>
  </si>
  <si>
    <t>DCF Value</t>
  </si>
  <si>
    <t>Discounted Cash Flow</t>
  </si>
  <si>
    <t>Office</t>
  </si>
  <si>
    <t>Manhattan</t>
  </si>
  <si>
    <t>Property Borough/Area</t>
  </si>
  <si>
    <t>Base Rent PSF</t>
  </si>
  <si>
    <t>Type</t>
  </si>
  <si>
    <t>Rent Roll</t>
  </si>
  <si>
    <t>Name</t>
  </si>
  <si>
    <t>Monthly Amount</t>
  </si>
  <si>
    <t>Yearly Increases</t>
  </si>
  <si>
    <t>Duration</t>
  </si>
  <si>
    <t>Rent Type</t>
  </si>
  <si>
    <t>Current</t>
  </si>
  <si>
    <t/>
  </si>
  <si>
    <t>Actual Existing Rent PSF</t>
  </si>
  <si>
    <t xml:space="preserve">Existing Monthly Rent </t>
  </si>
  <si>
    <t>Existing Annual Rent</t>
  </si>
  <si>
    <t>Blended Downtime</t>
  </si>
  <si>
    <t>Downtime (New)</t>
  </si>
  <si>
    <t>x</t>
  </si>
  <si>
    <t>FREE RENT</t>
  </si>
  <si>
    <t>Market Rent Renewal/New</t>
  </si>
  <si>
    <t>Equity</t>
  </si>
  <si>
    <t>Recovery Structure</t>
  </si>
  <si>
    <t>Reimbursement %</t>
  </si>
  <si>
    <t>Full Service Gross</t>
  </si>
  <si>
    <t>Renewal Assumptions</t>
  </si>
  <si>
    <t>Base/Stop Taxes</t>
  </si>
  <si>
    <t>REIMBURSEMENTS</t>
  </si>
  <si>
    <t>Reimbursement Month</t>
  </si>
  <si>
    <t>Return Metrics</t>
  </si>
  <si>
    <t>Purchase Price PSF</t>
  </si>
  <si>
    <t>Sale Price PSF</t>
  </si>
  <si>
    <t>Elevator</t>
  </si>
  <si>
    <t>BR/BA</t>
  </si>
  <si>
    <t>Recurring Charges</t>
  </si>
  <si>
    <t>Status</t>
  </si>
  <si>
    <t>Occupancy Date</t>
  </si>
  <si>
    <t>Apartment Number</t>
  </si>
  <si>
    <t>Base Commercial Rent</t>
  </si>
  <si>
    <t>Base Residential Rent</t>
  </si>
  <si>
    <t>Vacancy/Credit Loss</t>
  </si>
  <si>
    <t>Period 1</t>
  </si>
  <si>
    <t>Period 2</t>
  </si>
  <si>
    <t>Begin</t>
  </si>
  <si>
    <t>End</t>
  </si>
  <si>
    <t>Period 3</t>
  </si>
  <si>
    <t>Heat/Hot Water</t>
  </si>
  <si>
    <t>Commercial Leasable Area</t>
  </si>
  <si>
    <t>Residential Leasable Area</t>
  </si>
  <si>
    <t>Residential Units</t>
  </si>
  <si>
    <t>Concessions</t>
  </si>
  <si>
    <t>Length</t>
  </si>
  <si>
    <t>COMMERCIAL RENT</t>
  </si>
  <si>
    <t>Effective Commercial Rent</t>
  </si>
  <si>
    <t>Effective Residential Rent</t>
  </si>
  <si>
    <t>Commercial Metrics</t>
  </si>
  <si>
    <t>Residential Metrics</t>
  </si>
  <si>
    <t>Occupied</t>
  </si>
  <si>
    <t>Vacant</t>
  </si>
  <si>
    <t>Delinquent</t>
  </si>
  <si>
    <t>Commercial Suites/Units</t>
  </si>
  <si>
    <t>Average Unit Size</t>
  </si>
  <si>
    <t>Property Management</t>
  </si>
  <si>
    <t>Per SF</t>
  </si>
  <si>
    <t>No</t>
  </si>
  <si>
    <t>Period</t>
  </si>
  <si>
    <t>Valuation Cap Rate</t>
  </si>
  <si>
    <t>Parking</t>
  </si>
  <si>
    <t>Yes</t>
  </si>
  <si>
    <t>Vending</t>
  </si>
  <si>
    <t>Stabilized</t>
  </si>
  <si>
    <t>Retail</t>
  </si>
  <si>
    <t>Queens</t>
  </si>
  <si>
    <t>Signage</t>
  </si>
  <si>
    <t>Industrial</t>
  </si>
  <si>
    <t>Brooklyn</t>
  </si>
  <si>
    <t>Rooftop</t>
  </si>
  <si>
    <t>Medical Office</t>
  </si>
  <si>
    <t>Bronx</t>
  </si>
  <si>
    <t>Life Science</t>
  </si>
  <si>
    <t>Staten Island</t>
  </si>
  <si>
    <t>New Jersey</t>
  </si>
  <si>
    <t>Connecticut</t>
  </si>
  <si>
    <t>Long Island</t>
  </si>
  <si>
    <t>Upstate New York</t>
  </si>
  <si>
    <t>Florida</t>
  </si>
  <si>
    <t>Pennsylvania</t>
  </si>
  <si>
    <t>Annual Increase Period 1</t>
  </si>
  <si>
    <t>Annual Increase Period 2</t>
  </si>
  <si>
    <t>Period 1 Length</t>
  </si>
  <si>
    <t>New Lease End</t>
  </si>
  <si>
    <t>TI PSF (New)</t>
  </si>
  <si>
    <t>TI PSF (Renewal)</t>
  </si>
  <si>
    <t>Blended TI</t>
  </si>
  <si>
    <t>Blended Leasing Commissions</t>
  </si>
  <si>
    <t>Renewal/New Annual Increase Period 1</t>
  </si>
  <si>
    <t>Renewal/New Annual Increase Period 2</t>
  </si>
  <si>
    <t>Check</t>
  </si>
  <si>
    <t>TENANT IMPROVEMENTS</t>
  </si>
  <si>
    <t>LEASING COMMISSIONS</t>
  </si>
  <si>
    <t>Laundry</t>
  </si>
  <si>
    <t>Stabilized NOI</t>
  </si>
  <si>
    <t>Storage</t>
  </si>
  <si>
    <t>Fees</t>
  </si>
  <si>
    <t>Electrical</t>
  </si>
  <si>
    <t>Amenities</t>
  </si>
  <si>
    <t>Payroll/Benefits</t>
  </si>
  <si>
    <t>Renting/Advertising</t>
  </si>
  <si>
    <t>Electric</t>
  </si>
  <si>
    <t>Total Leasable Area</t>
  </si>
  <si>
    <t>Gross Area</t>
  </si>
  <si>
    <t>Multifamily</t>
  </si>
  <si>
    <t>Mixed Use Residential</t>
  </si>
  <si>
    <t>No Abatement</t>
  </si>
  <si>
    <t>421a BENEFIT SCHEDULE</t>
  </si>
  <si>
    <t>Benefit Year</t>
  </si>
  <si>
    <t>From</t>
  </si>
  <si>
    <t>To</t>
  </si>
  <si>
    <t>Abatement Percentage</t>
  </si>
  <si>
    <t>Billable Assessed Value</t>
  </si>
  <si>
    <t>Increase</t>
  </si>
  <si>
    <t>Value Deducation</t>
  </si>
  <si>
    <t>Rate</t>
  </si>
  <si>
    <t>Full Tax</t>
  </si>
  <si>
    <t>Taxable Value</t>
  </si>
  <si>
    <t>Actual (Abated) Tax</t>
  </si>
  <si>
    <t>Savings</t>
  </si>
  <si>
    <t>Remaining Total</t>
  </si>
  <si>
    <t>NPV</t>
  </si>
  <si>
    <t>Co-Living Costs</t>
  </si>
  <si>
    <t>Tax Assumptions</t>
  </si>
  <si>
    <t>TAXES</t>
  </si>
  <si>
    <t>Abatement</t>
  </si>
  <si>
    <t>421a</t>
  </si>
  <si>
    <t>ICAP</t>
  </si>
  <si>
    <t>Real Estate Tax</t>
  </si>
  <si>
    <t>Commercial</t>
  </si>
  <si>
    <t>Residential</t>
  </si>
  <si>
    <t>Property &amp; Deal Details</t>
  </si>
  <si>
    <t>Underwriting Year</t>
  </si>
  <si>
    <t>Year 1</t>
  </si>
  <si>
    <t>Income</t>
  </si>
  <si>
    <t>Expenses</t>
  </si>
  <si>
    <t>Free Rent, Vacancy, Concessions</t>
  </si>
  <si>
    <t>Average CoC</t>
  </si>
  <si>
    <t>Depreciation &amp; Amortization</t>
  </si>
  <si>
    <t>Depreciation Schedule</t>
  </si>
  <si>
    <t>Annual Depreciation Expense</t>
  </si>
  <si>
    <t>Annual Depreciation</t>
  </si>
  <si>
    <t>Depreciation Expense</t>
  </si>
  <si>
    <t>Purchase/Analysis Start Date</t>
  </si>
  <si>
    <t>Hold/Analysis Length</t>
  </si>
  <si>
    <t>Sale/Analysis End Date</t>
  </si>
  <si>
    <t>Value Matrix</t>
  </si>
  <si>
    <t>Cap Rate</t>
  </si>
  <si>
    <t>Value</t>
  </si>
  <si>
    <t>PSF</t>
  </si>
  <si>
    <t xml:space="preserve">Service Contracts </t>
  </si>
  <si>
    <t xml:space="preserve">Miscellaneous </t>
  </si>
  <si>
    <t>ICAP BENEFIT SCHEDULE</t>
  </si>
  <si>
    <t>Savings Rate</t>
  </si>
  <si>
    <t>Combined</t>
  </si>
  <si>
    <t>Operating Cash Flows</t>
  </si>
  <si>
    <t>Capital Events</t>
  </si>
  <si>
    <t>Underwriting Income</t>
  </si>
  <si>
    <t>Legal Rent Growth</t>
  </si>
  <si>
    <t>Potential/Proforma Rent</t>
  </si>
  <si>
    <t>Actual/Lease Rent</t>
  </si>
  <si>
    <t xml:space="preserve"> </t>
  </si>
  <si>
    <t>Other Income | Commercial</t>
  </si>
  <si>
    <t>Other Income | Residential</t>
  </si>
  <si>
    <t>Property Management Fee</t>
  </si>
  <si>
    <t>OTHER INCOME | RESIDENTIAL</t>
  </si>
  <si>
    <t>OTHER INCOME | COMMERCIAL</t>
  </si>
  <si>
    <t>Gas</t>
  </si>
  <si>
    <t>Legal Status</t>
  </si>
  <si>
    <t>Rent Stabilized</t>
  </si>
  <si>
    <t>Unabated Tax</t>
  </si>
  <si>
    <t>Actual Tax</t>
  </si>
  <si>
    <t>IMD/Other RC</t>
  </si>
  <si>
    <t>Free Market/Deregulated</t>
  </si>
  <si>
    <t>Market Rent Growth</t>
  </si>
  <si>
    <t>Proforma/ Preferential Rent</t>
  </si>
  <si>
    <r>
      <t>Principal</t>
    </r>
    <r>
      <rPr>
        <i/>
        <sz val="11"/>
        <color theme="1"/>
        <rFont val="Arial"/>
        <family val="2"/>
      </rPr>
      <t xml:space="preserve"> [Acquisition]</t>
    </r>
  </si>
  <si>
    <r>
      <t>Interest</t>
    </r>
    <r>
      <rPr>
        <i/>
        <sz val="11"/>
        <color theme="1"/>
        <rFont val="Arial"/>
        <family val="2"/>
      </rPr>
      <t xml:space="preserve"> [Acquisition]</t>
    </r>
  </si>
  <si>
    <r>
      <t>Principal</t>
    </r>
    <r>
      <rPr>
        <i/>
        <sz val="11"/>
        <color theme="1"/>
        <rFont val="Arial"/>
        <family val="2"/>
      </rPr>
      <t xml:space="preserve"> [Refi]</t>
    </r>
  </si>
  <si>
    <r>
      <t>Interest</t>
    </r>
    <r>
      <rPr>
        <i/>
        <sz val="11"/>
        <color theme="1"/>
        <rFont val="Arial"/>
        <family val="2"/>
      </rPr>
      <t xml:space="preserve"> [Refi]</t>
    </r>
  </si>
  <si>
    <r>
      <t>Loan Proceeds</t>
    </r>
    <r>
      <rPr>
        <i/>
        <sz val="11"/>
        <color theme="1"/>
        <rFont val="Arial"/>
        <family val="2"/>
      </rPr>
      <t xml:space="preserve"> [Acquisition]</t>
    </r>
  </si>
  <si>
    <r>
      <t>Financing Costs</t>
    </r>
    <r>
      <rPr>
        <i/>
        <sz val="11"/>
        <color theme="1"/>
        <rFont val="Arial"/>
        <family val="2"/>
      </rPr>
      <t xml:space="preserve"> [Acquisition]</t>
    </r>
  </si>
  <si>
    <r>
      <t>Loan Payoff</t>
    </r>
    <r>
      <rPr>
        <i/>
        <sz val="11"/>
        <color theme="1"/>
        <rFont val="Arial"/>
        <family val="2"/>
      </rPr>
      <t xml:space="preserve"> [Acquisition]</t>
    </r>
  </si>
  <si>
    <r>
      <t>Refi Loan Proceeds</t>
    </r>
    <r>
      <rPr>
        <i/>
        <sz val="11"/>
        <color theme="1"/>
        <rFont val="Arial"/>
        <family val="2"/>
      </rPr>
      <t xml:space="preserve"> [Refi]</t>
    </r>
  </si>
  <si>
    <r>
      <t>Refi Financing Costs</t>
    </r>
    <r>
      <rPr>
        <i/>
        <sz val="11"/>
        <color theme="1"/>
        <rFont val="Arial"/>
        <family val="2"/>
      </rPr>
      <t xml:space="preserve"> [Refi]</t>
    </r>
  </si>
  <si>
    <r>
      <t>Refi Loan Payoff</t>
    </r>
    <r>
      <rPr>
        <i/>
        <sz val="11"/>
        <color theme="1"/>
        <rFont val="Arial"/>
        <family val="2"/>
      </rPr>
      <t xml:space="preserve"> [Refi]</t>
    </r>
  </si>
  <si>
    <t>Year Ending</t>
  </si>
  <si>
    <t>Analysis Year</t>
  </si>
  <si>
    <t>Calendar Year</t>
  </si>
  <si>
    <t>Calendar Month</t>
  </si>
  <si>
    <t>Analysis Month</t>
  </si>
  <si>
    <t>Month Ending</t>
  </si>
  <si>
    <t>Bridge/Non-Term</t>
  </si>
  <si>
    <t>Acquisition Full-Term</t>
  </si>
  <si>
    <t>xx</t>
  </si>
  <si>
    <t>Refi Valuation</t>
  </si>
  <si>
    <t>DSCR Cap</t>
  </si>
  <si>
    <t>LTV Cap</t>
  </si>
  <si>
    <t>DSCR Actual</t>
  </si>
  <si>
    <t>LTV Actual</t>
  </si>
  <si>
    <t>1 Brown Street, Phila., PA</t>
  </si>
  <si>
    <t>1 Brown-1201</t>
  </si>
  <si>
    <t>1 Brown-1202</t>
  </si>
  <si>
    <t>1 Brown-1203</t>
  </si>
  <si>
    <t>1 Brown-1204</t>
  </si>
  <si>
    <t>1 Brown-1205</t>
  </si>
  <si>
    <t>1 Brown-1206</t>
  </si>
  <si>
    <t>1 Brown-1207</t>
  </si>
  <si>
    <t>1 Brown-1208</t>
  </si>
  <si>
    <t>1 Brown-1209</t>
  </si>
  <si>
    <t>1 Brown-1210</t>
  </si>
  <si>
    <t>1 Brown-1211</t>
  </si>
  <si>
    <t>1 Brown-1212</t>
  </si>
  <si>
    <t>1 Brown-1213</t>
  </si>
  <si>
    <t>1 Brown-1214</t>
  </si>
  <si>
    <t>1 Brown-1215</t>
  </si>
  <si>
    <t>1 Brown-1216</t>
  </si>
  <si>
    <t>1 Brown-1217</t>
  </si>
  <si>
    <t>1 Brown-1218</t>
  </si>
  <si>
    <t>1 Brown-1219</t>
  </si>
  <si>
    <t>1 Brown-1220</t>
  </si>
  <si>
    <t>1 Brown-1221</t>
  </si>
  <si>
    <t>1 Brown-1301</t>
  </si>
  <si>
    <t>1 Brown-1302</t>
  </si>
  <si>
    <t>1 Brown-1303</t>
  </si>
  <si>
    <t>1 Brown-1304</t>
  </si>
  <si>
    <t>1 Brown-1305</t>
  </si>
  <si>
    <t>1 Brown-1306</t>
  </si>
  <si>
    <t>1 Brown-1307</t>
  </si>
  <si>
    <t>1 Brown-1308</t>
  </si>
  <si>
    <t>1 Brown-1309</t>
  </si>
  <si>
    <t>1 Brown-1310</t>
  </si>
  <si>
    <t>1 Brown-1311</t>
  </si>
  <si>
    <t>1 Brown-1312</t>
  </si>
  <si>
    <t>1 Brown-1313</t>
  </si>
  <si>
    <t>1 Brown-1314</t>
  </si>
  <si>
    <t>1 Brown-1315</t>
  </si>
  <si>
    <t>1 Brown-1316</t>
  </si>
  <si>
    <t>1 Brown-1317</t>
  </si>
  <si>
    <t>1 Brown-1318</t>
  </si>
  <si>
    <t>1 Brown-1319</t>
  </si>
  <si>
    <t>1 Brown-1320</t>
  </si>
  <si>
    <t>1 Brown-1321</t>
  </si>
  <si>
    <t>1 Brown-1401</t>
  </si>
  <si>
    <t>1 Brown-1402</t>
  </si>
  <si>
    <t>1 Brown-1403</t>
  </si>
  <si>
    <t>1 Brown-1404</t>
  </si>
  <si>
    <t>1 Brown-1405</t>
  </si>
  <si>
    <t>1 Brown-1406</t>
  </si>
  <si>
    <t>1 Brown-1407</t>
  </si>
  <si>
    <t>1 Brown-1408</t>
  </si>
  <si>
    <t>1 Brown-1409</t>
  </si>
  <si>
    <t>1 Brown-1410</t>
  </si>
  <si>
    <t>1 Brown-1411</t>
  </si>
  <si>
    <t>1 Brown-1412</t>
  </si>
  <si>
    <t>1 Brown-1413</t>
  </si>
  <si>
    <t>1 Brown-1414</t>
  </si>
  <si>
    <t>1 Brown-1415</t>
  </si>
  <si>
    <t>1 Brown-1416</t>
  </si>
  <si>
    <t>1 Brown-1417</t>
  </si>
  <si>
    <t>1 Brown-1418</t>
  </si>
  <si>
    <t>1 Brown-1419</t>
  </si>
  <si>
    <t>1 Brown-1420</t>
  </si>
  <si>
    <t>1 Brown-1421</t>
  </si>
  <si>
    <t>1 Brown-1501</t>
  </si>
  <si>
    <t>1 Brown-1502</t>
  </si>
  <si>
    <t>1 Brown-1503</t>
  </si>
  <si>
    <t>1 Brown-1504</t>
  </si>
  <si>
    <t>1 Brown-1505</t>
  </si>
  <si>
    <t>1 Brown-1506</t>
  </si>
  <si>
    <t>1 Brown-1507</t>
  </si>
  <si>
    <t>1 Brown-1508</t>
  </si>
  <si>
    <t>1 Brown-1509</t>
  </si>
  <si>
    <t>1 Brown-1510</t>
  </si>
  <si>
    <t>1 Brown-1511</t>
  </si>
  <si>
    <t>1 Brown-1512</t>
  </si>
  <si>
    <t>1 Brown-1513</t>
  </si>
  <si>
    <t>1 Brown-1514</t>
  </si>
  <si>
    <t>1 Brown-1515</t>
  </si>
  <si>
    <t>1 Brown-1516</t>
  </si>
  <si>
    <t>1 Brown-1517</t>
  </si>
  <si>
    <t>1 Brown-1518</t>
  </si>
  <si>
    <t>1 Brown-1519</t>
  </si>
  <si>
    <t>1 Brown-1520</t>
  </si>
  <si>
    <t>1 Brown-1521</t>
  </si>
  <si>
    <t>1 Brown-1601</t>
  </si>
  <si>
    <t>1 Brown-1602</t>
  </si>
  <si>
    <t>1 Brown-1603</t>
  </si>
  <si>
    <t>1 Brown-1604</t>
  </si>
  <si>
    <t>1 Brown-1605</t>
  </si>
  <si>
    <t>1 Brown-1606</t>
  </si>
  <si>
    <t>1 Brown-1607</t>
  </si>
  <si>
    <t>1 Brown-1608</t>
  </si>
  <si>
    <t>1 Brown-1609</t>
  </si>
  <si>
    <t>1 Brown-1610</t>
  </si>
  <si>
    <t>1 Brown-1611</t>
  </si>
  <si>
    <t>1 Brown-1612</t>
  </si>
  <si>
    <t>1 Brown-1613</t>
  </si>
  <si>
    <t>1 Brown-1614</t>
  </si>
  <si>
    <t>1 Brown-1615</t>
  </si>
  <si>
    <t>1 Brown-1616</t>
  </si>
  <si>
    <t>1 Brown-1617</t>
  </si>
  <si>
    <t>1 Brown-1618</t>
  </si>
  <si>
    <t>1 Brown-1619</t>
  </si>
  <si>
    <t>1 Brown-1620</t>
  </si>
  <si>
    <t>1 Brown-1621</t>
  </si>
  <si>
    <t>1 Brown-1701</t>
  </si>
  <si>
    <t>1 Brown-1702</t>
  </si>
  <si>
    <t>1 Brown-1703</t>
  </si>
  <si>
    <t>1 Brown-1704</t>
  </si>
  <si>
    <t>1 Brown-1705</t>
  </si>
  <si>
    <t>1 Brown-1706</t>
  </si>
  <si>
    <t>1 Brown-1707</t>
  </si>
  <si>
    <t>1 Brown-1708</t>
  </si>
  <si>
    <t>1 Brown-1709</t>
  </si>
  <si>
    <t>1 Brown-1710</t>
  </si>
  <si>
    <t>1 Brown-1711</t>
  </si>
  <si>
    <t>1 Brown-1712</t>
  </si>
  <si>
    <t>1 Brown-1713</t>
  </si>
  <si>
    <t>1 Brown-1714</t>
  </si>
  <si>
    <t>1 Brown-1715</t>
  </si>
  <si>
    <t>1 Brown-1716</t>
  </si>
  <si>
    <t>1 Brown-1717</t>
  </si>
  <si>
    <t>1 Brown-1718</t>
  </si>
  <si>
    <t>1 Brown-1719</t>
  </si>
  <si>
    <t>1 Brown-1720</t>
  </si>
  <si>
    <t>1 Brown-1721</t>
  </si>
  <si>
    <t>1 Brown-1801</t>
  </si>
  <si>
    <t>1 Brown-1802</t>
  </si>
  <si>
    <t>1 Brown-1803</t>
  </si>
  <si>
    <t>1 Brown-1804</t>
  </si>
  <si>
    <t>1 Brown-1805</t>
  </si>
  <si>
    <t>1 Brown-1806</t>
  </si>
  <si>
    <t>1 Brown-1807</t>
  </si>
  <si>
    <t>1 Brown-1808</t>
  </si>
  <si>
    <t>1 Brown-1809</t>
  </si>
  <si>
    <t>1 Brown-1810</t>
  </si>
  <si>
    <t>1 Brown-1811</t>
  </si>
  <si>
    <t>1 Brown-1812</t>
  </si>
  <si>
    <t>1 Brown-1813</t>
  </si>
  <si>
    <t>1 Brown-1814</t>
  </si>
  <si>
    <t>1 Brown-1815</t>
  </si>
  <si>
    <t>1 Brown-1816</t>
  </si>
  <si>
    <t>1 Brown-1817</t>
  </si>
  <si>
    <t>1 Brown-1818</t>
  </si>
  <si>
    <t>1 Brown-1819</t>
  </si>
  <si>
    <t>1 Brown-1820</t>
  </si>
  <si>
    <t>1 Brown-1821</t>
  </si>
  <si>
    <t>800 Del-201</t>
  </si>
  <si>
    <t>800 Del-202</t>
  </si>
  <si>
    <t>800 Del-203</t>
  </si>
  <si>
    <t>800 Del-204</t>
  </si>
  <si>
    <t>800 Del-205</t>
  </si>
  <si>
    <t>800 Del-206</t>
  </si>
  <si>
    <t>800 Del-207</t>
  </si>
  <si>
    <t>800 Del-208</t>
  </si>
  <si>
    <t>800 Del-209</t>
  </si>
  <si>
    <t>800 Del-210</t>
  </si>
  <si>
    <t>800 Del-211</t>
  </si>
  <si>
    <t>800 Del-212</t>
  </si>
  <si>
    <t>800 Del-213</t>
  </si>
  <si>
    <t>800 Del-214</t>
  </si>
  <si>
    <t>800 Del-301</t>
  </si>
  <si>
    <t>800 Del-302</t>
  </si>
  <si>
    <t>800 Del-303</t>
  </si>
  <si>
    <t>800 Del-304</t>
  </si>
  <si>
    <t>800 Del-305</t>
  </si>
  <si>
    <t>800 Del-306</t>
  </si>
  <si>
    <t>800 Del-307</t>
  </si>
  <si>
    <t>800 Del-308</t>
  </si>
  <si>
    <t>800 Del-309</t>
  </si>
  <si>
    <t>800 Del-310</t>
  </si>
  <si>
    <t>800 Del-311</t>
  </si>
  <si>
    <t>800 Del-312</t>
  </si>
  <si>
    <t>800 Del-313</t>
  </si>
  <si>
    <t>800 Del-314</t>
  </si>
  <si>
    <t>800 Del-401</t>
  </si>
  <si>
    <t>800 Del-402</t>
  </si>
  <si>
    <t>800 Del-403</t>
  </si>
  <si>
    <t>800 Del-404</t>
  </si>
  <si>
    <t>800 Del-405</t>
  </si>
  <si>
    <t>800 Del-406</t>
  </si>
  <si>
    <t>800 Del-407</t>
  </si>
  <si>
    <t>800 Del-408</t>
  </si>
  <si>
    <t>800 Del-409</t>
  </si>
  <si>
    <t>800 Del-410</t>
  </si>
  <si>
    <t>800 Del-411</t>
  </si>
  <si>
    <t>800 Del-412</t>
  </si>
  <si>
    <t>800 Del-413</t>
  </si>
  <si>
    <t>800 Del-414</t>
  </si>
  <si>
    <t>800 Del-501</t>
  </si>
  <si>
    <t>800 Del-502</t>
  </si>
  <si>
    <t>800 Del-503</t>
  </si>
  <si>
    <t>800 Del-504</t>
  </si>
  <si>
    <t>800 Del-505</t>
  </si>
  <si>
    <t>800 Del-506</t>
  </si>
  <si>
    <t>800 Del-507</t>
  </si>
  <si>
    <t>800 Del-508</t>
  </si>
  <si>
    <t>800 Del-509</t>
  </si>
  <si>
    <t>800 Del-510</t>
  </si>
  <si>
    <t>800 Del-511</t>
  </si>
  <si>
    <t>800 Del-512</t>
  </si>
  <si>
    <t>800 Del-513</t>
  </si>
  <si>
    <t>800 Del-514</t>
  </si>
  <si>
    <t>800 Del-601</t>
  </si>
  <si>
    <t>800 Del-602</t>
  </si>
  <si>
    <t>800 Del-603</t>
  </si>
  <si>
    <t>800 Del-604</t>
  </si>
  <si>
    <t>800 Del-605</t>
  </si>
  <si>
    <t>800 Del-606</t>
  </si>
  <si>
    <t>800 Del-607</t>
  </si>
  <si>
    <t>800 Del-608</t>
  </si>
  <si>
    <t>800 Del-609</t>
  </si>
  <si>
    <t>800 Del-610</t>
  </si>
  <si>
    <t>800 Del-611</t>
  </si>
  <si>
    <t>800 Del-612</t>
  </si>
  <si>
    <t>800 Del-613</t>
  </si>
  <si>
    <t>800 Del-614</t>
  </si>
  <si>
    <t>800 Del-701</t>
  </si>
  <si>
    <t>800 Del-702</t>
  </si>
  <si>
    <t>800 Del-703</t>
  </si>
  <si>
    <t>800 Del-704</t>
  </si>
  <si>
    <t>800 Del-705</t>
  </si>
  <si>
    <t>800 Del-706</t>
  </si>
  <si>
    <t>800 Del-707</t>
  </si>
  <si>
    <t>800 Del-708</t>
  </si>
  <si>
    <t>800 Del-709</t>
  </si>
  <si>
    <t>800 Del-710</t>
  </si>
  <si>
    <t>800 Del-711</t>
  </si>
  <si>
    <t>800 Del-712</t>
  </si>
  <si>
    <t>800 Del-713</t>
  </si>
  <si>
    <t>800 Del-714</t>
  </si>
  <si>
    <t>800 Del-801</t>
  </si>
  <si>
    <t>800 Del-802</t>
  </si>
  <si>
    <t>800 Del-803</t>
  </si>
  <si>
    <t>800 Del-804</t>
  </si>
  <si>
    <t>800 Del-805</t>
  </si>
  <si>
    <t>800 Del-806</t>
  </si>
  <si>
    <t>800 Del-807</t>
  </si>
  <si>
    <t>800 Del-808</t>
  </si>
  <si>
    <t>800 Del-809</t>
  </si>
  <si>
    <t>800 Del-810</t>
  </si>
  <si>
    <t>800 Del-811</t>
  </si>
  <si>
    <t>800 Del-812</t>
  </si>
  <si>
    <t>800 Del-813</t>
  </si>
  <si>
    <t>800 Del-814</t>
  </si>
  <si>
    <t>Studio</t>
  </si>
  <si>
    <t>Rent Growth</t>
  </si>
  <si>
    <t>Vacancy/Loss</t>
  </si>
  <si>
    <t>Tenant</t>
  </si>
  <si>
    <t>Vehicle Parking / Bike Parking/ Storage / Laundry / Utility Bill Back</t>
  </si>
  <si>
    <t>Rent/SF (In-Place)</t>
  </si>
  <si>
    <t>Building Wide</t>
  </si>
  <si>
    <t>Item</t>
  </si>
  <si>
    <t>Month Start</t>
  </si>
  <si>
    <t>Month End</t>
  </si>
  <si>
    <t>Individual Apartments</t>
  </si>
  <si>
    <t>Per Unit</t>
  </si>
  <si>
    <t>z</t>
  </si>
  <si>
    <t>Rent Catchup</t>
  </si>
  <si>
    <t>WALT</t>
  </si>
  <si>
    <t>Expense Ratio</t>
  </si>
  <si>
    <t>Unit Mix</t>
  </si>
  <si>
    <t>Count</t>
  </si>
  <si>
    <t>Proportion</t>
  </si>
  <si>
    <t>Purchase Price Per Unit</t>
  </si>
  <si>
    <t>Proforma Rent Check</t>
  </si>
  <si>
    <t>Renovation/Capital Improvements</t>
  </si>
  <si>
    <t>Façade</t>
  </si>
  <si>
    <t>Average Size</t>
  </si>
  <si>
    <t>Sale Cap Rate</t>
  </si>
  <si>
    <t>Sale Price</t>
  </si>
  <si>
    <t>Sale GRM</t>
  </si>
  <si>
    <t>Lease-Up Costs</t>
  </si>
  <si>
    <t>Renovation</t>
  </si>
  <si>
    <t>Operating Deficit</t>
  </si>
  <si>
    <t>Yield on Cost</t>
  </si>
  <si>
    <t>Stabilization Year</t>
  </si>
  <si>
    <t>Number of Units</t>
  </si>
  <si>
    <t>Purchase</t>
  </si>
  <si>
    <t>LTC</t>
  </si>
  <si>
    <t>Financing | Bridge</t>
  </si>
  <si>
    <t>Financing | Takeout</t>
  </si>
  <si>
    <t>LTPP</t>
  </si>
  <si>
    <t>Purchase Equity</t>
  </si>
  <si>
    <t>Monthly</t>
  </si>
  <si>
    <t xml:space="preserve">Annual | Stabilized </t>
  </si>
  <si>
    <t>Going-In</t>
  </si>
  <si>
    <t>1 Brown-Comm 1</t>
  </si>
  <si>
    <t>LLC, New River Health &amp; Wellness, L</t>
  </si>
  <si>
    <t>1 Brown-Comm 2</t>
  </si>
  <si>
    <t>Center Inc, Brilliant Futures Learning</t>
  </si>
  <si>
    <t>800 Del-Comm 1</t>
  </si>
  <si>
    <t>LLC, Progress Physical Therapy</t>
  </si>
  <si>
    <t>800 Del-Comm 2</t>
  </si>
  <si>
    <t>Physician Services, Aria Health</t>
  </si>
  <si>
    <t>T-Mobile, T-Mobile</t>
  </si>
  <si>
    <t>AT&amp;T, AT&amp;T</t>
  </si>
  <si>
    <t>01/07/2022</t>
  </si>
  <si>
    <t>10/01/2020</t>
  </si>
  <si>
    <t>02/15/2022</t>
  </si>
  <si>
    <t>03/15/2022</t>
  </si>
  <si>
    <t>10/27/2020</t>
  </si>
  <si>
    <t>08/01/2022</t>
  </si>
  <si>
    <t>07/25/2021</t>
  </si>
  <si>
    <t>04/23/2022</t>
  </si>
  <si>
    <t>02/17/2022</t>
  </si>
  <si>
    <t>07/24/2021</t>
  </si>
  <si>
    <t>02/01/2021</t>
  </si>
  <si>
    <t>01/01/2022</t>
  </si>
  <si>
    <t>01/12/2022</t>
  </si>
  <si>
    <t>07/15/2021</t>
  </si>
  <si>
    <t>09/01/2021</t>
  </si>
  <si>
    <t>01/14/2022</t>
  </si>
  <si>
    <t>03/15/2019</t>
  </si>
  <si>
    <t>01/20/2022</t>
  </si>
  <si>
    <t>04/11/2022</t>
  </si>
  <si>
    <t>07/17/2021</t>
  </si>
  <si>
    <t>08/01/2021</t>
  </si>
  <si>
    <t>03/03/2022</t>
  </si>
  <si>
    <t>09/01/2022</t>
  </si>
  <si>
    <t>08/04/2021</t>
  </si>
  <si>
    <t>06/29/2022</t>
  </si>
  <si>
    <t>08/20/2021</t>
  </si>
  <si>
    <t>09/18/2021</t>
  </si>
  <si>
    <t>07/05/2022</t>
  </si>
  <si>
    <t>11/23/2021</t>
  </si>
  <si>
    <t>07/10/2022</t>
  </si>
  <si>
    <t>02/18/2022</t>
  </si>
  <si>
    <t>03/20/2021</t>
  </si>
  <si>
    <t>07/23/2022</t>
  </si>
  <si>
    <t>11/20/2021</t>
  </si>
  <si>
    <t>02/12/2022</t>
  </si>
  <si>
    <t>05/01/2021</t>
  </si>
  <si>
    <t>04/01/2021</t>
  </si>
  <si>
    <t>06/07/2022</t>
  </si>
  <si>
    <t>09/23/2021</t>
  </si>
  <si>
    <t>10/01/2021</t>
  </si>
  <si>
    <t>05/01/2022</t>
  </si>
  <si>
    <t>10/29/2021</t>
  </si>
  <si>
    <t>05/15/2022</t>
  </si>
  <si>
    <t>04/30/2022</t>
  </si>
  <si>
    <t>11/07/2018</t>
  </si>
  <si>
    <t>03/25/2022</t>
  </si>
  <si>
    <t>05/03/2022</t>
  </si>
  <si>
    <t>07/01/2022</t>
  </si>
  <si>
    <t>05/15/2021</t>
  </si>
  <si>
    <t>07/27/2021</t>
  </si>
  <si>
    <t>03/01/2022</t>
  </si>
  <si>
    <t>07/08/2022</t>
  </si>
  <si>
    <t>09/17/2021</t>
  </si>
  <si>
    <t>04/15/2022</t>
  </si>
  <si>
    <t>05/13/2022</t>
  </si>
  <si>
    <t>01/15/2022</t>
  </si>
  <si>
    <t>10/05/2021</t>
  </si>
  <si>
    <t>04/01/2022</t>
  </si>
  <si>
    <t>05/22/2021</t>
  </si>
  <si>
    <t>06/01/2021</t>
  </si>
  <si>
    <t>05/23/2022</t>
  </si>
  <si>
    <t>06/15/2021</t>
  </si>
  <si>
    <t>03/01/2021</t>
  </si>
  <si>
    <t>05/31/2022</t>
  </si>
  <si>
    <t>07/01/2021</t>
  </si>
  <si>
    <t>06/15/2022</t>
  </si>
  <si>
    <t>06/18/2021</t>
  </si>
  <si>
    <t>08/16/2021</t>
  </si>
  <si>
    <t>07/15/2019</t>
  </si>
  <si>
    <t>01/05/2021</t>
  </si>
  <si>
    <t>07/17/2022</t>
  </si>
  <si>
    <t>04/12/2022</t>
  </si>
  <si>
    <t>04/25/2022</t>
  </si>
  <si>
    <t>11/01/2021</t>
  </si>
  <si>
    <t>09/15/2021</t>
  </si>
  <si>
    <t>06/27/2021</t>
  </si>
  <si>
    <t>11/30/2021</t>
  </si>
  <si>
    <t>06/04/2021</t>
  </si>
  <si>
    <t>03/04/2022</t>
  </si>
  <si>
    <t>06/20/2021</t>
  </si>
  <si>
    <t>04/22/2022</t>
  </si>
  <si>
    <t>04/12/2021</t>
  </si>
  <si>
    <t>06/28/2021</t>
  </si>
  <si>
    <t>12/27/2021</t>
  </si>
  <si>
    <t>06/26/2021</t>
  </si>
  <si>
    <t>11/16/2021</t>
  </si>
  <si>
    <t>04/01/2019</t>
  </si>
  <si>
    <t>04/09/2022</t>
  </si>
  <si>
    <t>08/15/2021</t>
  </si>
  <si>
    <t>05/30/2021</t>
  </si>
  <si>
    <t>03/27/2021</t>
  </si>
  <si>
    <t>03/16/2022</t>
  </si>
  <si>
    <t>06/19/2021</t>
  </si>
  <si>
    <t>03/31/2022</t>
  </si>
  <si>
    <t>06/12/2022</t>
  </si>
  <si>
    <t>03/29/2022</t>
  </si>
  <si>
    <t>01/31/2022</t>
  </si>
  <si>
    <t>12/15/2021</t>
  </si>
  <si>
    <t>05/02/2022</t>
  </si>
  <si>
    <t>07/23/2021</t>
  </si>
  <si>
    <t>12/07/2021</t>
  </si>
  <si>
    <t>07/10/2021</t>
  </si>
  <si>
    <t>07/04/2021</t>
  </si>
  <si>
    <t>12/22/2021</t>
  </si>
  <si>
    <t>07/22/2021</t>
  </si>
  <si>
    <t>05/06/2022</t>
  </si>
  <si>
    <t>03/07/2022</t>
  </si>
  <si>
    <t>01/01/2021</t>
  </si>
  <si>
    <t>12/21/2021</t>
  </si>
  <si>
    <t>03/21/2022</t>
  </si>
  <si>
    <t>11/15/2021</t>
  </si>
  <si>
    <t>06/17/2021</t>
  </si>
  <si>
    <t>02/06/2021</t>
  </si>
  <si>
    <t>07/29/2021</t>
  </si>
  <si>
    <t>09/12/2021</t>
  </si>
  <si>
    <t>05/02/2020</t>
  </si>
  <si>
    <t>04/16/2022</t>
  </si>
  <si>
    <t>06/14/2021</t>
  </si>
  <si>
    <t>07/21/2021</t>
  </si>
  <si>
    <t>06/07/2021</t>
  </si>
  <si>
    <t>09/08/2021</t>
  </si>
  <si>
    <t>10/19/2021</t>
  </si>
  <si>
    <t>02/16/2021</t>
  </si>
  <si>
    <t>07/25/2022</t>
  </si>
  <si>
    <t>12/01/2021</t>
  </si>
  <si>
    <t>04/19/2021</t>
  </si>
  <si>
    <t>01/21/2022</t>
  </si>
  <si>
    <t>04/15/2021</t>
  </si>
  <si>
    <t>07/20/2022</t>
  </si>
  <si>
    <t>08/14/2021</t>
  </si>
  <si>
    <t>04/28/2022</t>
  </si>
  <si>
    <t>07/30/2021</t>
  </si>
  <si>
    <t>09/19/2021</t>
  </si>
  <si>
    <t>02/01/2022</t>
  </si>
  <si>
    <t>09/03/2021</t>
  </si>
  <si>
    <t>11/29/2021</t>
  </si>
  <si>
    <t>06/05/2020</t>
  </si>
  <si>
    <t>11/02/2019</t>
  </si>
  <si>
    <t>05/10/2021</t>
  </si>
  <si>
    <t>10/27/2021</t>
  </si>
  <si>
    <t>07/12/2021</t>
  </si>
  <si>
    <t>05/18/2021</t>
  </si>
  <si>
    <t>08/31/2021</t>
  </si>
  <si>
    <t>07/06/2022</t>
  </si>
  <si>
    <t>Ordinance 961 BENEFIT SCHEDULE</t>
  </si>
  <si>
    <t>Residential Assumptions</t>
  </si>
  <si>
    <t>Month Increase Starts</t>
  </si>
  <si>
    <t>Total Rental Revenue</t>
  </si>
  <si>
    <t>Current In-Place Rents</t>
  </si>
  <si>
    <t>Stabilized Rents</t>
  </si>
  <si>
    <t>Percentage Stabilized</t>
  </si>
  <si>
    <t>Pool</t>
  </si>
  <si>
    <t>Security</t>
  </si>
  <si>
    <t>Takeout Equity</t>
  </si>
  <si>
    <t>Going In Avg Rent</t>
  </si>
  <si>
    <t>Stabilized Avg Rent</t>
  </si>
  <si>
    <t>Stabilized Average Rent</t>
  </si>
  <si>
    <t>In Place Average Rent</t>
  </si>
  <si>
    <t>In Place Average Rent / SF</t>
  </si>
  <si>
    <t>Stabilized Average Rent / SF</t>
  </si>
  <si>
    <t>Year Increase Complete</t>
  </si>
  <si>
    <t>Sources &amp; Uses</t>
  </si>
  <si>
    <t>Sources</t>
  </si>
  <si>
    <t>Debt</t>
  </si>
  <si>
    <t>Interest Reserve</t>
  </si>
  <si>
    <t>Uses</t>
  </si>
  <si>
    <t>Closing Costs</t>
  </si>
  <si>
    <t>Holding Period Amortization</t>
  </si>
  <si>
    <t>Forward NOI</t>
  </si>
  <si>
    <t>Renovations</t>
  </si>
  <si>
    <t>REIMBURSEMENTS TOTAL</t>
  </si>
  <si>
    <t>Stop</t>
  </si>
  <si>
    <t>CAM/Fixed Amount</t>
  </si>
  <si>
    <t>Recovery Assumptions</t>
  </si>
  <si>
    <t>Reimbursements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</si>
</sst>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Month&quot;\ #0"/>
    <numFmt numFmtId="166" formatCode="0.000%"/>
    <numFmt numFmtId="167" formatCode="&quot;$&quot;#,##0.00"/>
    <numFmt numFmtId="168" formatCode="0.000"/>
    <numFmt numFmtId="169" formatCode="&quot;Discount Rate:  &quot;0.0%"/>
    <numFmt numFmtId="170" formatCode="&quot;Purchase Price:  &quot;&quot;$&quot;#,###"/>
    <numFmt numFmtId="171" formatCode="&quot;Exit Sale Price:  &quot;&quot;$&quot;#,###"/>
    <numFmt numFmtId="172" formatCode="&quot;Exit Cap Rate:  &quot;0.0%"/>
    <numFmt numFmtId="173" formatCode="0\ &quot;Years&quot;"/>
    <numFmt numFmtId="174" formatCode="0.0\ &quot;Years&quot;"/>
    <numFmt numFmtId="175" formatCode="#,##0\ &quot;SF&quot;"/>
    <numFmt numFmtId="176" formatCode="0.00&quot;x&quot;"/>
    <numFmt numFmtId="177" formatCode="0\ &quot;months&quot;"/>
    <numFmt numFmtId="178" formatCode="_(* #,##0_);_(* \(#,##0\);_(* &quot;-&quot;??_);_(@_)"/>
    <numFmt numFmtId="179" formatCode="0\ &quot;years&quot;"/>
    <numFmt numFmtId="180" formatCode="0.0\ &quot;months&quot;"/>
    <numFmt numFmtId="181" formatCode="&quot;Year &quot;0"/>
    <numFmt numFmtId="182" formatCode="&quot;Month &quot;0"/>
    <numFmt numFmtId="183" formatCode="0.0\ &quot;years&quot;"/>
    <numFmt numFmtId="184" formatCode="#,##0.000_);[Red]\(#,##0.000\)"/>
    <numFmt numFmtId="185" formatCode="#,##0&quot; SF&quot;"/>
    <numFmt numFmtId="186" formatCode="&quot;Base Rate: &quot;#,##0"/>
    <numFmt numFmtId="187" formatCode="&quot;Discount Rate&quot;\ 0.00%"/>
    <numFmt numFmtId="189" formatCode="&quot;Acquisition: Month&quot;\ #0"/>
    <numFmt numFmtId="190" formatCode="&quot;Acquisition: Year&quot;\ #0"/>
    <numFmt numFmtId="191" formatCode="0.0%"/>
    <numFmt numFmtId="192" formatCode="&quot;Month&quot;\ 0"/>
    <numFmt numFmtId="193" formatCode="0\ &quot;Months&quot;"/>
    <numFmt numFmtId="194" formatCode="&quot;$&quot;00.00\ &quot;/SF&quot;"/>
    <numFmt numFmtId="195" formatCode="0\ &quot;BR&quot;"/>
    <numFmt numFmtId="196" formatCode="0.0000%"/>
    <numFmt numFmtId="197" formatCode="0.0000"/>
    <numFmt numFmtId="198" formatCode="0\ &quot;units&quot;"/>
    <numFmt numFmtId="203" formatCode="0.00\x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sz val="11"/>
      <color rgb="FF0000FF"/>
      <name val="Arial"/>
      <family val="2"/>
    </font>
    <font>
      <b/>
      <sz val="14"/>
      <color theme="0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theme="0"/>
      <name val="Arial"/>
      <family val="2"/>
    </font>
    <font>
      <sz val="10"/>
      <color rgb="FFFFFF00"/>
      <name val="Arial"/>
      <family val="2"/>
    </font>
    <font>
      <i/>
      <sz val="9"/>
      <name val="Arial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8"/>
      <color theme="1"/>
      <name val="Cambria"/>
      <family val="1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38" fontId="2" fillId="0" borderId="0" applyFont="0" applyBorder="0" applyAlignment="0" applyProtection="0"/>
    <xf numFmtId="0" fontId="20" fillId="0" borderId="0"/>
    <xf numFmtId="43" fontId="21" fillId="0" borderId="0" applyFont="0" applyFill="0" applyBorder="0" applyAlignment="0" applyProtection="0"/>
  </cellStyleXfs>
  <cellXfs count="911">
    <xf numFmtId="0" fontId="0" fillId="0" borderId="0" xfId="0"/>
    <xf numFmtId="0" fontId="3" fillId="0" borderId="0" xfId="0" applyFont="1"/>
    <xf numFmtId="0" fontId="4" fillId="0" borderId="0" xfId="0" applyFont="1" applyFill="1"/>
    <xf numFmtId="0" fontId="6" fillId="0" borderId="0" xfId="0" applyFont="1" applyAlignment="1">
      <alignment horizontal="center"/>
    </xf>
    <xf numFmtId="1" fontId="6" fillId="4" borderId="16" xfId="0" applyNumberFormat="1" applyFont="1" applyFill="1" applyBorder="1" applyAlignment="1"/>
    <xf numFmtId="1" fontId="6" fillId="4" borderId="1" xfId="0" applyNumberFormat="1" applyFont="1" applyFill="1" applyBorder="1" applyAlignment="1"/>
    <xf numFmtId="1" fontId="3" fillId="4" borderId="17" xfId="0" applyNumberFormat="1" applyFont="1" applyFill="1" applyBorder="1" applyAlignment="1"/>
    <xf numFmtId="1" fontId="3" fillId="4" borderId="7" xfId="0" applyNumberFormat="1" applyFont="1" applyFill="1" applyBorder="1" applyAlignment="1"/>
    <xf numFmtId="1" fontId="3" fillId="4" borderId="6" xfId="0" applyNumberFormat="1" applyFont="1" applyFill="1" applyBorder="1" applyAlignment="1"/>
    <xf numFmtId="168" fontId="6" fillId="5" borderId="12" xfId="0" applyNumberFormat="1" applyFont="1" applyFill="1" applyBorder="1" applyAlignment="1">
      <alignment horizontal="left" vertical="top"/>
    </xf>
    <xf numFmtId="168" fontId="6" fillId="5" borderId="0" xfId="0" applyNumberFormat="1" applyFont="1" applyFill="1" applyAlignment="1">
      <alignment horizontal="left" vertical="top"/>
    </xf>
    <xf numFmtId="38" fontId="7" fillId="5" borderId="13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7" fillId="0" borderId="13" xfId="0" applyNumberFormat="1" applyFont="1" applyBorder="1" applyAlignment="1">
      <alignment horizontal="center"/>
    </xf>
    <xf numFmtId="0" fontId="6" fillId="4" borderId="5" xfId="0" applyFont="1" applyFill="1" applyBorder="1" applyAlignment="1"/>
    <xf numFmtId="0" fontId="6" fillId="4" borderId="7" xfId="0" applyFont="1" applyFill="1" applyBorder="1" applyAlignment="1">
      <alignment horizontal="left"/>
    </xf>
    <xf numFmtId="38" fontId="3" fillId="4" borderId="6" xfId="0" applyNumberFormat="1" applyFont="1" applyFill="1" applyBorder="1" applyAlignment="1">
      <alignment horizontal="center"/>
    </xf>
    <xf numFmtId="38" fontId="3" fillId="4" borderId="7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38" fontId="3" fillId="5" borderId="13" xfId="0" applyNumberFormat="1" applyFont="1" applyFill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13" xfId="0" applyNumberFormat="1" applyFont="1" applyBorder="1" applyAlignment="1">
      <alignment horizontal="center"/>
    </xf>
    <xf numFmtId="0" fontId="6" fillId="0" borderId="0" xfId="0" applyFont="1"/>
    <xf numFmtId="0" fontId="3" fillId="5" borderId="12" xfId="0" applyFont="1" applyFill="1" applyBorder="1" applyAlignment="1"/>
    <xf numFmtId="0" fontId="6" fillId="5" borderId="0" xfId="0" applyFont="1" applyFill="1" applyAlignment="1"/>
    <xf numFmtId="0" fontId="6" fillId="4" borderId="7" xfId="0" applyFont="1" applyFill="1" applyBorder="1" applyAlignment="1"/>
    <xf numFmtId="0" fontId="6" fillId="4" borderId="23" xfId="0" applyFont="1" applyFill="1" applyBorder="1" applyAlignment="1"/>
    <xf numFmtId="0" fontId="6" fillId="4" borderId="15" xfId="0" applyFont="1" applyFill="1" applyBorder="1" applyAlignment="1"/>
    <xf numFmtId="38" fontId="3" fillId="4" borderId="18" xfId="0" applyNumberFormat="1" applyFont="1" applyFill="1" applyBorder="1" applyAlignment="1">
      <alignment horizontal="center"/>
    </xf>
    <xf numFmtId="38" fontId="3" fillId="4" borderId="15" xfId="0" applyNumberFormat="1" applyFont="1" applyFill="1" applyBorder="1" applyAlignment="1">
      <alignment horizontal="center"/>
    </xf>
    <xf numFmtId="0" fontId="6" fillId="5" borderId="12" xfId="0" applyFont="1" applyFill="1" applyBorder="1" applyAlignment="1"/>
    <xf numFmtId="0" fontId="6" fillId="5" borderId="0" xfId="0" applyFont="1" applyFill="1" applyAlignment="1">
      <alignment horizontal="left"/>
    </xf>
    <xf numFmtId="38" fontId="3" fillId="0" borderId="0" xfId="0" applyNumberFormat="1" applyFont="1" applyAlignment="1">
      <alignment horizontal="center"/>
    </xf>
    <xf numFmtId="0" fontId="6" fillId="4" borderId="22" xfId="0" applyFont="1" applyFill="1" applyBorder="1" applyAlignment="1"/>
    <xf numFmtId="0" fontId="6" fillId="4" borderId="14" xfId="0" applyFont="1" applyFill="1" applyBorder="1" applyAlignment="1">
      <alignment horizontal="left"/>
    </xf>
    <xf numFmtId="38" fontId="6" fillId="4" borderId="19" xfId="0" applyNumberFormat="1" applyFont="1" applyFill="1" applyBorder="1" applyAlignment="1">
      <alignment horizontal="center"/>
    </xf>
    <xf numFmtId="38" fontId="6" fillId="4" borderId="14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14" xfId="0" applyFont="1" applyFill="1" applyBorder="1" applyAlignment="1"/>
    <xf numFmtId="38" fontId="3" fillId="4" borderId="19" xfId="0" applyNumberFormat="1" applyFont="1" applyFill="1" applyBorder="1" applyAlignment="1">
      <alignment horizontal="center"/>
    </xf>
    <xf numFmtId="38" fontId="3" fillId="4" borderId="14" xfId="0" applyNumberFormat="1" applyFont="1" applyFill="1" applyBorder="1" applyAlignment="1">
      <alignment horizontal="center"/>
    </xf>
    <xf numFmtId="0" fontId="3" fillId="5" borderId="12" xfId="0" applyFont="1" applyFill="1" applyBorder="1"/>
    <xf numFmtId="0" fontId="3" fillId="5" borderId="16" xfId="0" applyFont="1" applyFill="1" applyBorder="1"/>
    <xf numFmtId="0" fontId="6" fillId="5" borderId="1" xfId="0" applyFont="1" applyFill="1" applyBorder="1"/>
    <xf numFmtId="38" fontId="3" fillId="0" borderId="1" xfId="0" applyNumberFormat="1" applyFont="1" applyBorder="1" applyAlignment="1">
      <alignment horizontal="center"/>
    </xf>
    <xf numFmtId="0" fontId="3" fillId="4" borderId="7" xfId="0" applyFont="1" applyFill="1" applyBorder="1" applyAlignment="1"/>
    <xf numFmtId="0" fontId="3" fillId="5" borderId="16" xfId="0" applyFont="1" applyFill="1" applyBorder="1" applyAlignment="1"/>
    <xf numFmtId="38" fontId="3" fillId="5" borderId="17" xfId="0" applyNumberFormat="1" applyFont="1" applyFill="1" applyBorder="1" applyAlignment="1">
      <alignment horizontal="center"/>
    </xf>
    <xf numFmtId="38" fontId="3" fillId="0" borderId="17" xfId="0" applyNumberFormat="1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3" fillId="0" borderId="0" xfId="0" applyFont="1" applyAlignment="1"/>
    <xf numFmtId="0" fontId="3" fillId="0" borderId="0" xfId="4" applyFont="1" applyFill="1" applyAlignment="1">
      <alignment horizontal="center"/>
    </xf>
    <xf numFmtId="0" fontId="8" fillId="0" borderId="0" xfId="0" applyFont="1"/>
    <xf numFmtId="0" fontId="3" fillId="0" borderId="0" xfId="0" applyFont="1" applyFill="1" applyAlignment="1"/>
    <xf numFmtId="14" fontId="3" fillId="0" borderId="0" xfId="0" applyNumberFormat="1" applyFont="1" applyAlignment="1"/>
    <xf numFmtId="1" fontId="3" fillId="0" borderId="0" xfId="0" applyNumberFormat="1" applyFont="1" applyAlignment="1"/>
    <xf numFmtId="1" fontId="6" fillId="4" borderId="5" xfId="0" applyNumberFormat="1" applyFont="1" applyFill="1" applyBorder="1" applyAlignment="1"/>
    <xf numFmtId="1" fontId="6" fillId="4" borderId="7" xfId="0" applyNumberFormat="1" applyFont="1" applyFill="1" applyBorder="1" applyAlignment="1"/>
    <xf numFmtId="1" fontId="3" fillId="4" borderId="7" xfId="4" applyNumberFormat="1" applyFont="1" applyFill="1" applyBorder="1" applyAlignment="1">
      <alignment horizontal="center"/>
    </xf>
    <xf numFmtId="1" fontId="10" fillId="4" borderId="7" xfId="0" applyNumberFormat="1" applyFont="1" applyFill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168" fontId="6" fillId="0" borderId="0" xfId="0" applyNumberFormat="1" applyFont="1" applyAlignment="1">
      <alignment horizontal="centerContinuous" vertical="top"/>
    </xf>
    <xf numFmtId="38" fontId="3" fillId="0" borderId="0" xfId="4" applyNumberFormat="1" applyFont="1" applyFill="1" applyAlignment="1">
      <alignment horizontal="center"/>
    </xf>
    <xf numFmtId="38" fontId="7" fillId="0" borderId="0" xfId="4" applyNumberFormat="1" applyFont="1" applyFill="1" applyBorder="1" applyAlignment="1">
      <alignment horizontal="center"/>
    </xf>
    <xf numFmtId="38" fontId="7" fillId="0" borderId="11" xfId="4" applyNumberFormat="1" applyFont="1" applyFill="1" applyBorder="1" applyAlignment="1">
      <alignment horizontal="center"/>
    </xf>
    <xf numFmtId="168" fontId="3" fillId="0" borderId="0" xfId="0" applyNumberFormat="1" applyFont="1" applyAlignment="1"/>
    <xf numFmtId="0" fontId="11" fillId="5" borderId="0" xfId="0" applyFont="1" applyFill="1" applyBorder="1" applyAlignment="1">
      <alignment horizontal="left"/>
    </xf>
    <xf numFmtId="38" fontId="7" fillId="0" borderId="13" xfId="4" applyNumberFormat="1" applyFont="1" applyFill="1" applyBorder="1" applyAlignment="1">
      <alignment horizontal="center"/>
    </xf>
    <xf numFmtId="38" fontId="3" fillId="0" borderId="13" xfId="4" applyNumberFormat="1" applyFont="1" applyFill="1" applyBorder="1" applyAlignment="1">
      <alignment horizontal="center"/>
    </xf>
    <xf numFmtId="0" fontId="11" fillId="5" borderId="0" xfId="0" applyFont="1" applyFill="1" applyAlignment="1"/>
    <xf numFmtId="38" fontId="3" fillId="0" borderId="17" xfId="4" applyNumberFormat="1" applyFont="1" applyFill="1" applyBorder="1" applyAlignment="1">
      <alignment horizontal="center"/>
    </xf>
    <xf numFmtId="38" fontId="3" fillId="0" borderId="0" xfId="4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8" fontId="3" fillId="4" borderId="7" xfId="4" applyNumberFormat="1" applyFont="1" applyFill="1" applyBorder="1" applyAlignment="1">
      <alignment horizontal="center"/>
    </xf>
    <xf numFmtId="38" fontId="3" fillId="4" borderId="6" xfId="4" applyNumberFormat="1" applyFont="1" applyFill="1" applyBorder="1" applyAlignment="1">
      <alignment horizontal="center"/>
    </xf>
    <xf numFmtId="38" fontId="3" fillId="4" borderId="15" xfId="4" applyNumberFormat="1" applyFont="1" applyFill="1" applyBorder="1" applyAlignment="1">
      <alignment horizontal="center"/>
    </xf>
    <xf numFmtId="38" fontId="3" fillId="4" borderId="14" xfId="4" applyNumberFormat="1" applyFont="1" applyFill="1" applyBorder="1" applyAlignment="1">
      <alignment horizontal="center"/>
    </xf>
    <xf numFmtId="38" fontId="3" fillId="4" borderId="19" xfId="4" applyNumberFormat="1" applyFont="1" applyFill="1" applyBorder="1" applyAlignment="1">
      <alignment horizontal="center"/>
    </xf>
    <xf numFmtId="38" fontId="6" fillId="0" borderId="0" xfId="4" applyNumberFormat="1" applyFont="1" applyFill="1" applyBorder="1" applyAlignment="1">
      <alignment horizontal="center"/>
    </xf>
    <xf numFmtId="38" fontId="6" fillId="0" borderId="13" xfId="4" applyNumberFormat="1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5" borderId="0" xfId="0" applyFont="1" applyFill="1" applyBorder="1" applyAlignment="1">
      <alignment horizontal="left"/>
    </xf>
    <xf numFmtId="0" fontId="6" fillId="4" borderId="22" xfId="0" applyFont="1" applyFill="1" applyBorder="1" applyAlignment="1">
      <alignment horizontal="left"/>
    </xf>
    <xf numFmtId="38" fontId="6" fillId="4" borderId="14" xfId="4" applyNumberFormat="1" applyFont="1" applyFill="1" applyBorder="1" applyAlignment="1">
      <alignment horizontal="center"/>
    </xf>
    <xf numFmtId="38" fontId="6" fillId="4" borderId="19" xfId="4" applyNumberFormat="1" applyFont="1" applyFill="1" applyBorder="1" applyAlignment="1">
      <alignment horizontal="center"/>
    </xf>
    <xf numFmtId="0" fontId="6" fillId="0" borderId="0" xfId="0" applyFont="1" applyFill="1" applyAlignment="1"/>
    <xf numFmtId="0" fontId="3" fillId="0" borderId="13" xfId="0" applyFont="1" applyBorder="1" applyAlignment="1"/>
    <xf numFmtId="0" fontId="3" fillId="4" borderId="7" xfId="4" applyFont="1" applyFill="1" applyBorder="1" applyAlignment="1">
      <alignment horizontal="center"/>
    </xf>
    <xf numFmtId="0" fontId="3" fillId="4" borderId="6" xfId="0" applyFont="1" applyFill="1" applyBorder="1" applyAlignment="1"/>
    <xf numFmtId="0" fontId="6" fillId="0" borderId="0" xfId="0" applyFont="1" applyAlignment="1">
      <alignment horizontal="left"/>
    </xf>
    <xf numFmtId="0" fontId="6" fillId="0" borderId="0" xfId="0" applyFont="1" applyBorder="1" applyAlignment="1"/>
    <xf numFmtId="169" fontId="12" fillId="0" borderId="0" xfId="0" applyNumberFormat="1" applyFont="1" applyAlignment="1">
      <alignment horizontal="left"/>
    </xf>
    <xf numFmtId="170" fontId="12" fillId="0" borderId="0" xfId="0" applyNumberFormat="1" applyFont="1" applyAlignment="1">
      <alignment horizontal="left"/>
    </xf>
    <xf numFmtId="172" fontId="12" fillId="0" borderId="0" xfId="0" applyNumberFormat="1" applyFont="1" applyAlignment="1">
      <alignment horizontal="left"/>
    </xf>
    <xf numFmtId="171" fontId="12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2" fontId="3" fillId="0" borderId="0" xfId="3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14" fontId="14" fillId="0" borderId="9" xfId="0" applyNumberFormat="1" applyFont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173" fontId="14" fillId="0" borderId="9" xfId="0" applyNumberFormat="1" applyFont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/>
    </xf>
    <xf numFmtId="6" fontId="14" fillId="0" borderId="13" xfId="0" applyNumberFormat="1" applyFont="1" applyFill="1" applyBorder="1" applyAlignment="1">
      <alignment horizontal="center" vertical="center"/>
    </xf>
    <xf numFmtId="10" fontId="14" fillId="0" borderId="13" xfId="3" applyNumberFormat="1" applyFont="1" applyBorder="1" applyAlignment="1">
      <alignment horizontal="center" vertical="center"/>
    </xf>
    <xf numFmtId="10" fontId="14" fillId="0" borderId="13" xfId="3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73" fontId="14" fillId="0" borderId="0" xfId="0" applyNumberFormat="1" applyFont="1" applyFill="1" applyBorder="1" applyAlignment="1">
      <alignment horizontal="center" vertical="center"/>
    </xf>
    <xf numFmtId="173" fontId="7" fillId="0" borderId="13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10" fontId="14" fillId="0" borderId="17" xfId="0" applyNumberFormat="1" applyFont="1" applyFill="1" applyBorder="1" applyAlignment="1">
      <alignment horizontal="center" vertical="center"/>
    </xf>
    <xf numFmtId="10" fontId="14" fillId="0" borderId="17" xfId="3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Continuous" vertical="center"/>
    </xf>
    <xf numFmtId="0" fontId="13" fillId="3" borderId="17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75" fontId="14" fillId="0" borderId="0" xfId="0" applyNumberFormat="1" applyFont="1" applyFill="1" applyBorder="1" applyAlignment="1">
      <alignment horizontal="center" vertical="center"/>
    </xf>
    <xf numFmtId="10" fontId="14" fillId="0" borderId="0" xfId="3" applyNumberFormat="1" applyFont="1" applyFill="1" applyBorder="1" applyAlignment="1">
      <alignment horizontal="center" vertical="center"/>
    </xf>
    <xf numFmtId="8" fontId="14" fillId="0" borderId="0" xfId="0" applyNumberFormat="1" applyFont="1" applyFill="1" applyBorder="1" applyAlignment="1">
      <alignment horizontal="center" vertical="center"/>
    </xf>
    <xf numFmtId="9" fontId="15" fillId="0" borderId="12" xfId="0" applyNumberFormat="1" applyFont="1" applyFill="1" applyBorder="1" applyAlignment="1">
      <alignment horizontal="center" vertical="center"/>
    </xf>
    <xf numFmtId="179" fontId="14" fillId="0" borderId="0" xfId="0" applyNumberFormat="1" applyFont="1" applyFill="1" applyBorder="1" applyAlignment="1">
      <alignment horizontal="center" vertical="center"/>
    </xf>
    <xf numFmtId="180" fontId="14" fillId="0" borderId="0" xfId="0" applyNumberFormat="1" applyFont="1" applyFill="1" applyBorder="1" applyAlignment="1">
      <alignment horizontal="center" vertical="center"/>
    </xf>
    <xf numFmtId="167" fontId="1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175" fontId="14" fillId="0" borderId="1" xfId="0" applyNumberFormat="1" applyFont="1" applyFill="1" applyBorder="1" applyAlignment="1">
      <alignment horizontal="center" vertical="center"/>
    </xf>
    <xf numFmtId="10" fontId="14" fillId="0" borderId="1" xfId="3" applyNumberFormat="1" applyFont="1" applyFill="1" applyBorder="1" applyAlignment="1">
      <alignment horizontal="center" vertical="center"/>
    </xf>
    <xf numFmtId="8" fontId="14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9" fontId="15" fillId="0" borderId="16" xfId="0" applyNumberFormat="1" applyFont="1" applyFill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 vertical="center"/>
    </xf>
    <xf numFmtId="180" fontId="14" fillId="0" borderId="1" xfId="0" applyNumberFormat="1" applyFont="1" applyFill="1" applyBorder="1" applyAlignment="1">
      <alignment horizontal="center" vertical="center"/>
    </xf>
    <xf numFmtId="167" fontId="14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6" fontId="14" fillId="0" borderId="0" xfId="0" applyNumberFormat="1" applyFont="1" applyFill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6" fontId="14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38" fontId="3" fillId="0" borderId="0" xfId="0" applyNumberFormat="1" applyFont="1"/>
    <xf numFmtId="0" fontId="6" fillId="4" borderId="6" xfId="0" applyFont="1" applyFill="1" applyBorder="1" applyAlignment="1">
      <alignment horizontal="left"/>
    </xf>
    <xf numFmtId="0" fontId="3" fillId="0" borderId="24" xfId="0" applyFont="1" applyBorder="1"/>
    <xf numFmtId="0" fontId="6" fillId="0" borderId="20" xfId="0" applyFont="1" applyBorder="1"/>
    <xf numFmtId="0" fontId="3" fillId="0" borderId="22" xfId="0" applyFont="1" applyBorder="1"/>
    <xf numFmtId="0" fontId="6" fillId="0" borderId="14" xfId="0" applyFont="1" applyBorder="1"/>
    <xf numFmtId="0" fontId="3" fillId="0" borderId="20" xfId="0" applyFont="1" applyBorder="1"/>
    <xf numFmtId="0" fontId="3" fillId="0" borderId="12" xfId="0" applyFont="1" applyBorder="1"/>
    <xf numFmtId="0" fontId="3" fillId="0" borderId="7" xfId="0" applyFont="1" applyBorder="1"/>
    <xf numFmtId="14" fontId="3" fillId="0" borderId="0" xfId="0" applyNumberFormat="1" applyFont="1"/>
    <xf numFmtId="38" fontId="3" fillId="0" borderId="16" xfId="0" applyNumberFormat="1" applyFont="1" applyBorder="1" applyAlignment="1">
      <alignment horizontal="center"/>
    </xf>
    <xf numFmtId="38" fontId="3" fillId="4" borderId="6" xfId="0" applyNumberFormat="1" applyFont="1" applyFill="1" applyBorder="1" applyAlignment="1">
      <alignment horizontal="right"/>
    </xf>
    <xf numFmtId="38" fontId="3" fillId="4" borderId="7" xfId="0" applyNumberFormat="1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5" borderId="0" xfId="0" applyFont="1" applyFill="1"/>
    <xf numFmtId="0" fontId="6" fillId="4" borderId="5" xfId="0" applyFont="1" applyFill="1" applyBorder="1"/>
    <xf numFmtId="0" fontId="4" fillId="3" borderId="0" xfId="0" applyFont="1" applyFill="1" applyAlignment="1"/>
    <xf numFmtId="165" fontId="8" fillId="3" borderId="0" xfId="4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14" fontId="5" fillId="3" borderId="13" xfId="0" applyNumberFormat="1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0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7" fillId="0" borderId="13" xfId="0" applyNumberFormat="1" applyFont="1" applyBorder="1" applyAlignment="1">
      <alignment horizontal="center" vertical="center"/>
    </xf>
    <xf numFmtId="1" fontId="8" fillId="3" borderId="0" xfId="4" applyNumberFormat="1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8" fillId="3" borderId="13" xfId="0" applyNumberFormat="1" applyFont="1" applyFill="1" applyBorder="1" applyAlignment="1">
      <alignment horizontal="center"/>
    </xf>
    <xf numFmtId="165" fontId="8" fillId="3" borderId="0" xfId="0" applyNumberFormat="1" applyFont="1" applyFill="1" applyAlignment="1">
      <alignment horizontal="center"/>
    </xf>
    <xf numFmtId="165" fontId="8" fillId="3" borderId="13" xfId="0" applyNumberFormat="1" applyFont="1" applyFill="1" applyBorder="1" applyAlignment="1">
      <alignment horizontal="center"/>
    </xf>
    <xf numFmtId="1" fontId="8" fillId="3" borderId="13" xfId="4" applyNumberFormat="1" applyFont="1" applyFill="1" applyBorder="1" applyAlignment="1">
      <alignment horizontal="center"/>
    </xf>
    <xf numFmtId="14" fontId="8" fillId="3" borderId="0" xfId="4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/>
    </xf>
    <xf numFmtId="14" fontId="8" fillId="3" borderId="13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vertical="center"/>
    </xf>
    <xf numFmtId="3" fontId="14" fillId="0" borderId="0" xfId="0" applyNumberFormat="1" applyFont="1" applyFill="1" applyBorder="1" applyAlignment="1">
      <alignment horizontal="center" vertical="center"/>
    </xf>
    <xf numFmtId="6" fontId="14" fillId="0" borderId="0" xfId="0" applyNumberFormat="1" applyFont="1" applyFill="1" applyBorder="1" applyAlignment="1">
      <alignment horizontal="center" vertical="center"/>
    </xf>
    <xf numFmtId="1" fontId="14" fillId="0" borderId="0" xfId="2" applyNumberFormat="1" applyFont="1" applyFill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6" fontId="8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1" fontId="8" fillId="0" borderId="0" xfId="2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6" fontId="8" fillId="0" borderId="0" xfId="0" applyNumberFormat="1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164" fontId="14" fillId="0" borderId="1" xfId="2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10" fontId="14" fillId="0" borderId="11" xfId="3" applyNumberFormat="1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3" xfId="0" applyFont="1" applyFill="1" applyBorder="1"/>
    <xf numFmtId="38" fontId="3" fillId="5" borderId="13" xfId="4" applyNumberFormat="1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0" borderId="0" xfId="0" applyFont="1" applyFill="1" applyBorder="1" applyAlignment="1"/>
    <xf numFmtId="38" fontId="6" fillId="0" borderId="13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6" fillId="0" borderId="12" xfId="0" applyFont="1" applyFill="1" applyBorder="1" applyAlignment="1">
      <alignment horizontal="left"/>
    </xf>
    <xf numFmtId="0" fontId="6" fillId="0" borderId="13" xfId="0" applyFont="1" applyFill="1" applyBorder="1" applyAlignment="1"/>
    <xf numFmtId="0" fontId="16" fillId="0" borderId="12" xfId="0" applyFont="1" applyFill="1" applyBorder="1"/>
    <xf numFmtId="0" fontId="16" fillId="0" borderId="0" xfId="0" applyFont="1" applyFill="1"/>
    <xf numFmtId="38" fontId="10" fillId="0" borderId="13" xfId="0" applyNumberFormat="1" applyFont="1" applyFill="1" applyBorder="1" applyAlignment="1">
      <alignment horizontal="right"/>
    </xf>
    <xf numFmtId="38" fontId="10" fillId="0" borderId="0" xfId="0" applyNumberFormat="1" applyFont="1" applyFill="1" applyAlignment="1">
      <alignment horizontal="right"/>
    </xf>
    <xf numFmtId="0" fontId="10" fillId="0" borderId="0" xfId="0" applyFont="1" applyFill="1"/>
    <xf numFmtId="0" fontId="3" fillId="0" borderId="12" xfId="0" applyFont="1" applyFill="1" applyBorder="1" applyAlignment="1"/>
    <xf numFmtId="38" fontId="3" fillId="0" borderId="13" xfId="0" applyNumberFormat="1" applyFont="1" applyFill="1" applyBorder="1" applyAlignment="1">
      <alignment horizontal="center"/>
    </xf>
    <xf numFmtId="0" fontId="3" fillId="0" borderId="13" xfId="0" applyFont="1" applyFill="1" applyBorder="1" applyAlignment="1"/>
    <xf numFmtId="0" fontId="3" fillId="0" borderId="12" xfId="0" applyFont="1" applyFill="1" applyBorder="1"/>
    <xf numFmtId="38" fontId="3" fillId="0" borderId="0" xfId="0" applyNumberFormat="1" applyFont="1" applyFill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/>
    <xf numFmtId="6" fontId="7" fillId="0" borderId="13" xfId="0" applyNumberFormat="1" applyFont="1" applyBorder="1" applyAlignment="1">
      <alignment horizontal="center" vertical="center"/>
    </xf>
    <xf numFmtId="185" fontId="3" fillId="0" borderId="13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Continuous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Continuous" vertical="center"/>
    </xf>
    <xf numFmtId="0" fontId="14" fillId="0" borderId="0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85" fontId="3" fillId="0" borderId="9" xfId="0" applyNumberFormat="1" applyFont="1" applyFill="1" applyBorder="1" applyAlignment="1">
      <alignment horizontal="center" vertical="center"/>
    </xf>
    <xf numFmtId="185" fontId="3" fillId="0" borderId="9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/>
    </xf>
    <xf numFmtId="0" fontId="3" fillId="0" borderId="0" xfId="0" applyFont="1" applyBorder="1"/>
    <xf numFmtId="0" fontId="5" fillId="3" borderId="5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Continuous" vertical="center"/>
    </xf>
    <xf numFmtId="168" fontId="11" fillId="5" borderId="0" xfId="0" applyNumberFormat="1" applyFont="1" applyFill="1" applyAlignment="1">
      <alignment horizontal="left" vertical="top"/>
    </xf>
    <xf numFmtId="10" fontId="14" fillId="0" borderId="6" xfId="0" applyNumberFormat="1" applyFont="1" applyBorder="1" applyAlignment="1">
      <alignment horizontal="center" vertical="center"/>
    </xf>
    <xf numFmtId="167" fontId="14" fillId="0" borderId="11" xfId="0" applyNumberFormat="1" applyFont="1" applyFill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0" fontId="24" fillId="0" borderId="2" xfId="3" applyNumberFormat="1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6" fontId="24" fillId="0" borderId="2" xfId="3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right"/>
    </xf>
    <xf numFmtId="164" fontId="3" fillId="0" borderId="7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4" fillId="0" borderId="9" xfId="2" applyNumberFormat="1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vertical="center"/>
    </xf>
    <xf numFmtId="0" fontId="5" fillId="3" borderId="26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8" fillId="3" borderId="27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14" fillId="0" borderId="0" xfId="1" applyNumberFormat="1" applyFont="1" applyFill="1" applyAlignment="1">
      <alignment horizontal="center" vertical="center" readingOrder="1"/>
    </xf>
    <xf numFmtId="164" fontId="14" fillId="0" borderId="0" xfId="1" applyNumberFormat="1" applyFont="1" applyFill="1" applyAlignment="1">
      <alignment horizontal="center" vertical="center"/>
    </xf>
    <xf numFmtId="164" fontId="14" fillId="0" borderId="0" xfId="1" applyNumberFormat="1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>
      <alignment horizontal="center" vertical="center"/>
    </xf>
    <xf numFmtId="165" fontId="8" fillId="3" borderId="13" xfId="4" applyNumberFormat="1" applyFont="1" applyFill="1" applyBorder="1" applyAlignment="1">
      <alignment horizontal="center"/>
    </xf>
    <xf numFmtId="38" fontId="3" fillId="0" borderId="13" xfId="0" applyNumberFormat="1" applyFont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38" fontId="6" fillId="0" borderId="19" xfId="0" applyNumberFormat="1" applyFont="1" applyBorder="1" applyAlignment="1">
      <alignment horizontal="center" vertical="center"/>
    </xf>
    <xf numFmtId="38" fontId="6" fillId="0" borderId="22" xfId="0" applyNumberFormat="1" applyFont="1" applyBorder="1" applyAlignment="1">
      <alignment horizontal="center" vertical="center"/>
    </xf>
    <xf numFmtId="38" fontId="6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78" fontId="3" fillId="0" borderId="0" xfId="0" applyNumberFormat="1" applyFont="1" applyAlignment="1">
      <alignment horizontal="center"/>
    </xf>
    <xf numFmtId="178" fontId="3" fillId="0" borderId="9" xfId="7" applyNumberFormat="1" applyFont="1" applyFill="1" applyBorder="1" applyAlignment="1">
      <alignment horizontal="center"/>
    </xf>
    <xf numFmtId="178" fontId="3" fillId="0" borderId="9" xfId="7" applyNumberFormat="1" applyFont="1" applyBorder="1" applyAlignment="1">
      <alignment horizontal="center"/>
    </xf>
    <xf numFmtId="178" fontId="3" fillId="0" borderId="4" xfId="7" applyNumberFormat="1" applyFont="1" applyFill="1" applyBorder="1" applyAlignment="1">
      <alignment horizontal="center"/>
    </xf>
    <xf numFmtId="178" fontId="3" fillId="0" borderId="17" xfId="7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3" fillId="0" borderId="13" xfId="0" applyNumberFormat="1" applyFont="1" applyBorder="1" applyAlignment="1">
      <alignment horizontal="center"/>
    </xf>
    <xf numFmtId="168" fontId="3" fillId="0" borderId="17" xfId="0" applyNumberFormat="1" applyFont="1" applyBorder="1" applyAlignment="1">
      <alignment horizontal="center"/>
    </xf>
    <xf numFmtId="0" fontId="6" fillId="0" borderId="32" xfId="0" applyFont="1" applyBorder="1" applyAlignment="1">
      <alignment horizontal="right" vertical="center"/>
    </xf>
    <xf numFmtId="38" fontId="3" fillId="0" borderId="32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38" fontId="3" fillId="0" borderId="29" xfId="0" applyNumberFormat="1" applyFont="1" applyBorder="1" applyAlignment="1">
      <alignment horizontal="center" vertical="center"/>
    </xf>
    <xf numFmtId="38" fontId="3" fillId="0" borderId="31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38" fontId="3" fillId="0" borderId="9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right"/>
    </xf>
    <xf numFmtId="38" fontId="3" fillId="0" borderId="27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38" fontId="3" fillId="0" borderId="28" xfId="0" applyNumberFormat="1" applyFont="1" applyBorder="1" applyAlignment="1">
      <alignment horizontal="center"/>
    </xf>
    <xf numFmtId="167" fontId="17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vertical="center"/>
    </xf>
    <xf numFmtId="10" fontId="3" fillId="0" borderId="32" xfId="3" applyNumberFormat="1" applyFont="1" applyBorder="1" applyAlignment="1">
      <alignment horizontal="center" vertical="center"/>
    </xf>
    <xf numFmtId="10" fontId="3" fillId="0" borderId="9" xfId="3" applyNumberFormat="1" applyFont="1" applyBorder="1" applyAlignment="1">
      <alignment horizontal="center" vertical="center"/>
    </xf>
    <xf numFmtId="10" fontId="14" fillId="0" borderId="9" xfId="3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3" fillId="0" borderId="30" xfId="0" applyFont="1" applyBorder="1"/>
    <xf numFmtId="0" fontId="6" fillId="0" borderId="29" xfId="0" applyFont="1" applyBorder="1"/>
    <xf numFmtId="0" fontId="3" fillId="0" borderId="13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184" fontId="3" fillId="0" borderId="7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8" fontId="6" fillId="0" borderId="14" xfId="0" applyNumberFormat="1" applyFont="1" applyFill="1" applyBorder="1" applyAlignment="1">
      <alignment horizontal="center"/>
    </xf>
    <xf numFmtId="38" fontId="6" fillId="0" borderId="19" xfId="0" applyNumberFormat="1" applyFont="1" applyFill="1" applyBorder="1" applyAlignment="1">
      <alignment horizontal="center"/>
    </xf>
    <xf numFmtId="38" fontId="6" fillId="0" borderId="20" xfId="0" applyNumberFormat="1" applyFont="1" applyFill="1" applyBorder="1" applyAlignment="1">
      <alignment horizontal="center"/>
    </xf>
    <xf numFmtId="38" fontId="6" fillId="0" borderId="2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38" fontId="6" fillId="0" borderId="22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178" fontId="3" fillId="0" borderId="0" xfId="1" applyNumberFormat="1" applyFont="1" applyFill="1" applyAlignment="1">
      <alignment horizontal="center"/>
    </xf>
    <xf numFmtId="178" fontId="3" fillId="0" borderId="13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38" fontId="6" fillId="0" borderId="29" xfId="0" applyNumberFormat="1" applyFont="1" applyFill="1" applyBorder="1" applyAlignment="1">
      <alignment horizontal="center"/>
    </xf>
    <xf numFmtId="38" fontId="6" fillId="0" borderId="31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84" fontId="3" fillId="0" borderId="7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14" xfId="0" applyNumberFormat="1" applyFont="1" applyBorder="1" applyAlignment="1">
      <alignment horizontal="center"/>
    </xf>
    <xf numFmtId="38" fontId="6" fillId="0" borderId="19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7" xfId="0" applyFont="1" applyBorder="1" applyAlignment="1">
      <alignment horizontal="center"/>
    </xf>
    <xf numFmtId="0" fontId="3" fillId="0" borderId="16" xfId="0" applyFont="1" applyBorder="1"/>
    <xf numFmtId="38" fontId="3" fillId="5" borderId="13" xfId="0" applyNumberFormat="1" applyFont="1" applyFill="1" applyBorder="1" applyAlignment="1">
      <alignment horizontal="center" vertical="center"/>
    </xf>
    <xf numFmtId="38" fontId="3" fillId="5" borderId="17" xfId="0" applyNumberFormat="1" applyFont="1" applyFill="1" applyBorder="1" applyAlignment="1">
      <alignment horizontal="center" vertical="center"/>
    </xf>
    <xf numFmtId="38" fontId="7" fillId="0" borderId="0" xfId="0" applyNumberFormat="1" applyFont="1" applyBorder="1" applyAlignment="1">
      <alignment horizontal="center" vertical="center"/>
    </xf>
    <xf numFmtId="38" fontId="3" fillId="0" borderId="0" xfId="0" applyNumberFormat="1" applyFont="1" applyBorder="1" applyAlignment="1">
      <alignment horizontal="center" vertical="center"/>
    </xf>
    <xf numFmtId="38" fontId="3" fillId="4" borderId="7" xfId="0" applyNumberFormat="1" applyFont="1" applyFill="1" applyBorder="1" applyAlignment="1">
      <alignment horizontal="center" vertical="center"/>
    </xf>
    <xf numFmtId="38" fontId="3" fillId="0" borderId="0" xfId="4" applyNumberFormat="1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>
      <alignment horizontal="center" vertical="center"/>
    </xf>
    <xf numFmtId="38" fontId="3" fillId="4" borderId="15" xfId="0" applyNumberFormat="1" applyFont="1" applyFill="1" applyBorder="1" applyAlignment="1">
      <alignment horizontal="center" vertical="center"/>
    </xf>
    <xf numFmtId="38" fontId="6" fillId="0" borderId="0" xfId="0" applyNumberFormat="1" applyFont="1" applyFill="1" applyBorder="1" applyAlignment="1">
      <alignment horizontal="center" vertical="center"/>
    </xf>
    <xf numFmtId="38" fontId="6" fillId="4" borderId="7" xfId="0" applyNumberFormat="1" applyFont="1" applyFill="1" applyBorder="1" applyAlignment="1">
      <alignment horizontal="center" vertical="center"/>
    </xf>
    <xf numFmtId="38" fontId="3" fillId="4" borderId="14" xfId="0" applyNumberFormat="1" applyFont="1" applyFill="1" applyBorder="1" applyAlignment="1">
      <alignment horizontal="center" vertical="center"/>
    </xf>
    <xf numFmtId="38" fontId="6" fillId="4" borderId="14" xfId="0" applyNumberFormat="1" applyFont="1" applyFill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3" fillId="0" borderId="0" xfId="0" applyNumberFormat="1" applyFont="1" applyFill="1" applyAlignment="1">
      <alignment horizontal="center" vertical="center"/>
    </xf>
    <xf numFmtId="38" fontId="10" fillId="0" borderId="0" xfId="0" applyNumberFormat="1" applyFont="1" applyFill="1" applyAlignment="1">
      <alignment horizontal="center" vertical="center"/>
    </xf>
    <xf numFmtId="38" fontId="3" fillId="0" borderId="29" xfId="4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38" fontId="6" fillId="0" borderId="2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3" fontId="14" fillId="0" borderId="0" xfId="1" applyNumberFormat="1" applyFont="1" applyFill="1" applyAlignment="1">
      <alignment horizontal="center" vertical="center" readingOrder="1"/>
    </xf>
    <xf numFmtId="3" fontId="14" fillId="0" borderId="0" xfId="1" applyNumberFormat="1" applyFont="1" applyFill="1" applyAlignment="1">
      <alignment horizontal="center" vertical="center"/>
    </xf>
    <xf numFmtId="3" fontId="14" fillId="0" borderId="0" xfId="1" applyNumberFormat="1" applyFont="1" applyFill="1" applyBorder="1" applyAlignment="1">
      <alignment horizontal="center" vertical="center"/>
    </xf>
    <xf numFmtId="3" fontId="14" fillId="0" borderId="1" xfId="1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4" borderId="28" xfId="0" applyFont="1" applyFill="1" applyBorder="1"/>
    <xf numFmtId="0" fontId="3" fillId="0" borderId="14" xfId="0" applyFont="1" applyBorder="1"/>
    <xf numFmtId="0" fontId="3" fillId="0" borderId="29" xfId="0" applyFont="1" applyBorder="1"/>
    <xf numFmtId="0" fontId="6" fillId="5" borderId="29" xfId="0" applyFont="1" applyFill="1" applyBorder="1"/>
    <xf numFmtId="0" fontId="3" fillId="4" borderId="27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0" fillId="0" borderId="4" xfId="6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9" xfId="6" applyFont="1" applyBorder="1" applyAlignment="1">
      <alignment horizontal="center" vertical="center" wrapText="1"/>
    </xf>
    <xf numFmtId="14" fontId="10" fillId="0" borderId="4" xfId="6" applyNumberFormat="1" applyFont="1" applyBorder="1" applyAlignment="1">
      <alignment horizontal="center" vertical="center"/>
    </xf>
    <xf numFmtId="10" fontId="27" fillId="0" borderId="4" xfId="3" applyNumberFormat="1" applyFont="1" applyBorder="1" applyAlignment="1">
      <alignment horizontal="center" vertical="center"/>
    </xf>
    <xf numFmtId="10" fontId="10" fillId="0" borderId="4" xfId="3" applyNumberFormat="1" applyFont="1" applyBorder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10" fillId="0" borderId="9" xfId="7" applyNumberFormat="1" applyFont="1" applyFill="1" applyBorder="1" applyAlignment="1">
      <alignment horizontal="center" vertical="center"/>
    </xf>
    <xf numFmtId="178" fontId="10" fillId="0" borderId="4" xfId="7" applyNumberFormat="1" applyFont="1" applyFill="1" applyBorder="1" applyAlignment="1">
      <alignment horizontal="center" vertical="center"/>
    </xf>
    <xf numFmtId="0" fontId="9" fillId="3" borderId="26" xfId="6" applyFont="1" applyFill="1" applyBorder="1" applyAlignment="1">
      <alignment horizontal="left" vertical="center"/>
    </xf>
    <xf numFmtId="0" fontId="10" fillId="0" borderId="32" xfId="6" applyFont="1" applyBorder="1" applyAlignment="1">
      <alignment horizontal="center" vertical="center" wrapText="1"/>
    </xf>
    <xf numFmtId="9" fontId="27" fillId="0" borderId="9" xfId="6" applyNumberFormat="1" applyFont="1" applyBorder="1" applyAlignment="1">
      <alignment horizontal="center" vertical="center" wrapText="1"/>
    </xf>
    <xf numFmtId="9" fontId="27" fillId="0" borderId="4" xfId="6" applyNumberFormat="1" applyFont="1" applyBorder="1" applyAlignment="1">
      <alignment horizontal="center" vertical="center" wrapText="1"/>
    </xf>
    <xf numFmtId="10" fontId="2" fillId="0" borderId="9" xfId="6" applyNumberFormat="1" applyFont="1" applyBorder="1" applyAlignment="1">
      <alignment horizontal="center" vertical="center" wrapText="1"/>
    </xf>
    <xf numFmtId="10" fontId="2" fillId="0" borderId="4" xfId="6" applyNumberFormat="1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/>
    </xf>
    <xf numFmtId="0" fontId="28" fillId="3" borderId="28" xfId="6" applyFont="1" applyFill="1" applyBorder="1" applyAlignment="1">
      <alignment horizontal="center" vertical="center" wrapText="1"/>
    </xf>
    <xf numFmtId="0" fontId="29" fillId="3" borderId="27" xfId="6" applyFont="1" applyFill="1" applyBorder="1" applyAlignment="1">
      <alignment horizontal="center" vertical="center" wrapText="1"/>
    </xf>
    <xf numFmtId="0" fontId="26" fillId="0" borderId="32" xfId="6" applyFont="1" applyBorder="1" applyAlignment="1">
      <alignment horizontal="center" vertical="center" wrapText="1"/>
    </xf>
    <xf numFmtId="0" fontId="10" fillId="0" borderId="32" xfId="6" applyFont="1" applyBorder="1" applyAlignment="1">
      <alignment horizontal="center" vertical="center"/>
    </xf>
    <xf numFmtId="14" fontId="27" fillId="0" borderId="9" xfId="6" applyNumberFormat="1" applyFont="1" applyBorder="1" applyAlignment="1">
      <alignment horizontal="center" vertical="center"/>
    </xf>
    <xf numFmtId="14" fontId="10" fillId="0" borderId="9" xfId="6" applyNumberFormat="1" applyFont="1" applyBorder="1" applyAlignment="1">
      <alignment horizontal="center" vertical="center"/>
    </xf>
    <xf numFmtId="37" fontId="27" fillId="0" borderId="9" xfId="7" applyNumberFormat="1" applyFont="1" applyBorder="1" applyAlignment="1">
      <alignment horizontal="center" vertical="center"/>
    </xf>
    <xf numFmtId="37" fontId="10" fillId="0" borderId="9" xfId="7" applyNumberFormat="1" applyFont="1" applyBorder="1" applyAlignment="1">
      <alignment horizontal="center" vertical="center"/>
    </xf>
    <xf numFmtId="37" fontId="10" fillId="0" borderId="4" xfId="7" applyNumberFormat="1" applyFont="1" applyBorder="1" applyAlignment="1">
      <alignment horizontal="center" vertical="center"/>
    </xf>
    <xf numFmtId="37" fontId="10" fillId="0" borderId="9" xfId="7" applyNumberFormat="1" applyFont="1" applyFill="1" applyBorder="1" applyAlignment="1">
      <alignment horizontal="center" vertical="center"/>
    </xf>
    <xf numFmtId="37" fontId="10" fillId="0" borderId="17" xfId="7" applyNumberFormat="1" applyFont="1" applyBorder="1" applyAlignment="1">
      <alignment horizontal="center" vertical="center"/>
    </xf>
    <xf numFmtId="10" fontId="27" fillId="0" borderId="9" xfId="3" applyNumberFormat="1" applyFont="1" applyBorder="1" applyAlignment="1">
      <alignment horizontal="center" vertical="center"/>
    </xf>
    <xf numFmtId="10" fontId="10" fillId="0" borderId="9" xfId="3" applyNumberFormat="1" applyFont="1" applyBorder="1" applyAlignment="1">
      <alignment horizontal="center" vertical="center"/>
    </xf>
    <xf numFmtId="187" fontId="27" fillId="0" borderId="2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0" fontId="14" fillId="0" borderId="0" xfId="0" applyNumberFormat="1" applyFont="1" applyFill="1" applyBorder="1" applyAlignment="1">
      <alignment horizontal="center" vertical="center"/>
    </xf>
    <xf numFmtId="10" fontId="14" fillId="0" borderId="13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4" fontId="7" fillId="0" borderId="29" xfId="0" applyNumberFormat="1" applyFont="1" applyFill="1" applyBorder="1" applyAlignment="1">
      <alignment horizontal="center" vertical="center"/>
    </xf>
    <xf numFmtId="14" fontId="7" fillId="0" borderId="31" xfId="0" applyNumberFormat="1" applyFont="1" applyFill="1" applyBorder="1" applyAlignment="1">
      <alignment horizontal="center" vertical="center"/>
    </xf>
    <xf numFmtId="0" fontId="3" fillId="0" borderId="0" xfId="6" applyFont="1" applyAlignment="1">
      <alignment horizontal="center"/>
    </xf>
    <xf numFmtId="0" fontId="5" fillId="3" borderId="26" xfId="6" applyFont="1" applyFill="1" applyBorder="1" applyAlignment="1">
      <alignment horizontal="left" vertical="center"/>
    </xf>
    <xf numFmtId="0" fontId="5" fillId="3" borderId="28" xfId="6" applyFont="1" applyFill="1" applyBorder="1" applyAlignment="1">
      <alignment horizontal="center" vertical="center" wrapText="1"/>
    </xf>
    <xf numFmtId="0" fontId="5" fillId="3" borderId="27" xfId="6" applyFont="1" applyFill="1" applyBorder="1" applyAlignment="1">
      <alignment horizontal="center" vertical="center" wrapText="1"/>
    </xf>
    <xf numFmtId="0" fontId="31" fillId="0" borderId="30" xfId="6" applyFont="1" applyBorder="1" applyAlignment="1">
      <alignment horizontal="center" vertical="center" wrapText="1"/>
    </xf>
    <xf numFmtId="0" fontId="3" fillId="0" borderId="32" xfId="6" applyFont="1" applyBorder="1" applyAlignment="1">
      <alignment horizontal="center" vertical="center" wrapText="1"/>
    </xf>
    <xf numFmtId="0" fontId="3" fillId="0" borderId="32" xfId="6" applyFont="1" applyBorder="1" applyAlignment="1">
      <alignment horizontal="center" wrapText="1"/>
    </xf>
    <xf numFmtId="186" fontId="14" fillId="0" borderId="25" xfId="2" applyNumberFormat="1" applyFont="1" applyBorder="1" applyAlignment="1">
      <alignment horizontal="center" wrapText="1"/>
    </xf>
    <xf numFmtId="187" fontId="14" fillId="0" borderId="32" xfId="3" applyNumberFormat="1" applyFont="1" applyBorder="1" applyAlignment="1">
      <alignment horizontal="center"/>
    </xf>
    <xf numFmtId="0" fontId="3" fillId="0" borderId="32" xfId="6" applyFont="1" applyBorder="1" applyAlignment="1">
      <alignment horizontal="center"/>
    </xf>
    <xf numFmtId="0" fontId="3" fillId="0" borderId="16" xfId="6" applyFont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 wrapText="1"/>
    </xf>
    <xf numFmtId="0" fontId="3" fillId="0" borderId="25" xfId="6" applyFont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/>
    </xf>
    <xf numFmtId="14" fontId="14" fillId="0" borderId="32" xfId="6" applyNumberFormat="1" applyFont="1" applyBorder="1" applyAlignment="1">
      <alignment horizontal="center"/>
    </xf>
    <xf numFmtId="14" fontId="3" fillId="0" borderId="32" xfId="6" applyNumberFormat="1" applyFont="1" applyBorder="1" applyAlignment="1">
      <alignment horizontal="center"/>
    </xf>
    <xf numFmtId="9" fontId="14" fillId="0" borderId="30" xfId="6" applyNumberFormat="1" applyFont="1" applyBorder="1" applyAlignment="1">
      <alignment horizontal="center" vertical="center" wrapText="1"/>
    </xf>
    <xf numFmtId="37" fontId="14" fillId="0" borderId="32" xfId="7" applyNumberFormat="1" applyFont="1" applyBorder="1" applyAlignment="1">
      <alignment horizontal="center" vertical="center" wrapText="1"/>
    </xf>
    <xf numFmtId="10" fontId="7" fillId="0" borderId="32" xfId="6" applyNumberFormat="1" applyFont="1" applyBorder="1" applyAlignment="1">
      <alignment horizontal="center" vertical="center" wrapText="1"/>
    </xf>
    <xf numFmtId="37" fontId="7" fillId="0" borderId="32" xfId="7" applyNumberFormat="1" applyFont="1" applyBorder="1" applyAlignment="1">
      <alignment horizontal="center" vertical="center" wrapText="1"/>
    </xf>
    <xf numFmtId="166" fontId="14" fillId="0" borderId="32" xfId="6" applyNumberFormat="1" applyFont="1" applyBorder="1" applyAlignment="1">
      <alignment horizontal="center" vertical="center" wrapText="1"/>
    </xf>
    <xf numFmtId="0" fontId="3" fillId="0" borderId="9" xfId="6" applyFont="1" applyBorder="1" applyAlignment="1">
      <alignment horizontal="center" vertical="center" wrapText="1"/>
    </xf>
    <xf numFmtId="14" fontId="3" fillId="0" borderId="9" xfId="6" applyNumberFormat="1" applyFont="1" applyBorder="1" applyAlignment="1">
      <alignment horizontal="center"/>
    </xf>
    <xf numFmtId="9" fontId="14" fillId="0" borderId="12" xfId="6" applyNumberFormat="1" applyFont="1" applyBorder="1" applyAlignment="1">
      <alignment horizontal="center" vertical="center" wrapText="1"/>
    </xf>
    <xf numFmtId="37" fontId="14" fillId="0" borderId="9" xfId="7" applyNumberFormat="1" applyFont="1" applyBorder="1" applyAlignment="1">
      <alignment horizontal="center" vertical="center" wrapText="1"/>
    </xf>
    <xf numFmtId="10" fontId="7" fillId="0" borderId="9" xfId="6" applyNumberFormat="1" applyFont="1" applyBorder="1" applyAlignment="1">
      <alignment horizontal="center" vertical="center" wrapText="1"/>
    </xf>
    <xf numFmtId="37" fontId="7" fillId="0" borderId="9" xfId="7" applyNumberFormat="1" applyFont="1" applyBorder="1" applyAlignment="1">
      <alignment horizontal="center" vertical="center" wrapText="1"/>
    </xf>
    <xf numFmtId="166" fontId="14" fillId="0" borderId="9" xfId="6" applyNumberFormat="1" applyFont="1" applyBorder="1" applyAlignment="1">
      <alignment horizontal="center" vertical="center" wrapText="1"/>
    </xf>
    <xf numFmtId="37" fontId="3" fillId="0" borderId="9" xfId="7" applyNumberFormat="1" applyFont="1" applyBorder="1" applyAlignment="1">
      <alignment horizontal="center" vertical="center" wrapText="1"/>
    </xf>
    <xf numFmtId="178" fontId="3" fillId="0" borderId="0" xfId="6" applyNumberFormat="1" applyFont="1" applyAlignment="1">
      <alignment horizontal="center"/>
    </xf>
    <xf numFmtId="14" fontId="3" fillId="0" borderId="4" xfId="6" applyNumberFormat="1" applyFont="1" applyBorder="1" applyAlignment="1">
      <alignment horizontal="center"/>
    </xf>
    <xf numFmtId="9" fontId="14" fillId="0" borderId="16" xfId="6" applyNumberFormat="1" applyFont="1" applyBorder="1" applyAlignment="1">
      <alignment horizontal="center" vertical="center" wrapText="1"/>
    </xf>
    <xf numFmtId="37" fontId="3" fillId="0" borderId="4" xfId="7" applyNumberFormat="1" applyFont="1" applyBorder="1" applyAlignment="1">
      <alignment horizontal="center" vertical="center" wrapText="1"/>
    </xf>
    <xf numFmtId="10" fontId="7" fillId="0" borderId="4" xfId="6" applyNumberFormat="1" applyFont="1" applyBorder="1" applyAlignment="1">
      <alignment horizontal="center" vertical="center" wrapText="1"/>
    </xf>
    <xf numFmtId="37" fontId="7" fillId="0" borderId="4" xfId="7" applyNumberFormat="1" applyFont="1" applyBorder="1" applyAlignment="1">
      <alignment horizontal="center" vertical="center" wrapText="1"/>
    </xf>
    <xf numFmtId="166" fontId="14" fillId="0" borderId="4" xfId="6" applyNumberFormat="1" applyFont="1" applyBorder="1" applyAlignment="1">
      <alignment horizontal="center" vertical="center" wrapText="1"/>
    </xf>
    <xf numFmtId="0" fontId="3" fillId="0" borderId="0" xfId="6" applyFont="1" applyBorder="1" applyAlignment="1">
      <alignment horizontal="center"/>
    </xf>
    <xf numFmtId="178" fontId="3" fillId="0" borderId="32" xfId="6" applyNumberFormat="1" applyFont="1" applyBorder="1" applyAlignment="1">
      <alignment horizontal="center"/>
    </xf>
    <xf numFmtId="178" fontId="3" fillId="0" borderId="9" xfId="6" applyNumberFormat="1" applyFont="1" applyBorder="1" applyAlignment="1">
      <alignment horizontal="center"/>
    </xf>
    <xf numFmtId="8" fontId="3" fillId="0" borderId="0" xfId="6" applyNumberFormat="1" applyFont="1" applyAlignment="1">
      <alignment horizontal="center"/>
    </xf>
    <xf numFmtId="178" fontId="3" fillId="0" borderId="4" xfId="6" applyNumberFormat="1" applyFont="1" applyBorder="1" applyAlignment="1">
      <alignment horizontal="center"/>
    </xf>
    <xf numFmtId="178" fontId="3" fillId="0" borderId="4" xfId="7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0" fontId="3" fillId="4" borderId="15" xfId="0" applyFont="1" applyFill="1" applyBorder="1" applyAlignment="1"/>
    <xf numFmtId="0" fontId="6" fillId="5" borderId="1" xfId="0" applyFont="1" applyFill="1" applyBorder="1" applyAlignment="1">
      <alignment vertical="center"/>
    </xf>
    <xf numFmtId="0" fontId="3" fillId="5" borderId="30" xfId="0" applyFont="1" applyFill="1" applyBorder="1" applyAlignment="1"/>
    <xf numFmtId="0" fontId="6" fillId="5" borderId="29" xfId="0" applyFont="1" applyFill="1" applyBorder="1" applyAlignment="1">
      <alignment vertical="center"/>
    </xf>
    <xf numFmtId="38" fontId="3" fillId="5" borderId="31" xfId="0" applyNumberFormat="1" applyFont="1" applyFill="1" applyBorder="1" applyAlignment="1">
      <alignment horizontal="center"/>
    </xf>
    <xf numFmtId="38" fontId="3" fillId="0" borderId="29" xfId="0" applyNumberFormat="1" applyFont="1" applyBorder="1" applyAlignment="1">
      <alignment horizontal="center"/>
    </xf>
    <xf numFmtId="38" fontId="3" fillId="0" borderId="31" xfId="0" applyNumberFormat="1" applyFont="1" applyBorder="1" applyAlignment="1">
      <alignment horizontal="center"/>
    </xf>
    <xf numFmtId="165" fontId="5" fillId="3" borderId="9" xfId="4" applyNumberFormat="1" applyFont="1" applyFill="1" applyBorder="1" applyAlignment="1">
      <alignment horizontal="center" vertical="center"/>
    </xf>
    <xf numFmtId="189" fontId="5" fillId="3" borderId="0" xfId="4" applyNumberFormat="1" applyFont="1" applyFill="1" applyAlignment="1">
      <alignment horizontal="center" vertical="center"/>
    </xf>
    <xf numFmtId="1" fontId="5" fillId="3" borderId="9" xfId="4" applyNumberFormat="1" applyFont="1" applyFill="1" applyBorder="1" applyAlignment="1">
      <alignment horizontal="center" vertical="center"/>
    </xf>
    <xf numFmtId="14" fontId="5" fillId="3" borderId="0" xfId="4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right"/>
    </xf>
    <xf numFmtId="0" fontId="5" fillId="3" borderId="9" xfId="4" applyFont="1" applyFill="1" applyBorder="1" applyAlignment="1">
      <alignment horizontal="center" vertical="center"/>
    </xf>
    <xf numFmtId="0" fontId="8" fillId="3" borderId="0" xfId="4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Alignment="1">
      <alignment vertical="center"/>
    </xf>
    <xf numFmtId="1" fontId="3" fillId="3" borderId="0" xfId="0" applyNumberFormat="1" applyFont="1" applyFill="1" applyAlignment="1">
      <alignment vertical="center"/>
    </xf>
    <xf numFmtId="1" fontId="5" fillId="3" borderId="0" xfId="4" applyNumberFormat="1" applyFont="1" applyFill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165" fontId="5" fillId="3" borderId="0" xfId="4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5" fontId="5" fillId="3" borderId="13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/>
    <xf numFmtId="0" fontId="5" fillId="3" borderId="0" xfId="0" applyFont="1" applyFill="1" applyBorder="1" applyAlignment="1">
      <alignment horizontal="center" vertical="center"/>
    </xf>
    <xf numFmtId="190" fontId="5" fillId="3" borderId="1" xfId="4" applyNumberFormat="1" applyFont="1" applyFill="1" applyBorder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/>
    </xf>
    <xf numFmtId="0" fontId="4" fillId="3" borderId="30" xfId="0" applyFont="1" applyFill="1" applyBorder="1"/>
    <xf numFmtId="0" fontId="4" fillId="3" borderId="29" xfId="0" applyFont="1" applyFill="1" applyBorder="1"/>
    <xf numFmtId="0" fontId="5" fillId="3" borderId="29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1" fontId="5" fillId="3" borderId="0" xfId="0" applyNumberFormat="1" applyFont="1" applyFill="1" applyAlignment="1">
      <alignment horizontal="center" vertical="center"/>
    </xf>
    <xf numFmtId="181" fontId="5" fillId="3" borderId="0" xfId="4" applyNumberFormat="1" applyFont="1" applyFill="1" applyAlignment="1">
      <alignment horizontal="center" vertical="center"/>
    </xf>
    <xf numFmtId="0" fontId="5" fillId="3" borderId="0" xfId="4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4" borderId="22" xfId="0" applyFont="1" applyFill="1" applyBorder="1"/>
    <xf numFmtId="0" fontId="6" fillId="5" borderId="17" xfId="0" applyFont="1" applyFill="1" applyBorder="1"/>
    <xf numFmtId="0" fontId="3" fillId="0" borderId="0" xfId="0" applyFont="1" applyAlignment="1">
      <alignment horizontal="left" vertical="center"/>
    </xf>
    <xf numFmtId="6" fontId="7" fillId="0" borderId="0" xfId="0" applyNumberFormat="1" applyFont="1" applyBorder="1" applyAlignment="1">
      <alignment horizontal="center" vertical="center"/>
    </xf>
    <xf numFmtId="10" fontId="14" fillId="0" borderId="4" xfId="3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8" fillId="3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0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13" xfId="2" applyNumberFormat="1" applyFont="1" applyBorder="1" applyAlignment="1">
      <alignment horizontal="center" vertical="center"/>
    </xf>
    <xf numFmtId="14" fontId="14" fillId="0" borderId="1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73" fontId="14" fillId="0" borderId="13" xfId="0" applyNumberFormat="1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0" fontId="5" fillId="3" borderId="30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centerContinuous" vertical="center"/>
    </xf>
    <xf numFmtId="38" fontId="22" fillId="4" borderId="30" xfId="5" applyFont="1" applyFill="1" applyBorder="1" applyAlignment="1">
      <alignment horizontal="left" vertical="center"/>
    </xf>
    <xf numFmtId="38" fontId="22" fillId="4" borderId="31" xfId="5" applyFont="1" applyFill="1" applyBorder="1" applyAlignment="1">
      <alignment horizontal="left" vertical="center"/>
    </xf>
    <xf numFmtId="164" fontId="7" fillId="0" borderId="0" xfId="0" applyNumberFormat="1" applyFont="1" applyBorder="1" applyAlignment="1">
      <alignment horizontal="center" vertical="center"/>
    </xf>
    <xf numFmtId="38" fontId="22" fillId="4" borderId="12" xfId="5" applyFont="1" applyFill="1" applyBorder="1" applyAlignment="1">
      <alignment horizontal="left" vertical="center"/>
    </xf>
    <xf numFmtId="38" fontId="22" fillId="4" borderId="13" xfId="5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38" fontId="22" fillId="4" borderId="16" xfId="5" applyFont="1" applyFill="1" applyBorder="1" applyAlignment="1">
      <alignment horizontal="left" vertical="center"/>
    </xf>
    <xf numFmtId="38" fontId="22" fillId="4" borderId="17" xfId="5" applyFont="1" applyFill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38" fontId="22" fillId="4" borderId="26" xfId="5" applyFont="1" applyFill="1" applyBorder="1" applyAlignment="1">
      <alignment horizontal="left" vertical="center"/>
    </xf>
    <xf numFmtId="38" fontId="22" fillId="4" borderId="27" xfId="5" applyFont="1" applyFill="1" applyBorder="1" applyAlignment="1">
      <alignment horizontal="left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Continuous" vertical="center"/>
    </xf>
    <xf numFmtId="0" fontId="0" fillId="3" borderId="6" xfId="0" applyFill="1" applyBorder="1" applyAlignment="1">
      <alignment horizontal="centerContinuous" vertical="center"/>
    </xf>
    <xf numFmtId="6" fontId="3" fillId="0" borderId="9" xfId="0" applyNumberFormat="1" applyFont="1" applyFill="1" applyBorder="1" applyAlignment="1">
      <alignment horizontal="center" vertical="center"/>
    </xf>
    <xf numFmtId="8" fontId="3" fillId="0" borderId="9" xfId="0" applyNumberFormat="1" applyFont="1" applyFill="1" applyBorder="1" applyAlignment="1">
      <alignment horizontal="center" vertical="center"/>
    </xf>
    <xf numFmtId="174" fontId="3" fillId="0" borderId="9" xfId="0" applyNumberFormat="1" applyFont="1" applyFill="1" applyBorder="1" applyAlignment="1">
      <alignment horizontal="center" vertical="center"/>
    </xf>
    <xf numFmtId="10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6" fontId="3" fillId="0" borderId="7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6" fontId="7" fillId="0" borderId="17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7" fontId="3" fillId="0" borderId="25" xfId="0" applyNumberFormat="1" applyFont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" fontId="30" fillId="10" borderId="0" xfId="2" applyNumberFormat="1" applyFont="1" applyFill="1" applyAlignment="1">
      <alignment horizontal="center" vertical="center"/>
    </xf>
    <xf numFmtId="164" fontId="30" fillId="10" borderId="0" xfId="1" applyNumberFormat="1" applyFont="1" applyFill="1" applyAlignment="1">
      <alignment horizontal="center" vertical="center" readingOrder="1"/>
    </xf>
    <xf numFmtId="164" fontId="30" fillId="10" borderId="0" xfId="1" applyNumberFormat="1" applyFont="1" applyFill="1" applyAlignment="1">
      <alignment horizontal="center" vertical="center"/>
    </xf>
    <xf numFmtId="164" fontId="30" fillId="10" borderId="0" xfId="1" applyNumberFormat="1" applyFont="1" applyFill="1" applyBorder="1" applyAlignment="1">
      <alignment horizontal="center" vertical="center"/>
    </xf>
    <xf numFmtId="164" fontId="30" fillId="10" borderId="1" xfId="1" applyNumberFormat="1" applyFont="1" applyFill="1" applyBorder="1" applyAlignment="1">
      <alignment horizontal="center" vertical="center"/>
    </xf>
    <xf numFmtId="167" fontId="7" fillId="10" borderId="0" xfId="2" applyNumberFormat="1" applyFont="1" applyFill="1" applyAlignment="1">
      <alignment horizontal="center" vertical="center"/>
    </xf>
    <xf numFmtId="180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center" vertical="center"/>
    </xf>
    <xf numFmtId="183" fontId="14" fillId="0" borderId="13" xfId="0" applyNumberFormat="1" applyFont="1" applyFill="1" applyBorder="1" applyAlignment="1">
      <alignment horizontal="center" vertical="center"/>
    </xf>
    <xf numFmtId="183" fontId="14" fillId="0" borderId="0" xfId="0" applyNumberFormat="1" applyFont="1" applyFill="1" applyAlignment="1">
      <alignment horizontal="center" vertical="center"/>
    </xf>
    <xf numFmtId="183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8" fontId="3" fillId="0" borderId="0" xfId="0" applyNumberFormat="1" applyFont="1" applyBorder="1" applyAlignment="1">
      <alignment horizontal="center"/>
    </xf>
    <xf numFmtId="0" fontId="7" fillId="6" borderId="2" xfId="0" applyFont="1" applyFill="1" applyBorder="1" applyAlignment="1">
      <alignment horizontal="centerContinuous" vertical="center" wrapText="1"/>
    </xf>
    <xf numFmtId="38" fontId="7" fillId="6" borderId="5" xfId="5" applyFont="1" applyFill="1" applyBorder="1" applyAlignment="1">
      <alignment horizontal="center" vertical="center" wrapText="1"/>
    </xf>
    <xf numFmtId="3" fontId="7" fillId="6" borderId="7" xfId="0" applyNumberFormat="1" applyFont="1" applyFill="1" applyBorder="1" applyAlignment="1">
      <alignment horizontal="center" vertical="center"/>
    </xf>
    <xf numFmtId="38" fontId="7" fillId="6" borderId="7" xfId="5" applyFont="1" applyFill="1" applyBorder="1" applyAlignment="1">
      <alignment horizontal="center" vertical="center"/>
    </xf>
    <xf numFmtId="38" fontId="7" fillId="6" borderId="7" xfId="5" applyFont="1" applyFill="1" applyBorder="1" applyAlignment="1">
      <alignment horizontal="center" vertical="center" wrapText="1"/>
    </xf>
    <xf numFmtId="38" fontId="34" fillId="6" borderId="28" xfId="5" applyFont="1" applyFill="1" applyBorder="1" applyAlignment="1">
      <alignment horizontal="center" vertical="center" wrapText="1"/>
    </xf>
    <xf numFmtId="38" fontId="7" fillId="6" borderId="6" xfId="5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Continuous" vertical="center"/>
    </xf>
    <xf numFmtId="0" fontId="13" fillId="3" borderId="28" xfId="0" applyFont="1" applyFill="1" applyBorder="1" applyAlignment="1">
      <alignment horizontal="centerContinuous" vertical="center"/>
    </xf>
    <xf numFmtId="0" fontId="13" fillId="3" borderId="27" xfId="0" applyFont="1" applyFill="1" applyBorder="1" applyAlignment="1">
      <alignment horizontal="centerContinuous" vertical="center"/>
    </xf>
    <xf numFmtId="0" fontId="7" fillId="6" borderId="26" xfId="0" applyFont="1" applyFill="1" applyBorder="1" applyAlignment="1">
      <alignment horizontal="centerContinuous" vertical="center" wrapText="1"/>
    </xf>
    <xf numFmtId="0" fontId="5" fillId="3" borderId="30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centerContinuous"/>
    </xf>
    <xf numFmtId="0" fontId="5" fillId="3" borderId="31" xfId="0" applyFont="1" applyFill="1" applyBorder="1" applyAlignment="1">
      <alignment horizontal="centerContinuous"/>
    </xf>
    <xf numFmtId="192" fontId="7" fillId="0" borderId="13" xfId="0" applyNumberFormat="1" applyFont="1" applyBorder="1" applyAlignment="1">
      <alignment horizontal="center"/>
    </xf>
    <xf numFmtId="192" fontId="14" fillId="0" borderId="0" xfId="0" applyNumberFormat="1" applyFont="1" applyBorder="1" applyAlignment="1">
      <alignment horizontal="center"/>
    </xf>
    <xf numFmtId="193" fontId="14" fillId="0" borderId="0" xfId="0" applyNumberFormat="1" applyFont="1" applyBorder="1" applyAlignment="1">
      <alignment horizontal="center"/>
    </xf>
    <xf numFmtId="6" fontId="14" fillId="0" borderId="0" xfId="0" applyNumberFormat="1" applyFont="1" applyBorder="1" applyAlignment="1">
      <alignment horizontal="center"/>
    </xf>
    <xf numFmtId="6" fontId="14" fillId="0" borderId="28" xfId="0" applyNumberFormat="1" applyFont="1" applyBorder="1" applyAlignment="1">
      <alignment horizontal="center"/>
    </xf>
    <xf numFmtId="192" fontId="14" fillId="0" borderId="28" xfId="0" applyNumberFormat="1" applyFont="1" applyBorder="1" applyAlignment="1">
      <alignment horizontal="center"/>
    </xf>
    <xf numFmtId="193" fontId="14" fillId="0" borderId="28" xfId="0" applyNumberFormat="1" applyFont="1" applyBorder="1" applyAlignment="1">
      <alignment horizontal="center"/>
    </xf>
    <xf numFmtId="192" fontId="7" fillId="0" borderId="27" xfId="0" applyNumberFormat="1" applyFont="1" applyBorder="1" applyAlignment="1">
      <alignment horizontal="center"/>
    </xf>
    <xf numFmtId="0" fontId="33" fillId="0" borderId="12" xfId="0" applyFont="1" applyFill="1" applyBorder="1"/>
    <xf numFmtId="0" fontId="33" fillId="0" borderId="12" xfId="0" applyFont="1" applyBorder="1"/>
    <xf numFmtId="0" fontId="7" fillId="7" borderId="26" xfId="0" applyFont="1" applyFill="1" applyBorder="1" applyAlignment="1">
      <alignment horizontal="centerContinuous" vertical="center" wrapText="1"/>
    </xf>
    <xf numFmtId="14" fontId="7" fillId="7" borderId="26" xfId="0" applyNumberFormat="1" applyFont="1" applyFill="1" applyBorder="1" applyAlignment="1">
      <alignment horizontal="centerContinuous" vertical="center" wrapText="1"/>
    </xf>
    <xf numFmtId="0" fontId="7" fillId="7" borderId="2" xfId="0" applyFont="1" applyFill="1" applyBorder="1" applyAlignment="1">
      <alignment horizontal="centerContinuous" vertical="center" wrapText="1"/>
    </xf>
    <xf numFmtId="0" fontId="7" fillId="7" borderId="25" xfId="0" applyFont="1" applyFill="1" applyBorder="1" applyAlignment="1">
      <alignment horizontal="centerContinuous" vertical="center" wrapText="1"/>
    </xf>
    <xf numFmtId="0" fontId="7" fillId="7" borderId="28" xfId="0" applyFont="1" applyFill="1" applyBorder="1" applyAlignment="1">
      <alignment horizontal="centerContinuous" vertical="center" wrapText="1"/>
    </xf>
    <xf numFmtId="0" fontId="7" fillId="7" borderId="27" xfId="0" applyFont="1" applyFill="1" applyBorder="1" applyAlignment="1">
      <alignment horizontal="centerContinuous" vertical="center" wrapText="1"/>
    </xf>
    <xf numFmtId="8" fontId="7" fillId="11" borderId="0" xfId="0" applyNumberFormat="1" applyFont="1" applyFill="1" applyBorder="1" applyAlignment="1">
      <alignment horizontal="center" vertical="center"/>
    </xf>
    <xf numFmtId="164" fontId="3" fillId="11" borderId="0" xfId="0" applyNumberFormat="1" applyFont="1" applyFill="1" applyBorder="1" applyAlignment="1">
      <alignment horizontal="center" vertical="center"/>
    </xf>
    <xf numFmtId="6" fontId="3" fillId="11" borderId="0" xfId="0" applyNumberFormat="1" applyFont="1" applyFill="1" applyBorder="1" applyAlignment="1">
      <alignment horizontal="center" vertical="center"/>
    </xf>
    <xf numFmtId="8" fontId="7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6" fontId="3" fillId="11" borderId="1" xfId="0" applyNumberFormat="1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167" fontId="7" fillId="11" borderId="0" xfId="0" applyNumberFormat="1" applyFont="1" applyFill="1" applyBorder="1" applyAlignment="1">
      <alignment horizontal="center" vertical="center"/>
    </xf>
    <xf numFmtId="167" fontId="7" fillId="11" borderId="1" xfId="0" applyNumberFormat="1" applyFont="1" applyFill="1" applyBorder="1" applyAlignment="1">
      <alignment horizontal="center" vertical="center"/>
    </xf>
    <xf numFmtId="183" fontId="7" fillId="11" borderId="0" xfId="0" applyNumberFormat="1" applyFont="1" applyFill="1" applyAlignment="1">
      <alignment horizontal="center" vertical="center"/>
    </xf>
    <xf numFmtId="183" fontId="7" fillId="11" borderId="1" xfId="0" applyNumberFormat="1" applyFont="1" applyFill="1" applyBorder="1" applyAlignment="1">
      <alignment horizontal="center" vertical="center"/>
    </xf>
    <xf numFmtId="180" fontId="7" fillId="11" borderId="0" xfId="0" applyNumberFormat="1" applyFont="1" applyFill="1" applyBorder="1" applyAlignment="1">
      <alignment horizontal="center" vertical="center"/>
    </xf>
    <xf numFmtId="14" fontId="7" fillId="11" borderId="0" xfId="0" applyNumberFormat="1" applyFont="1" applyFill="1" applyBorder="1" applyAlignment="1">
      <alignment horizontal="center" vertical="center"/>
    </xf>
    <xf numFmtId="14" fontId="7" fillId="11" borderId="0" xfId="0" applyNumberFormat="1" applyFont="1" applyFill="1" applyAlignment="1">
      <alignment horizontal="center" vertical="center"/>
    </xf>
    <xf numFmtId="180" fontId="7" fillId="11" borderId="1" xfId="0" applyNumberFormat="1" applyFont="1" applyFill="1" applyBorder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167" fontId="7" fillId="11" borderId="0" xfId="0" applyNumberFormat="1" applyFont="1" applyFill="1" applyAlignment="1">
      <alignment horizontal="center" vertical="center"/>
    </xf>
    <xf numFmtId="10" fontId="7" fillId="11" borderId="0" xfId="3" applyNumberFormat="1" applyFont="1" applyFill="1" applyBorder="1" applyAlignment="1">
      <alignment horizontal="center" vertical="center"/>
    </xf>
    <xf numFmtId="10" fontId="7" fillId="11" borderId="1" xfId="3" applyNumberFormat="1" applyFont="1" applyFill="1" applyBorder="1" applyAlignment="1">
      <alignment horizontal="center" vertical="center"/>
    </xf>
    <xf numFmtId="164" fontId="7" fillId="11" borderId="0" xfId="3" applyNumberFormat="1" applyFont="1" applyFill="1" applyBorder="1" applyAlignment="1">
      <alignment horizontal="center" vertical="center"/>
    </xf>
    <xf numFmtId="167" fontId="7" fillId="11" borderId="13" xfId="3" applyNumberFormat="1" applyFont="1" applyFill="1" applyBorder="1" applyAlignment="1">
      <alignment horizontal="center" vertical="center"/>
    </xf>
    <xf numFmtId="164" fontId="7" fillId="11" borderId="1" xfId="3" applyNumberFormat="1" applyFont="1" applyFill="1" applyBorder="1" applyAlignment="1">
      <alignment horizontal="center" vertical="center"/>
    </xf>
    <xf numFmtId="167" fontId="7" fillId="11" borderId="17" xfId="3" applyNumberFormat="1" applyFont="1" applyFill="1" applyBorder="1" applyAlignment="1">
      <alignment horizontal="center" vertical="center"/>
    </xf>
    <xf numFmtId="173" fontId="14" fillId="0" borderId="31" xfId="0" applyNumberFormat="1" applyFont="1" applyFill="1" applyBorder="1" applyAlignment="1">
      <alignment horizontal="center" vertical="center"/>
    </xf>
    <xf numFmtId="175" fontId="3" fillId="0" borderId="9" xfId="0" applyNumberFormat="1" applyFont="1" applyFill="1" applyBorder="1" applyAlignment="1">
      <alignment horizontal="center" vertical="center"/>
    </xf>
    <xf numFmtId="194" fontId="3" fillId="0" borderId="9" xfId="0" applyNumberFormat="1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0" fontId="3" fillId="0" borderId="29" xfId="3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164" fontId="3" fillId="0" borderId="31" xfId="3" applyNumberFormat="1" applyFont="1" applyBorder="1" applyAlignment="1">
      <alignment horizontal="center" vertical="center"/>
    </xf>
    <xf numFmtId="164" fontId="3" fillId="0" borderId="13" xfId="3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5" fillId="3" borderId="31" xfId="0" applyFont="1" applyFill="1" applyBorder="1" applyAlignment="1">
      <alignment horizontal="left" vertical="center"/>
    </xf>
    <xf numFmtId="6" fontId="3" fillId="0" borderId="13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5" fillId="0" borderId="26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centerContinuous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vertical="center"/>
    </xf>
    <xf numFmtId="0" fontId="5" fillId="3" borderId="27" xfId="0" applyFont="1" applyFill="1" applyBorder="1" applyAlignment="1">
      <alignment horizontal="center" vertical="center"/>
    </xf>
    <xf numFmtId="164" fontId="3" fillId="0" borderId="27" xfId="2" applyNumberFormat="1" applyFont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left" vertical="center"/>
    </xf>
    <xf numFmtId="0" fontId="7" fillId="0" borderId="4" xfId="0" applyNumberFormat="1" applyFont="1" applyBorder="1" applyAlignment="1">
      <alignment horizontal="center" vertical="center"/>
    </xf>
    <xf numFmtId="181" fontId="7" fillId="0" borderId="25" xfId="3" applyNumberFormat="1" applyFont="1" applyBorder="1" applyAlignment="1">
      <alignment horizontal="center" vertical="center"/>
    </xf>
    <xf numFmtId="6" fontId="3" fillId="0" borderId="28" xfId="0" applyNumberFormat="1" applyFont="1" applyBorder="1" applyAlignment="1">
      <alignment horizontal="center"/>
    </xf>
    <xf numFmtId="8" fontId="3" fillId="0" borderId="28" xfId="0" applyNumberFormat="1" applyFont="1" applyBorder="1" applyAlignment="1">
      <alignment horizontal="center"/>
    </xf>
    <xf numFmtId="192" fontId="3" fillId="0" borderId="28" xfId="0" applyNumberFormat="1" applyFont="1" applyBorder="1" applyAlignment="1">
      <alignment horizontal="center"/>
    </xf>
    <xf numFmtId="193" fontId="3" fillId="0" borderId="28" xfId="0" applyNumberFormat="1" applyFont="1" applyBorder="1" applyAlignment="1">
      <alignment horizontal="center"/>
    </xf>
    <xf numFmtId="192" fontId="3" fillId="0" borderId="27" xfId="0" applyNumberFormat="1" applyFont="1" applyBorder="1" applyAlignment="1">
      <alignment horizontal="center"/>
    </xf>
    <xf numFmtId="6" fontId="7" fillId="0" borderId="2" xfId="0" applyNumberFormat="1" applyFont="1" applyBorder="1" applyAlignment="1">
      <alignment horizontal="center"/>
    </xf>
    <xf numFmtId="0" fontId="14" fillId="0" borderId="28" xfId="0" applyNumberFormat="1" applyFont="1" applyBorder="1" applyAlignment="1">
      <alignment horizontal="center"/>
    </xf>
    <xf numFmtId="0" fontId="5" fillId="3" borderId="27" xfId="0" applyFont="1" applyFill="1" applyBorder="1" applyAlignment="1">
      <alignment horizontal="centerContinuous" vertical="center"/>
    </xf>
    <xf numFmtId="182" fontId="7" fillId="0" borderId="31" xfId="0" applyNumberFormat="1" applyFont="1" applyBorder="1" applyAlignment="1">
      <alignment horizontal="center" vertical="center"/>
    </xf>
    <xf numFmtId="10" fontId="14" fillId="0" borderId="13" xfId="0" applyNumberFormat="1" applyFont="1" applyBorder="1" applyAlignment="1">
      <alignment horizontal="center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0" fontId="14" fillId="0" borderId="17" xfId="3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10" fontId="14" fillId="0" borderId="4" xfId="3" applyNumberFormat="1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vertical="center"/>
    </xf>
    <xf numFmtId="0" fontId="3" fillId="4" borderId="28" xfId="0" applyFont="1" applyFill="1" applyBorder="1" applyAlignment="1">
      <alignment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64" fontId="7" fillId="0" borderId="13" xfId="2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left" vertical="center"/>
    </xf>
    <xf numFmtId="10" fontId="3" fillId="0" borderId="25" xfId="3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196" fontId="14" fillId="0" borderId="9" xfId="6" applyNumberFormat="1" applyFont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95" fontId="3" fillId="4" borderId="9" xfId="0" applyNumberFormat="1" applyFont="1" applyFill="1" applyBorder="1" applyAlignment="1">
      <alignment horizontal="center" vertical="center"/>
    </xf>
    <xf numFmtId="185" fontId="3" fillId="0" borderId="29" xfId="0" applyNumberFormat="1" applyFont="1" applyBorder="1" applyAlignment="1">
      <alignment horizontal="center" vertical="center"/>
    </xf>
    <xf numFmtId="185" fontId="3" fillId="0" borderId="0" xfId="0" applyNumberFormat="1" applyFont="1" applyBorder="1" applyAlignment="1">
      <alignment horizontal="center" vertical="center"/>
    </xf>
    <xf numFmtId="185" fontId="3" fillId="0" borderId="1" xfId="0" applyNumberFormat="1" applyFont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73" fontId="1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29" xfId="0" applyNumberFormat="1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6" fontId="3" fillId="0" borderId="0" xfId="0" applyNumberFormat="1" applyFont="1" applyAlignment="1">
      <alignment horizontal="center"/>
    </xf>
    <xf numFmtId="0" fontId="6" fillId="0" borderId="22" xfId="0" applyFont="1" applyBorder="1"/>
    <xf numFmtId="6" fontId="6" fillId="0" borderId="19" xfId="0" applyNumberFormat="1" applyFont="1" applyBorder="1"/>
    <xf numFmtId="6" fontId="6" fillId="0" borderId="14" xfId="0" applyNumberFormat="1" applyFont="1" applyBorder="1"/>
    <xf numFmtId="0" fontId="3" fillId="8" borderId="32" xfId="0" applyFont="1" applyFill="1" applyBorder="1" applyAlignment="1">
      <alignment horizontal="center" vertical="center"/>
    </xf>
    <xf numFmtId="0" fontId="3" fillId="8" borderId="31" xfId="0" applyFont="1" applyFill="1" applyBorder="1" applyAlignment="1">
      <alignment horizontal="right"/>
    </xf>
    <xf numFmtId="0" fontId="3" fillId="8" borderId="9" xfId="0" applyFont="1" applyFill="1" applyBorder="1"/>
    <xf numFmtId="0" fontId="3" fillId="8" borderId="13" xfId="0" applyFont="1" applyFill="1" applyBorder="1" applyAlignment="1">
      <alignment horizontal="right"/>
    </xf>
    <xf numFmtId="195" fontId="3" fillId="8" borderId="32" xfId="0" applyNumberFormat="1" applyFont="1" applyFill="1" applyBorder="1" applyAlignment="1">
      <alignment horizontal="center" vertical="center"/>
    </xf>
    <xf numFmtId="195" fontId="3" fillId="8" borderId="9" xfId="0" applyNumberFormat="1" applyFont="1" applyFill="1" applyBorder="1" applyAlignment="1">
      <alignment horizontal="center" vertical="center"/>
    </xf>
    <xf numFmtId="0" fontId="3" fillId="8" borderId="4" xfId="0" applyFont="1" applyFill="1" applyBorder="1"/>
    <xf numFmtId="0" fontId="3" fillId="8" borderId="17" xfId="0" applyFont="1" applyFill="1" applyBorder="1" applyAlignment="1">
      <alignment horizontal="right"/>
    </xf>
    <xf numFmtId="0" fontId="6" fillId="10" borderId="25" xfId="0" applyFont="1" applyFill="1" applyBorder="1"/>
    <xf numFmtId="0" fontId="6" fillId="10" borderId="27" xfId="0" applyFont="1" applyFill="1" applyBorder="1" applyAlignment="1">
      <alignment horizontal="right"/>
    </xf>
    <xf numFmtId="9" fontId="6" fillId="10" borderId="27" xfId="3" applyFont="1" applyFill="1" applyBorder="1" applyAlignment="1">
      <alignment horizontal="center"/>
    </xf>
    <xf numFmtId="9" fontId="6" fillId="10" borderId="28" xfId="3" applyFont="1" applyFill="1" applyBorder="1" applyAlignment="1">
      <alignment horizontal="center"/>
    </xf>
    <xf numFmtId="197" fontId="3" fillId="4" borderId="1" xfId="0" applyNumberFormat="1" applyFont="1" applyFill="1" applyBorder="1" applyAlignment="1"/>
    <xf numFmtId="10" fontId="3" fillId="0" borderId="0" xfId="3" applyNumberFormat="1" applyFont="1" applyBorder="1" applyAlignment="1">
      <alignment horizontal="center"/>
    </xf>
    <xf numFmtId="10" fontId="3" fillId="0" borderId="13" xfId="3" applyNumberFormat="1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10" fontId="3" fillId="0" borderId="1" xfId="3" applyNumberFormat="1" applyFont="1" applyBorder="1" applyAlignment="1">
      <alignment horizontal="center" vertical="center"/>
    </xf>
    <xf numFmtId="10" fontId="3" fillId="0" borderId="17" xfId="3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/>
    </xf>
    <xf numFmtId="164" fontId="3" fillId="0" borderId="29" xfId="3" applyNumberFormat="1" applyFont="1" applyBorder="1" applyAlignment="1">
      <alignment horizontal="center" vertical="center"/>
    </xf>
    <xf numFmtId="164" fontId="3" fillId="0" borderId="0" xfId="3" applyNumberFormat="1" applyFont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6" fillId="8" borderId="5" xfId="0" applyFont="1" applyFill="1" applyBorder="1"/>
    <xf numFmtId="0" fontId="6" fillId="8" borderId="28" xfId="0" applyFont="1" applyFill="1" applyBorder="1"/>
    <xf numFmtId="0" fontId="3" fillId="8" borderId="6" xfId="0" applyFont="1" applyFill="1" applyBorder="1"/>
    <xf numFmtId="0" fontId="6" fillId="8" borderId="12" xfId="0" applyFont="1" applyFill="1" applyBorder="1"/>
    <xf numFmtId="0" fontId="6" fillId="8" borderId="0" xfId="0" applyFont="1" applyFill="1" applyBorder="1"/>
    <xf numFmtId="0" fontId="3" fillId="8" borderId="13" xfId="0" applyFont="1" applyFill="1" applyBorder="1" applyAlignment="1">
      <alignment horizontal="center"/>
    </xf>
    <xf numFmtId="0" fontId="6" fillId="8" borderId="16" xfId="0" applyFont="1" applyFill="1" applyBorder="1"/>
    <xf numFmtId="0" fontId="6" fillId="8" borderId="1" xfId="0" applyFont="1" applyFill="1" applyBorder="1"/>
    <xf numFmtId="0" fontId="3" fillId="8" borderId="17" xfId="0" applyFont="1" applyFill="1" applyBorder="1"/>
    <xf numFmtId="0" fontId="6" fillId="8" borderId="26" xfId="0" applyFont="1" applyFill="1" applyBorder="1"/>
    <xf numFmtId="0" fontId="3" fillId="8" borderId="27" xfId="0" applyFont="1" applyFill="1" applyBorder="1"/>
    <xf numFmtId="0" fontId="3" fillId="8" borderId="12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Alignment="1">
      <alignment horizontal="center"/>
    </xf>
    <xf numFmtId="9" fontId="3" fillId="0" borderId="29" xfId="3" applyFont="1" applyBorder="1" applyAlignment="1">
      <alignment horizontal="center" vertical="center"/>
    </xf>
    <xf numFmtId="9" fontId="3" fillId="0" borderId="0" xfId="3" applyFont="1" applyBorder="1" applyAlignment="1">
      <alignment horizontal="center" vertical="center"/>
    </xf>
    <xf numFmtId="9" fontId="3" fillId="0" borderId="28" xfId="3" applyFont="1" applyBorder="1" applyAlignment="1">
      <alignment horizontal="center" vertical="center"/>
    </xf>
    <xf numFmtId="185" fontId="3" fillId="0" borderId="28" xfId="0" applyNumberFormat="1" applyFont="1" applyBorder="1" applyAlignment="1">
      <alignment horizontal="center" vertical="center"/>
    </xf>
    <xf numFmtId="0" fontId="13" fillId="3" borderId="30" xfId="0" applyFont="1" applyFill="1" applyBorder="1" applyAlignment="1">
      <alignment horizontal="centerContinuous" vertical="center"/>
    </xf>
    <xf numFmtId="0" fontId="13" fillId="3" borderId="29" xfId="0" applyFont="1" applyFill="1" applyBorder="1" applyAlignment="1">
      <alignment horizontal="centerContinuous" vertical="center"/>
    </xf>
    <xf numFmtId="0" fontId="13" fillId="3" borderId="31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left" vertical="center"/>
    </xf>
    <xf numFmtId="164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185" fontId="5" fillId="9" borderId="1" xfId="1" applyNumberFormat="1" applyFont="1" applyFill="1" applyBorder="1" applyAlignment="1">
      <alignment horizontal="center" vertical="center"/>
    </xf>
    <xf numFmtId="164" fontId="5" fillId="9" borderId="1" xfId="1" applyNumberFormat="1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Continuous" vertical="center" wrapText="1"/>
    </xf>
    <xf numFmtId="0" fontId="5" fillId="9" borderId="28" xfId="0" applyFont="1" applyFill="1" applyBorder="1" applyAlignment="1">
      <alignment horizontal="centerContinuous" vertical="center" wrapText="1"/>
    </xf>
    <xf numFmtId="0" fontId="5" fillId="9" borderId="27" xfId="0" applyFont="1" applyFill="1" applyBorder="1" applyAlignment="1">
      <alignment horizontal="centerContinuous" vertical="center" wrapText="1"/>
    </xf>
    <xf numFmtId="164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98" fontId="5" fillId="9" borderId="16" xfId="0" applyNumberFormat="1" applyFont="1" applyFill="1" applyBorder="1" applyAlignment="1">
      <alignment horizontal="center" vertical="center"/>
    </xf>
    <xf numFmtId="194" fontId="5" fillId="9" borderId="1" xfId="0" applyNumberFormat="1" applyFont="1" applyFill="1" applyBorder="1" applyAlignment="1">
      <alignment horizontal="center" vertical="center"/>
    </xf>
    <xf numFmtId="167" fontId="3" fillId="0" borderId="29" xfId="3" applyNumberFormat="1" applyFont="1" applyBorder="1" applyAlignment="1">
      <alignment horizontal="center" vertical="center"/>
    </xf>
    <xf numFmtId="167" fontId="3" fillId="0" borderId="0" xfId="3" applyNumberFormat="1" applyFont="1" applyBorder="1" applyAlignment="1">
      <alignment horizontal="center" vertical="center"/>
    </xf>
    <xf numFmtId="167" fontId="3" fillId="0" borderId="31" xfId="3" applyNumberFormat="1" applyFont="1" applyBorder="1" applyAlignment="1">
      <alignment horizontal="center" vertical="center"/>
    </xf>
    <xf numFmtId="167" fontId="3" fillId="0" borderId="13" xfId="3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92" fontId="14" fillId="0" borderId="13" xfId="0" applyNumberFormat="1" applyFont="1" applyBorder="1" applyAlignment="1">
      <alignment horizontal="center" vertical="center"/>
    </xf>
    <xf numFmtId="181" fontId="14" fillId="0" borderId="17" xfId="0" applyNumberFormat="1" applyFont="1" applyBorder="1" applyAlignment="1">
      <alignment horizontal="center" vertical="center"/>
    </xf>
    <xf numFmtId="164" fontId="14" fillId="0" borderId="29" xfId="3" applyNumberFormat="1" applyFont="1" applyBorder="1" applyAlignment="1">
      <alignment horizontal="center" vertical="center"/>
    </xf>
    <xf numFmtId="164" fontId="14" fillId="0" borderId="0" xfId="3" applyNumberFormat="1" applyFont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0" fontId="3" fillId="0" borderId="29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7" fontId="3" fillId="0" borderId="31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9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vertical="center"/>
    </xf>
    <xf numFmtId="0" fontId="3" fillId="11" borderId="9" xfId="0" applyFont="1" applyFill="1" applyBorder="1" applyAlignment="1">
      <alignment vertical="center"/>
    </xf>
    <xf numFmtId="0" fontId="6" fillId="11" borderId="25" xfId="0" applyFont="1" applyFill="1" applyBorder="1" applyAlignment="1">
      <alignment vertical="center"/>
    </xf>
    <xf numFmtId="6" fontId="6" fillId="0" borderId="27" xfId="0" applyNumberFormat="1" applyFont="1" applyBorder="1" applyAlignment="1">
      <alignment horizontal="center" vertical="center"/>
    </xf>
    <xf numFmtId="185" fontId="14" fillId="0" borderId="17" xfId="0" applyNumberFormat="1" applyFont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3" fontId="3" fillId="0" borderId="32" xfId="0" applyNumberFormat="1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left" vertical="center"/>
    </xf>
    <xf numFmtId="0" fontId="7" fillId="11" borderId="9" xfId="0" applyFont="1" applyFill="1" applyBorder="1" applyAlignment="1">
      <alignment vertical="center"/>
    </xf>
    <xf numFmtId="0" fontId="3" fillId="11" borderId="4" xfId="0" applyFont="1" applyFill="1" applyBorder="1" applyAlignment="1">
      <alignment horizontal="left" vertical="center"/>
    </xf>
    <xf numFmtId="176" fontId="7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left" vertical="center"/>
    </xf>
    <xf numFmtId="0" fontId="7" fillId="11" borderId="4" xfId="0" applyFont="1" applyFill="1" applyBorder="1" applyAlignment="1">
      <alignment vertical="center"/>
    </xf>
    <xf numFmtId="0" fontId="3" fillId="11" borderId="10" xfId="0" applyFont="1" applyFill="1" applyBorder="1" applyAlignment="1">
      <alignment horizontal="left" vertical="center"/>
    </xf>
    <xf numFmtId="0" fontId="3" fillId="11" borderId="16" xfId="0" applyFont="1" applyFill="1" applyBorder="1" applyAlignment="1">
      <alignment horizontal="left" vertical="center"/>
    </xf>
    <xf numFmtId="0" fontId="3" fillId="11" borderId="30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3" fillId="11" borderId="32" xfId="0" applyFont="1" applyFill="1" applyBorder="1" applyAlignment="1">
      <alignment horizontal="left" vertical="center"/>
    </xf>
    <xf numFmtId="0" fontId="14" fillId="11" borderId="9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left"/>
    </xf>
    <xf numFmtId="166" fontId="14" fillId="0" borderId="13" xfId="0" applyNumberFormat="1" applyFont="1" applyBorder="1" applyAlignment="1">
      <alignment horizontal="center" vertical="center"/>
    </xf>
    <xf numFmtId="6" fontId="3" fillId="0" borderId="13" xfId="0" applyNumberFormat="1" applyFont="1" applyFill="1" applyBorder="1" applyAlignment="1">
      <alignment horizontal="center" vertical="center"/>
    </xf>
    <xf numFmtId="191" fontId="7" fillId="0" borderId="32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91" fontId="3" fillId="0" borderId="9" xfId="3" applyNumberFormat="1" applyFont="1" applyBorder="1" applyAlignment="1">
      <alignment horizontal="center" vertical="center"/>
    </xf>
    <xf numFmtId="0" fontId="5" fillId="9" borderId="26" xfId="0" applyFont="1" applyFill="1" applyBorder="1" applyAlignment="1">
      <alignment horizontal="left" vertical="center"/>
    </xf>
    <xf numFmtId="0" fontId="7" fillId="11" borderId="12" xfId="0" applyFont="1" applyFill="1" applyBorder="1" applyAlignment="1">
      <alignment horizontal="left" vertical="center"/>
    </xf>
    <xf numFmtId="0" fontId="7" fillId="11" borderId="30" xfId="0" applyFont="1" applyFill="1" applyBorder="1" applyAlignment="1">
      <alignment horizontal="left" vertical="center"/>
    </xf>
    <xf numFmtId="0" fontId="7" fillId="11" borderId="16" xfId="0" applyFont="1" applyFill="1" applyBorder="1" applyAlignment="1">
      <alignment horizontal="left" vertical="center"/>
    </xf>
    <xf numFmtId="38" fontId="22" fillId="4" borderId="29" xfId="5" applyFont="1" applyFill="1" applyBorder="1" applyAlignment="1">
      <alignment horizontal="left" vertical="center"/>
    </xf>
    <xf numFmtId="38" fontId="22" fillId="4" borderId="0" xfId="5" applyFont="1" applyFill="1" applyBorder="1" applyAlignment="1">
      <alignment horizontal="left" vertical="center"/>
    </xf>
    <xf numFmtId="38" fontId="22" fillId="4" borderId="1" xfId="5" applyFont="1" applyFill="1" applyBorder="1" applyAlignment="1">
      <alignment horizontal="left" vertical="center"/>
    </xf>
    <xf numFmtId="38" fontId="22" fillId="4" borderId="28" xfId="5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 vertical="center"/>
    </xf>
    <xf numFmtId="0" fontId="7" fillId="11" borderId="31" xfId="0" applyFont="1" applyFill="1" applyBorder="1" applyAlignment="1">
      <alignment horizontal="left" vertical="center"/>
    </xf>
    <xf numFmtId="0" fontId="7" fillId="11" borderId="13" xfId="0" applyFont="1" applyFill="1" applyBorder="1" applyAlignment="1">
      <alignment horizontal="left" vertical="center"/>
    </xf>
    <xf numFmtId="0" fontId="7" fillId="11" borderId="17" xfId="0" applyFont="1" applyFill="1" applyBorder="1" applyAlignment="1">
      <alignment horizontal="left" vertical="center"/>
    </xf>
    <xf numFmtId="0" fontId="3" fillId="11" borderId="31" xfId="0" applyFont="1" applyFill="1" applyBorder="1" applyAlignment="1">
      <alignment horizontal="left" vertical="center"/>
    </xf>
    <xf numFmtId="0" fontId="3" fillId="11" borderId="13" xfId="0" applyFont="1" applyFill="1" applyBorder="1" applyAlignment="1">
      <alignment horizontal="left" vertical="center"/>
    </xf>
    <xf numFmtId="0" fontId="3" fillId="11" borderId="17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/>
    </xf>
    <xf numFmtId="0" fontId="5" fillId="9" borderId="28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center" vertical="center"/>
    </xf>
    <xf numFmtId="0" fontId="5" fillId="12" borderId="30" xfId="0" applyFont="1" applyFill="1" applyBorder="1" applyAlignment="1">
      <alignment horizontal="left"/>
    </xf>
    <xf numFmtId="0" fontId="5" fillId="12" borderId="29" xfId="0" applyFont="1" applyFill="1" applyBorder="1" applyAlignment="1">
      <alignment horizontal="centerContinuous"/>
    </xf>
    <xf numFmtId="0" fontId="5" fillId="12" borderId="31" xfId="0" applyFont="1" applyFill="1" applyBorder="1" applyAlignment="1">
      <alignment horizontal="centerContinuous"/>
    </xf>
    <xf numFmtId="164" fontId="3" fillId="0" borderId="30" xfId="2" applyNumberFormat="1" applyFont="1" applyBorder="1" applyAlignment="1">
      <alignment horizontal="center" vertical="center"/>
    </xf>
    <xf numFmtId="164" fontId="3" fillId="0" borderId="12" xfId="2" applyNumberFormat="1" applyFont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5" fillId="9" borderId="27" xfId="0" applyFont="1" applyFill="1" applyBorder="1" applyAlignment="1">
      <alignment horizontal="left" vertical="center"/>
    </xf>
    <xf numFmtId="0" fontId="6" fillId="11" borderId="32" xfId="0" applyFont="1" applyFill="1" applyBorder="1" applyAlignment="1">
      <alignment vertical="center"/>
    </xf>
    <xf numFmtId="6" fontId="6" fillId="0" borderId="31" xfId="0" applyNumberFormat="1" applyFont="1" applyBorder="1" applyAlignment="1">
      <alignment horizontal="center" vertical="center"/>
    </xf>
    <xf numFmtId="196" fontId="14" fillId="0" borderId="4" xfId="6" applyNumberFormat="1" applyFont="1" applyBorder="1" applyAlignment="1">
      <alignment horizontal="center" vertical="center" wrapText="1"/>
    </xf>
    <xf numFmtId="0" fontId="33" fillId="0" borderId="0" xfId="0" applyFont="1"/>
    <xf numFmtId="0" fontId="6" fillId="4" borderId="26" xfId="0" applyFont="1" applyFill="1" applyBorder="1"/>
    <xf numFmtId="0" fontId="6" fillId="4" borderId="2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13" borderId="26" xfId="0" applyFont="1" applyFill="1" applyBorder="1"/>
    <xf numFmtId="0" fontId="3" fillId="13" borderId="27" xfId="0" applyFont="1" applyFill="1" applyBorder="1" applyAlignment="1">
      <alignment horizontal="center"/>
    </xf>
    <xf numFmtId="0" fontId="8" fillId="13" borderId="25" xfId="0" applyFont="1" applyFill="1" applyBorder="1"/>
    <xf numFmtId="0" fontId="8" fillId="13" borderId="28" xfId="0" applyFont="1" applyFill="1" applyBorder="1"/>
    <xf numFmtId="0" fontId="8" fillId="13" borderId="27" xfId="0" applyFont="1" applyFill="1" applyBorder="1"/>
    <xf numFmtId="1" fontId="3" fillId="5" borderId="32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10" borderId="22" xfId="0" applyFont="1" applyFill="1" applyBorder="1"/>
    <xf numFmtId="0" fontId="6" fillId="10" borderId="19" xfId="0" applyFont="1" applyFill="1" applyBorder="1" applyAlignment="1">
      <alignment horizontal="center"/>
    </xf>
    <xf numFmtId="38" fontId="3" fillId="10" borderId="19" xfId="0" applyNumberFormat="1" applyFont="1" applyFill="1" applyBorder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5" fillId="15" borderId="26" xfId="0" applyFont="1" applyFill="1" applyBorder="1" applyAlignment="1">
      <alignment horizontal="center"/>
    </xf>
    <xf numFmtId="0" fontId="8" fillId="15" borderId="27" xfId="0" applyFont="1" applyFill="1" applyBorder="1" applyAlignment="1">
      <alignment horizontal="center"/>
    </xf>
    <xf numFmtId="0" fontId="8" fillId="15" borderId="25" xfId="0" applyFont="1" applyFill="1" applyBorder="1"/>
    <xf numFmtId="0" fontId="8" fillId="15" borderId="28" xfId="0" applyFont="1" applyFill="1" applyBorder="1"/>
    <xf numFmtId="0" fontId="8" fillId="15" borderId="27" xfId="0" applyFont="1" applyFill="1" applyBorder="1"/>
    <xf numFmtId="0" fontId="6" fillId="5" borderId="12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38" fontId="6" fillId="10" borderId="19" xfId="0" applyNumberFormat="1" applyFont="1" applyFill="1" applyBorder="1" applyAlignment="1">
      <alignment horizontal="center" vertical="center"/>
    </xf>
    <xf numFmtId="0" fontId="5" fillId="15" borderId="26" xfId="0" applyFont="1" applyFill="1" applyBorder="1"/>
    <xf numFmtId="203" fontId="24" fillId="0" borderId="2" xfId="3" applyNumberFormat="1" applyFont="1" applyBorder="1" applyAlignment="1">
      <alignment horizontal="center" vertical="center"/>
    </xf>
    <xf numFmtId="203" fontId="3" fillId="0" borderId="9" xfId="0" applyNumberFormat="1" applyFont="1" applyBorder="1" applyAlignment="1">
      <alignment horizontal="center" vertical="center"/>
    </xf>
    <xf numFmtId="1" fontId="5" fillId="3" borderId="30" xfId="4" applyNumberFormat="1" applyFont="1" applyFill="1" applyBorder="1" applyAlignment="1">
      <alignment horizontal="center"/>
    </xf>
    <xf numFmtId="1" fontId="5" fillId="3" borderId="29" xfId="4" applyNumberFormat="1" applyFont="1" applyFill="1" applyBorder="1" applyAlignment="1">
      <alignment horizontal="center"/>
    </xf>
    <xf numFmtId="1" fontId="5" fillId="3" borderId="29" xfId="0" applyNumberFormat="1" applyFont="1" applyFill="1" applyBorder="1" applyAlignment="1">
      <alignment horizontal="center"/>
    </xf>
    <xf numFmtId="1" fontId="5" fillId="3" borderId="31" xfId="0" applyNumberFormat="1" applyFont="1" applyFill="1" applyBorder="1" applyAlignment="1">
      <alignment horizontal="center"/>
    </xf>
    <xf numFmtId="0" fontId="36" fillId="0" borderId="0" xfId="0" applyFont="1"/>
    <xf numFmtId="1" fontId="5" fillId="3" borderId="12" xfId="4" applyNumberFormat="1" applyFont="1" applyFill="1" applyBorder="1" applyAlignment="1">
      <alignment horizontal="center"/>
    </xf>
    <xf numFmtId="1" fontId="5" fillId="3" borderId="0" xfId="4" applyNumberFormat="1" applyFont="1" applyFill="1" applyBorder="1" applyAlignment="1">
      <alignment horizontal="center"/>
    </xf>
    <xf numFmtId="1" fontId="5" fillId="3" borderId="0" xfId="0" applyNumberFormat="1" applyFont="1" applyFill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5" fontId="5" fillId="3" borderId="12" xfId="4" applyNumberFormat="1" applyFont="1" applyFill="1" applyBorder="1" applyAlignment="1">
      <alignment horizontal="center"/>
    </xf>
    <xf numFmtId="165" fontId="5" fillId="3" borderId="0" xfId="4" applyNumberFormat="1" applyFont="1" applyFill="1" applyBorder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5" fontId="5" fillId="3" borderId="13" xfId="0" applyNumberFormat="1" applyFont="1" applyFill="1" applyBorder="1" applyAlignment="1">
      <alignment horizontal="center"/>
    </xf>
    <xf numFmtId="1" fontId="5" fillId="3" borderId="16" xfId="4" applyNumberFormat="1" applyFont="1" applyFill="1" applyBorder="1" applyAlignment="1">
      <alignment horizontal="center"/>
    </xf>
    <xf numFmtId="14" fontId="5" fillId="3" borderId="1" xfId="4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14" fontId="5" fillId="3" borderId="17" xfId="0" applyNumberFormat="1" applyFont="1" applyFill="1" applyBorder="1" applyAlignment="1">
      <alignment horizontal="center"/>
    </xf>
    <xf numFmtId="10" fontId="3" fillId="11" borderId="12" xfId="3" applyNumberFormat="1" applyFont="1" applyFill="1" applyBorder="1" applyAlignment="1">
      <alignment horizontal="center" vertical="center"/>
    </xf>
    <xf numFmtId="10" fontId="3" fillId="11" borderId="16" xfId="3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Continuous" vertical="center"/>
    </xf>
    <xf numFmtId="0" fontId="5" fillId="3" borderId="5" xfId="0" applyFont="1" applyFill="1" applyBorder="1" applyAlignment="1">
      <alignment horizontal="centerContinuous" vertical="center"/>
    </xf>
    <xf numFmtId="0" fontId="0" fillId="3" borderId="7" xfId="0" applyFont="1" applyFill="1" applyBorder="1" applyAlignment="1">
      <alignment horizontal="centerContinuous"/>
    </xf>
    <xf numFmtId="0" fontId="0" fillId="3" borderId="6" xfId="0" applyFont="1" applyFill="1" applyBorder="1" applyAlignment="1">
      <alignment horizontal="centerContinuous"/>
    </xf>
    <xf numFmtId="164" fontId="7" fillId="0" borderId="0" xfId="0" applyNumberFormat="1" applyFont="1" applyAlignment="1">
      <alignment horizontal="left" vertical="center"/>
    </xf>
    <xf numFmtId="0" fontId="37" fillId="16" borderId="29" xfId="0" applyFont="1" applyFill="1" applyBorder="1" applyAlignment="1">
      <alignment horizontal="centerContinuous" vertical="center"/>
    </xf>
    <xf numFmtId="0" fontId="37" fillId="16" borderId="31" xfId="0" applyFont="1" applyFill="1" applyBorder="1" applyAlignment="1">
      <alignment horizontal="centerContinuous" vertical="center"/>
    </xf>
    <xf numFmtId="0" fontId="5" fillId="16" borderId="26" xfId="0" applyFont="1" applyFill="1" applyBorder="1" applyAlignment="1">
      <alignment horizontal="centerContinuous" vertical="center"/>
    </xf>
    <xf numFmtId="0" fontId="7" fillId="10" borderId="26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10" fontId="3" fillId="11" borderId="30" xfId="3" applyNumberFormat="1" applyFont="1" applyFill="1" applyBorder="1" applyAlignment="1">
      <alignment horizontal="center" vertical="center"/>
    </xf>
    <xf numFmtId="1" fontId="14" fillId="0" borderId="29" xfId="0" applyNumberFormat="1" applyFont="1" applyFill="1" applyBorder="1" applyAlignment="1">
      <alignment horizontal="center" vertical="center"/>
    </xf>
    <xf numFmtId="10" fontId="14" fillId="0" borderId="29" xfId="3" applyNumberFormat="1" applyFont="1" applyFill="1" applyBorder="1" applyAlignment="1">
      <alignment horizontal="center" vertical="center"/>
    </xf>
    <xf numFmtId="164" fontId="14" fillId="0" borderId="29" xfId="0" applyNumberFormat="1" applyFont="1" applyFill="1" applyBorder="1" applyAlignment="1">
      <alignment horizontal="center" vertical="center"/>
    </xf>
    <xf numFmtId="167" fontId="14" fillId="0" borderId="29" xfId="0" applyNumberFormat="1" applyFont="1" applyBorder="1" applyAlignment="1">
      <alignment horizontal="center" vertical="center"/>
    </xf>
    <xf numFmtId="10" fontId="14" fillId="0" borderId="31" xfId="3" applyNumberFormat="1" applyFont="1" applyFill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38" fontId="6" fillId="10" borderId="22" xfId="0" applyNumberFormat="1" applyFont="1" applyFill="1" applyBorder="1" applyAlignment="1">
      <alignment horizontal="center" vertical="center"/>
    </xf>
    <xf numFmtId="38" fontId="6" fillId="10" borderId="14" xfId="0" applyNumberFormat="1" applyFont="1" applyFill="1" applyBorder="1" applyAlignment="1">
      <alignment horizontal="center" vertical="center"/>
    </xf>
  </cellXfs>
  <cellStyles count="8">
    <cellStyle name="20% - Accent1" xfId="4" builtinId="30"/>
    <cellStyle name="Comma" xfId="1" builtinId="3"/>
    <cellStyle name="Comma 2" xfId="7" xr:uid="{CA795234-4112-4105-B29E-2DC27F0533D7}"/>
    <cellStyle name="Currency" xfId="2" builtinId="4"/>
    <cellStyle name="Normal" xfId="0" builtinId="0"/>
    <cellStyle name="Normal 2" xfId="5" xr:uid="{AA50F63A-5005-42C4-9A1C-D123645EF18C}"/>
    <cellStyle name="Normal 9" xfId="6" xr:uid="{DD2033FD-B041-485C-B1DF-F380A4DA3117}"/>
    <cellStyle name="Percent" xfId="3" builtinId="5"/>
  </cellStyles>
  <dxfs count="17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C00000"/>
      </font>
      <fill>
        <patternFill>
          <bgColor theme="5" tint="0.79998168889431442"/>
        </patternFill>
      </fill>
    </dxf>
    <dxf>
      <font>
        <color theme="0"/>
      </font>
    </dxf>
    <dxf>
      <font>
        <color theme="2"/>
      </font>
    </dxf>
  </dxfs>
  <tableStyles count="0" defaultTableStyle="TableStyleMedium2" defaultPivotStyle="PivotStyleLight16"/>
  <colors>
    <mruColors>
      <color rgb="FF99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v>Commercial Rent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'Annual Cash Flow'!$F$2:$P$2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'Annual Cash Flow'!$F$8:$O$8</c:f>
              <c:numCache>
                <c:formatCode>#,##0_);[Red]\(#,##0\)</c:formatCode>
                <c:ptCount val="10"/>
                <c:pt idx="0">
                  <c:v>334004.86905916588</c:v>
                </c:pt>
                <c:pt idx="1">
                  <c:v>344025.01513094082</c:v>
                </c:pt>
                <c:pt idx="2">
                  <c:v>354345.76558486908</c:v>
                </c:pt>
                <c:pt idx="3">
                  <c:v>364976.13855241495</c:v>
                </c:pt>
                <c:pt idx="4">
                  <c:v>375925.42270898749</c:v>
                </c:pt>
                <c:pt idx="5">
                  <c:v>387203.1853902571</c:v>
                </c:pt>
                <c:pt idx="6">
                  <c:v>398819.2809519649</c:v>
                </c:pt>
                <c:pt idx="7">
                  <c:v>404193.24585894973</c:v>
                </c:pt>
                <c:pt idx="8">
                  <c:v>427153.73507032607</c:v>
                </c:pt>
                <c:pt idx="9">
                  <c:v>427156.63765145605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F-4E6D-AEBE-68B22F8BFC3C}"/>
            </c:ext>
          </c:extLst>
        </c:ser>
        <c:ser>
          <c:idx val="3"/>
          <c:order val="2"/>
          <c:tx>
            <c:v>Residential Rent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'Annual Cash Flow'!$F$2:$P$2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'Annual Cash Flow'!$F$13:$O$13</c:f>
              <c:numCache>
                <c:formatCode>#,##0_);[Red]\(#,##0\)</c:formatCode>
                <c:ptCount val="10"/>
                <c:pt idx="0">
                  <c:v>5984333.4080483224</c:v>
                </c:pt>
                <c:pt idx="1">
                  <c:v>6591063.8654135745</c:v>
                </c:pt>
                <c:pt idx="2">
                  <c:v>7213258.6989290537</c:v>
                </c:pt>
                <c:pt idx="3">
                  <c:v>7588081.8768199813</c:v>
                </c:pt>
                <c:pt idx="4">
                  <c:v>7891605.1518927859</c:v>
                </c:pt>
                <c:pt idx="5">
                  <c:v>8164204.0389603581</c:v>
                </c:pt>
                <c:pt idx="6">
                  <c:v>8409130.1601291783</c:v>
                </c:pt>
                <c:pt idx="7">
                  <c:v>8661404.0649330597</c:v>
                </c:pt>
                <c:pt idx="8">
                  <c:v>8921246.1868810616</c:v>
                </c:pt>
                <c:pt idx="9">
                  <c:v>9188883.5724875033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6F-4E6D-AEBE-68B22F8BFC3C}"/>
            </c:ext>
          </c:extLst>
        </c:ser>
        <c:ser>
          <c:idx val="0"/>
          <c:order val="3"/>
          <c:tx>
            <c:v>NOI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</c:numLit>
          </c:cat>
          <c:val>
            <c:numRef>
              <c:f>'Annual Cash Flow'!$F$36:$O$36</c:f>
              <c:numCache>
                <c:formatCode>#,##0_);[Red]\(#,##0\)</c:formatCode>
                <c:ptCount val="10"/>
                <c:pt idx="0">
                  <c:v>4225105.9847659329</c:v>
                </c:pt>
                <c:pt idx="1">
                  <c:v>4538853.1230830429</c:v>
                </c:pt>
                <c:pt idx="2">
                  <c:v>5116387.0526975952</c:v>
                </c:pt>
                <c:pt idx="3">
                  <c:v>5450945.9004154038</c:v>
                </c:pt>
                <c:pt idx="4">
                  <c:v>5715117.6343928315</c:v>
                </c:pt>
                <c:pt idx="5">
                  <c:v>5948474.8963230979</c:v>
                </c:pt>
                <c:pt idx="6">
                  <c:v>6154199.9123784769</c:v>
                </c:pt>
                <c:pt idx="7">
                  <c:v>6359029.8431155421</c:v>
                </c:pt>
                <c:pt idx="8">
                  <c:v>6588752.8107479513</c:v>
                </c:pt>
                <c:pt idx="9">
                  <c:v>6762105.1742230263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4E6D-AEBE-68B22F8B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051151"/>
        <c:axId val="628052815"/>
      </c:barChart>
      <c:lineChart>
        <c:grouping val="standard"/>
        <c:varyColors val="0"/>
        <c:ser>
          <c:idx val="1"/>
          <c:order val="0"/>
          <c:tx>
            <c:strRef>
              <c:f>'Annual Cash Flow'!$C$75</c:f>
              <c:strCache>
                <c:ptCount val="1"/>
                <c:pt idx="0">
                  <c:v>Cash-on-Cash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'Annual Cash Flow'!$F$2:$P$2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'Annual Cash Flow'!$F$75:$O$75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1.0776175859130517E-2</c:v>
                </c:pt>
                <c:pt idx="4">
                  <c:v>1.4651007761205457E-2</c:v>
                </c:pt>
                <c:pt idx="5">
                  <c:v>1.807385754719169E-2</c:v>
                </c:pt>
                <c:pt idx="6">
                  <c:v>2.1091401639681043E-2</c:v>
                </c:pt>
                <c:pt idx="7">
                  <c:v>2.3199066552169759E-2</c:v>
                </c:pt>
                <c:pt idx="8">
                  <c:v>2.7465359248200344E-2</c:v>
                </c:pt>
                <c:pt idx="9">
                  <c:v>2.8438753211359309E-2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F-4E6D-AEBE-68B22F8B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04319"/>
        <c:axId val="639495167"/>
      </c:lineChart>
      <c:catAx>
        <c:axId val="6280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2815"/>
        <c:crosses val="autoZero"/>
        <c:auto val="1"/>
        <c:lblAlgn val="ctr"/>
        <c:lblOffset val="100"/>
        <c:noMultiLvlLbl val="0"/>
      </c:catAx>
      <c:valAx>
        <c:axId val="6280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11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63949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504319"/>
        <c:crosses val="max"/>
        <c:crossBetween val="between"/>
      </c:valAx>
      <c:catAx>
        <c:axId val="63950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49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Mix</a:t>
            </a:r>
          </a:p>
        </c:rich>
      </c:tx>
      <c:layout>
        <c:manualLayout>
          <c:xMode val="edge"/>
          <c:yMode val="edge"/>
          <c:x val="1.5928661843898729E-2"/>
          <c:y val="3.6883631482621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'Income Assumptions'!$J$3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4-45F2-A355-B201EA5DC520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4-45F2-A355-B201EA5DC520}"/>
              </c:ext>
            </c:extLst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4-45F2-A355-B201EA5DC5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4-45F2-A355-B201EA5DC5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44-45F2-A355-B201EA5DC520}"/>
              </c:ext>
            </c:extLst>
          </c:dPt>
          <c:dLbls>
            <c:dLbl>
              <c:idx val="0"/>
              <c:layout>
                <c:manualLayout>
                  <c:x val="6.304635147903608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4-45F2-A355-B201EA5DC520}"/>
                </c:ext>
              </c:extLst>
            </c:dLbl>
            <c:dLbl>
              <c:idx val="3"/>
              <c:layout>
                <c:manualLayout>
                  <c:x val="-0.1200882885314975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4-45F2-A355-B201EA5DC5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'Income Assumptions'!$H$4:$H$8</c:f>
              <c:strCache>
                <c:ptCount val="5"/>
                <c:pt idx="0">
                  <c:v>Studio</c:v>
                </c:pt>
                <c:pt idx="1">
                  <c:v>1 BR</c:v>
                </c:pt>
                <c:pt idx="2">
                  <c:v>2 BR</c:v>
                </c:pt>
                <c:pt idx="3">
                  <c:v>3 BR</c:v>
                </c:pt>
                <c:pt idx="4">
                  <c:v>4 BR</c:v>
                </c:pt>
              </c:strCache>
            </c:strRef>
          </c:cat>
          <c:val>
            <c:numRef>
              <c:f>'Income Assumptions'!$J$4:$J$8</c:f>
              <c:numCache>
                <c:formatCode>0%</c:formatCode>
                <c:ptCount val="5"/>
                <c:pt idx="0">
                  <c:v>5.7142857142857141E-2</c:v>
                </c:pt>
                <c:pt idx="1">
                  <c:v>0.45714285714285713</c:v>
                </c:pt>
                <c:pt idx="2">
                  <c:v>0.44489795918367347</c:v>
                </c:pt>
                <c:pt idx="3">
                  <c:v>4.0816326530612242E-2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44-45F2-A355-B201EA5DC5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613002961311003E-2"/>
          <c:y val="0.66587981740802404"/>
          <c:w val="0.16519326058851302"/>
          <c:h val="0.24114776282369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D4DF43.34156FD0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168089</xdr:colOff>
      <xdr:row>3</xdr:row>
      <xdr:rowOff>0</xdr:rowOff>
    </xdr:from>
    <xdr:to>
      <xdr:col>14</xdr:col>
      <xdr:colOff>1311088</xdr:colOff>
      <xdr:row>15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BEAC7-4A2E-4FB0-AFA4-B6EA6696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</xdr:col>
      <xdr:colOff>2073088</xdr:colOff>
      <xdr:row>2</xdr:row>
      <xdr:rowOff>25400</xdr:rowOff>
    </xdr:to>
    <xdr:pic>
      <xdr:nvPicPr>
        <xdr:cNvPr id="4" name="Picture 3" descr="cid:image001.png@01D4DF43.34156FD0">
          <a:extLst>
            <a:ext uri="{FF2B5EF4-FFF2-40B4-BE49-F238E27FC236}">
              <a16:creationId xmlns:a16="http://schemas.microsoft.com/office/drawing/2014/main" id="{20F4D493-77A7-4C75-9398-2C4B0C1B1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79294"/>
          <a:ext cx="2073088" cy="61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12</xdr:col>
      <xdr:colOff>1389529</xdr:colOff>
      <xdr:row>29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943C2-9F60-43CC-8369-121EEB5D7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20_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MW\SLR\SHARE\share\Best%20Practices%20Committee\A&amp;D%20Budget%20CshFlow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.14%20(Cleaned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%2014%20(Cleaned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%20Flow%20Model_Commercial%20Lease%20_Value%20Add_V7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Templates\Models\Cash%20Flow%20Model_MF%20+%20Tax%20Abatement%20+%20MIH_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Cash%20Flow%20Model_MF%20Tax%20Abatement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c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IO-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s\Microsoft%20Office%202011\Office\Startup\Excel\GAMING\Models\Old\oldlvs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ustinpelsinger\Documents\Microsoft%20User%20Data\Office%202011%20AutoRecovery\mslbfil2\windata\Shared\CCP-%20Real%20Estate\Portfolio%20Companies\Metro%20Storage%20LLC\Wayne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ccounting.makarpoint.com/Development%20&amp;%20Acquisitions/zzModels/Mandingo%202001/HotComps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Deals\Queens_37-10%20Crescent%20St-The%20Lanes\Model\37-10%20Crescent_Cash%20Flow%20Model_V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%20Flow%20Model_Commercial%20Lease%20_V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ter%20Carillo/Antonio%20Lulli/Templates/Model/Cash%20Flow%20Model_421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EIF &amp; S&amp;P"/>
      <sheetName val="REITs &amp; S&amp;P"/>
      <sheetName val="A"/>
      <sheetName val="induceamort"/>
      <sheetName val="P - Financial Summary"/>
      <sheetName val="1999 BUDGET"/>
      <sheetName val="NCREIF_&amp;_S&amp;P"/>
      <sheetName val="NCREIF_&amp;_S&amp;P1"/>
      <sheetName val="REITs_&amp;_S&amp;P"/>
      <sheetName val="NCREIF_&amp;_S&amp;P2"/>
      <sheetName val="REITs_&amp;_S&amp;P1"/>
      <sheetName val="NCREIF_&amp;_S&amp;P3"/>
      <sheetName val="REITs_&amp;_S&amp;P2"/>
      <sheetName val="OSS Charts"/>
      <sheetName val="CF Analysis"/>
      <sheetName val="Apple Summary"/>
      <sheetName val="Apple Sellco TB's"/>
      <sheetName val="Payroll (Devco)"/>
      <sheetName val="Glossary"/>
      <sheetName val="Lease Up Data - HIDE"/>
    </sheetNames>
    <sheetDataSet>
      <sheetData sheetId="0">
        <row r="11">
          <cell r="D11">
            <v>0.10256580965724643</v>
          </cell>
        </row>
      </sheetData>
      <sheetData sheetId="1">
        <row r="11">
          <cell r="D11">
            <v>0.10256580965724643</v>
          </cell>
          <cell r="F11">
            <v>3.9374304347826112</v>
          </cell>
        </row>
        <row r="12">
          <cell r="D12">
            <v>9.9699466842594398E-2</v>
          </cell>
          <cell r="F12">
            <v>3.9434344565217412</v>
          </cell>
        </row>
        <row r="13">
          <cell r="D13">
            <v>9.6926697633896594E-2</v>
          </cell>
          <cell r="F13">
            <v>3.949438478260872</v>
          </cell>
        </row>
        <row r="14">
          <cell r="D14">
            <v>9.4255760498720725E-2</v>
          </cell>
          <cell r="F14">
            <v>3.955442500000002</v>
          </cell>
        </row>
        <row r="15">
          <cell r="D15">
            <v>9.1695554459503378E-2</v>
          </cell>
          <cell r="F15">
            <v>3.9614465217391328</v>
          </cell>
        </row>
        <row r="16">
          <cell r="D16">
            <v>8.9255608650344487E-2</v>
          </cell>
          <cell r="F16">
            <v>3.9674505434782628</v>
          </cell>
        </row>
        <row r="17">
          <cell r="D17">
            <v>8.6946048161577236E-2</v>
          </cell>
          <cell r="F17">
            <v>3.9734545652173923</v>
          </cell>
        </row>
        <row r="18">
          <cell r="D18">
            <v>8.4777529769104062E-2</v>
          </cell>
          <cell r="F18">
            <v>3.9794585869565231</v>
          </cell>
        </row>
        <row r="19">
          <cell r="D19">
            <v>8.2761141026761451E-2</v>
          </cell>
          <cell r="F19">
            <v>3.9854626086956535</v>
          </cell>
        </row>
        <row r="20">
          <cell r="D20">
            <v>8.0908256821018112E-2</v>
          </cell>
          <cell r="F20">
            <v>3.9914666304347839</v>
          </cell>
        </row>
        <row r="21">
          <cell r="D21">
            <v>7.9230349153871005E-2</v>
          </cell>
          <cell r="F21">
            <v>3.9974706521739138</v>
          </cell>
        </row>
        <row r="22">
          <cell r="D22">
            <v>7.7738748894852619E-2</v>
          </cell>
          <cell r="F22">
            <v>4.0034746739130451</v>
          </cell>
        </row>
        <row r="23">
          <cell r="D23">
            <v>7.6444362642995103E-2</v>
          </cell>
          <cell r="F23">
            <v>4.0094786956521746</v>
          </cell>
        </row>
        <row r="24">
          <cell r="D24">
            <v>7.5357353506573591E-2</v>
          </cell>
          <cell r="F24">
            <v>4.015482717391305</v>
          </cell>
        </row>
        <row r="25">
          <cell r="D25">
            <v>7.4486800995879857E-2</v>
          </cell>
          <cell r="F25">
            <v>4.0214867391304354</v>
          </cell>
        </row>
        <row r="26">
          <cell r="D26">
            <v>7.3840361355759068E-2</v>
          </cell>
          <cell r="F26">
            <v>4.0274907608695658</v>
          </cell>
        </row>
        <row r="27">
          <cell r="D27">
            <v>7.3423954232678723E-2</v>
          </cell>
          <cell r="F27">
            <v>4.0334947826086962</v>
          </cell>
        </row>
        <row r="28">
          <cell r="D28">
            <v>7.3241503211226341E-2</v>
          </cell>
          <cell r="F28">
            <v>4.0394988043478257</v>
          </cell>
        </row>
        <row r="29">
          <cell r="D29">
            <v>7.329475545754835E-2</v>
          </cell>
          <cell r="F29">
            <v>4.045502826086957</v>
          </cell>
        </row>
        <row r="30">
          <cell r="D30">
            <v>7.358319923724238E-2</v>
          </cell>
          <cell r="F30">
            <v>4.0515068478260865</v>
          </cell>
        </row>
        <row r="31">
          <cell r="D31">
            <v>7.4104088212849348E-2</v>
          </cell>
          <cell r="F31">
            <v>4.0575108695652169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11">
          <cell r="D11">
            <v>0.10256580965724643</v>
          </cell>
        </row>
      </sheetData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3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 t="str">
            <v>None</v>
          </cell>
          <cell r="C2" t="str">
            <v>30/360</v>
          </cell>
          <cell r="D2" t="str">
            <v>Fixed Rate</v>
          </cell>
          <cell r="E2" t="str">
            <v>Amount</v>
          </cell>
          <cell r="J2" t="str">
            <v>Senior</v>
          </cell>
          <cell r="K2" t="str">
            <v>Yes</v>
          </cell>
        </row>
        <row r="3">
          <cell r="A3" t="str">
            <v>Existing Note</v>
          </cell>
          <cell r="C3" t="str">
            <v>Actual/360</v>
          </cell>
          <cell r="D3" t="str">
            <v>Floating Rate</v>
          </cell>
          <cell r="E3" t="str">
            <v>% of Purchase Price</v>
          </cell>
          <cell r="J3" t="str">
            <v>Subordinated</v>
          </cell>
          <cell r="K3" t="str">
            <v>No</v>
          </cell>
        </row>
        <row r="4">
          <cell r="A4" t="str">
            <v>New Funding</v>
          </cell>
          <cell r="C4" t="str">
            <v>Actual/365</v>
          </cell>
          <cell r="E4" t="str">
            <v>% of Direct Cap Value</v>
          </cell>
        </row>
        <row r="5">
          <cell r="A5" t="str">
            <v>Refinance</v>
          </cell>
          <cell r="C5" t="str">
            <v>Coupon (1 Yr)</v>
          </cell>
        </row>
        <row r="6">
          <cell r="C6" t="str">
            <v>Coupon (6 Mo)</v>
          </cell>
        </row>
      </sheetData>
      <sheetData sheetId="16" refreshError="1">
        <row r="2">
          <cell r="C2" t="b">
            <v>1</v>
          </cell>
          <cell r="D2" t="b">
            <v>0</v>
          </cell>
          <cell r="E2" t="b">
            <v>0</v>
          </cell>
        </row>
        <row r="3">
          <cell r="C3" t="b">
            <v>0</v>
          </cell>
          <cell r="D3" t="b">
            <v>0</v>
          </cell>
          <cell r="E3" t="b">
            <v>0</v>
          </cell>
        </row>
        <row r="4">
          <cell r="D4" t="b">
            <v>0</v>
          </cell>
          <cell r="E4" t="b">
            <v>0</v>
          </cell>
        </row>
        <row r="5">
          <cell r="D5" t="b">
            <v>0</v>
          </cell>
          <cell r="E5" t="b">
            <v>0</v>
          </cell>
        </row>
        <row r="6">
          <cell r="C6" t="b">
            <v>0</v>
          </cell>
          <cell r="D6" t="b">
            <v>0</v>
          </cell>
          <cell r="E6" t="b">
            <v>0</v>
          </cell>
        </row>
        <row r="7">
          <cell r="C7" t="b">
            <v>1</v>
          </cell>
          <cell r="D7" t="b">
            <v>0</v>
          </cell>
          <cell r="E7" t="b">
            <v>0</v>
          </cell>
        </row>
        <row r="8">
          <cell r="C8" t="b">
            <v>1</v>
          </cell>
          <cell r="D8" t="b">
            <v>0</v>
          </cell>
          <cell r="E8" t="b">
            <v>0</v>
          </cell>
        </row>
        <row r="9">
          <cell r="C9" t="b">
            <v>0</v>
          </cell>
          <cell r="D9" t="b">
            <v>0</v>
          </cell>
          <cell r="E9" t="b">
            <v>0</v>
          </cell>
        </row>
        <row r="10">
          <cell r="C10" t="b">
            <v>1</v>
          </cell>
          <cell r="D10" t="b">
            <v>0</v>
          </cell>
          <cell r="E10" t="b">
            <v>0</v>
          </cell>
        </row>
        <row r="11">
          <cell r="C11" t="b">
            <v>0</v>
          </cell>
          <cell r="D11" t="b">
            <v>0</v>
          </cell>
          <cell r="E11" t="b">
            <v>0</v>
          </cell>
        </row>
        <row r="12">
          <cell r="E12" t="b">
            <v>0</v>
          </cell>
        </row>
        <row r="13">
          <cell r="E13" t="b">
            <v>0</v>
          </cell>
        </row>
        <row r="14">
          <cell r="E14" t="b">
            <v>0</v>
          </cell>
        </row>
        <row r="17">
          <cell r="C17" t="str">
            <v>Funding Amount:</v>
          </cell>
          <cell r="D17" t="str">
            <v>Funding Amount:</v>
          </cell>
          <cell r="E17" t="str">
            <v>Funding Amount:</v>
          </cell>
        </row>
        <row r="18">
          <cell r="C18" t="str">
            <v>Purchase Price:</v>
          </cell>
          <cell r="D18" t="str">
            <v/>
          </cell>
          <cell r="E18" t="str">
            <v/>
          </cell>
        </row>
        <row r="19">
          <cell r="C19" t="str">
            <v>% Financed:</v>
          </cell>
          <cell r="D19" t="str">
            <v/>
          </cell>
          <cell r="E19" t="str">
            <v/>
          </cell>
        </row>
        <row r="20">
          <cell r="C20" t="str">
            <v>Term (Months):</v>
          </cell>
          <cell r="D20" t="str">
            <v>Term (Months):</v>
          </cell>
          <cell r="E20" t="str">
            <v>Term (Months):</v>
          </cell>
        </row>
        <row r="21">
          <cell r="C21" t="str">
            <v>IO Period (Months):</v>
          </cell>
          <cell r="D21" t="str">
            <v>IO Period (Months):</v>
          </cell>
          <cell r="E21" t="str">
            <v>IO Period (Months):</v>
          </cell>
        </row>
        <row r="22">
          <cell r="C22" t="str">
            <v>Amort (Months):</v>
          </cell>
          <cell r="D22" t="str">
            <v>Amort (Months):</v>
          </cell>
          <cell r="E22" t="str">
            <v>Amort (Months):</v>
          </cell>
        </row>
        <row r="23">
          <cell r="C23" t="str">
            <v>Prepayment:</v>
          </cell>
          <cell r="D23" t="str">
            <v>Maturity:</v>
          </cell>
          <cell r="E23" t="str">
            <v>Maturity:</v>
          </cell>
        </row>
        <row r="24">
          <cell r="C24" t="str">
            <v>Initial Interest Rate:</v>
          </cell>
          <cell r="D24" t="str">
            <v>Initial Interest Rate:</v>
          </cell>
          <cell r="E24" t="str">
            <v>Initial Interest Rate:</v>
          </cell>
        </row>
        <row r="26">
          <cell r="C26">
            <v>1</v>
          </cell>
          <cell r="D26">
            <v>1</v>
          </cell>
          <cell r="E26">
            <v>1</v>
          </cell>
        </row>
        <row r="27">
          <cell r="C27">
            <v>360</v>
          </cell>
          <cell r="D27">
            <v>0</v>
          </cell>
          <cell r="E27">
            <v>0</v>
          </cell>
        </row>
        <row r="28">
          <cell r="C28">
            <v>360</v>
          </cell>
          <cell r="D28">
            <v>0</v>
          </cell>
          <cell r="E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</row>
        <row r="31">
          <cell r="C31" t="str">
            <v/>
          </cell>
          <cell r="D31" t="str">
            <v/>
          </cell>
          <cell r="E31" t="str">
            <v/>
          </cell>
        </row>
        <row r="32">
          <cell r="C32" t="str">
            <v/>
          </cell>
          <cell r="D32" t="str">
            <v/>
          </cell>
          <cell r="E32" t="str">
            <v/>
          </cell>
        </row>
        <row r="33">
          <cell r="C33">
            <v>36</v>
          </cell>
          <cell r="D33">
            <v>0</v>
          </cell>
          <cell r="E33">
            <v>0</v>
          </cell>
        </row>
        <row r="34">
          <cell r="C34" t="b">
            <v>0</v>
          </cell>
          <cell r="D34" t="b">
            <v>0</v>
          </cell>
        </row>
        <row r="35">
          <cell r="C35" t="b">
            <v>1</v>
          </cell>
          <cell r="D35" t="b">
            <v>0</v>
          </cell>
          <cell r="E35" t="b">
            <v>0</v>
          </cell>
        </row>
        <row r="36">
          <cell r="E36" t="b">
            <v>0</v>
          </cell>
        </row>
        <row r="37">
          <cell r="E37" t="b">
            <v>0</v>
          </cell>
        </row>
        <row r="38">
          <cell r="C38">
            <v>0</v>
          </cell>
          <cell r="D38">
            <v>0</v>
          </cell>
          <cell r="E38">
            <v>0</v>
          </cell>
        </row>
        <row r="39">
          <cell r="C39">
            <v>1</v>
          </cell>
          <cell r="D39">
            <v>1</v>
          </cell>
        </row>
      </sheetData>
      <sheetData sheetId="17" refreshError="1">
        <row r="8">
          <cell r="D8">
            <v>0</v>
          </cell>
          <cell r="E8" t="str">
            <v>% of Purchase Price</v>
          </cell>
        </row>
        <row r="9">
          <cell r="D9">
            <v>0</v>
          </cell>
        </row>
        <row r="10">
          <cell r="D10">
            <v>0.01</v>
          </cell>
        </row>
        <row r="11">
          <cell r="D11">
            <v>0.01</v>
          </cell>
        </row>
        <row r="12">
          <cell r="D12">
            <v>0.01</v>
          </cell>
        </row>
        <row r="13">
          <cell r="D13">
            <v>0.01</v>
          </cell>
        </row>
        <row r="14">
          <cell r="D14">
            <v>0.01</v>
          </cell>
        </row>
        <row r="15">
          <cell r="D15">
            <v>0.01</v>
          </cell>
        </row>
        <row r="19">
          <cell r="D19" t="str">
            <v>Monthly</v>
          </cell>
        </row>
        <row r="25">
          <cell r="F25" t="str">
            <v>Yes</v>
          </cell>
          <cell r="H25" t="str">
            <v>No</v>
          </cell>
          <cell r="J25" t="str">
            <v>No</v>
          </cell>
          <cell r="L25" t="str">
            <v>No</v>
          </cell>
          <cell r="N25" t="str">
            <v>No</v>
          </cell>
          <cell r="P25" t="str">
            <v>No</v>
          </cell>
          <cell r="R25" t="str">
            <v>Yes</v>
          </cell>
        </row>
        <row r="26">
          <cell r="F26" t="str">
            <v>Monthly</v>
          </cell>
          <cell r="J26" t="str">
            <v>Annual</v>
          </cell>
          <cell r="N26" t="str">
            <v>Annual</v>
          </cell>
        </row>
        <row r="27">
          <cell r="F27" t="str">
            <v>Yes</v>
          </cell>
        </row>
        <row r="30">
          <cell r="B30" t="str">
            <v>Enter LP Name 1</v>
          </cell>
          <cell r="F30">
            <v>0.08</v>
          </cell>
          <cell r="J30">
            <v>0.1</v>
          </cell>
          <cell r="N30">
            <v>0.12</v>
          </cell>
        </row>
        <row r="31">
          <cell r="B31" t="str">
            <v>Enter LP Name 2</v>
          </cell>
        </row>
        <row r="34">
          <cell r="B34" t="str">
            <v>Enter GP Name</v>
          </cell>
          <cell r="H34">
            <v>0</v>
          </cell>
          <cell r="I34">
            <v>0.3</v>
          </cell>
          <cell r="K34">
            <v>0.3</v>
          </cell>
          <cell r="L34">
            <v>0</v>
          </cell>
          <cell r="M34">
            <v>0.4</v>
          </cell>
          <cell r="O34">
            <v>0.4</v>
          </cell>
          <cell r="P34">
            <v>0</v>
          </cell>
          <cell r="Q34">
            <v>0.5</v>
          </cell>
          <cell r="R34">
            <v>0.5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C2" t="b">
            <v>1</v>
          </cell>
        </row>
        <row r="4">
          <cell r="C4" t="b">
            <v>1</v>
          </cell>
        </row>
        <row r="5">
          <cell r="C5" t="b">
            <v>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&amp; Assumptions"/>
      <sheetName val="Rent Roll"/>
      <sheetName val="Annual Cash Flow"/>
      <sheetName val="Monthly Cash Flow"/>
      <sheetName val="Commercial Lease"/>
      <sheetName val="Reimbursement Breakout"/>
      <sheetName val="ICAP"/>
      <sheetName val="Data 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/>
      <sheetData sheetId="1">
        <row r="4">
          <cell r="D4">
            <v>44635</v>
          </cell>
        </row>
        <row r="6">
          <cell r="D6">
            <v>48273</v>
          </cell>
        </row>
        <row r="11">
          <cell r="D11">
            <v>120</v>
          </cell>
        </row>
        <row r="15">
          <cell r="D15">
            <v>26951776.537690803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10">
          <cell r="T10" t="str">
            <v>Legal Rent</v>
          </cell>
        </row>
        <row r="13">
          <cell r="T13" t="str">
            <v>Unabated (Proforma) Taxes</v>
          </cell>
        </row>
      </sheetData>
      <sheetData sheetId="1">
        <row r="4">
          <cell r="D4">
            <v>44635</v>
          </cell>
        </row>
        <row r="5">
          <cell r="D5">
            <v>10</v>
          </cell>
        </row>
        <row r="6">
          <cell r="M6">
            <v>202366.87000000011</v>
          </cell>
          <cell r="N6">
            <v>0</v>
          </cell>
          <cell r="O6">
            <v>0</v>
          </cell>
          <cell r="P6">
            <v>0</v>
          </cell>
          <cell r="X6">
            <v>7000</v>
          </cell>
          <cell r="AA6">
            <v>0</v>
          </cell>
        </row>
        <row r="7">
          <cell r="D7">
            <v>2022</v>
          </cell>
        </row>
        <row r="12">
          <cell r="D12">
            <v>24</v>
          </cell>
        </row>
        <row r="13">
          <cell r="D13">
            <v>1.3</v>
          </cell>
        </row>
        <row r="14">
          <cell r="D14">
            <v>0</v>
          </cell>
        </row>
        <row r="21">
          <cell r="W21">
            <v>500</v>
          </cell>
          <cell r="X21">
            <v>500</v>
          </cell>
        </row>
        <row r="23">
          <cell r="D23">
            <v>0.06</v>
          </cell>
        </row>
        <row r="30">
          <cell r="D30" t="str">
            <v>Market Rent</v>
          </cell>
        </row>
        <row r="31">
          <cell r="X31">
            <v>8000</v>
          </cell>
          <cell r="Y31">
            <v>8000</v>
          </cell>
        </row>
        <row r="34">
          <cell r="D34">
            <v>48273</v>
          </cell>
          <cell r="E34">
            <v>48244</v>
          </cell>
        </row>
        <row r="36">
          <cell r="C36">
            <v>48273</v>
          </cell>
          <cell r="D36">
            <v>48244</v>
          </cell>
        </row>
        <row r="37">
          <cell r="C37">
            <v>0.03</v>
          </cell>
          <cell r="D37">
            <v>7.0000000000000007E-2</v>
          </cell>
          <cell r="E37">
            <v>0.03</v>
          </cell>
        </row>
        <row r="38">
          <cell r="C38">
            <v>0.02</v>
          </cell>
        </row>
        <row r="54">
          <cell r="C54">
            <v>0.3</v>
          </cell>
        </row>
        <row r="55">
          <cell r="D55">
            <v>0.03</v>
          </cell>
        </row>
        <row r="56">
          <cell r="D56">
            <v>0.01</v>
          </cell>
        </row>
        <row r="57">
          <cell r="D57">
            <v>1.4999999999999999E-2</v>
          </cell>
        </row>
        <row r="58">
          <cell r="D58">
            <v>0.01</v>
          </cell>
        </row>
        <row r="59">
          <cell r="D59">
            <v>0.01</v>
          </cell>
        </row>
        <row r="60">
          <cell r="D60">
            <v>0.01</v>
          </cell>
        </row>
        <row r="62">
          <cell r="D62">
            <v>2033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REITs &amp; S&amp;P"/>
      <sheetName val="Demand"/>
      <sheetName val="Occ"/>
      <sheetName val="DPW 18 &amp; 19"/>
      <sheetName val="TPS BACKUP"/>
      <sheetName val="Invoice Tie Out"/>
      <sheetName val="Return Summary"/>
      <sheetName val="T5D Budget 2014"/>
      <sheetName val="2014 SGA Slide Inputs"/>
      <sheetName val="T5D Budget 2015 - NEEDS UPDATE"/>
      <sheetName val="Asset Management Fees"/>
      <sheetName val="P&amp;L"/>
      <sheetName val="Sheet1"/>
      <sheetName val="Profit and Loss - 12 Month Hist"/>
      <sheetName val="DataTape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71">
          <cell r="D171">
            <v>0</v>
          </cell>
        </row>
      </sheetData>
      <sheetData sheetId="8">
        <row r="171">
          <cell r="D171">
            <v>0</v>
          </cell>
        </row>
      </sheetData>
      <sheetData sheetId="9">
        <row r="171">
          <cell r="D171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ummsht"/>
    </sheetNames>
    <sheetDataSet>
      <sheetData sheetId="0">
        <row r="60">
          <cell r="F60">
            <v>0.2</v>
          </cell>
        </row>
        <row r="135">
          <cell r="E135">
            <v>5.3792676242975117E-2</v>
          </cell>
        </row>
        <row r="136">
          <cell r="E136">
            <v>6.5681770075035173E-2</v>
          </cell>
        </row>
        <row r="137">
          <cell r="E137">
            <v>7.9037589924664753E-2</v>
          </cell>
        </row>
        <row r="138">
          <cell r="E138">
            <v>9.3672789192370182E-2</v>
          </cell>
        </row>
        <row r="139">
          <cell r="E139">
            <v>0.10935888548657445</v>
          </cell>
        </row>
        <row r="140">
          <cell r="E140">
            <v>0.12586561470778773</v>
          </cell>
        </row>
        <row r="141">
          <cell r="E141">
            <v>0.14298917762938032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areTaxoPres"/>
      <sheetName val="mwareValPrintout"/>
      <sheetName val="__FDSCACHE__"/>
      <sheetName val="LVS"/>
      <sheetName val="Sum of the Parts"/>
      <sheetName val="Scenario"/>
      <sheetName val="Price Target Components"/>
      <sheetName val="Hengqin"/>
      <sheetName val="Mall"/>
      <sheetName val="Links"/>
      <sheetName val="Exhibits"/>
      <sheetName val="Exhibits 2"/>
      <sheetName val="Venetian Open Shops"/>
      <sheetName val="Chart"/>
      <sheetName val="Sensitivity"/>
      <sheetName val="Scenario Tables"/>
      <sheetName val="Assumptions"/>
      <sheetName val="Model Instructions"/>
      <sheetName val="Drivers"/>
      <sheetName val="Sources &amp; Uses"/>
      <sheetName val="worksheet"/>
      <sheetName val="mwareDates"/>
      <sheetName val="mwareSettings"/>
      <sheetName val="mStar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  <sheetName val="Occ Rooms"/>
      <sheetName val="Rooms Rev"/>
      <sheetName val="F&amp;B"/>
      <sheetName val="Mkt SPG"/>
      <sheetName val="TMFIR"/>
      <sheetName val="Owners Expense"/>
      <sheetName val="Miscellaneous"/>
      <sheetName val="HotComps2000"/>
      <sheetName val="Capital Input"/>
      <sheetName val="#REF"/>
      <sheetName val="HOT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5">
          <cell r="T5" t="str">
            <v>Pro Forma - Working</v>
          </cell>
        </row>
        <row r="6">
          <cell r="M6">
            <v>9355.380000000001</v>
          </cell>
          <cell r="T6" t="str">
            <v>Pro Forma - Expense Ratio</v>
          </cell>
        </row>
        <row r="7">
          <cell r="M7">
            <v>37824</v>
          </cell>
          <cell r="T7" t="str">
            <v>Actual</v>
          </cell>
        </row>
        <row r="9">
          <cell r="M9">
            <v>61171</v>
          </cell>
        </row>
        <row r="10">
          <cell r="F10">
            <v>82424.189499999993</v>
          </cell>
          <cell r="M10">
            <v>57</v>
          </cell>
          <cell r="T10" t="str">
            <v>Legal Rent</v>
          </cell>
        </row>
        <row r="11">
          <cell r="F11">
            <v>590903.86499999999</v>
          </cell>
        </row>
        <row r="12">
          <cell r="T12" t="str">
            <v>Abated (Actual) Taxes</v>
          </cell>
        </row>
        <row r="13">
          <cell r="T13" t="str">
            <v>Unabated (Proforma) Taxes</v>
          </cell>
        </row>
        <row r="20">
          <cell r="M20">
            <v>4238645.9496716596</v>
          </cell>
        </row>
        <row r="31">
          <cell r="J31">
            <v>2239095.7468133876</v>
          </cell>
        </row>
      </sheetData>
      <sheetData sheetId="1">
        <row r="4">
          <cell r="D4">
            <v>44635</v>
          </cell>
        </row>
        <row r="5">
          <cell r="D5">
            <v>10</v>
          </cell>
        </row>
        <row r="6">
          <cell r="D6">
            <v>48273</v>
          </cell>
          <cell r="M6">
            <v>204027.16</v>
          </cell>
          <cell r="N6">
            <v>277952.31</v>
          </cell>
          <cell r="O6">
            <v>217463.5448818898</v>
          </cell>
          <cell r="P6">
            <v>0</v>
          </cell>
          <cell r="X6">
            <v>23476.83</v>
          </cell>
          <cell r="AA6">
            <v>281721.96000000002</v>
          </cell>
        </row>
        <row r="7">
          <cell r="D7">
            <v>2022</v>
          </cell>
        </row>
        <row r="8">
          <cell r="D8">
            <v>0.7</v>
          </cell>
        </row>
        <row r="9">
          <cell r="D9">
            <v>4.4999999999999998E-2</v>
          </cell>
        </row>
        <row r="10">
          <cell r="D10">
            <v>360</v>
          </cell>
        </row>
        <row r="11">
          <cell r="D11">
            <v>120</v>
          </cell>
        </row>
        <row r="12">
          <cell r="D12">
            <v>24</v>
          </cell>
        </row>
        <row r="13">
          <cell r="D13">
            <v>1.3</v>
          </cell>
        </row>
        <row r="14">
          <cell r="D14">
            <v>0</v>
          </cell>
        </row>
        <row r="15">
          <cell r="D15">
            <v>28055677.73833416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  <cell r="W21">
            <v>500</v>
          </cell>
          <cell r="X21">
            <v>500</v>
          </cell>
        </row>
        <row r="23">
          <cell r="D23">
            <v>0.06</v>
          </cell>
        </row>
        <row r="27">
          <cell r="D27" t="str">
            <v>Pro Forma</v>
          </cell>
        </row>
        <row r="28">
          <cell r="D28" t="str">
            <v>Abated (Actual) Taxes</v>
          </cell>
        </row>
        <row r="29">
          <cell r="D29" t="str">
            <v>Pro Forma - Base</v>
          </cell>
        </row>
        <row r="30">
          <cell r="D30" t="str">
            <v>Legal Rent</v>
          </cell>
        </row>
        <row r="34">
          <cell r="D34">
            <v>48273</v>
          </cell>
          <cell r="E34">
            <v>48244</v>
          </cell>
        </row>
        <row r="36">
          <cell r="C36">
            <v>48273</v>
          </cell>
          <cell r="D36">
            <v>48244</v>
          </cell>
        </row>
        <row r="37">
          <cell r="C37">
            <v>0.03</v>
          </cell>
          <cell r="D37">
            <v>0.03</v>
          </cell>
          <cell r="E37">
            <v>0.03</v>
          </cell>
        </row>
        <row r="38">
          <cell r="C38">
            <v>0.02</v>
          </cell>
        </row>
        <row r="53">
          <cell r="C53">
            <v>0.03</v>
          </cell>
          <cell r="D53">
            <v>0.03</v>
          </cell>
          <cell r="E53">
            <v>0.03</v>
          </cell>
        </row>
        <row r="54">
          <cell r="C54">
            <v>0.3</v>
          </cell>
        </row>
        <row r="55">
          <cell r="D55">
            <v>0.05</v>
          </cell>
        </row>
        <row r="56">
          <cell r="D56">
            <v>0.01</v>
          </cell>
        </row>
        <row r="57">
          <cell r="D57">
            <v>1.4999999999999999E-2</v>
          </cell>
        </row>
        <row r="58">
          <cell r="D58">
            <v>0.01</v>
          </cell>
        </row>
        <row r="59">
          <cell r="D59">
            <v>0.01</v>
          </cell>
        </row>
        <row r="60">
          <cell r="D60">
            <v>0.01</v>
          </cell>
        </row>
        <row r="62">
          <cell r="D62">
            <v>2033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&amp; Assumptions"/>
      <sheetName val="Rent Roll"/>
      <sheetName val="Annual Cash Flow"/>
      <sheetName val="Monthly Cash Flow"/>
      <sheetName val="Commercial Lease"/>
      <sheetName val="ICAP"/>
      <sheetName val="CRE Leases"/>
      <sheetName val="Data Validation"/>
      <sheetName val="Mortgage Amortization"/>
    </sheetNames>
    <sheetDataSet>
      <sheetData sheetId="0">
        <row r="28">
          <cell r="F28">
            <v>4.4999999999999998E-2</v>
          </cell>
        </row>
      </sheetData>
      <sheetData sheetId="1"/>
      <sheetData sheetId="2">
        <row r="26">
          <cell r="F26">
            <v>645075.00000000012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</sheetNames>
    <sheetDataSet>
      <sheetData sheetId="0"/>
      <sheetData sheetId="1">
        <row r="8">
          <cell r="D8">
            <v>0.7</v>
          </cell>
        </row>
        <row r="9">
          <cell r="D9">
            <v>3.7499999999999999E-2</v>
          </cell>
        </row>
        <row r="10">
          <cell r="D10">
            <v>360</v>
          </cell>
        </row>
        <row r="27">
          <cell r="D27" t="str">
            <v>Actual</v>
          </cell>
        </row>
        <row r="28">
          <cell r="D28" t="str">
            <v>Abated (Actual) Taxes</v>
          </cell>
        </row>
        <row r="29">
          <cell r="D29" t="str">
            <v>Actual</v>
          </cell>
        </row>
        <row r="53">
          <cell r="C53">
            <v>0.03</v>
          </cell>
          <cell r="D53">
            <v>0.03</v>
          </cell>
          <cell r="E53">
            <v>3.5000000000000003E-2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54CD-94CF-4354-80DD-6C770F4D19CB}">
  <sheetPr>
    <tabColor theme="8" tint="-0.249977111117893"/>
  </sheetPr>
  <dimension ref="B2:AA95"/>
  <sheetViews>
    <sheetView showGridLines="0" tabSelected="1" zoomScale="85" zoomScaleNormal="85" workbookViewId="0">
      <selection activeCell="C25" sqref="C25"/>
    </sheetView>
  </sheetViews>
  <sheetFormatPr defaultColWidth="8.85546875" defaultRowHeight="14.25" x14ac:dyDescent="0.25"/>
  <cols>
    <col min="1" max="1" width="2.7109375" style="266" customWidth="1"/>
    <col min="2" max="2" width="31.85546875" style="266" customWidth="1"/>
    <col min="3" max="3" width="32" style="266" customWidth="1"/>
    <col min="4" max="4" width="2.28515625" style="266" customWidth="1"/>
    <col min="5" max="5" width="22.7109375" style="266" customWidth="1"/>
    <col min="6" max="6" width="21.7109375" style="266" customWidth="1"/>
    <col min="7" max="7" width="2.28515625" style="266" customWidth="1"/>
    <col min="8" max="8" width="21.7109375" style="266" customWidth="1"/>
    <col min="9" max="9" width="22.7109375" style="266" customWidth="1"/>
    <col min="10" max="10" width="2.28515625" style="266" customWidth="1"/>
    <col min="11" max="11" width="23.28515625" style="266" bestFit="1" customWidth="1"/>
    <col min="12" max="12" width="21" style="266" customWidth="1"/>
    <col min="13" max="13" width="20.28515625" style="266" customWidth="1"/>
    <col min="14" max="14" width="12.85546875" style="266" customWidth="1"/>
    <col min="15" max="15" width="15.42578125" style="266" customWidth="1"/>
    <col min="16" max="16" width="14.7109375" style="266" bestFit="1" customWidth="1"/>
    <col min="17" max="17" width="8.85546875" style="266"/>
    <col min="18" max="18" width="27.7109375" style="266" bestFit="1" customWidth="1"/>
    <col min="19" max="19" width="14.28515625" style="266" bestFit="1" customWidth="1"/>
    <col min="20" max="20" width="19.42578125" style="266" bestFit="1" customWidth="1"/>
    <col min="21" max="22" width="13.7109375" style="266" bestFit="1" customWidth="1"/>
    <col min="23" max="23" width="8.85546875" style="266"/>
    <col min="24" max="24" width="18" style="266" bestFit="1" customWidth="1"/>
    <col min="25" max="25" width="8.42578125" style="266" bestFit="1" customWidth="1"/>
    <col min="26" max="16384" width="8.85546875" style="266"/>
  </cols>
  <sheetData>
    <row r="2" spans="2:12" ht="47.1" customHeight="1" x14ac:dyDescent="0.25">
      <c r="B2" s="650"/>
      <c r="C2" s="653" t="str">
        <f>"   "&amp;CONCATENATE(C21&amp;" Cash Flow Analysis")</f>
        <v xml:space="preserve">   1 Brown Street, Phila., PA Cash Flow Analysis</v>
      </c>
      <c r="D2" s="651"/>
      <c r="E2" s="651"/>
      <c r="F2" s="651"/>
      <c r="G2" s="651"/>
      <c r="H2" s="651"/>
      <c r="I2" s="651"/>
      <c r="J2" s="651"/>
      <c r="K2" s="651"/>
      <c r="L2" s="652"/>
    </row>
    <row r="3" spans="2:12" ht="7.5" customHeight="1" x14ac:dyDescent="0.25">
      <c r="B3" s="514"/>
    </row>
    <row r="4" spans="2:12" s="515" customFormat="1" ht="18" x14ac:dyDescent="0.25">
      <c r="B4" s="255" t="s">
        <v>2</v>
      </c>
      <c r="D4" s="266"/>
    </row>
    <row r="5" spans="2:12" s="515" customFormat="1" ht="30" customHeight="1" x14ac:dyDescent="0.25">
      <c r="B5" s="254">
        <f ca="1">C47</f>
        <v>5.0585618615150443E-2</v>
      </c>
      <c r="D5" s="516"/>
    </row>
    <row r="6" spans="2:12" s="515" customFormat="1" ht="18" x14ac:dyDescent="0.25">
      <c r="B6" s="255" t="s">
        <v>232</v>
      </c>
    </row>
    <row r="7" spans="2:12" s="515" customFormat="1" ht="30" customHeight="1" x14ac:dyDescent="0.25">
      <c r="B7" s="254">
        <f ca="1">C50</f>
        <v>2.0527945974134015E-2</v>
      </c>
    </row>
    <row r="8" spans="2:12" s="515" customFormat="1" ht="18" x14ac:dyDescent="0.25">
      <c r="B8" s="710" t="s">
        <v>74</v>
      </c>
    </row>
    <row r="9" spans="2:12" s="515" customFormat="1" ht="30" customHeight="1" x14ac:dyDescent="0.25">
      <c r="B9" s="870">
        <f ca="1">C49</f>
        <v>2.1612637216391613</v>
      </c>
    </row>
    <row r="10" spans="2:12" s="515" customFormat="1" ht="18" x14ac:dyDescent="0.25">
      <c r="B10" s="255" t="s">
        <v>579</v>
      </c>
    </row>
    <row r="11" spans="2:12" s="515" customFormat="1" ht="30" customHeight="1" x14ac:dyDescent="0.25">
      <c r="B11" s="256">
        <f ca="1">F22</f>
        <v>57660148.613923296</v>
      </c>
    </row>
    <row r="12" spans="2:12" s="515" customFormat="1" ht="18" customHeight="1" x14ac:dyDescent="0.25">
      <c r="B12" s="255"/>
    </row>
    <row r="13" spans="2:12" s="515" customFormat="1" ht="30" customHeight="1" x14ac:dyDescent="0.25">
      <c r="B13" s="256"/>
    </row>
    <row r="14" spans="2:12" s="515" customFormat="1" ht="18" customHeight="1" x14ac:dyDescent="0.25">
      <c r="B14" s="255" t="s">
        <v>236</v>
      </c>
    </row>
    <row r="15" spans="2:12" s="515" customFormat="1" ht="30" customHeight="1" x14ac:dyDescent="0.25">
      <c r="B15" s="256">
        <f>C55</f>
        <v>7000000</v>
      </c>
    </row>
    <row r="16" spans="2:12" s="515" customFormat="1" ht="18" x14ac:dyDescent="0.25"/>
    <row r="17" spans="2:25" ht="15" x14ac:dyDescent="0.25">
      <c r="B17" s="244" t="s">
        <v>226</v>
      </c>
      <c r="C17" s="517"/>
      <c r="D17" s="518"/>
      <c r="E17" s="244" t="s">
        <v>574</v>
      </c>
      <c r="F17" s="233"/>
      <c r="H17" s="263" t="s">
        <v>576</v>
      </c>
      <c r="I17" s="669"/>
      <c r="K17" s="591" t="s">
        <v>762</v>
      </c>
      <c r="L17" s="592"/>
      <c r="M17" s="592"/>
      <c r="N17" s="592"/>
      <c r="O17" s="592"/>
      <c r="P17" s="593"/>
      <c r="Q17" s="518"/>
    </row>
    <row r="18" spans="2:25" ht="15" x14ac:dyDescent="0.25">
      <c r="B18" s="799" t="s">
        <v>238</v>
      </c>
      <c r="C18" s="105">
        <v>44927</v>
      </c>
      <c r="D18" s="518"/>
      <c r="E18" s="793" t="s">
        <v>65</v>
      </c>
      <c r="F18" s="109">
        <v>105000000</v>
      </c>
      <c r="H18" s="804" t="s">
        <v>48</v>
      </c>
      <c r="I18" s="807">
        <v>7.4999999999999997E-2</v>
      </c>
      <c r="K18" s="833" t="s">
        <v>547</v>
      </c>
      <c r="L18" s="834"/>
      <c r="M18" s="834"/>
      <c r="N18" s="834"/>
      <c r="O18" s="834"/>
      <c r="P18" s="835"/>
      <c r="Q18" s="518"/>
    </row>
    <row r="19" spans="2:25" ht="15" x14ac:dyDescent="0.25">
      <c r="B19" s="797" t="s">
        <v>239</v>
      </c>
      <c r="C19" s="107">
        <v>10</v>
      </c>
      <c r="E19" s="793" t="s">
        <v>67</v>
      </c>
      <c r="F19" s="110">
        <v>0.02</v>
      </c>
      <c r="H19" s="793" t="s">
        <v>575</v>
      </c>
      <c r="I19" s="672">
        <v>0.7</v>
      </c>
      <c r="K19" s="689" t="s">
        <v>548</v>
      </c>
      <c r="L19" s="784" t="s">
        <v>19</v>
      </c>
      <c r="M19" s="784" t="s">
        <v>151</v>
      </c>
      <c r="N19" s="784" t="s">
        <v>549</v>
      </c>
      <c r="O19" s="784" t="s">
        <v>97</v>
      </c>
      <c r="P19" s="785" t="s">
        <v>550</v>
      </c>
      <c r="Q19" s="518"/>
      <c r="X19" s="518"/>
      <c r="Y19" s="518"/>
    </row>
    <row r="20" spans="2:25" ht="15" x14ac:dyDescent="0.2">
      <c r="B20" s="800" t="s">
        <v>240</v>
      </c>
      <c r="C20" s="238">
        <f>EOMONTH(C18,(C19*12)-1)</f>
        <v>48579</v>
      </c>
      <c r="E20" s="794" t="s">
        <v>118</v>
      </c>
      <c r="F20" s="649">
        <f>F18/C25</f>
        <v>353.37591793601541</v>
      </c>
      <c r="H20" s="793" t="s">
        <v>44</v>
      </c>
      <c r="I20" s="231">
        <f ca="1">I19*(F41+F42+F43+F18)</f>
        <v>83728964.541972667</v>
      </c>
      <c r="K20" s="805" t="s">
        <v>563</v>
      </c>
      <c r="L20" s="597">
        <v>1000000</v>
      </c>
      <c r="M20" s="579">
        <f>L20/'Summary &amp; Purchase Assumptions'!$C$24</f>
        <v>3.549434752515662</v>
      </c>
      <c r="N20" s="595">
        <v>2</v>
      </c>
      <c r="O20" s="596">
        <v>8</v>
      </c>
      <c r="P20" s="594">
        <f>N20+O20</f>
        <v>10</v>
      </c>
      <c r="Q20" s="518"/>
      <c r="X20" s="518"/>
      <c r="Y20" s="518"/>
    </row>
    <row r="21" spans="2:25" ht="15" x14ac:dyDescent="0.2">
      <c r="B21" s="793" t="s">
        <v>76</v>
      </c>
      <c r="C21" s="522" t="s">
        <v>295</v>
      </c>
      <c r="D21" s="520"/>
      <c r="E21" s="794" t="s">
        <v>560</v>
      </c>
      <c r="F21" s="649">
        <f>F18/C37</f>
        <v>428571.42857142858</v>
      </c>
      <c r="H21" s="793" t="s">
        <v>46</v>
      </c>
      <c r="I21" s="674">
        <v>36</v>
      </c>
      <c r="K21" s="805" t="s">
        <v>744</v>
      </c>
      <c r="L21" s="597">
        <v>1000000</v>
      </c>
      <c r="M21" s="579">
        <f>L21/'Summary &amp; Purchase Assumptions'!$C$24</f>
        <v>3.549434752515662</v>
      </c>
      <c r="N21" s="595">
        <v>2</v>
      </c>
      <c r="O21" s="596">
        <v>8</v>
      </c>
      <c r="P21" s="594">
        <f>N21+O21</f>
        <v>10</v>
      </c>
      <c r="Q21" s="518"/>
      <c r="X21" s="518"/>
      <c r="Y21" s="518"/>
    </row>
    <row r="22" spans="2:25" ht="15" x14ac:dyDescent="0.2">
      <c r="B22" s="793" t="s">
        <v>77</v>
      </c>
      <c r="C22" s="524" t="s">
        <v>200</v>
      </c>
      <c r="D22" s="520"/>
      <c r="E22" s="795" t="s">
        <v>579</v>
      </c>
      <c r="F22" s="558">
        <f ca="1">F18+F40+F41+F42+F43+F44-I20+((I21/12)*I18*I20)</f>
        <v>57660148.613923296</v>
      </c>
      <c r="H22" s="793" t="s">
        <v>47</v>
      </c>
      <c r="I22" s="674">
        <v>360</v>
      </c>
      <c r="K22" s="805" t="s">
        <v>745</v>
      </c>
      <c r="L22" s="597">
        <v>1000000</v>
      </c>
      <c r="M22" s="579">
        <f>L22/'Summary &amp; Purchase Assumptions'!$C$24</f>
        <v>3.549434752515662</v>
      </c>
      <c r="N22" s="595">
        <v>2</v>
      </c>
      <c r="O22" s="596">
        <v>8</v>
      </c>
      <c r="P22" s="594">
        <f>N22+O22</f>
        <v>10</v>
      </c>
      <c r="Q22" s="518"/>
      <c r="X22" s="518"/>
      <c r="Y22" s="518"/>
    </row>
    <row r="23" spans="2:25" ht="15" x14ac:dyDescent="0.25">
      <c r="B23" s="795" t="s">
        <v>90</v>
      </c>
      <c r="C23" s="525" t="s">
        <v>174</v>
      </c>
      <c r="D23" s="520"/>
      <c r="E23"/>
      <c r="F23"/>
      <c r="G23"/>
      <c r="H23" s="793" t="s">
        <v>45</v>
      </c>
      <c r="I23" s="674">
        <v>36</v>
      </c>
      <c r="J23"/>
      <c r="K23" s="805" t="s">
        <v>56</v>
      </c>
      <c r="L23" s="597">
        <v>2000000</v>
      </c>
      <c r="M23" s="579">
        <f>L23/'Summary &amp; Purchase Assumptions'!$C$24</f>
        <v>7.098869505031324</v>
      </c>
      <c r="N23" s="595">
        <v>2</v>
      </c>
      <c r="O23" s="596">
        <v>8</v>
      </c>
      <c r="P23" s="594">
        <f>N23+O23</f>
        <v>10</v>
      </c>
      <c r="Q23" s="518"/>
    </row>
    <row r="24" spans="2:25" ht="15" x14ac:dyDescent="0.2">
      <c r="B24" s="793" t="s">
        <v>197</v>
      </c>
      <c r="C24" s="232">
        <f>C29+C38</f>
        <v>281735</v>
      </c>
      <c r="E24" s="264" t="s">
        <v>68</v>
      </c>
      <c r="F24" s="654"/>
      <c r="H24" s="795" t="s">
        <v>70</v>
      </c>
      <c r="I24" s="675">
        <v>0.01</v>
      </c>
      <c r="K24" s="805"/>
      <c r="L24" s="597"/>
      <c r="M24" s="579">
        <f>L24/'Summary &amp; Purchase Assumptions'!$C$24</f>
        <v>0</v>
      </c>
      <c r="N24" s="595"/>
      <c r="O24" s="596"/>
      <c r="P24" s="594">
        <f>N24+O24</f>
        <v>0</v>
      </c>
      <c r="Q24" s="518"/>
    </row>
    <row r="25" spans="2:25" x14ac:dyDescent="0.2">
      <c r="B25" s="795" t="s">
        <v>198</v>
      </c>
      <c r="C25" s="790">
        <v>297134</v>
      </c>
      <c r="E25" s="793" t="s">
        <v>565</v>
      </c>
      <c r="F25" s="110">
        <v>0.05</v>
      </c>
      <c r="K25" s="806" t="s">
        <v>19</v>
      </c>
      <c r="L25" s="662">
        <f>SUM(L20:L24)</f>
        <v>5000000</v>
      </c>
      <c r="M25" s="663">
        <f>L25/'Summary &amp; Purchase Assumptions'!$C$24</f>
        <v>17.74717376257831</v>
      </c>
      <c r="N25" s="664">
        <f>MIN(N20:N24)</f>
        <v>2</v>
      </c>
      <c r="O25" s="665">
        <f>P25-N25</f>
        <v>8</v>
      </c>
      <c r="P25" s="666">
        <f>MAX(P20:P24)</f>
        <v>10</v>
      </c>
    </row>
    <row r="26" spans="2:25" ht="15" x14ac:dyDescent="0.25">
      <c r="E26" s="793" t="s">
        <v>761</v>
      </c>
      <c r="F26" s="521">
        <f ca="1">HLOOKUP(EDATE(C20,12),'Annual Cash Flow'!$E$3:$P$67,MATCH("NET OPERATING INCOME",'Annual Cash Flow'!$B$3:$B$67,0),FALSE)</f>
        <v>6955670.1310147839</v>
      </c>
      <c r="H26" s="263" t="s">
        <v>577</v>
      </c>
      <c r="I26" s="669"/>
      <c r="K26" s="833" t="s">
        <v>551</v>
      </c>
      <c r="L26" s="834"/>
      <c r="M26" s="834"/>
      <c r="N26" s="834"/>
      <c r="O26" s="834"/>
      <c r="P26" s="835"/>
    </row>
    <row r="27" spans="2:25" ht="15" x14ac:dyDescent="0.25">
      <c r="B27" s="244" t="s">
        <v>143</v>
      </c>
      <c r="C27" s="534"/>
      <c r="E27" s="793" t="s">
        <v>566</v>
      </c>
      <c r="F27" s="521">
        <f ca="1">F26/F25</f>
        <v>139113402.62029567</v>
      </c>
      <c r="H27" s="804" t="s">
        <v>153</v>
      </c>
      <c r="I27" s="670">
        <f>I21</f>
        <v>36</v>
      </c>
      <c r="K27" s="689" t="s">
        <v>19</v>
      </c>
      <c r="L27" s="784" t="s">
        <v>573</v>
      </c>
      <c r="M27" s="784" t="s">
        <v>552</v>
      </c>
      <c r="N27" s="784" t="s">
        <v>549</v>
      </c>
      <c r="O27" s="784" t="s">
        <v>97</v>
      </c>
      <c r="P27" s="785" t="s">
        <v>550</v>
      </c>
    </row>
    <row r="28" spans="2:25" x14ac:dyDescent="0.2">
      <c r="B28" s="797" t="s">
        <v>148</v>
      </c>
      <c r="C28" s="539">
        <f>COUNTA('Rent Roll'!C4:C14)</f>
        <v>4</v>
      </c>
      <c r="E28" s="794" t="s">
        <v>119</v>
      </c>
      <c r="F28" s="538">
        <f ca="1">F27/C25</f>
        <v>468.18406045856642</v>
      </c>
      <c r="H28" s="793" t="s">
        <v>48</v>
      </c>
      <c r="I28" s="671">
        <v>0.05</v>
      </c>
      <c r="K28" s="667">
        <f>M28*L28</f>
        <v>8250000</v>
      </c>
      <c r="L28" s="668">
        <v>55</v>
      </c>
      <c r="M28" s="598">
        <v>150000</v>
      </c>
      <c r="N28" s="599">
        <v>1</v>
      </c>
      <c r="O28" s="600">
        <v>35</v>
      </c>
      <c r="P28" s="601">
        <f>N28+O28</f>
        <v>36</v>
      </c>
    </row>
    <row r="29" spans="2:25" x14ac:dyDescent="0.25">
      <c r="B29" s="797" t="s">
        <v>135</v>
      </c>
      <c r="C29" s="241">
        <f>SUM('Rent Roll'!D4:D14)</f>
        <v>14500</v>
      </c>
      <c r="E29" s="793" t="s">
        <v>69</v>
      </c>
      <c r="F29" s="110">
        <v>0.02</v>
      </c>
      <c r="H29" s="793" t="s">
        <v>292</v>
      </c>
      <c r="I29" s="672">
        <v>0.65</v>
      </c>
    </row>
    <row r="30" spans="2:25" ht="15" x14ac:dyDescent="0.25">
      <c r="B30" s="797" t="s">
        <v>78</v>
      </c>
      <c r="C30" s="544">
        <f>SUM('Rent Roll'!I4:I14)</f>
        <v>27833.739088263821</v>
      </c>
      <c r="D30" s="518"/>
      <c r="E30" s="795" t="s">
        <v>567</v>
      </c>
      <c r="F30" s="796">
        <f ca="1">F27/HLOOKUP(EDATE(C20,12),'Annual Cash Flow'!$E$3:$P$58,MATCH("Effective Gross Income",'Annual Cash Flow'!$B$3:$B$58,0),FALSE)</f>
        <v>13.428264676304279</v>
      </c>
      <c r="H30" s="793" t="s">
        <v>291</v>
      </c>
      <c r="I30" s="673">
        <v>1.2</v>
      </c>
    </row>
    <row r="31" spans="2:25" ht="15" x14ac:dyDescent="0.25">
      <c r="B31" s="797" t="s">
        <v>79</v>
      </c>
      <c r="C31" s="547">
        <f>SUM('Rent Roll'!J4:J14)</f>
        <v>334004.86905916588</v>
      </c>
      <c r="D31" s="518"/>
      <c r="H31" s="793" t="s">
        <v>154</v>
      </c>
      <c r="I31" s="110">
        <v>0.05</v>
      </c>
    </row>
    <row r="32" spans="2:25" ht="15" x14ac:dyDescent="0.25">
      <c r="B32" s="797" t="s">
        <v>80</v>
      </c>
      <c r="C32" s="548">
        <f>C31/C29</f>
        <v>23.034818555804545</v>
      </c>
      <c r="D32" s="518"/>
      <c r="E32" s="526" t="s">
        <v>754</v>
      </c>
      <c r="F32" s="648"/>
      <c r="H32" s="793" t="s">
        <v>44</v>
      </c>
      <c r="I32" s="179">
        <f ca="1">MIN(-PV(I28,I34/12,'Income Assumptions'!E55/I30),I29*I45)</f>
        <v>73212804.956315249</v>
      </c>
    </row>
    <row r="33" spans="2:27" ht="15" x14ac:dyDescent="0.25">
      <c r="B33" s="797" t="s">
        <v>555</v>
      </c>
      <c r="C33" s="549">
        <f>YEARFRAC('Summary &amp; Purchase Assumptions'!C18,(SUMPRODUCT('Rent Roll'!L4:L14,'Rent Roll'!D4:D14))/C29,1)</f>
        <v>9.4196550780180672</v>
      </c>
      <c r="D33" s="518"/>
      <c r="E33" s="812" t="s">
        <v>755</v>
      </c>
      <c r="F33" s="840"/>
      <c r="H33" s="793" t="s">
        <v>46</v>
      </c>
      <c r="I33" s="674">
        <v>120</v>
      </c>
    </row>
    <row r="34" spans="2:27" ht="15" x14ac:dyDescent="0.25">
      <c r="B34" s="800" t="s">
        <v>15</v>
      </c>
      <c r="C34" s="550">
        <f>SUMIF('Rent Roll'!E4:E14,'Data Validation'!E2,'Rent Roll'!D4:D14)/'Summary &amp; Purchase Assumptions'!C29</f>
        <v>1</v>
      </c>
      <c r="D34" s="518"/>
      <c r="E34" s="787" t="s">
        <v>109</v>
      </c>
      <c r="F34" s="649">
        <f ca="1">F22</f>
        <v>57660148.613923296</v>
      </c>
      <c r="H34" s="793" t="s">
        <v>47</v>
      </c>
      <c r="I34" s="674">
        <v>360</v>
      </c>
    </row>
    <row r="35" spans="2:27" ht="15" x14ac:dyDescent="0.25">
      <c r="C35" s="551"/>
      <c r="D35" s="518"/>
      <c r="E35" s="787" t="s">
        <v>756</v>
      </c>
      <c r="F35" s="649">
        <f ca="1">I20</f>
        <v>83728964.541972667</v>
      </c>
      <c r="H35" s="793" t="s">
        <v>45</v>
      </c>
      <c r="I35" s="674">
        <v>0</v>
      </c>
    </row>
    <row r="36" spans="2:27" ht="15" x14ac:dyDescent="0.25">
      <c r="B36" s="244" t="s">
        <v>144</v>
      </c>
      <c r="C36" s="791"/>
      <c r="D36" s="518"/>
      <c r="E36" s="787" t="s">
        <v>757</v>
      </c>
      <c r="F36" s="649">
        <f ca="1">-((I23/12)*I18*I20)</f>
        <v>-18839017.021943849</v>
      </c>
      <c r="H36" s="795" t="s">
        <v>70</v>
      </c>
      <c r="I36" s="675">
        <v>0.01</v>
      </c>
      <c r="N36"/>
      <c r="O36"/>
      <c r="P36"/>
    </row>
    <row r="37" spans="2:27" ht="15" x14ac:dyDescent="0.25">
      <c r="B37" s="801" t="s">
        <v>137</v>
      </c>
      <c r="C37" s="792">
        <f>'Rent Roll | Residential'!B21</f>
        <v>245</v>
      </c>
      <c r="D37" s="518"/>
      <c r="E37" s="841" t="s">
        <v>19</v>
      </c>
      <c r="F37" s="842">
        <f ca="1">SUM(F34:F36)</f>
        <v>122550096.1339521</v>
      </c>
      <c r="N37"/>
      <c r="O37"/>
      <c r="P37"/>
      <c r="Q37" s="175"/>
      <c r="V37" s="100"/>
    </row>
    <row r="38" spans="2:27" ht="15" x14ac:dyDescent="0.25">
      <c r="B38" s="797" t="s">
        <v>136</v>
      </c>
      <c r="C38" s="240">
        <f>'Rent Roll | Residential'!E21</f>
        <v>267235</v>
      </c>
      <c r="D38" s="518"/>
      <c r="E38" s="812" t="s">
        <v>758</v>
      </c>
      <c r="F38" s="785"/>
      <c r="H38" s="263" t="s">
        <v>81</v>
      </c>
      <c r="I38" s="265"/>
      <c r="N38"/>
      <c r="O38"/>
      <c r="P38"/>
      <c r="Q38" s="101"/>
      <c r="U38" s="482"/>
      <c r="V38" s="100"/>
      <c r="W38" s="482"/>
      <c r="X38" s="482"/>
      <c r="Y38" s="482"/>
      <c r="Z38" s="482"/>
    </row>
    <row r="39" spans="2:27" ht="15" x14ac:dyDescent="0.25">
      <c r="B39" s="797" t="s">
        <v>149</v>
      </c>
      <c r="C39" s="635">
        <f>C38/C37</f>
        <v>1090.7551020408164</v>
      </c>
      <c r="D39" s="518"/>
      <c r="E39" s="787" t="s">
        <v>574</v>
      </c>
      <c r="F39" s="649">
        <f>F18</f>
        <v>105000000</v>
      </c>
      <c r="H39" s="804" t="s">
        <v>578</v>
      </c>
      <c r="I39" s="809">
        <f ca="1">'Summary &amp; Purchase Assumptions'!I20/'Summary &amp; Purchase Assumptions'!F18</f>
        <v>0.79741870992354924</v>
      </c>
      <c r="Q39" s="101"/>
      <c r="R39" s="518"/>
      <c r="S39" s="518"/>
      <c r="T39" s="518"/>
      <c r="U39" s="555"/>
      <c r="V39" s="120"/>
      <c r="W39" s="556"/>
      <c r="X39" s="556"/>
      <c r="Y39" s="556"/>
      <c r="Z39" s="556"/>
      <c r="AA39" s="298"/>
    </row>
    <row r="40" spans="2:27" ht="15" x14ac:dyDescent="0.25">
      <c r="B40" s="797" t="s">
        <v>78</v>
      </c>
      <c r="C40" s="544">
        <f>'Rent Roll | Residential'!G21</f>
        <v>518971</v>
      </c>
      <c r="D40" s="518"/>
      <c r="E40" s="787" t="s">
        <v>759</v>
      </c>
      <c r="F40" s="649">
        <f>F19*F39</f>
        <v>2100000</v>
      </c>
      <c r="H40" s="793" t="s">
        <v>82</v>
      </c>
      <c r="I40" s="300">
        <f ca="1">'Income Assumptions'!E55/'Summary &amp; Purchase Assumptions'!I32</f>
        <v>7.8061722096331901E-2</v>
      </c>
      <c r="Q40" s="175"/>
      <c r="R40" s="566"/>
      <c r="S40" s="518"/>
      <c r="T40" s="518"/>
      <c r="U40" s="555"/>
      <c r="V40" s="120"/>
      <c r="W40" s="556"/>
      <c r="X40" s="556"/>
      <c r="Y40" s="556"/>
      <c r="Z40" s="556"/>
      <c r="AA40" s="298"/>
    </row>
    <row r="41" spans="2:27" ht="15" x14ac:dyDescent="0.25">
      <c r="B41" s="797" t="s">
        <v>79</v>
      </c>
      <c r="C41" s="547">
        <f>C40*12</f>
        <v>6227652</v>
      </c>
      <c r="D41" s="518"/>
      <c r="E41" s="793" t="s">
        <v>569</v>
      </c>
      <c r="F41" s="808">
        <f>'Summary &amp; Purchase Assumptions'!L25+'Summary &amp; Purchase Assumptions'!K28</f>
        <v>13250000</v>
      </c>
      <c r="G41" s="676"/>
      <c r="H41" s="793" t="s">
        <v>83</v>
      </c>
      <c r="I41" s="300">
        <f ca="1">PMT(I28,I34/12,-I32)/I32</f>
        <v>6.5051435080276582E-2</v>
      </c>
      <c r="Q41" s="175"/>
      <c r="R41" s="518"/>
      <c r="S41" s="518"/>
      <c r="T41" s="518"/>
      <c r="U41" s="555"/>
      <c r="V41" s="120"/>
      <c r="W41" s="556"/>
      <c r="X41" s="556"/>
      <c r="Y41" s="556"/>
      <c r="Z41" s="556"/>
      <c r="AA41" s="298"/>
    </row>
    <row r="42" spans="2:27" ht="15" x14ac:dyDescent="0.25">
      <c r="B42" s="797" t="s">
        <v>80</v>
      </c>
      <c r="C42" s="636">
        <f>C41/C38</f>
        <v>23.30402828970756</v>
      </c>
      <c r="D42" s="518"/>
      <c r="E42" s="793" t="s">
        <v>568</v>
      </c>
      <c r="F42" s="646">
        <f>-(SUMIF('Annual Cash Flow'!$F$4:$P$4,"&lt;="&amp;'Data Validation'!$D$17,'Annual Cash Flow'!F39:P39)+SUMIF('Annual Cash Flow'!$F$4:$P$4,"&lt;="&amp;'Data Validation'!$D$17,'Annual Cash Flow'!F40:P40))</f>
        <v>0</v>
      </c>
      <c r="H42" s="793" t="s">
        <v>293</v>
      </c>
      <c r="I42" s="810">
        <f ca="1">'Income Assumptions'!E55/PMT('Summary &amp; Purchase Assumptions'!I28,'Summary &amp; Purchase Assumptions'!I34/12,-'Summary &amp; Purchase Assumptions'!I32)</f>
        <v>1.2</v>
      </c>
      <c r="J42" s="518"/>
      <c r="Q42" s="297"/>
      <c r="R42" s="518"/>
      <c r="S42" s="518"/>
      <c r="T42" s="518"/>
      <c r="U42" s="555"/>
      <c r="V42" s="120"/>
      <c r="W42" s="557"/>
      <c r="X42" s="557"/>
      <c r="Y42" s="557"/>
      <c r="Z42" s="557"/>
      <c r="AA42" s="298"/>
    </row>
    <row r="43" spans="2:27" ht="15" x14ac:dyDescent="0.25">
      <c r="B43" s="800" t="s">
        <v>15</v>
      </c>
      <c r="C43" s="550">
        <f>COUNTIF('Rent Roll | Residential'!$J$23:$J$560,'Data Validation'!E2)/C37</f>
        <v>0.95510204081632655</v>
      </c>
      <c r="D43" s="518"/>
      <c r="E43" s="794" t="s">
        <v>570</v>
      </c>
      <c r="F43" s="538">
        <f ca="1">-SUMIFS('Monthly Cash Flow'!$F$39:$EG$39,'Monthly Cash Flow'!$F$39:$EG$39,"&lt;0",'Monthly Cash Flow'!$F$2:$EG$2,"&lt;="&amp;'Data Validation'!D17)</f>
        <v>1362806.4885323783</v>
      </c>
      <c r="H43" s="793" t="s">
        <v>294</v>
      </c>
      <c r="I43" s="811">
        <f ca="1">I32/(SUM(OFFSET('Monthly Cash Flow'!E39,0,I27,1,12))/I31)</f>
        <v>0.68249335659155963</v>
      </c>
      <c r="Q43" s="175"/>
      <c r="R43" s="518"/>
      <c r="S43" s="518"/>
      <c r="T43" s="518"/>
      <c r="U43" s="555"/>
      <c r="V43" s="120"/>
      <c r="W43" s="120"/>
      <c r="X43" s="302"/>
      <c r="Y43" s="557"/>
      <c r="Z43" s="557"/>
      <c r="AA43" s="298"/>
    </row>
    <row r="44" spans="2:27" ht="15" x14ac:dyDescent="0.25">
      <c r="B44" s="520"/>
      <c r="C44" s="655"/>
      <c r="D44" s="518"/>
      <c r="E44" s="787" t="s">
        <v>70</v>
      </c>
      <c r="F44" s="649">
        <f ca="1">I24*I20</f>
        <v>837289.64541972673</v>
      </c>
      <c r="H44" s="793" t="s">
        <v>746</v>
      </c>
      <c r="I44" s="359">
        <f ca="1">F22-(I32-I20)</f>
        <v>68176308.199580714</v>
      </c>
      <c r="Q44" s="175"/>
      <c r="R44" s="518"/>
      <c r="S44" s="518"/>
      <c r="T44" s="518"/>
      <c r="U44" s="555"/>
      <c r="V44" s="120"/>
      <c r="W44" s="120"/>
      <c r="X44" s="302"/>
      <c r="Y44" s="557"/>
      <c r="Z44" s="557"/>
      <c r="AA44" s="298"/>
    </row>
    <row r="45" spans="2:27" ht="15" x14ac:dyDescent="0.25">
      <c r="B45" s="263" t="s">
        <v>117</v>
      </c>
      <c r="C45" s="265"/>
      <c r="D45" s="518"/>
      <c r="E45" s="788" t="s">
        <v>19</v>
      </c>
      <c r="F45" s="789">
        <f ca="1">SUM(F39:F44)</f>
        <v>122550096.13395211</v>
      </c>
      <c r="H45" s="795" t="s">
        <v>290</v>
      </c>
      <c r="I45" s="559">
        <f ca="1">'Income Assumptions'!E55/I31</f>
        <v>114302352.68785663</v>
      </c>
      <c r="Q45" s="175"/>
      <c r="R45" s="175"/>
      <c r="S45" s="175"/>
      <c r="T45" s="175"/>
      <c r="U45" s="175"/>
      <c r="V45" s="100"/>
      <c r="W45" s="100"/>
      <c r="X45" s="175"/>
      <c r="Y45" s="555"/>
      <c r="Z45" s="555"/>
    </row>
    <row r="46" spans="2:27" ht="15" x14ac:dyDescent="0.25">
      <c r="B46" s="797" t="s">
        <v>11</v>
      </c>
      <c r="C46" s="519">
        <f ca="1">'Annual Cash Flow'!D77</f>
        <v>5.7464060187339794E-2</v>
      </c>
      <c r="D46" s="518"/>
      <c r="Q46" s="175"/>
      <c r="V46" s="100"/>
      <c r="W46" s="100"/>
      <c r="X46" s="175"/>
      <c r="Y46" s="518"/>
      <c r="Z46" s="518"/>
    </row>
    <row r="47" spans="2:27" ht="15" x14ac:dyDescent="0.25">
      <c r="B47" s="797" t="s">
        <v>2</v>
      </c>
      <c r="C47" s="519">
        <f ca="1">'Annual Cash Flow'!D78</f>
        <v>5.0585618615150443E-2</v>
      </c>
      <c r="D47" s="518"/>
      <c r="E47" s="263" t="s">
        <v>241</v>
      </c>
      <c r="F47" s="264"/>
      <c r="G47" s="264"/>
      <c r="H47" s="265"/>
      <c r="Q47" s="175"/>
      <c r="V47" s="100"/>
      <c r="W47" s="100"/>
      <c r="X47" s="100"/>
      <c r="Y47" s="518"/>
      <c r="Z47" s="518"/>
    </row>
    <row r="48" spans="2:27" ht="15" x14ac:dyDescent="0.25">
      <c r="B48" s="797" t="s">
        <v>75</v>
      </c>
      <c r="C48" s="871">
        <f ca="1">'Annual Cash Flow'!D79</f>
        <v>1.6785432289944699</v>
      </c>
      <c r="D48" s="518"/>
      <c r="E48" s="689" t="s">
        <v>242</v>
      </c>
      <c r="F48" s="832" t="s">
        <v>243</v>
      </c>
      <c r="G48" s="832"/>
      <c r="H48" s="785" t="s">
        <v>244</v>
      </c>
      <c r="Q48" s="175"/>
      <c r="V48" s="100"/>
      <c r="W48" s="100"/>
      <c r="X48" s="100"/>
      <c r="Y48" s="518"/>
      <c r="Z48" s="518"/>
    </row>
    <row r="49" spans="2:26" ht="15" x14ac:dyDescent="0.25">
      <c r="B49" s="797" t="s">
        <v>74</v>
      </c>
      <c r="C49" s="871">
        <f ca="1">'Annual Cash Flow'!D80</f>
        <v>2.1612637216391613</v>
      </c>
      <c r="D49" s="518"/>
      <c r="E49" s="299">
        <f>E50-0.25%</f>
        <v>4.4999999999999998E-2</v>
      </c>
      <c r="F49" s="836">
        <f ca="1">'Income Assumptions'!$E$55/E49</f>
        <v>127002614.09761848</v>
      </c>
      <c r="G49" s="836"/>
      <c r="H49" s="521">
        <f ca="1">F49/$C$24</f>
        <v>450.78749213842252</v>
      </c>
      <c r="Q49" s="175"/>
      <c r="V49" s="100"/>
      <c r="W49" s="100"/>
      <c r="X49" s="100"/>
      <c r="Y49" s="518"/>
      <c r="Z49" s="518"/>
    </row>
    <row r="50" spans="2:26" ht="15" x14ac:dyDescent="0.25">
      <c r="B50" s="797" t="s">
        <v>84</v>
      </c>
      <c r="C50" s="519">
        <f ca="1">'Annual Cash Flow'!D75</f>
        <v>2.0527945974134015E-2</v>
      </c>
      <c r="E50" s="300">
        <f>E51-0.25%</f>
        <v>4.7500000000000001E-2</v>
      </c>
      <c r="F50" s="837">
        <f ca="1">'Income Assumptions'!$E$55/E50</f>
        <v>120318265.9872175</v>
      </c>
      <c r="G50" s="837"/>
      <c r="H50" s="521">
        <f ca="1">F50/$C$24</f>
        <v>427.06183465745295</v>
      </c>
      <c r="Q50" s="175"/>
      <c r="V50" s="100"/>
      <c r="W50" s="100"/>
      <c r="X50" s="175"/>
      <c r="Y50" s="518"/>
      <c r="Z50" s="518"/>
    </row>
    <row r="51" spans="2:26" ht="15" x14ac:dyDescent="0.25">
      <c r="B51" s="798" t="s">
        <v>571</v>
      </c>
      <c r="C51" s="523">
        <f ca="1">'Annual Cash Flow'!D76</f>
        <v>4.6396513855031005E-2</v>
      </c>
      <c r="E51" s="301">
        <v>0.05</v>
      </c>
      <c r="F51" s="837">
        <f ca="1">'Income Assumptions'!$E$55/E51</f>
        <v>114302352.68785663</v>
      </c>
      <c r="G51" s="837"/>
      <c r="H51" s="521">
        <f ca="1">F51/$C$24</f>
        <v>405.70874292458029</v>
      </c>
      <c r="Q51" s="175"/>
      <c r="V51" s="100"/>
      <c r="W51" s="100"/>
      <c r="X51" s="175"/>
      <c r="Y51" s="518"/>
      <c r="Z51" s="518"/>
    </row>
    <row r="52" spans="2:26" ht="15" x14ac:dyDescent="0.25">
      <c r="E52" s="300">
        <f>E51+0.25%</f>
        <v>5.2500000000000005E-2</v>
      </c>
      <c r="F52" s="837">
        <f ca="1">'Income Assumptions'!$E$55/E52</f>
        <v>108859383.5122444</v>
      </c>
      <c r="G52" s="837"/>
      <c r="H52" s="521">
        <f ca="1">F52/$C$24</f>
        <v>386.38927897579072</v>
      </c>
      <c r="K52"/>
      <c r="L52"/>
      <c r="Q52" s="175"/>
      <c r="V52" s="100"/>
      <c r="W52" s="100"/>
      <c r="X52" s="175"/>
      <c r="Y52" s="518"/>
      <c r="Z52" s="518"/>
    </row>
    <row r="53" spans="2:26" ht="15" x14ac:dyDescent="0.25">
      <c r="B53" s="263" t="s">
        <v>233</v>
      </c>
      <c r="C53" s="637"/>
      <c r="E53" s="300">
        <f>E52+0.25%</f>
        <v>5.5000000000000007E-2</v>
      </c>
      <c r="F53" s="837">
        <f ca="1">'Income Assumptions'!$E$55/E53</f>
        <v>103911229.71623328</v>
      </c>
      <c r="G53" s="837"/>
      <c r="H53" s="521">
        <f ca="1">F53/$C$24</f>
        <v>368.82612993143658</v>
      </c>
      <c r="K53"/>
      <c r="L53"/>
      <c r="V53" s="100"/>
      <c r="W53" s="100"/>
      <c r="X53" s="175"/>
      <c r="Y53" s="518"/>
      <c r="Z53" s="518"/>
    </row>
    <row r="54" spans="2:26" ht="15" x14ac:dyDescent="0.25">
      <c r="B54" s="786" t="s">
        <v>234</v>
      </c>
      <c r="C54" s="634">
        <v>15</v>
      </c>
      <c r="E54" s="263" t="s">
        <v>86</v>
      </c>
      <c r="F54" s="838"/>
      <c r="G54" s="838"/>
      <c r="H54" s="657"/>
      <c r="K54"/>
      <c r="L54"/>
      <c r="Q54" s="101"/>
      <c r="V54" s="100"/>
      <c r="W54" s="100"/>
      <c r="X54" s="103"/>
      <c r="Y54" s="103"/>
      <c r="Z54" s="100"/>
    </row>
    <row r="55" spans="2:26" ht="15" x14ac:dyDescent="0.25">
      <c r="B55" s="802" t="s">
        <v>235</v>
      </c>
      <c r="C55" s="359">
        <f>AVERAGE('Annual Cash Flow'!F69:O69)</f>
        <v>7000000</v>
      </c>
      <c r="E55" s="689" t="s">
        <v>16</v>
      </c>
      <c r="F55" s="832" t="s">
        <v>243</v>
      </c>
      <c r="G55" s="832"/>
      <c r="H55" s="785" t="s">
        <v>244</v>
      </c>
      <c r="K55"/>
      <c r="L55"/>
      <c r="V55" s="100"/>
      <c r="W55" s="100"/>
      <c r="X55" s="103"/>
      <c r="Y55" s="103"/>
      <c r="Z55" s="100"/>
    </row>
    <row r="56" spans="2:26" ht="15" x14ac:dyDescent="0.25">
      <c r="B56" s="803" t="s">
        <v>760</v>
      </c>
      <c r="C56" s="559">
        <f>'Annual Cash Flow'!D69</f>
        <v>70000000</v>
      </c>
      <c r="E56" s="513">
        <v>0.1</v>
      </c>
      <c r="F56" s="839">
        <f ca="1">'Annual Cash Flow'!D71</f>
        <v>74680764.984276921</v>
      </c>
      <c r="G56" s="839"/>
      <c r="H56" s="658">
        <f ca="1">F56/$C$24</f>
        <v>265.07450257964729</v>
      </c>
      <c r="K56"/>
      <c r="L56"/>
      <c r="Q56" s="101"/>
      <c r="V56" s="100"/>
      <c r="W56" s="100"/>
      <c r="X56" s="103"/>
      <c r="Y56" s="103"/>
      <c r="Z56" s="100"/>
    </row>
    <row r="57" spans="2:26" ht="15" x14ac:dyDescent="0.25">
      <c r="K57"/>
      <c r="L57"/>
      <c r="Q57" s="101"/>
      <c r="V57" s="100"/>
      <c r="W57" s="100"/>
      <c r="X57" s="103"/>
      <c r="Y57" s="103"/>
      <c r="Z57" s="100"/>
    </row>
    <row r="58" spans="2:26" x14ac:dyDescent="0.25">
      <c r="K58" s="102"/>
      <c r="Q58" s="101"/>
      <c r="V58" s="100"/>
      <c r="W58" s="100"/>
      <c r="X58" s="103"/>
      <c r="Y58" s="103"/>
      <c r="Z58" s="103"/>
    </row>
    <row r="59" spans="2:26" x14ac:dyDescent="0.25">
      <c r="Q59" s="101"/>
      <c r="R59" s="100"/>
      <c r="S59" s="101"/>
      <c r="T59" s="100"/>
      <c r="U59" s="100"/>
      <c r="V59" s="100"/>
      <c r="W59" s="100"/>
      <c r="X59" s="103"/>
      <c r="Y59" s="103"/>
      <c r="Z59" s="103"/>
    </row>
    <row r="63" spans="2:26" x14ac:dyDescent="0.25">
      <c r="K63" s="298"/>
    </row>
    <row r="64" spans="2:26" x14ac:dyDescent="0.25">
      <c r="K64" s="298"/>
    </row>
    <row r="65" spans="4:18" x14ac:dyDescent="0.25">
      <c r="K65" s="298"/>
    </row>
    <row r="66" spans="4:18" x14ac:dyDescent="0.25">
      <c r="K66" s="298"/>
    </row>
    <row r="67" spans="4:18" x14ac:dyDescent="0.25">
      <c r="K67" s="298"/>
    </row>
    <row r="68" spans="4:18" x14ac:dyDescent="0.25">
      <c r="K68" s="298"/>
    </row>
    <row r="70" spans="4:18" ht="15" x14ac:dyDescent="0.25">
      <c r="D70"/>
    </row>
    <row r="71" spans="4:18" ht="15" x14ac:dyDescent="0.25">
      <c r="D71"/>
    </row>
    <row r="72" spans="4:18" ht="15" x14ac:dyDescent="0.25">
      <c r="D72"/>
    </row>
    <row r="73" spans="4:18" ht="15" x14ac:dyDescent="0.25">
      <c r="D73"/>
    </row>
    <row r="74" spans="4:18" ht="15" x14ac:dyDescent="0.25">
      <c r="D74"/>
    </row>
    <row r="75" spans="4:18" ht="15" x14ac:dyDescent="0.25">
      <c r="D75"/>
    </row>
    <row r="76" spans="4:18" ht="15" x14ac:dyDescent="0.25">
      <c r="D76"/>
    </row>
    <row r="77" spans="4:18" ht="15" x14ac:dyDescent="0.25">
      <c r="D77"/>
      <c r="M77"/>
      <c r="N77"/>
      <c r="O77"/>
      <c r="P77"/>
      <c r="Q77"/>
      <c r="R77"/>
    </row>
    <row r="78" spans="4:18" ht="15" x14ac:dyDescent="0.25">
      <c r="M78"/>
      <c r="N78"/>
      <c r="O78"/>
      <c r="P78"/>
      <c r="Q78"/>
      <c r="R78"/>
    </row>
    <row r="79" spans="4:18" ht="15" x14ac:dyDescent="0.25">
      <c r="M79"/>
      <c r="N79"/>
      <c r="O79"/>
      <c r="P79"/>
      <c r="Q79"/>
      <c r="R79"/>
    </row>
    <row r="80" spans="4:18" ht="15" x14ac:dyDescent="0.25">
      <c r="M80"/>
      <c r="N80"/>
      <c r="O80"/>
      <c r="P80"/>
      <c r="Q80"/>
      <c r="R80"/>
    </row>
    <row r="81" spans="13:18" ht="15" x14ac:dyDescent="0.25">
      <c r="M81"/>
      <c r="N81"/>
      <c r="O81"/>
      <c r="P81"/>
      <c r="Q81"/>
      <c r="R81"/>
    </row>
    <row r="82" spans="13:18" ht="15" x14ac:dyDescent="0.25">
      <c r="M82"/>
      <c r="N82"/>
      <c r="O82"/>
      <c r="P82"/>
      <c r="Q82"/>
      <c r="R82"/>
    </row>
    <row r="83" spans="13:18" ht="15" x14ac:dyDescent="0.25">
      <c r="M83"/>
      <c r="N83"/>
      <c r="O83"/>
      <c r="P83"/>
      <c r="Q83"/>
      <c r="R83"/>
    </row>
    <row r="84" spans="13:18" ht="15" x14ac:dyDescent="0.25">
      <c r="M84"/>
      <c r="N84"/>
      <c r="O84"/>
      <c r="P84"/>
      <c r="Q84"/>
      <c r="R84"/>
    </row>
    <row r="85" spans="13:18" ht="15" x14ac:dyDescent="0.25">
      <c r="M85"/>
      <c r="N85"/>
      <c r="O85"/>
      <c r="P85"/>
      <c r="Q85"/>
      <c r="R85"/>
    </row>
    <row r="86" spans="13:18" ht="15" x14ac:dyDescent="0.25">
      <c r="M86"/>
      <c r="N86"/>
      <c r="O86"/>
      <c r="P86"/>
      <c r="Q86"/>
      <c r="R86"/>
    </row>
    <row r="87" spans="13:18" ht="15" x14ac:dyDescent="0.25">
      <c r="M87"/>
      <c r="N87"/>
      <c r="O87"/>
      <c r="P87"/>
      <c r="Q87"/>
      <c r="R87"/>
    </row>
    <row r="88" spans="13:18" ht="15" x14ac:dyDescent="0.25">
      <c r="M88"/>
      <c r="N88"/>
      <c r="O88"/>
      <c r="P88"/>
      <c r="Q88"/>
      <c r="R88"/>
    </row>
    <row r="89" spans="13:18" ht="15" x14ac:dyDescent="0.25">
      <c r="M89"/>
      <c r="N89"/>
      <c r="O89"/>
      <c r="P89"/>
      <c r="Q89"/>
      <c r="R89"/>
    </row>
    <row r="90" spans="13:18" ht="15" x14ac:dyDescent="0.25">
      <c r="M90"/>
      <c r="N90"/>
      <c r="O90"/>
      <c r="P90"/>
      <c r="Q90"/>
      <c r="R90"/>
    </row>
    <row r="91" spans="13:18" ht="15" x14ac:dyDescent="0.25">
      <c r="M91"/>
      <c r="N91"/>
      <c r="O91"/>
      <c r="P91"/>
      <c r="Q91"/>
      <c r="R91"/>
    </row>
    <row r="92" spans="13:18" ht="15" x14ac:dyDescent="0.25">
      <c r="M92"/>
      <c r="N92"/>
      <c r="O92"/>
      <c r="P92"/>
      <c r="Q92"/>
      <c r="R92"/>
    </row>
    <row r="93" spans="13:18" ht="15" x14ac:dyDescent="0.25">
      <c r="M93"/>
      <c r="N93"/>
      <c r="O93"/>
      <c r="P93"/>
      <c r="Q93"/>
      <c r="R93"/>
    </row>
    <row r="94" spans="13:18" ht="15" x14ac:dyDescent="0.25">
      <c r="N94" s="644"/>
      <c r="O94" s="644"/>
      <c r="P94"/>
      <c r="Q94"/>
    </row>
    <row r="95" spans="13:18" x14ac:dyDescent="0.25">
      <c r="N95" s="676"/>
      <c r="O95" s="67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0E226EA9-A31B-4C0F-892A-0CB6ADC6A1E2}">
            <xm:f>#REF!='Data Validation'!$R$3</xm:f>
            <x14:dxf>
              <font>
                <color theme="2"/>
              </font>
            </x14:dxf>
          </x14:cfRule>
          <xm:sqref>H43 H45</xm:sqref>
        </x14:conditionalFormatting>
        <x14:conditionalFormatting xmlns:xm="http://schemas.microsoft.com/office/excel/2006/main">
          <x14:cfRule type="expression" priority="25" id="{F1E96150-9B5F-4B34-B633-045D0528D9BF}">
            <xm:f>#REF!='Data Validation'!$R$3</xm:f>
            <x14:dxf>
              <font>
                <color theme="0"/>
              </font>
            </x14:dxf>
          </x14:cfRule>
          <x14:cfRule type="expression" priority="26" id="{62FA9C6F-A642-4F68-B648-21EA52E22CA0}">
            <xm:f>AND(#REF!='Data Validation'!$R$2,$I$21=120)</xm:f>
            <x14:dxf>
              <font>
                <color rgb="FFC00000"/>
              </font>
              <fill>
                <patternFill>
                  <bgColor theme="5" tint="0.79998168889431442"/>
                </patternFill>
              </fill>
            </x14:dxf>
          </x14:cfRule>
          <xm:sqref>I41 I43:I45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9195F0C-43E6-4625-8F1D-3D70725B581B}">
          <x14:formula1>
            <xm:f>'Data Validation'!$N$2:$N$4</xm:f>
          </x14:formula1>
          <xm:sqref>C54</xm:sqref>
        </x14:dataValidation>
        <x14:dataValidation type="list" allowBlank="1" showInputMessage="1" showErrorMessage="1" xr:uid="{D2A1D4D3-6CC7-48B2-8738-9C49BC69EFB2}">
          <x14:formula1>
            <xm:f>'Data Validation'!$K$2:$K$13</xm:f>
          </x14:formula1>
          <xm:sqref>C23</xm:sqref>
        </x14:dataValidation>
        <x14:dataValidation type="list" allowBlank="1" showInputMessage="1" showErrorMessage="1" xr:uid="{332F5544-EEFB-45AF-BFD9-30D46D459374}">
          <x14:formula1>
            <xm:f>'Data Validation'!$J$2:$J$8</xm:f>
          </x14:formula1>
          <xm:sqref>C22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5743-E48F-4A14-AE02-1F82A52D406C}">
  <sheetPr>
    <tabColor theme="2" tint="-0.89999084444715716"/>
  </sheetPr>
  <dimension ref="B1:U31"/>
  <sheetViews>
    <sheetView showGridLines="0" zoomScale="85" zoomScaleNormal="85" workbookViewId="0">
      <selection activeCell="I38" sqref="I38"/>
    </sheetView>
  </sheetViews>
  <sheetFormatPr defaultColWidth="9.140625" defaultRowHeight="14.25" x14ac:dyDescent="0.2"/>
  <cols>
    <col min="1" max="1" width="1.7109375" style="422" customWidth="1"/>
    <col min="2" max="2" width="12.140625" style="422" bestFit="1" customWidth="1"/>
    <col min="3" max="3" width="9.28515625" style="422" customWidth="1"/>
    <col min="4" max="4" width="10.28515625" style="422" customWidth="1"/>
    <col min="5" max="5" width="11.5703125" style="422" bestFit="1" customWidth="1"/>
    <col min="6" max="6" width="13.7109375" style="422" customWidth="1"/>
    <col min="7" max="7" width="16.28515625" style="422" customWidth="1"/>
    <col min="8" max="8" width="9.28515625" style="422" bestFit="1" customWidth="1"/>
    <col min="9" max="9" width="19.7109375" style="422" bestFit="1" customWidth="1"/>
    <col min="10" max="10" width="14.42578125" style="422" bestFit="1" customWidth="1"/>
    <col min="11" max="11" width="12.7109375" style="422" bestFit="1" customWidth="1"/>
    <col min="12" max="12" width="19.42578125" style="422" bestFit="1" customWidth="1"/>
    <col min="13" max="13" width="21" style="422" bestFit="1" customWidth="1"/>
    <col min="14" max="14" width="12.7109375" style="422" bestFit="1" customWidth="1"/>
    <col min="15" max="15" width="13.28515625" style="422" bestFit="1" customWidth="1"/>
    <col min="16" max="16" width="11.42578125" style="422" bestFit="1" customWidth="1"/>
    <col min="17" max="17" width="13.42578125" style="422" bestFit="1" customWidth="1"/>
    <col min="18" max="18" width="17.5703125" style="422" customWidth="1"/>
    <col min="19" max="19" width="22.42578125" style="422" customWidth="1"/>
    <col min="20" max="20" width="16.28515625" style="422" customWidth="1"/>
    <col min="21" max="21" width="26.7109375" style="422" customWidth="1"/>
    <col min="22" max="22" width="8.85546875" style="422" bestFit="1" customWidth="1"/>
    <col min="23" max="23" width="15.140625" style="422" bestFit="1" customWidth="1"/>
    <col min="24" max="16384" width="9.140625" style="422"/>
  </cols>
  <sheetData>
    <row r="1" spans="2:21" ht="6.75" customHeight="1" x14ac:dyDescent="0.2"/>
    <row r="2" spans="2:21" ht="30" customHeight="1" x14ac:dyDescent="0.2">
      <c r="B2" s="423" t="s">
        <v>737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21" ht="15" x14ac:dyDescent="0.2">
      <c r="B3" s="426">
        <v>2022</v>
      </c>
      <c r="C3" s="427"/>
      <c r="D3" s="427"/>
      <c r="E3" s="427"/>
      <c r="F3" s="427"/>
      <c r="G3" s="428"/>
      <c r="H3" s="428"/>
      <c r="I3" s="429"/>
      <c r="J3" s="428"/>
      <c r="K3" s="428"/>
      <c r="L3" s="428"/>
      <c r="M3" s="430">
        <v>0.06</v>
      </c>
      <c r="N3" s="431"/>
    </row>
    <row r="4" spans="2:21" ht="28.5" x14ac:dyDescent="0.25">
      <c r="B4" s="432" t="s">
        <v>203</v>
      </c>
      <c r="C4" s="433" t="s">
        <v>185</v>
      </c>
      <c r="D4" s="433" t="s">
        <v>204</v>
      </c>
      <c r="E4" s="433" t="s">
        <v>205</v>
      </c>
      <c r="F4" s="433" t="s">
        <v>206</v>
      </c>
      <c r="G4" s="433" t="s">
        <v>207</v>
      </c>
      <c r="H4" s="433" t="s">
        <v>208</v>
      </c>
      <c r="I4" s="433" t="s">
        <v>209</v>
      </c>
      <c r="J4" s="433" t="s">
        <v>210</v>
      </c>
      <c r="K4" s="433" t="s">
        <v>211</v>
      </c>
      <c r="L4" s="433" t="s">
        <v>212</v>
      </c>
      <c r="M4" s="434" t="s">
        <v>213</v>
      </c>
      <c r="N4" s="435" t="s">
        <v>214</v>
      </c>
      <c r="P4"/>
      <c r="Q4"/>
      <c r="R4"/>
      <c r="S4"/>
      <c r="T4"/>
      <c r="U4"/>
    </row>
    <row r="5" spans="2:21" ht="15.75" customHeight="1" x14ac:dyDescent="0.25">
      <c r="B5" s="427">
        <v>1</v>
      </c>
      <c r="C5" s="427">
        <f>YEAR(E5)</f>
        <v>2014</v>
      </c>
      <c r="D5" s="436">
        <v>41640</v>
      </c>
      <c r="E5" s="437">
        <f>EOMONTH(D5,11)</f>
        <v>42004</v>
      </c>
      <c r="F5" s="438">
        <v>1</v>
      </c>
      <c r="G5" s="439"/>
      <c r="H5" s="440"/>
      <c r="I5" s="441"/>
      <c r="J5" s="442"/>
      <c r="K5" s="441">
        <f>J5*G5</f>
        <v>0</v>
      </c>
      <c r="L5" s="441">
        <f t="shared" ref="L5:L28" si="0">+G5-I5</f>
        <v>0</v>
      </c>
      <c r="M5" s="441">
        <f t="shared" ref="M5:M28" si="1">+L5*J5</f>
        <v>0</v>
      </c>
      <c r="N5" s="441">
        <f>K5-M5</f>
        <v>0</v>
      </c>
      <c r="P5"/>
      <c r="Q5"/>
      <c r="R5"/>
      <c r="S5"/>
      <c r="T5"/>
      <c r="U5"/>
    </row>
    <row r="6" spans="2:21" ht="15" x14ac:dyDescent="0.25">
      <c r="B6" s="443">
        <v>2</v>
      </c>
      <c r="C6" s="443">
        <f t="shared" ref="C6:C28" si="2">YEAR(E6)</f>
        <v>2015</v>
      </c>
      <c r="D6" s="444">
        <f>E5+1</f>
        <v>42005</v>
      </c>
      <c r="E6" s="444">
        <f>EOMONTH(D6,11)</f>
        <v>42369</v>
      </c>
      <c r="F6" s="445">
        <v>1</v>
      </c>
      <c r="G6" s="446"/>
      <c r="H6" s="447"/>
      <c r="I6" s="448"/>
      <c r="J6" s="449"/>
      <c r="K6" s="448">
        <f t="shared" ref="K6:K28" si="3">J6*G6</f>
        <v>0</v>
      </c>
      <c r="L6" s="448">
        <f t="shared" si="0"/>
        <v>0</v>
      </c>
      <c r="M6" s="448">
        <f t="shared" si="1"/>
        <v>0</v>
      </c>
      <c r="N6" s="448">
        <f t="shared" ref="N6:N28" si="4">K6-M6</f>
        <v>0</v>
      </c>
      <c r="P6"/>
      <c r="Q6"/>
      <c r="R6"/>
      <c r="S6"/>
      <c r="T6"/>
      <c r="U6"/>
    </row>
    <row r="7" spans="2:21" ht="15" x14ac:dyDescent="0.25">
      <c r="B7" s="443">
        <v>3</v>
      </c>
      <c r="C7" s="443">
        <f t="shared" si="2"/>
        <v>2016</v>
      </c>
      <c r="D7" s="444">
        <f t="shared" ref="D7:D28" si="5">E6+1</f>
        <v>42370</v>
      </c>
      <c r="E7" s="444">
        <f t="shared" ref="E7:E28" si="6">EOMONTH(D7,11)</f>
        <v>42735</v>
      </c>
      <c r="F7" s="445">
        <v>1</v>
      </c>
      <c r="G7" s="446"/>
      <c r="H7" s="447"/>
      <c r="I7" s="448"/>
      <c r="J7" s="688">
        <v>1.3998E-2</v>
      </c>
      <c r="K7" s="448">
        <f t="shared" si="3"/>
        <v>0</v>
      </c>
      <c r="L7" s="448">
        <f t="shared" si="0"/>
        <v>0</v>
      </c>
      <c r="M7" s="448">
        <f t="shared" si="1"/>
        <v>0</v>
      </c>
      <c r="N7" s="448">
        <f t="shared" si="4"/>
        <v>0</v>
      </c>
      <c r="P7"/>
      <c r="Q7"/>
      <c r="R7"/>
      <c r="S7"/>
      <c r="T7"/>
      <c r="U7"/>
    </row>
    <row r="8" spans="2:21" ht="15" x14ac:dyDescent="0.25">
      <c r="B8" s="443">
        <v>4</v>
      </c>
      <c r="C8" s="443">
        <f t="shared" si="2"/>
        <v>2017</v>
      </c>
      <c r="D8" s="444">
        <f t="shared" si="5"/>
        <v>42736</v>
      </c>
      <c r="E8" s="444">
        <f t="shared" si="6"/>
        <v>43100</v>
      </c>
      <c r="F8" s="445">
        <v>1</v>
      </c>
      <c r="G8" s="446"/>
      <c r="H8" s="447"/>
      <c r="I8" s="448"/>
      <c r="J8" s="688">
        <v>1.3998E-2</v>
      </c>
      <c r="K8" s="448">
        <f t="shared" si="3"/>
        <v>0</v>
      </c>
      <c r="L8" s="448">
        <f t="shared" si="0"/>
        <v>0</v>
      </c>
      <c r="M8" s="448">
        <f t="shared" si="1"/>
        <v>0</v>
      </c>
      <c r="N8" s="448">
        <f t="shared" si="4"/>
        <v>0</v>
      </c>
      <c r="P8"/>
      <c r="Q8"/>
      <c r="R8"/>
      <c r="S8"/>
      <c r="T8"/>
      <c r="U8"/>
    </row>
    <row r="9" spans="2:21" ht="15" x14ac:dyDescent="0.25">
      <c r="B9" s="443">
        <v>5</v>
      </c>
      <c r="C9" s="443">
        <f t="shared" si="2"/>
        <v>2018</v>
      </c>
      <c r="D9" s="444">
        <f t="shared" si="5"/>
        <v>43101</v>
      </c>
      <c r="E9" s="444">
        <f t="shared" si="6"/>
        <v>43465</v>
      </c>
      <c r="F9" s="445">
        <v>1</v>
      </c>
      <c r="G9" s="446"/>
      <c r="H9" s="447"/>
      <c r="I9" s="448"/>
      <c r="J9" s="688">
        <v>1.3998E-2</v>
      </c>
      <c r="K9" s="448">
        <f t="shared" si="3"/>
        <v>0</v>
      </c>
      <c r="L9" s="448">
        <f t="shared" si="0"/>
        <v>0</v>
      </c>
      <c r="M9" s="448">
        <f t="shared" si="1"/>
        <v>0</v>
      </c>
      <c r="N9" s="448">
        <f t="shared" si="4"/>
        <v>0</v>
      </c>
      <c r="P9"/>
      <c r="Q9"/>
      <c r="R9"/>
      <c r="S9"/>
      <c r="T9"/>
      <c r="U9"/>
    </row>
    <row r="10" spans="2:21" ht="15" x14ac:dyDescent="0.25">
      <c r="B10" s="443">
        <v>6</v>
      </c>
      <c r="C10" s="443">
        <f t="shared" si="2"/>
        <v>2019</v>
      </c>
      <c r="D10" s="444">
        <f t="shared" si="5"/>
        <v>43466</v>
      </c>
      <c r="E10" s="444">
        <f t="shared" si="6"/>
        <v>43830</v>
      </c>
      <c r="F10" s="445">
        <v>1</v>
      </c>
      <c r="G10" s="446"/>
      <c r="H10" s="447"/>
      <c r="I10" s="448"/>
      <c r="J10" s="688">
        <v>1.3998E-2</v>
      </c>
      <c r="K10" s="448">
        <f t="shared" si="3"/>
        <v>0</v>
      </c>
      <c r="L10" s="448">
        <f t="shared" si="0"/>
        <v>0</v>
      </c>
      <c r="M10" s="448">
        <f t="shared" si="1"/>
        <v>0</v>
      </c>
      <c r="N10" s="448">
        <f t="shared" si="4"/>
        <v>0</v>
      </c>
      <c r="P10"/>
      <c r="Q10"/>
      <c r="R10"/>
      <c r="S10"/>
      <c r="T10"/>
      <c r="U10"/>
    </row>
    <row r="11" spans="2:21" ht="15" x14ac:dyDescent="0.25">
      <c r="B11" s="443">
        <v>7</v>
      </c>
      <c r="C11" s="443">
        <f t="shared" si="2"/>
        <v>2020</v>
      </c>
      <c r="D11" s="444">
        <f t="shared" si="5"/>
        <v>43831</v>
      </c>
      <c r="E11" s="444">
        <f t="shared" si="6"/>
        <v>44196</v>
      </c>
      <c r="F11" s="445">
        <v>1</v>
      </c>
      <c r="G11" s="446"/>
      <c r="H11" s="447"/>
      <c r="I11" s="448"/>
      <c r="J11" s="688">
        <v>1.3998E-2</v>
      </c>
      <c r="K11" s="448">
        <f t="shared" si="3"/>
        <v>0</v>
      </c>
      <c r="L11" s="448">
        <f t="shared" si="0"/>
        <v>0</v>
      </c>
      <c r="M11" s="448">
        <f t="shared" si="1"/>
        <v>0</v>
      </c>
      <c r="N11" s="448">
        <f t="shared" si="4"/>
        <v>0</v>
      </c>
      <c r="P11"/>
      <c r="Q11"/>
      <c r="R11"/>
      <c r="S11"/>
      <c r="T11"/>
      <c r="U11"/>
    </row>
    <row r="12" spans="2:21" ht="15" x14ac:dyDescent="0.25">
      <c r="B12" s="443">
        <v>8</v>
      </c>
      <c r="C12" s="443">
        <f t="shared" si="2"/>
        <v>2021</v>
      </c>
      <c r="D12" s="444">
        <f t="shared" si="5"/>
        <v>44197</v>
      </c>
      <c r="E12" s="444">
        <f t="shared" si="6"/>
        <v>44561</v>
      </c>
      <c r="F12" s="445">
        <v>1</v>
      </c>
      <c r="G12" s="446"/>
      <c r="H12" s="447"/>
      <c r="I12" s="448"/>
      <c r="J12" s="688">
        <v>1.3998E-2</v>
      </c>
      <c r="K12" s="448">
        <f t="shared" si="3"/>
        <v>0</v>
      </c>
      <c r="L12" s="448">
        <f t="shared" si="0"/>
        <v>0</v>
      </c>
      <c r="M12" s="448">
        <f t="shared" si="1"/>
        <v>0</v>
      </c>
      <c r="N12" s="448">
        <f t="shared" si="4"/>
        <v>0</v>
      </c>
      <c r="P12"/>
      <c r="Q12"/>
      <c r="R12"/>
      <c r="S12"/>
      <c r="T12"/>
      <c r="U12"/>
    </row>
    <row r="13" spans="2:21" ht="15" x14ac:dyDescent="0.25">
      <c r="B13" s="443">
        <v>9</v>
      </c>
      <c r="C13" s="443">
        <f t="shared" si="2"/>
        <v>2022</v>
      </c>
      <c r="D13" s="444">
        <f t="shared" si="5"/>
        <v>44562</v>
      </c>
      <c r="E13" s="444">
        <f t="shared" si="6"/>
        <v>44926</v>
      </c>
      <c r="F13" s="445">
        <v>1</v>
      </c>
      <c r="G13" s="446"/>
      <c r="H13" s="447"/>
      <c r="I13" s="448"/>
      <c r="J13" s="688">
        <v>1.3998E-2</v>
      </c>
      <c r="K13" s="448">
        <f t="shared" si="3"/>
        <v>0</v>
      </c>
      <c r="L13" s="448">
        <f t="shared" si="0"/>
        <v>0</v>
      </c>
      <c r="M13" s="448">
        <f t="shared" si="1"/>
        <v>0</v>
      </c>
      <c r="N13" s="448">
        <f t="shared" si="4"/>
        <v>0</v>
      </c>
      <c r="P13"/>
      <c r="Q13"/>
      <c r="R13"/>
      <c r="S13"/>
      <c r="T13"/>
      <c r="U13"/>
    </row>
    <row r="14" spans="2:21" ht="15" x14ac:dyDescent="0.25">
      <c r="B14" s="443">
        <v>10</v>
      </c>
      <c r="C14" s="443">
        <f t="shared" si="2"/>
        <v>2023</v>
      </c>
      <c r="D14" s="444">
        <f t="shared" si="5"/>
        <v>44927</v>
      </c>
      <c r="E14" s="444">
        <f t="shared" si="6"/>
        <v>45291</v>
      </c>
      <c r="F14" s="445">
        <v>1</v>
      </c>
      <c r="G14" s="446">
        <v>23337400</v>
      </c>
      <c r="H14" s="447"/>
      <c r="I14" s="448">
        <v>18273184</v>
      </c>
      <c r="J14" s="688">
        <v>1.3998E-2</v>
      </c>
      <c r="K14" s="448">
        <f t="shared" si="3"/>
        <v>326676.9252</v>
      </c>
      <c r="L14" s="448">
        <f t="shared" si="0"/>
        <v>5064216</v>
      </c>
      <c r="M14" s="448">
        <f t="shared" si="1"/>
        <v>70888.895568000007</v>
      </c>
      <c r="N14" s="448">
        <f t="shared" si="4"/>
        <v>255788.02963199999</v>
      </c>
      <c r="P14"/>
      <c r="Q14"/>
      <c r="R14"/>
      <c r="S14"/>
      <c r="T14"/>
      <c r="U14"/>
    </row>
    <row r="15" spans="2:21" x14ac:dyDescent="0.2">
      <c r="B15" s="443">
        <v>11</v>
      </c>
      <c r="C15" s="443">
        <f t="shared" si="2"/>
        <v>2024</v>
      </c>
      <c r="D15" s="444">
        <f t="shared" si="5"/>
        <v>45292</v>
      </c>
      <c r="E15" s="444">
        <f t="shared" si="6"/>
        <v>45657</v>
      </c>
      <c r="F15" s="445">
        <v>0</v>
      </c>
      <c r="G15" s="450">
        <f>G14*(1+H15)</f>
        <v>23687460.999999996</v>
      </c>
      <c r="H15" s="447">
        <v>1.4999999999999999E-2</v>
      </c>
      <c r="I15" s="448">
        <v>0</v>
      </c>
      <c r="J15" s="688">
        <v>1.3998E-2</v>
      </c>
      <c r="K15" s="448">
        <f t="shared" si="3"/>
        <v>331577.07907799992</v>
      </c>
      <c r="L15" s="448">
        <f t="shared" si="0"/>
        <v>23687460.999999996</v>
      </c>
      <c r="M15" s="448">
        <f t="shared" si="1"/>
        <v>331577.07907799992</v>
      </c>
      <c r="N15" s="448">
        <f t="shared" si="4"/>
        <v>0</v>
      </c>
      <c r="P15" s="239"/>
      <c r="Q15" s="239"/>
    </row>
    <row r="16" spans="2:21" x14ac:dyDescent="0.2">
      <c r="B16" s="443">
        <v>12</v>
      </c>
      <c r="C16" s="443">
        <f t="shared" si="2"/>
        <v>2025</v>
      </c>
      <c r="D16" s="444">
        <f t="shared" si="5"/>
        <v>45658</v>
      </c>
      <c r="E16" s="444">
        <f t="shared" si="6"/>
        <v>46022</v>
      </c>
      <c r="F16" s="445">
        <v>0</v>
      </c>
      <c r="G16" s="450">
        <f>G15*(1+H16)</f>
        <v>24042772.914999995</v>
      </c>
      <c r="H16" s="447">
        <v>1.4999999999999999E-2</v>
      </c>
      <c r="I16" s="448">
        <v>0</v>
      </c>
      <c r="J16" s="688">
        <v>1.3998E-2</v>
      </c>
      <c r="K16" s="448">
        <f t="shared" si="3"/>
        <v>336550.73526416993</v>
      </c>
      <c r="L16" s="448">
        <f>+G16-I16</f>
        <v>24042772.914999995</v>
      </c>
      <c r="M16" s="448">
        <f t="shared" si="1"/>
        <v>336550.73526416993</v>
      </c>
      <c r="N16" s="448">
        <f t="shared" si="4"/>
        <v>0</v>
      </c>
      <c r="O16" s="451"/>
      <c r="P16" s="239"/>
      <c r="Q16" s="239"/>
    </row>
    <row r="17" spans="2:17" x14ac:dyDescent="0.2">
      <c r="B17" s="443">
        <v>13</v>
      </c>
      <c r="C17" s="443">
        <f t="shared" si="2"/>
        <v>2026</v>
      </c>
      <c r="D17" s="444">
        <f t="shared" si="5"/>
        <v>46023</v>
      </c>
      <c r="E17" s="444">
        <f t="shared" si="6"/>
        <v>46387</v>
      </c>
      <c r="F17" s="445">
        <v>0</v>
      </c>
      <c r="G17" s="450">
        <f t="shared" ref="G17:G28" si="7">G16*(1+H17)</f>
        <v>24403414.508724991</v>
      </c>
      <c r="H17" s="447">
        <v>1.4999999999999999E-2</v>
      </c>
      <c r="I17" s="448">
        <v>0</v>
      </c>
      <c r="J17" s="688">
        <v>1.3998E-2</v>
      </c>
      <c r="K17" s="448">
        <f t="shared" si="3"/>
        <v>341598.99629313243</v>
      </c>
      <c r="L17" s="448">
        <f t="shared" si="0"/>
        <v>24403414.508724991</v>
      </c>
      <c r="M17" s="448">
        <f t="shared" si="1"/>
        <v>341598.99629313243</v>
      </c>
      <c r="N17" s="448">
        <f t="shared" si="4"/>
        <v>0</v>
      </c>
      <c r="P17" s="239"/>
      <c r="Q17" s="239"/>
    </row>
    <row r="18" spans="2:17" x14ac:dyDescent="0.2">
      <c r="B18" s="443">
        <v>14</v>
      </c>
      <c r="C18" s="443">
        <f t="shared" si="2"/>
        <v>2027</v>
      </c>
      <c r="D18" s="444">
        <f t="shared" si="5"/>
        <v>46388</v>
      </c>
      <c r="E18" s="444">
        <f t="shared" si="6"/>
        <v>46752</v>
      </c>
      <c r="F18" s="445">
        <v>0</v>
      </c>
      <c r="G18" s="450">
        <f t="shared" si="7"/>
        <v>24769465.726355862</v>
      </c>
      <c r="H18" s="447">
        <v>1.4999999999999999E-2</v>
      </c>
      <c r="I18" s="448">
        <v>0</v>
      </c>
      <c r="J18" s="688">
        <v>1.3998E-2</v>
      </c>
      <c r="K18" s="448">
        <f t="shared" si="3"/>
        <v>346722.98123752937</v>
      </c>
      <c r="L18" s="448">
        <f t="shared" si="0"/>
        <v>24769465.726355862</v>
      </c>
      <c r="M18" s="448">
        <f t="shared" si="1"/>
        <v>346722.98123752937</v>
      </c>
      <c r="N18" s="448">
        <f t="shared" si="4"/>
        <v>0</v>
      </c>
      <c r="P18" s="239"/>
      <c r="Q18" s="239"/>
    </row>
    <row r="19" spans="2:17" x14ac:dyDescent="0.2">
      <c r="B19" s="443">
        <v>15</v>
      </c>
      <c r="C19" s="443">
        <f t="shared" si="2"/>
        <v>2028</v>
      </c>
      <c r="D19" s="444">
        <f t="shared" si="5"/>
        <v>46753</v>
      </c>
      <c r="E19" s="444">
        <f t="shared" si="6"/>
        <v>47118</v>
      </c>
      <c r="F19" s="445">
        <v>0</v>
      </c>
      <c r="G19" s="450">
        <f t="shared" si="7"/>
        <v>25141007.712251198</v>
      </c>
      <c r="H19" s="447">
        <v>1.4999999999999999E-2</v>
      </c>
      <c r="I19" s="448">
        <v>0</v>
      </c>
      <c r="J19" s="688">
        <v>1.3998E-2</v>
      </c>
      <c r="K19" s="448">
        <f t="shared" si="3"/>
        <v>351923.82595609227</v>
      </c>
      <c r="L19" s="448">
        <f t="shared" si="0"/>
        <v>25141007.712251198</v>
      </c>
      <c r="M19" s="448">
        <f t="shared" si="1"/>
        <v>351923.82595609227</v>
      </c>
      <c r="N19" s="448">
        <f t="shared" si="4"/>
        <v>0</v>
      </c>
      <c r="P19" s="239"/>
      <c r="Q19" s="239"/>
    </row>
    <row r="20" spans="2:17" x14ac:dyDescent="0.2">
      <c r="B20" s="443">
        <v>16</v>
      </c>
      <c r="C20" s="443">
        <f t="shared" si="2"/>
        <v>2029</v>
      </c>
      <c r="D20" s="444">
        <f t="shared" si="5"/>
        <v>47119</v>
      </c>
      <c r="E20" s="444">
        <f t="shared" si="6"/>
        <v>47483</v>
      </c>
      <c r="F20" s="445">
        <v>0</v>
      </c>
      <c r="G20" s="450">
        <f t="shared" si="7"/>
        <v>25518122.827934962</v>
      </c>
      <c r="H20" s="447">
        <v>1.4999999999999999E-2</v>
      </c>
      <c r="I20" s="448">
        <v>0</v>
      </c>
      <c r="J20" s="688">
        <v>1.3998E-2</v>
      </c>
      <c r="K20" s="448">
        <f t="shared" si="3"/>
        <v>357202.68334543362</v>
      </c>
      <c r="L20" s="448">
        <f t="shared" si="0"/>
        <v>25518122.827934962</v>
      </c>
      <c r="M20" s="448">
        <f t="shared" si="1"/>
        <v>357202.68334543362</v>
      </c>
      <c r="N20" s="448">
        <f t="shared" si="4"/>
        <v>0</v>
      </c>
      <c r="P20" s="239"/>
      <c r="Q20" s="239"/>
    </row>
    <row r="21" spans="2:17" x14ac:dyDescent="0.2">
      <c r="B21" s="443">
        <v>17</v>
      </c>
      <c r="C21" s="443">
        <f t="shared" si="2"/>
        <v>2030</v>
      </c>
      <c r="D21" s="444">
        <f t="shared" si="5"/>
        <v>47484</v>
      </c>
      <c r="E21" s="444">
        <f t="shared" si="6"/>
        <v>47848</v>
      </c>
      <c r="F21" s="445">
        <v>0</v>
      </c>
      <c r="G21" s="450">
        <f t="shared" si="7"/>
        <v>25900894.670353983</v>
      </c>
      <c r="H21" s="447">
        <v>1.4999999999999999E-2</v>
      </c>
      <c r="I21" s="448">
        <v>0</v>
      </c>
      <c r="J21" s="688">
        <v>1.3998E-2</v>
      </c>
      <c r="K21" s="448">
        <f t="shared" si="3"/>
        <v>362560.72359561507</v>
      </c>
      <c r="L21" s="448">
        <f t="shared" si="0"/>
        <v>25900894.670353983</v>
      </c>
      <c r="M21" s="448">
        <f t="shared" si="1"/>
        <v>362560.72359561507</v>
      </c>
      <c r="N21" s="448">
        <f t="shared" si="4"/>
        <v>0</v>
      </c>
      <c r="P21" s="239"/>
      <c r="Q21" s="239"/>
    </row>
    <row r="22" spans="2:17" x14ac:dyDescent="0.2">
      <c r="B22" s="443">
        <v>18</v>
      </c>
      <c r="C22" s="443">
        <f t="shared" si="2"/>
        <v>2031</v>
      </c>
      <c r="D22" s="444">
        <f t="shared" si="5"/>
        <v>47849</v>
      </c>
      <c r="E22" s="444">
        <f t="shared" si="6"/>
        <v>48213</v>
      </c>
      <c r="F22" s="445">
        <v>0</v>
      </c>
      <c r="G22" s="450">
        <f t="shared" si="7"/>
        <v>26289408.09040929</v>
      </c>
      <c r="H22" s="447">
        <v>1.4999999999999999E-2</v>
      </c>
      <c r="I22" s="448">
        <v>0</v>
      </c>
      <c r="J22" s="688">
        <v>1.3998E-2</v>
      </c>
      <c r="K22" s="448">
        <f t="shared" si="3"/>
        <v>367999.13444954925</v>
      </c>
      <c r="L22" s="448">
        <f t="shared" si="0"/>
        <v>26289408.09040929</v>
      </c>
      <c r="M22" s="448">
        <f t="shared" si="1"/>
        <v>367999.13444954925</v>
      </c>
      <c r="N22" s="448">
        <f t="shared" si="4"/>
        <v>0</v>
      </c>
      <c r="P22" s="239"/>
      <c r="Q22" s="239"/>
    </row>
    <row r="23" spans="2:17" x14ac:dyDescent="0.2">
      <c r="B23" s="443">
        <v>19</v>
      </c>
      <c r="C23" s="443">
        <f t="shared" si="2"/>
        <v>2032</v>
      </c>
      <c r="D23" s="444">
        <f t="shared" si="5"/>
        <v>48214</v>
      </c>
      <c r="E23" s="444">
        <f t="shared" si="6"/>
        <v>48579</v>
      </c>
      <c r="F23" s="445">
        <v>0</v>
      </c>
      <c r="G23" s="450">
        <f t="shared" si="7"/>
        <v>26683749.211765427</v>
      </c>
      <c r="H23" s="447">
        <v>1.4999999999999999E-2</v>
      </c>
      <c r="I23" s="448">
        <v>0</v>
      </c>
      <c r="J23" s="688">
        <v>1.3998E-2</v>
      </c>
      <c r="K23" s="448">
        <f t="shared" si="3"/>
        <v>373519.12146629248</v>
      </c>
      <c r="L23" s="448">
        <f t="shared" si="0"/>
        <v>26683749.211765427</v>
      </c>
      <c r="M23" s="448">
        <f t="shared" si="1"/>
        <v>373519.12146629248</v>
      </c>
      <c r="N23" s="448">
        <f t="shared" si="4"/>
        <v>0</v>
      </c>
      <c r="P23" s="239"/>
      <c r="Q23" s="239"/>
    </row>
    <row r="24" spans="2:17" x14ac:dyDescent="0.2">
      <c r="B24" s="443">
        <v>20</v>
      </c>
      <c r="C24" s="443">
        <f t="shared" si="2"/>
        <v>2033</v>
      </c>
      <c r="D24" s="444">
        <f t="shared" si="5"/>
        <v>48580</v>
      </c>
      <c r="E24" s="444">
        <f t="shared" si="6"/>
        <v>48944</v>
      </c>
      <c r="F24" s="445">
        <v>0</v>
      </c>
      <c r="G24" s="450">
        <f t="shared" si="7"/>
        <v>27084005.449941907</v>
      </c>
      <c r="H24" s="447">
        <v>1.4999999999999999E-2</v>
      </c>
      <c r="I24" s="448">
        <v>0</v>
      </c>
      <c r="J24" s="688">
        <v>1.3998E-2</v>
      </c>
      <c r="K24" s="448">
        <f t="shared" si="3"/>
        <v>379121.90828828682</v>
      </c>
      <c r="L24" s="448">
        <f t="shared" si="0"/>
        <v>27084005.449941907</v>
      </c>
      <c r="M24" s="448">
        <f t="shared" si="1"/>
        <v>379121.90828828682</v>
      </c>
      <c r="N24" s="448">
        <f t="shared" si="4"/>
        <v>0</v>
      </c>
      <c r="P24" s="239"/>
      <c r="Q24" s="239"/>
    </row>
    <row r="25" spans="2:17" x14ac:dyDescent="0.2">
      <c r="B25" s="443">
        <v>21</v>
      </c>
      <c r="C25" s="443">
        <f t="shared" si="2"/>
        <v>2034</v>
      </c>
      <c r="D25" s="444">
        <f t="shared" si="5"/>
        <v>48945</v>
      </c>
      <c r="E25" s="444">
        <f t="shared" si="6"/>
        <v>49309</v>
      </c>
      <c r="F25" s="445">
        <v>0</v>
      </c>
      <c r="G25" s="450">
        <f t="shared" si="7"/>
        <v>27490265.531691033</v>
      </c>
      <c r="H25" s="447">
        <v>1.4999999999999999E-2</v>
      </c>
      <c r="I25" s="448">
        <v>0</v>
      </c>
      <c r="J25" s="688">
        <v>1.3998E-2</v>
      </c>
      <c r="K25" s="448">
        <f t="shared" si="3"/>
        <v>384808.73691261106</v>
      </c>
      <c r="L25" s="448">
        <f t="shared" si="0"/>
        <v>27490265.531691033</v>
      </c>
      <c r="M25" s="448">
        <f t="shared" si="1"/>
        <v>384808.73691261106</v>
      </c>
      <c r="N25" s="448">
        <f t="shared" si="4"/>
        <v>0</v>
      </c>
      <c r="P25" s="239"/>
      <c r="Q25" s="239"/>
    </row>
    <row r="26" spans="2:17" x14ac:dyDescent="0.2">
      <c r="B26" s="443">
        <v>22</v>
      </c>
      <c r="C26" s="443">
        <f t="shared" si="2"/>
        <v>2035</v>
      </c>
      <c r="D26" s="444">
        <f t="shared" si="5"/>
        <v>49310</v>
      </c>
      <c r="E26" s="444">
        <f t="shared" si="6"/>
        <v>49674</v>
      </c>
      <c r="F26" s="445">
        <v>0</v>
      </c>
      <c r="G26" s="450">
        <f t="shared" si="7"/>
        <v>27902619.514666397</v>
      </c>
      <c r="H26" s="447">
        <v>1.4999999999999999E-2</v>
      </c>
      <c r="I26" s="448">
        <v>0</v>
      </c>
      <c r="J26" s="688">
        <v>1.3998E-2</v>
      </c>
      <c r="K26" s="448">
        <f t="shared" si="3"/>
        <v>390580.86796630023</v>
      </c>
      <c r="L26" s="448">
        <f t="shared" si="0"/>
        <v>27902619.514666397</v>
      </c>
      <c r="M26" s="448">
        <f t="shared" si="1"/>
        <v>390580.86796630023</v>
      </c>
      <c r="N26" s="448">
        <f t="shared" si="4"/>
        <v>0</v>
      </c>
      <c r="P26" s="239"/>
      <c r="Q26" s="239"/>
    </row>
    <row r="27" spans="2:17" x14ac:dyDescent="0.2">
      <c r="B27" s="443">
        <v>23</v>
      </c>
      <c r="C27" s="443">
        <f t="shared" si="2"/>
        <v>2036</v>
      </c>
      <c r="D27" s="444">
        <f t="shared" si="5"/>
        <v>49675</v>
      </c>
      <c r="E27" s="444">
        <f t="shared" si="6"/>
        <v>50040</v>
      </c>
      <c r="F27" s="445">
        <v>0</v>
      </c>
      <c r="G27" s="450">
        <f t="shared" si="7"/>
        <v>28321158.807386391</v>
      </c>
      <c r="H27" s="447">
        <v>1.4999999999999999E-2</v>
      </c>
      <c r="I27" s="448">
        <v>0</v>
      </c>
      <c r="J27" s="688">
        <v>1.3998E-2</v>
      </c>
      <c r="K27" s="448">
        <f t="shared" si="3"/>
        <v>396439.58098579472</v>
      </c>
      <c r="L27" s="448">
        <f t="shared" si="0"/>
        <v>28321158.807386391</v>
      </c>
      <c r="M27" s="448">
        <f t="shared" si="1"/>
        <v>396439.58098579472</v>
      </c>
      <c r="N27" s="448">
        <f t="shared" si="4"/>
        <v>0</v>
      </c>
      <c r="P27" s="239"/>
      <c r="Q27" s="239"/>
    </row>
    <row r="28" spans="2:17" x14ac:dyDescent="0.2">
      <c r="B28" s="433">
        <v>24</v>
      </c>
      <c r="C28" s="433">
        <f t="shared" si="2"/>
        <v>2037</v>
      </c>
      <c r="D28" s="452">
        <f t="shared" si="5"/>
        <v>50041</v>
      </c>
      <c r="E28" s="452">
        <f t="shared" si="6"/>
        <v>50405</v>
      </c>
      <c r="F28" s="453">
        <v>0</v>
      </c>
      <c r="G28" s="454">
        <f t="shared" si="7"/>
        <v>28745976.189497184</v>
      </c>
      <c r="H28" s="455">
        <v>1.4999999999999999E-2</v>
      </c>
      <c r="I28" s="456">
        <v>0</v>
      </c>
      <c r="J28" s="843">
        <v>1.3998E-2</v>
      </c>
      <c r="K28" s="456">
        <f t="shared" si="3"/>
        <v>402386.17470058159</v>
      </c>
      <c r="L28" s="456">
        <f t="shared" si="0"/>
        <v>28745976.189497184</v>
      </c>
      <c r="M28" s="456">
        <f t="shared" si="1"/>
        <v>402386.17470058159</v>
      </c>
      <c r="N28" s="456">
        <f t="shared" si="4"/>
        <v>0</v>
      </c>
      <c r="P28" s="239"/>
      <c r="Q28" s="239"/>
    </row>
    <row r="29" spans="2:17" x14ac:dyDescent="0.2">
      <c r="M29" s="460" t="s">
        <v>19</v>
      </c>
      <c r="N29" s="460">
        <f>SUM(N5:N28)</f>
        <v>255788.02963199999</v>
      </c>
      <c r="O29" s="451"/>
      <c r="P29" s="239"/>
    </row>
    <row r="30" spans="2:17" x14ac:dyDescent="0.2">
      <c r="M30" s="460" t="s">
        <v>215</v>
      </c>
      <c r="N30" s="280">
        <v>255788.02963199999</v>
      </c>
      <c r="O30" s="461"/>
    </row>
    <row r="31" spans="2:17" x14ac:dyDescent="0.2">
      <c r="M31" s="462" t="s">
        <v>216</v>
      </c>
      <c r="N31" s="463">
        <v>255788.02963199999</v>
      </c>
      <c r="O31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CA31-1F68-4170-A746-A9EFF9EC7A2D}">
  <sheetPr>
    <tabColor theme="2" tint="-0.89999084444715716"/>
  </sheetPr>
  <dimension ref="B1:Q23"/>
  <sheetViews>
    <sheetView showGridLines="0" zoomScale="85" zoomScaleNormal="85" workbookViewId="0">
      <selection activeCell="I30" sqref="I30"/>
    </sheetView>
  </sheetViews>
  <sheetFormatPr defaultColWidth="9.140625" defaultRowHeight="14.25" x14ac:dyDescent="0.2"/>
  <cols>
    <col min="1" max="1" width="1.7109375" style="422" customWidth="1"/>
    <col min="2" max="2" width="12.140625" style="422" bestFit="1" customWidth="1"/>
    <col min="3" max="3" width="9.28515625" style="422" customWidth="1"/>
    <col min="4" max="4" width="10.28515625" style="422" customWidth="1"/>
    <col min="5" max="5" width="10.5703125" style="422" customWidth="1"/>
    <col min="6" max="6" width="13.7109375" style="422" customWidth="1"/>
    <col min="7" max="7" width="16.28515625" style="422" customWidth="1"/>
    <col min="8" max="8" width="9.28515625" style="422" bestFit="1" customWidth="1"/>
    <col min="9" max="9" width="19.7109375" style="422" bestFit="1" customWidth="1"/>
    <col min="10" max="10" width="14.42578125" style="422" bestFit="1" customWidth="1"/>
    <col min="11" max="11" width="12.7109375" style="422" bestFit="1" customWidth="1"/>
    <col min="12" max="12" width="19.42578125" style="422" bestFit="1" customWidth="1"/>
    <col min="13" max="13" width="21" style="422" bestFit="1" customWidth="1"/>
    <col min="14" max="14" width="12.7109375" style="422" bestFit="1" customWidth="1"/>
    <col min="15" max="15" width="13.28515625" style="422" bestFit="1" customWidth="1"/>
    <col min="16" max="16" width="11.42578125" style="422" bestFit="1" customWidth="1"/>
    <col min="17" max="17" width="11.5703125" style="422" bestFit="1" customWidth="1"/>
    <col min="18" max="19" width="10" style="422" bestFit="1" customWidth="1"/>
    <col min="20" max="20" width="8.42578125" style="422" bestFit="1" customWidth="1"/>
    <col min="21" max="21" width="19.28515625" style="422" bestFit="1" customWidth="1"/>
    <col min="22" max="22" width="8.85546875" style="422" bestFit="1" customWidth="1"/>
    <col min="23" max="23" width="15.140625" style="422" bestFit="1" customWidth="1"/>
    <col min="24" max="16384" width="9.140625" style="422"/>
  </cols>
  <sheetData>
    <row r="1" spans="2:17" ht="6.75" customHeight="1" x14ac:dyDescent="0.2"/>
    <row r="2" spans="2:17" ht="30" customHeight="1" x14ac:dyDescent="0.2">
      <c r="B2" s="423" t="s">
        <v>202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7" ht="15" x14ac:dyDescent="0.2">
      <c r="B3" s="426">
        <v>2022</v>
      </c>
      <c r="C3" s="427"/>
      <c r="D3" s="427"/>
      <c r="E3" s="427"/>
      <c r="F3" s="427"/>
      <c r="G3" s="428"/>
      <c r="H3" s="428"/>
      <c r="I3" s="429">
        <v>709167</v>
      </c>
      <c r="J3" s="428"/>
      <c r="K3" s="428"/>
      <c r="L3" s="428"/>
      <c r="M3" s="430">
        <v>0.06</v>
      </c>
      <c r="N3" s="431"/>
    </row>
    <row r="4" spans="2:17" ht="28.5" x14ac:dyDescent="0.2">
      <c r="B4" s="432" t="s">
        <v>203</v>
      </c>
      <c r="C4" s="433" t="s">
        <v>185</v>
      </c>
      <c r="D4" s="433" t="s">
        <v>204</v>
      </c>
      <c r="E4" s="433" t="s">
        <v>205</v>
      </c>
      <c r="F4" s="433" t="s">
        <v>206</v>
      </c>
      <c r="G4" s="433" t="s">
        <v>207</v>
      </c>
      <c r="H4" s="433" t="s">
        <v>208</v>
      </c>
      <c r="I4" s="433" t="s">
        <v>209</v>
      </c>
      <c r="J4" s="433" t="s">
        <v>210</v>
      </c>
      <c r="K4" s="433" t="s">
        <v>211</v>
      </c>
      <c r="L4" s="433" t="s">
        <v>212</v>
      </c>
      <c r="M4" s="434" t="s">
        <v>213</v>
      </c>
      <c r="N4" s="435" t="s">
        <v>214</v>
      </c>
      <c r="P4" s="239"/>
      <c r="Q4" s="239"/>
    </row>
    <row r="5" spans="2:17" x14ac:dyDescent="0.2">
      <c r="B5" s="427">
        <v>1</v>
      </c>
      <c r="C5" s="427">
        <f>YEAR(E5)</f>
        <v>2019</v>
      </c>
      <c r="D5" s="436">
        <v>43282</v>
      </c>
      <c r="E5" s="437">
        <f>EOMONTH(D5,11)</f>
        <v>43646</v>
      </c>
      <c r="F5" s="438">
        <v>1</v>
      </c>
      <c r="G5" s="439"/>
      <c r="H5" s="440">
        <f>'Income Assumptions'!$D$35</f>
        <v>1.4999999999999999E-2</v>
      </c>
      <c r="I5" s="441">
        <f>(+G5-$I$3)*F5</f>
        <v>-709167</v>
      </c>
      <c r="J5" s="442"/>
      <c r="K5" s="441">
        <f>J5*G5</f>
        <v>0</v>
      </c>
      <c r="L5" s="441">
        <f t="shared" ref="L5:L20" si="0">+G5-I5</f>
        <v>709167</v>
      </c>
      <c r="M5" s="441">
        <f t="shared" ref="M5:M20" si="1">+L5*J5</f>
        <v>0</v>
      </c>
      <c r="N5" s="441">
        <f>K5-M5</f>
        <v>0</v>
      </c>
      <c r="P5" s="239"/>
      <c r="Q5" s="239"/>
    </row>
    <row r="6" spans="2:17" x14ac:dyDescent="0.2">
      <c r="B6" s="443">
        <v>2</v>
      </c>
      <c r="C6" s="443">
        <f t="shared" ref="C6:C20" si="2">YEAR(E6)</f>
        <v>2020</v>
      </c>
      <c r="D6" s="444">
        <f>E5+1</f>
        <v>43647</v>
      </c>
      <c r="E6" s="444">
        <f>EOMONTH(D6,11)</f>
        <v>44012</v>
      </c>
      <c r="F6" s="445">
        <v>1</v>
      </c>
      <c r="G6" s="446">
        <v>43481487</v>
      </c>
      <c r="H6" s="447">
        <f>'Income Assumptions'!$D$35</f>
        <v>1.4999999999999999E-2</v>
      </c>
      <c r="I6" s="448">
        <f t="shared" ref="I6:I20" si="3">(+G6-$I$3)*F6</f>
        <v>42772320</v>
      </c>
      <c r="J6" s="449">
        <v>0.12472999999999999</v>
      </c>
      <c r="K6" s="448">
        <f t="shared" ref="K6:K20" si="4">J6*G6</f>
        <v>5423445.8735099994</v>
      </c>
      <c r="L6" s="448">
        <f t="shared" si="0"/>
        <v>709167</v>
      </c>
      <c r="M6" s="448">
        <f t="shared" si="1"/>
        <v>88454.399909999993</v>
      </c>
      <c r="N6" s="448">
        <f t="shared" ref="N6:N20" si="5">K6-M6</f>
        <v>5334991.4735999992</v>
      </c>
      <c r="P6" s="239"/>
      <c r="Q6" s="239"/>
    </row>
    <row r="7" spans="2:17" x14ac:dyDescent="0.2">
      <c r="B7" s="443">
        <v>3</v>
      </c>
      <c r="C7" s="443">
        <f t="shared" si="2"/>
        <v>2021</v>
      </c>
      <c r="D7" s="444">
        <f t="shared" ref="D7:D20" si="6">E6+1</f>
        <v>44013</v>
      </c>
      <c r="E7" s="444">
        <f t="shared" ref="E7:E20" si="7">EOMONTH(D7,11)</f>
        <v>44377</v>
      </c>
      <c r="F7" s="445">
        <v>1</v>
      </c>
      <c r="G7" s="446">
        <v>43948400</v>
      </c>
      <c r="H7" s="447">
        <f>'Income Assumptions'!$D$35</f>
        <v>1.4999999999999999E-2</v>
      </c>
      <c r="I7" s="448">
        <f t="shared" si="3"/>
        <v>43239233</v>
      </c>
      <c r="J7" s="449">
        <v>0.12267</v>
      </c>
      <c r="K7" s="448">
        <f t="shared" si="4"/>
        <v>5391150.2280000001</v>
      </c>
      <c r="L7" s="448">
        <f t="shared" si="0"/>
        <v>709167</v>
      </c>
      <c r="M7" s="448">
        <f t="shared" si="1"/>
        <v>86993.515889999995</v>
      </c>
      <c r="N7" s="448">
        <f t="shared" si="5"/>
        <v>5304156.7121099997</v>
      </c>
      <c r="P7" s="239"/>
      <c r="Q7" s="239"/>
    </row>
    <row r="8" spans="2:17" x14ac:dyDescent="0.2">
      <c r="B8" s="443">
        <v>4</v>
      </c>
      <c r="C8" s="443">
        <f t="shared" si="2"/>
        <v>2022</v>
      </c>
      <c r="D8" s="444">
        <f t="shared" si="6"/>
        <v>44378</v>
      </c>
      <c r="E8" s="444">
        <f t="shared" si="7"/>
        <v>44742</v>
      </c>
      <c r="F8" s="445">
        <v>1</v>
      </c>
      <c r="G8" s="446">
        <v>41559750</v>
      </c>
      <c r="H8" s="447">
        <f>'Income Assumptions'!$D$35</f>
        <v>1.4999999999999999E-2</v>
      </c>
      <c r="I8" s="448">
        <f t="shared" si="3"/>
        <v>40850583</v>
      </c>
      <c r="J8" s="449">
        <v>0.12235</v>
      </c>
      <c r="K8" s="448">
        <f t="shared" si="4"/>
        <v>5084835.4124999996</v>
      </c>
      <c r="L8" s="448">
        <f t="shared" si="0"/>
        <v>709167</v>
      </c>
      <c r="M8" s="448">
        <f t="shared" si="1"/>
        <v>86766.582450000002</v>
      </c>
      <c r="N8" s="448">
        <f t="shared" si="5"/>
        <v>4998068.83005</v>
      </c>
      <c r="P8" s="239"/>
      <c r="Q8" s="239"/>
    </row>
    <row r="9" spans="2:17" x14ac:dyDescent="0.2">
      <c r="B9" s="443">
        <v>5</v>
      </c>
      <c r="C9" s="443">
        <f t="shared" si="2"/>
        <v>2023</v>
      </c>
      <c r="D9" s="444">
        <f t="shared" si="6"/>
        <v>44743</v>
      </c>
      <c r="E9" s="444">
        <f t="shared" si="7"/>
        <v>45107</v>
      </c>
      <c r="F9" s="445">
        <v>1</v>
      </c>
      <c r="G9" s="450">
        <f t="shared" ref="G9:G20" si="8">+G8+(G8*H9)</f>
        <v>42183146.25</v>
      </c>
      <c r="H9" s="447">
        <f>'Income Assumptions'!$D$35</f>
        <v>1.4999999999999999E-2</v>
      </c>
      <c r="I9" s="448">
        <f t="shared" si="3"/>
        <v>41473979.25</v>
      </c>
      <c r="J9" s="449">
        <v>0.12235</v>
      </c>
      <c r="K9" s="448">
        <f t="shared" si="4"/>
        <v>5161107.9436875004</v>
      </c>
      <c r="L9" s="448">
        <f t="shared" si="0"/>
        <v>709167</v>
      </c>
      <c r="M9" s="448">
        <f t="shared" si="1"/>
        <v>86766.582450000002</v>
      </c>
      <c r="N9" s="448">
        <f t="shared" si="5"/>
        <v>5074341.3612375008</v>
      </c>
      <c r="P9" s="239"/>
      <c r="Q9" s="239"/>
    </row>
    <row r="10" spans="2:17" x14ac:dyDescent="0.2">
      <c r="B10" s="443">
        <v>6</v>
      </c>
      <c r="C10" s="443">
        <f t="shared" si="2"/>
        <v>2024</v>
      </c>
      <c r="D10" s="444">
        <f t="shared" si="6"/>
        <v>45108</v>
      </c>
      <c r="E10" s="444">
        <f t="shared" si="7"/>
        <v>45473</v>
      </c>
      <c r="F10" s="445">
        <v>1</v>
      </c>
      <c r="G10" s="450">
        <f t="shared" si="8"/>
        <v>42815893.443750001</v>
      </c>
      <c r="H10" s="447">
        <f>'Income Assumptions'!$D$35</f>
        <v>1.4999999999999999E-2</v>
      </c>
      <c r="I10" s="448">
        <f t="shared" si="3"/>
        <v>42106726.443750001</v>
      </c>
      <c r="J10" s="449">
        <v>0.12235</v>
      </c>
      <c r="K10" s="448">
        <f t="shared" si="4"/>
        <v>5238524.5628428124</v>
      </c>
      <c r="L10" s="448">
        <f t="shared" si="0"/>
        <v>709167</v>
      </c>
      <c r="M10" s="448">
        <f t="shared" si="1"/>
        <v>86766.582450000002</v>
      </c>
      <c r="N10" s="448">
        <f t="shared" si="5"/>
        <v>5151757.9803928128</v>
      </c>
      <c r="P10" s="239"/>
      <c r="Q10" s="239"/>
    </row>
    <row r="11" spans="2:17" x14ac:dyDescent="0.2">
      <c r="B11" s="443">
        <v>7</v>
      </c>
      <c r="C11" s="443">
        <f t="shared" si="2"/>
        <v>2025</v>
      </c>
      <c r="D11" s="444">
        <f t="shared" si="6"/>
        <v>45474</v>
      </c>
      <c r="E11" s="444">
        <f t="shared" si="7"/>
        <v>45838</v>
      </c>
      <c r="F11" s="445">
        <v>1</v>
      </c>
      <c r="G11" s="450">
        <f t="shared" si="8"/>
        <v>43458131.845406249</v>
      </c>
      <c r="H11" s="447">
        <f>'Income Assumptions'!$D$35</f>
        <v>1.4999999999999999E-2</v>
      </c>
      <c r="I11" s="448">
        <f t="shared" si="3"/>
        <v>42748964.845406249</v>
      </c>
      <c r="J11" s="449">
        <v>0.12235</v>
      </c>
      <c r="K11" s="448">
        <f t="shared" si="4"/>
        <v>5317102.4312854549</v>
      </c>
      <c r="L11" s="448">
        <f t="shared" si="0"/>
        <v>709167</v>
      </c>
      <c r="M11" s="448">
        <f t="shared" si="1"/>
        <v>86766.582450000002</v>
      </c>
      <c r="N11" s="448">
        <f t="shared" si="5"/>
        <v>5230335.8488354553</v>
      </c>
      <c r="P11" s="239"/>
      <c r="Q11" s="239"/>
    </row>
    <row r="12" spans="2:17" x14ac:dyDescent="0.2">
      <c r="B12" s="443">
        <v>8</v>
      </c>
      <c r="C12" s="443">
        <f t="shared" si="2"/>
        <v>2026</v>
      </c>
      <c r="D12" s="444">
        <f t="shared" si="6"/>
        <v>45839</v>
      </c>
      <c r="E12" s="444">
        <f t="shared" si="7"/>
        <v>46203</v>
      </c>
      <c r="F12" s="445">
        <v>1</v>
      </c>
      <c r="G12" s="450">
        <f t="shared" si="8"/>
        <v>44110003.823087342</v>
      </c>
      <c r="H12" s="447">
        <f>'Income Assumptions'!$D$35</f>
        <v>1.4999999999999999E-2</v>
      </c>
      <c r="I12" s="448">
        <f t="shared" si="3"/>
        <v>43400836.823087342</v>
      </c>
      <c r="J12" s="449">
        <v>0.12235</v>
      </c>
      <c r="K12" s="448">
        <f t="shared" si="4"/>
        <v>5396858.9677547365</v>
      </c>
      <c r="L12" s="448">
        <f t="shared" si="0"/>
        <v>709167</v>
      </c>
      <c r="M12" s="448">
        <f t="shared" si="1"/>
        <v>86766.582450000002</v>
      </c>
      <c r="N12" s="448">
        <f t="shared" si="5"/>
        <v>5310092.3853047369</v>
      </c>
      <c r="P12" s="239"/>
      <c r="Q12" s="239"/>
    </row>
    <row r="13" spans="2:17" x14ac:dyDescent="0.2">
      <c r="B13" s="443">
        <v>9</v>
      </c>
      <c r="C13" s="443">
        <f t="shared" si="2"/>
        <v>2027</v>
      </c>
      <c r="D13" s="444">
        <f t="shared" si="6"/>
        <v>46204</v>
      </c>
      <c r="E13" s="444">
        <f t="shared" si="7"/>
        <v>46568</v>
      </c>
      <c r="F13" s="445">
        <v>1</v>
      </c>
      <c r="G13" s="450">
        <f t="shared" si="8"/>
        <v>44771653.880433649</v>
      </c>
      <c r="H13" s="447">
        <f>'Income Assumptions'!$D$35</f>
        <v>1.4999999999999999E-2</v>
      </c>
      <c r="I13" s="448">
        <f t="shared" si="3"/>
        <v>44062486.880433649</v>
      </c>
      <c r="J13" s="449">
        <v>0.12235</v>
      </c>
      <c r="K13" s="448">
        <f t="shared" si="4"/>
        <v>5477811.8522710567</v>
      </c>
      <c r="L13" s="448">
        <f t="shared" si="0"/>
        <v>709167</v>
      </c>
      <c r="M13" s="448">
        <f t="shared" si="1"/>
        <v>86766.582450000002</v>
      </c>
      <c r="N13" s="448">
        <f t="shared" si="5"/>
        <v>5391045.2698210571</v>
      </c>
      <c r="P13" s="239"/>
      <c r="Q13" s="239"/>
    </row>
    <row r="14" spans="2:17" x14ac:dyDescent="0.2">
      <c r="B14" s="443">
        <v>10</v>
      </c>
      <c r="C14" s="443">
        <f t="shared" si="2"/>
        <v>2028</v>
      </c>
      <c r="D14" s="444">
        <f t="shared" si="6"/>
        <v>46569</v>
      </c>
      <c r="E14" s="444">
        <f t="shared" si="7"/>
        <v>46934</v>
      </c>
      <c r="F14" s="445">
        <v>1</v>
      </c>
      <c r="G14" s="450">
        <f t="shared" si="8"/>
        <v>45443228.688640155</v>
      </c>
      <c r="H14" s="447">
        <f>'Income Assumptions'!$D$35</f>
        <v>1.4999999999999999E-2</v>
      </c>
      <c r="I14" s="448">
        <f t="shared" si="3"/>
        <v>44734061.688640155</v>
      </c>
      <c r="J14" s="449">
        <v>0.12235</v>
      </c>
      <c r="K14" s="448">
        <f t="shared" si="4"/>
        <v>5559979.0300551234</v>
      </c>
      <c r="L14" s="448">
        <f t="shared" si="0"/>
        <v>709167</v>
      </c>
      <c r="M14" s="448">
        <f t="shared" si="1"/>
        <v>86766.582450000002</v>
      </c>
      <c r="N14" s="448">
        <f t="shared" si="5"/>
        <v>5473212.4476051237</v>
      </c>
      <c r="P14" s="239"/>
      <c r="Q14" s="239"/>
    </row>
    <row r="15" spans="2:17" x14ac:dyDescent="0.2">
      <c r="B15" s="443">
        <v>11</v>
      </c>
      <c r="C15" s="443">
        <f t="shared" si="2"/>
        <v>2029</v>
      </c>
      <c r="D15" s="444">
        <f t="shared" si="6"/>
        <v>46935</v>
      </c>
      <c r="E15" s="444">
        <f t="shared" si="7"/>
        <v>47299</v>
      </c>
      <c r="F15" s="445">
        <v>1</v>
      </c>
      <c r="G15" s="450">
        <f t="shared" si="8"/>
        <v>46124877.118969761</v>
      </c>
      <c r="H15" s="447">
        <f>'Income Assumptions'!$D$35</f>
        <v>1.4999999999999999E-2</v>
      </c>
      <c r="I15" s="448">
        <f t="shared" si="3"/>
        <v>45415710.118969761</v>
      </c>
      <c r="J15" s="449">
        <v>0.12235</v>
      </c>
      <c r="K15" s="448">
        <f t="shared" si="4"/>
        <v>5643378.7155059502</v>
      </c>
      <c r="L15" s="448">
        <f t="shared" si="0"/>
        <v>709167</v>
      </c>
      <c r="M15" s="448">
        <f t="shared" si="1"/>
        <v>86766.582450000002</v>
      </c>
      <c r="N15" s="448">
        <f t="shared" si="5"/>
        <v>5556612.1330559505</v>
      </c>
      <c r="P15" s="239"/>
      <c r="Q15" s="239"/>
    </row>
    <row r="16" spans="2:17" x14ac:dyDescent="0.2">
      <c r="B16" s="443">
        <v>12</v>
      </c>
      <c r="C16" s="443">
        <f t="shared" si="2"/>
        <v>2030</v>
      </c>
      <c r="D16" s="444">
        <f t="shared" si="6"/>
        <v>47300</v>
      </c>
      <c r="E16" s="444">
        <f t="shared" si="7"/>
        <v>47664</v>
      </c>
      <c r="F16" s="445">
        <v>0.8</v>
      </c>
      <c r="G16" s="450">
        <f t="shared" si="8"/>
        <v>46816750.27575431</v>
      </c>
      <c r="H16" s="447">
        <f>'Income Assumptions'!$D$35</f>
        <v>1.4999999999999999E-2</v>
      </c>
      <c r="I16" s="448">
        <f t="shared" si="3"/>
        <v>36886066.62060345</v>
      </c>
      <c r="J16" s="449">
        <v>0.12235</v>
      </c>
      <c r="K16" s="448">
        <f t="shared" si="4"/>
        <v>5728029.3962385403</v>
      </c>
      <c r="L16" s="448">
        <f>+G16-I16</f>
        <v>9930683.6551508605</v>
      </c>
      <c r="M16" s="448">
        <f t="shared" si="1"/>
        <v>1215019.1452077078</v>
      </c>
      <c r="N16" s="448">
        <f t="shared" si="5"/>
        <v>4513010.2510308325</v>
      </c>
      <c r="O16" s="451"/>
      <c r="P16" s="239"/>
      <c r="Q16" s="239"/>
    </row>
    <row r="17" spans="2:17" x14ac:dyDescent="0.2">
      <c r="B17" s="443">
        <v>13</v>
      </c>
      <c r="C17" s="443">
        <f t="shared" si="2"/>
        <v>2031</v>
      </c>
      <c r="D17" s="444">
        <f t="shared" si="6"/>
        <v>47665</v>
      </c>
      <c r="E17" s="444">
        <f t="shared" si="7"/>
        <v>48029</v>
      </c>
      <c r="F17" s="445">
        <v>0.6</v>
      </c>
      <c r="G17" s="450">
        <f t="shared" si="8"/>
        <v>47519001.529890627</v>
      </c>
      <c r="H17" s="447">
        <f>'Income Assumptions'!$D$35</f>
        <v>1.4999999999999999E-2</v>
      </c>
      <c r="I17" s="448">
        <f t="shared" si="3"/>
        <v>28085900.717934374</v>
      </c>
      <c r="J17" s="449">
        <v>0.12235</v>
      </c>
      <c r="K17" s="448">
        <f t="shared" si="4"/>
        <v>5813949.8371821186</v>
      </c>
      <c r="L17" s="448">
        <f t="shared" si="0"/>
        <v>19433100.811956253</v>
      </c>
      <c r="M17" s="448">
        <f t="shared" si="1"/>
        <v>2377639.8843428474</v>
      </c>
      <c r="N17" s="448">
        <f t="shared" si="5"/>
        <v>3436309.9528392712</v>
      </c>
      <c r="P17" s="239"/>
      <c r="Q17" s="239"/>
    </row>
    <row r="18" spans="2:17" x14ac:dyDescent="0.2">
      <c r="B18" s="443">
        <v>14</v>
      </c>
      <c r="C18" s="443">
        <f t="shared" si="2"/>
        <v>2032</v>
      </c>
      <c r="D18" s="444">
        <f t="shared" si="6"/>
        <v>48030</v>
      </c>
      <c r="E18" s="444">
        <f t="shared" si="7"/>
        <v>48395</v>
      </c>
      <c r="F18" s="445">
        <v>0.4</v>
      </c>
      <c r="G18" s="450">
        <f t="shared" si="8"/>
        <v>48231786.552838989</v>
      </c>
      <c r="H18" s="447">
        <f>'Income Assumptions'!$D$35</f>
        <v>1.4999999999999999E-2</v>
      </c>
      <c r="I18" s="448">
        <f t="shared" si="3"/>
        <v>19009047.821135595</v>
      </c>
      <c r="J18" s="449">
        <v>0.12235</v>
      </c>
      <c r="K18" s="448">
        <f t="shared" si="4"/>
        <v>5901159.0847398499</v>
      </c>
      <c r="L18" s="448">
        <f t="shared" si="0"/>
        <v>29222738.731703393</v>
      </c>
      <c r="M18" s="448">
        <f t="shared" si="1"/>
        <v>3575402.08382391</v>
      </c>
      <c r="N18" s="448">
        <f t="shared" si="5"/>
        <v>2325757.0009159399</v>
      </c>
      <c r="P18" s="239"/>
      <c r="Q18" s="239"/>
    </row>
    <row r="19" spans="2:17" x14ac:dyDescent="0.2">
      <c r="B19" s="443">
        <v>15</v>
      </c>
      <c r="C19" s="443">
        <f t="shared" si="2"/>
        <v>2033</v>
      </c>
      <c r="D19" s="444">
        <f t="shared" si="6"/>
        <v>48396</v>
      </c>
      <c r="E19" s="444">
        <f t="shared" si="7"/>
        <v>48760</v>
      </c>
      <c r="F19" s="445">
        <v>0.2</v>
      </c>
      <c r="G19" s="450">
        <f t="shared" si="8"/>
        <v>48955263.351131573</v>
      </c>
      <c r="H19" s="447">
        <f>'Income Assumptions'!$D$35</f>
        <v>1.4999999999999999E-2</v>
      </c>
      <c r="I19" s="448">
        <f t="shared" si="3"/>
        <v>9649219.2702263147</v>
      </c>
      <c r="J19" s="449">
        <v>0.12235</v>
      </c>
      <c r="K19" s="448">
        <f t="shared" si="4"/>
        <v>5989676.4710109476</v>
      </c>
      <c r="L19" s="448">
        <f t="shared" si="0"/>
        <v>39306044.080905259</v>
      </c>
      <c r="M19" s="448">
        <f t="shared" si="1"/>
        <v>4809094.4932987588</v>
      </c>
      <c r="N19" s="448">
        <f t="shared" si="5"/>
        <v>1180581.9777121888</v>
      </c>
      <c r="P19" s="239"/>
      <c r="Q19" s="239"/>
    </row>
    <row r="20" spans="2:17" x14ac:dyDescent="0.2">
      <c r="B20" s="433">
        <v>16</v>
      </c>
      <c r="C20" s="433">
        <f t="shared" si="2"/>
        <v>2034</v>
      </c>
      <c r="D20" s="452">
        <f t="shared" si="6"/>
        <v>48761</v>
      </c>
      <c r="E20" s="452">
        <f t="shared" si="7"/>
        <v>49125</v>
      </c>
      <c r="F20" s="453">
        <v>0</v>
      </c>
      <c r="G20" s="454">
        <f t="shared" si="8"/>
        <v>49689592.301398546</v>
      </c>
      <c r="H20" s="455">
        <f>'Income Assumptions'!$D$35</f>
        <v>1.4999999999999999E-2</v>
      </c>
      <c r="I20" s="456">
        <f t="shared" si="3"/>
        <v>0</v>
      </c>
      <c r="J20" s="457">
        <v>0.12235</v>
      </c>
      <c r="K20" s="456">
        <f t="shared" si="4"/>
        <v>6079521.6180761121</v>
      </c>
      <c r="L20" s="456">
        <f t="shared" si="0"/>
        <v>49689592.301398546</v>
      </c>
      <c r="M20" s="456">
        <f t="shared" si="1"/>
        <v>6079521.6180761121</v>
      </c>
      <c r="N20" s="456">
        <f t="shared" si="5"/>
        <v>0</v>
      </c>
      <c r="P20" s="239"/>
      <c r="Q20" s="239"/>
    </row>
    <row r="21" spans="2:17" x14ac:dyDescent="0.2"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9" t="s">
        <v>19</v>
      </c>
      <c r="N21" s="459">
        <f>SUM(N5:N20)</f>
        <v>64280273.624510862</v>
      </c>
      <c r="O21" s="451"/>
      <c r="P21" s="239"/>
    </row>
    <row r="22" spans="2:17" x14ac:dyDescent="0.2">
      <c r="B22" s="458"/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60" t="s">
        <v>215</v>
      </c>
      <c r="N22" s="280">
        <f ca="1">SUM(OFFSET(N20,-(C20-'Data Validation'!D18),0,(C20-'Data Validation'!D18)))</f>
        <v>48643056.608750865</v>
      </c>
      <c r="O22" s="461"/>
    </row>
    <row r="23" spans="2:17" x14ac:dyDescent="0.2"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62" t="s">
        <v>216</v>
      </c>
      <c r="N23" s="463">
        <f ca="1">XNPV(M3,OFFSET(N20,-(C20-'Data Validation'!D18),0,(C20-'Data Validation'!D18)),OFFSET(E20,-(C20-'Data Validation'!D18),0,(C20-'Data Validation'!D18)))</f>
        <v>38510380.711863331</v>
      </c>
      <c r="O23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5488-32D1-431A-AABC-6E6180A7F5C2}">
  <sheetPr>
    <tabColor theme="2" tint="-0.89999084444715716"/>
  </sheetPr>
  <dimension ref="B1:S33"/>
  <sheetViews>
    <sheetView showGridLines="0" workbookViewId="0">
      <selection activeCell="J25" sqref="J25"/>
    </sheetView>
  </sheetViews>
  <sheetFormatPr defaultColWidth="8.85546875" defaultRowHeight="12.75" x14ac:dyDescent="0.25"/>
  <cols>
    <col min="1" max="1" width="1.42578125" style="384" customWidth="1"/>
    <col min="2" max="2" width="12.140625" style="384" bestFit="1" customWidth="1"/>
    <col min="3" max="3" width="10.28515625" style="384" customWidth="1"/>
    <col min="4" max="4" width="12" style="384" customWidth="1"/>
    <col min="5" max="5" width="14.5703125" style="384" customWidth="1"/>
    <col min="6" max="6" width="10.7109375" style="384" bestFit="1" customWidth="1"/>
    <col min="7" max="7" width="14.7109375" style="384" customWidth="1"/>
    <col min="8" max="8" width="11.7109375" style="384" customWidth="1"/>
    <col min="9" max="9" width="14.5703125" style="384" customWidth="1"/>
    <col min="10" max="10" width="11.7109375" style="384" bestFit="1" customWidth="1"/>
    <col min="11" max="11" width="19" style="384" bestFit="1" customWidth="1"/>
    <col min="12" max="12" width="21" style="384" bestFit="1" customWidth="1"/>
    <col min="13" max="13" width="14.140625" style="384" bestFit="1" customWidth="1"/>
    <col min="14" max="14" width="11.42578125" style="384" bestFit="1" customWidth="1"/>
    <col min="15" max="16" width="8.85546875" style="384"/>
    <col min="17" max="17" width="10.5703125" style="384" bestFit="1" customWidth="1"/>
    <col min="18" max="18" width="8.85546875" style="384"/>
    <col min="19" max="19" width="13.7109375" style="384" bestFit="1" customWidth="1"/>
    <col min="20" max="16384" width="8.85546875" style="384"/>
  </cols>
  <sheetData>
    <row r="1" spans="2:19" ht="5.25" customHeight="1" x14ac:dyDescent="0.25"/>
    <row r="2" spans="2:19" ht="30" customHeight="1" x14ac:dyDescent="0.25">
      <c r="B2" s="394" t="s">
        <v>247</v>
      </c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2" t="s">
        <v>156</v>
      </c>
      <c r="N2" s="383" t="s">
        <v>156</v>
      </c>
    </row>
    <row r="3" spans="2:19" x14ac:dyDescent="0.25">
      <c r="B3" s="403">
        <v>2022</v>
      </c>
      <c r="C3" s="404"/>
      <c r="D3" s="395"/>
      <c r="E3" s="395"/>
      <c r="F3" s="395"/>
      <c r="G3" s="395"/>
      <c r="H3" s="395"/>
      <c r="I3" s="395"/>
      <c r="J3" s="395"/>
      <c r="K3" s="395"/>
      <c r="L3" s="414">
        <v>0.06</v>
      </c>
      <c r="M3" s="404"/>
      <c r="N3" s="383" t="s">
        <v>152</v>
      </c>
    </row>
    <row r="4" spans="2:19" ht="25.5" x14ac:dyDescent="0.25">
      <c r="B4" s="400" t="s">
        <v>203</v>
      </c>
      <c r="C4" s="400" t="s">
        <v>185</v>
      </c>
      <c r="D4" s="382" t="s">
        <v>204</v>
      </c>
      <c r="E4" s="382" t="s">
        <v>205</v>
      </c>
      <c r="F4" s="382" t="s">
        <v>206</v>
      </c>
      <c r="G4" s="382" t="s">
        <v>207</v>
      </c>
      <c r="H4" s="382" t="s">
        <v>208</v>
      </c>
      <c r="I4" s="382" t="s">
        <v>210</v>
      </c>
      <c r="J4" s="382" t="s">
        <v>211</v>
      </c>
      <c r="K4" s="382" t="s">
        <v>213</v>
      </c>
      <c r="L4" s="415" t="s">
        <v>248</v>
      </c>
      <c r="M4" s="400" t="s">
        <v>214</v>
      </c>
    </row>
    <row r="5" spans="2:19" x14ac:dyDescent="0.25">
      <c r="B5" s="385">
        <v>1</v>
      </c>
      <c r="C5" s="385">
        <f>YEAR(E5)</f>
        <v>2018</v>
      </c>
      <c r="D5" s="405">
        <v>42917</v>
      </c>
      <c r="E5" s="406">
        <f>EOMONTH(D5,11)</f>
        <v>43281</v>
      </c>
      <c r="F5" s="396">
        <v>1</v>
      </c>
      <c r="G5" s="407">
        <v>900000</v>
      </c>
      <c r="H5" s="398">
        <f>'Income Assumptions'!$D$35</f>
        <v>1.4999999999999999E-2</v>
      </c>
      <c r="I5" s="412">
        <v>0.10514</v>
      </c>
      <c r="J5" s="408">
        <f>G5*I5</f>
        <v>94626</v>
      </c>
      <c r="K5" s="408">
        <f t="shared" ref="K5:K30" si="0">J5-M5</f>
        <v>94626</v>
      </c>
      <c r="L5" s="413">
        <f>M5/J5</f>
        <v>0</v>
      </c>
      <c r="M5" s="408"/>
    </row>
    <row r="6" spans="2:19" x14ac:dyDescent="0.25">
      <c r="B6" s="385">
        <v>2</v>
      </c>
      <c r="C6" s="385">
        <f t="shared" ref="C6:C30" si="1">YEAR(E6)</f>
        <v>2019</v>
      </c>
      <c r="D6" s="406">
        <f>E5+1</f>
        <v>43282</v>
      </c>
      <c r="E6" s="406">
        <f>EOMONTH(D6,11)</f>
        <v>43646</v>
      </c>
      <c r="F6" s="396">
        <v>1</v>
      </c>
      <c r="G6" s="407">
        <v>911805</v>
      </c>
      <c r="H6" s="398">
        <f>'Income Assumptions'!$D$35</f>
        <v>1.4999999999999999E-2</v>
      </c>
      <c r="I6" s="412">
        <v>0.10514</v>
      </c>
      <c r="J6" s="408">
        <f>G6*I6</f>
        <v>95867.1777</v>
      </c>
      <c r="K6" s="408">
        <f t="shared" si="0"/>
        <v>95867.1777</v>
      </c>
      <c r="L6" s="413">
        <f>M6/J6</f>
        <v>0</v>
      </c>
      <c r="M6" s="408"/>
    </row>
    <row r="7" spans="2:19" x14ac:dyDescent="0.25">
      <c r="B7" s="385">
        <v>3</v>
      </c>
      <c r="C7" s="385">
        <f t="shared" si="1"/>
        <v>2020</v>
      </c>
      <c r="D7" s="406">
        <f t="shared" ref="D7:D30" si="2">E6+1</f>
        <v>43647</v>
      </c>
      <c r="E7" s="406">
        <f t="shared" ref="E7:E30" si="3">EOMONTH(D7,11)</f>
        <v>44012</v>
      </c>
      <c r="F7" s="396">
        <v>1</v>
      </c>
      <c r="G7" s="407">
        <v>923238</v>
      </c>
      <c r="H7" s="398">
        <f>'Income Assumptions'!$D$35</f>
        <v>1.4999999999999999E-2</v>
      </c>
      <c r="I7" s="412">
        <v>0.10537000000000001</v>
      </c>
      <c r="J7" s="408">
        <f>G7*I7</f>
        <v>97281.588060000009</v>
      </c>
      <c r="K7" s="408">
        <f t="shared" si="0"/>
        <v>97281.588060000009</v>
      </c>
      <c r="L7" s="413">
        <f>M7/J7</f>
        <v>0</v>
      </c>
      <c r="M7" s="408"/>
    </row>
    <row r="8" spans="2:19" x14ac:dyDescent="0.25">
      <c r="B8" s="385">
        <v>4</v>
      </c>
      <c r="C8" s="385">
        <f t="shared" si="1"/>
        <v>2021</v>
      </c>
      <c r="D8" s="406">
        <f t="shared" si="2"/>
        <v>44013</v>
      </c>
      <c r="E8" s="406">
        <f t="shared" si="3"/>
        <v>44377</v>
      </c>
      <c r="F8" s="396">
        <v>1</v>
      </c>
      <c r="G8" s="407">
        <v>938450</v>
      </c>
      <c r="H8" s="398">
        <f>'Income Assumptions'!$D$35</f>
        <v>1.4999999999999999E-2</v>
      </c>
      <c r="I8" s="412">
        <v>0.10693999999999999</v>
      </c>
      <c r="J8" s="408">
        <f>G8*I8</f>
        <v>100357.84299999999</v>
      </c>
      <c r="K8" s="408">
        <f t="shared" si="0"/>
        <v>100357.84299999999</v>
      </c>
      <c r="L8" s="413">
        <f>M8/J8</f>
        <v>0</v>
      </c>
      <c r="M8" s="408"/>
      <c r="Q8" s="389"/>
      <c r="R8" s="390"/>
      <c r="S8" s="389"/>
    </row>
    <row r="9" spans="2:19" x14ac:dyDescent="0.25">
      <c r="B9" s="385">
        <v>5</v>
      </c>
      <c r="C9" s="385">
        <f t="shared" si="1"/>
        <v>2022</v>
      </c>
      <c r="D9" s="406">
        <f t="shared" si="2"/>
        <v>44378</v>
      </c>
      <c r="E9" s="406">
        <f t="shared" si="3"/>
        <v>44742</v>
      </c>
      <c r="F9" s="396">
        <v>1</v>
      </c>
      <c r="G9" s="407">
        <v>741600</v>
      </c>
      <c r="H9" s="398">
        <f>'Income Assumptions'!$D$35</f>
        <v>1.4999999999999999E-2</v>
      </c>
      <c r="I9" s="412">
        <v>0.10755000000000001</v>
      </c>
      <c r="J9" s="408">
        <f>G9*I9</f>
        <v>79759.08</v>
      </c>
      <c r="K9" s="408">
        <f t="shared" si="0"/>
        <v>18344.588400000001</v>
      </c>
      <c r="L9" s="413">
        <v>0.77</v>
      </c>
      <c r="M9" s="408">
        <f t="shared" ref="M9:M30" si="4">L9*J9*F9</f>
        <v>61414.491600000001</v>
      </c>
      <c r="Q9" s="389"/>
      <c r="R9" s="390"/>
      <c r="S9" s="389"/>
    </row>
    <row r="10" spans="2:19" x14ac:dyDescent="0.25">
      <c r="B10" s="385">
        <v>6</v>
      </c>
      <c r="C10" s="385">
        <f t="shared" si="1"/>
        <v>2023</v>
      </c>
      <c r="D10" s="406">
        <f t="shared" si="2"/>
        <v>44743</v>
      </c>
      <c r="E10" s="406">
        <f t="shared" si="3"/>
        <v>45107</v>
      </c>
      <c r="F10" s="396">
        <v>1</v>
      </c>
      <c r="G10" s="407">
        <v>741375</v>
      </c>
      <c r="H10" s="398">
        <f>'Income Assumptions'!$D$35</f>
        <v>1.4999999999999999E-2</v>
      </c>
      <c r="I10" s="413">
        <f>I9</f>
        <v>0.10755000000000001</v>
      </c>
      <c r="J10" s="408">
        <f t="shared" ref="J10:J30" si="5">G10*I10</f>
        <v>79734.881250000006</v>
      </c>
      <c r="K10" s="408">
        <f t="shared" si="0"/>
        <v>18339.022687500001</v>
      </c>
      <c r="L10" s="412">
        <v>0.77</v>
      </c>
      <c r="M10" s="408">
        <f t="shared" si="4"/>
        <v>61395.858562500005</v>
      </c>
    </row>
    <row r="11" spans="2:19" x14ac:dyDescent="0.25">
      <c r="B11" s="385">
        <v>7</v>
      </c>
      <c r="C11" s="385">
        <f t="shared" si="1"/>
        <v>2024</v>
      </c>
      <c r="D11" s="406">
        <f t="shared" si="2"/>
        <v>45108</v>
      </c>
      <c r="E11" s="406">
        <f t="shared" si="3"/>
        <v>45473</v>
      </c>
      <c r="F11" s="396">
        <v>1</v>
      </c>
      <c r="G11" s="408">
        <f t="shared" ref="G11:G30" si="6">G10*(1+H11)</f>
        <v>752495.62499999988</v>
      </c>
      <c r="H11" s="398">
        <f>'Income Assumptions'!$D$35</f>
        <v>1.4999999999999999E-2</v>
      </c>
      <c r="I11" s="413">
        <f t="shared" ref="I11:I30" si="7">I10</f>
        <v>0.10755000000000001</v>
      </c>
      <c r="J11" s="408">
        <f t="shared" si="5"/>
        <v>80930.904468749999</v>
      </c>
      <c r="K11" s="408">
        <f t="shared" si="0"/>
        <v>19423.4170725</v>
      </c>
      <c r="L11" s="412">
        <v>0.76</v>
      </c>
      <c r="M11" s="408">
        <f t="shared" si="4"/>
        <v>61507.487396249999</v>
      </c>
    </row>
    <row r="12" spans="2:19" x14ac:dyDescent="0.25">
      <c r="B12" s="385">
        <v>8</v>
      </c>
      <c r="C12" s="385">
        <f t="shared" si="1"/>
        <v>2025</v>
      </c>
      <c r="D12" s="406">
        <f t="shared" si="2"/>
        <v>45474</v>
      </c>
      <c r="E12" s="406">
        <f t="shared" si="3"/>
        <v>45838</v>
      </c>
      <c r="F12" s="396">
        <v>1</v>
      </c>
      <c r="G12" s="408">
        <f t="shared" si="6"/>
        <v>763783.05937499984</v>
      </c>
      <c r="H12" s="398">
        <f>'Income Assumptions'!$D$35</f>
        <v>1.4999999999999999E-2</v>
      </c>
      <c r="I12" s="413">
        <f t="shared" si="7"/>
        <v>0.10755000000000001</v>
      </c>
      <c r="J12" s="408">
        <f t="shared" si="5"/>
        <v>82144.868035781241</v>
      </c>
      <c r="K12" s="408">
        <f t="shared" si="0"/>
        <v>20536.217008945314</v>
      </c>
      <c r="L12" s="412">
        <v>0.75</v>
      </c>
      <c r="M12" s="408">
        <f t="shared" si="4"/>
        <v>61608.651026835927</v>
      </c>
    </row>
    <row r="13" spans="2:19" x14ac:dyDescent="0.25">
      <c r="B13" s="385">
        <v>9</v>
      </c>
      <c r="C13" s="385">
        <f t="shared" si="1"/>
        <v>2026</v>
      </c>
      <c r="D13" s="406">
        <f t="shared" si="2"/>
        <v>45839</v>
      </c>
      <c r="E13" s="406">
        <f t="shared" si="3"/>
        <v>46203</v>
      </c>
      <c r="F13" s="396">
        <v>1</v>
      </c>
      <c r="G13" s="408">
        <f t="shared" si="6"/>
        <v>775239.80526562477</v>
      </c>
      <c r="H13" s="398">
        <f>'Income Assumptions'!$D$35</f>
        <v>1.4999999999999999E-2</v>
      </c>
      <c r="I13" s="413">
        <f t="shared" si="7"/>
        <v>0.10755000000000001</v>
      </c>
      <c r="J13" s="408">
        <f t="shared" si="5"/>
        <v>83377.041056317947</v>
      </c>
      <c r="K13" s="408">
        <f t="shared" si="0"/>
        <v>21678.030674642665</v>
      </c>
      <c r="L13" s="412">
        <v>0.74</v>
      </c>
      <c r="M13" s="408">
        <f t="shared" si="4"/>
        <v>61699.010381675282</v>
      </c>
    </row>
    <row r="14" spans="2:19" x14ac:dyDescent="0.25">
      <c r="B14" s="385">
        <v>10</v>
      </c>
      <c r="C14" s="385">
        <f t="shared" si="1"/>
        <v>2027</v>
      </c>
      <c r="D14" s="406">
        <f t="shared" si="2"/>
        <v>46204</v>
      </c>
      <c r="E14" s="406">
        <f t="shared" si="3"/>
        <v>46568</v>
      </c>
      <c r="F14" s="396">
        <v>1</v>
      </c>
      <c r="G14" s="408">
        <f t="shared" si="6"/>
        <v>786868.40234460903</v>
      </c>
      <c r="H14" s="398">
        <f>'Income Assumptions'!$D$35</f>
        <v>1.4999999999999999E-2</v>
      </c>
      <c r="I14" s="413">
        <f t="shared" si="7"/>
        <v>0.10755000000000001</v>
      </c>
      <c r="J14" s="408">
        <f t="shared" si="5"/>
        <v>84627.69667216271</v>
      </c>
      <c r="K14" s="408">
        <f t="shared" si="0"/>
        <v>22849.478101483932</v>
      </c>
      <c r="L14" s="412">
        <v>0.73</v>
      </c>
      <c r="M14" s="408">
        <f t="shared" si="4"/>
        <v>61778.218570678779</v>
      </c>
    </row>
    <row r="15" spans="2:19" x14ac:dyDescent="0.25">
      <c r="B15" s="385">
        <v>11</v>
      </c>
      <c r="C15" s="385">
        <f t="shared" si="1"/>
        <v>2028</v>
      </c>
      <c r="D15" s="406">
        <f t="shared" si="2"/>
        <v>46569</v>
      </c>
      <c r="E15" s="406">
        <f t="shared" si="3"/>
        <v>46934</v>
      </c>
      <c r="F15" s="396">
        <v>1</v>
      </c>
      <c r="G15" s="408">
        <f t="shared" si="6"/>
        <v>798671.42837977805</v>
      </c>
      <c r="H15" s="398">
        <f>'Income Assumptions'!$D$35</f>
        <v>1.4999999999999999E-2</v>
      </c>
      <c r="I15" s="413">
        <f t="shared" si="7"/>
        <v>0.10755000000000001</v>
      </c>
      <c r="J15" s="408">
        <f t="shared" si="5"/>
        <v>85897.112122245133</v>
      </c>
      <c r="K15" s="408">
        <f t="shared" si="0"/>
        <v>23192.220273006191</v>
      </c>
      <c r="L15" s="412">
        <v>0.73</v>
      </c>
      <c r="M15" s="408">
        <f t="shared" si="4"/>
        <v>62704.891849238942</v>
      </c>
    </row>
    <row r="16" spans="2:19" x14ac:dyDescent="0.25">
      <c r="B16" s="385">
        <v>12</v>
      </c>
      <c r="C16" s="385">
        <f t="shared" si="1"/>
        <v>2029</v>
      </c>
      <c r="D16" s="406">
        <f t="shared" si="2"/>
        <v>46935</v>
      </c>
      <c r="E16" s="406">
        <f t="shared" si="3"/>
        <v>47299</v>
      </c>
      <c r="F16" s="396">
        <v>1</v>
      </c>
      <c r="G16" s="408">
        <f t="shared" si="6"/>
        <v>810651.49980547465</v>
      </c>
      <c r="H16" s="398">
        <f>'Income Assumptions'!$D$35</f>
        <v>1.4999999999999999E-2</v>
      </c>
      <c r="I16" s="413">
        <f t="shared" si="7"/>
        <v>0.10755000000000001</v>
      </c>
      <c r="J16" s="408">
        <f t="shared" si="5"/>
        <v>87185.568804078808</v>
      </c>
      <c r="K16" s="408">
        <f t="shared" si="0"/>
        <v>23540.103577101283</v>
      </c>
      <c r="L16" s="412">
        <v>0.73</v>
      </c>
      <c r="M16" s="408">
        <f t="shared" si="4"/>
        <v>63645.465226977525</v>
      </c>
    </row>
    <row r="17" spans="2:13" x14ac:dyDescent="0.25">
      <c r="B17" s="385">
        <v>13</v>
      </c>
      <c r="C17" s="385">
        <f t="shared" si="1"/>
        <v>2030</v>
      </c>
      <c r="D17" s="406">
        <f t="shared" si="2"/>
        <v>47300</v>
      </c>
      <c r="E17" s="406">
        <f t="shared" si="3"/>
        <v>47664</v>
      </c>
      <c r="F17" s="396">
        <v>1</v>
      </c>
      <c r="G17" s="408">
        <f t="shared" si="6"/>
        <v>822811.27230255667</v>
      </c>
      <c r="H17" s="398">
        <f>'Income Assumptions'!$D$35</f>
        <v>1.4999999999999999E-2</v>
      </c>
      <c r="I17" s="413">
        <f t="shared" si="7"/>
        <v>0.10755000000000001</v>
      </c>
      <c r="J17" s="408">
        <f t="shared" si="5"/>
        <v>88493.352336139971</v>
      </c>
      <c r="K17" s="408">
        <f t="shared" si="0"/>
        <v>23893.205130757793</v>
      </c>
      <c r="L17" s="412">
        <v>0.73</v>
      </c>
      <c r="M17" s="408">
        <f t="shared" si="4"/>
        <v>64600.147205382178</v>
      </c>
    </row>
    <row r="18" spans="2:13" x14ac:dyDescent="0.25">
      <c r="B18" s="385">
        <v>14</v>
      </c>
      <c r="C18" s="385">
        <f t="shared" si="1"/>
        <v>2031</v>
      </c>
      <c r="D18" s="406">
        <f t="shared" si="2"/>
        <v>47665</v>
      </c>
      <c r="E18" s="406">
        <f t="shared" si="3"/>
        <v>48029</v>
      </c>
      <c r="F18" s="396">
        <v>1</v>
      </c>
      <c r="G18" s="408">
        <f t="shared" si="6"/>
        <v>835153.44138709491</v>
      </c>
      <c r="H18" s="398">
        <f>'Income Assumptions'!$D$35</f>
        <v>1.4999999999999999E-2</v>
      </c>
      <c r="I18" s="413">
        <f t="shared" si="7"/>
        <v>0.10755000000000001</v>
      </c>
      <c r="J18" s="408">
        <f t="shared" si="5"/>
        <v>89820.752621182066</v>
      </c>
      <c r="K18" s="408">
        <f t="shared" si="0"/>
        <v>24251.603207719163</v>
      </c>
      <c r="L18" s="412">
        <v>0.73</v>
      </c>
      <c r="M18" s="408">
        <f t="shared" si="4"/>
        <v>65569.149413462903</v>
      </c>
    </row>
    <row r="19" spans="2:13" x14ac:dyDescent="0.25">
      <c r="B19" s="385">
        <v>15</v>
      </c>
      <c r="C19" s="385">
        <f t="shared" si="1"/>
        <v>2032</v>
      </c>
      <c r="D19" s="406">
        <f t="shared" si="2"/>
        <v>48030</v>
      </c>
      <c r="E19" s="406">
        <f t="shared" si="3"/>
        <v>48395</v>
      </c>
      <c r="F19" s="396">
        <v>1</v>
      </c>
      <c r="G19" s="408">
        <f t="shared" si="6"/>
        <v>847680.74300790124</v>
      </c>
      <c r="H19" s="398">
        <f>'Income Assumptions'!$D$35</f>
        <v>1.4999999999999999E-2</v>
      </c>
      <c r="I19" s="413">
        <f t="shared" si="7"/>
        <v>0.10755000000000001</v>
      </c>
      <c r="J19" s="408">
        <f t="shared" si="5"/>
        <v>91168.063910499783</v>
      </c>
      <c r="K19" s="408">
        <f t="shared" si="0"/>
        <v>24615.377255834945</v>
      </c>
      <c r="L19" s="412">
        <v>0.73</v>
      </c>
      <c r="M19" s="408">
        <f t="shared" si="4"/>
        <v>66552.686654664838</v>
      </c>
    </row>
    <row r="20" spans="2:13" x14ac:dyDescent="0.25">
      <c r="B20" s="385">
        <v>16</v>
      </c>
      <c r="C20" s="385">
        <f t="shared" si="1"/>
        <v>2033</v>
      </c>
      <c r="D20" s="406">
        <f t="shared" si="2"/>
        <v>48396</v>
      </c>
      <c r="E20" s="406">
        <f t="shared" si="3"/>
        <v>48760</v>
      </c>
      <c r="F20" s="396">
        <v>1</v>
      </c>
      <c r="G20" s="408">
        <f t="shared" si="6"/>
        <v>860395.9541530197</v>
      </c>
      <c r="H20" s="398">
        <f>'Income Assumptions'!$D$35</f>
        <v>1.4999999999999999E-2</v>
      </c>
      <c r="I20" s="413">
        <f t="shared" si="7"/>
        <v>0.10755000000000001</v>
      </c>
      <c r="J20" s="408">
        <f t="shared" si="5"/>
        <v>92535.584869157276</v>
      </c>
      <c r="K20" s="408">
        <f t="shared" si="0"/>
        <v>24984.607914672466</v>
      </c>
      <c r="L20" s="412">
        <v>0.73</v>
      </c>
      <c r="M20" s="408">
        <f t="shared" si="4"/>
        <v>67550.97695448481</v>
      </c>
    </row>
    <row r="21" spans="2:13" x14ac:dyDescent="0.25">
      <c r="B21" s="385">
        <v>17</v>
      </c>
      <c r="C21" s="385">
        <f t="shared" si="1"/>
        <v>2034</v>
      </c>
      <c r="D21" s="406">
        <f t="shared" si="2"/>
        <v>48761</v>
      </c>
      <c r="E21" s="406">
        <f t="shared" si="3"/>
        <v>49125</v>
      </c>
      <c r="F21" s="396">
        <v>0.9</v>
      </c>
      <c r="G21" s="408">
        <f t="shared" si="6"/>
        <v>873301.89346531488</v>
      </c>
      <c r="H21" s="398">
        <f>'Income Assumptions'!$D$35</f>
        <v>1.4999999999999999E-2</v>
      </c>
      <c r="I21" s="413">
        <f t="shared" si="7"/>
        <v>0.10755000000000001</v>
      </c>
      <c r="J21" s="408">
        <f t="shared" si="5"/>
        <v>93923.618642194619</v>
      </c>
      <c r="K21" s="408">
        <f t="shared" si="0"/>
        <v>32215.801194272753</v>
      </c>
      <c r="L21" s="412">
        <v>0.73</v>
      </c>
      <c r="M21" s="408">
        <f t="shared" si="4"/>
        <v>61707.817447921865</v>
      </c>
    </row>
    <row r="22" spans="2:13" x14ac:dyDescent="0.25">
      <c r="B22" s="385">
        <v>18</v>
      </c>
      <c r="C22" s="385">
        <f t="shared" si="1"/>
        <v>2035</v>
      </c>
      <c r="D22" s="406">
        <f t="shared" si="2"/>
        <v>49126</v>
      </c>
      <c r="E22" s="406">
        <f t="shared" si="3"/>
        <v>49490</v>
      </c>
      <c r="F22" s="396">
        <v>0.8</v>
      </c>
      <c r="G22" s="408">
        <f t="shared" si="6"/>
        <v>886401.42186729447</v>
      </c>
      <c r="H22" s="398">
        <f>'Income Assumptions'!$D$35</f>
        <v>1.4999999999999999E-2</v>
      </c>
      <c r="I22" s="413">
        <f t="shared" si="7"/>
        <v>0.10755000000000001</v>
      </c>
      <c r="J22" s="408">
        <f t="shared" si="5"/>
        <v>95332.472921827532</v>
      </c>
      <c r="K22" s="408">
        <f t="shared" si="0"/>
        <v>39658.308735480256</v>
      </c>
      <c r="L22" s="412">
        <v>0.73</v>
      </c>
      <c r="M22" s="408">
        <f t="shared" si="4"/>
        <v>55674.164186347276</v>
      </c>
    </row>
    <row r="23" spans="2:13" x14ac:dyDescent="0.25">
      <c r="B23" s="385">
        <v>19</v>
      </c>
      <c r="C23" s="385">
        <f t="shared" si="1"/>
        <v>2036</v>
      </c>
      <c r="D23" s="406">
        <f t="shared" si="2"/>
        <v>49491</v>
      </c>
      <c r="E23" s="406">
        <f t="shared" si="3"/>
        <v>49856</v>
      </c>
      <c r="F23" s="396">
        <v>0.7</v>
      </c>
      <c r="G23" s="408">
        <f t="shared" si="6"/>
        <v>899697.44319530379</v>
      </c>
      <c r="H23" s="398">
        <f>'Income Assumptions'!$D$35</f>
        <v>1.4999999999999999E-2</v>
      </c>
      <c r="I23" s="413">
        <f t="shared" si="7"/>
        <v>0.10755000000000001</v>
      </c>
      <c r="J23" s="408">
        <f t="shared" si="5"/>
        <v>96762.460015654928</v>
      </c>
      <c r="K23" s="408">
        <f t="shared" si="0"/>
        <v>47316.842947655263</v>
      </c>
      <c r="L23" s="412">
        <v>0.73</v>
      </c>
      <c r="M23" s="408">
        <f t="shared" si="4"/>
        <v>49445.617067999665</v>
      </c>
    </row>
    <row r="24" spans="2:13" x14ac:dyDescent="0.25">
      <c r="B24" s="385">
        <v>20</v>
      </c>
      <c r="C24" s="385">
        <f t="shared" si="1"/>
        <v>2037</v>
      </c>
      <c r="D24" s="406">
        <f t="shared" si="2"/>
        <v>49857</v>
      </c>
      <c r="E24" s="406">
        <f t="shared" si="3"/>
        <v>50221</v>
      </c>
      <c r="F24" s="396">
        <v>0.6</v>
      </c>
      <c r="G24" s="408">
        <f t="shared" si="6"/>
        <v>913192.90484323329</v>
      </c>
      <c r="H24" s="398">
        <f>'Income Assumptions'!$D$35</f>
        <v>1.4999999999999999E-2</v>
      </c>
      <c r="I24" s="413">
        <f t="shared" si="7"/>
        <v>0.10755000000000001</v>
      </c>
      <c r="J24" s="408">
        <f t="shared" si="5"/>
        <v>98213.896915889753</v>
      </c>
      <c r="K24" s="408">
        <f t="shared" si="0"/>
        <v>55196.210066730047</v>
      </c>
      <c r="L24" s="412">
        <v>0.73</v>
      </c>
      <c r="M24" s="408">
        <f t="shared" si="4"/>
        <v>43017.686849159705</v>
      </c>
    </row>
    <row r="25" spans="2:13" x14ac:dyDescent="0.25">
      <c r="B25" s="385">
        <v>21</v>
      </c>
      <c r="C25" s="385">
        <f t="shared" si="1"/>
        <v>2038</v>
      </c>
      <c r="D25" s="406">
        <f t="shared" si="2"/>
        <v>50222</v>
      </c>
      <c r="E25" s="406">
        <f t="shared" si="3"/>
        <v>50586</v>
      </c>
      <c r="F25" s="396">
        <v>0.5</v>
      </c>
      <c r="G25" s="408">
        <f t="shared" si="6"/>
        <v>926890.7984158817</v>
      </c>
      <c r="H25" s="398">
        <f>'Income Assumptions'!$D$35</f>
        <v>1.4999999999999999E-2</v>
      </c>
      <c r="I25" s="413">
        <f t="shared" si="7"/>
        <v>0.10755000000000001</v>
      </c>
      <c r="J25" s="408">
        <f t="shared" si="5"/>
        <v>99687.105369628087</v>
      </c>
      <c r="K25" s="408">
        <f t="shared" si="0"/>
        <v>63301.311909713833</v>
      </c>
      <c r="L25" s="412">
        <v>0.73</v>
      </c>
      <c r="M25" s="408">
        <f t="shared" si="4"/>
        <v>36385.793459914254</v>
      </c>
    </row>
    <row r="26" spans="2:13" x14ac:dyDescent="0.25">
      <c r="B26" s="385">
        <v>22</v>
      </c>
      <c r="C26" s="385">
        <f t="shared" si="1"/>
        <v>2039</v>
      </c>
      <c r="D26" s="406">
        <f t="shared" si="2"/>
        <v>50587</v>
      </c>
      <c r="E26" s="406">
        <f t="shared" si="3"/>
        <v>50951</v>
      </c>
      <c r="F26" s="396">
        <v>0.4</v>
      </c>
      <c r="G26" s="408">
        <f t="shared" si="6"/>
        <v>940794.16039211978</v>
      </c>
      <c r="H26" s="398">
        <f>'Income Assumptions'!$D$35</f>
        <v>1.4999999999999999E-2</v>
      </c>
      <c r="I26" s="413">
        <f t="shared" si="7"/>
        <v>0.10755000000000001</v>
      </c>
      <c r="J26" s="408">
        <f t="shared" si="5"/>
        <v>101182.41195017249</v>
      </c>
      <c r="K26" s="408">
        <f t="shared" si="0"/>
        <v>71637.147660722127</v>
      </c>
      <c r="L26" s="412">
        <v>0.73</v>
      </c>
      <c r="M26" s="408">
        <f t="shared" si="4"/>
        <v>29545.264289450366</v>
      </c>
    </row>
    <row r="27" spans="2:13" x14ac:dyDescent="0.25">
      <c r="B27" s="385">
        <v>23</v>
      </c>
      <c r="C27" s="385">
        <f t="shared" si="1"/>
        <v>2040</v>
      </c>
      <c r="D27" s="406">
        <f t="shared" si="2"/>
        <v>50952</v>
      </c>
      <c r="E27" s="406">
        <f t="shared" si="3"/>
        <v>51317</v>
      </c>
      <c r="F27" s="396">
        <v>0.3</v>
      </c>
      <c r="G27" s="408">
        <f t="shared" si="6"/>
        <v>954906.07279800146</v>
      </c>
      <c r="H27" s="398">
        <f>'Income Assumptions'!$D$35</f>
        <v>1.4999999999999999E-2</v>
      </c>
      <c r="I27" s="413">
        <f t="shared" si="7"/>
        <v>0.10755000000000001</v>
      </c>
      <c r="J27" s="408">
        <f t="shared" si="5"/>
        <v>102700.14812942507</v>
      </c>
      <c r="K27" s="408">
        <f t="shared" si="0"/>
        <v>80208.815689080977</v>
      </c>
      <c r="L27" s="412">
        <v>0.73</v>
      </c>
      <c r="M27" s="408">
        <f t="shared" si="4"/>
        <v>22491.332440344089</v>
      </c>
    </row>
    <row r="28" spans="2:13" x14ac:dyDescent="0.25">
      <c r="B28" s="385">
        <v>24</v>
      </c>
      <c r="C28" s="385">
        <f t="shared" si="1"/>
        <v>2041</v>
      </c>
      <c r="D28" s="406">
        <f t="shared" si="2"/>
        <v>51318</v>
      </c>
      <c r="E28" s="406">
        <f t="shared" si="3"/>
        <v>51682</v>
      </c>
      <c r="F28" s="396">
        <v>0.2</v>
      </c>
      <c r="G28" s="408">
        <f t="shared" si="6"/>
        <v>969229.66388997145</v>
      </c>
      <c r="H28" s="398">
        <f>'Income Assumptions'!$D$35</f>
        <v>1.4999999999999999E-2</v>
      </c>
      <c r="I28" s="413">
        <f t="shared" si="7"/>
        <v>0.10755000000000001</v>
      </c>
      <c r="J28" s="408">
        <f t="shared" si="5"/>
        <v>104240.65035136644</v>
      </c>
      <c r="K28" s="408">
        <f t="shared" si="0"/>
        <v>89021.515400066943</v>
      </c>
      <c r="L28" s="412">
        <v>0.73</v>
      </c>
      <c r="M28" s="408">
        <f t="shared" si="4"/>
        <v>15219.1349512995</v>
      </c>
    </row>
    <row r="29" spans="2:13" x14ac:dyDescent="0.25">
      <c r="B29" s="385">
        <v>25</v>
      </c>
      <c r="C29" s="385">
        <f t="shared" si="1"/>
        <v>2042</v>
      </c>
      <c r="D29" s="406">
        <f t="shared" si="2"/>
        <v>51683</v>
      </c>
      <c r="E29" s="406">
        <f t="shared" si="3"/>
        <v>52047</v>
      </c>
      <c r="F29" s="396">
        <v>0.1</v>
      </c>
      <c r="G29" s="408">
        <f t="shared" si="6"/>
        <v>983768.1088483209</v>
      </c>
      <c r="H29" s="398">
        <f>'Income Assumptions'!$D$35</f>
        <v>1.4999999999999999E-2</v>
      </c>
      <c r="I29" s="413">
        <f t="shared" si="7"/>
        <v>0.10755000000000001</v>
      </c>
      <c r="J29" s="408">
        <f t="shared" si="5"/>
        <v>105804.26010663692</v>
      </c>
      <c r="K29" s="408">
        <f t="shared" si="0"/>
        <v>98080.549118852432</v>
      </c>
      <c r="L29" s="412">
        <v>0.73</v>
      </c>
      <c r="M29" s="408">
        <f t="shared" si="4"/>
        <v>7723.710987784496</v>
      </c>
    </row>
    <row r="30" spans="2:13" x14ac:dyDescent="0.25">
      <c r="B30" s="382">
        <v>26</v>
      </c>
      <c r="C30" s="382">
        <f t="shared" si="1"/>
        <v>2043</v>
      </c>
      <c r="D30" s="386">
        <f t="shared" si="2"/>
        <v>52048</v>
      </c>
      <c r="E30" s="386">
        <f t="shared" si="3"/>
        <v>52412</v>
      </c>
      <c r="F30" s="397">
        <v>0</v>
      </c>
      <c r="G30" s="409">
        <f t="shared" si="6"/>
        <v>998524.63048104558</v>
      </c>
      <c r="H30" s="399">
        <f>'Income Assumptions'!$D$35</f>
        <v>1.4999999999999999E-2</v>
      </c>
      <c r="I30" s="388">
        <f t="shared" si="7"/>
        <v>0.10755000000000001</v>
      </c>
      <c r="J30" s="409">
        <f t="shared" si="5"/>
        <v>107391.32400823646</v>
      </c>
      <c r="K30" s="409">
        <f t="shared" si="0"/>
        <v>107391.32400823646</v>
      </c>
      <c r="L30" s="387">
        <v>0.73</v>
      </c>
      <c r="M30" s="409">
        <f t="shared" si="4"/>
        <v>0</v>
      </c>
    </row>
    <row r="31" spans="2:13" x14ac:dyDescent="0.25">
      <c r="K31" s="391"/>
      <c r="L31" s="392" t="s">
        <v>19</v>
      </c>
      <c r="M31" s="410">
        <f>SUM(M5:M30)</f>
        <v>1081237.5565223724</v>
      </c>
    </row>
    <row r="32" spans="2:13" x14ac:dyDescent="0.25">
      <c r="L32" s="392" t="s">
        <v>215</v>
      </c>
      <c r="M32" s="408">
        <f ca="1">IF(M2=N2,SUM(OFFSET(M30,-(C30-B3),0,(C30-B3))),0)</f>
        <v>1081237.5565223724</v>
      </c>
    </row>
    <row r="33" spans="12:13" x14ac:dyDescent="0.25">
      <c r="L33" s="393" t="s">
        <v>216</v>
      </c>
      <c r="M33" s="411">
        <f ca="1">IF(M2=N2,XNPV(L3,OFFSET(M30,-(C30-B3),0,(C30-B3)),OFFSET(E30,-(C30-B3),0,(C30-B3))),0)</f>
        <v>696462.40151404624</v>
      </c>
    </row>
  </sheetData>
  <dataValidations disablePrompts="1" count="1">
    <dataValidation type="list" allowBlank="1" showInputMessage="1" showErrorMessage="1" sqref="M2" xr:uid="{3A232FC1-4CB4-4BA8-8953-0178D08A03B4}">
      <formula1>$N$2:$N$3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9B00-805C-4463-AFD4-9860AE6F247A}">
  <sheetPr>
    <tabColor theme="2" tint="-0.89999084444715716"/>
  </sheetPr>
  <dimension ref="B1:N33"/>
  <sheetViews>
    <sheetView showGridLines="0" workbookViewId="0">
      <selection activeCell="P18" sqref="P18"/>
    </sheetView>
  </sheetViews>
  <sheetFormatPr defaultColWidth="8.85546875" defaultRowHeight="14.25" x14ac:dyDescent="0.2"/>
  <cols>
    <col min="1" max="1" width="1.28515625" style="239" customWidth="1"/>
    <col min="2" max="2" width="12.140625" style="239" bestFit="1" customWidth="1"/>
    <col min="3" max="3" width="5.7109375" style="239" bestFit="1" customWidth="1"/>
    <col min="4" max="4" width="9.28515625" style="239" customWidth="1"/>
    <col min="5" max="5" width="10.5703125" style="239" customWidth="1"/>
    <col min="6" max="6" width="12.28515625" style="239" customWidth="1"/>
    <col min="7" max="7" width="14.7109375" style="239" customWidth="1"/>
    <col min="8" max="8" width="8.42578125" style="239" bestFit="1" customWidth="1"/>
    <col min="9" max="9" width="19.42578125" style="239" bestFit="1" customWidth="1"/>
    <col min="10" max="10" width="11.7109375" style="239" bestFit="1" customWidth="1"/>
    <col min="11" max="11" width="19" style="239" bestFit="1" customWidth="1"/>
    <col min="12" max="12" width="21" style="239" bestFit="1" customWidth="1"/>
    <col min="13" max="13" width="14.140625" style="239" bestFit="1" customWidth="1"/>
    <col min="14" max="14" width="11.42578125" style="239" bestFit="1" customWidth="1"/>
    <col min="15" max="16384" width="8.85546875" style="239"/>
  </cols>
  <sheetData>
    <row r="1" spans="2:14" ht="7.5" customHeight="1" x14ac:dyDescent="0.2"/>
    <row r="2" spans="2:14" ht="30" customHeight="1" x14ac:dyDescent="0.2">
      <c r="B2" s="394" t="s">
        <v>247</v>
      </c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2" t="s">
        <v>156</v>
      </c>
      <c r="N2" s="277" t="s">
        <v>156</v>
      </c>
    </row>
    <row r="3" spans="2:14" x14ac:dyDescent="0.2">
      <c r="B3" s="403">
        <v>2022</v>
      </c>
      <c r="C3" s="404"/>
      <c r="D3" s="395"/>
      <c r="E3" s="395"/>
      <c r="F3" s="395"/>
      <c r="G3" s="395"/>
      <c r="H3" s="395"/>
      <c r="I3" s="395"/>
      <c r="J3" s="395"/>
      <c r="K3" s="395"/>
      <c r="L3" s="414">
        <v>0.06</v>
      </c>
      <c r="M3" s="404"/>
      <c r="N3" s="277" t="s">
        <v>152</v>
      </c>
    </row>
    <row r="4" spans="2:14" ht="25.5" x14ac:dyDescent="0.2">
      <c r="B4" s="400" t="s">
        <v>203</v>
      </c>
      <c r="C4" s="400" t="s">
        <v>185</v>
      </c>
      <c r="D4" s="382" t="s">
        <v>204</v>
      </c>
      <c r="E4" s="382" t="s">
        <v>205</v>
      </c>
      <c r="F4" s="382" t="s">
        <v>206</v>
      </c>
      <c r="G4" s="382" t="s">
        <v>207</v>
      </c>
      <c r="H4" s="382" t="s">
        <v>208</v>
      </c>
      <c r="I4" s="382" t="s">
        <v>210</v>
      </c>
      <c r="J4" s="382" t="s">
        <v>211</v>
      </c>
      <c r="K4" s="382" t="s">
        <v>213</v>
      </c>
      <c r="L4" s="415" t="s">
        <v>248</v>
      </c>
      <c r="M4" s="400" t="s">
        <v>214</v>
      </c>
    </row>
    <row r="5" spans="2:14" x14ac:dyDescent="0.2">
      <c r="B5" s="385">
        <v>1</v>
      </c>
      <c r="C5" s="385">
        <f>YEAR(E5)</f>
        <v>2018</v>
      </c>
      <c r="D5" s="405">
        <v>42917</v>
      </c>
      <c r="E5" s="406">
        <f>EOMONTH(D5,11)</f>
        <v>43281</v>
      </c>
      <c r="F5" s="396">
        <v>1</v>
      </c>
      <c r="G5" s="407"/>
      <c r="H5" s="398">
        <f>'Income Assumptions'!$D$35</f>
        <v>1.4999999999999999E-2</v>
      </c>
      <c r="I5" s="412">
        <v>0.10514</v>
      </c>
      <c r="J5" s="408">
        <f>G5*I5</f>
        <v>0</v>
      </c>
      <c r="K5" s="408">
        <f t="shared" ref="K5:K30" si="0">J5-M5</f>
        <v>0</v>
      </c>
      <c r="L5" s="413"/>
      <c r="M5" s="408"/>
    </row>
    <row r="6" spans="2:14" x14ac:dyDescent="0.2">
      <c r="B6" s="385">
        <v>2</v>
      </c>
      <c r="C6" s="385">
        <f t="shared" ref="C6:C30" si="1">YEAR(E6)</f>
        <v>2019</v>
      </c>
      <c r="D6" s="406">
        <f>E5+1</f>
        <v>43282</v>
      </c>
      <c r="E6" s="406">
        <f>EOMONTH(D6,11)</f>
        <v>43646</v>
      </c>
      <c r="F6" s="396">
        <v>1</v>
      </c>
      <c r="G6" s="407">
        <v>697262</v>
      </c>
      <c r="H6" s="398">
        <f>'Income Assumptions'!$D$35</f>
        <v>1.4999999999999999E-2</v>
      </c>
      <c r="I6" s="412">
        <v>0.10514</v>
      </c>
      <c r="J6" s="408">
        <f>G6*I6</f>
        <v>73310.126680000001</v>
      </c>
      <c r="K6" s="408">
        <f t="shared" si="0"/>
        <v>10522.126680000001</v>
      </c>
      <c r="L6" s="413">
        <f>M6/J6</f>
        <v>0.85647103399603619</v>
      </c>
      <c r="M6" s="408">
        <v>62788</v>
      </c>
    </row>
    <row r="7" spans="2:14" x14ac:dyDescent="0.2">
      <c r="B7" s="385">
        <v>3</v>
      </c>
      <c r="C7" s="385">
        <f t="shared" si="1"/>
        <v>2020</v>
      </c>
      <c r="D7" s="406">
        <f t="shared" ref="D7:D30" si="2">E6+1</f>
        <v>43647</v>
      </c>
      <c r="E7" s="406">
        <f t="shared" ref="E7:E30" si="3">EOMONTH(D7,11)</f>
        <v>44012</v>
      </c>
      <c r="F7" s="396">
        <v>1</v>
      </c>
      <c r="G7" s="407">
        <v>737272</v>
      </c>
      <c r="H7" s="398">
        <f>'Income Assumptions'!$D$35</f>
        <v>1.4999999999999999E-2</v>
      </c>
      <c r="I7" s="412">
        <v>0.10537000000000001</v>
      </c>
      <c r="J7" s="408">
        <f>G7*I7</f>
        <v>77686.350640000004</v>
      </c>
      <c r="K7" s="408">
        <f t="shared" si="0"/>
        <v>14422.750640000006</v>
      </c>
      <c r="L7" s="413">
        <f>M7/J7</f>
        <v>0.81434640034984651</v>
      </c>
      <c r="M7" s="408">
        <v>63263.6</v>
      </c>
    </row>
    <row r="8" spans="2:14" x14ac:dyDescent="0.2">
      <c r="B8" s="385">
        <v>4</v>
      </c>
      <c r="C8" s="385">
        <f t="shared" si="1"/>
        <v>2021</v>
      </c>
      <c r="D8" s="406">
        <f t="shared" si="2"/>
        <v>44013</v>
      </c>
      <c r="E8" s="406">
        <f t="shared" si="3"/>
        <v>44377</v>
      </c>
      <c r="F8" s="396">
        <v>1</v>
      </c>
      <c r="G8" s="407">
        <v>792671</v>
      </c>
      <c r="H8" s="398">
        <f>'Income Assumptions'!$D$35</f>
        <v>1.4999999999999999E-2</v>
      </c>
      <c r="I8" s="412">
        <v>0.10693999999999999</v>
      </c>
      <c r="J8" s="408">
        <f>G8*I8</f>
        <v>84768.236739999993</v>
      </c>
      <c r="K8" s="408">
        <f t="shared" si="0"/>
        <v>20013.196739999992</v>
      </c>
      <c r="L8" s="413">
        <f>M8/J8</f>
        <v>0.76390688883403102</v>
      </c>
      <c r="M8" s="408">
        <v>64755.040000000001</v>
      </c>
    </row>
    <row r="9" spans="2:14" x14ac:dyDescent="0.2">
      <c r="B9" s="385">
        <v>5</v>
      </c>
      <c r="C9" s="385">
        <f t="shared" si="1"/>
        <v>2022</v>
      </c>
      <c r="D9" s="406">
        <f t="shared" si="2"/>
        <v>44378</v>
      </c>
      <c r="E9" s="406">
        <f t="shared" si="3"/>
        <v>44742</v>
      </c>
      <c r="F9" s="396">
        <v>1</v>
      </c>
      <c r="G9" s="407">
        <v>692550</v>
      </c>
      <c r="H9" s="398">
        <f>'Income Assumptions'!$D$35</f>
        <v>1.4999999999999999E-2</v>
      </c>
      <c r="I9" s="412">
        <v>0.10755000000000001</v>
      </c>
      <c r="J9" s="408">
        <f>G9*I9</f>
        <v>74483.752500000002</v>
      </c>
      <c r="K9" s="408">
        <f t="shared" si="0"/>
        <v>13246.112500000003</v>
      </c>
      <c r="L9" s="413">
        <f>M9/J9</f>
        <v>0.8221610478070368</v>
      </c>
      <c r="M9" s="408">
        <v>61237.64</v>
      </c>
    </row>
    <row r="10" spans="2:14" x14ac:dyDescent="0.2">
      <c r="B10" s="385">
        <v>6</v>
      </c>
      <c r="C10" s="385">
        <f t="shared" si="1"/>
        <v>2023</v>
      </c>
      <c r="D10" s="406">
        <f t="shared" si="2"/>
        <v>44743</v>
      </c>
      <c r="E10" s="406">
        <f t="shared" si="3"/>
        <v>45107</v>
      </c>
      <c r="F10" s="396">
        <v>1</v>
      </c>
      <c r="G10" s="407">
        <f>G9*(1+H10)</f>
        <v>702938.24999999988</v>
      </c>
      <c r="H10" s="398">
        <f>'Income Assumptions'!$D$35</f>
        <v>1.4999999999999999E-2</v>
      </c>
      <c r="I10" s="413">
        <f>I9</f>
        <v>0.10755000000000001</v>
      </c>
      <c r="J10" s="408">
        <f t="shared" ref="J10:J30" si="4">G10*I10</f>
        <v>75601.008787499988</v>
      </c>
      <c r="K10" s="408">
        <f t="shared" si="0"/>
        <v>14045.053899533828</v>
      </c>
      <c r="L10" s="412">
        <v>0.81422134274673774</v>
      </c>
      <c r="M10" s="408">
        <f t="shared" ref="M10:M30" si="5">L10*J10*F10</f>
        <v>61555.95488796616</v>
      </c>
    </row>
    <row r="11" spans="2:14" x14ac:dyDescent="0.2">
      <c r="B11" s="385">
        <v>7</v>
      </c>
      <c r="C11" s="385">
        <f t="shared" si="1"/>
        <v>2024</v>
      </c>
      <c r="D11" s="406">
        <f t="shared" si="2"/>
        <v>45108</v>
      </c>
      <c r="E11" s="406">
        <f t="shared" si="3"/>
        <v>45473</v>
      </c>
      <c r="F11" s="396">
        <v>1</v>
      </c>
      <c r="G11" s="408">
        <f t="shared" ref="G11:G30" si="6">G10*(1+H11)</f>
        <v>713482.32374999986</v>
      </c>
      <c r="H11" s="398">
        <f>'Income Assumptions'!$D$35</f>
        <v>1.4999999999999999E-2</v>
      </c>
      <c r="I11" s="413">
        <f t="shared" ref="I11:I30" si="7">I10</f>
        <v>0.10755000000000001</v>
      </c>
      <c r="J11" s="408">
        <f t="shared" si="4"/>
        <v>76735.023919312487</v>
      </c>
      <c r="K11" s="408">
        <f t="shared" si="0"/>
        <v>15023.079947219958</v>
      </c>
      <c r="L11" s="412">
        <v>0.80422134274673773</v>
      </c>
      <c r="M11" s="408">
        <f t="shared" si="5"/>
        <v>61711.943972092529</v>
      </c>
    </row>
    <row r="12" spans="2:14" x14ac:dyDescent="0.2">
      <c r="B12" s="385">
        <v>8</v>
      </c>
      <c r="C12" s="385">
        <f t="shared" si="1"/>
        <v>2025</v>
      </c>
      <c r="D12" s="406">
        <f t="shared" si="2"/>
        <v>45474</v>
      </c>
      <c r="E12" s="406">
        <f t="shared" si="3"/>
        <v>45838</v>
      </c>
      <c r="F12" s="396">
        <v>1</v>
      </c>
      <c r="G12" s="408">
        <f t="shared" si="6"/>
        <v>724184.55860624975</v>
      </c>
      <c r="H12" s="398">
        <f>'Income Assumptions'!$D$35</f>
        <v>1.4999999999999999E-2</v>
      </c>
      <c r="I12" s="413">
        <f t="shared" si="7"/>
        <v>0.10755000000000001</v>
      </c>
      <c r="J12" s="408">
        <f t="shared" si="4"/>
        <v>77886.04927810216</v>
      </c>
      <c r="K12" s="408">
        <f t="shared" si="0"/>
        <v>16027.286639209284</v>
      </c>
      <c r="L12" s="412">
        <v>0.79422134274673772</v>
      </c>
      <c r="M12" s="408">
        <f t="shared" si="5"/>
        <v>61858.762638892877</v>
      </c>
    </row>
    <row r="13" spans="2:14" x14ac:dyDescent="0.2">
      <c r="B13" s="385">
        <v>9</v>
      </c>
      <c r="C13" s="385">
        <f t="shared" si="1"/>
        <v>2026</v>
      </c>
      <c r="D13" s="406">
        <f t="shared" si="2"/>
        <v>45839</v>
      </c>
      <c r="E13" s="406">
        <f t="shared" si="3"/>
        <v>46203</v>
      </c>
      <c r="F13" s="396">
        <v>1</v>
      </c>
      <c r="G13" s="408">
        <f t="shared" si="6"/>
        <v>735047.32698534348</v>
      </c>
      <c r="H13" s="398">
        <f>'Income Assumptions'!$D$35</f>
        <v>1.4999999999999999E-2</v>
      </c>
      <c r="I13" s="413">
        <f t="shared" si="7"/>
        <v>0.10755000000000001</v>
      </c>
      <c r="J13" s="408">
        <f t="shared" si="4"/>
        <v>79054.340017273702</v>
      </c>
      <c r="K13" s="408">
        <f t="shared" si="0"/>
        <v>17058.239338970161</v>
      </c>
      <c r="L13" s="412">
        <v>0.78422134274673772</v>
      </c>
      <c r="M13" s="408">
        <f t="shared" si="5"/>
        <v>61996.100678303541</v>
      </c>
    </row>
    <row r="14" spans="2:14" x14ac:dyDescent="0.2">
      <c r="B14" s="385">
        <v>10</v>
      </c>
      <c r="C14" s="385">
        <f t="shared" si="1"/>
        <v>2027</v>
      </c>
      <c r="D14" s="406">
        <f t="shared" si="2"/>
        <v>46204</v>
      </c>
      <c r="E14" s="406">
        <f t="shared" si="3"/>
        <v>46568</v>
      </c>
      <c r="F14" s="396">
        <v>1</v>
      </c>
      <c r="G14" s="408">
        <f t="shared" si="6"/>
        <v>746073.03689012351</v>
      </c>
      <c r="H14" s="398">
        <f>'Income Assumptions'!$D$35</f>
        <v>1.4999999999999999E-2</v>
      </c>
      <c r="I14" s="413">
        <f t="shared" si="7"/>
        <v>0.10755000000000001</v>
      </c>
      <c r="J14" s="408">
        <f t="shared" si="4"/>
        <v>80240.155117532791</v>
      </c>
      <c r="K14" s="408">
        <f t="shared" si="0"/>
        <v>18116.514480230035</v>
      </c>
      <c r="L14" s="412">
        <v>0.77422134274673771</v>
      </c>
      <c r="M14" s="408">
        <f t="shared" si="5"/>
        <v>62123.640637302757</v>
      </c>
    </row>
    <row r="15" spans="2:14" x14ac:dyDescent="0.2">
      <c r="B15" s="385">
        <v>11</v>
      </c>
      <c r="C15" s="385">
        <f t="shared" si="1"/>
        <v>2028</v>
      </c>
      <c r="D15" s="406">
        <f t="shared" si="2"/>
        <v>46569</v>
      </c>
      <c r="E15" s="406">
        <f t="shared" si="3"/>
        <v>46934</v>
      </c>
      <c r="F15" s="396">
        <v>1</v>
      </c>
      <c r="G15" s="408">
        <f t="shared" si="6"/>
        <v>757264.1324434753</v>
      </c>
      <c r="H15" s="398">
        <f>'Income Assumptions'!$D$35</f>
        <v>1.4999999999999999E-2</v>
      </c>
      <c r="I15" s="413">
        <f t="shared" si="7"/>
        <v>0.10755000000000001</v>
      </c>
      <c r="J15" s="408">
        <f t="shared" si="4"/>
        <v>81443.75744429577</v>
      </c>
      <c r="K15" s="408">
        <f t="shared" si="0"/>
        <v>18388.262197433483</v>
      </c>
      <c r="L15" s="412">
        <v>0.77422134274673771</v>
      </c>
      <c r="M15" s="408">
        <f t="shared" si="5"/>
        <v>63055.495246862287</v>
      </c>
    </row>
    <row r="16" spans="2:14" x14ac:dyDescent="0.2">
      <c r="B16" s="385">
        <v>12</v>
      </c>
      <c r="C16" s="385">
        <f t="shared" si="1"/>
        <v>2029</v>
      </c>
      <c r="D16" s="406">
        <f t="shared" si="2"/>
        <v>46935</v>
      </c>
      <c r="E16" s="406">
        <f t="shared" si="3"/>
        <v>47299</v>
      </c>
      <c r="F16" s="396">
        <v>1</v>
      </c>
      <c r="G16" s="408">
        <f t="shared" si="6"/>
        <v>768623.09443012741</v>
      </c>
      <c r="H16" s="398">
        <f>'Income Assumptions'!$D$35</f>
        <v>1.4999999999999999E-2</v>
      </c>
      <c r="I16" s="413">
        <f t="shared" si="7"/>
        <v>0.10755000000000001</v>
      </c>
      <c r="J16" s="408">
        <f t="shared" si="4"/>
        <v>82665.413805960212</v>
      </c>
      <c r="K16" s="408">
        <f t="shared" si="0"/>
        <v>18664.086130394986</v>
      </c>
      <c r="L16" s="412">
        <v>0.77422134274673771</v>
      </c>
      <c r="M16" s="408">
        <f t="shared" si="5"/>
        <v>64001.327675565226</v>
      </c>
    </row>
    <row r="17" spans="2:13" x14ac:dyDescent="0.2">
      <c r="B17" s="385">
        <v>13</v>
      </c>
      <c r="C17" s="385">
        <f t="shared" si="1"/>
        <v>2030</v>
      </c>
      <c r="D17" s="406">
        <f t="shared" si="2"/>
        <v>47300</v>
      </c>
      <c r="E17" s="406">
        <f t="shared" si="3"/>
        <v>47664</v>
      </c>
      <c r="F17" s="396">
        <v>1</v>
      </c>
      <c r="G17" s="408">
        <f t="shared" si="6"/>
        <v>780152.44084657927</v>
      </c>
      <c r="H17" s="398">
        <f>'Income Assumptions'!$D$35</f>
        <v>1.4999999999999999E-2</v>
      </c>
      <c r="I17" s="413">
        <f t="shared" si="7"/>
        <v>0.10755000000000001</v>
      </c>
      <c r="J17" s="408">
        <f t="shared" si="4"/>
        <v>83905.395013049609</v>
      </c>
      <c r="K17" s="408">
        <f t="shared" si="0"/>
        <v>18944.047422350908</v>
      </c>
      <c r="L17" s="412">
        <v>0.77422134274673771</v>
      </c>
      <c r="M17" s="408">
        <f t="shared" si="5"/>
        <v>64961.347590698701</v>
      </c>
    </row>
    <row r="18" spans="2:13" x14ac:dyDescent="0.2">
      <c r="B18" s="385">
        <v>14</v>
      </c>
      <c r="C18" s="385">
        <f t="shared" si="1"/>
        <v>2031</v>
      </c>
      <c r="D18" s="406">
        <f t="shared" si="2"/>
        <v>47665</v>
      </c>
      <c r="E18" s="406">
        <f t="shared" si="3"/>
        <v>48029</v>
      </c>
      <c r="F18" s="396">
        <v>1</v>
      </c>
      <c r="G18" s="408">
        <f t="shared" si="6"/>
        <v>791854.72745927784</v>
      </c>
      <c r="H18" s="398">
        <f>'Income Assumptions'!$D$35</f>
        <v>1.4999999999999999E-2</v>
      </c>
      <c r="I18" s="413">
        <f t="shared" si="7"/>
        <v>0.10755000000000001</v>
      </c>
      <c r="J18" s="408">
        <f t="shared" si="4"/>
        <v>85163.975938245334</v>
      </c>
      <c r="K18" s="408">
        <f t="shared" si="0"/>
        <v>19228.208133686174</v>
      </c>
      <c r="L18" s="412">
        <v>0.77422134274673771</v>
      </c>
      <c r="M18" s="408">
        <f t="shared" si="5"/>
        <v>65935.76780455916</v>
      </c>
    </row>
    <row r="19" spans="2:13" x14ac:dyDescent="0.2">
      <c r="B19" s="385">
        <v>15</v>
      </c>
      <c r="C19" s="385">
        <f t="shared" si="1"/>
        <v>2032</v>
      </c>
      <c r="D19" s="406">
        <f t="shared" si="2"/>
        <v>48030</v>
      </c>
      <c r="E19" s="406">
        <f t="shared" si="3"/>
        <v>48395</v>
      </c>
      <c r="F19" s="396">
        <v>1</v>
      </c>
      <c r="G19" s="408">
        <f t="shared" si="6"/>
        <v>803732.54837116692</v>
      </c>
      <c r="H19" s="398">
        <f>'Income Assumptions'!$D$35</f>
        <v>1.4999999999999999E-2</v>
      </c>
      <c r="I19" s="413">
        <f t="shared" si="7"/>
        <v>0.10755000000000001</v>
      </c>
      <c r="J19" s="408">
        <f t="shared" si="4"/>
        <v>86441.435577319004</v>
      </c>
      <c r="K19" s="408">
        <f t="shared" si="0"/>
        <v>19516.631255691464</v>
      </c>
      <c r="L19" s="412">
        <v>0.77422134274673771</v>
      </c>
      <c r="M19" s="408">
        <f t="shared" si="5"/>
        <v>66924.80432162754</v>
      </c>
    </row>
    <row r="20" spans="2:13" x14ac:dyDescent="0.2">
      <c r="B20" s="385">
        <v>16</v>
      </c>
      <c r="C20" s="385">
        <f t="shared" si="1"/>
        <v>2033</v>
      </c>
      <c r="D20" s="406">
        <f t="shared" si="2"/>
        <v>48396</v>
      </c>
      <c r="E20" s="406">
        <f t="shared" si="3"/>
        <v>48760</v>
      </c>
      <c r="F20" s="396">
        <v>1</v>
      </c>
      <c r="G20" s="408">
        <f t="shared" si="6"/>
        <v>815788.53659673431</v>
      </c>
      <c r="H20" s="398">
        <f>'Income Assumptions'!$D$35</f>
        <v>1.4999999999999999E-2</v>
      </c>
      <c r="I20" s="413">
        <f t="shared" si="7"/>
        <v>0.10755000000000001</v>
      </c>
      <c r="J20" s="408">
        <f t="shared" si="4"/>
        <v>87738.057110978785</v>
      </c>
      <c r="K20" s="408">
        <f t="shared" si="0"/>
        <v>19809.380724526825</v>
      </c>
      <c r="L20" s="412">
        <v>0.77422134274673771</v>
      </c>
      <c r="M20" s="408">
        <f t="shared" si="5"/>
        <v>67928.67638645196</v>
      </c>
    </row>
    <row r="21" spans="2:13" x14ac:dyDescent="0.2">
      <c r="B21" s="385">
        <v>17</v>
      </c>
      <c r="C21" s="385">
        <f t="shared" si="1"/>
        <v>2034</v>
      </c>
      <c r="D21" s="406">
        <f t="shared" si="2"/>
        <v>48761</v>
      </c>
      <c r="E21" s="406">
        <f t="shared" si="3"/>
        <v>49125</v>
      </c>
      <c r="F21" s="396">
        <v>0.9</v>
      </c>
      <c r="G21" s="408">
        <f t="shared" si="6"/>
        <v>828025.3646456853</v>
      </c>
      <c r="H21" s="398">
        <f>'Income Assumptions'!$D$35</f>
        <v>1.4999999999999999E-2</v>
      </c>
      <c r="I21" s="413">
        <f t="shared" si="7"/>
        <v>0.10755000000000001</v>
      </c>
      <c r="J21" s="408">
        <f t="shared" si="4"/>
        <v>89054.127967643464</v>
      </c>
      <c r="K21" s="408">
        <f t="shared" si="0"/>
        <v>27001.282088619606</v>
      </c>
      <c r="L21" s="412">
        <v>0.77422134274673771</v>
      </c>
      <c r="M21" s="408">
        <f t="shared" si="5"/>
        <v>62052.845879023858</v>
      </c>
    </row>
    <row r="22" spans="2:13" x14ac:dyDescent="0.2">
      <c r="B22" s="385">
        <v>18</v>
      </c>
      <c r="C22" s="385">
        <f t="shared" si="1"/>
        <v>2035</v>
      </c>
      <c r="D22" s="406">
        <f t="shared" si="2"/>
        <v>49126</v>
      </c>
      <c r="E22" s="406">
        <f t="shared" si="3"/>
        <v>49490</v>
      </c>
      <c r="F22" s="396">
        <v>0.8</v>
      </c>
      <c r="G22" s="408">
        <f t="shared" si="6"/>
        <v>840445.74511537049</v>
      </c>
      <c r="H22" s="398">
        <f>'Income Assumptions'!$D$35</f>
        <v>1.4999999999999999E-2</v>
      </c>
      <c r="I22" s="413">
        <f t="shared" si="7"/>
        <v>0.10755000000000001</v>
      </c>
      <c r="J22" s="408">
        <f t="shared" si="4"/>
        <v>90389.939887158107</v>
      </c>
      <c r="K22" s="408">
        <f t="shared" si="0"/>
        <v>34404.483382972139</v>
      </c>
      <c r="L22" s="412">
        <v>0.77422134274673771</v>
      </c>
      <c r="M22" s="408">
        <f t="shared" si="5"/>
        <v>55985.456504185968</v>
      </c>
    </row>
    <row r="23" spans="2:13" x14ac:dyDescent="0.2">
      <c r="B23" s="385">
        <v>19</v>
      </c>
      <c r="C23" s="385">
        <f t="shared" si="1"/>
        <v>2036</v>
      </c>
      <c r="D23" s="406">
        <f t="shared" si="2"/>
        <v>49491</v>
      </c>
      <c r="E23" s="406">
        <f t="shared" si="3"/>
        <v>49856</v>
      </c>
      <c r="F23" s="396">
        <v>0.7</v>
      </c>
      <c r="G23" s="408">
        <f t="shared" si="6"/>
        <v>853052.43129210093</v>
      </c>
      <c r="H23" s="398">
        <f>'Income Assumptions'!$D$35</f>
        <v>1.4999999999999999E-2</v>
      </c>
      <c r="I23" s="413">
        <f t="shared" si="7"/>
        <v>0.10755000000000001</v>
      </c>
      <c r="J23" s="408">
        <f t="shared" si="4"/>
        <v>91745.788985465464</v>
      </c>
      <c r="K23" s="408">
        <f t="shared" si="0"/>
        <v>42023.705427685316</v>
      </c>
      <c r="L23" s="412">
        <v>0.77422134274673771</v>
      </c>
      <c r="M23" s="408">
        <f t="shared" si="5"/>
        <v>49722.083557780148</v>
      </c>
    </row>
    <row r="24" spans="2:13" x14ac:dyDescent="0.2">
      <c r="B24" s="385">
        <v>20</v>
      </c>
      <c r="C24" s="385">
        <f t="shared" si="1"/>
        <v>2037</v>
      </c>
      <c r="D24" s="406">
        <f t="shared" si="2"/>
        <v>49857</v>
      </c>
      <c r="E24" s="406">
        <f t="shared" si="3"/>
        <v>50221</v>
      </c>
      <c r="F24" s="396">
        <v>0.6</v>
      </c>
      <c r="G24" s="408">
        <f t="shared" si="6"/>
        <v>865848.21776148234</v>
      </c>
      <c r="H24" s="398">
        <f>'Income Assumptions'!$D$35</f>
        <v>1.4999999999999999E-2</v>
      </c>
      <c r="I24" s="413">
        <f t="shared" si="7"/>
        <v>0.10755000000000001</v>
      </c>
      <c r="J24" s="408">
        <f t="shared" si="4"/>
        <v>93121.975820247433</v>
      </c>
      <c r="K24" s="408">
        <f t="shared" si="0"/>
        <v>49863.763124978708</v>
      </c>
      <c r="L24" s="412">
        <v>0.77422134274673771</v>
      </c>
      <c r="M24" s="408">
        <f t="shared" si="5"/>
        <v>43258.212695268725</v>
      </c>
    </row>
    <row r="25" spans="2:13" x14ac:dyDescent="0.2">
      <c r="B25" s="385">
        <v>21</v>
      </c>
      <c r="C25" s="385">
        <f t="shared" si="1"/>
        <v>2038</v>
      </c>
      <c r="D25" s="406">
        <f t="shared" si="2"/>
        <v>50222</v>
      </c>
      <c r="E25" s="406">
        <f t="shared" si="3"/>
        <v>50586</v>
      </c>
      <c r="F25" s="396">
        <v>0.5</v>
      </c>
      <c r="G25" s="408">
        <f t="shared" si="6"/>
        <v>878835.94102790451</v>
      </c>
      <c r="H25" s="398">
        <f>'Income Assumptions'!$D$35</f>
        <v>1.4999999999999999E-2</v>
      </c>
      <c r="I25" s="413">
        <f t="shared" si="7"/>
        <v>0.10755000000000001</v>
      </c>
      <c r="J25" s="408">
        <f t="shared" si="4"/>
        <v>94518.805457551134</v>
      </c>
      <c r="K25" s="408">
        <f t="shared" si="0"/>
        <v>57929.567219469674</v>
      </c>
      <c r="L25" s="412">
        <v>0.77422134274673771</v>
      </c>
      <c r="M25" s="408">
        <f t="shared" si="5"/>
        <v>36589.23823808146</v>
      </c>
    </row>
    <row r="26" spans="2:13" x14ac:dyDescent="0.2">
      <c r="B26" s="385">
        <v>22</v>
      </c>
      <c r="C26" s="385">
        <f t="shared" si="1"/>
        <v>2039</v>
      </c>
      <c r="D26" s="406">
        <f t="shared" si="2"/>
        <v>50587</v>
      </c>
      <c r="E26" s="406">
        <f t="shared" si="3"/>
        <v>50951</v>
      </c>
      <c r="F26" s="396">
        <v>0.4</v>
      </c>
      <c r="G26" s="408">
        <f t="shared" si="6"/>
        <v>892018.48014332296</v>
      </c>
      <c r="H26" s="398">
        <f>'Income Assumptions'!$D$35</f>
        <v>1.4999999999999999E-2</v>
      </c>
      <c r="I26" s="413">
        <f t="shared" si="7"/>
        <v>0.10755000000000001</v>
      </c>
      <c r="J26" s="408">
        <f t="shared" si="4"/>
        <v>95936.587539414395</v>
      </c>
      <c r="K26" s="408">
        <f t="shared" si="0"/>
        <v>66226.12609009225</v>
      </c>
      <c r="L26" s="412">
        <v>0.77422134274673771</v>
      </c>
      <c r="M26" s="408">
        <f t="shared" si="5"/>
        <v>29710.461449322145</v>
      </c>
    </row>
    <row r="27" spans="2:13" x14ac:dyDescent="0.2">
      <c r="B27" s="385">
        <v>23</v>
      </c>
      <c r="C27" s="385">
        <f t="shared" si="1"/>
        <v>2040</v>
      </c>
      <c r="D27" s="406">
        <f t="shared" si="2"/>
        <v>50952</v>
      </c>
      <c r="E27" s="406">
        <f t="shared" si="3"/>
        <v>51317</v>
      </c>
      <c r="F27" s="396">
        <v>0.3</v>
      </c>
      <c r="G27" s="408">
        <f t="shared" si="6"/>
        <v>905398.7573454727</v>
      </c>
      <c r="H27" s="398">
        <f>'Income Assumptions'!$D$35</f>
        <v>1.4999999999999999E-2</v>
      </c>
      <c r="I27" s="413">
        <f t="shared" si="7"/>
        <v>0.10755000000000001</v>
      </c>
      <c r="J27" s="408">
        <f t="shared" si="4"/>
        <v>97375.636352505593</v>
      </c>
      <c r="K27" s="408">
        <f t="shared" si="0"/>
        <v>74758.547574209122</v>
      </c>
      <c r="L27" s="412">
        <v>0.77422134274673771</v>
      </c>
      <c r="M27" s="408">
        <f t="shared" si="5"/>
        <v>22617.088778296475</v>
      </c>
    </row>
    <row r="28" spans="2:13" x14ac:dyDescent="0.2">
      <c r="B28" s="385">
        <v>24</v>
      </c>
      <c r="C28" s="385">
        <f t="shared" si="1"/>
        <v>2041</v>
      </c>
      <c r="D28" s="406">
        <f t="shared" si="2"/>
        <v>51318</v>
      </c>
      <c r="E28" s="406">
        <f t="shared" si="3"/>
        <v>51682</v>
      </c>
      <c r="F28" s="396">
        <v>0.2</v>
      </c>
      <c r="G28" s="408">
        <f t="shared" si="6"/>
        <v>918979.73870565474</v>
      </c>
      <c r="H28" s="398">
        <f>'Income Assumptions'!$D$35</f>
        <v>1.4999999999999999E-2</v>
      </c>
      <c r="I28" s="413">
        <f t="shared" si="7"/>
        <v>0.10755000000000001</v>
      </c>
      <c r="J28" s="408">
        <f t="shared" si="4"/>
        <v>98836.270897793176</v>
      </c>
      <c r="K28" s="408">
        <f t="shared" si="0"/>
        <v>83532.04082447922</v>
      </c>
      <c r="L28" s="412">
        <v>0.77422134274673771</v>
      </c>
      <c r="M28" s="408">
        <f t="shared" si="5"/>
        <v>15304.230073313951</v>
      </c>
    </row>
    <row r="29" spans="2:13" x14ac:dyDescent="0.2">
      <c r="B29" s="385">
        <v>25</v>
      </c>
      <c r="C29" s="385">
        <f t="shared" si="1"/>
        <v>2042</v>
      </c>
      <c r="D29" s="406">
        <f t="shared" si="2"/>
        <v>51683</v>
      </c>
      <c r="E29" s="406">
        <f t="shared" si="3"/>
        <v>52047</v>
      </c>
      <c r="F29" s="396">
        <v>0.1</v>
      </c>
      <c r="G29" s="408">
        <f t="shared" si="6"/>
        <v>932764.43478623952</v>
      </c>
      <c r="H29" s="398">
        <f>'Income Assumptions'!$D$35</f>
        <v>1.4999999999999999E-2</v>
      </c>
      <c r="I29" s="413">
        <f t="shared" si="7"/>
        <v>0.10755000000000001</v>
      </c>
      <c r="J29" s="408">
        <f t="shared" si="4"/>
        <v>100318.81496126007</v>
      </c>
      <c r="K29" s="408">
        <f t="shared" si="0"/>
        <v>92551.918199053238</v>
      </c>
      <c r="L29" s="412">
        <v>0.77422134274673771</v>
      </c>
      <c r="M29" s="408">
        <f t="shared" si="5"/>
        <v>7766.8967622068294</v>
      </c>
    </row>
    <row r="30" spans="2:13" x14ac:dyDescent="0.2">
      <c r="B30" s="382">
        <v>26</v>
      </c>
      <c r="C30" s="382">
        <f t="shared" si="1"/>
        <v>2043</v>
      </c>
      <c r="D30" s="386">
        <f t="shared" si="2"/>
        <v>52048</v>
      </c>
      <c r="E30" s="386">
        <f t="shared" si="3"/>
        <v>52412</v>
      </c>
      <c r="F30" s="397">
        <v>0</v>
      </c>
      <c r="G30" s="409">
        <f t="shared" si="6"/>
        <v>946755.90130803303</v>
      </c>
      <c r="H30" s="399">
        <f>'Income Assumptions'!$D$35</f>
        <v>1.4999999999999999E-2</v>
      </c>
      <c r="I30" s="388">
        <f t="shared" si="7"/>
        <v>0.10755000000000001</v>
      </c>
      <c r="J30" s="409">
        <f t="shared" si="4"/>
        <v>101823.59718567895</v>
      </c>
      <c r="K30" s="409">
        <f t="shared" si="0"/>
        <v>101823.59718567895</v>
      </c>
      <c r="L30" s="387">
        <v>0.73</v>
      </c>
      <c r="M30" s="409">
        <f t="shared" si="5"/>
        <v>0</v>
      </c>
    </row>
    <row r="31" spans="2:13" x14ac:dyDescent="0.2">
      <c r="K31" s="278"/>
      <c r="L31" s="279" t="s">
        <v>19</v>
      </c>
      <c r="M31" s="279">
        <f>SUM(M5:M30)</f>
        <v>1277104.6157778027</v>
      </c>
    </row>
    <row r="32" spans="2:13" x14ac:dyDescent="0.2">
      <c r="L32" s="279" t="s">
        <v>215</v>
      </c>
      <c r="M32" s="280">
        <f ca="1">IF(M2=N2,SUM(OFFSET(M30,-(C30-B3),0,(C30-B3))),0)</f>
        <v>1086297.9757778023</v>
      </c>
    </row>
    <row r="33" spans="12:13" x14ac:dyDescent="0.2">
      <c r="L33" s="281" t="s">
        <v>216</v>
      </c>
      <c r="M33" s="282">
        <f ca="1">IF(M2=N2,XNPV(L3,OFFSET(M30,-(C30-B3),0,(C30-B3)),OFFSET(E30,-(C30-B3),0,(C30-B3))),0)</f>
        <v>699422.25615130784</v>
      </c>
    </row>
  </sheetData>
  <dataValidations count="1">
    <dataValidation type="list" allowBlank="1" showInputMessage="1" showErrorMessage="1" sqref="M2" xr:uid="{F469C857-FE0E-4875-A475-AB49C7156686}">
      <formula1>$N$2:$N$3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FE48-1136-4170-9723-F3488C37144D}">
  <sheetPr>
    <tabColor theme="2" tint="-0.89999084444715716"/>
  </sheetPr>
  <dimension ref="B1:Q23"/>
  <sheetViews>
    <sheetView showGridLines="0" zoomScale="85" zoomScaleNormal="85" workbookViewId="0">
      <selection activeCell="I30" sqref="I30"/>
    </sheetView>
  </sheetViews>
  <sheetFormatPr defaultColWidth="9.140625" defaultRowHeight="14.25" x14ac:dyDescent="0.2"/>
  <cols>
    <col min="1" max="1" width="1.7109375" style="422" customWidth="1"/>
    <col min="2" max="2" width="12.140625" style="422" bestFit="1" customWidth="1"/>
    <col min="3" max="3" width="9.28515625" style="422" customWidth="1"/>
    <col min="4" max="4" width="10.28515625" style="422" customWidth="1"/>
    <col min="5" max="5" width="10.5703125" style="422" customWidth="1"/>
    <col min="6" max="6" width="13.7109375" style="422" customWidth="1"/>
    <col min="7" max="7" width="16.28515625" style="422" customWidth="1"/>
    <col min="8" max="8" width="9.28515625" style="422" bestFit="1" customWidth="1"/>
    <col min="9" max="9" width="19.7109375" style="422" bestFit="1" customWidth="1"/>
    <col min="10" max="10" width="14.42578125" style="422" bestFit="1" customWidth="1"/>
    <col min="11" max="11" width="12.7109375" style="422" bestFit="1" customWidth="1"/>
    <col min="12" max="12" width="19.42578125" style="422" bestFit="1" customWidth="1"/>
    <col min="13" max="13" width="21" style="422" bestFit="1" customWidth="1"/>
    <col min="14" max="14" width="12.7109375" style="422" bestFit="1" customWidth="1"/>
    <col min="15" max="15" width="13.28515625" style="422" bestFit="1" customWidth="1"/>
    <col min="16" max="16" width="11.42578125" style="422" bestFit="1" customWidth="1"/>
    <col min="17" max="17" width="11.5703125" style="422" bestFit="1" customWidth="1"/>
    <col min="18" max="19" width="10" style="422" bestFit="1" customWidth="1"/>
    <col min="20" max="20" width="8.42578125" style="422" bestFit="1" customWidth="1"/>
    <col min="21" max="21" width="19.28515625" style="422" bestFit="1" customWidth="1"/>
    <col min="22" max="22" width="8.85546875" style="422" bestFit="1" customWidth="1"/>
    <col min="23" max="23" width="15.140625" style="422" bestFit="1" customWidth="1"/>
    <col min="24" max="16384" width="9.140625" style="422"/>
  </cols>
  <sheetData>
    <row r="1" spans="2:17" ht="6.75" customHeight="1" x14ac:dyDescent="0.2"/>
    <row r="2" spans="2:17" ht="30" customHeight="1" x14ac:dyDescent="0.2">
      <c r="B2" s="423" t="s">
        <v>202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7" ht="15" x14ac:dyDescent="0.2">
      <c r="B3" s="426">
        <v>2022</v>
      </c>
      <c r="C3" s="427"/>
      <c r="D3" s="427"/>
      <c r="E3" s="427"/>
      <c r="F3" s="427"/>
      <c r="G3" s="428"/>
      <c r="H3" s="428"/>
      <c r="I3" s="429">
        <v>709167</v>
      </c>
      <c r="J3" s="428"/>
      <c r="K3" s="428"/>
      <c r="L3" s="428"/>
      <c r="M3" s="430">
        <v>0.06</v>
      </c>
      <c r="N3" s="431"/>
    </row>
    <row r="4" spans="2:17" ht="28.5" x14ac:dyDescent="0.2">
      <c r="B4" s="432" t="s">
        <v>203</v>
      </c>
      <c r="C4" s="433" t="s">
        <v>185</v>
      </c>
      <c r="D4" s="433" t="s">
        <v>204</v>
      </c>
      <c r="E4" s="433" t="s">
        <v>205</v>
      </c>
      <c r="F4" s="433" t="s">
        <v>206</v>
      </c>
      <c r="G4" s="433" t="s">
        <v>207</v>
      </c>
      <c r="H4" s="433" t="s">
        <v>208</v>
      </c>
      <c r="I4" s="433" t="s">
        <v>209</v>
      </c>
      <c r="J4" s="433" t="s">
        <v>210</v>
      </c>
      <c r="K4" s="433" t="s">
        <v>211</v>
      </c>
      <c r="L4" s="433" t="s">
        <v>212</v>
      </c>
      <c r="M4" s="434" t="s">
        <v>213</v>
      </c>
      <c r="N4" s="435" t="s">
        <v>214</v>
      </c>
      <c r="P4" s="239"/>
      <c r="Q4" s="239"/>
    </row>
    <row r="5" spans="2:17" x14ac:dyDescent="0.2">
      <c r="B5" s="427">
        <v>1</v>
      </c>
      <c r="C5" s="427">
        <f>YEAR(E5)</f>
        <v>2019</v>
      </c>
      <c r="D5" s="436">
        <v>43282</v>
      </c>
      <c r="E5" s="437">
        <f>EOMONTH(D5,11)</f>
        <v>43646</v>
      </c>
      <c r="F5" s="438">
        <v>1</v>
      </c>
      <c r="G5" s="439"/>
      <c r="H5" s="440">
        <f>'Income Assumptions'!$D$35</f>
        <v>1.4999999999999999E-2</v>
      </c>
      <c r="I5" s="441">
        <f>(+G5-$I$3)*F5</f>
        <v>-709167</v>
      </c>
      <c r="J5" s="442"/>
      <c r="K5" s="441">
        <f>J5*G5</f>
        <v>0</v>
      </c>
      <c r="L5" s="441">
        <f t="shared" ref="L5:L20" si="0">+G5-I5</f>
        <v>709167</v>
      </c>
      <c r="M5" s="441">
        <f t="shared" ref="M5:M20" si="1">+L5*J5</f>
        <v>0</v>
      </c>
      <c r="N5" s="441">
        <f>K5-M5</f>
        <v>0</v>
      </c>
      <c r="P5" s="239"/>
      <c r="Q5" s="239"/>
    </row>
    <row r="6" spans="2:17" x14ac:dyDescent="0.2">
      <c r="B6" s="443">
        <v>2</v>
      </c>
      <c r="C6" s="443">
        <f t="shared" ref="C6:C20" si="2">YEAR(E6)</f>
        <v>2020</v>
      </c>
      <c r="D6" s="444">
        <f>E5+1</f>
        <v>43647</v>
      </c>
      <c r="E6" s="444">
        <f>EOMONTH(D6,11)</f>
        <v>44012</v>
      </c>
      <c r="F6" s="445">
        <v>1</v>
      </c>
      <c r="G6" s="446">
        <v>43481487</v>
      </c>
      <c r="H6" s="447">
        <f>'Income Assumptions'!$D$35</f>
        <v>1.4999999999999999E-2</v>
      </c>
      <c r="I6" s="448">
        <f t="shared" ref="I6:I20" si="3">(+G6-$I$3)*F6</f>
        <v>42772320</v>
      </c>
      <c r="J6" s="449">
        <v>0.12472999999999999</v>
      </c>
      <c r="K6" s="448">
        <f t="shared" ref="K6:K20" si="4">J6*G6</f>
        <v>5423445.8735099994</v>
      </c>
      <c r="L6" s="448">
        <f t="shared" si="0"/>
        <v>709167</v>
      </c>
      <c r="M6" s="448">
        <f t="shared" si="1"/>
        <v>88454.399909999993</v>
      </c>
      <c r="N6" s="448">
        <f t="shared" ref="N6:N20" si="5">K6-M6</f>
        <v>5334991.4735999992</v>
      </c>
      <c r="P6" s="239"/>
      <c r="Q6" s="239"/>
    </row>
    <row r="7" spans="2:17" x14ac:dyDescent="0.2">
      <c r="B7" s="443">
        <v>3</v>
      </c>
      <c r="C7" s="443">
        <f t="shared" si="2"/>
        <v>2021</v>
      </c>
      <c r="D7" s="444">
        <f t="shared" ref="D7:D20" si="6">E6+1</f>
        <v>44013</v>
      </c>
      <c r="E7" s="444">
        <f t="shared" ref="E7:E20" si="7">EOMONTH(D7,11)</f>
        <v>44377</v>
      </c>
      <c r="F7" s="445">
        <v>1</v>
      </c>
      <c r="G7" s="446">
        <v>43948400</v>
      </c>
      <c r="H7" s="447">
        <f>'Income Assumptions'!$D$35</f>
        <v>1.4999999999999999E-2</v>
      </c>
      <c r="I7" s="448">
        <f t="shared" si="3"/>
        <v>43239233</v>
      </c>
      <c r="J7" s="449">
        <v>0.12267</v>
      </c>
      <c r="K7" s="448">
        <f t="shared" si="4"/>
        <v>5391150.2280000001</v>
      </c>
      <c r="L7" s="448">
        <f t="shared" si="0"/>
        <v>709167</v>
      </c>
      <c r="M7" s="448">
        <f t="shared" si="1"/>
        <v>86993.515889999995</v>
      </c>
      <c r="N7" s="448">
        <f t="shared" si="5"/>
        <v>5304156.7121099997</v>
      </c>
      <c r="P7" s="239"/>
      <c r="Q7" s="239"/>
    </row>
    <row r="8" spans="2:17" x14ac:dyDescent="0.2">
      <c r="B8" s="443">
        <v>4</v>
      </c>
      <c r="C8" s="443">
        <f t="shared" si="2"/>
        <v>2022</v>
      </c>
      <c r="D8" s="444">
        <f t="shared" si="6"/>
        <v>44378</v>
      </c>
      <c r="E8" s="444">
        <f t="shared" si="7"/>
        <v>44742</v>
      </c>
      <c r="F8" s="445">
        <v>1</v>
      </c>
      <c r="G8" s="446">
        <v>41559750</v>
      </c>
      <c r="H8" s="447">
        <f>'Income Assumptions'!$D$35</f>
        <v>1.4999999999999999E-2</v>
      </c>
      <c r="I8" s="448">
        <f t="shared" si="3"/>
        <v>40850583</v>
      </c>
      <c r="J8" s="449">
        <v>0.12235</v>
      </c>
      <c r="K8" s="448">
        <f t="shared" si="4"/>
        <v>5084835.4124999996</v>
      </c>
      <c r="L8" s="448">
        <f t="shared" si="0"/>
        <v>709167</v>
      </c>
      <c r="M8" s="448">
        <f t="shared" si="1"/>
        <v>86766.582450000002</v>
      </c>
      <c r="N8" s="448">
        <f t="shared" si="5"/>
        <v>4998068.83005</v>
      </c>
      <c r="P8" s="239"/>
      <c r="Q8" s="239"/>
    </row>
    <row r="9" spans="2:17" x14ac:dyDescent="0.2">
      <c r="B9" s="443">
        <v>5</v>
      </c>
      <c r="C9" s="443">
        <f t="shared" si="2"/>
        <v>2023</v>
      </c>
      <c r="D9" s="444">
        <f t="shared" si="6"/>
        <v>44743</v>
      </c>
      <c r="E9" s="444">
        <f t="shared" si="7"/>
        <v>45107</v>
      </c>
      <c r="F9" s="445">
        <v>1</v>
      </c>
      <c r="G9" s="450">
        <f t="shared" ref="G9:G20" si="8">+G8+(G8*H9)</f>
        <v>42183146.25</v>
      </c>
      <c r="H9" s="447">
        <f>'Income Assumptions'!$D$35</f>
        <v>1.4999999999999999E-2</v>
      </c>
      <c r="I9" s="448">
        <f t="shared" si="3"/>
        <v>41473979.25</v>
      </c>
      <c r="J9" s="449">
        <v>0.12235</v>
      </c>
      <c r="K9" s="448">
        <f t="shared" si="4"/>
        <v>5161107.9436875004</v>
      </c>
      <c r="L9" s="448">
        <f t="shared" si="0"/>
        <v>709167</v>
      </c>
      <c r="M9" s="448">
        <f t="shared" si="1"/>
        <v>86766.582450000002</v>
      </c>
      <c r="N9" s="448">
        <f t="shared" si="5"/>
        <v>5074341.3612375008</v>
      </c>
      <c r="P9" s="239"/>
      <c r="Q9" s="239"/>
    </row>
    <row r="10" spans="2:17" x14ac:dyDescent="0.2">
      <c r="B10" s="443">
        <v>6</v>
      </c>
      <c r="C10" s="443">
        <f t="shared" si="2"/>
        <v>2024</v>
      </c>
      <c r="D10" s="444">
        <f t="shared" si="6"/>
        <v>45108</v>
      </c>
      <c r="E10" s="444">
        <f t="shared" si="7"/>
        <v>45473</v>
      </c>
      <c r="F10" s="445">
        <v>1</v>
      </c>
      <c r="G10" s="450">
        <f t="shared" si="8"/>
        <v>42815893.443750001</v>
      </c>
      <c r="H10" s="447">
        <f>'Income Assumptions'!$D$35</f>
        <v>1.4999999999999999E-2</v>
      </c>
      <c r="I10" s="448">
        <f t="shared" si="3"/>
        <v>42106726.443750001</v>
      </c>
      <c r="J10" s="449">
        <v>0.12235</v>
      </c>
      <c r="K10" s="448">
        <f t="shared" si="4"/>
        <v>5238524.5628428124</v>
      </c>
      <c r="L10" s="448">
        <f t="shared" si="0"/>
        <v>709167</v>
      </c>
      <c r="M10" s="448">
        <f t="shared" si="1"/>
        <v>86766.582450000002</v>
      </c>
      <c r="N10" s="448">
        <f t="shared" si="5"/>
        <v>5151757.9803928128</v>
      </c>
      <c r="P10" s="239"/>
      <c r="Q10" s="239"/>
    </row>
    <row r="11" spans="2:17" x14ac:dyDescent="0.2">
      <c r="B11" s="443">
        <v>7</v>
      </c>
      <c r="C11" s="443">
        <f t="shared" si="2"/>
        <v>2025</v>
      </c>
      <c r="D11" s="444">
        <f t="shared" si="6"/>
        <v>45474</v>
      </c>
      <c r="E11" s="444">
        <f t="shared" si="7"/>
        <v>45838</v>
      </c>
      <c r="F11" s="445">
        <v>1</v>
      </c>
      <c r="G11" s="450">
        <f t="shared" si="8"/>
        <v>43458131.845406249</v>
      </c>
      <c r="H11" s="447">
        <f>'Income Assumptions'!$D$35</f>
        <v>1.4999999999999999E-2</v>
      </c>
      <c r="I11" s="448">
        <f t="shared" si="3"/>
        <v>42748964.845406249</v>
      </c>
      <c r="J11" s="449">
        <v>0.12235</v>
      </c>
      <c r="K11" s="448">
        <f t="shared" si="4"/>
        <v>5317102.4312854549</v>
      </c>
      <c r="L11" s="448">
        <f t="shared" si="0"/>
        <v>709167</v>
      </c>
      <c r="M11" s="448">
        <f t="shared" si="1"/>
        <v>86766.582450000002</v>
      </c>
      <c r="N11" s="448">
        <f t="shared" si="5"/>
        <v>5230335.8488354553</v>
      </c>
      <c r="P11" s="239"/>
      <c r="Q11" s="239"/>
    </row>
    <row r="12" spans="2:17" x14ac:dyDescent="0.2">
      <c r="B12" s="443">
        <v>8</v>
      </c>
      <c r="C12" s="443">
        <f t="shared" si="2"/>
        <v>2026</v>
      </c>
      <c r="D12" s="444">
        <f t="shared" si="6"/>
        <v>45839</v>
      </c>
      <c r="E12" s="444">
        <f t="shared" si="7"/>
        <v>46203</v>
      </c>
      <c r="F12" s="445">
        <v>1</v>
      </c>
      <c r="G12" s="450">
        <f t="shared" si="8"/>
        <v>44110003.823087342</v>
      </c>
      <c r="H12" s="447">
        <f>'Income Assumptions'!$D$35</f>
        <v>1.4999999999999999E-2</v>
      </c>
      <c r="I12" s="448">
        <f t="shared" si="3"/>
        <v>43400836.823087342</v>
      </c>
      <c r="J12" s="449">
        <v>0.12235</v>
      </c>
      <c r="K12" s="448">
        <f t="shared" si="4"/>
        <v>5396858.9677547365</v>
      </c>
      <c r="L12" s="448">
        <f t="shared" si="0"/>
        <v>709167</v>
      </c>
      <c r="M12" s="448">
        <f t="shared" si="1"/>
        <v>86766.582450000002</v>
      </c>
      <c r="N12" s="448">
        <f t="shared" si="5"/>
        <v>5310092.3853047369</v>
      </c>
      <c r="P12" s="239"/>
      <c r="Q12" s="239"/>
    </row>
    <row r="13" spans="2:17" x14ac:dyDescent="0.2">
      <c r="B13" s="443">
        <v>9</v>
      </c>
      <c r="C13" s="443">
        <f t="shared" si="2"/>
        <v>2027</v>
      </c>
      <c r="D13" s="444">
        <f t="shared" si="6"/>
        <v>46204</v>
      </c>
      <c r="E13" s="444">
        <f t="shared" si="7"/>
        <v>46568</v>
      </c>
      <c r="F13" s="445">
        <v>1</v>
      </c>
      <c r="G13" s="450">
        <f t="shared" si="8"/>
        <v>44771653.880433649</v>
      </c>
      <c r="H13" s="447">
        <f>'Income Assumptions'!$D$35</f>
        <v>1.4999999999999999E-2</v>
      </c>
      <c r="I13" s="448">
        <f t="shared" si="3"/>
        <v>44062486.880433649</v>
      </c>
      <c r="J13" s="449">
        <v>0.12235</v>
      </c>
      <c r="K13" s="448">
        <f t="shared" si="4"/>
        <v>5477811.8522710567</v>
      </c>
      <c r="L13" s="448">
        <f t="shared" si="0"/>
        <v>709167</v>
      </c>
      <c r="M13" s="448">
        <f t="shared" si="1"/>
        <v>86766.582450000002</v>
      </c>
      <c r="N13" s="448">
        <f t="shared" si="5"/>
        <v>5391045.2698210571</v>
      </c>
      <c r="P13" s="239"/>
      <c r="Q13" s="239"/>
    </row>
    <row r="14" spans="2:17" x14ac:dyDescent="0.2">
      <c r="B14" s="443">
        <v>10</v>
      </c>
      <c r="C14" s="443">
        <f t="shared" si="2"/>
        <v>2028</v>
      </c>
      <c r="D14" s="444">
        <f t="shared" si="6"/>
        <v>46569</v>
      </c>
      <c r="E14" s="444">
        <f t="shared" si="7"/>
        <v>46934</v>
      </c>
      <c r="F14" s="445">
        <v>1</v>
      </c>
      <c r="G14" s="450">
        <f t="shared" si="8"/>
        <v>45443228.688640155</v>
      </c>
      <c r="H14" s="447">
        <f>'Income Assumptions'!$D$35</f>
        <v>1.4999999999999999E-2</v>
      </c>
      <c r="I14" s="448">
        <f t="shared" si="3"/>
        <v>44734061.688640155</v>
      </c>
      <c r="J14" s="449">
        <v>0.12235</v>
      </c>
      <c r="K14" s="448">
        <f t="shared" si="4"/>
        <v>5559979.0300551234</v>
      </c>
      <c r="L14" s="448">
        <f t="shared" si="0"/>
        <v>709167</v>
      </c>
      <c r="M14" s="448">
        <f t="shared" si="1"/>
        <v>86766.582450000002</v>
      </c>
      <c r="N14" s="448">
        <f t="shared" si="5"/>
        <v>5473212.4476051237</v>
      </c>
      <c r="P14" s="239"/>
      <c r="Q14" s="239"/>
    </row>
    <row r="15" spans="2:17" x14ac:dyDescent="0.2">
      <c r="B15" s="443">
        <v>11</v>
      </c>
      <c r="C15" s="443">
        <f t="shared" si="2"/>
        <v>2029</v>
      </c>
      <c r="D15" s="444">
        <f t="shared" si="6"/>
        <v>46935</v>
      </c>
      <c r="E15" s="444">
        <f t="shared" si="7"/>
        <v>47299</v>
      </c>
      <c r="F15" s="445">
        <v>1</v>
      </c>
      <c r="G15" s="450">
        <f t="shared" si="8"/>
        <v>46124877.118969761</v>
      </c>
      <c r="H15" s="447">
        <f>'Income Assumptions'!$D$35</f>
        <v>1.4999999999999999E-2</v>
      </c>
      <c r="I15" s="448">
        <f t="shared" si="3"/>
        <v>45415710.118969761</v>
      </c>
      <c r="J15" s="449">
        <v>0.12235</v>
      </c>
      <c r="K15" s="448">
        <f t="shared" si="4"/>
        <v>5643378.7155059502</v>
      </c>
      <c r="L15" s="448">
        <f t="shared" si="0"/>
        <v>709167</v>
      </c>
      <c r="M15" s="448">
        <f t="shared" si="1"/>
        <v>86766.582450000002</v>
      </c>
      <c r="N15" s="448">
        <f t="shared" si="5"/>
        <v>5556612.1330559505</v>
      </c>
      <c r="P15" s="239"/>
      <c r="Q15" s="239"/>
    </row>
    <row r="16" spans="2:17" x14ac:dyDescent="0.2">
      <c r="B16" s="443">
        <v>12</v>
      </c>
      <c r="C16" s="443">
        <f t="shared" si="2"/>
        <v>2030</v>
      </c>
      <c r="D16" s="444">
        <f t="shared" si="6"/>
        <v>47300</v>
      </c>
      <c r="E16" s="444">
        <f t="shared" si="7"/>
        <v>47664</v>
      </c>
      <c r="F16" s="445">
        <v>0.8</v>
      </c>
      <c r="G16" s="450">
        <f t="shared" si="8"/>
        <v>46816750.27575431</v>
      </c>
      <c r="H16" s="447">
        <f>'Income Assumptions'!$D$35</f>
        <v>1.4999999999999999E-2</v>
      </c>
      <c r="I16" s="448">
        <f t="shared" si="3"/>
        <v>36886066.62060345</v>
      </c>
      <c r="J16" s="449">
        <v>0.12235</v>
      </c>
      <c r="K16" s="448">
        <f t="shared" si="4"/>
        <v>5728029.3962385403</v>
      </c>
      <c r="L16" s="448">
        <f>+G16-I16</f>
        <v>9930683.6551508605</v>
      </c>
      <c r="M16" s="448">
        <f t="shared" si="1"/>
        <v>1215019.1452077078</v>
      </c>
      <c r="N16" s="448">
        <f t="shared" si="5"/>
        <v>4513010.2510308325</v>
      </c>
      <c r="O16" s="451"/>
      <c r="P16" s="239"/>
      <c r="Q16" s="239"/>
    </row>
    <row r="17" spans="2:17" x14ac:dyDescent="0.2">
      <c r="B17" s="443">
        <v>13</v>
      </c>
      <c r="C17" s="443">
        <f t="shared" si="2"/>
        <v>2031</v>
      </c>
      <c r="D17" s="444">
        <f t="shared" si="6"/>
        <v>47665</v>
      </c>
      <c r="E17" s="444">
        <f t="shared" si="7"/>
        <v>48029</v>
      </c>
      <c r="F17" s="445">
        <v>0.6</v>
      </c>
      <c r="G17" s="450">
        <f t="shared" si="8"/>
        <v>47519001.529890627</v>
      </c>
      <c r="H17" s="447">
        <f>'Income Assumptions'!$D$35</f>
        <v>1.4999999999999999E-2</v>
      </c>
      <c r="I17" s="448">
        <f t="shared" si="3"/>
        <v>28085900.717934374</v>
      </c>
      <c r="J17" s="449">
        <v>0.12235</v>
      </c>
      <c r="K17" s="448">
        <f t="shared" si="4"/>
        <v>5813949.8371821186</v>
      </c>
      <c r="L17" s="448">
        <f t="shared" si="0"/>
        <v>19433100.811956253</v>
      </c>
      <c r="M17" s="448">
        <f t="shared" si="1"/>
        <v>2377639.8843428474</v>
      </c>
      <c r="N17" s="448">
        <f t="shared" si="5"/>
        <v>3436309.9528392712</v>
      </c>
      <c r="P17" s="239"/>
      <c r="Q17" s="239"/>
    </row>
    <row r="18" spans="2:17" x14ac:dyDescent="0.2">
      <c r="B18" s="443">
        <v>14</v>
      </c>
      <c r="C18" s="443">
        <f t="shared" si="2"/>
        <v>2032</v>
      </c>
      <c r="D18" s="444">
        <f t="shared" si="6"/>
        <v>48030</v>
      </c>
      <c r="E18" s="444">
        <f t="shared" si="7"/>
        <v>48395</v>
      </c>
      <c r="F18" s="445">
        <v>0.4</v>
      </c>
      <c r="G18" s="450">
        <f t="shared" si="8"/>
        <v>48231786.552838989</v>
      </c>
      <c r="H18" s="447">
        <f>'Income Assumptions'!$D$35</f>
        <v>1.4999999999999999E-2</v>
      </c>
      <c r="I18" s="448">
        <f t="shared" si="3"/>
        <v>19009047.821135595</v>
      </c>
      <c r="J18" s="449">
        <v>0.12235</v>
      </c>
      <c r="K18" s="448">
        <f t="shared" si="4"/>
        <v>5901159.0847398499</v>
      </c>
      <c r="L18" s="448">
        <f t="shared" si="0"/>
        <v>29222738.731703393</v>
      </c>
      <c r="M18" s="448">
        <f t="shared" si="1"/>
        <v>3575402.08382391</v>
      </c>
      <c r="N18" s="448">
        <f t="shared" si="5"/>
        <v>2325757.0009159399</v>
      </c>
      <c r="P18" s="239"/>
      <c r="Q18" s="239"/>
    </row>
    <row r="19" spans="2:17" x14ac:dyDescent="0.2">
      <c r="B19" s="443">
        <v>15</v>
      </c>
      <c r="C19" s="443">
        <f t="shared" si="2"/>
        <v>2033</v>
      </c>
      <c r="D19" s="444">
        <f t="shared" si="6"/>
        <v>48396</v>
      </c>
      <c r="E19" s="444">
        <f t="shared" si="7"/>
        <v>48760</v>
      </c>
      <c r="F19" s="445">
        <v>0.2</v>
      </c>
      <c r="G19" s="450">
        <f t="shared" si="8"/>
        <v>48955263.351131573</v>
      </c>
      <c r="H19" s="447">
        <f>'Income Assumptions'!$D$35</f>
        <v>1.4999999999999999E-2</v>
      </c>
      <c r="I19" s="448">
        <f t="shared" si="3"/>
        <v>9649219.2702263147</v>
      </c>
      <c r="J19" s="449">
        <v>0.12235</v>
      </c>
      <c r="K19" s="448">
        <f t="shared" si="4"/>
        <v>5989676.4710109476</v>
      </c>
      <c r="L19" s="448">
        <f t="shared" si="0"/>
        <v>39306044.080905259</v>
      </c>
      <c r="M19" s="448">
        <f t="shared" si="1"/>
        <v>4809094.4932987588</v>
      </c>
      <c r="N19" s="448">
        <f t="shared" si="5"/>
        <v>1180581.9777121888</v>
      </c>
      <c r="P19" s="239"/>
      <c r="Q19" s="239"/>
    </row>
    <row r="20" spans="2:17" x14ac:dyDescent="0.2">
      <c r="B20" s="433">
        <v>16</v>
      </c>
      <c r="C20" s="433">
        <f t="shared" si="2"/>
        <v>2034</v>
      </c>
      <c r="D20" s="452">
        <f t="shared" si="6"/>
        <v>48761</v>
      </c>
      <c r="E20" s="452">
        <f t="shared" si="7"/>
        <v>49125</v>
      </c>
      <c r="F20" s="453">
        <v>0</v>
      </c>
      <c r="G20" s="454">
        <f t="shared" si="8"/>
        <v>49689592.301398546</v>
      </c>
      <c r="H20" s="455">
        <f>'Income Assumptions'!$D$35</f>
        <v>1.4999999999999999E-2</v>
      </c>
      <c r="I20" s="456">
        <f t="shared" si="3"/>
        <v>0</v>
      </c>
      <c r="J20" s="457">
        <v>0.12235</v>
      </c>
      <c r="K20" s="456">
        <f t="shared" si="4"/>
        <v>6079521.6180761121</v>
      </c>
      <c r="L20" s="456">
        <f t="shared" si="0"/>
        <v>49689592.301398546</v>
      </c>
      <c r="M20" s="456">
        <f t="shared" si="1"/>
        <v>6079521.6180761121</v>
      </c>
      <c r="N20" s="456">
        <f t="shared" si="5"/>
        <v>0</v>
      </c>
      <c r="P20" s="239"/>
      <c r="Q20" s="239"/>
    </row>
    <row r="21" spans="2:17" x14ac:dyDescent="0.2"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9" t="s">
        <v>19</v>
      </c>
      <c r="N21" s="459">
        <f>SUM(N5:N20)</f>
        <v>64280273.624510862</v>
      </c>
      <c r="O21" s="451"/>
      <c r="P21" s="239"/>
    </row>
    <row r="22" spans="2:17" x14ac:dyDescent="0.2">
      <c r="B22" s="458"/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60" t="s">
        <v>215</v>
      </c>
      <c r="N22" s="280">
        <f ca="1">SUM(OFFSET(N20,-(C20-'Data Validation'!D18),0,(C20-'Data Validation'!D18)))</f>
        <v>48643056.608750865</v>
      </c>
      <c r="O22" s="461"/>
    </row>
    <row r="23" spans="2:17" x14ac:dyDescent="0.2"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62" t="s">
        <v>216</v>
      </c>
      <c r="N23" s="463">
        <f ca="1">XNPV(M3,OFFSET(N20,-(C20-'Data Validation'!D18),0,(C20-'Data Validation'!D18)),OFFSET(E20,-(C20-'Data Validation'!D18),0,(C20-'Data Validation'!D18)))</f>
        <v>38510380.711863331</v>
      </c>
      <c r="O23" s="46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003-5246-4A4B-ADDB-50EC0DB89A75}">
  <dimension ref="A2:S18"/>
  <sheetViews>
    <sheetView workbookViewId="0">
      <selection activeCell="D2" sqref="D2"/>
    </sheetView>
  </sheetViews>
  <sheetFormatPr defaultColWidth="9.140625" defaultRowHeight="14.25" x14ac:dyDescent="0.2"/>
  <cols>
    <col min="1" max="1" width="9.85546875" style="1" bestFit="1" customWidth="1"/>
    <col min="2" max="2" width="8.28515625" style="1" bestFit="1" customWidth="1"/>
    <col min="3" max="3" width="17.7109375" style="1" bestFit="1" customWidth="1"/>
    <col min="4" max="4" width="17.85546875" style="1" bestFit="1" customWidth="1"/>
    <col min="5" max="5" width="10.5703125" style="1" bestFit="1" customWidth="1"/>
    <col min="6" max="6" width="6.42578125" style="1" customWidth="1"/>
    <col min="7" max="7" width="10.28515625" style="1" bestFit="1" customWidth="1"/>
    <col min="8" max="8" width="9.7109375" style="1" bestFit="1" customWidth="1"/>
    <col min="9" max="9" width="8.85546875" style="1" customWidth="1"/>
    <col min="10" max="10" width="21.28515625" style="1" bestFit="1" customWidth="1"/>
    <col min="11" max="11" width="17.28515625" style="1" bestFit="1" customWidth="1"/>
    <col min="12" max="12" width="14.28515625" style="1" bestFit="1" customWidth="1"/>
    <col min="13" max="13" width="12.42578125" style="1" bestFit="1" customWidth="1"/>
    <col min="14" max="14" width="9.140625" style="1"/>
    <col min="15" max="15" width="14.28515625" style="1" bestFit="1" customWidth="1"/>
    <col min="16" max="16" width="23.7109375" style="1" bestFit="1" customWidth="1"/>
    <col min="17" max="17" width="24.28515625" style="1" bestFit="1" customWidth="1"/>
    <col min="18" max="18" width="20.85546875" style="1" bestFit="1" customWidth="1"/>
    <col min="19" max="16384" width="9.140625" style="1"/>
  </cols>
  <sheetData>
    <row r="2" spans="1:19" x14ac:dyDescent="0.2">
      <c r="A2" s="149" t="s">
        <v>190</v>
      </c>
      <c r="B2" s="177" t="s">
        <v>155</v>
      </c>
      <c r="C2" s="103" t="s">
        <v>7</v>
      </c>
      <c r="D2" s="895" t="s">
        <v>14</v>
      </c>
      <c r="E2" s="372" t="s">
        <v>145</v>
      </c>
      <c r="F2" s="178">
        <v>1</v>
      </c>
      <c r="G2" s="178" t="s">
        <v>43</v>
      </c>
      <c r="H2" s="178" t="s">
        <v>228</v>
      </c>
      <c r="I2" s="178" t="s">
        <v>156</v>
      </c>
      <c r="J2" s="178" t="s">
        <v>88</v>
      </c>
      <c r="K2" s="178" t="s">
        <v>89</v>
      </c>
      <c r="L2" s="178" t="s">
        <v>201</v>
      </c>
      <c r="M2" s="178" t="s">
        <v>224</v>
      </c>
      <c r="N2" s="149">
        <v>27.5</v>
      </c>
      <c r="O2" s="178" t="s">
        <v>201</v>
      </c>
      <c r="P2" s="149" t="s">
        <v>255</v>
      </c>
      <c r="Q2" s="1" t="s">
        <v>264</v>
      </c>
      <c r="R2" s="511" t="s">
        <v>287</v>
      </c>
      <c r="S2" s="1" t="s">
        <v>541</v>
      </c>
    </row>
    <row r="3" spans="1:19" x14ac:dyDescent="0.2">
      <c r="A3" s="149" t="s">
        <v>191</v>
      </c>
      <c r="B3" s="177" t="s">
        <v>157</v>
      </c>
      <c r="C3" s="103" t="s">
        <v>99</v>
      </c>
      <c r="D3" s="895" t="s">
        <v>764</v>
      </c>
      <c r="E3" s="372" t="s">
        <v>146</v>
      </c>
      <c r="F3" s="178">
        <v>2</v>
      </c>
      <c r="G3" s="178" t="s">
        <v>6</v>
      </c>
      <c r="H3" s="178" t="s">
        <v>158</v>
      </c>
      <c r="I3" s="178" t="s">
        <v>152</v>
      </c>
      <c r="J3" s="178" t="s">
        <v>159</v>
      </c>
      <c r="K3" s="178" t="s">
        <v>160</v>
      </c>
      <c r="L3" s="178" t="s">
        <v>222</v>
      </c>
      <c r="M3" s="178" t="s">
        <v>225</v>
      </c>
      <c r="N3" s="149">
        <v>15</v>
      </c>
      <c r="O3" s="178" t="s">
        <v>221</v>
      </c>
      <c r="P3" s="149" t="s">
        <v>254</v>
      </c>
      <c r="Q3" s="1" t="s">
        <v>267</v>
      </c>
      <c r="R3" s="178" t="s">
        <v>288</v>
      </c>
      <c r="S3" s="1">
        <v>1</v>
      </c>
    </row>
    <row r="4" spans="1:19" x14ac:dyDescent="0.2">
      <c r="A4" s="149" t="s">
        <v>192</v>
      </c>
      <c r="B4" s="177" t="s">
        <v>161</v>
      </c>
      <c r="C4" s="178"/>
      <c r="D4" s="511" t="s">
        <v>765</v>
      </c>
      <c r="E4" s="372" t="s">
        <v>147</v>
      </c>
      <c r="F4" s="178">
        <v>3</v>
      </c>
      <c r="G4" s="178" t="s">
        <v>82</v>
      </c>
      <c r="H4" s="178"/>
      <c r="I4" s="178"/>
      <c r="J4" s="178" t="s">
        <v>162</v>
      </c>
      <c r="K4" s="178" t="s">
        <v>163</v>
      </c>
      <c r="L4" s="178" t="s">
        <v>56</v>
      </c>
      <c r="M4" s="178" t="s">
        <v>56</v>
      </c>
      <c r="N4" s="149">
        <v>5</v>
      </c>
      <c r="O4" s="178" t="s">
        <v>56</v>
      </c>
      <c r="P4" s="149" t="s">
        <v>554</v>
      </c>
      <c r="Q4" s="1" t="s">
        <v>268</v>
      </c>
      <c r="S4" s="1">
        <v>2</v>
      </c>
    </row>
    <row r="5" spans="1:19" x14ac:dyDescent="0.2">
      <c r="A5" s="149" t="s">
        <v>193</v>
      </c>
      <c r="B5" s="177" t="s">
        <v>164</v>
      </c>
      <c r="C5" s="178"/>
      <c r="D5" s="895" t="s">
        <v>112</v>
      </c>
      <c r="E5" s="178"/>
      <c r="F5" s="178">
        <v>4</v>
      </c>
      <c r="G5" s="178"/>
      <c r="H5" s="178"/>
      <c r="I5" s="178"/>
      <c r="J5" s="178" t="s">
        <v>165</v>
      </c>
      <c r="K5" s="178" t="s">
        <v>166</v>
      </c>
      <c r="L5" s="178"/>
      <c r="M5" s="149" t="s">
        <v>249</v>
      </c>
      <c r="N5" s="149"/>
      <c r="O5" s="149"/>
      <c r="P5" s="149"/>
      <c r="S5" s="1">
        <v>3</v>
      </c>
    </row>
    <row r="6" spans="1:19" x14ac:dyDescent="0.2">
      <c r="A6" s="177" t="s">
        <v>155</v>
      </c>
      <c r="B6" s="149"/>
      <c r="C6" s="178"/>
      <c r="D6" s="178"/>
      <c r="E6" s="178"/>
      <c r="F6" s="178">
        <v>5</v>
      </c>
      <c r="G6" s="178"/>
      <c r="H6" s="178"/>
      <c r="I6" s="178"/>
      <c r="J6" s="178" t="s">
        <v>167</v>
      </c>
      <c r="K6" s="178" t="s">
        <v>168</v>
      </c>
      <c r="L6" s="178"/>
      <c r="M6" s="149"/>
      <c r="N6" s="149"/>
      <c r="O6" s="149"/>
      <c r="P6" s="149"/>
      <c r="S6" s="1">
        <v>4</v>
      </c>
    </row>
    <row r="7" spans="1:19" x14ac:dyDescent="0.2">
      <c r="A7" s="178" t="s">
        <v>188</v>
      </c>
      <c r="B7" s="178"/>
      <c r="C7" s="178"/>
      <c r="D7" s="178"/>
      <c r="E7" s="178"/>
      <c r="F7" s="178">
        <v>6</v>
      </c>
      <c r="G7" s="178"/>
      <c r="H7" s="178"/>
      <c r="I7" s="178"/>
      <c r="J7" s="178" t="s">
        <v>199</v>
      </c>
      <c r="K7" s="178" t="s">
        <v>169</v>
      </c>
      <c r="L7" s="178"/>
      <c r="M7" s="149"/>
      <c r="N7" s="149"/>
      <c r="O7" s="149"/>
      <c r="P7" s="149"/>
    </row>
    <row r="8" spans="1:19" x14ac:dyDescent="0.2">
      <c r="A8" s="177" t="s">
        <v>157</v>
      </c>
      <c r="B8" s="178"/>
      <c r="C8" s="178"/>
      <c r="D8" s="178"/>
      <c r="E8" s="178"/>
      <c r="F8" s="178">
        <v>7</v>
      </c>
      <c r="G8" s="178"/>
      <c r="H8" s="178"/>
      <c r="I8" s="178"/>
      <c r="J8" s="178" t="s">
        <v>200</v>
      </c>
      <c r="K8" s="178" t="s">
        <v>170</v>
      </c>
      <c r="L8" s="178"/>
      <c r="M8" s="149"/>
      <c r="N8" s="149"/>
      <c r="O8" s="149"/>
      <c r="P8" s="149"/>
    </row>
    <row r="9" spans="1:19" x14ac:dyDescent="0.2">
      <c r="A9" s="149"/>
      <c r="B9" s="178"/>
      <c r="C9" s="178"/>
      <c r="D9" s="178"/>
      <c r="E9" s="178"/>
      <c r="F9" s="178">
        <v>8</v>
      </c>
      <c r="G9" s="178"/>
      <c r="H9" s="178"/>
      <c r="I9" s="178"/>
      <c r="J9" s="178"/>
      <c r="K9" s="178" t="s">
        <v>171</v>
      </c>
      <c r="L9" s="178"/>
      <c r="M9" s="149"/>
      <c r="N9" s="149"/>
      <c r="O9" s="149"/>
      <c r="P9" s="149"/>
    </row>
    <row r="10" spans="1:19" x14ac:dyDescent="0.2">
      <c r="A10" s="149"/>
      <c r="B10" s="178"/>
      <c r="C10" s="178"/>
      <c r="D10" s="178"/>
      <c r="E10" s="178"/>
      <c r="F10" s="178">
        <v>9</v>
      </c>
      <c r="G10" s="178"/>
      <c r="H10" s="178"/>
      <c r="I10" s="178"/>
      <c r="J10" s="178"/>
      <c r="K10" s="178" t="s">
        <v>172</v>
      </c>
      <c r="L10" s="178"/>
      <c r="M10" s="149"/>
      <c r="N10" s="149"/>
      <c r="O10" s="149"/>
      <c r="P10" s="149"/>
    </row>
    <row r="11" spans="1:19" x14ac:dyDescent="0.2">
      <c r="A11" s="149"/>
      <c r="B11" s="178"/>
      <c r="C11" s="178"/>
      <c r="D11" s="178"/>
      <c r="E11" s="178"/>
      <c r="F11" s="178">
        <v>10</v>
      </c>
      <c r="G11" s="178"/>
      <c r="H11" s="178"/>
      <c r="I11" s="178"/>
      <c r="J11" s="178"/>
      <c r="K11" s="178" t="s">
        <v>173</v>
      </c>
      <c r="L11" s="178"/>
      <c r="M11" s="149"/>
      <c r="N11" s="149"/>
      <c r="O11" s="149"/>
      <c r="P11" s="149"/>
    </row>
    <row r="12" spans="1:19" x14ac:dyDescent="0.2">
      <c r="A12" s="149"/>
      <c r="B12" s="178"/>
      <c r="C12" s="178"/>
      <c r="D12" s="178"/>
      <c r="E12" s="178"/>
      <c r="F12" s="178">
        <v>11</v>
      </c>
      <c r="G12" s="178"/>
      <c r="H12" s="178"/>
      <c r="I12" s="178"/>
      <c r="J12" s="178"/>
      <c r="K12" s="178" t="s">
        <v>174</v>
      </c>
      <c r="L12" s="178"/>
      <c r="M12" s="149"/>
      <c r="N12" s="149"/>
      <c r="O12" s="149"/>
      <c r="P12" s="149"/>
    </row>
    <row r="13" spans="1:19" x14ac:dyDescent="0.2">
      <c r="A13" s="149"/>
      <c r="B13" s="178"/>
      <c r="C13" s="178"/>
      <c r="D13" s="178"/>
      <c r="E13" s="178"/>
      <c r="F13" s="178">
        <v>12</v>
      </c>
      <c r="G13" s="178"/>
      <c r="H13" s="178"/>
      <c r="I13" s="178"/>
      <c r="J13" s="178"/>
      <c r="K13" s="178" t="s">
        <v>56</v>
      </c>
      <c r="L13" s="178"/>
      <c r="M13" s="149"/>
      <c r="N13" s="149"/>
      <c r="O13" s="149"/>
      <c r="P13" s="149"/>
    </row>
    <row r="15" spans="1:19" x14ac:dyDescent="0.2">
      <c r="B15" s="176"/>
      <c r="E15" s="176"/>
      <c r="F15" s="175"/>
      <c r="G15" s="175"/>
    </row>
    <row r="17" spans="3:4" x14ac:dyDescent="0.2">
      <c r="C17" s="656" t="s">
        <v>572</v>
      </c>
      <c r="D17" s="661">
        <f>ROUNDUP(('Summary &amp; Purchase Assumptions'!I21)/12,0)+1</f>
        <v>4</v>
      </c>
    </row>
    <row r="18" spans="3:4" x14ac:dyDescent="0.2">
      <c r="C18" s="659" t="s">
        <v>227</v>
      </c>
      <c r="D18" s="660">
        <f>YEAR('Summary &amp; Purchase Assumptions'!C18)</f>
        <v>2023</v>
      </c>
    </row>
  </sheetData>
  <conditionalFormatting sqref="D17">
    <cfRule type="expression" dxfId="0" priority="1">
      <formula>$F$23="Yes"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FBD7-2A68-47BD-8678-76C68972537E}">
  <sheetPr>
    <tabColor rgb="FF0070C0"/>
  </sheetPr>
  <dimension ref="B1:M55"/>
  <sheetViews>
    <sheetView showGridLines="0" zoomScale="85" zoomScaleNormal="85" workbookViewId="0"/>
  </sheetViews>
  <sheetFormatPr defaultRowHeight="15" x14ac:dyDescent="0.25"/>
  <cols>
    <col min="1" max="1" width="2.7109375" customWidth="1"/>
    <col min="2" max="2" width="19.85546875" customWidth="1"/>
    <col min="3" max="4" width="14" bestFit="1" customWidth="1"/>
    <col min="5" max="5" width="18.7109375" bestFit="1" customWidth="1"/>
    <col min="6" max="6" width="21.5703125" customWidth="1"/>
    <col min="7" max="7" width="2.28515625" customWidth="1"/>
    <col min="8" max="9" width="18.5703125" customWidth="1"/>
    <col min="10" max="10" width="15.7109375" customWidth="1"/>
    <col min="11" max="11" width="16.7109375" customWidth="1"/>
    <col min="12" max="12" width="20.5703125" customWidth="1"/>
    <col min="13" max="13" width="21" customWidth="1"/>
    <col min="14" max="14" width="21.140625" bestFit="1" customWidth="1"/>
  </cols>
  <sheetData>
    <row r="1" spans="2:13" ht="14.25" customHeight="1" x14ac:dyDescent="0.25"/>
    <row r="2" spans="2:13" x14ac:dyDescent="0.25">
      <c r="B2" s="526" t="s">
        <v>738</v>
      </c>
      <c r="C2" s="820"/>
      <c r="D2" s="654"/>
      <c r="E2" s="233"/>
      <c r="F2" s="248"/>
      <c r="H2" s="263" t="s">
        <v>557</v>
      </c>
      <c r="I2" s="264"/>
      <c r="J2" s="264"/>
      <c r="K2" s="264"/>
      <c r="L2" s="264"/>
      <c r="M2" s="641"/>
    </row>
    <row r="3" spans="2:13" x14ac:dyDescent="0.25">
      <c r="B3" s="829"/>
      <c r="C3" s="830"/>
      <c r="D3" s="418" t="s">
        <v>129</v>
      </c>
      <c r="E3" s="418" t="s">
        <v>130</v>
      </c>
      <c r="F3" s="419" t="s">
        <v>133</v>
      </c>
      <c r="H3" s="689" t="s">
        <v>92</v>
      </c>
      <c r="I3" s="639" t="s">
        <v>558</v>
      </c>
      <c r="J3" s="639" t="s">
        <v>559</v>
      </c>
      <c r="K3" s="639" t="s">
        <v>564</v>
      </c>
      <c r="L3" s="639" t="s">
        <v>747</v>
      </c>
      <c r="M3" s="640" t="s">
        <v>748</v>
      </c>
    </row>
    <row r="4" spans="2:13" x14ac:dyDescent="0.25">
      <c r="B4" s="828" t="s">
        <v>542</v>
      </c>
      <c r="C4" s="821"/>
      <c r="D4" s="562"/>
      <c r="E4" s="562"/>
      <c r="F4" s="563"/>
      <c r="H4" s="695" t="str">
        <f>'Data Validation'!S2</f>
        <v>Studio</v>
      </c>
      <c r="I4" s="552">
        <f>'Rent Roll | Residential'!C4</f>
        <v>14</v>
      </c>
      <c r="J4" s="746">
        <f>'Rent Roll | Residential'!D4</f>
        <v>5.7142857142857141E-2</v>
      </c>
      <c r="K4" s="692">
        <f>'Rent Roll | Residential'!E4</f>
        <v>565.21428571428567</v>
      </c>
      <c r="L4" s="729">
        <f>'Rent Roll | Residential'!F4</f>
        <v>1489.6153846153845</v>
      </c>
      <c r="M4" s="645">
        <f>'Rent Roll | Residential'!H4</f>
        <v>1600</v>
      </c>
    </row>
    <row r="5" spans="2:13" x14ac:dyDescent="0.25">
      <c r="B5" s="801" t="s">
        <v>131</v>
      </c>
      <c r="C5" s="825"/>
      <c r="D5" s="420">
        <f>'Summary &amp; Purchase Assumptions'!$C$18</f>
        <v>44927</v>
      </c>
      <c r="E5" s="420">
        <f>D7+1</f>
        <v>45658</v>
      </c>
      <c r="F5" s="421">
        <f>E7+1</f>
        <v>46753</v>
      </c>
      <c r="H5" s="691">
        <f>'Data Validation'!S3</f>
        <v>1</v>
      </c>
      <c r="I5" s="642">
        <f>'Rent Roll | Residential'!C5</f>
        <v>112</v>
      </c>
      <c r="J5" s="747">
        <f>'Rent Roll | Residential'!D5</f>
        <v>0.45714285714285713</v>
      </c>
      <c r="K5" s="693">
        <f>'Rent Roll | Residential'!E5</f>
        <v>865.23214285714289</v>
      </c>
      <c r="L5" s="730">
        <f>'Rent Roll | Residential'!F5</f>
        <v>1803.9158878504672</v>
      </c>
      <c r="M5" s="646">
        <f>'Rent Roll | Residential'!H5</f>
        <v>1950</v>
      </c>
    </row>
    <row r="6" spans="2:13" x14ac:dyDescent="0.25">
      <c r="B6" s="797" t="s">
        <v>139</v>
      </c>
      <c r="C6" s="826"/>
      <c r="D6" s="113">
        <v>2</v>
      </c>
      <c r="E6" s="113">
        <v>3</v>
      </c>
      <c r="F6" s="114">
        <f>'Summary &amp; Purchase Assumptions'!$C$19-SUM(D6:E6)</f>
        <v>5</v>
      </c>
      <c r="H6" s="691">
        <f>'Data Validation'!S4</f>
        <v>2</v>
      </c>
      <c r="I6" s="642">
        <f>'Rent Roll | Residential'!C6</f>
        <v>109</v>
      </c>
      <c r="J6" s="747">
        <f>'Rent Roll | Residential'!D6</f>
        <v>0.44489795918367347</v>
      </c>
      <c r="K6" s="693">
        <f>'Rent Roll | Residential'!E6</f>
        <v>1320.4770642201836</v>
      </c>
      <c r="L6" s="730">
        <f>'Rent Roll | Residential'!F6</f>
        <v>2465.1619047619047</v>
      </c>
      <c r="M6" s="646">
        <f>'Rent Roll | Residential'!H6</f>
        <v>2650</v>
      </c>
    </row>
    <row r="7" spans="2:13" x14ac:dyDescent="0.25">
      <c r="B7" s="797" t="s">
        <v>132</v>
      </c>
      <c r="C7" s="826"/>
      <c r="D7" s="115">
        <f>EOMONTH(D5,(D6*12)-1)</f>
        <v>45657</v>
      </c>
      <c r="E7" s="115">
        <f>EOMONTH(E5,(E6*12)-1)</f>
        <v>46752</v>
      </c>
      <c r="F7" s="116">
        <f>EOMONTH(F5,(F6*12)-1)</f>
        <v>48579</v>
      </c>
      <c r="H7" s="691">
        <f>'Data Validation'!S5</f>
        <v>3</v>
      </c>
      <c r="I7" s="642">
        <f>'Rent Roll | Residential'!C7</f>
        <v>10</v>
      </c>
      <c r="J7" s="747">
        <f>'Rent Roll | Residential'!D7</f>
        <v>4.0816326530612242E-2</v>
      </c>
      <c r="K7" s="693">
        <f>'Rent Roll | Residential'!E7</f>
        <v>1848.4</v>
      </c>
      <c r="L7" s="730">
        <f>'Rent Roll | Residential'!F7</f>
        <v>3190</v>
      </c>
      <c r="M7" s="646">
        <f>'Rent Roll | Residential'!H7</f>
        <v>3500</v>
      </c>
    </row>
    <row r="8" spans="2:13" x14ac:dyDescent="0.25">
      <c r="B8" s="797" t="s">
        <v>269</v>
      </c>
      <c r="C8" s="826"/>
      <c r="D8" s="416">
        <v>0.05</v>
      </c>
      <c r="E8" s="416">
        <v>0.04</v>
      </c>
      <c r="F8" s="417">
        <v>0.03</v>
      </c>
      <c r="H8" s="691">
        <v>4</v>
      </c>
      <c r="I8" s="642">
        <f>'Rent Roll | Residential'!C8</f>
        <v>0</v>
      </c>
      <c r="J8" s="747">
        <f>'Rent Roll | Residential'!D8</f>
        <v>0</v>
      </c>
      <c r="K8" s="693" t="str">
        <f>'Rent Roll | Residential'!E8</f>
        <v>N/A</v>
      </c>
      <c r="L8" s="730" t="str">
        <f>'Rent Roll | Residential'!F8</f>
        <v>N/A</v>
      </c>
      <c r="M8" s="646">
        <f>'Rent Roll | Residential'!H8</f>
        <v>0</v>
      </c>
    </row>
    <row r="9" spans="2:13" x14ac:dyDescent="0.25">
      <c r="B9" s="800" t="s">
        <v>253</v>
      </c>
      <c r="C9" s="827"/>
      <c r="D9" s="117">
        <v>0.05</v>
      </c>
      <c r="E9" s="117">
        <v>0.04</v>
      </c>
      <c r="F9" s="118">
        <v>0.03</v>
      </c>
      <c r="H9" s="731" t="s">
        <v>19</v>
      </c>
      <c r="I9" s="638">
        <f>SUM(I4:I8)</f>
        <v>245</v>
      </c>
      <c r="J9" s="748">
        <f>'Rent Roll | Residential'!D9</f>
        <v>1</v>
      </c>
      <c r="K9" s="749">
        <f>'Rent Roll | Residential'!E9</f>
        <v>1090.7551020408164</v>
      </c>
      <c r="L9" s="542">
        <f>SUMPRODUCT(L4:L8,I4:I8)/I9</f>
        <v>2136.7177242567973</v>
      </c>
      <c r="M9" s="647">
        <f>'Rent Roll | Residential'!H9</f>
        <v>2304.6938775510203</v>
      </c>
    </row>
    <row r="10" spans="2:13" x14ac:dyDescent="0.25">
      <c r="B10" s="828" t="s">
        <v>543</v>
      </c>
      <c r="C10" s="821"/>
      <c r="D10" s="564"/>
      <c r="E10" s="564"/>
      <c r="F10" s="565"/>
    </row>
    <row r="11" spans="2:13" x14ac:dyDescent="0.25">
      <c r="B11" s="801" t="s">
        <v>131</v>
      </c>
      <c r="C11" s="825"/>
      <c r="D11" s="420">
        <f>'Summary &amp; Purchase Assumptions'!$C$18</f>
        <v>44927</v>
      </c>
      <c r="E11" s="420">
        <f>D13+1</f>
        <v>45292</v>
      </c>
      <c r="F11" s="421">
        <f>E13+1</f>
        <v>45658</v>
      </c>
    </row>
    <row r="12" spans="2:13" x14ac:dyDescent="0.25">
      <c r="B12" s="797" t="s">
        <v>139</v>
      </c>
      <c r="C12" s="826"/>
      <c r="D12" s="113">
        <v>1</v>
      </c>
      <c r="E12" s="113">
        <v>1</v>
      </c>
      <c r="F12" s="114">
        <f>'Summary &amp; Purchase Assumptions'!$C$19-SUM(D12:E12)</f>
        <v>8</v>
      </c>
    </row>
    <row r="13" spans="2:13" x14ac:dyDescent="0.25">
      <c r="B13" s="797" t="s">
        <v>132</v>
      </c>
      <c r="C13" s="826"/>
      <c r="D13" s="115">
        <f>EOMONTH(D11,(D12*12)-1)</f>
        <v>45291</v>
      </c>
      <c r="E13" s="115">
        <f>EOMONTH(E11,(E12*12)-1)</f>
        <v>45657</v>
      </c>
      <c r="F13" s="116">
        <f>EOMONTH(F11,(F12*12)-1)</f>
        <v>48579</v>
      </c>
    </row>
    <row r="14" spans="2:13" x14ac:dyDescent="0.25">
      <c r="B14" s="813" t="s">
        <v>128</v>
      </c>
      <c r="C14" s="823"/>
      <c r="D14" s="416">
        <v>0.08</v>
      </c>
      <c r="E14" s="416">
        <v>0.06</v>
      </c>
      <c r="F14" s="417">
        <v>0.04</v>
      </c>
    </row>
    <row r="15" spans="2:13" x14ac:dyDescent="0.25">
      <c r="B15" s="800" t="s">
        <v>138</v>
      </c>
      <c r="C15" s="827"/>
      <c r="D15" s="126">
        <v>0</v>
      </c>
      <c r="E15" s="117">
        <v>0</v>
      </c>
      <c r="F15" s="118">
        <v>0</v>
      </c>
    </row>
    <row r="16" spans="2:13" x14ac:dyDescent="0.25">
      <c r="B16" s="814" t="s">
        <v>252</v>
      </c>
      <c r="C16" s="822"/>
      <c r="D16" s="769" t="s">
        <v>554</v>
      </c>
      <c r="E16" s="266"/>
      <c r="F16" s="266"/>
    </row>
    <row r="17" spans="2:6" x14ac:dyDescent="0.25">
      <c r="B17" s="813" t="s">
        <v>739</v>
      </c>
      <c r="C17" s="823"/>
      <c r="D17" s="770">
        <v>2</v>
      </c>
      <c r="E17" s="520"/>
      <c r="F17" s="696"/>
    </row>
    <row r="18" spans="2:6" x14ac:dyDescent="0.25">
      <c r="B18" s="815" t="s">
        <v>753</v>
      </c>
      <c r="C18" s="824"/>
      <c r="D18" s="771">
        <v>3</v>
      </c>
      <c r="E18" s="520"/>
      <c r="F18" s="696"/>
    </row>
    <row r="19" spans="2:6" x14ac:dyDescent="0.25">
      <c r="B19" s="266"/>
      <c r="C19" s="266"/>
      <c r="D19" s="266"/>
      <c r="E19" s="266"/>
      <c r="F19" s="266"/>
    </row>
    <row r="20" spans="2:6" x14ac:dyDescent="0.25">
      <c r="B20" s="526" t="s">
        <v>229</v>
      </c>
      <c r="C20" s="527"/>
      <c r="D20" s="527"/>
      <c r="E20" s="528"/>
      <c r="F20" s="648"/>
    </row>
    <row r="21" spans="2:6" x14ac:dyDescent="0.25">
      <c r="B21" s="812"/>
      <c r="C21" s="831"/>
      <c r="D21" s="562"/>
      <c r="E21" s="784" t="s">
        <v>580</v>
      </c>
      <c r="F21" s="785" t="s">
        <v>581</v>
      </c>
    </row>
    <row r="22" spans="2:6" x14ac:dyDescent="0.25">
      <c r="B22" s="529" t="s">
        <v>126</v>
      </c>
      <c r="C22" s="816"/>
      <c r="D22" s="530"/>
      <c r="E22" s="531">
        <f ca="1">F22/12</f>
        <v>30414.678212701245</v>
      </c>
      <c r="F22" s="538">
        <f ca="1">VLOOKUP('Income Assumptions'!B22,'Annual Cash Flow'!$C$6:$P$36,MATCH(('Summary &amp; Purchase Assumptions'!$I$21/12)+3,'Annual Cash Flow'!$E$4:$P$4,0),FALSE)</f>
        <v>364976.13855241495</v>
      </c>
    </row>
    <row r="23" spans="2:6" x14ac:dyDescent="0.25">
      <c r="B23" s="532" t="s">
        <v>127</v>
      </c>
      <c r="C23" s="817"/>
      <c r="D23" s="533"/>
      <c r="E23" s="531">
        <f>F23/12</f>
        <v>658687.66291840118</v>
      </c>
      <c r="F23" s="179">
        <f>VLOOKUP('Income Assumptions'!B23,'Annual Cash Flow'!$C$6:$P$36,MATCH(('Summary &amp; Purchase Assumptions'!$I$21/12)+3,'Annual Cash Flow'!$E$4:$P$4,0),FALSE)</f>
        <v>7904251.9550208142</v>
      </c>
    </row>
    <row r="24" spans="2:6" x14ac:dyDescent="0.25">
      <c r="B24" s="532" t="s">
        <v>231</v>
      </c>
      <c r="C24" s="817"/>
      <c r="D24" s="533"/>
      <c r="E24" s="512">
        <f>F24/12</f>
        <v>-26347.506516736044</v>
      </c>
      <c r="F24" s="231">
        <f>VLOOKUP("Free Rent",'Annual Cash Flow'!$C$6:$P$36,MATCH(('Summary &amp; Purchase Assumptions'!$I$21/12)+3,'Annual Cash Flow'!$E$4:$P$4,0),FALSE)+VLOOKUP("Vacancy/Credit Loss",'Annual Cash Flow'!$C$6:$P$36,MATCH(('Summary &amp; Purchase Assumptions'!$I$21/12)+3,'Annual Cash Flow'!$E$4:$P$4,0),FALSE)+VLOOKUP("Concessions",'Annual Cash Flow'!$C$6:$P$36,MATCH(('Summary &amp; Purchase Assumptions'!$I$21/12)+3,'Annual Cash Flow'!$E$4:$P$4,0),FALSE)</f>
        <v>-316170.07820083253</v>
      </c>
    </row>
    <row r="25" spans="2:6" x14ac:dyDescent="0.25">
      <c r="B25" s="532" t="s">
        <v>23</v>
      </c>
      <c r="C25" s="817"/>
      <c r="D25" s="533"/>
      <c r="E25" s="512">
        <f ca="1">F25/12</f>
        <v>3532.9027933307048</v>
      </c>
      <c r="F25" s="231">
        <f ca="1">VLOOKUP('Income Assumptions'!B25,'Annual Cash Flow'!$C$6:$P$36,MATCH(('Summary &amp; Purchase Assumptions'!$I$21/12)+3,'Annual Cash Flow'!$E$4:$P$4,0),FALSE)</f>
        <v>42394.833519968459</v>
      </c>
    </row>
    <row r="26" spans="2:6" x14ac:dyDescent="0.25">
      <c r="B26" s="535" t="s">
        <v>22</v>
      </c>
      <c r="C26" s="818"/>
      <c r="D26" s="536"/>
      <c r="E26" s="537">
        <f>F26/12</f>
        <v>33825.173676972663</v>
      </c>
      <c r="F26" s="538">
        <f>VLOOKUP('Income Assumptions'!B26,'Annual Cash Flow'!$C$6:$P$36,MATCH(('Summary &amp; Purchase Assumptions'!$I$21/12)+3,'Annual Cash Flow'!$E$4:$P$4,0),FALSE)</f>
        <v>405902.08412367193</v>
      </c>
    </row>
    <row r="27" spans="2:6" x14ac:dyDescent="0.25">
      <c r="B27" s="540" t="s">
        <v>25</v>
      </c>
      <c r="C27" s="819"/>
      <c r="D27" s="541"/>
      <c r="E27" s="542">
        <f ca="1">SUM(E22:E26)</f>
        <v>700112.91108466976</v>
      </c>
      <c r="F27" s="259">
        <f ca="1">SUM(F22:F26)</f>
        <v>8401354.9330160357</v>
      </c>
    </row>
    <row r="28" spans="2:6" x14ac:dyDescent="0.25">
      <c r="B28" s="266"/>
      <c r="C28" s="266"/>
      <c r="D28" s="543"/>
      <c r="E28" s="543"/>
      <c r="F28" s="266"/>
    </row>
    <row r="29" spans="2:6" x14ac:dyDescent="0.25">
      <c r="B29" s="263" t="s">
        <v>218</v>
      </c>
      <c r="C29" s="264"/>
      <c r="D29" s="545"/>
      <c r="E29" s="236"/>
      <c r="F29" s="546"/>
    </row>
    <row r="30" spans="2:6" x14ac:dyDescent="0.25">
      <c r="B30" s="832" t="s">
        <v>220</v>
      </c>
      <c r="C30" s="784" t="s">
        <v>92</v>
      </c>
      <c r="D30" s="784" t="s">
        <v>265</v>
      </c>
      <c r="E30" s="785" t="s">
        <v>266</v>
      </c>
      <c r="F30" s="640" t="s">
        <v>151</v>
      </c>
    </row>
    <row r="31" spans="2:6" x14ac:dyDescent="0.25">
      <c r="B31" s="123" t="s">
        <v>221</v>
      </c>
      <c r="C31" s="237" t="s">
        <v>225</v>
      </c>
      <c r="D31" s="191"/>
      <c r="E31" s="543">
        <f>IF(B31='Data Validation'!$O$3,IFERROR(VLOOKUP('Data Validation'!$D$18,'Tax 961 - Brown'!$C$5:$M$20,11,FALSE),0),'Income Assumptions'!D31)</f>
        <v>562386.44759999996</v>
      </c>
      <c r="F31" s="252">
        <f>IFERROR(E31/'Summary &amp; Purchase Assumptions'!$C$24,"-")</f>
        <v>1.9961540014552681</v>
      </c>
    </row>
    <row r="32" spans="2:6" x14ac:dyDescent="0.25">
      <c r="B32" s="123" t="s">
        <v>221</v>
      </c>
      <c r="C32" s="237" t="s">
        <v>224</v>
      </c>
      <c r="D32" s="191"/>
      <c r="E32" s="543">
        <f>IF(B32='Data Validation'!$O$3,IFERROR(VLOOKUP('Data Validation'!$D$18,'Tax 961 - Delaware'!$C$5:$M$20,11,FALSE),0),'Income Assumptions'!D32)</f>
        <v>70888.895568000007</v>
      </c>
      <c r="F32" s="252">
        <f>IFERROR(E32/'Summary &amp; Purchase Assumptions'!$C$24,"-")</f>
        <v>0.25161550949651268</v>
      </c>
    </row>
    <row r="33" spans="2:6" x14ac:dyDescent="0.25">
      <c r="B33" s="134" t="s">
        <v>201</v>
      </c>
      <c r="C33" s="246" t="s">
        <v>224</v>
      </c>
      <c r="D33" s="148">
        <v>0</v>
      </c>
      <c r="E33" s="543">
        <f>IF(B33='Data Validation'!L3,IFERROR(VLOOKUP('Data Validation'!D$18,'ICAP (2)'!$C$5:$K$30,9,FALSE),0),'Income Assumptions'!D33)</f>
        <v>0</v>
      </c>
      <c r="F33" s="253">
        <f>IFERROR(E33/'Summary &amp; Purchase Assumptions'!$C$24,"-")</f>
        <v>0</v>
      </c>
    </row>
    <row r="34" spans="2:6" x14ac:dyDescent="0.25">
      <c r="B34" s="288" t="s">
        <v>19</v>
      </c>
      <c r="C34" s="552"/>
      <c r="D34" s="553"/>
      <c r="E34" s="554">
        <f>SUM(E31:E33)</f>
        <v>633275.34316799999</v>
      </c>
      <c r="F34" s="253">
        <f>SUM(F31:F33)</f>
        <v>2.2477695109517808</v>
      </c>
    </row>
    <row r="35" spans="2:6" x14ac:dyDescent="0.25">
      <c r="B35" s="261" t="s">
        <v>49</v>
      </c>
      <c r="C35" s="377"/>
      <c r="D35" s="250">
        <v>1.4999999999999999E-2</v>
      </c>
      <c r="E35" s="266"/>
      <c r="F35" s="266"/>
    </row>
    <row r="36" spans="2:6" x14ac:dyDescent="0.25">
      <c r="B36" s="266"/>
      <c r="C36" s="266"/>
      <c r="D36" s="266"/>
      <c r="E36" s="266"/>
      <c r="F36" s="266"/>
    </row>
    <row r="37" spans="2:6" x14ac:dyDescent="0.25">
      <c r="B37" s="244" t="s">
        <v>230</v>
      </c>
      <c r="C37" s="264"/>
      <c r="D37" s="233"/>
      <c r="E37" s="233"/>
      <c r="F37" s="248"/>
    </row>
    <row r="38" spans="2:6" x14ac:dyDescent="0.25">
      <c r="B38" s="234"/>
      <c r="C38" s="235"/>
      <c r="D38" s="683" t="s">
        <v>582</v>
      </c>
      <c r="E38" s="681" t="s">
        <v>581</v>
      </c>
      <c r="F38" s="245" t="s">
        <v>151</v>
      </c>
    </row>
    <row r="39" spans="2:6" x14ac:dyDescent="0.25">
      <c r="B39" s="106" t="s">
        <v>3</v>
      </c>
      <c r="C39" s="378"/>
      <c r="D39" s="260">
        <v>166787</v>
      </c>
      <c r="E39" s="543">
        <f>-VLOOKUP('Income Assumptions'!B39,'Annual Cash Flow'!$C$6:$P$34,MATCH(('Summary &amp; Purchase Assumptions'!$I$21/12)+3,'Annual Cash Flow'!$E$4:$P$4,0),FALSE)</f>
        <v>178300.33006442187</v>
      </c>
      <c r="F39" s="252">
        <f>D39/'Summary &amp; Purchase Assumptions'!$C$24</f>
        <v>0.59199957406782966</v>
      </c>
    </row>
    <row r="40" spans="2:6" x14ac:dyDescent="0.25">
      <c r="B40" s="106" t="s">
        <v>4</v>
      </c>
      <c r="C40" s="378"/>
      <c r="D40" s="260">
        <v>117355.66666666667</v>
      </c>
      <c r="E40" s="543">
        <f>-VLOOKUP('Income Assumptions'!B40,'Annual Cash Flow'!$C$6:$P$34,MATCH(('Summary &amp; Purchase Assumptions'!$I$21/12)+3,'Annual Cash Flow'!$E$4:$P$4,0),FALSE)</f>
        <v>125456.74483980727</v>
      </c>
      <c r="F40" s="252">
        <f>D40/'Summary &amp; Purchase Assumptions'!$C$24</f>
        <v>0.41654628167131053</v>
      </c>
    </row>
    <row r="41" spans="2:6" x14ac:dyDescent="0.25">
      <c r="B41" s="106" t="s">
        <v>196</v>
      </c>
      <c r="C41" s="378"/>
      <c r="D41" s="260">
        <v>117355.66666666667</v>
      </c>
      <c r="E41" s="543">
        <f>-VLOOKUP('Income Assumptions'!B41,'Annual Cash Flow'!$C$6:$P$34,MATCH(('Summary &amp; Purchase Assumptions'!$I$21/12)+3,'Annual Cash Flow'!$E$4:$P$4,0),FALSE)</f>
        <v>125456.74483980727</v>
      </c>
      <c r="F41" s="252">
        <f>D41/'Summary &amp; Purchase Assumptions'!$C$24</f>
        <v>0.41654628167131053</v>
      </c>
    </row>
    <row r="42" spans="2:6" x14ac:dyDescent="0.25">
      <c r="B42" s="106" t="s">
        <v>262</v>
      </c>
      <c r="C42" s="378"/>
      <c r="D42" s="260">
        <v>117355.66666666667</v>
      </c>
      <c r="E42" s="543">
        <f>-VLOOKUP('Income Assumptions'!B42,'Annual Cash Flow'!$C$6:$P$34,MATCH(('Summary &amp; Purchase Assumptions'!$I$21/12)+3,'Annual Cash Flow'!$E$4:$P$4,0),FALSE)</f>
        <v>125456.74483980727</v>
      </c>
      <c r="F42" s="252">
        <f>D42/'Summary &amp; Purchase Assumptions'!$C$24</f>
        <v>0.41654628167131053</v>
      </c>
    </row>
    <row r="43" spans="2:6" x14ac:dyDescent="0.25">
      <c r="B43" s="106" t="s">
        <v>194</v>
      </c>
      <c r="C43" s="378"/>
      <c r="D43" s="260">
        <v>497761</v>
      </c>
      <c r="E43" s="543">
        <f>-VLOOKUP('Income Assumptions'!B43,'Annual Cash Flow'!$C$6:$P$34,MATCH(('Summary &amp; Purchase Assumptions'!$I$21/12)+3,'Annual Cash Flow'!$E$4:$P$4,0),FALSE)</f>
        <v>532121.51182764058</v>
      </c>
      <c r="F43" s="252">
        <f>D43/'Summary &amp; Purchase Assumptions'!$C$24</f>
        <v>1.7667701918469483</v>
      </c>
    </row>
    <row r="44" spans="2:6" x14ac:dyDescent="0.25">
      <c r="B44" s="106" t="s">
        <v>245</v>
      </c>
      <c r="C44" s="378"/>
      <c r="D44" s="260">
        <v>472670</v>
      </c>
      <c r="E44" s="543">
        <f>-VLOOKUP('Income Assumptions'!B44,'Annual Cash Flow'!$C$6:$P$34,MATCH(('Summary &amp; Purchase Assumptions'!$I$21/12)+3,'Annual Cash Flow'!$E$4:$P$4,0),FALSE)</f>
        <v>505298.47656921862</v>
      </c>
      <c r="F44" s="252">
        <f>D44/'Summary &amp; Purchase Assumptions'!$C$24</f>
        <v>1.677711324471578</v>
      </c>
    </row>
    <row r="45" spans="2:6" x14ac:dyDescent="0.25">
      <c r="B45" s="106" t="s">
        <v>195</v>
      </c>
      <c r="C45" s="378"/>
      <c r="D45" s="260">
        <v>0</v>
      </c>
      <c r="E45" s="543">
        <f>-VLOOKUP('Income Assumptions'!B45,'Annual Cash Flow'!$C$6:$P$34,MATCH(('Summary &amp; Purchase Assumptions'!$I$21/12)+3,'Annual Cash Flow'!$E$4:$P$4,0),FALSE)</f>
        <v>0</v>
      </c>
      <c r="F45" s="252">
        <f>D45/'Summary &amp; Purchase Assumptions'!$C$24</f>
        <v>0</v>
      </c>
    </row>
    <row r="46" spans="2:6" x14ac:dyDescent="0.25">
      <c r="B46" s="106" t="s">
        <v>120</v>
      </c>
      <c r="C46" s="378"/>
      <c r="D46" s="260">
        <v>0</v>
      </c>
      <c r="E46" s="543">
        <f>-VLOOKUP('Income Assumptions'!B46,'Annual Cash Flow'!$C$6:$P$34,MATCH(('Summary &amp; Purchase Assumptions'!$I$21/12)+3,'Annual Cash Flow'!$E$4:$P$4,0),FALSE)</f>
        <v>0</v>
      </c>
      <c r="F46" s="252">
        <f>D46/'Summary &amp; Purchase Assumptions'!$C$24</f>
        <v>0</v>
      </c>
    </row>
    <row r="47" spans="2:6" x14ac:dyDescent="0.25">
      <c r="B47" s="106" t="s">
        <v>217</v>
      </c>
      <c r="C47" s="378"/>
      <c r="D47" s="260">
        <v>0</v>
      </c>
      <c r="E47" s="543">
        <f>-VLOOKUP('Income Assumptions'!B47,'Annual Cash Flow'!$C$6:$P$34,MATCH(('Summary &amp; Purchase Assumptions'!$I$21/12)+3,'Annual Cash Flow'!$E$4:$P$4,0),FALSE)</f>
        <v>0</v>
      </c>
      <c r="F47" s="252">
        <f>D47/'Summary &amp; Purchase Assumptions'!$C$24</f>
        <v>0</v>
      </c>
    </row>
    <row r="48" spans="2:6" x14ac:dyDescent="0.25">
      <c r="B48" s="106" t="s">
        <v>246</v>
      </c>
      <c r="C48" s="378"/>
      <c r="D48" s="260">
        <v>0</v>
      </c>
      <c r="E48" s="543">
        <f>-VLOOKUP('Income Assumptions'!B48,'Annual Cash Flow'!$C$6:$P$34,MATCH(('Summary &amp; Purchase Assumptions'!$I$21/12)+3,'Annual Cash Flow'!$E$4:$P$4,0),FALSE)</f>
        <v>0</v>
      </c>
      <c r="F48" s="252">
        <f>D48/'Summary &amp; Purchase Assumptions'!$C$24</f>
        <v>0</v>
      </c>
    </row>
    <row r="49" spans="2:6" x14ac:dyDescent="0.25">
      <c r="B49" s="106" t="s">
        <v>5</v>
      </c>
      <c r="C49" s="378"/>
      <c r="D49" s="260">
        <v>245000</v>
      </c>
      <c r="E49" s="543">
        <f>-VLOOKUP('Income Assumptions'!B49,'Annual Cash Flow'!$C$6:$P$34,MATCH(('Summary &amp; Purchase Assumptions'!$I$21/12)+3,'Annual Cash Flow'!$E$4:$P$4,0),FALSE)</f>
        <v>261912.38445312504</v>
      </c>
      <c r="F49" s="252">
        <f>D49/'Summary &amp; Purchase Assumptions'!$C$24</f>
        <v>0.86961151436633721</v>
      </c>
    </row>
    <row r="50" spans="2:6" x14ac:dyDescent="0.25">
      <c r="B50" s="108" t="s">
        <v>259</v>
      </c>
      <c r="C50" s="378"/>
      <c r="D50" s="677">
        <v>0.02</v>
      </c>
      <c r="E50" s="682">
        <f ca="1">D50*F27</f>
        <v>168027.09866032071</v>
      </c>
      <c r="F50" s="252">
        <f ca="1">E50/'Summary &amp; Purchase Assumptions'!$C$24</f>
        <v>0.59640122334932011</v>
      </c>
    </row>
    <row r="51" spans="2:6" x14ac:dyDescent="0.25">
      <c r="B51" s="108" t="s">
        <v>19</v>
      </c>
      <c r="C51" s="379"/>
      <c r="D51" s="262"/>
      <c r="E51" s="560">
        <f ca="1">SUM(E39:E50)+E34</f>
        <v>2655305.3792621484</v>
      </c>
      <c r="F51" s="561">
        <f ca="1">SUM(F39:F50)</f>
        <v>6.7521326731159448</v>
      </c>
    </row>
    <row r="52" spans="2:6" x14ac:dyDescent="0.25">
      <c r="B52" s="104" t="s">
        <v>53</v>
      </c>
      <c r="C52" s="380"/>
      <c r="D52" s="247"/>
      <c r="E52" s="251">
        <v>0</v>
      </c>
      <c r="F52" s="684" t="s">
        <v>556</v>
      </c>
    </row>
    <row r="53" spans="2:6" x14ac:dyDescent="0.25">
      <c r="B53" s="108" t="s">
        <v>33</v>
      </c>
      <c r="C53" s="381"/>
      <c r="D53" s="189"/>
      <c r="E53" s="118">
        <v>2.2499999999999999E-2</v>
      </c>
      <c r="F53" s="685">
        <f ca="1">E51/F27</f>
        <v>0.31605680279346438</v>
      </c>
    </row>
    <row r="54" spans="2:6" x14ac:dyDescent="0.25">
      <c r="B54" s="266"/>
      <c r="C54" s="266"/>
      <c r="D54" s="266"/>
      <c r="E54" s="266"/>
      <c r="F54" s="266"/>
    </row>
    <row r="55" spans="2:6" x14ac:dyDescent="0.25">
      <c r="B55" s="678" t="s">
        <v>189</v>
      </c>
      <c r="C55" s="679"/>
      <c r="D55" s="262"/>
      <c r="E55" s="680">
        <f ca="1">HLOOKUP('Data Validation'!D18+'Data Validation'!D17,'Annual Cash Flow'!$E$2:$P$36,MATCH("NET OPERATING INCOME",'Annual Cash Flow'!B2:B67,0),FALSE)</f>
        <v>5715117.6343928315</v>
      </c>
      <c r="F55" s="298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D8E2A4C1-0E48-4458-A77F-4B3D5A1EB78F}">
          <x14:formula1>
            <xm:f>'Data Validation'!$M$2:$M$5</xm:f>
          </x14:formula1>
          <xm:sqref>C31:C33</xm:sqref>
        </x14:dataValidation>
        <x14:dataValidation type="list" allowBlank="1" showInputMessage="1" showErrorMessage="1" xr:uid="{C400E171-EE8C-419B-BEEE-3E3A879F095B}">
          <x14:formula1>
            <xm:f>'Data Validation'!$O$2:$O$4</xm:f>
          </x14:formula1>
          <xm:sqref>B31:B32</xm:sqref>
        </x14:dataValidation>
        <x14:dataValidation type="list" allowBlank="1" showInputMessage="1" showErrorMessage="1" xr:uid="{20E05CC7-2810-4693-AC1A-8EB4806652D8}">
          <x14:formula1>
            <xm:f>'Data Validation'!$L$2:$L$4</xm:f>
          </x14:formula1>
          <xm:sqref>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156D-FEDD-4199-9C9E-0E469F744A33}">
  <sheetPr>
    <tabColor theme="7" tint="0.79998168889431442"/>
  </sheetPr>
  <dimension ref="A2:AC36"/>
  <sheetViews>
    <sheetView showGridLines="0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4" sqref="R4"/>
    </sheetView>
  </sheetViews>
  <sheetFormatPr defaultRowHeight="15" x14ac:dyDescent="0.25"/>
  <cols>
    <col min="1" max="1" width="2.5703125" customWidth="1"/>
    <col min="2" max="2" width="17.85546875" bestFit="1" customWidth="1"/>
    <col min="3" max="3" width="36.42578125" bestFit="1" customWidth="1"/>
    <col min="4" max="4" width="12.28515625" customWidth="1"/>
    <col min="5" max="5" width="12.7109375" customWidth="1"/>
    <col min="6" max="6" width="12" customWidth="1"/>
    <col min="7" max="7" width="14.28515625" customWidth="1"/>
    <col min="8" max="8" width="13.5703125" customWidth="1"/>
    <col min="9" max="9" width="15.42578125" customWidth="1"/>
    <col min="10" max="10" width="15" customWidth="1"/>
    <col min="11" max="11" width="18.5703125" customWidth="1"/>
    <col min="12" max="12" width="17.28515625" customWidth="1"/>
    <col min="13" max="13" width="14.85546875" customWidth="1"/>
    <col min="14" max="14" width="12.28515625" customWidth="1"/>
    <col min="15" max="15" width="14.5703125" customWidth="1"/>
    <col min="16" max="16" width="12.5703125" customWidth="1"/>
    <col min="17" max="17" width="17.7109375" bestFit="1" customWidth="1"/>
    <col min="18" max="18" width="12" customWidth="1"/>
    <col min="19" max="19" width="16.140625" customWidth="1"/>
    <col min="20" max="20" width="17.42578125" customWidth="1"/>
    <col min="21" max="21" width="16.85546875" customWidth="1"/>
    <col min="22" max="22" width="15.140625" customWidth="1"/>
    <col min="23" max="23" width="15.42578125" customWidth="1"/>
    <col min="24" max="25" width="19" customWidth="1"/>
    <col min="26" max="26" width="13.85546875" customWidth="1"/>
    <col min="27" max="27" width="13.7109375" customWidth="1"/>
    <col min="28" max="28" width="16.28515625" customWidth="1"/>
    <col min="29" max="29" width="17" customWidth="1"/>
  </cols>
  <sheetData>
    <row r="2" spans="1:29" ht="17.25" customHeight="1" x14ac:dyDescent="0.25">
      <c r="B2" s="891" t="s">
        <v>93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2"/>
      <c r="R2" s="898" t="s">
        <v>766</v>
      </c>
      <c r="S2" s="896"/>
      <c r="T2" s="896"/>
      <c r="U2" s="896"/>
      <c r="V2" s="896"/>
      <c r="W2" s="896"/>
      <c r="X2" s="897"/>
    </row>
    <row r="3" spans="1:29" ht="45" customHeight="1" x14ac:dyDescent="0.25">
      <c r="B3" s="604" t="s">
        <v>18</v>
      </c>
      <c r="C3" s="604" t="s">
        <v>12</v>
      </c>
      <c r="D3" s="604" t="s">
        <v>39</v>
      </c>
      <c r="E3" s="604" t="s">
        <v>123</v>
      </c>
      <c r="F3" s="604" t="s">
        <v>98</v>
      </c>
      <c r="G3" s="604" t="s">
        <v>91</v>
      </c>
      <c r="H3" s="604" t="s">
        <v>101</v>
      </c>
      <c r="I3" s="604" t="s">
        <v>102</v>
      </c>
      <c r="J3" s="604" t="s">
        <v>103</v>
      </c>
      <c r="K3" s="604" t="s">
        <v>60</v>
      </c>
      <c r="L3" s="605" t="s">
        <v>61</v>
      </c>
      <c r="M3" s="604" t="s">
        <v>20</v>
      </c>
      <c r="N3" s="604" t="s">
        <v>175</v>
      </c>
      <c r="O3" s="604" t="s">
        <v>176</v>
      </c>
      <c r="P3" s="606" t="s">
        <v>177</v>
      </c>
      <c r="R3" s="899" t="s">
        <v>40</v>
      </c>
      <c r="S3" s="899" t="s">
        <v>110</v>
      </c>
      <c r="T3" s="899" t="s">
        <v>111</v>
      </c>
      <c r="U3" s="899" t="s">
        <v>116</v>
      </c>
      <c r="V3" s="899" t="s">
        <v>114</v>
      </c>
      <c r="W3" s="899" t="s">
        <v>765</v>
      </c>
      <c r="X3" s="900" t="s">
        <v>208</v>
      </c>
    </row>
    <row r="4" spans="1:29" x14ac:dyDescent="0.25">
      <c r="B4" s="123" t="s">
        <v>583</v>
      </c>
      <c r="C4" s="237" t="s">
        <v>584</v>
      </c>
      <c r="D4" s="125">
        <v>5000</v>
      </c>
      <c r="E4" s="125" t="s">
        <v>145</v>
      </c>
      <c r="F4" s="126" t="s">
        <v>99</v>
      </c>
      <c r="G4" s="127">
        <v>23.034818555804542</v>
      </c>
      <c r="H4" s="610">
        <f>IF(D4&gt;0,IF(F4='Data Validation'!$C$2,G4*((1+$P4)^DATEDIF($K4,'Summary &amp; Purchase Assumptions'!C$18,"Y")),G4),"-")</f>
        <v>23.034818555804542</v>
      </c>
      <c r="I4" s="611">
        <f t="shared" ref="I4:I14" si="0">IF(D4&gt;0,J4/12,"-")</f>
        <v>9597.8410649185589</v>
      </c>
      <c r="J4" s="612">
        <f t="shared" ref="J4:J14" si="1">IF(D4&gt;0,D4*H4,"-")</f>
        <v>115174.09277902271</v>
      </c>
      <c r="K4" s="112">
        <v>44562</v>
      </c>
      <c r="L4" s="112">
        <v>48579</v>
      </c>
      <c r="M4" s="573">
        <v>0</v>
      </c>
      <c r="N4" s="574">
        <v>0.03</v>
      </c>
      <c r="O4" s="574">
        <v>0.03</v>
      </c>
      <c r="P4" s="575">
        <v>10</v>
      </c>
      <c r="R4" s="901">
        <f>IF(D4&gt;0,D4/'Summary &amp; Purchase Assumptions'!$C$29,"-")</f>
        <v>0.34482758620689657</v>
      </c>
      <c r="S4" s="902" t="s">
        <v>112</v>
      </c>
      <c r="T4" s="903">
        <v>1</v>
      </c>
      <c r="U4" s="902">
        <v>7</v>
      </c>
      <c r="V4" s="904">
        <v>600000</v>
      </c>
      <c r="W4" s="905">
        <v>1</v>
      </c>
      <c r="X4" s="906">
        <v>0.02</v>
      </c>
    </row>
    <row r="5" spans="1:29" x14ac:dyDescent="0.25">
      <c r="B5" s="123" t="s">
        <v>585</v>
      </c>
      <c r="C5" s="237" t="s">
        <v>586</v>
      </c>
      <c r="D5" s="125">
        <v>4000</v>
      </c>
      <c r="E5" s="125" t="s">
        <v>145</v>
      </c>
      <c r="F5" s="126" t="s">
        <v>99</v>
      </c>
      <c r="G5" s="127">
        <v>23.034818555804542</v>
      </c>
      <c r="H5" s="610">
        <f>IF(D5&gt;0,IF(F5='Data Validation'!$C$2,G5*((1+$P5)^DATEDIF($K5,'Summary &amp; Purchase Assumptions'!C$18,"Y")),G5),"-")</f>
        <v>23.034818555804542</v>
      </c>
      <c r="I5" s="611">
        <f t="shared" si="0"/>
        <v>7678.2728519348466</v>
      </c>
      <c r="J5" s="612">
        <f t="shared" si="1"/>
        <v>92139.274223218163</v>
      </c>
      <c r="K5" s="112">
        <v>44621</v>
      </c>
      <c r="L5" s="112">
        <v>48638</v>
      </c>
      <c r="M5" s="573">
        <v>0</v>
      </c>
      <c r="N5" s="574">
        <v>0.03</v>
      </c>
      <c r="O5" s="574">
        <v>0.03</v>
      </c>
      <c r="P5" s="575">
        <v>10</v>
      </c>
      <c r="R5" s="889">
        <f>IF(D5&gt;0,D5/'Summary &amp; Purchase Assumptions'!$C$29,"-")</f>
        <v>0.27586206896551724</v>
      </c>
      <c r="S5" s="132" t="s">
        <v>764</v>
      </c>
      <c r="T5" s="126">
        <v>1</v>
      </c>
      <c r="U5" s="132">
        <v>7</v>
      </c>
      <c r="V5" s="133">
        <v>600000</v>
      </c>
      <c r="W5" s="907">
        <v>1.5</v>
      </c>
      <c r="X5" s="111">
        <v>0.02</v>
      </c>
    </row>
    <row r="6" spans="1:29" x14ac:dyDescent="0.25">
      <c r="A6" t="s">
        <v>256</v>
      </c>
      <c r="B6" s="123" t="s">
        <v>587</v>
      </c>
      <c r="C6" s="237" t="s">
        <v>588</v>
      </c>
      <c r="D6" s="125">
        <v>3500</v>
      </c>
      <c r="E6" s="125" t="s">
        <v>145</v>
      </c>
      <c r="F6" s="126" t="s">
        <v>99</v>
      </c>
      <c r="G6" s="127">
        <v>23.034818555804542</v>
      </c>
      <c r="H6" s="610">
        <f>IF(D6&gt;0,IF(F6='Data Validation'!$C$2,G6*((1+$P6)^DATEDIF($K6,'Summary &amp; Purchase Assumptions'!C$18,"Y")),G6),"-")</f>
        <v>23.034818555804542</v>
      </c>
      <c r="I6" s="611">
        <f t="shared" si="0"/>
        <v>6718.4887454429918</v>
      </c>
      <c r="J6" s="612">
        <f>IF(D6&gt;0,D6*H6,"-")</f>
        <v>80621.864945315901</v>
      </c>
      <c r="K6" s="112">
        <v>44682</v>
      </c>
      <c r="L6" s="112">
        <v>48213</v>
      </c>
      <c r="M6" s="573">
        <v>0</v>
      </c>
      <c r="N6" s="574">
        <v>0.03</v>
      </c>
      <c r="O6" s="574">
        <v>0.03</v>
      </c>
      <c r="P6" s="575">
        <v>10</v>
      </c>
      <c r="R6" s="889">
        <f>IF(D6&gt;0,D6/'Summary &amp; Purchase Assumptions'!$C$29,"-")</f>
        <v>0.2413793103448276</v>
      </c>
      <c r="S6" s="132" t="s">
        <v>14</v>
      </c>
      <c r="T6" s="126">
        <v>1</v>
      </c>
      <c r="U6" s="132">
        <v>7</v>
      </c>
      <c r="V6" s="133">
        <v>600000</v>
      </c>
      <c r="W6" s="907">
        <v>3</v>
      </c>
      <c r="X6" s="111">
        <v>0.02</v>
      </c>
    </row>
    <row r="7" spans="1:29" x14ac:dyDescent="0.25">
      <c r="B7" s="123" t="s">
        <v>589</v>
      </c>
      <c r="C7" s="237" t="s">
        <v>590</v>
      </c>
      <c r="D7" s="125">
        <v>2000</v>
      </c>
      <c r="E7" s="125" t="s">
        <v>145</v>
      </c>
      <c r="F7" s="126" t="s">
        <v>99</v>
      </c>
      <c r="G7" s="127">
        <v>23.034818555804542</v>
      </c>
      <c r="H7" s="610">
        <f>IF(D7&gt;0,IF(F7='Data Validation'!$C$2,G7*((1+$P7)^DATEDIF($K7,'Summary &amp; Purchase Assumptions'!C$18,"Y")),G7),"-")</f>
        <v>23.034818555804542</v>
      </c>
      <c r="I7" s="611">
        <f>IF(D7&gt;0,J7/12,"-")</f>
        <v>3839.1364259674233</v>
      </c>
      <c r="J7" s="612">
        <f>IF(D7&gt;0,D7*H7,"-")</f>
        <v>46069.637111609081</v>
      </c>
      <c r="K7" s="112">
        <v>45047</v>
      </c>
      <c r="L7" s="112">
        <v>47573</v>
      </c>
      <c r="M7" s="573">
        <v>0</v>
      </c>
      <c r="N7" s="574">
        <v>0.03</v>
      </c>
      <c r="O7" s="574">
        <v>0.03</v>
      </c>
      <c r="P7" s="575">
        <v>10</v>
      </c>
      <c r="R7" s="889">
        <f>IF(D7&gt;0,D7/'Summary &amp; Purchase Assumptions'!$C$29,"-")</f>
        <v>0.13793103448275862</v>
      </c>
      <c r="S7" s="132" t="s">
        <v>765</v>
      </c>
      <c r="T7" s="126">
        <v>1</v>
      </c>
      <c r="U7" s="132">
        <v>7</v>
      </c>
      <c r="V7" s="133">
        <v>600000</v>
      </c>
      <c r="W7" s="907">
        <v>0.5</v>
      </c>
      <c r="X7" s="111">
        <v>0.02</v>
      </c>
    </row>
    <row r="8" spans="1:29" x14ac:dyDescent="0.25">
      <c r="B8" s="123"/>
      <c r="C8" s="237"/>
      <c r="D8" s="125"/>
      <c r="E8" s="125"/>
      <c r="F8" s="126"/>
      <c r="G8" s="127"/>
      <c r="H8" s="610" t="str">
        <f>IF(D8&gt;0,IF(F8='Data Validation'!$C$2,G8*((1+$P8)^DATEDIF($K8,'Summary &amp; Purchase Assumptions'!C$18,"Y")),G8),"-")</f>
        <v>-</v>
      </c>
      <c r="I8" s="611" t="str">
        <f t="shared" si="0"/>
        <v>-</v>
      </c>
      <c r="J8" s="612" t="str">
        <f t="shared" si="1"/>
        <v>-</v>
      </c>
      <c r="K8" s="112"/>
      <c r="L8" s="112"/>
      <c r="M8" s="573"/>
      <c r="N8" s="574"/>
      <c r="O8" s="574"/>
      <c r="P8" s="575"/>
      <c r="R8" s="889" t="str">
        <f>IF(D8&gt;0,D8/'Summary &amp; Purchase Assumptions'!$C$29,"-")</f>
        <v>-</v>
      </c>
      <c r="S8" s="132"/>
      <c r="T8" s="126"/>
      <c r="U8" s="132"/>
      <c r="V8" s="133"/>
      <c r="W8" s="907"/>
      <c r="X8" s="111"/>
    </row>
    <row r="9" spans="1:29" x14ac:dyDescent="0.25">
      <c r="B9" s="123"/>
      <c r="C9" s="237"/>
      <c r="D9" s="125"/>
      <c r="E9" s="125"/>
      <c r="F9" s="126"/>
      <c r="G9" s="127"/>
      <c r="H9" s="610" t="str">
        <f>IF(D9&gt;0,IF(F9='Data Validation'!$C$2,G9*((1+$P9)^DATEDIF($K9,'Summary &amp; Purchase Assumptions'!C$18,"Y")),G9),"-")</f>
        <v>-</v>
      </c>
      <c r="I9" s="611" t="str">
        <f t="shared" si="0"/>
        <v>-</v>
      </c>
      <c r="J9" s="612" t="str">
        <f t="shared" si="1"/>
        <v>-</v>
      </c>
      <c r="K9" s="112"/>
      <c r="L9" s="112"/>
      <c r="M9" s="573"/>
      <c r="N9" s="574"/>
      <c r="O9" s="574"/>
      <c r="P9" s="575"/>
      <c r="R9" s="889" t="str">
        <f>IF(D9&gt;0,D9/'Summary &amp; Purchase Assumptions'!$C$29,"-")</f>
        <v>-</v>
      </c>
      <c r="S9" s="132"/>
      <c r="T9" s="126"/>
      <c r="U9" s="132"/>
      <c r="V9" s="133"/>
      <c r="W9" s="907"/>
      <c r="X9" s="111"/>
    </row>
    <row r="10" spans="1:29" x14ac:dyDescent="0.25">
      <c r="B10" s="123"/>
      <c r="C10" s="237"/>
      <c r="D10" s="125"/>
      <c r="E10" s="125"/>
      <c r="F10" s="126"/>
      <c r="G10" s="127"/>
      <c r="H10" s="610" t="str">
        <f>IF(D10&gt;0,IF(F10='Data Validation'!$C$2,G10*((1+$P10)^DATEDIF($K10,'Summary &amp; Purchase Assumptions'!C$18,"Y")),G10),"-")</f>
        <v>-</v>
      </c>
      <c r="I10" s="611" t="str">
        <f t="shared" si="0"/>
        <v>-</v>
      </c>
      <c r="J10" s="612" t="str">
        <f t="shared" si="1"/>
        <v>-</v>
      </c>
      <c r="K10" s="112"/>
      <c r="L10" s="112"/>
      <c r="M10" s="573"/>
      <c r="N10" s="574"/>
      <c r="O10" s="574"/>
      <c r="P10" s="575"/>
      <c r="R10" s="889" t="str">
        <f>IF(D10&gt;0,D10/'Summary &amp; Purchase Assumptions'!$C$29,"-")</f>
        <v>-</v>
      </c>
      <c r="S10" s="132"/>
      <c r="T10" s="126"/>
      <c r="U10" s="132"/>
      <c r="V10" s="133"/>
      <c r="W10" s="907"/>
      <c r="X10" s="111"/>
    </row>
    <row r="11" spans="1:29" x14ac:dyDescent="0.25">
      <c r="B11" s="123"/>
      <c r="C11" s="237"/>
      <c r="D11" s="125"/>
      <c r="E11" s="125"/>
      <c r="F11" s="126"/>
      <c r="G11" s="127"/>
      <c r="H11" s="610" t="str">
        <f>IF(D11&gt;0,IF(F11='Data Validation'!$C$2,G11*((1+$P11)^DATEDIF($K11,'Summary &amp; Purchase Assumptions'!C$18,"Y")),G11),"-")</f>
        <v>-</v>
      </c>
      <c r="I11" s="611" t="str">
        <f t="shared" si="0"/>
        <v>-</v>
      </c>
      <c r="J11" s="612" t="str">
        <f t="shared" si="1"/>
        <v>-</v>
      </c>
      <c r="K11" s="112"/>
      <c r="L11" s="112"/>
      <c r="M11" s="573"/>
      <c r="N11" s="574"/>
      <c r="O11" s="574"/>
      <c r="P11" s="575"/>
      <c r="R11" s="889" t="str">
        <f>IF(D11&gt;0,D11/'Summary &amp; Purchase Assumptions'!$C$29,"-")</f>
        <v>-</v>
      </c>
      <c r="S11" s="132"/>
      <c r="T11" s="126"/>
      <c r="U11" s="132"/>
      <c r="V11" s="133"/>
      <c r="W11" s="907"/>
      <c r="X11" s="111"/>
    </row>
    <row r="12" spans="1:29" x14ac:dyDescent="0.25">
      <c r="B12" s="123"/>
      <c r="C12" s="237"/>
      <c r="D12" s="125"/>
      <c r="E12" s="125"/>
      <c r="F12" s="126"/>
      <c r="G12" s="127"/>
      <c r="H12" s="610" t="str">
        <f>IF(D12&gt;0,IF(F12='Data Validation'!$C$2,G12*((1+$P12)^DATEDIF($K12,'Summary &amp; Purchase Assumptions'!C$18,"Y")),G12),"-")</f>
        <v>-</v>
      </c>
      <c r="I12" s="611" t="str">
        <f t="shared" si="0"/>
        <v>-</v>
      </c>
      <c r="J12" s="612" t="str">
        <f t="shared" si="1"/>
        <v>-</v>
      </c>
      <c r="K12" s="112"/>
      <c r="L12" s="112"/>
      <c r="M12" s="573"/>
      <c r="N12" s="574"/>
      <c r="O12" s="574"/>
      <c r="P12" s="575"/>
      <c r="R12" s="889" t="str">
        <f>IF(D12&gt;0,D12/'Summary &amp; Purchase Assumptions'!$C$29,"-")</f>
        <v>-</v>
      </c>
      <c r="S12" s="132"/>
      <c r="T12" s="126"/>
      <c r="U12" s="132"/>
      <c r="V12" s="133"/>
      <c r="W12" s="907"/>
      <c r="X12" s="111"/>
    </row>
    <row r="13" spans="1:29" x14ac:dyDescent="0.25">
      <c r="B13" s="123"/>
      <c r="C13" s="237"/>
      <c r="D13" s="125"/>
      <c r="E13" s="125"/>
      <c r="F13" s="126"/>
      <c r="G13" s="127"/>
      <c r="H13" s="610" t="str">
        <f>IF(D13&gt;0,IF(F13='Data Validation'!$C$2,G13*((1+$P13)^DATEDIF($K13,'Summary &amp; Purchase Assumptions'!C$18,"Y")),G13),"-")</f>
        <v>-</v>
      </c>
      <c r="I13" s="611" t="str">
        <f t="shared" si="0"/>
        <v>-</v>
      </c>
      <c r="J13" s="612" t="str">
        <f t="shared" si="1"/>
        <v>-</v>
      </c>
      <c r="K13" s="112"/>
      <c r="L13" s="112"/>
      <c r="M13" s="573"/>
      <c r="N13" s="574"/>
      <c r="O13" s="574"/>
      <c r="P13" s="575"/>
      <c r="R13" s="889" t="str">
        <f>IF(D13&gt;0,D13/'Summary &amp; Purchase Assumptions'!$C$29,"-")</f>
        <v>-</v>
      </c>
      <c r="S13" s="132"/>
      <c r="T13" s="126"/>
      <c r="U13" s="132"/>
      <c r="V13" s="133"/>
      <c r="W13" s="907"/>
      <c r="X13" s="111"/>
    </row>
    <row r="14" spans="1:29" x14ac:dyDescent="0.25">
      <c r="B14" s="134"/>
      <c r="C14" s="246"/>
      <c r="D14" s="136"/>
      <c r="E14" s="136"/>
      <c r="F14" s="137"/>
      <c r="G14" s="138"/>
      <c r="H14" s="613" t="str">
        <f>IF(D14&gt;0,IF(F14='Data Validation'!$C$2,G14*((1+$P14)^DATEDIF($K14,'Summary &amp; Purchase Assumptions'!C$18,"Y")),G14),"-")</f>
        <v>-</v>
      </c>
      <c r="I14" s="614" t="str">
        <f t="shared" si="0"/>
        <v>-</v>
      </c>
      <c r="J14" s="615" t="str">
        <f t="shared" si="1"/>
        <v>-</v>
      </c>
      <c r="K14" s="139"/>
      <c r="L14" s="139"/>
      <c r="M14" s="142"/>
      <c r="N14" s="142"/>
      <c r="O14" s="142"/>
      <c r="P14" s="118"/>
      <c r="R14" s="890" t="str">
        <f>IF(D14&gt;0,D14/'Summary &amp; Purchase Assumptions'!$C$29,"-")</f>
        <v>-</v>
      </c>
      <c r="S14" s="144"/>
      <c r="T14" s="137"/>
      <c r="U14" s="144"/>
      <c r="V14" s="145"/>
      <c r="W14" s="908"/>
      <c r="X14" s="119"/>
    </row>
    <row r="16" spans="1:29" x14ac:dyDescent="0.25">
      <c r="B16" s="892"/>
      <c r="C16" s="233"/>
      <c r="D16" s="233" t="s">
        <v>113</v>
      </c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893"/>
      <c r="V16" s="893"/>
      <c r="W16" s="893"/>
      <c r="X16" s="893"/>
      <c r="Y16" s="893"/>
      <c r="Z16" s="893"/>
      <c r="AA16" s="893"/>
      <c r="AB16" s="893"/>
      <c r="AC16" s="894"/>
    </row>
    <row r="17" spans="2:29" ht="42.75" x14ac:dyDescent="0.25">
      <c r="B17" s="604" t="s">
        <v>18</v>
      </c>
      <c r="C17" s="604" t="s">
        <v>12</v>
      </c>
      <c r="D17" s="604" t="s">
        <v>9</v>
      </c>
      <c r="E17" s="604" t="s">
        <v>63</v>
      </c>
      <c r="F17" s="604" t="s">
        <v>62</v>
      </c>
      <c r="G17" s="604" t="s">
        <v>57</v>
      </c>
      <c r="H17" s="604" t="s">
        <v>34</v>
      </c>
      <c r="I17" s="604" t="s">
        <v>35</v>
      </c>
      <c r="J17" s="604" t="s">
        <v>59</v>
      </c>
      <c r="K17" s="604" t="s">
        <v>105</v>
      </c>
      <c r="L17" s="604" t="s">
        <v>104</v>
      </c>
      <c r="M17" s="604" t="s">
        <v>54</v>
      </c>
      <c r="N17" s="604" t="s">
        <v>178</v>
      </c>
      <c r="O17" s="604" t="s">
        <v>36</v>
      </c>
      <c r="P17" s="604" t="s">
        <v>37</v>
      </c>
      <c r="Q17" s="607" t="s">
        <v>58</v>
      </c>
      <c r="R17" s="607" t="s">
        <v>179</v>
      </c>
      <c r="S17" s="607" t="s">
        <v>180</v>
      </c>
      <c r="T17" s="607" t="s">
        <v>181</v>
      </c>
      <c r="U17" s="604" t="s">
        <v>51</v>
      </c>
      <c r="V17" s="604" t="s">
        <v>50</v>
      </c>
      <c r="W17" s="607" t="s">
        <v>182</v>
      </c>
      <c r="X17" s="604" t="s">
        <v>183</v>
      </c>
      <c r="Y17" s="604" t="s">
        <v>184</v>
      </c>
      <c r="Z17" s="604" t="s">
        <v>177</v>
      </c>
      <c r="AA17" s="604" t="s">
        <v>38</v>
      </c>
      <c r="AB17" s="608" t="s">
        <v>64</v>
      </c>
      <c r="AC17" s="609" t="s">
        <v>108</v>
      </c>
    </row>
    <row r="18" spans="2:29" x14ac:dyDescent="0.25">
      <c r="B18" s="616" t="str">
        <f t="shared" ref="B18:B28" si="2">IF(B4&lt;&gt;0,B4,"-")</f>
        <v>1 Brown-Comm 1</v>
      </c>
      <c r="C18" s="237" t="s">
        <v>544</v>
      </c>
      <c r="D18" s="128">
        <v>0.65</v>
      </c>
      <c r="E18" s="131">
        <v>30.775087271406452</v>
      </c>
      <c r="F18" s="131">
        <v>30.775087271406452</v>
      </c>
      <c r="G18" s="618">
        <f t="shared" ref="G18:G28" si="3">IF(D4&gt;0,(F18*$D18)+(E18*(1-$D18)),"-")</f>
        <v>30.775087271406452</v>
      </c>
      <c r="H18" s="129">
        <v>5</v>
      </c>
      <c r="I18" s="129">
        <v>10</v>
      </c>
      <c r="J18" s="620">
        <f t="shared" ref="J18:J28" si="4">IF(D4&gt;0,(I18*$D18)+(H18*(1-$D18)),"-")</f>
        <v>8.25</v>
      </c>
      <c r="K18" s="130">
        <v>6</v>
      </c>
      <c r="L18" s="622">
        <f t="shared" ref="L18:L28" si="5">IF(D4&gt;0,K18*(1-D18),"-")</f>
        <v>2.0999999999999996</v>
      </c>
      <c r="M18" s="623">
        <f>IF(D4&gt;0,EOMONTH(L4,ROUND(L18,0))+1,"-")</f>
        <v>48639</v>
      </c>
      <c r="N18" s="624">
        <f>IFERROR(EOMONTH(M18,(J18*12)-1),"-")</f>
        <v>51652</v>
      </c>
      <c r="O18" s="130">
        <v>2</v>
      </c>
      <c r="P18" s="130">
        <v>0</v>
      </c>
      <c r="Q18" s="622">
        <f t="shared" ref="Q18:Q28" si="6">IF(D4&gt;0,(P18*$D18)+(O18*(1-$D18)),"-")</f>
        <v>0.7</v>
      </c>
      <c r="R18" s="131">
        <v>30</v>
      </c>
      <c r="S18" s="131">
        <v>15</v>
      </c>
      <c r="T18" s="627">
        <f t="shared" ref="T18:T28" si="7">IF($D4&gt;0,(S18*$D18)+(R18*(1-$D18)),"-")</f>
        <v>20.25</v>
      </c>
      <c r="U18" s="126">
        <v>3.7499999999999999E-2</v>
      </c>
      <c r="V18" s="126">
        <v>3.7499999999999999E-2</v>
      </c>
      <c r="W18" s="628">
        <f t="shared" ref="W18:W28" si="8">IF($D4&gt;0,(V18*$D18)+(U18*(1-$D18)),"-")</f>
        <v>3.7499999999999999E-2</v>
      </c>
      <c r="X18" s="126">
        <v>2.3836255551136908E-2</v>
      </c>
      <c r="Y18" s="126">
        <v>2.3836255551136908E-2</v>
      </c>
      <c r="Z18" s="576">
        <v>10</v>
      </c>
      <c r="AA18" s="126">
        <v>0.03</v>
      </c>
      <c r="AB18" s="630">
        <f t="shared" ref="AB18:AB28" si="9">IF(D4&gt;0,-FV(X18,J18,G18*D4)-((Q18/12)*G18*D4),"-")</f>
        <v>1375807.8721195762</v>
      </c>
      <c r="AC18" s="631">
        <f>IF(D4&gt;0,IFERROR(H4*((1+AA18)^(DATEDIF('Summary &amp; Purchase Assumptions'!$C$18,M18,"y"))),"-"),"-")</f>
        <v>30.956869952365633</v>
      </c>
    </row>
    <row r="19" spans="2:29" x14ac:dyDescent="0.25">
      <c r="B19" s="616" t="str">
        <f t="shared" si="2"/>
        <v>1 Brown-Comm 2</v>
      </c>
      <c r="C19" s="237" t="s">
        <v>544</v>
      </c>
      <c r="D19" s="128">
        <v>0.65</v>
      </c>
      <c r="E19" s="131">
        <v>30.775087271406452</v>
      </c>
      <c r="F19" s="131">
        <v>30.775087271406452</v>
      </c>
      <c r="G19" s="618">
        <f t="shared" si="3"/>
        <v>30.775087271406452</v>
      </c>
      <c r="H19" s="129">
        <v>5</v>
      </c>
      <c r="I19" s="129">
        <v>10</v>
      </c>
      <c r="J19" s="620">
        <f t="shared" si="4"/>
        <v>8.25</v>
      </c>
      <c r="K19" s="130">
        <v>6</v>
      </c>
      <c r="L19" s="622">
        <f t="shared" si="5"/>
        <v>2.0999999999999996</v>
      </c>
      <c r="M19" s="623">
        <f t="shared" ref="M19:M28" si="10">IF(D5&gt;0,EOMONTH(L5,ROUND(L19,0))+1,"-")</f>
        <v>48700</v>
      </c>
      <c r="N19" s="624">
        <f t="shared" ref="N19:N28" si="11">IFERROR(EOMONTH(M19,(J19*12)-1),"-")</f>
        <v>51713</v>
      </c>
      <c r="O19" s="130">
        <v>2</v>
      </c>
      <c r="P19" s="130">
        <v>0</v>
      </c>
      <c r="Q19" s="622">
        <f t="shared" si="6"/>
        <v>0.7</v>
      </c>
      <c r="R19" s="131">
        <v>30</v>
      </c>
      <c r="S19" s="131">
        <v>15</v>
      </c>
      <c r="T19" s="627">
        <f t="shared" si="7"/>
        <v>20.25</v>
      </c>
      <c r="U19" s="416">
        <v>3.7499999999999999E-2</v>
      </c>
      <c r="V19" s="416">
        <v>3.7499999999999999E-2</v>
      </c>
      <c r="W19" s="628">
        <f t="shared" si="8"/>
        <v>3.7499999999999999E-2</v>
      </c>
      <c r="X19" s="126">
        <v>2.3836255551136908E-2</v>
      </c>
      <c r="Y19" s="126">
        <v>2.3836255551136908E-2</v>
      </c>
      <c r="Z19" s="576">
        <v>10</v>
      </c>
      <c r="AA19" s="126">
        <v>0.03</v>
      </c>
      <c r="AB19" s="630">
        <f t="shared" si="9"/>
        <v>1100646.297695661</v>
      </c>
      <c r="AC19" s="631">
        <f>IF(D5&gt;0,IFERROR(H5*((1+AA19)^(DATEDIF('Summary &amp; Purchase Assumptions'!$C$18,M19,"y"))),"-"),"-")</f>
        <v>30.956869952365633</v>
      </c>
    </row>
    <row r="20" spans="2:29" x14ac:dyDescent="0.25">
      <c r="B20" s="616" t="str">
        <f t="shared" si="2"/>
        <v>800 Del-Comm 1</v>
      </c>
      <c r="C20" s="237" t="s">
        <v>544</v>
      </c>
      <c r="D20" s="128">
        <v>0.65</v>
      </c>
      <c r="E20" s="131">
        <v>30.775087271406452</v>
      </c>
      <c r="F20" s="131">
        <v>30.775087271406452</v>
      </c>
      <c r="G20" s="618">
        <f t="shared" si="3"/>
        <v>30.775087271406452</v>
      </c>
      <c r="H20" s="129">
        <v>5</v>
      </c>
      <c r="I20" s="129">
        <v>10</v>
      </c>
      <c r="J20" s="620">
        <f t="shared" si="4"/>
        <v>8.25</v>
      </c>
      <c r="K20" s="130">
        <v>6</v>
      </c>
      <c r="L20" s="622">
        <f t="shared" si="5"/>
        <v>2.0999999999999996</v>
      </c>
      <c r="M20" s="623">
        <f t="shared" si="10"/>
        <v>48274</v>
      </c>
      <c r="N20" s="624">
        <f t="shared" si="11"/>
        <v>51287</v>
      </c>
      <c r="O20" s="130">
        <v>2</v>
      </c>
      <c r="P20" s="130">
        <v>0</v>
      </c>
      <c r="Q20" s="622">
        <f t="shared" si="6"/>
        <v>0.7</v>
      </c>
      <c r="R20" s="131">
        <v>30</v>
      </c>
      <c r="S20" s="131">
        <v>15</v>
      </c>
      <c r="T20" s="627">
        <f t="shared" si="7"/>
        <v>20.25</v>
      </c>
      <c r="U20" s="574">
        <v>3.7499999999999999E-2</v>
      </c>
      <c r="V20" s="574">
        <v>3.7499999999999999E-2</v>
      </c>
      <c r="W20" s="628">
        <f t="shared" si="8"/>
        <v>3.7499999999999999E-2</v>
      </c>
      <c r="X20" s="126">
        <v>2.3836255551136908E-2</v>
      </c>
      <c r="Y20" s="126">
        <v>2.3836255551136908E-2</v>
      </c>
      <c r="Z20" s="576">
        <v>10</v>
      </c>
      <c r="AA20" s="126">
        <v>0.03</v>
      </c>
      <c r="AB20" s="630">
        <f t="shared" si="9"/>
        <v>963065.51048370334</v>
      </c>
      <c r="AC20" s="631">
        <f>IF(D6&gt;0,IFERROR(H6*((1+AA20)^(DATEDIF('Summary &amp; Purchase Assumptions'!$C$18,M20,"y"))),"-"),"-")</f>
        <v>30.055213545986049</v>
      </c>
    </row>
    <row r="21" spans="2:29" x14ac:dyDescent="0.25">
      <c r="B21" s="616" t="str">
        <f t="shared" si="2"/>
        <v>800 Del-Comm 2</v>
      </c>
      <c r="C21" s="237" t="s">
        <v>544</v>
      </c>
      <c r="D21" s="128">
        <v>0.65</v>
      </c>
      <c r="E21" s="131">
        <v>30.775087271406452</v>
      </c>
      <c r="F21" s="131">
        <v>30.775087271406452</v>
      </c>
      <c r="G21" s="618">
        <f t="shared" si="3"/>
        <v>30.775087271406452</v>
      </c>
      <c r="H21" s="129">
        <v>5</v>
      </c>
      <c r="I21" s="129">
        <v>10</v>
      </c>
      <c r="J21" s="620">
        <f t="shared" si="4"/>
        <v>8.25</v>
      </c>
      <c r="K21" s="130">
        <v>6</v>
      </c>
      <c r="L21" s="622">
        <f t="shared" si="5"/>
        <v>2.0999999999999996</v>
      </c>
      <c r="M21" s="623">
        <f t="shared" si="10"/>
        <v>47635</v>
      </c>
      <c r="N21" s="624">
        <f t="shared" si="11"/>
        <v>50648</v>
      </c>
      <c r="O21" s="130">
        <v>2</v>
      </c>
      <c r="P21" s="130">
        <v>0</v>
      </c>
      <c r="Q21" s="622">
        <f t="shared" si="6"/>
        <v>0.7</v>
      </c>
      <c r="R21" s="131">
        <v>30</v>
      </c>
      <c r="S21" s="131">
        <v>15</v>
      </c>
      <c r="T21" s="627">
        <f t="shared" si="7"/>
        <v>20.25</v>
      </c>
      <c r="U21" s="574">
        <v>3.7499999999999999E-2</v>
      </c>
      <c r="V21" s="574">
        <v>3.7499999999999999E-2</v>
      </c>
      <c r="W21" s="628">
        <f t="shared" si="8"/>
        <v>3.7499999999999999E-2</v>
      </c>
      <c r="X21" s="126">
        <v>2.3836255551136908E-2</v>
      </c>
      <c r="Y21" s="126">
        <v>2.3836255551136908E-2</v>
      </c>
      <c r="Z21" s="576">
        <v>10</v>
      </c>
      <c r="AA21" s="126">
        <v>0.03</v>
      </c>
      <c r="AB21" s="630">
        <f t="shared" si="9"/>
        <v>550323.14884783048</v>
      </c>
      <c r="AC21" s="631">
        <f>IF(D7&gt;0,IFERROR(H7*((1+AA21)^(DATEDIF('Summary &amp; Purchase Assumptions'!$C$18,M21,"y"))),"-"),"-")</f>
        <v>28.329921336587851</v>
      </c>
    </row>
    <row r="22" spans="2:29" x14ac:dyDescent="0.25">
      <c r="B22" s="616" t="str">
        <f t="shared" si="2"/>
        <v>-</v>
      </c>
      <c r="C22" s="237"/>
      <c r="D22" s="128"/>
      <c r="E22" s="131"/>
      <c r="F22" s="131"/>
      <c r="G22" s="618" t="str">
        <f t="shared" si="3"/>
        <v>-</v>
      </c>
      <c r="H22" s="129"/>
      <c r="I22" s="129"/>
      <c r="J22" s="620" t="str">
        <f t="shared" si="4"/>
        <v>-</v>
      </c>
      <c r="K22" s="130"/>
      <c r="L22" s="622" t="str">
        <f t="shared" si="5"/>
        <v>-</v>
      </c>
      <c r="M22" s="623" t="str">
        <f t="shared" si="10"/>
        <v>-</v>
      </c>
      <c r="N22" s="623" t="str">
        <f t="shared" si="11"/>
        <v>-</v>
      </c>
      <c r="O22" s="130"/>
      <c r="P22" s="130"/>
      <c r="Q22" s="622" t="str">
        <f t="shared" si="6"/>
        <v>-</v>
      </c>
      <c r="R22" s="131"/>
      <c r="S22" s="131"/>
      <c r="T22" s="627" t="str">
        <f t="shared" si="7"/>
        <v>-</v>
      </c>
      <c r="U22" s="574"/>
      <c r="V22" s="574"/>
      <c r="W22" s="628" t="str">
        <f t="shared" si="8"/>
        <v>-</v>
      </c>
      <c r="X22" s="126"/>
      <c r="Y22" s="126"/>
      <c r="Z22" s="576"/>
      <c r="AA22" s="126"/>
      <c r="AB22" s="630" t="str">
        <f t="shared" si="9"/>
        <v>-</v>
      </c>
      <c r="AC22" s="631" t="str">
        <f>IF(D8&gt;0,IFERROR(H8*((1+AA22)^(DATEDIF('Summary &amp; Purchase Assumptions'!$C$18,M22,"y"))),"-"),"-")</f>
        <v>-</v>
      </c>
    </row>
    <row r="23" spans="2:29" x14ac:dyDescent="0.25">
      <c r="B23" s="616" t="str">
        <f t="shared" si="2"/>
        <v>-</v>
      </c>
      <c r="C23" s="237"/>
      <c r="D23" s="128"/>
      <c r="E23" s="131"/>
      <c r="F23" s="131"/>
      <c r="G23" s="618" t="str">
        <f t="shared" si="3"/>
        <v>-</v>
      </c>
      <c r="H23" s="129"/>
      <c r="I23" s="129"/>
      <c r="J23" s="620" t="str">
        <f t="shared" si="4"/>
        <v>-</v>
      </c>
      <c r="K23" s="130"/>
      <c r="L23" s="622" t="str">
        <f t="shared" si="5"/>
        <v>-</v>
      </c>
      <c r="M23" s="623" t="str">
        <f t="shared" si="10"/>
        <v>-</v>
      </c>
      <c r="N23" s="623" t="str">
        <f t="shared" si="11"/>
        <v>-</v>
      </c>
      <c r="O23" s="130"/>
      <c r="P23" s="130"/>
      <c r="Q23" s="622" t="str">
        <f t="shared" si="6"/>
        <v>-</v>
      </c>
      <c r="R23" s="131"/>
      <c r="S23" s="131"/>
      <c r="T23" s="627" t="str">
        <f t="shared" si="7"/>
        <v>-</v>
      </c>
      <c r="U23" s="574"/>
      <c r="V23" s="574"/>
      <c r="W23" s="628" t="str">
        <f t="shared" si="8"/>
        <v>-</v>
      </c>
      <c r="X23" s="126"/>
      <c r="Y23" s="126"/>
      <c r="Z23" s="576"/>
      <c r="AA23" s="126"/>
      <c r="AB23" s="630" t="str">
        <f t="shared" si="9"/>
        <v>-</v>
      </c>
      <c r="AC23" s="631" t="str">
        <f>IF(D9&gt;0,IFERROR(H9*((1+AA23)^(DATEDIF('Summary &amp; Purchase Assumptions'!$C$18,M23,"y"))),"-"),"-")</f>
        <v>-</v>
      </c>
    </row>
    <row r="24" spans="2:29" x14ac:dyDescent="0.25">
      <c r="B24" s="616" t="str">
        <f t="shared" si="2"/>
        <v>-</v>
      </c>
      <c r="C24" s="237"/>
      <c r="D24" s="128"/>
      <c r="E24" s="131"/>
      <c r="F24" s="131"/>
      <c r="G24" s="618" t="str">
        <f t="shared" si="3"/>
        <v>-</v>
      </c>
      <c r="H24" s="129"/>
      <c r="I24" s="129"/>
      <c r="J24" s="620" t="str">
        <f t="shared" si="4"/>
        <v>-</v>
      </c>
      <c r="K24" s="130"/>
      <c r="L24" s="622" t="str">
        <f t="shared" si="5"/>
        <v>-</v>
      </c>
      <c r="M24" s="623" t="str">
        <f t="shared" si="10"/>
        <v>-</v>
      </c>
      <c r="N24" s="623" t="str">
        <f t="shared" si="11"/>
        <v>-</v>
      </c>
      <c r="O24" s="130"/>
      <c r="P24" s="130"/>
      <c r="Q24" s="622" t="str">
        <f t="shared" si="6"/>
        <v>-</v>
      </c>
      <c r="R24" s="131"/>
      <c r="S24" s="131"/>
      <c r="T24" s="627" t="str">
        <f t="shared" si="7"/>
        <v>-</v>
      </c>
      <c r="U24" s="574"/>
      <c r="V24" s="574"/>
      <c r="W24" s="628" t="str">
        <f t="shared" si="8"/>
        <v>-</v>
      </c>
      <c r="X24" s="126"/>
      <c r="Y24" s="126"/>
      <c r="Z24" s="576"/>
      <c r="AA24" s="126"/>
      <c r="AB24" s="630" t="str">
        <f t="shared" si="9"/>
        <v>-</v>
      </c>
      <c r="AC24" s="631" t="str">
        <f>IF(D10&gt;0,IFERROR(H10*((1+AA24)^(DATEDIF('Summary &amp; Purchase Assumptions'!$C$18,M24,"y"))),"-"),"-")</f>
        <v>-</v>
      </c>
    </row>
    <row r="25" spans="2:29" x14ac:dyDescent="0.25">
      <c r="B25" s="616" t="str">
        <f t="shared" si="2"/>
        <v>-</v>
      </c>
      <c r="C25" s="237"/>
      <c r="D25" s="128"/>
      <c r="E25" s="131"/>
      <c r="F25" s="131"/>
      <c r="G25" s="618" t="str">
        <f t="shared" si="3"/>
        <v>-</v>
      </c>
      <c r="H25" s="129"/>
      <c r="I25" s="129"/>
      <c r="J25" s="620" t="str">
        <f t="shared" si="4"/>
        <v>-</v>
      </c>
      <c r="K25" s="130"/>
      <c r="L25" s="622" t="str">
        <f t="shared" si="5"/>
        <v>-</v>
      </c>
      <c r="M25" s="623" t="str">
        <f t="shared" si="10"/>
        <v>-</v>
      </c>
      <c r="N25" s="623" t="str">
        <f t="shared" si="11"/>
        <v>-</v>
      </c>
      <c r="O25" s="130"/>
      <c r="P25" s="130"/>
      <c r="Q25" s="622" t="str">
        <f t="shared" si="6"/>
        <v>-</v>
      </c>
      <c r="R25" s="131"/>
      <c r="S25" s="131"/>
      <c r="T25" s="627" t="str">
        <f t="shared" si="7"/>
        <v>-</v>
      </c>
      <c r="U25" s="574"/>
      <c r="V25" s="574"/>
      <c r="W25" s="628" t="str">
        <f t="shared" si="8"/>
        <v>-</v>
      </c>
      <c r="X25" s="126"/>
      <c r="Y25" s="126"/>
      <c r="Z25" s="576"/>
      <c r="AA25" s="126"/>
      <c r="AB25" s="630" t="str">
        <f t="shared" si="9"/>
        <v>-</v>
      </c>
      <c r="AC25" s="631" t="str">
        <f>IF(D11&gt;0,IFERROR(H11*((1+AA25)^(DATEDIF('Summary &amp; Purchase Assumptions'!$C$18,M25,"y"))),"-"),"-")</f>
        <v>-</v>
      </c>
    </row>
    <row r="26" spans="2:29" x14ac:dyDescent="0.25">
      <c r="B26" s="616" t="str">
        <f t="shared" si="2"/>
        <v>-</v>
      </c>
      <c r="C26" s="237"/>
      <c r="D26" s="128"/>
      <c r="E26" s="131" t="s">
        <v>100</v>
      </c>
      <c r="F26" s="131" t="s">
        <v>100</v>
      </c>
      <c r="G26" s="618" t="str">
        <f t="shared" si="3"/>
        <v>-</v>
      </c>
      <c r="H26" s="129"/>
      <c r="I26" s="129"/>
      <c r="J26" s="620" t="str">
        <f t="shared" si="4"/>
        <v>-</v>
      </c>
      <c r="K26" s="130"/>
      <c r="L26" s="622" t="str">
        <f t="shared" si="5"/>
        <v>-</v>
      </c>
      <c r="M26" s="623" t="str">
        <f t="shared" si="10"/>
        <v>-</v>
      </c>
      <c r="N26" s="623" t="str">
        <f t="shared" si="11"/>
        <v>-</v>
      </c>
      <c r="O26" s="130"/>
      <c r="P26" s="130"/>
      <c r="Q26" s="622" t="str">
        <f t="shared" si="6"/>
        <v>-</v>
      </c>
      <c r="R26" s="131"/>
      <c r="S26" s="131"/>
      <c r="T26" s="627" t="str">
        <f t="shared" si="7"/>
        <v>-</v>
      </c>
      <c r="U26" s="574"/>
      <c r="V26" s="574"/>
      <c r="W26" s="628" t="str">
        <f t="shared" si="8"/>
        <v>-</v>
      </c>
      <c r="X26" s="126"/>
      <c r="Y26" s="126"/>
      <c r="Z26" s="576"/>
      <c r="AA26" s="126"/>
      <c r="AB26" s="630" t="str">
        <f t="shared" si="9"/>
        <v>-</v>
      </c>
      <c r="AC26" s="631" t="str">
        <f>IF(D12&gt;0,IFERROR(H12*((1+AA26)^(DATEDIF('Summary &amp; Purchase Assumptions'!$C$18,M26,"y"))),"-"),"-")</f>
        <v>-</v>
      </c>
    </row>
    <row r="27" spans="2:29" x14ac:dyDescent="0.25">
      <c r="B27" s="616" t="str">
        <f t="shared" si="2"/>
        <v>-</v>
      </c>
      <c r="C27" s="237"/>
      <c r="D27" s="128"/>
      <c r="E27" s="131" t="s">
        <v>100</v>
      </c>
      <c r="F27" s="131" t="s">
        <v>100</v>
      </c>
      <c r="G27" s="618" t="str">
        <f t="shared" si="3"/>
        <v>-</v>
      </c>
      <c r="H27" s="129"/>
      <c r="I27" s="129"/>
      <c r="J27" s="620" t="str">
        <f t="shared" si="4"/>
        <v>-</v>
      </c>
      <c r="K27" s="130"/>
      <c r="L27" s="622" t="str">
        <f t="shared" si="5"/>
        <v>-</v>
      </c>
      <c r="M27" s="623" t="str">
        <f t="shared" si="10"/>
        <v>-</v>
      </c>
      <c r="N27" s="623" t="str">
        <f t="shared" si="11"/>
        <v>-</v>
      </c>
      <c r="O27" s="130"/>
      <c r="P27" s="130"/>
      <c r="Q27" s="622" t="str">
        <f t="shared" si="6"/>
        <v>-</v>
      </c>
      <c r="R27" s="131"/>
      <c r="S27" s="131"/>
      <c r="T27" s="627" t="str">
        <f t="shared" si="7"/>
        <v>-</v>
      </c>
      <c r="U27" s="574"/>
      <c r="V27" s="574"/>
      <c r="W27" s="628" t="str">
        <f t="shared" si="8"/>
        <v>-</v>
      </c>
      <c r="X27" s="126"/>
      <c r="Y27" s="126"/>
      <c r="Z27" s="576"/>
      <c r="AA27" s="126"/>
      <c r="AB27" s="630" t="str">
        <f t="shared" si="9"/>
        <v>-</v>
      </c>
      <c r="AC27" s="631" t="str">
        <f>IF(D13&gt;0,IFERROR(H13*((1+AA27)^(DATEDIF('Summary &amp; Purchase Assumptions'!$C$18,M27,"y"))),"-"),"-")</f>
        <v>-</v>
      </c>
    </row>
    <row r="28" spans="2:29" x14ac:dyDescent="0.25">
      <c r="B28" s="617" t="str">
        <f t="shared" si="2"/>
        <v>-</v>
      </c>
      <c r="C28" s="246"/>
      <c r="D28" s="140"/>
      <c r="E28" s="143" t="s">
        <v>100</v>
      </c>
      <c r="F28" s="143" t="s">
        <v>100</v>
      </c>
      <c r="G28" s="619" t="str">
        <f t="shared" si="3"/>
        <v>-</v>
      </c>
      <c r="H28" s="141"/>
      <c r="I28" s="141"/>
      <c r="J28" s="621" t="str">
        <f t="shared" si="4"/>
        <v>-</v>
      </c>
      <c r="K28" s="142"/>
      <c r="L28" s="625" t="str">
        <f t="shared" si="5"/>
        <v>-</v>
      </c>
      <c r="M28" s="626" t="str">
        <f t="shared" si="10"/>
        <v>-</v>
      </c>
      <c r="N28" s="626" t="str">
        <f t="shared" si="11"/>
        <v>-</v>
      </c>
      <c r="O28" s="142"/>
      <c r="P28" s="142"/>
      <c r="Q28" s="625" t="str">
        <f t="shared" si="6"/>
        <v>-</v>
      </c>
      <c r="R28" s="143"/>
      <c r="S28" s="143"/>
      <c r="T28" s="619" t="str">
        <f t="shared" si="7"/>
        <v>-</v>
      </c>
      <c r="U28" s="117"/>
      <c r="V28" s="117"/>
      <c r="W28" s="629" t="str">
        <f t="shared" si="8"/>
        <v>-</v>
      </c>
      <c r="X28" s="137"/>
      <c r="Y28" s="137"/>
      <c r="Z28" s="577"/>
      <c r="AA28" s="137"/>
      <c r="AB28" s="632" t="str">
        <f t="shared" si="9"/>
        <v>-</v>
      </c>
      <c r="AC28" s="633" t="str">
        <f>IF(D14&gt;0,IFERROR(H14*((1+AA28)^(DATEDIF('Summary &amp; Purchase Assumptions'!$C$18,M28,"y"))),"-"),"-")</f>
        <v>-</v>
      </c>
    </row>
    <row r="30" spans="2:29" ht="18" x14ac:dyDescent="0.25">
      <c r="B30" s="891" t="s">
        <v>257</v>
      </c>
      <c r="C30" s="121"/>
      <c r="D30" s="121"/>
      <c r="E30" s="121"/>
      <c r="F30" s="121"/>
      <c r="G30" s="121"/>
    </row>
    <row r="31" spans="2:29" ht="28.5" x14ac:dyDescent="0.25">
      <c r="B31" s="590" t="s">
        <v>92</v>
      </c>
      <c r="C31" s="590" t="s">
        <v>94</v>
      </c>
      <c r="D31" s="590" t="s">
        <v>95</v>
      </c>
      <c r="E31" s="590" t="s">
        <v>55</v>
      </c>
      <c r="F31" s="590" t="s">
        <v>97</v>
      </c>
      <c r="G31" s="580" t="s">
        <v>96</v>
      </c>
    </row>
    <row r="32" spans="2:29" x14ac:dyDescent="0.25">
      <c r="B32" s="193" t="s">
        <v>164</v>
      </c>
      <c r="C32" s="194" t="s">
        <v>591</v>
      </c>
      <c r="D32" s="205">
        <v>2165.84</v>
      </c>
      <c r="E32" s="206">
        <v>44835</v>
      </c>
      <c r="F32" s="129">
        <v>40</v>
      </c>
      <c r="G32" s="207">
        <v>0.01</v>
      </c>
    </row>
    <row r="33" spans="2:7" x14ac:dyDescent="0.25">
      <c r="B33" s="123" t="s">
        <v>164</v>
      </c>
      <c r="C33" s="124" t="s">
        <v>592</v>
      </c>
      <c r="D33" s="133">
        <v>3059.64</v>
      </c>
      <c r="E33" s="112">
        <v>44835</v>
      </c>
      <c r="F33" s="129">
        <v>40</v>
      </c>
      <c r="G33" s="111">
        <v>0.01</v>
      </c>
    </row>
    <row r="34" spans="2:7" x14ac:dyDescent="0.25">
      <c r="B34" s="123"/>
      <c r="C34" s="124"/>
      <c r="D34" s="133"/>
      <c r="E34" s="112"/>
      <c r="F34" s="129"/>
      <c r="G34" s="111"/>
    </row>
    <row r="35" spans="2:7" x14ac:dyDescent="0.25">
      <c r="B35" s="123"/>
      <c r="C35" s="124"/>
      <c r="D35" s="133"/>
      <c r="E35" s="112"/>
      <c r="F35" s="129"/>
      <c r="G35" s="111"/>
    </row>
    <row r="36" spans="2:7" x14ac:dyDescent="0.25">
      <c r="B36" s="134"/>
      <c r="C36" s="135"/>
      <c r="D36" s="145"/>
      <c r="E36" s="139"/>
      <c r="F36" s="141"/>
      <c r="G36" s="119"/>
    </row>
  </sheetData>
  <conditionalFormatting sqref="M18:M24">
    <cfRule type="cellIs" dxfId="13" priority="6" operator="equal">
      <formula>0</formula>
    </cfRule>
  </conditionalFormatting>
  <conditionalFormatting sqref="H4:H10">
    <cfRule type="cellIs" dxfId="12" priority="5" operator="equal">
      <formula>0</formula>
    </cfRule>
  </conditionalFormatting>
  <conditionalFormatting sqref="H11:H14">
    <cfRule type="cellIs" dxfId="11" priority="4" operator="equal">
      <formula>0</formula>
    </cfRule>
  </conditionalFormatting>
  <conditionalFormatting sqref="M25:M28">
    <cfRule type="cellIs" dxfId="10" priority="3" operator="equal">
      <formula>0</formula>
    </cfRule>
  </conditionalFormatting>
  <conditionalFormatting sqref="M18:N21">
    <cfRule type="cellIs" dxfId="9" priority="2" operator="equal">
      <formula>0</formula>
    </cfRule>
  </conditionalFormatting>
  <conditionalFormatting sqref="N22:N28">
    <cfRule type="cellIs" dxfId="8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73CAC8B-5231-487B-BCF9-E301F4F810F7}">
          <x14:formula1>
            <xm:f>'Data Validation'!$C$2:$C$3</xm:f>
          </x14:formula1>
          <xm:sqref>F4:F14</xm:sqref>
        </x14:dataValidation>
        <x14:dataValidation type="list" allowBlank="1" showInputMessage="1" showErrorMessage="1" xr:uid="{51CEDD21-6DE1-44F5-8153-9864FFAE6E9D}">
          <x14:formula1>
            <xm:f>'Data Validation'!$E$2:$E$4</xm:f>
          </x14:formula1>
          <xm:sqref>E4:E14</xm:sqref>
        </x14:dataValidation>
        <x14:dataValidation type="list" allowBlank="1" showInputMessage="1" showErrorMessage="1" xr:uid="{3380685E-CD71-4CA4-9E33-897CB73C1B3F}">
          <x14:formula1>
            <xm:f>'Data Validation'!$D$2:$D$5</xm:f>
          </x14:formula1>
          <xm:sqref>S4:S14</xm:sqref>
        </x14:dataValidation>
        <x14:dataValidation type="list" allowBlank="1" showInputMessage="1" showErrorMessage="1" xr:uid="{B6F44D98-F70C-4E3C-AE2A-DB6E9194BC97}">
          <x14:formula1>
            <xm:f>'Data Validation'!$F$2:$F$13</xm:f>
          </x14:formula1>
          <xm:sqref>U4:U14</xm:sqref>
        </x14:dataValidation>
        <x14:dataValidation type="list" allowBlank="1" showInputMessage="1" showErrorMessage="1" xr:uid="{38A50991-2C2E-4B65-BA32-715D4B868CF4}">
          <x14:formula1>
            <xm:f>'Data Validation'!$B$2:$B$5</xm:f>
          </x14:formula1>
          <xm:sqref>B32:B36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0645-4701-49F5-B5B6-683193481795}">
  <sheetPr>
    <tabColor theme="7" tint="0.79998168889431442"/>
  </sheetPr>
  <dimension ref="B1:EH562"/>
  <sheetViews>
    <sheetView showGridLines="0" zoomScale="85" zoomScaleNormal="85" workbookViewId="0">
      <selection activeCell="F9" sqref="F9"/>
    </sheetView>
  </sheetViews>
  <sheetFormatPr defaultRowHeight="14.25" x14ac:dyDescent="0.2"/>
  <cols>
    <col min="1" max="1" width="2.5703125" style="1" customWidth="1"/>
    <col min="2" max="2" width="19.140625" style="1" customWidth="1"/>
    <col min="3" max="3" width="21.7109375" style="1" customWidth="1"/>
    <col min="4" max="4" width="20.85546875" style="1" customWidth="1"/>
    <col min="5" max="5" width="20.28515625" style="239" customWidth="1"/>
    <col min="6" max="6" width="23.85546875" style="239" bestFit="1" customWidth="1"/>
    <col min="7" max="7" width="26" style="239" bestFit="1" customWidth="1"/>
    <col min="8" max="9" width="26" style="1" bestFit="1" customWidth="1"/>
    <col min="10" max="10" width="14.140625" style="1" customWidth="1"/>
    <col min="11" max="11" width="14.5703125" style="1" customWidth="1"/>
    <col min="12" max="12" width="20.28515625" style="699" customWidth="1"/>
    <col min="13" max="13" width="2.5703125" style="1" customWidth="1"/>
    <col min="14" max="14" width="17.28515625" style="1" customWidth="1"/>
    <col min="15" max="15" width="16.5703125" style="1" customWidth="1"/>
    <col min="16" max="16" width="15.42578125" style="1" customWidth="1"/>
    <col min="17" max="17" width="14.28515625" style="1" customWidth="1"/>
    <col min="18" max="18" width="20.7109375" style="1" customWidth="1"/>
    <col min="19" max="19" width="14.28515625" style="1" bestFit="1" customWidth="1"/>
    <col min="20" max="16384" width="9.140625" style="1"/>
  </cols>
  <sheetData>
    <row r="1" spans="2:138" x14ac:dyDescent="0.2">
      <c r="E1" s="1"/>
      <c r="F1" s="1"/>
      <c r="G1" s="1"/>
      <c r="L1" s="1"/>
    </row>
    <row r="2" spans="2:138" ht="15" x14ac:dyDescent="0.2">
      <c r="B2" s="263" t="s">
        <v>557</v>
      </c>
      <c r="C2" s="264"/>
      <c r="D2" s="264"/>
      <c r="E2" s="264"/>
      <c r="F2" s="264"/>
      <c r="G2" s="264"/>
      <c r="H2" s="264"/>
      <c r="I2" s="641"/>
    </row>
    <row r="3" spans="2:138" ht="15" x14ac:dyDescent="0.2">
      <c r="B3" s="689" t="s">
        <v>92</v>
      </c>
      <c r="C3" s="639" t="s">
        <v>558</v>
      </c>
      <c r="D3" s="639" t="s">
        <v>559</v>
      </c>
      <c r="E3" s="639" t="s">
        <v>564</v>
      </c>
      <c r="F3" s="639" t="s">
        <v>750</v>
      </c>
      <c r="G3" s="639" t="s">
        <v>751</v>
      </c>
      <c r="H3" s="639" t="s">
        <v>749</v>
      </c>
      <c r="I3" s="640" t="s">
        <v>752</v>
      </c>
      <c r="EH3" s="1" t="s">
        <v>553</v>
      </c>
    </row>
    <row r="4" spans="2:138" x14ac:dyDescent="0.2">
      <c r="B4" s="690" t="s">
        <v>541</v>
      </c>
      <c r="C4" s="552">
        <f>COUNTIF('Rent Roll | Residential'!$D$23:$D$560,B4)</f>
        <v>14</v>
      </c>
      <c r="D4" s="643">
        <f>C4/$C$9</f>
        <v>5.7142857142857141E-2</v>
      </c>
      <c r="E4" s="692">
        <f>IFERROR(AVERAGEIF('Rent Roll | Residential'!$D$23:$D$560,B4,'Rent Roll | Residential'!$E$23:$E$560),"N/A")</f>
        <v>565.21428571428567</v>
      </c>
      <c r="F4" s="729">
        <f>IFERROR(AVERAGEIFS('Rent Roll | Residential'!$F$23:$F$560,'Rent Roll | Residential'!$D$23:$D$560,B4,'Rent Roll | Residential'!$F$23:$F$560,"&gt;0"),"N/A")</f>
        <v>1489.6153846153845</v>
      </c>
      <c r="G4" s="765">
        <f>IFERROR(F4/E4,"")</f>
        <v>2.6354878534835566</v>
      </c>
      <c r="H4" s="772">
        <v>1600</v>
      </c>
      <c r="I4" s="767">
        <f>IFERROR(H4/E4,"")</f>
        <v>2.8307847845317835</v>
      </c>
      <c r="EH4" s="1" t="s">
        <v>553</v>
      </c>
    </row>
    <row r="5" spans="2:138" x14ac:dyDescent="0.2">
      <c r="B5" s="691">
        <v>1</v>
      </c>
      <c r="C5" s="642">
        <f>COUNTIF('Rent Roll | Residential'!$D$23:$D$560,B5)</f>
        <v>112</v>
      </c>
      <c r="D5" s="644">
        <f t="shared" ref="D5:D8" si="0">C5/$C$9</f>
        <v>0.45714285714285713</v>
      </c>
      <c r="E5" s="693">
        <f>IFERROR(AVERAGEIF('Rent Roll | Residential'!$D$23:$D$560,B5,'Rent Roll | Residential'!$E$23:$E$560),"N/A")</f>
        <v>865.23214285714289</v>
      </c>
      <c r="F5" s="730">
        <f>IFERROR(AVERAGEIFS('Rent Roll | Residential'!$F$23:$F$560,'Rent Roll | Residential'!$D$23:$D$560,B5,'Rent Roll | Residential'!$F$23:$F$560,"&gt;0"),"N/A")</f>
        <v>1803.9158878504672</v>
      </c>
      <c r="G5" s="766">
        <f t="shared" ref="G5:G8" si="1">IFERROR(F5/E5,"")</f>
        <v>2.0848923641389834</v>
      </c>
      <c r="H5" s="773">
        <v>1950</v>
      </c>
      <c r="I5" s="768">
        <f t="shared" ref="I5:I8" si="2">IFERROR(H5/E5,"")</f>
        <v>2.2537304191690914</v>
      </c>
      <c r="EH5" s="1" t="s">
        <v>553</v>
      </c>
    </row>
    <row r="6" spans="2:138" x14ac:dyDescent="0.2">
      <c r="B6" s="691">
        <v>2</v>
      </c>
      <c r="C6" s="642">
        <f>COUNTIF('Rent Roll | Residential'!$D$23:$D$560,B6)</f>
        <v>109</v>
      </c>
      <c r="D6" s="644">
        <f t="shared" si="0"/>
        <v>0.44489795918367347</v>
      </c>
      <c r="E6" s="693">
        <f>IFERROR(AVERAGEIF('Rent Roll | Residential'!$D$23:$D$560,B6,'Rent Roll | Residential'!$E$23:$E$560),"N/A")</f>
        <v>1320.4770642201836</v>
      </c>
      <c r="F6" s="730">
        <f>IFERROR(AVERAGEIFS('Rent Roll | Residential'!$F$23:$F$560,'Rent Roll | Residential'!$D$23:$D$560,B6,'Rent Roll | Residential'!$F$23:$F$560,"&gt;0"),"N/A")</f>
        <v>2465.1619047619047</v>
      </c>
      <c r="G6" s="766">
        <f t="shared" si="1"/>
        <v>1.8668721869983576</v>
      </c>
      <c r="H6" s="773">
        <v>2650</v>
      </c>
      <c r="I6" s="768">
        <f t="shared" si="2"/>
        <v>2.0068504571603256</v>
      </c>
      <c r="EH6" s="1" t="s">
        <v>553</v>
      </c>
    </row>
    <row r="7" spans="2:138" x14ac:dyDescent="0.2">
      <c r="B7" s="691">
        <v>3</v>
      </c>
      <c r="C7" s="642">
        <f>COUNTIF('Rent Roll | Residential'!$D$23:$D$560,B7)</f>
        <v>10</v>
      </c>
      <c r="D7" s="644">
        <f t="shared" si="0"/>
        <v>4.0816326530612242E-2</v>
      </c>
      <c r="E7" s="693">
        <f>IFERROR(AVERAGEIF('Rent Roll | Residential'!$D$23:$D$560,B7,'Rent Roll | Residential'!$E$23:$E$560),"N/A")</f>
        <v>1848.4</v>
      </c>
      <c r="F7" s="730">
        <f>IFERROR(AVERAGEIFS('Rent Roll | Residential'!$F$23:$F$560,'Rent Roll | Residential'!$D$23:$D$560,B7,'Rent Roll | Residential'!$F$23:$F$560,"&gt;0"),"N/A")</f>
        <v>3190</v>
      </c>
      <c r="G7" s="766">
        <f t="shared" si="1"/>
        <v>1.7258169227439948</v>
      </c>
      <c r="H7" s="773">
        <v>3500</v>
      </c>
      <c r="I7" s="768">
        <f t="shared" si="2"/>
        <v>1.8935295390608093</v>
      </c>
      <c r="EH7" s="1" t="s">
        <v>553</v>
      </c>
    </row>
    <row r="8" spans="2:138" x14ac:dyDescent="0.2">
      <c r="B8" s="691">
        <v>4</v>
      </c>
      <c r="C8" s="642">
        <f>COUNTIF('Rent Roll | Residential'!$D$23:$D$560,B8)</f>
        <v>0</v>
      </c>
      <c r="D8" s="644">
        <f t="shared" si="0"/>
        <v>0</v>
      </c>
      <c r="E8" s="693" t="str">
        <f>IFERROR(AVERAGEIF('Rent Roll | Residential'!$D$23:$D$560,B8,'Rent Roll | Residential'!$E$23:$E$560),"N/A")</f>
        <v>N/A</v>
      </c>
      <c r="F8" s="730" t="str">
        <f>IFERROR(AVERAGEIFS('Rent Roll | Residential'!$F$23:$F$560,'Rent Roll | Residential'!$D$23:$D$560,B8,'Rent Roll | Residential'!$F$23:$F$560,"&gt;0"),"N/A")</f>
        <v>N/A</v>
      </c>
      <c r="G8" s="766" t="str">
        <f t="shared" si="1"/>
        <v/>
      </c>
      <c r="H8" s="773"/>
      <c r="I8" s="768" t="str">
        <f t="shared" si="2"/>
        <v/>
      </c>
      <c r="EH8" s="1" t="s">
        <v>553</v>
      </c>
    </row>
    <row r="9" spans="2:138" x14ac:dyDescent="0.2">
      <c r="B9" s="774" t="s">
        <v>19</v>
      </c>
      <c r="C9" s="776">
        <f>SUM(C4:C8)</f>
        <v>245</v>
      </c>
      <c r="D9" s="778">
        <f>SUM(D4:D8)</f>
        <v>1</v>
      </c>
      <c r="E9" s="692">
        <f>SUMPRODUCT(E4:E8,C4:C8)/C9</f>
        <v>1090.7551020408164</v>
      </c>
      <c r="F9" s="761">
        <f>SUMPRODUCT(F4:F8,C4:C8)/C9</f>
        <v>2136.7177242567973</v>
      </c>
      <c r="G9" s="782">
        <f>SUMPRODUCT(G4:G8,D4:D8)/D9</f>
        <v>2.0047020911942726</v>
      </c>
      <c r="H9" s="761">
        <f>SUMPRODUCT(H4:H8,C4:C8)/C9</f>
        <v>2304.6938775510203</v>
      </c>
      <c r="I9" s="780">
        <f>SUMPRODUCT(I4:I8,D4:D8)/D9</f>
        <v>2.1621664863325174</v>
      </c>
      <c r="EH9" s="1" t="s">
        <v>553</v>
      </c>
    </row>
    <row r="10" spans="2:138" x14ac:dyDescent="0.2">
      <c r="B10" s="775"/>
      <c r="C10" s="777"/>
      <c r="D10" s="779"/>
      <c r="E10" s="694">
        <f>SUMPRODUCT(E4:E8,$C4:$C8)</f>
        <v>267235</v>
      </c>
      <c r="F10" s="762">
        <f>SUMPRODUCT(F4:F8,$C4:$C8)</f>
        <v>523495.84244291531</v>
      </c>
      <c r="G10" s="783"/>
      <c r="H10" s="762">
        <f>SUMPRODUCT(H4:H8,C4:C8)</f>
        <v>564650</v>
      </c>
      <c r="I10" s="781"/>
      <c r="EH10" s="1" t="s">
        <v>553</v>
      </c>
    </row>
    <row r="11" spans="2:138" x14ac:dyDescent="0.2">
      <c r="B11" s="239"/>
      <c r="E11" s="1"/>
      <c r="F11" s="1"/>
      <c r="G11" s="1"/>
      <c r="I11" s="243"/>
      <c r="EH11" s="1" t="s">
        <v>553</v>
      </c>
    </row>
    <row r="12" spans="2:138" ht="18" x14ac:dyDescent="0.2">
      <c r="B12" s="750" t="s">
        <v>258</v>
      </c>
      <c r="C12" s="751"/>
      <c r="D12" s="751"/>
      <c r="E12" s="751"/>
      <c r="F12" s="752"/>
      <c r="G12" s="1"/>
      <c r="H12" s="699"/>
      <c r="I12" s="243"/>
      <c r="L12" s="1"/>
      <c r="ED12" s="1" t="s">
        <v>553</v>
      </c>
    </row>
    <row r="13" spans="2:138" ht="15" x14ac:dyDescent="0.2">
      <c r="B13" s="758" t="s">
        <v>92</v>
      </c>
      <c r="C13" s="759" t="s">
        <v>95</v>
      </c>
      <c r="D13" s="759" t="s">
        <v>55</v>
      </c>
      <c r="E13" s="759" t="s">
        <v>97</v>
      </c>
      <c r="F13" s="760" t="s">
        <v>96</v>
      </c>
      <c r="G13" s="1"/>
      <c r="H13" s="699"/>
      <c r="I13" s="243"/>
      <c r="L13" s="1"/>
      <c r="ED13" s="1" t="s">
        <v>553</v>
      </c>
    </row>
    <row r="14" spans="2:138" x14ac:dyDescent="0.2">
      <c r="B14" s="753" t="s">
        <v>545</v>
      </c>
      <c r="C14" s="754">
        <f>305317/12</f>
        <v>25443.083333333332</v>
      </c>
      <c r="D14" s="755">
        <v>44652</v>
      </c>
      <c r="E14" s="365">
        <v>20</v>
      </c>
      <c r="F14" s="111">
        <v>0.03</v>
      </c>
      <c r="G14" s="1"/>
      <c r="H14" s="699"/>
      <c r="I14" s="243"/>
      <c r="L14" s="1"/>
      <c r="ED14" s="1" t="s">
        <v>553</v>
      </c>
    </row>
    <row r="15" spans="2:138" x14ac:dyDescent="0.2">
      <c r="B15" s="360"/>
      <c r="C15" s="366"/>
      <c r="D15" s="367"/>
      <c r="E15" s="365"/>
      <c r="F15" s="111"/>
      <c r="G15" s="1"/>
      <c r="H15" s="699"/>
      <c r="I15" s="243"/>
      <c r="L15" s="1"/>
      <c r="ED15" s="1" t="s">
        <v>553</v>
      </c>
    </row>
    <row r="16" spans="2:138" x14ac:dyDescent="0.2">
      <c r="B16" s="360"/>
      <c r="C16" s="366"/>
      <c r="D16" s="367"/>
      <c r="E16" s="365"/>
      <c r="F16" s="111"/>
      <c r="G16" s="1"/>
      <c r="H16" s="699"/>
      <c r="I16" s="243"/>
      <c r="L16" s="1"/>
      <c r="ED16" s="1" t="s">
        <v>553</v>
      </c>
    </row>
    <row r="17" spans="2:138" x14ac:dyDescent="0.2">
      <c r="B17" s="360"/>
      <c r="C17" s="366"/>
      <c r="D17" s="367"/>
      <c r="E17" s="365"/>
      <c r="F17" s="111"/>
      <c r="G17" s="1"/>
      <c r="H17" s="699"/>
      <c r="I17" s="243"/>
      <c r="L17" s="1"/>
      <c r="ED17" s="1" t="s">
        <v>553</v>
      </c>
    </row>
    <row r="18" spans="2:138" x14ac:dyDescent="0.2">
      <c r="B18" s="368"/>
      <c r="C18" s="369"/>
      <c r="D18" s="370"/>
      <c r="E18" s="371"/>
      <c r="F18" s="119"/>
      <c r="G18" s="1"/>
      <c r="H18" s="699"/>
      <c r="I18" s="243"/>
      <c r="L18" s="1"/>
      <c r="ED18" s="1" t="s">
        <v>553</v>
      </c>
    </row>
    <row r="19" spans="2:138" x14ac:dyDescent="0.2">
      <c r="E19" s="1"/>
      <c r="F19" s="1"/>
      <c r="G19" s="1"/>
      <c r="L19" s="1"/>
      <c r="EH19" s="1" t="s">
        <v>553</v>
      </c>
    </row>
    <row r="20" spans="2:138" ht="18" x14ac:dyDescent="0.2">
      <c r="B20" s="587" t="s">
        <v>93</v>
      </c>
      <c r="C20" s="588"/>
      <c r="D20" s="588"/>
      <c r="E20" s="588"/>
      <c r="F20" s="588"/>
      <c r="G20" s="588"/>
      <c r="H20" s="588"/>
      <c r="I20" s="588"/>
      <c r="J20" s="588"/>
      <c r="K20" s="588"/>
      <c r="L20" s="589"/>
      <c r="M20" s="100"/>
      <c r="EH20" s="1" t="s">
        <v>553</v>
      </c>
    </row>
    <row r="21" spans="2:138" ht="15" x14ac:dyDescent="0.2">
      <c r="B21" s="763">
        <f>COUNTA(B23:B560)</f>
        <v>245</v>
      </c>
      <c r="C21" s="639"/>
      <c r="D21" s="639"/>
      <c r="E21" s="756">
        <f>SUM(E23:E560)</f>
        <v>267235</v>
      </c>
      <c r="F21" s="757">
        <f>SUM(F23:F560)</f>
        <v>496746</v>
      </c>
      <c r="G21" s="757">
        <f>SUM(G23:G560)</f>
        <v>518971</v>
      </c>
      <c r="H21" s="757"/>
      <c r="I21" s="757">
        <f>SUM(I23:I560)</f>
        <v>0</v>
      </c>
      <c r="J21" s="639"/>
      <c r="K21" s="764">
        <f>G21*12/$E$21</f>
        <v>23.30402828970756</v>
      </c>
      <c r="L21" s="640"/>
      <c r="M21" s="103"/>
      <c r="EH21" s="1" t="s">
        <v>553</v>
      </c>
    </row>
    <row r="22" spans="2:138" ht="28.5" x14ac:dyDescent="0.2">
      <c r="B22" s="581" t="s">
        <v>125</v>
      </c>
      <c r="C22" s="582" t="s">
        <v>263</v>
      </c>
      <c r="D22" s="583" t="s">
        <v>121</v>
      </c>
      <c r="E22" s="583" t="s">
        <v>13</v>
      </c>
      <c r="F22" s="583" t="s">
        <v>255</v>
      </c>
      <c r="G22" s="584" t="s">
        <v>270</v>
      </c>
      <c r="H22" s="585" t="s">
        <v>561</v>
      </c>
      <c r="I22" s="584" t="s">
        <v>122</v>
      </c>
      <c r="J22" s="583" t="s">
        <v>123</v>
      </c>
      <c r="K22" s="584" t="s">
        <v>546</v>
      </c>
      <c r="L22" s="586" t="s">
        <v>124</v>
      </c>
      <c r="M22" s="103"/>
      <c r="EH22" s="1" t="s">
        <v>553</v>
      </c>
    </row>
    <row r="23" spans="2:138" x14ac:dyDescent="0.2">
      <c r="B23" s="123" t="s">
        <v>296</v>
      </c>
      <c r="C23" s="578" t="s">
        <v>268</v>
      </c>
      <c r="D23" s="578">
        <v>1</v>
      </c>
      <c r="E23" s="361">
        <v>734</v>
      </c>
      <c r="F23" s="267">
        <v>0</v>
      </c>
      <c r="G23" s="267">
        <v>1700</v>
      </c>
      <c r="H23" s="567">
        <f t="shared" ref="H23:H86" si="3">IF(E23&gt;0,G23-F23,"")</f>
        <v>1700</v>
      </c>
      <c r="I23" s="192"/>
      <c r="J23" s="146" t="s">
        <v>146</v>
      </c>
      <c r="K23" s="572">
        <f t="shared" ref="K23:K86" si="4">IFERROR(G23*12/$E23,"")</f>
        <v>27.792915531335151</v>
      </c>
      <c r="L23" s="686"/>
      <c r="M23" s="100"/>
      <c r="EH23" s="1" t="s">
        <v>553</v>
      </c>
    </row>
    <row r="24" spans="2:138" x14ac:dyDescent="0.2">
      <c r="B24" s="123" t="s">
        <v>297</v>
      </c>
      <c r="C24" s="578" t="s">
        <v>268</v>
      </c>
      <c r="D24" s="578" t="s">
        <v>541</v>
      </c>
      <c r="E24" s="361">
        <v>632</v>
      </c>
      <c r="F24" s="268">
        <v>1425</v>
      </c>
      <c r="G24" s="268">
        <v>1425</v>
      </c>
      <c r="H24" s="567">
        <f t="shared" si="3"/>
        <v>0</v>
      </c>
      <c r="I24" s="192"/>
      <c r="J24" s="146" t="s">
        <v>145</v>
      </c>
      <c r="K24" s="572">
        <f t="shared" si="4"/>
        <v>27.056962025316455</v>
      </c>
      <c r="L24" s="686" t="s">
        <v>593</v>
      </c>
      <c r="M24" s="100"/>
      <c r="EH24" s="1" t="s">
        <v>553</v>
      </c>
    </row>
    <row r="25" spans="2:138" x14ac:dyDescent="0.2">
      <c r="B25" s="123" t="s">
        <v>298</v>
      </c>
      <c r="C25" s="578" t="s">
        <v>268</v>
      </c>
      <c r="D25" s="578">
        <v>1</v>
      </c>
      <c r="E25" s="361">
        <v>722</v>
      </c>
      <c r="F25" s="268">
        <v>0</v>
      </c>
      <c r="G25" s="268">
        <v>0</v>
      </c>
      <c r="H25" s="567">
        <f t="shared" si="3"/>
        <v>0</v>
      </c>
      <c r="I25" s="192"/>
      <c r="J25" s="146" t="s">
        <v>146</v>
      </c>
      <c r="K25" s="572">
        <f t="shared" si="4"/>
        <v>0</v>
      </c>
      <c r="L25" s="686"/>
      <c r="M25" s="100"/>
      <c r="EH25" s="1" t="s">
        <v>553</v>
      </c>
    </row>
    <row r="26" spans="2:138" x14ac:dyDescent="0.2">
      <c r="B26" s="123" t="s">
        <v>299</v>
      </c>
      <c r="C26" s="578" t="s">
        <v>268</v>
      </c>
      <c r="D26" s="578">
        <v>1</v>
      </c>
      <c r="E26" s="361">
        <v>767</v>
      </c>
      <c r="F26" s="268">
        <v>1700</v>
      </c>
      <c r="G26" s="268">
        <v>1700</v>
      </c>
      <c r="H26" s="567">
        <f t="shared" si="3"/>
        <v>0</v>
      </c>
      <c r="I26" s="192"/>
      <c r="J26" s="146" t="s">
        <v>145</v>
      </c>
      <c r="K26" s="572">
        <f t="shared" si="4"/>
        <v>26.597131681877446</v>
      </c>
      <c r="L26" s="686" t="s">
        <v>594</v>
      </c>
      <c r="M26" s="100"/>
      <c r="EH26" s="1" t="s">
        <v>553</v>
      </c>
    </row>
    <row r="27" spans="2:138" x14ac:dyDescent="0.2">
      <c r="B27" s="123" t="s">
        <v>300</v>
      </c>
      <c r="C27" s="578" t="s">
        <v>268</v>
      </c>
      <c r="D27" s="578">
        <v>1</v>
      </c>
      <c r="E27" s="361">
        <v>698</v>
      </c>
      <c r="F27" s="268">
        <v>1700</v>
      </c>
      <c r="G27" s="268">
        <v>1700</v>
      </c>
      <c r="H27" s="567">
        <f t="shared" si="3"/>
        <v>0</v>
      </c>
      <c r="I27" s="192"/>
      <c r="J27" s="146" t="s">
        <v>145</v>
      </c>
      <c r="K27" s="572">
        <f t="shared" si="4"/>
        <v>29.226361031518625</v>
      </c>
      <c r="L27" s="686" t="s">
        <v>595</v>
      </c>
      <c r="M27" s="100"/>
      <c r="EH27" s="1" t="s">
        <v>553</v>
      </c>
    </row>
    <row r="28" spans="2:138" x14ac:dyDescent="0.2">
      <c r="B28" s="123" t="s">
        <v>301</v>
      </c>
      <c r="C28" s="578" t="s">
        <v>268</v>
      </c>
      <c r="D28" s="578">
        <v>1</v>
      </c>
      <c r="E28" s="361">
        <v>687</v>
      </c>
      <c r="F28" s="268">
        <v>1700</v>
      </c>
      <c r="G28" s="268">
        <v>1700</v>
      </c>
      <c r="H28" s="567">
        <f t="shared" si="3"/>
        <v>0</v>
      </c>
      <c r="I28" s="192"/>
      <c r="J28" s="146" t="s">
        <v>145</v>
      </c>
      <c r="K28" s="572">
        <f t="shared" si="4"/>
        <v>29.694323144104803</v>
      </c>
      <c r="L28" s="686" t="s">
        <v>596</v>
      </c>
      <c r="EH28" s="1" t="s">
        <v>553</v>
      </c>
    </row>
    <row r="29" spans="2:138" x14ac:dyDescent="0.2">
      <c r="B29" s="123" t="s">
        <v>302</v>
      </c>
      <c r="C29" s="578" t="s">
        <v>268</v>
      </c>
      <c r="D29" s="578">
        <v>1</v>
      </c>
      <c r="E29" s="361">
        <v>758</v>
      </c>
      <c r="F29" s="268">
        <v>1700</v>
      </c>
      <c r="G29" s="268">
        <v>1700</v>
      </c>
      <c r="H29" s="567">
        <f t="shared" si="3"/>
        <v>0</v>
      </c>
      <c r="I29" s="192"/>
      <c r="J29" s="146" t="s">
        <v>145</v>
      </c>
      <c r="K29" s="572">
        <f t="shared" si="4"/>
        <v>26.912928759894459</v>
      </c>
      <c r="L29" s="686" t="s">
        <v>597</v>
      </c>
      <c r="EH29" s="1" t="s">
        <v>553</v>
      </c>
    </row>
    <row r="30" spans="2:138" x14ac:dyDescent="0.2">
      <c r="B30" s="123" t="s">
        <v>303</v>
      </c>
      <c r="C30" s="578" t="s">
        <v>268</v>
      </c>
      <c r="D30" s="578">
        <v>1</v>
      </c>
      <c r="E30" s="361">
        <v>758</v>
      </c>
      <c r="F30" s="268">
        <v>1530</v>
      </c>
      <c r="G30" s="268">
        <v>1530</v>
      </c>
      <c r="H30" s="567">
        <f t="shared" si="3"/>
        <v>0</v>
      </c>
      <c r="I30" s="192"/>
      <c r="J30" s="146" t="s">
        <v>145</v>
      </c>
      <c r="K30" s="572">
        <f t="shared" si="4"/>
        <v>24.221635883905012</v>
      </c>
      <c r="L30" s="686" t="s">
        <v>598</v>
      </c>
      <c r="EH30" s="1" t="s">
        <v>553</v>
      </c>
    </row>
    <row r="31" spans="2:138" x14ac:dyDescent="0.2">
      <c r="B31" s="123" t="s">
        <v>304</v>
      </c>
      <c r="C31" s="578" t="s">
        <v>268</v>
      </c>
      <c r="D31" s="578">
        <v>1</v>
      </c>
      <c r="E31" s="361">
        <v>776</v>
      </c>
      <c r="F31" s="268">
        <v>1750</v>
      </c>
      <c r="G31" s="268">
        <v>1750</v>
      </c>
      <c r="H31" s="567">
        <f t="shared" si="3"/>
        <v>0</v>
      </c>
      <c r="I31" s="192"/>
      <c r="J31" s="146" t="s">
        <v>145</v>
      </c>
      <c r="K31" s="572">
        <f t="shared" si="4"/>
        <v>27.061855670103093</v>
      </c>
      <c r="L31" s="686" t="s">
        <v>599</v>
      </c>
      <c r="EH31" s="1" t="s">
        <v>553</v>
      </c>
    </row>
    <row r="32" spans="2:138" x14ac:dyDescent="0.2">
      <c r="B32" s="123" t="s">
        <v>305</v>
      </c>
      <c r="C32" s="578" t="s">
        <v>268</v>
      </c>
      <c r="D32" s="578" t="s">
        <v>541</v>
      </c>
      <c r="E32" s="361">
        <v>648</v>
      </c>
      <c r="F32" s="268">
        <v>1650</v>
      </c>
      <c r="G32" s="268">
        <v>1650</v>
      </c>
      <c r="H32" s="567">
        <f t="shared" si="3"/>
        <v>0</v>
      </c>
      <c r="I32" s="192"/>
      <c r="J32" s="146" t="s">
        <v>145</v>
      </c>
      <c r="K32" s="572">
        <f t="shared" si="4"/>
        <v>30.555555555555557</v>
      </c>
      <c r="L32" s="686" t="s">
        <v>600</v>
      </c>
    </row>
    <row r="33" spans="2:12" x14ac:dyDescent="0.2">
      <c r="B33" s="123" t="s">
        <v>306</v>
      </c>
      <c r="C33" s="578" t="s">
        <v>268</v>
      </c>
      <c r="D33" s="578">
        <v>1</v>
      </c>
      <c r="E33" s="361">
        <v>675</v>
      </c>
      <c r="F33" s="268">
        <v>1350</v>
      </c>
      <c r="G33" s="268">
        <v>1350</v>
      </c>
      <c r="H33" s="567">
        <f t="shared" si="3"/>
        <v>0</v>
      </c>
      <c r="I33" s="192"/>
      <c r="J33" s="146" t="s">
        <v>145</v>
      </c>
      <c r="K33" s="572">
        <f t="shared" si="4"/>
        <v>24</v>
      </c>
      <c r="L33" s="686" t="s">
        <v>601</v>
      </c>
    </row>
    <row r="34" spans="2:12" x14ac:dyDescent="0.2">
      <c r="B34" s="123" t="s">
        <v>307</v>
      </c>
      <c r="C34" s="578" t="s">
        <v>268</v>
      </c>
      <c r="D34" s="578" t="s">
        <v>541</v>
      </c>
      <c r="E34" s="361">
        <v>648</v>
      </c>
      <c r="F34" s="268">
        <v>1700</v>
      </c>
      <c r="G34" s="268">
        <v>1700</v>
      </c>
      <c r="H34" s="567">
        <f t="shared" si="3"/>
        <v>0</v>
      </c>
      <c r="I34" s="192"/>
      <c r="J34" s="146" t="s">
        <v>145</v>
      </c>
      <c r="K34" s="572">
        <f t="shared" si="4"/>
        <v>31.481481481481481</v>
      </c>
      <c r="L34" s="686" t="s">
        <v>602</v>
      </c>
    </row>
    <row r="35" spans="2:12" x14ac:dyDescent="0.2">
      <c r="B35" s="123" t="s">
        <v>308</v>
      </c>
      <c r="C35" s="578" t="s">
        <v>268</v>
      </c>
      <c r="D35" s="578">
        <v>1</v>
      </c>
      <c r="E35" s="361">
        <v>708</v>
      </c>
      <c r="F35" s="268">
        <v>1700</v>
      </c>
      <c r="G35" s="268">
        <v>1700</v>
      </c>
      <c r="H35" s="567">
        <f t="shared" si="3"/>
        <v>0</v>
      </c>
      <c r="I35" s="192"/>
      <c r="J35" s="146" t="s">
        <v>145</v>
      </c>
      <c r="K35" s="572">
        <f t="shared" si="4"/>
        <v>28.8135593220339</v>
      </c>
      <c r="L35" s="686" t="s">
        <v>603</v>
      </c>
    </row>
    <row r="36" spans="2:12" x14ac:dyDescent="0.2">
      <c r="B36" s="123" t="s">
        <v>309</v>
      </c>
      <c r="C36" s="578" t="s">
        <v>268</v>
      </c>
      <c r="D36" s="578" t="s">
        <v>541</v>
      </c>
      <c r="E36" s="361">
        <v>680</v>
      </c>
      <c r="F36" s="268">
        <v>1425</v>
      </c>
      <c r="G36" s="268">
        <v>1425</v>
      </c>
      <c r="H36" s="567">
        <f t="shared" si="3"/>
        <v>0</v>
      </c>
      <c r="I36" s="192"/>
      <c r="J36" s="146" t="s">
        <v>145</v>
      </c>
      <c r="K36" s="572">
        <f t="shared" si="4"/>
        <v>25.147058823529413</v>
      </c>
      <c r="L36" s="686" t="s">
        <v>604</v>
      </c>
    </row>
    <row r="37" spans="2:12" x14ac:dyDescent="0.2">
      <c r="B37" s="123" t="s">
        <v>310</v>
      </c>
      <c r="C37" s="578" t="s">
        <v>268</v>
      </c>
      <c r="D37" s="578">
        <v>1</v>
      </c>
      <c r="E37" s="361">
        <v>690</v>
      </c>
      <c r="F37" s="268">
        <v>1700</v>
      </c>
      <c r="G37" s="268">
        <v>1700</v>
      </c>
      <c r="H37" s="567">
        <f t="shared" si="3"/>
        <v>0</v>
      </c>
      <c r="I37" s="192"/>
      <c r="J37" s="146" t="s">
        <v>145</v>
      </c>
      <c r="K37" s="572">
        <f t="shared" si="4"/>
        <v>29.565217391304348</v>
      </c>
      <c r="L37" s="686" t="s">
        <v>605</v>
      </c>
    </row>
    <row r="38" spans="2:12" x14ac:dyDescent="0.2">
      <c r="B38" s="123" t="s">
        <v>311</v>
      </c>
      <c r="C38" s="578" t="s">
        <v>268</v>
      </c>
      <c r="D38" s="578" t="s">
        <v>541</v>
      </c>
      <c r="E38" s="361">
        <v>672</v>
      </c>
      <c r="F38" s="268">
        <v>1425</v>
      </c>
      <c r="G38" s="268">
        <v>1425</v>
      </c>
      <c r="H38" s="567">
        <f t="shared" si="3"/>
        <v>0</v>
      </c>
      <c r="I38" s="192"/>
      <c r="J38" s="146" t="s">
        <v>145</v>
      </c>
      <c r="K38" s="572">
        <f t="shared" si="4"/>
        <v>25.446428571428573</v>
      </c>
      <c r="L38" s="686" t="s">
        <v>606</v>
      </c>
    </row>
    <row r="39" spans="2:12" x14ac:dyDescent="0.2">
      <c r="B39" s="123" t="s">
        <v>312</v>
      </c>
      <c r="C39" s="578" t="s">
        <v>268</v>
      </c>
      <c r="D39" s="578" t="s">
        <v>541</v>
      </c>
      <c r="E39" s="361">
        <v>658</v>
      </c>
      <c r="F39" s="268">
        <v>1500</v>
      </c>
      <c r="G39" s="268">
        <v>1500</v>
      </c>
      <c r="H39" s="567">
        <f t="shared" si="3"/>
        <v>0</v>
      </c>
      <c r="I39" s="192"/>
      <c r="J39" s="146" t="s">
        <v>145</v>
      </c>
      <c r="K39" s="572">
        <f t="shared" si="4"/>
        <v>27.355623100303951</v>
      </c>
      <c r="L39" s="686" t="s">
        <v>607</v>
      </c>
    </row>
    <row r="40" spans="2:12" x14ac:dyDescent="0.2">
      <c r="B40" s="123" t="s">
        <v>313</v>
      </c>
      <c r="C40" s="578" t="s">
        <v>268</v>
      </c>
      <c r="D40" s="578" t="s">
        <v>541</v>
      </c>
      <c r="E40" s="361">
        <v>664</v>
      </c>
      <c r="F40" s="268">
        <v>1500</v>
      </c>
      <c r="G40" s="268">
        <v>1500</v>
      </c>
      <c r="H40" s="567">
        <f t="shared" si="3"/>
        <v>0</v>
      </c>
      <c r="I40" s="192"/>
      <c r="J40" s="146" t="s">
        <v>145</v>
      </c>
      <c r="K40" s="572">
        <f t="shared" si="4"/>
        <v>27.108433734939759</v>
      </c>
      <c r="L40" s="686" t="s">
        <v>608</v>
      </c>
    </row>
    <row r="41" spans="2:12" x14ac:dyDescent="0.2">
      <c r="B41" s="123" t="s">
        <v>314</v>
      </c>
      <c r="C41" s="578" t="s">
        <v>268</v>
      </c>
      <c r="D41" s="578">
        <v>1</v>
      </c>
      <c r="E41" s="361">
        <v>746</v>
      </c>
      <c r="F41" s="268">
        <v>1850</v>
      </c>
      <c r="G41" s="268">
        <v>1850</v>
      </c>
      <c r="H41" s="567">
        <f t="shared" si="3"/>
        <v>0</v>
      </c>
      <c r="I41" s="192"/>
      <c r="J41" s="146" t="s">
        <v>145</v>
      </c>
      <c r="K41" s="572">
        <f t="shared" si="4"/>
        <v>29.758713136729224</v>
      </c>
      <c r="L41" s="686" t="s">
        <v>609</v>
      </c>
    </row>
    <row r="42" spans="2:12" x14ac:dyDescent="0.2">
      <c r="B42" s="123" t="s">
        <v>315</v>
      </c>
      <c r="C42" s="578" t="s">
        <v>268</v>
      </c>
      <c r="D42" s="578">
        <v>1</v>
      </c>
      <c r="E42" s="361">
        <v>747</v>
      </c>
      <c r="F42" s="268">
        <v>1700</v>
      </c>
      <c r="G42" s="268">
        <v>1700</v>
      </c>
      <c r="H42" s="567">
        <f t="shared" si="3"/>
        <v>0</v>
      </c>
      <c r="I42" s="192"/>
      <c r="J42" s="146" t="s">
        <v>145</v>
      </c>
      <c r="K42" s="572">
        <f t="shared" si="4"/>
        <v>27.309236947791163</v>
      </c>
      <c r="L42" s="686" t="s">
        <v>610</v>
      </c>
    </row>
    <row r="43" spans="2:12" x14ac:dyDescent="0.2">
      <c r="B43" s="123" t="s">
        <v>316</v>
      </c>
      <c r="C43" s="578" t="s">
        <v>268</v>
      </c>
      <c r="D43" s="578" t="s">
        <v>541</v>
      </c>
      <c r="E43" s="362">
        <v>623</v>
      </c>
      <c r="F43" s="268">
        <v>1650</v>
      </c>
      <c r="G43" s="268">
        <v>1650</v>
      </c>
      <c r="H43" s="567">
        <f t="shared" si="3"/>
        <v>0</v>
      </c>
      <c r="I43" s="192"/>
      <c r="J43" s="146" t="s">
        <v>145</v>
      </c>
      <c r="K43" s="572">
        <f t="shared" si="4"/>
        <v>31.781701444622794</v>
      </c>
      <c r="L43" s="686" t="s">
        <v>611</v>
      </c>
    </row>
    <row r="44" spans="2:12" x14ac:dyDescent="0.2">
      <c r="B44" s="123" t="s">
        <v>317</v>
      </c>
      <c r="C44" s="578" t="s">
        <v>268</v>
      </c>
      <c r="D44" s="578">
        <v>3</v>
      </c>
      <c r="E44" s="362">
        <v>1577</v>
      </c>
      <c r="F44" s="268">
        <v>3125</v>
      </c>
      <c r="G44" s="268">
        <v>3125</v>
      </c>
      <c r="H44" s="567">
        <f t="shared" si="3"/>
        <v>0</v>
      </c>
      <c r="I44" s="192"/>
      <c r="J44" s="146" t="s">
        <v>145</v>
      </c>
      <c r="K44" s="572">
        <f t="shared" si="4"/>
        <v>23.779327837666454</v>
      </c>
      <c r="L44" s="686" t="s">
        <v>612</v>
      </c>
    </row>
    <row r="45" spans="2:12" x14ac:dyDescent="0.2">
      <c r="B45" s="123" t="s">
        <v>318</v>
      </c>
      <c r="C45" s="578" t="s">
        <v>268</v>
      </c>
      <c r="D45" s="578">
        <v>2</v>
      </c>
      <c r="E45" s="362">
        <v>1315</v>
      </c>
      <c r="F45" s="268">
        <v>2500</v>
      </c>
      <c r="G45" s="268">
        <v>2500</v>
      </c>
      <c r="H45" s="567">
        <f t="shared" si="3"/>
        <v>0</v>
      </c>
      <c r="I45" s="192"/>
      <c r="J45" s="146" t="s">
        <v>145</v>
      </c>
      <c r="K45" s="572">
        <f t="shared" si="4"/>
        <v>22.813688212927758</v>
      </c>
      <c r="L45" s="686" t="s">
        <v>613</v>
      </c>
    </row>
    <row r="46" spans="2:12" x14ac:dyDescent="0.2">
      <c r="B46" s="123" t="s">
        <v>319</v>
      </c>
      <c r="C46" s="578" t="s">
        <v>268</v>
      </c>
      <c r="D46" s="578">
        <v>2</v>
      </c>
      <c r="E46" s="362">
        <v>1323</v>
      </c>
      <c r="F46" s="268">
        <v>1800</v>
      </c>
      <c r="G46" s="268">
        <v>1800</v>
      </c>
      <c r="H46" s="567">
        <f t="shared" si="3"/>
        <v>0</v>
      </c>
      <c r="I46" s="192"/>
      <c r="J46" s="146" t="s">
        <v>145</v>
      </c>
      <c r="K46" s="572">
        <f t="shared" si="4"/>
        <v>16.326530612244898</v>
      </c>
      <c r="L46" s="686" t="s">
        <v>614</v>
      </c>
    </row>
    <row r="47" spans="2:12" x14ac:dyDescent="0.2">
      <c r="B47" s="123" t="s">
        <v>320</v>
      </c>
      <c r="C47" s="578" t="s">
        <v>268</v>
      </c>
      <c r="D47" s="578">
        <v>2</v>
      </c>
      <c r="E47" s="362">
        <v>1298</v>
      </c>
      <c r="F47" s="268">
        <v>2300</v>
      </c>
      <c r="G47" s="268">
        <v>2300</v>
      </c>
      <c r="H47" s="567">
        <f t="shared" si="3"/>
        <v>0</v>
      </c>
      <c r="I47" s="192"/>
      <c r="J47" s="146" t="s">
        <v>145</v>
      </c>
      <c r="K47" s="572">
        <f t="shared" si="4"/>
        <v>21.263482280431433</v>
      </c>
      <c r="L47" s="686" t="s">
        <v>604</v>
      </c>
    </row>
    <row r="48" spans="2:12" x14ac:dyDescent="0.2">
      <c r="B48" s="123" t="s">
        <v>321</v>
      </c>
      <c r="C48" s="578" t="s">
        <v>268</v>
      </c>
      <c r="D48" s="578">
        <v>2</v>
      </c>
      <c r="E48" s="362">
        <v>1317</v>
      </c>
      <c r="F48" s="268">
        <v>2397</v>
      </c>
      <c r="G48" s="268">
        <v>2397</v>
      </c>
      <c r="H48" s="567">
        <f t="shared" si="3"/>
        <v>0</v>
      </c>
      <c r="I48" s="192"/>
      <c r="J48" s="146" t="s">
        <v>145</v>
      </c>
      <c r="K48" s="572">
        <f t="shared" si="4"/>
        <v>21.840546697038725</v>
      </c>
      <c r="L48" s="686" t="s">
        <v>615</v>
      </c>
    </row>
    <row r="49" spans="2:12" x14ac:dyDescent="0.2">
      <c r="B49" s="123" t="s">
        <v>322</v>
      </c>
      <c r="C49" s="578" t="s">
        <v>268</v>
      </c>
      <c r="D49" s="578">
        <v>2</v>
      </c>
      <c r="E49" s="362">
        <v>1327</v>
      </c>
      <c r="F49" s="268">
        <v>2450</v>
      </c>
      <c r="G49" s="268">
        <v>2450</v>
      </c>
      <c r="H49" s="567">
        <f t="shared" si="3"/>
        <v>0</v>
      </c>
      <c r="I49" s="192"/>
      <c r="J49" s="146" t="s">
        <v>145</v>
      </c>
      <c r="K49" s="572">
        <f t="shared" si="4"/>
        <v>22.15523737754333</v>
      </c>
      <c r="L49" s="686" t="s">
        <v>616</v>
      </c>
    </row>
    <row r="50" spans="2:12" x14ac:dyDescent="0.2">
      <c r="B50" s="123" t="s">
        <v>323</v>
      </c>
      <c r="C50" s="578" t="s">
        <v>268</v>
      </c>
      <c r="D50" s="578">
        <v>2</v>
      </c>
      <c r="E50" s="362">
        <v>1324</v>
      </c>
      <c r="F50" s="268">
        <v>2425</v>
      </c>
      <c r="G50" s="268">
        <v>2425</v>
      </c>
      <c r="H50" s="567">
        <f t="shared" si="3"/>
        <v>0</v>
      </c>
      <c r="I50" s="192"/>
      <c r="J50" s="146" t="s">
        <v>145</v>
      </c>
      <c r="K50" s="572">
        <f t="shared" si="4"/>
        <v>21.978851963746223</v>
      </c>
      <c r="L50" s="686" t="s">
        <v>617</v>
      </c>
    </row>
    <row r="51" spans="2:12" x14ac:dyDescent="0.2">
      <c r="B51" s="123" t="s">
        <v>324</v>
      </c>
      <c r="C51" s="578" t="s">
        <v>268</v>
      </c>
      <c r="D51" s="578">
        <v>2</v>
      </c>
      <c r="E51" s="362">
        <v>1228</v>
      </c>
      <c r="F51" s="268">
        <v>2400</v>
      </c>
      <c r="G51" s="268">
        <v>2400</v>
      </c>
      <c r="H51" s="567">
        <f t="shared" si="3"/>
        <v>0</v>
      </c>
      <c r="I51" s="192"/>
      <c r="J51" s="146" t="s">
        <v>145</v>
      </c>
      <c r="K51" s="572">
        <f t="shared" si="4"/>
        <v>23.452768729641694</v>
      </c>
      <c r="L51" s="686" t="s">
        <v>607</v>
      </c>
    </row>
    <row r="52" spans="2:12" x14ac:dyDescent="0.2">
      <c r="B52" s="123" t="s">
        <v>325</v>
      </c>
      <c r="C52" s="578" t="s">
        <v>268</v>
      </c>
      <c r="D52" s="578">
        <v>1</v>
      </c>
      <c r="E52" s="362">
        <v>886</v>
      </c>
      <c r="F52" s="268">
        <v>0</v>
      </c>
      <c r="G52" s="268">
        <v>2400</v>
      </c>
      <c r="H52" s="567">
        <f t="shared" si="3"/>
        <v>2400</v>
      </c>
      <c r="I52" s="192"/>
      <c r="J52" s="146" t="s">
        <v>146</v>
      </c>
      <c r="K52" s="572">
        <f t="shared" si="4"/>
        <v>32.505643340857787</v>
      </c>
      <c r="L52" s="686"/>
    </row>
    <row r="53" spans="2:12" x14ac:dyDescent="0.2">
      <c r="B53" s="123" t="s">
        <v>326</v>
      </c>
      <c r="C53" s="578" t="s">
        <v>268</v>
      </c>
      <c r="D53" s="578">
        <v>1</v>
      </c>
      <c r="E53" s="362">
        <v>886</v>
      </c>
      <c r="F53" s="268">
        <v>1900</v>
      </c>
      <c r="G53" s="268">
        <v>1900</v>
      </c>
      <c r="H53" s="567">
        <f t="shared" si="3"/>
        <v>0</v>
      </c>
      <c r="I53" s="192"/>
      <c r="J53" s="146" t="s">
        <v>145</v>
      </c>
      <c r="K53" s="572">
        <f t="shared" si="4"/>
        <v>25.733634311512414</v>
      </c>
      <c r="L53" s="686" t="s">
        <v>618</v>
      </c>
    </row>
    <row r="54" spans="2:12" x14ac:dyDescent="0.2">
      <c r="B54" s="123" t="s">
        <v>327</v>
      </c>
      <c r="C54" s="578" t="s">
        <v>268</v>
      </c>
      <c r="D54" s="578">
        <v>2</v>
      </c>
      <c r="E54" s="362">
        <v>1262</v>
      </c>
      <c r="F54" s="268">
        <v>2450</v>
      </c>
      <c r="G54" s="268">
        <v>2450</v>
      </c>
      <c r="H54" s="567">
        <f t="shared" si="3"/>
        <v>0</v>
      </c>
      <c r="I54" s="192"/>
      <c r="J54" s="146" t="s">
        <v>145</v>
      </c>
      <c r="K54" s="572">
        <f t="shared" si="4"/>
        <v>23.296354992076068</v>
      </c>
      <c r="L54" s="686" t="s">
        <v>619</v>
      </c>
    </row>
    <row r="55" spans="2:12" x14ac:dyDescent="0.2">
      <c r="B55" s="123" t="s">
        <v>328</v>
      </c>
      <c r="C55" s="578" t="s">
        <v>268</v>
      </c>
      <c r="D55" s="578">
        <v>2</v>
      </c>
      <c r="E55" s="362">
        <v>1286</v>
      </c>
      <c r="F55" s="268">
        <v>2500</v>
      </c>
      <c r="G55" s="268">
        <v>2500</v>
      </c>
      <c r="H55" s="567">
        <f t="shared" si="3"/>
        <v>0</v>
      </c>
      <c r="I55" s="192"/>
      <c r="J55" s="146" t="s">
        <v>145</v>
      </c>
      <c r="K55" s="572">
        <f t="shared" si="4"/>
        <v>23.32814930015552</v>
      </c>
      <c r="L55" s="686" t="s">
        <v>620</v>
      </c>
    </row>
    <row r="56" spans="2:12" x14ac:dyDescent="0.2">
      <c r="B56" s="123" t="s">
        <v>329</v>
      </c>
      <c r="C56" s="578" t="s">
        <v>268</v>
      </c>
      <c r="D56" s="578">
        <v>2</v>
      </c>
      <c r="E56" s="362">
        <v>1302</v>
      </c>
      <c r="F56" s="268">
        <v>2400</v>
      </c>
      <c r="G56" s="268">
        <v>2400</v>
      </c>
      <c r="H56" s="567">
        <f t="shared" si="3"/>
        <v>0</v>
      </c>
      <c r="I56" s="192"/>
      <c r="J56" s="146" t="s">
        <v>145</v>
      </c>
      <c r="K56" s="572">
        <f t="shared" si="4"/>
        <v>22.119815668202765</v>
      </c>
      <c r="L56" s="686" t="s">
        <v>621</v>
      </c>
    </row>
    <row r="57" spans="2:12" x14ac:dyDescent="0.2">
      <c r="B57" s="123" t="s">
        <v>330</v>
      </c>
      <c r="C57" s="578" t="s">
        <v>268</v>
      </c>
      <c r="D57" s="578">
        <v>2</v>
      </c>
      <c r="E57" s="362">
        <v>1314</v>
      </c>
      <c r="F57" s="268">
        <v>2400</v>
      </c>
      <c r="G57" s="268">
        <v>2400</v>
      </c>
      <c r="H57" s="567">
        <f t="shared" si="3"/>
        <v>0</v>
      </c>
      <c r="I57" s="192"/>
      <c r="J57" s="146" t="s">
        <v>145</v>
      </c>
      <c r="K57" s="572">
        <f t="shared" si="4"/>
        <v>21.917808219178081</v>
      </c>
      <c r="L57" s="686" t="s">
        <v>622</v>
      </c>
    </row>
    <row r="58" spans="2:12" x14ac:dyDescent="0.2">
      <c r="B58" s="123" t="s">
        <v>331</v>
      </c>
      <c r="C58" s="578" t="s">
        <v>268</v>
      </c>
      <c r="D58" s="578">
        <v>2</v>
      </c>
      <c r="E58" s="362">
        <v>1312</v>
      </c>
      <c r="F58" s="268">
        <v>2400</v>
      </c>
      <c r="G58" s="268">
        <v>2400</v>
      </c>
      <c r="H58" s="567">
        <f t="shared" si="3"/>
        <v>0</v>
      </c>
      <c r="I58" s="192"/>
      <c r="J58" s="146" t="s">
        <v>145</v>
      </c>
      <c r="K58" s="572">
        <f t="shared" si="4"/>
        <v>21.951219512195124</v>
      </c>
      <c r="L58" s="686" t="s">
        <v>623</v>
      </c>
    </row>
    <row r="59" spans="2:12" x14ac:dyDescent="0.2">
      <c r="B59" s="123" t="s">
        <v>332</v>
      </c>
      <c r="C59" s="578" t="s">
        <v>268</v>
      </c>
      <c r="D59" s="578">
        <v>2</v>
      </c>
      <c r="E59" s="362">
        <v>1324</v>
      </c>
      <c r="F59" s="268">
        <v>2400</v>
      </c>
      <c r="G59" s="268">
        <v>2400</v>
      </c>
      <c r="H59" s="567">
        <f t="shared" si="3"/>
        <v>0</v>
      </c>
      <c r="I59" s="192"/>
      <c r="J59" s="146" t="s">
        <v>145</v>
      </c>
      <c r="K59" s="572">
        <f t="shared" si="4"/>
        <v>21.75226586102719</v>
      </c>
      <c r="L59" s="686" t="s">
        <v>624</v>
      </c>
    </row>
    <row r="60" spans="2:12" x14ac:dyDescent="0.2">
      <c r="B60" s="123" t="s">
        <v>333</v>
      </c>
      <c r="C60" s="578" t="s">
        <v>268</v>
      </c>
      <c r="D60" s="578">
        <v>2</v>
      </c>
      <c r="E60" s="362">
        <v>1326</v>
      </c>
      <c r="F60" s="268">
        <v>2500</v>
      </c>
      <c r="G60" s="268">
        <v>2500</v>
      </c>
      <c r="H60" s="567">
        <f t="shared" si="3"/>
        <v>0</v>
      </c>
      <c r="I60" s="192"/>
      <c r="J60" s="146" t="s">
        <v>145</v>
      </c>
      <c r="K60" s="572">
        <f t="shared" si="4"/>
        <v>22.624434389140273</v>
      </c>
      <c r="L60" s="686" t="s">
        <v>625</v>
      </c>
    </row>
    <row r="61" spans="2:12" x14ac:dyDescent="0.2">
      <c r="B61" s="123" t="s">
        <v>334</v>
      </c>
      <c r="C61" s="578" t="s">
        <v>268</v>
      </c>
      <c r="D61" s="578">
        <v>2</v>
      </c>
      <c r="E61" s="362">
        <v>1303</v>
      </c>
      <c r="F61" s="268">
        <v>2400</v>
      </c>
      <c r="G61" s="268">
        <v>2400</v>
      </c>
      <c r="H61" s="567">
        <f t="shared" si="3"/>
        <v>0</v>
      </c>
      <c r="I61" s="192"/>
      <c r="J61" s="146" t="s">
        <v>145</v>
      </c>
      <c r="K61" s="572">
        <f t="shared" si="4"/>
        <v>22.102839600920952</v>
      </c>
      <c r="L61" s="686" t="s">
        <v>626</v>
      </c>
    </row>
    <row r="62" spans="2:12" x14ac:dyDescent="0.2">
      <c r="B62" s="123" t="s">
        <v>335</v>
      </c>
      <c r="C62" s="578" t="s">
        <v>268</v>
      </c>
      <c r="D62" s="578">
        <v>2</v>
      </c>
      <c r="E62" s="362">
        <v>1377</v>
      </c>
      <c r="F62" s="268">
        <v>2400</v>
      </c>
      <c r="G62" s="268">
        <v>2400</v>
      </c>
      <c r="H62" s="567">
        <f t="shared" si="3"/>
        <v>0</v>
      </c>
      <c r="I62" s="192"/>
      <c r="J62" s="146" t="s">
        <v>145</v>
      </c>
      <c r="K62" s="572">
        <f t="shared" si="4"/>
        <v>20.915032679738562</v>
      </c>
      <c r="L62" s="686" t="s">
        <v>627</v>
      </c>
    </row>
    <row r="63" spans="2:12" x14ac:dyDescent="0.2">
      <c r="B63" s="123" t="s">
        <v>336</v>
      </c>
      <c r="C63" s="578" t="s">
        <v>268</v>
      </c>
      <c r="D63" s="578">
        <v>2</v>
      </c>
      <c r="E63" s="362">
        <v>1320</v>
      </c>
      <c r="F63" s="268">
        <v>3000</v>
      </c>
      <c r="G63" s="268">
        <v>3000</v>
      </c>
      <c r="H63" s="567">
        <f t="shared" si="3"/>
        <v>0</v>
      </c>
      <c r="I63" s="192"/>
      <c r="J63" s="146" t="s">
        <v>145</v>
      </c>
      <c r="K63" s="572">
        <f t="shared" si="4"/>
        <v>27.272727272727273</v>
      </c>
      <c r="L63" s="686" t="s">
        <v>628</v>
      </c>
    </row>
    <row r="64" spans="2:12" x14ac:dyDescent="0.2">
      <c r="B64" s="123" t="s">
        <v>337</v>
      </c>
      <c r="C64" s="578" t="s">
        <v>268</v>
      </c>
      <c r="D64" s="578">
        <v>2</v>
      </c>
      <c r="E64" s="362">
        <v>2215</v>
      </c>
      <c r="F64" s="268">
        <v>3920</v>
      </c>
      <c r="G64" s="268">
        <v>3920</v>
      </c>
      <c r="H64" s="567">
        <f t="shared" si="3"/>
        <v>0</v>
      </c>
      <c r="I64" s="192"/>
      <c r="J64" s="146" t="s">
        <v>145</v>
      </c>
      <c r="K64" s="572">
        <f t="shared" si="4"/>
        <v>21.237020316027088</v>
      </c>
      <c r="L64" s="686" t="s">
        <v>629</v>
      </c>
    </row>
    <row r="65" spans="2:12" x14ac:dyDescent="0.2">
      <c r="B65" s="123" t="s">
        <v>338</v>
      </c>
      <c r="C65" s="578" t="s">
        <v>268</v>
      </c>
      <c r="D65" s="578">
        <v>3</v>
      </c>
      <c r="E65" s="362">
        <v>1577</v>
      </c>
      <c r="F65" s="268">
        <v>0</v>
      </c>
      <c r="G65" s="268">
        <v>3425</v>
      </c>
      <c r="H65" s="567">
        <f t="shared" si="3"/>
        <v>3425</v>
      </c>
      <c r="I65" s="192"/>
      <c r="J65" s="146" t="s">
        <v>145</v>
      </c>
      <c r="K65" s="572">
        <f t="shared" si="4"/>
        <v>26.062143310082433</v>
      </c>
      <c r="L65" s="686" t="s">
        <v>630</v>
      </c>
    </row>
    <row r="66" spans="2:12" x14ac:dyDescent="0.2">
      <c r="B66" s="123" t="s">
        <v>339</v>
      </c>
      <c r="C66" s="578" t="s">
        <v>268</v>
      </c>
      <c r="D66" s="578">
        <v>2</v>
      </c>
      <c r="E66" s="362">
        <v>1315</v>
      </c>
      <c r="F66" s="268">
        <v>2450</v>
      </c>
      <c r="G66" s="268">
        <v>2450</v>
      </c>
      <c r="H66" s="567">
        <f t="shared" si="3"/>
        <v>0</v>
      </c>
      <c r="I66" s="192"/>
      <c r="J66" s="146" t="s">
        <v>145</v>
      </c>
      <c r="K66" s="572">
        <f t="shared" si="4"/>
        <v>22.3574144486692</v>
      </c>
      <c r="L66" s="686" t="s">
        <v>631</v>
      </c>
    </row>
    <row r="67" spans="2:12" x14ac:dyDescent="0.2">
      <c r="B67" s="123" t="s">
        <v>340</v>
      </c>
      <c r="C67" s="578" t="s">
        <v>268</v>
      </c>
      <c r="D67" s="578">
        <v>2</v>
      </c>
      <c r="E67" s="362">
        <v>1323</v>
      </c>
      <c r="F67" s="268">
        <v>2400</v>
      </c>
      <c r="G67" s="268">
        <v>2400</v>
      </c>
      <c r="H67" s="567">
        <f t="shared" si="3"/>
        <v>0</v>
      </c>
      <c r="I67" s="192"/>
      <c r="J67" s="146" t="s">
        <v>145</v>
      </c>
      <c r="K67" s="572">
        <f t="shared" si="4"/>
        <v>21.768707482993197</v>
      </c>
      <c r="L67" s="686" t="s">
        <v>632</v>
      </c>
    </row>
    <row r="68" spans="2:12" x14ac:dyDescent="0.2">
      <c r="B68" s="123" t="s">
        <v>341</v>
      </c>
      <c r="C68" s="578" t="s">
        <v>268</v>
      </c>
      <c r="D68" s="578">
        <v>2</v>
      </c>
      <c r="E68" s="362">
        <v>1298</v>
      </c>
      <c r="F68" s="268">
        <v>0</v>
      </c>
      <c r="G68" s="268">
        <v>2400</v>
      </c>
      <c r="H68" s="567">
        <f t="shared" si="3"/>
        <v>2400</v>
      </c>
      <c r="I68" s="192"/>
      <c r="J68" s="146" t="s">
        <v>146</v>
      </c>
      <c r="K68" s="572">
        <f t="shared" si="4"/>
        <v>22.187981510015408</v>
      </c>
      <c r="L68" s="686"/>
    </row>
    <row r="69" spans="2:12" x14ac:dyDescent="0.2">
      <c r="B69" s="123" t="s">
        <v>342</v>
      </c>
      <c r="C69" s="578" t="s">
        <v>268</v>
      </c>
      <c r="D69" s="578">
        <v>2</v>
      </c>
      <c r="E69" s="362">
        <v>1317</v>
      </c>
      <c r="F69" s="268">
        <v>2375</v>
      </c>
      <c r="G69" s="268">
        <v>2375</v>
      </c>
      <c r="H69" s="567">
        <f t="shared" si="3"/>
        <v>0</v>
      </c>
      <c r="I69" s="192"/>
      <c r="J69" s="146" t="s">
        <v>145</v>
      </c>
      <c r="K69" s="572">
        <f t="shared" si="4"/>
        <v>21.640091116173121</v>
      </c>
      <c r="L69" s="686" t="s">
        <v>632</v>
      </c>
    </row>
    <row r="70" spans="2:12" x14ac:dyDescent="0.2">
      <c r="B70" s="123" t="s">
        <v>343</v>
      </c>
      <c r="C70" s="578" t="s">
        <v>268</v>
      </c>
      <c r="D70" s="578">
        <v>2</v>
      </c>
      <c r="E70" s="362">
        <v>1327</v>
      </c>
      <c r="F70" s="268">
        <v>2345</v>
      </c>
      <c r="G70" s="268">
        <v>2345</v>
      </c>
      <c r="H70" s="567">
        <f t="shared" si="3"/>
        <v>0</v>
      </c>
      <c r="I70" s="192"/>
      <c r="J70" s="146" t="s">
        <v>145</v>
      </c>
      <c r="K70" s="572">
        <f t="shared" si="4"/>
        <v>21.205727204220047</v>
      </c>
      <c r="L70" s="686" t="s">
        <v>633</v>
      </c>
    </row>
    <row r="71" spans="2:12" x14ac:dyDescent="0.2">
      <c r="B71" s="123" t="s">
        <v>344</v>
      </c>
      <c r="C71" s="578" t="s">
        <v>268</v>
      </c>
      <c r="D71" s="578">
        <v>2</v>
      </c>
      <c r="E71" s="362">
        <v>1324</v>
      </c>
      <c r="F71" s="268">
        <v>2400</v>
      </c>
      <c r="G71" s="268">
        <v>2400</v>
      </c>
      <c r="H71" s="567">
        <f t="shared" si="3"/>
        <v>0</v>
      </c>
      <c r="I71" s="192"/>
      <c r="J71" s="146" t="s">
        <v>145</v>
      </c>
      <c r="K71" s="572">
        <f t="shared" si="4"/>
        <v>21.75226586102719</v>
      </c>
      <c r="L71" s="686" t="s">
        <v>634</v>
      </c>
    </row>
    <row r="72" spans="2:12" x14ac:dyDescent="0.2">
      <c r="B72" s="123" t="s">
        <v>345</v>
      </c>
      <c r="C72" s="578" t="s">
        <v>268</v>
      </c>
      <c r="D72" s="578">
        <v>2</v>
      </c>
      <c r="E72" s="362">
        <v>1228</v>
      </c>
      <c r="F72" s="268">
        <v>0</v>
      </c>
      <c r="G72" s="268">
        <v>2500</v>
      </c>
      <c r="H72" s="567">
        <f t="shared" si="3"/>
        <v>2500</v>
      </c>
      <c r="I72" s="192"/>
      <c r="J72" s="146" t="s">
        <v>146</v>
      </c>
      <c r="K72" s="572">
        <f t="shared" si="4"/>
        <v>24.429967426710096</v>
      </c>
      <c r="L72" s="686"/>
    </row>
    <row r="73" spans="2:12" x14ac:dyDescent="0.2">
      <c r="B73" s="123" t="s">
        <v>346</v>
      </c>
      <c r="C73" s="578" t="s">
        <v>268</v>
      </c>
      <c r="D73" s="578">
        <v>1</v>
      </c>
      <c r="E73" s="362">
        <v>886</v>
      </c>
      <c r="F73" s="268">
        <v>2350</v>
      </c>
      <c r="G73" s="268">
        <v>2350</v>
      </c>
      <c r="H73" s="567">
        <f t="shared" si="3"/>
        <v>0</v>
      </c>
      <c r="I73" s="192"/>
      <c r="J73" s="146" t="s">
        <v>145</v>
      </c>
      <c r="K73" s="572">
        <f t="shared" si="4"/>
        <v>31.82844243792325</v>
      </c>
      <c r="L73" s="686" t="s">
        <v>635</v>
      </c>
    </row>
    <row r="74" spans="2:12" x14ac:dyDescent="0.2">
      <c r="B74" s="123" t="s">
        <v>347</v>
      </c>
      <c r="C74" s="578" t="s">
        <v>268</v>
      </c>
      <c r="D74" s="578">
        <v>1</v>
      </c>
      <c r="E74" s="362">
        <v>886</v>
      </c>
      <c r="F74" s="268">
        <v>1800</v>
      </c>
      <c r="G74" s="268">
        <v>1800</v>
      </c>
      <c r="H74" s="567">
        <f t="shared" si="3"/>
        <v>0</v>
      </c>
      <c r="I74" s="192"/>
      <c r="J74" s="146" t="s">
        <v>145</v>
      </c>
      <c r="K74" s="572">
        <f t="shared" si="4"/>
        <v>24.379232505643341</v>
      </c>
      <c r="L74" s="686" t="s">
        <v>636</v>
      </c>
    </row>
    <row r="75" spans="2:12" x14ac:dyDescent="0.2">
      <c r="B75" s="123" t="s">
        <v>348</v>
      </c>
      <c r="C75" s="578" t="s">
        <v>268</v>
      </c>
      <c r="D75" s="578">
        <v>2</v>
      </c>
      <c r="E75" s="362">
        <v>1262</v>
      </c>
      <c r="F75" s="268">
        <v>2295</v>
      </c>
      <c r="G75" s="268">
        <v>2295</v>
      </c>
      <c r="H75" s="567">
        <f t="shared" si="3"/>
        <v>0</v>
      </c>
      <c r="I75" s="192"/>
      <c r="J75" s="146" t="s">
        <v>145</v>
      </c>
      <c r="K75" s="572">
        <f t="shared" si="4"/>
        <v>21.822503961965136</v>
      </c>
      <c r="L75" s="686" t="s">
        <v>637</v>
      </c>
    </row>
    <row r="76" spans="2:12" x14ac:dyDescent="0.2">
      <c r="B76" s="123" t="s">
        <v>349</v>
      </c>
      <c r="C76" s="578" t="s">
        <v>268</v>
      </c>
      <c r="D76" s="578">
        <v>2</v>
      </c>
      <c r="E76" s="362">
        <v>1286</v>
      </c>
      <c r="F76" s="268">
        <v>2400</v>
      </c>
      <c r="G76" s="268">
        <v>2400</v>
      </c>
      <c r="H76" s="567">
        <f t="shared" si="3"/>
        <v>0</v>
      </c>
      <c r="I76" s="192"/>
      <c r="J76" s="146" t="s">
        <v>145</v>
      </c>
      <c r="K76" s="572">
        <f t="shared" si="4"/>
        <v>22.3950233281493</v>
      </c>
      <c r="L76" s="686" t="s">
        <v>638</v>
      </c>
    </row>
    <row r="77" spans="2:12" x14ac:dyDescent="0.2">
      <c r="B77" s="123" t="s">
        <v>350</v>
      </c>
      <c r="C77" s="578" t="s">
        <v>268</v>
      </c>
      <c r="D77" s="578">
        <v>2</v>
      </c>
      <c r="E77" s="362">
        <v>1302</v>
      </c>
      <c r="F77" s="268">
        <v>2400</v>
      </c>
      <c r="G77" s="268">
        <v>2400</v>
      </c>
      <c r="H77" s="567">
        <f t="shared" si="3"/>
        <v>0</v>
      </c>
      <c r="I77" s="192"/>
      <c r="J77" s="146" t="s">
        <v>145</v>
      </c>
      <c r="K77" s="572">
        <f t="shared" si="4"/>
        <v>22.119815668202765</v>
      </c>
      <c r="L77" s="686" t="s">
        <v>639</v>
      </c>
    </row>
    <row r="78" spans="2:12" x14ac:dyDescent="0.2">
      <c r="B78" s="123" t="s">
        <v>351</v>
      </c>
      <c r="C78" s="578" t="s">
        <v>268</v>
      </c>
      <c r="D78" s="578">
        <v>2</v>
      </c>
      <c r="E78" s="362">
        <v>1314</v>
      </c>
      <c r="F78" s="268">
        <v>2400</v>
      </c>
      <c r="G78" s="268">
        <v>2400</v>
      </c>
      <c r="H78" s="567">
        <f t="shared" si="3"/>
        <v>0</v>
      </c>
      <c r="I78" s="192"/>
      <c r="J78" s="146" t="s">
        <v>145</v>
      </c>
      <c r="K78" s="572">
        <f t="shared" si="4"/>
        <v>21.917808219178081</v>
      </c>
      <c r="L78" s="686" t="s">
        <v>640</v>
      </c>
    </row>
    <row r="79" spans="2:12" x14ac:dyDescent="0.2">
      <c r="B79" s="123" t="s">
        <v>352</v>
      </c>
      <c r="C79" s="578" t="s">
        <v>268</v>
      </c>
      <c r="D79" s="578">
        <v>2</v>
      </c>
      <c r="E79" s="362">
        <v>1312</v>
      </c>
      <c r="F79" s="268">
        <v>2400</v>
      </c>
      <c r="G79" s="268">
        <v>2400</v>
      </c>
      <c r="H79" s="567">
        <f t="shared" si="3"/>
        <v>0</v>
      </c>
      <c r="I79" s="192"/>
      <c r="J79" s="146" t="s">
        <v>145</v>
      </c>
      <c r="K79" s="572">
        <f t="shared" si="4"/>
        <v>21.951219512195124</v>
      </c>
      <c r="L79" s="686" t="s">
        <v>641</v>
      </c>
    </row>
    <row r="80" spans="2:12" x14ac:dyDescent="0.2">
      <c r="B80" s="123" t="s">
        <v>353</v>
      </c>
      <c r="C80" s="578" t="s">
        <v>268</v>
      </c>
      <c r="D80" s="578">
        <v>2</v>
      </c>
      <c r="E80" s="362">
        <v>1324</v>
      </c>
      <c r="F80" s="268">
        <v>2375</v>
      </c>
      <c r="G80" s="268">
        <v>2375</v>
      </c>
      <c r="H80" s="567">
        <f t="shared" si="3"/>
        <v>0</v>
      </c>
      <c r="I80" s="192"/>
      <c r="J80" s="146" t="s">
        <v>145</v>
      </c>
      <c r="K80" s="572">
        <f t="shared" si="4"/>
        <v>21.525679758308158</v>
      </c>
      <c r="L80" s="686" t="s">
        <v>642</v>
      </c>
    </row>
    <row r="81" spans="2:12" x14ac:dyDescent="0.2">
      <c r="B81" s="123" t="s">
        <v>354</v>
      </c>
      <c r="C81" s="578" t="s">
        <v>268</v>
      </c>
      <c r="D81" s="578">
        <v>2</v>
      </c>
      <c r="E81" s="362">
        <v>1326</v>
      </c>
      <c r="F81" s="268">
        <v>2350</v>
      </c>
      <c r="G81" s="268">
        <v>2350</v>
      </c>
      <c r="H81" s="567">
        <f t="shared" si="3"/>
        <v>0</v>
      </c>
      <c r="I81" s="192"/>
      <c r="J81" s="146" t="s">
        <v>145</v>
      </c>
      <c r="K81" s="572">
        <f t="shared" si="4"/>
        <v>21.266968325791854</v>
      </c>
      <c r="L81" s="686" t="s">
        <v>643</v>
      </c>
    </row>
    <row r="82" spans="2:12" x14ac:dyDescent="0.2">
      <c r="B82" s="123" t="s">
        <v>355</v>
      </c>
      <c r="C82" s="578" t="s">
        <v>268</v>
      </c>
      <c r="D82" s="578">
        <v>2</v>
      </c>
      <c r="E82" s="362">
        <v>1303</v>
      </c>
      <c r="F82" s="268">
        <v>2400</v>
      </c>
      <c r="G82" s="268">
        <v>2400</v>
      </c>
      <c r="H82" s="567">
        <f t="shared" si="3"/>
        <v>0</v>
      </c>
      <c r="I82" s="192"/>
      <c r="J82" s="146" t="s">
        <v>145</v>
      </c>
      <c r="K82" s="572">
        <f t="shared" si="4"/>
        <v>22.102839600920952</v>
      </c>
      <c r="L82" s="686" t="s">
        <v>644</v>
      </c>
    </row>
    <row r="83" spans="2:12" x14ac:dyDescent="0.2">
      <c r="B83" s="123" t="s">
        <v>356</v>
      </c>
      <c r="C83" s="578" t="s">
        <v>268</v>
      </c>
      <c r="D83" s="578">
        <v>2</v>
      </c>
      <c r="E83" s="362">
        <v>1377</v>
      </c>
      <c r="F83" s="268">
        <v>2450</v>
      </c>
      <c r="G83" s="268">
        <v>2450</v>
      </c>
      <c r="H83" s="567">
        <f t="shared" si="3"/>
        <v>0</v>
      </c>
      <c r="I83" s="192"/>
      <c r="J83" s="146" t="s">
        <v>145</v>
      </c>
      <c r="K83" s="572">
        <f t="shared" si="4"/>
        <v>21.350762527233115</v>
      </c>
      <c r="L83" s="686" t="s">
        <v>645</v>
      </c>
    </row>
    <row r="84" spans="2:12" x14ac:dyDescent="0.2">
      <c r="B84" s="123" t="s">
        <v>357</v>
      </c>
      <c r="C84" s="578" t="s">
        <v>268</v>
      </c>
      <c r="D84" s="578">
        <v>2</v>
      </c>
      <c r="E84" s="362">
        <v>1439</v>
      </c>
      <c r="F84" s="268">
        <v>2400</v>
      </c>
      <c r="G84" s="268">
        <v>2400</v>
      </c>
      <c r="H84" s="567">
        <f t="shared" si="3"/>
        <v>0</v>
      </c>
      <c r="I84" s="192"/>
      <c r="J84" s="146" t="s">
        <v>145</v>
      </c>
      <c r="K84" s="572">
        <f t="shared" si="4"/>
        <v>20.01389854065323</v>
      </c>
      <c r="L84" s="686" t="s">
        <v>641</v>
      </c>
    </row>
    <row r="85" spans="2:12" x14ac:dyDescent="0.2">
      <c r="B85" s="123" t="s">
        <v>358</v>
      </c>
      <c r="C85" s="578" t="s">
        <v>268</v>
      </c>
      <c r="D85" s="578">
        <v>3</v>
      </c>
      <c r="E85" s="362">
        <v>2215</v>
      </c>
      <c r="F85" s="268">
        <v>3400</v>
      </c>
      <c r="G85" s="268">
        <v>3400</v>
      </c>
      <c r="H85" s="567">
        <f t="shared" si="3"/>
        <v>0</v>
      </c>
      <c r="I85" s="192"/>
      <c r="J85" s="146" t="s">
        <v>145</v>
      </c>
      <c r="K85" s="572">
        <f t="shared" si="4"/>
        <v>18.419864559819413</v>
      </c>
      <c r="L85" s="686" t="s">
        <v>646</v>
      </c>
    </row>
    <row r="86" spans="2:12" x14ac:dyDescent="0.2">
      <c r="B86" s="123" t="s">
        <v>359</v>
      </c>
      <c r="C86" s="578" t="s">
        <v>268</v>
      </c>
      <c r="D86" s="578">
        <v>2</v>
      </c>
      <c r="E86" s="362">
        <v>1577</v>
      </c>
      <c r="F86" s="268">
        <v>3400</v>
      </c>
      <c r="G86" s="268">
        <v>3400</v>
      </c>
      <c r="H86" s="567">
        <f t="shared" si="3"/>
        <v>0</v>
      </c>
      <c r="I86" s="192"/>
      <c r="J86" s="146" t="s">
        <v>145</v>
      </c>
      <c r="K86" s="572">
        <f t="shared" si="4"/>
        <v>25.871908687381104</v>
      </c>
      <c r="L86" s="686" t="s">
        <v>647</v>
      </c>
    </row>
    <row r="87" spans="2:12" x14ac:dyDescent="0.2">
      <c r="B87" s="123" t="s">
        <v>360</v>
      </c>
      <c r="C87" s="578" t="s">
        <v>268</v>
      </c>
      <c r="D87" s="578">
        <v>2</v>
      </c>
      <c r="E87" s="362">
        <v>1315</v>
      </c>
      <c r="F87" s="268">
        <v>2400</v>
      </c>
      <c r="G87" s="268">
        <v>2400</v>
      </c>
      <c r="H87" s="567">
        <f t="shared" ref="H87:H150" si="5">IF(E87&gt;0,G87-F87,"")</f>
        <v>0</v>
      </c>
      <c r="I87" s="192"/>
      <c r="J87" s="146" t="s">
        <v>145</v>
      </c>
      <c r="K87" s="572">
        <f t="shared" ref="K87:K150" si="6">IFERROR(G87*12/$E87,"")</f>
        <v>21.901140684410645</v>
      </c>
      <c r="L87" s="686" t="s">
        <v>648</v>
      </c>
    </row>
    <row r="88" spans="2:12" x14ac:dyDescent="0.2">
      <c r="B88" s="123" t="s">
        <v>361</v>
      </c>
      <c r="C88" s="578" t="s">
        <v>268</v>
      </c>
      <c r="D88" s="578">
        <v>2</v>
      </c>
      <c r="E88" s="362">
        <v>1323</v>
      </c>
      <c r="F88" s="268">
        <v>2500</v>
      </c>
      <c r="G88" s="268">
        <v>2500</v>
      </c>
      <c r="H88" s="567">
        <f t="shared" si="5"/>
        <v>0</v>
      </c>
      <c r="I88" s="192"/>
      <c r="J88" s="146" t="s">
        <v>145</v>
      </c>
      <c r="K88" s="572">
        <f t="shared" si="6"/>
        <v>22.675736961451246</v>
      </c>
      <c r="L88" s="686" t="s">
        <v>640</v>
      </c>
    </row>
    <row r="89" spans="2:12" x14ac:dyDescent="0.2">
      <c r="B89" s="123" t="s">
        <v>362</v>
      </c>
      <c r="C89" s="578" t="s">
        <v>268</v>
      </c>
      <c r="D89" s="578">
        <v>2</v>
      </c>
      <c r="E89" s="362">
        <v>1298</v>
      </c>
      <c r="F89" s="268">
        <v>2400</v>
      </c>
      <c r="G89" s="268">
        <v>2400</v>
      </c>
      <c r="H89" s="567">
        <f t="shared" si="5"/>
        <v>0</v>
      </c>
      <c r="I89" s="192"/>
      <c r="J89" s="146" t="s">
        <v>145</v>
      </c>
      <c r="K89" s="572">
        <f t="shared" si="6"/>
        <v>22.187981510015408</v>
      </c>
      <c r="L89" s="686" t="s">
        <v>639</v>
      </c>
    </row>
    <row r="90" spans="2:12" x14ac:dyDescent="0.2">
      <c r="B90" s="123" t="s">
        <v>363</v>
      </c>
      <c r="C90" s="578" t="s">
        <v>268</v>
      </c>
      <c r="D90" s="578">
        <v>2</v>
      </c>
      <c r="E90" s="362">
        <v>1317</v>
      </c>
      <c r="F90" s="268">
        <v>2400</v>
      </c>
      <c r="G90" s="268">
        <v>2400</v>
      </c>
      <c r="H90" s="567">
        <f t="shared" si="5"/>
        <v>0</v>
      </c>
      <c r="I90" s="192"/>
      <c r="J90" s="146" t="s">
        <v>145</v>
      </c>
      <c r="K90" s="572">
        <f t="shared" si="6"/>
        <v>21.867881548974943</v>
      </c>
      <c r="L90" s="686" t="s">
        <v>649</v>
      </c>
    </row>
    <row r="91" spans="2:12" x14ac:dyDescent="0.2">
      <c r="B91" s="123" t="s">
        <v>364</v>
      </c>
      <c r="C91" s="578" t="s">
        <v>268</v>
      </c>
      <c r="D91" s="578">
        <v>2</v>
      </c>
      <c r="E91" s="362">
        <v>1327</v>
      </c>
      <c r="F91" s="268">
        <v>2400</v>
      </c>
      <c r="G91" s="268">
        <v>2400</v>
      </c>
      <c r="H91" s="567">
        <f t="shared" si="5"/>
        <v>0</v>
      </c>
      <c r="I91" s="192"/>
      <c r="J91" s="146" t="s">
        <v>145</v>
      </c>
      <c r="K91" s="572">
        <f t="shared" si="6"/>
        <v>21.703089675960815</v>
      </c>
      <c r="L91" s="686" t="s">
        <v>650</v>
      </c>
    </row>
    <row r="92" spans="2:12" x14ac:dyDescent="0.2">
      <c r="B92" s="123" t="s">
        <v>365</v>
      </c>
      <c r="C92" s="578" t="s">
        <v>268</v>
      </c>
      <c r="D92" s="578">
        <v>2</v>
      </c>
      <c r="E92" s="362">
        <v>1324</v>
      </c>
      <c r="F92" s="268">
        <v>2400</v>
      </c>
      <c r="G92" s="268">
        <v>2400</v>
      </c>
      <c r="H92" s="567">
        <f t="shared" si="5"/>
        <v>0</v>
      </c>
      <c r="I92" s="192"/>
      <c r="J92" s="146" t="s">
        <v>145</v>
      </c>
      <c r="K92" s="572">
        <f t="shared" si="6"/>
        <v>21.75226586102719</v>
      </c>
      <c r="L92" s="686" t="s">
        <v>651</v>
      </c>
    </row>
    <row r="93" spans="2:12" x14ac:dyDescent="0.2">
      <c r="B93" s="123" t="s">
        <v>366</v>
      </c>
      <c r="C93" s="578" t="s">
        <v>268</v>
      </c>
      <c r="D93" s="578">
        <v>2</v>
      </c>
      <c r="E93" s="362">
        <v>1228</v>
      </c>
      <c r="F93" s="268">
        <v>2400</v>
      </c>
      <c r="G93" s="268">
        <v>2400</v>
      </c>
      <c r="H93" s="567">
        <f t="shared" si="5"/>
        <v>0</v>
      </c>
      <c r="I93" s="192"/>
      <c r="J93" s="146" t="s">
        <v>145</v>
      </c>
      <c r="K93" s="572">
        <f t="shared" si="6"/>
        <v>23.452768729641694</v>
      </c>
      <c r="L93" s="686" t="s">
        <v>652</v>
      </c>
    </row>
    <row r="94" spans="2:12" x14ac:dyDescent="0.2">
      <c r="B94" s="123" t="s">
        <v>367</v>
      </c>
      <c r="C94" s="578" t="s">
        <v>268</v>
      </c>
      <c r="D94" s="578">
        <v>1</v>
      </c>
      <c r="E94" s="362">
        <v>886</v>
      </c>
      <c r="F94" s="268">
        <v>0</v>
      </c>
      <c r="G94" s="268">
        <v>2425</v>
      </c>
      <c r="H94" s="567">
        <f t="shared" si="5"/>
        <v>2425</v>
      </c>
      <c r="I94" s="192"/>
      <c r="J94" s="146" t="s">
        <v>146</v>
      </c>
      <c r="K94" s="572">
        <f t="shared" si="6"/>
        <v>32.844243792325059</v>
      </c>
      <c r="L94" s="686"/>
    </row>
    <row r="95" spans="2:12" x14ac:dyDescent="0.2">
      <c r="B95" s="123" t="s">
        <v>368</v>
      </c>
      <c r="C95" s="578" t="s">
        <v>268</v>
      </c>
      <c r="D95" s="578">
        <v>1</v>
      </c>
      <c r="E95" s="362">
        <v>886</v>
      </c>
      <c r="F95" s="268">
        <v>1900</v>
      </c>
      <c r="G95" s="268">
        <v>1900</v>
      </c>
      <c r="H95" s="567">
        <f t="shared" si="5"/>
        <v>0</v>
      </c>
      <c r="I95" s="192"/>
      <c r="J95" s="146" t="s">
        <v>145</v>
      </c>
      <c r="K95" s="572">
        <f t="shared" si="6"/>
        <v>25.733634311512414</v>
      </c>
      <c r="L95" s="686" t="s">
        <v>653</v>
      </c>
    </row>
    <row r="96" spans="2:12" x14ac:dyDescent="0.2">
      <c r="B96" s="123" t="s">
        <v>369</v>
      </c>
      <c r="C96" s="578" t="s">
        <v>268</v>
      </c>
      <c r="D96" s="578">
        <v>2</v>
      </c>
      <c r="E96" s="362">
        <v>1262</v>
      </c>
      <c r="F96" s="268">
        <v>2300</v>
      </c>
      <c r="G96" s="268">
        <v>2300</v>
      </c>
      <c r="H96" s="567">
        <f t="shared" si="5"/>
        <v>0</v>
      </c>
      <c r="I96" s="192"/>
      <c r="J96" s="146" t="s">
        <v>145</v>
      </c>
      <c r="K96" s="572">
        <f t="shared" si="6"/>
        <v>21.870047543581617</v>
      </c>
      <c r="L96" s="686" t="s">
        <v>650</v>
      </c>
    </row>
    <row r="97" spans="2:12" x14ac:dyDescent="0.2">
      <c r="B97" s="123" t="s">
        <v>370</v>
      </c>
      <c r="C97" s="578" t="s">
        <v>268</v>
      </c>
      <c r="D97" s="578">
        <v>2</v>
      </c>
      <c r="E97" s="362">
        <v>1286</v>
      </c>
      <c r="F97" s="268">
        <v>2325</v>
      </c>
      <c r="G97" s="268">
        <v>2325</v>
      </c>
      <c r="H97" s="567">
        <f t="shared" si="5"/>
        <v>0</v>
      </c>
      <c r="I97" s="192"/>
      <c r="J97" s="146" t="s">
        <v>145</v>
      </c>
      <c r="K97" s="572">
        <f t="shared" si="6"/>
        <v>21.695178849144636</v>
      </c>
      <c r="L97" s="686" t="s">
        <v>652</v>
      </c>
    </row>
    <row r="98" spans="2:12" x14ac:dyDescent="0.2">
      <c r="B98" s="123" t="s">
        <v>371</v>
      </c>
      <c r="C98" s="578" t="s">
        <v>268</v>
      </c>
      <c r="D98" s="578">
        <v>2</v>
      </c>
      <c r="E98" s="362">
        <v>1302</v>
      </c>
      <c r="F98" s="268">
        <v>2325</v>
      </c>
      <c r="G98" s="268">
        <v>2325</v>
      </c>
      <c r="H98" s="567">
        <f t="shared" si="5"/>
        <v>0</v>
      </c>
      <c r="I98" s="192"/>
      <c r="J98" s="146" t="s">
        <v>145</v>
      </c>
      <c r="K98" s="572">
        <f t="shared" si="6"/>
        <v>21.428571428571427</v>
      </c>
      <c r="L98" s="686" t="s">
        <v>654</v>
      </c>
    </row>
    <row r="99" spans="2:12" x14ac:dyDescent="0.2">
      <c r="B99" s="123" t="s">
        <v>372</v>
      </c>
      <c r="C99" s="578" t="s">
        <v>268</v>
      </c>
      <c r="D99" s="578">
        <v>2</v>
      </c>
      <c r="E99" s="362">
        <v>1314</v>
      </c>
      <c r="F99" s="268">
        <v>2400</v>
      </c>
      <c r="G99" s="268">
        <v>2400</v>
      </c>
      <c r="H99" s="567">
        <f t="shared" si="5"/>
        <v>0</v>
      </c>
      <c r="I99" s="192"/>
      <c r="J99" s="146" t="s">
        <v>145</v>
      </c>
      <c r="K99" s="572">
        <f t="shared" si="6"/>
        <v>21.917808219178081</v>
      </c>
      <c r="L99" s="686" t="s">
        <v>655</v>
      </c>
    </row>
    <row r="100" spans="2:12" x14ac:dyDescent="0.2">
      <c r="B100" s="123" t="s">
        <v>373</v>
      </c>
      <c r="C100" s="578" t="s">
        <v>268</v>
      </c>
      <c r="D100" s="578">
        <v>2</v>
      </c>
      <c r="E100" s="362">
        <v>1314</v>
      </c>
      <c r="F100" s="268">
        <v>2500</v>
      </c>
      <c r="G100" s="268">
        <v>2500</v>
      </c>
      <c r="H100" s="567">
        <f t="shared" si="5"/>
        <v>0</v>
      </c>
      <c r="I100" s="192"/>
      <c r="J100" s="146" t="s">
        <v>145</v>
      </c>
      <c r="K100" s="572">
        <f t="shared" si="6"/>
        <v>22.831050228310502</v>
      </c>
      <c r="L100" s="686" t="s">
        <v>656</v>
      </c>
    </row>
    <row r="101" spans="2:12" x14ac:dyDescent="0.2">
      <c r="B101" s="123" t="s">
        <v>374</v>
      </c>
      <c r="C101" s="578" t="s">
        <v>268</v>
      </c>
      <c r="D101" s="578">
        <v>2</v>
      </c>
      <c r="E101" s="362">
        <v>1312</v>
      </c>
      <c r="F101" s="268">
        <v>2350</v>
      </c>
      <c r="G101" s="268">
        <v>2350</v>
      </c>
      <c r="H101" s="567">
        <f t="shared" si="5"/>
        <v>0</v>
      </c>
      <c r="I101" s="192"/>
      <c r="J101" s="146" t="s">
        <v>145</v>
      </c>
      <c r="K101" s="572">
        <f t="shared" si="6"/>
        <v>21.493902439024389</v>
      </c>
      <c r="L101" s="686" t="s">
        <v>636</v>
      </c>
    </row>
    <row r="102" spans="2:12" x14ac:dyDescent="0.2">
      <c r="B102" s="123" t="s">
        <v>375</v>
      </c>
      <c r="C102" s="578" t="s">
        <v>268</v>
      </c>
      <c r="D102" s="578">
        <v>2</v>
      </c>
      <c r="E102" s="362">
        <v>1326</v>
      </c>
      <c r="F102" s="268">
        <v>2300</v>
      </c>
      <c r="G102" s="268">
        <v>2300</v>
      </c>
      <c r="H102" s="567">
        <f t="shared" si="5"/>
        <v>0</v>
      </c>
      <c r="I102" s="192"/>
      <c r="J102" s="146" t="s">
        <v>145</v>
      </c>
      <c r="K102" s="572">
        <f t="shared" si="6"/>
        <v>20.81447963800905</v>
      </c>
      <c r="L102" s="686" t="s">
        <v>657</v>
      </c>
    </row>
    <row r="103" spans="2:12" x14ac:dyDescent="0.2">
      <c r="B103" s="123" t="s">
        <v>376</v>
      </c>
      <c r="C103" s="578" t="s">
        <v>268</v>
      </c>
      <c r="D103" s="578">
        <v>2</v>
      </c>
      <c r="E103" s="362">
        <v>1303</v>
      </c>
      <c r="F103" s="268">
        <v>2400</v>
      </c>
      <c r="G103" s="268">
        <v>2400</v>
      </c>
      <c r="H103" s="567">
        <f t="shared" si="5"/>
        <v>0</v>
      </c>
      <c r="I103" s="192"/>
      <c r="J103" s="146" t="s">
        <v>145</v>
      </c>
      <c r="K103" s="572">
        <f t="shared" si="6"/>
        <v>22.102839600920952</v>
      </c>
      <c r="L103" s="686" t="s">
        <v>658</v>
      </c>
    </row>
    <row r="104" spans="2:12" x14ac:dyDescent="0.2">
      <c r="B104" s="123" t="s">
        <v>377</v>
      </c>
      <c r="C104" s="578" t="s">
        <v>268</v>
      </c>
      <c r="D104" s="578">
        <v>2</v>
      </c>
      <c r="E104" s="362">
        <v>1303</v>
      </c>
      <c r="F104" s="268">
        <v>0</v>
      </c>
      <c r="G104" s="268">
        <v>0</v>
      </c>
      <c r="H104" s="567">
        <f t="shared" si="5"/>
        <v>0</v>
      </c>
      <c r="I104" s="192"/>
      <c r="J104" s="146" t="s">
        <v>146</v>
      </c>
      <c r="K104" s="572">
        <f t="shared" si="6"/>
        <v>0</v>
      </c>
      <c r="L104" s="686"/>
    </row>
    <row r="105" spans="2:12" x14ac:dyDescent="0.2">
      <c r="B105" s="123" t="s">
        <v>378</v>
      </c>
      <c r="C105" s="578" t="s">
        <v>268</v>
      </c>
      <c r="D105" s="578">
        <v>2</v>
      </c>
      <c r="E105" s="362">
        <v>1377</v>
      </c>
      <c r="F105" s="268">
        <v>3000</v>
      </c>
      <c r="G105" s="268">
        <v>3000</v>
      </c>
      <c r="H105" s="567">
        <f t="shared" si="5"/>
        <v>0</v>
      </c>
      <c r="I105" s="192"/>
      <c r="J105" s="146" t="s">
        <v>145</v>
      </c>
      <c r="K105" s="572">
        <f t="shared" si="6"/>
        <v>26.143790849673202</v>
      </c>
      <c r="L105" s="686" t="s">
        <v>607</v>
      </c>
    </row>
    <row r="106" spans="2:12" x14ac:dyDescent="0.2">
      <c r="B106" s="123" t="s">
        <v>379</v>
      </c>
      <c r="C106" s="578" t="s">
        <v>268</v>
      </c>
      <c r="D106" s="578">
        <v>3</v>
      </c>
      <c r="E106" s="362">
        <v>2215</v>
      </c>
      <c r="F106" s="268">
        <v>3400</v>
      </c>
      <c r="G106" s="268">
        <v>3400</v>
      </c>
      <c r="H106" s="567">
        <f t="shared" si="5"/>
        <v>0</v>
      </c>
      <c r="I106" s="192"/>
      <c r="J106" s="146" t="s">
        <v>145</v>
      </c>
      <c r="K106" s="572">
        <f t="shared" si="6"/>
        <v>18.419864559819413</v>
      </c>
      <c r="L106" s="686" t="s">
        <v>659</v>
      </c>
    </row>
    <row r="107" spans="2:12" x14ac:dyDescent="0.2">
      <c r="B107" s="123" t="s">
        <v>380</v>
      </c>
      <c r="C107" s="578" t="s">
        <v>268</v>
      </c>
      <c r="D107" s="578">
        <v>3</v>
      </c>
      <c r="E107" s="362">
        <v>2215</v>
      </c>
      <c r="F107" s="268">
        <v>2995</v>
      </c>
      <c r="G107" s="268">
        <v>2995</v>
      </c>
      <c r="H107" s="567">
        <f t="shared" si="5"/>
        <v>0</v>
      </c>
      <c r="I107" s="192"/>
      <c r="J107" s="146" t="s">
        <v>145</v>
      </c>
      <c r="K107" s="572">
        <f t="shared" si="6"/>
        <v>16.225733634311513</v>
      </c>
      <c r="L107" s="686" t="s">
        <v>657</v>
      </c>
    </row>
    <row r="108" spans="2:12" x14ac:dyDescent="0.2">
      <c r="B108" s="123" t="s">
        <v>381</v>
      </c>
      <c r="C108" s="578" t="s">
        <v>268</v>
      </c>
      <c r="D108" s="578">
        <v>2</v>
      </c>
      <c r="E108" s="362">
        <v>1577</v>
      </c>
      <c r="F108" s="268">
        <v>2350</v>
      </c>
      <c r="G108" s="268">
        <v>2350</v>
      </c>
      <c r="H108" s="567">
        <f t="shared" si="5"/>
        <v>0</v>
      </c>
      <c r="I108" s="192"/>
      <c r="J108" s="146" t="s">
        <v>145</v>
      </c>
      <c r="K108" s="572">
        <f t="shared" si="6"/>
        <v>17.882054533925174</v>
      </c>
      <c r="L108" s="686" t="s">
        <v>650</v>
      </c>
    </row>
    <row r="109" spans="2:12" x14ac:dyDescent="0.2">
      <c r="B109" s="123" t="s">
        <v>382</v>
      </c>
      <c r="C109" s="578" t="s">
        <v>268</v>
      </c>
      <c r="D109" s="578">
        <v>2</v>
      </c>
      <c r="E109" s="362">
        <v>1315</v>
      </c>
      <c r="F109" s="268">
        <v>2400</v>
      </c>
      <c r="G109" s="268">
        <v>2400</v>
      </c>
      <c r="H109" s="567">
        <f t="shared" si="5"/>
        <v>0</v>
      </c>
      <c r="I109" s="192"/>
      <c r="J109" s="146" t="s">
        <v>145</v>
      </c>
      <c r="K109" s="572">
        <f t="shared" si="6"/>
        <v>21.901140684410645</v>
      </c>
      <c r="L109" s="686" t="s">
        <v>638</v>
      </c>
    </row>
    <row r="110" spans="2:12" x14ac:dyDescent="0.2">
      <c r="B110" s="123" t="s">
        <v>383</v>
      </c>
      <c r="C110" s="578" t="s">
        <v>268</v>
      </c>
      <c r="D110" s="578">
        <v>2</v>
      </c>
      <c r="E110" s="362">
        <v>1298</v>
      </c>
      <c r="F110" s="268">
        <v>2400</v>
      </c>
      <c r="G110" s="268">
        <v>2400</v>
      </c>
      <c r="H110" s="567">
        <f t="shared" si="5"/>
        <v>0</v>
      </c>
      <c r="I110" s="192"/>
      <c r="J110" s="146" t="s">
        <v>145</v>
      </c>
      <c r="K110" s="572">
        <f t="shared" si="6"/>
        <v>22.187981510015408</v>
      </c>
      <c r="L110" s="686" t="s">
        <v>604</v>
      </c>
    </row>
    <row r="111" spans="2:12" x14ac:dyDescent="0.2">
      <c r="B111" s="123" t="s">
        <v>384</v>
      </c>
      <c r="C111" s="578" t="s">
        <v>268</v>
      </c>
      <c r="D111" s="578">
        <v>2</v>
      </c>
      <c r="E111" s="362">
        <v>1298</v>
      </c>
      <c r="F111" s="268">
        <v>2300</v>
      </c>
      <c r="G111" s="268">
        <v>2300</v>
      </c>
      <c r="H111" s="567">
        <f t="shared" si="5"/>
        <v>0</v>
      </c>
      <c r="I111" s="192"/>
      <c r="J111" s="146" t="s">
        <v>145</v>
      </c>
      <c r="K111" s="572">
        <f t="shared" si="6"/>
        <v>21.263482280431433</v>
      </c>
      <c r="L111" s="686" t="s">
        <v>633</v>
      </c>
    </row>
    <row r="112" spans="2:12" x14ac:dyDescent="0.2">
      <c r="B112" s="123" t="s">
        <v>385</v>
      </c>
      <c r="C112" s="578" t="s">
        <v>268</v>
      </c>
      <c r="D112" s="578">
        <v>2</v>
      </c>
      <c r="E112" s="362">
        <v>1327</v>
      </c>
      <c r="F112" s="268">
        <v>2400</v>
      </c>
      <c r="G112" s="268">
        <v>2400</v>
      </c>
      <c r="H112" s="567">
        <f t="shared" si="5"/>
        <v>0</v>
      </c>
      <c r="I112" s="192"/>
      <c r="J112" s="146" t="s">
        <v>145</v>
      </c>
      <c r="K112" s="572">
        <f t="shared" si="6"/>
        <v>21.703089675960815</v>
      </c>
      <c r="L112" s="686" t="s">
        <v>660</v>
      </c>
    </row>
    <row r="113" spans="2:12" x14ac:dyDescent="0.2">
      <c r="B113" s="123" t="s">
        <v>386</v>
      </c>
      <c r="C113" s="578" t="s">
        <v>268</v>
      </c>
      <c r="D113" s="578">
        <v>2</v>
      </c>
      <c r="E113" s="362">
        <v>1327</v>
      </c>
      <c r="F113" s="268">
        <v>2400</v>
      </c>
      <c r="G113" s="268">
        <v>2400</v>
      </c>
      <c r="H113" s="567">
        <f t="shared" si="5"/>
        <v>0</v>
      </c>
      <c r="I113" s="192"/>
      <c r="J113" s="146" t="s">
        <v>145</v>
      </c>
      <c r="K113" s="572">
        <f t="shared" si="6"/>
        <v>21.703089675960815</v>
      </c>
      <c r="L113" s="686" t="s">
        <v>661</v>
      </c>
    </row>
    <row r="114" spans="2:12" x14ac:dyDescent="0.2">
      <c r="B114" s="123" t="s">
        <v>387</v>
      </c>
      <c r="C114" s="578" t="s">
        <v>268</v>
      </c>
      <c r="D114" s="578">
        <v>2</v>
      </c>
      <c r="E114" s="362">
        <v>1324</v>
      </c>
      <c r="F114" s="268">
        <v>2475</v>
      </c>
      <c r="G114" s="268">
        <v>2475</v>
      </c>
      <c r="H114" s="567">
        <f t="shared" si="5"/>
        <v>0</v>
      </c>
      <c r="I114" s="192"/>
      <c r="J114" s="146" t="s">
        <v>145</v>
      </c>
      <c r="K114" s="572">
        <f t="shared" si="6"/>
        <v>22.432024169184292</v>
      </c>
      <c r="L114" s="686" t="s">
        <v>632</v>
      </c>
    </row>
    <row r="115" spans="2:12" x14ac:dyDescent="0.2">
      <c r="B115" s="123" t="s">
        <v>388</v>
      </c>
      <c r="C115" s="578" t="s">
        <v>268</v>
      </c>
      <c r="D115" s="578">
        <v>2</v>
      </c>
      <c r="E115" s="362">
        <v>1228</v>
      </c>
      <c r="F115" s="268">
        <v>2400</v>
      </c>
      <c r="G115" s="268">
        <v>2400</v>
      </c>
      <c r="H115" s="567">
        <f t="shared" si="5"/>
        <v>0</v>
      </c>
      <c r="I115" s="192"/>
      <c r="J115" s="146" t="s">
        <v>145</v>
      </c>
      <c r="K115" s="572">
        <f t="shared" si="6"/>
        <v>23.452768729641694</v>
      </c>
      <c r="L115" s="686" t="s">
        <v>657</v>
      </c>
    </row>
    <row r="116" spans="2:12" x14ac:dyDescent="0.2">
      <c r="B116" s="123" t="s">
        <v>389</v>
      </c>
      <c r="C116" s="578" t="s">
        <v>268</v>
      </c>
      <c r="D116" s="578">
        <v>1</v>
      </c>
      <c r="E116" s="362">
        <v>1318</v>
      </c>
      <c r="F116" s="268">
        <v>1800</v>
      </c>
      <c r="G116" s="268">
        <v>1800</v>
      </c>
      <c r="H116" s="567">
        <f t="shared" si="5"/>
        <v>0</v>
      </c>
      <c r="I116" s="192"/>
      <c r="J116" s="146" t="s">
        <v>145</v>
      </c>
      <c r="K116" s="572">
        <f t="shared" si="6"/>
        <v>16.388467374810318</v>
      </c>
      <c r="L116" s="686" t="s">
        <v>613</v>
      </c>
    </row>
    <row r="117" spans="2:12" x14ac:dyDescent="0.2">
      <c r="B117" s="123" t="s">
        <v>390</v>
      </c>
      <c r="C117" s="578" t="s">
        <v>268</v>
      </c>
      <c r="D117" s="578">
        <v>2</v>
      </c>
      <c r="E117" s="362">
        <v>1262</v>
      </c>
      <c r="F117" s="268">
        <v>0</v>
      </c>
      <c r="G117" s="268">
        <v>2400</v>
      </c>
      <c r="H117" s="567">
        <f t="shared" si="5"/>
        <v>2400</v>
      </c>
      <c r="I117" s="192"/>
      <c r="J117" s="146" t="s">
        <v>146</v>
      </c>
      <c r="K117" s="572">
        <f t="shared" si="6"/>
        <v>22.820919175911254</v>
      </c>
      <c r="L117" s="686"/>
    </row>
    <row r="118" spans="2:12" x14ac:dyDescent="0.2">
      <c r="B118" s="123" t="s">
        <v>391</v>
      </c>
      <c r="C118" s="578" t="s">
        <v>268</v>
      </c>
      <c r="D118" s="578">
        <v>2</v>
      </c>
      <c r="E118" s="362">
        <v>1262</v>
      </c>
      <c r="F118" s="268">
        <v>2625</v>
      </c>
      <c r="G118" s="268">
        <v>2625</v>
      </c>
      <c r="H118" s="567">
        <f t="shared" si="5"/>
        <v>0</v>
      </c>
      <c r="I118" s="192"/>
      <c r="J118" s="146" t="s">
        <v>145</v>
      </c>
      <c r="K118" s="572">
        <f t="shared" si="6"/>
        <v>24.960380348652933</v>
      </c>
      <c r="L118" s="686" t="s">
        <v>662</v>
      </c>
    </row>
    <row r="119" spans="2:12" x14ac:dyDescent="0.2">
      <c r="B119" s="123" t="s">
        <v>392</v>
      </c>
      <c r="C119" s="578" t="s">
        <v>268</v>
      </c>
      <c r="D119" s="578">
        <v>2</v>
      </c>
      <c r="E119" s="362">
        <v>1286</v>
      </c>
      <c r="F119" s="268">
        <v>2350</v>
      </c>
      <c r="G119" s="268">
        <v>2350</v>
      </c>
      <c r="H119" s="567">
        <f t="shared" si="5"/>
        <v>0</v>
      </c>
      <c r="I119" s="192"/>
      <c r="J119" s="146" t="s">
        <v>145</v>
      </c>
      <c r="K119" s="572">
        <f t="shared" si="6"/>
        <v>21.928460342146188</v>
      </c>
      <c r="L119" s="686" t="s">
        <v>600</v>
      </c>
    </row>
    <row r="120" spans="2:12" x14ac:dyDescent="0.2">
      <c r="B120" s="123" t="s">
        <v>393</v>
      </c>
      <c r="C120" s="578" t="s">
        <v>268</v>
      </c>
      <c r="D120" s="578">
        <v>2</v>
      </c>
      <c r="E120" s="362">
        <v>1302</v>
      </c>
      <c r="F120" s="268">
        <v>2400</v>
      </c>
      <c r="G120" s="268">
        <v>2400</v>
      </c>
      <c r="H120" s="567">
        <f t="shared" si="5"/>
        <v>0</v>
      </c>
      <c r="I120" s="192"/>
      <c r="J120" s="146" t="s">
        <v>145</v>
      </c>
      <c r="K120" s="572">
        <f t="shared" si="6"/>
        <v>22.119815668202765</v>
      </c>
      <c r="L120" s="686" t="s">
        <v>663</v>
      </c>
    </row>
    <row r="121" spans="2:12" x14ac:dyDescent="0.2">
      <c r="B121" s="123" t="s">
        <v>394</v>
      </c>
      <c r="C121" s="578" t="s">
        <v>268</v>
      </c>
      <c r="D121" s="578">
        <v>2</v>
      </c>
      <c r="E121" s="362">
        <v>1314</v>
      </c>
      <c r="F121" s="268">
        <v>2500</v>
      </c>
      <c r="G121" s="268">
        <v>2500</v>
      </c>
      <c r="H121" s="567">
        <f t="shared" si="5"/>
        <v>0</v>
      </c>
      <c r="I121" s="192"/>
      <c r="J121" s="146" t="s">
        <v>145</v>
      </c>
      <c r="K121" s="572">
        <f t="shared" si="6"/>
        <v>22.831050228310502</v>
      </c>
      <c r="L121" s="686" t="s">
        <v>632</v>
      </c>
    </row>
    <row r="122" spans="2:12" x14ac:dyDescent="0.2">
      <c r="B122" s="123" t="s">
        <v>395</v>
      </c>
      <c r="C122" s="578" t="s">
        <v>268</v>
      </c>
      <c r="D122" s="578">
        <v>2</v>
      </c>
      <c r="E122" s="362">
        <v>1324</v>
      </c>
      <c r="F122" s="268">
        <v>2400</v>
      </c>
      <c r="G122" s="268">
        <v>2400</v>
      </c>
      <c r="H122" s="567">
        <f t="shared" si="5"/>
        <v>0</v>
      </c>
      <c r="I122" s="192"/>
      <c r="J122" s="146" t="s">
        <v>145</v>
      </c>
      <c r="K122" s="572">
        <f t="shared" si="6"/>
        <v>21.75226586102719</v>
      </c>
      <c r="L122" s="686" t="s">
        <v>602</v>
      </c>
    </row>
    <row r="123" spans="2:12" x14ac:dyDescent="0.2">
      <c r="B123" s="123" t="s">
        <v>396</v>
      </c>
      <c r="C123" s="578" t="s">
        <v>268</v>
      </c>
      <c r="D123" s="578">
        <v>2</v>
      </c>
      <c r="E123" s="362">
        <v>1324</v>
      </c>
      <c r="F123" s="268">
        <v>2400</v>
      </c>
      <c r="G123" s="268">
        <v>2400</v>
      </c>
      <c r="H123" s="567">
        <f t="shared" si="5"/>
        <v>0</v>
      </c>
      <c r="I123" s="192"/>
      <c r="J123" s="146" t="s">
        <v>145</v>
      </c>
      <c r="K123" s="572">
        <f t="shared" si="6"/>
        <v>21.75226586102719</v>
      </c>
      <c r="L123" s="686" t="s">
        <v>664</v>
      </c>
    </row>
    <row r="124" spans="2:12" x14ac:dyDescent="0.2">
      <c r="B124" s="123" t="s">
        <v>397</v>
      </c>
      <c r="C124" s="578" t="s">
        <v>268</v>
      </c>
      <c r="D124" s="578">
        <v>2</v>
      </c>
      <c r="E124" s="362">
        <v>1303</v>
      </c>
      <c r="F124" s="268">
        <v>2400</v>
      </c>
      <c r="G124" s="268">
        <v>2400</v>
      </c>
      <c r="H124" s="567">
        <f t="shared" si="5"/>
        <v>0</v>
      </c>
      <c r="I124" s="192"/>
      <c r="J124" s="146" t="s">
        <v>145</v>
      </c>
      <c r="K124" s="572">
        <f t="shared" si="6"/>
        <v>22.102839600920952</v>
      </c>
      <c r="L124" s="686" t="s">
        <v>621</v>
      </c>
    </row>
    <row r="125" spans="2:12" x14ac:dyDescent="0.2">
      <c r="B125" s="123" t="s">
        <v>398</v>
      </c>
      <c r="C125" s="578" t="s">
        <v>268</v>
      </c>
      <c r="D125" s="578">
        <v>2</v>
      </c>
      <c r="E125" s="362">
        <v>1303</v>
      </c>
      <c r="F125" s="268">
        <v>2350</v>
      </c>
      <c r="G125" s="268">
        <v>2350</v>
      </c>
      <c r="H125" s="567">
        <f t="shared" si="5"/>
        <v>0</v>
      </c>
      <c r="I125" s="192"/>
      <c r="J125" s="146" t="s">
        <v>145</v>
      </c>
      <c r="K125" s="572">
        <f t="shared" si="6"/>
        <v>21.642363775901764</v>
      </c>
      <c r="L125" s="686" t="s">
        <v>665</v>
      </c>
    </row>
    <row r="126" spans="2:12" x14ac:dyDescent="0.2">
      <c r="B126" s="123" t="s">
        <v>399</v>
      </c>
      <c r="C126" s="578" t="s">
        <v>268</v>
      </c>
      <c r="D126" s="578">
        <v>2</v>
      </c>
      <c r="E126" s="362">
        <v>1377</v>
      </c>
      <c r="F126" s="268">
        <v>3300</v>
      </c>
      <c r="G126" s="268">
        <v>3300</v>
      </c>
      <c r="H126" s="567">
        <f t="shared" si="5"/>
        <v>0</v>
      </c>
      <c r="I126" s="192"/>
      <c r="J126" s="146" t="s">
        <v>145</v>
      </c>
      <c r="K126" s="572">
        <f t="shared" si="6"/>
        <v>28.758169934640524</v>
      </c>
      <c r="L126" s="686" t="s">
        <v>604</v>
      </c>
    </row>
    <row r="127" spans="2:12" x14ac:dyDescent="0.2">
      <c r="B127" s="123" t="s">
        <v>400</v>
      </c>
      <c r="C127" s="578" t="s">
        <v>268</v>
      </c>
      <c r="D127" s="578">
        <v>3</v>
      </c>
      <c r="E127" s="362">
        <v>1377</v>
      </c>
      <c r="F127" s="268">
        <v>3400</v>
      </c>
      <c r="G127" s="268">
        <v>3400</v>
      </c>
      <c r="H127" s="567">
        <f t="shared" si="5"/>
        <v>0</v>
      </c>
      <c r="I127" s="192"/>
      <c r="J127" s="146" t="s">
        <v>145</v>
      </c>
      <c r="K127" s="572">
        <f t="shared" si="6"/>
        <v>29.62962962962963</v>
      </c>
      <c r="L127" s="686" t="s">
        <v>666</v>
      </c>
    </row>
    <row r="128" spans="2:12" x14ac:dyDescent="0.2">
      <c r="B128" s="123" t="s">
        <v>401</v>
      </c>
      <c r="C128" s="578" t="s">
        <v>268</v>
      </c>
      <c r="D128" s="578">
        <v>3</v>
      </c>
      <c r="E128" s="362">
        <v>2215</v>
      </c>
      <c r="F128" s="268">
        <v>2200</v>
      </c>
      <c r="G128" s="268">
        <v>2200</v>
      </c>
      <c r="H128" s="567">
        <f t="shared" si="5"/>
        <v>0</v>
      </c>
      <c r="I128" s="192"/>
      <c r="J128" s="146" t="s">
        <v>145</v>
      </c>
      <c r="K128" s="572">
        <f t="shared" si="6"/>
        <v>11.918735891647856</v>
      </c>
      <c r="L128" s="686" t="s">
        <v>667</v>
      </c>
    </row>
    <row r="129" spans="2:12" x14ac:dyDescent="0.2">
      <c r="B129" s="123" t="s">
        <v>402</v>
      </c>
      <c r="C129" s="578" t="s">
        <v>268</v>
      </c>
      <c r="D129" s="578">
        <v>2</v>
      </c>
      <c r="E129" s="362">
        <v>2215</v>
      </c>
      <c r="F129" s="268">
        <v>2365</v>
      </c>
      <c r="G129" s="268">
        <v>2365</v>
      </c>
      <c r="H129" s="567">
        <f t="shared" si="5"/>
        <v>0</v>
      </c>
      <c r="I129" s="192"/>
      <c r="J129" s="146" t="s">
        <v>145</v>
      </c>
      <c r="K129" s="572">
        <f t="shared" si="6"/>
        <v>12.812641083521445</v>
      </c>
      <c r="L129" s="686" t="s">
        <v>613</v>
      </c>
    </row>
    <row r="130" spans="2:12" x14ac:dyDescent="0.2">
      <c r="B130" s="123" t="s">
        <v>403</v>
      </c>
      <c r="C130" s="578" t="s">
        <v>268</v>
      </c>
      <c r="D130" s="578">
        <v>2</v>
      </c>
      <c r="E130" s="362">
        <v>1315</v>
      </c>
      <c r="F130" s="268">
        <v>2400</v>
      </c>
      <c r="G130" s="268">
        <v>2400</v>
      </c>
      <c r="H130" s="567">
        <f t="shared" si="5"/>
        <v>0</v>
      </c>
      <c r="I130" s="192"/>
      <c r="J130" s="146" t="s">
        <v>145</v>
      </c>
      <c r="K130" s="572">
        <f t="shared" si="6"/>
        <v>21.901140684410645</v>
      </c>
      <c r="L130" s="686" t="s">
        <v>604</v>
      </c>
    </row>
    <row r="131" spans="2:12" x14ac:dyDescent="0.2">
      <c r="B131" s="123" t="s">
        <v>404</v>
      </c>
      <c r="C131" s="578" t="s">
        <v>268</v>
      </c>
      <c r="D131" s="578">
        <v>2</v>
      </c>
      <c r="E131" s="362">
        <v>1323</v>
      </c>
      <c r="F131" s="268">
        <v>2400</v>
      </c>
      <c r="G131" s="268">
        <v>2400</v>
      </c>
      <c r="H131" s="567">
        <f t="shared" si="5"/>
        <v>0</v>
      </c>
      <c r="I131" s="192"/>
      <c r="J131" s="146" t="s">
        <v>145</v>
      </c>
      <c r="K131" s="572">
        <f t="shared" si="6"/>
        <v>21.768707482993197</v>
      </c>
      <c r="L131" s="686" t="s">
        <v>668</v>
      </c>
    </row>
    <row r="132" spans="2:12" x14ac:dyDescent="0.2">
      <c r="B132" s="123" t="s">
        <v>405</v>
      </c>
      <c r="C132" s="578" t="s">
        <v>268</v>
      </c>
      <c r="D132" s="578">
        <v>2</v>
      </c>
      <c r="E132" s="362">
        <v>1298</v>
      </c>
      <c r="F132" s="268">
        <v>2400</v>
      </c>
      <c r="G132" s="268">
        <v>2400</v>
      </c>
      <c r="H132" s="567">
        <f t="shared" si="5"/>
        <v>0</v>
      </c>
      <c r="I132" s="192"/>
      <c r="J132" s="146" t="s">
        <v>145</v>
      </c>
      <c r="K132" s="572">
        <f t="shared" si="6"/>
        <v>22.187981510015408</v>
      </c>
      <c r="L132" s="686" t="s">
        <v>669</v>
      </c>
    </row>
    <row r="133" spans="2:12" x14ac:dyDescent="0.2">
      <c r="B133" s="123" t="s">
        <v>406</v>
      </c>
      <c r="C133" s="578" t="s">
        <v>268</v>
      </c>
      <c r="D133" s="578">
        <v>2</v>
      </c>
      <c r="E133" s="362">
        <v>1317</v>
      </c>
      <c r="F133" s="268">
        <v>2400</v>
      </c>
      <c r="G133" s="268">
        <v>2400</v>
      </c>
      <c r="H133" s="567">
        <f t="shared" si="5"/>
        <v>0</v>
      </c>
      <c r="I133" s="192"/>
      <c r="J133" s="146" t="s">
        <v>145</v>
      </c>
      <c r="K133" s="572">
        <f t="shared" si="6"/>
        <v>21.867881548974943</v>
      </c>
      <c r="L133" s="686" t="s">
        <v>670</v>
      </c>
    </row>
    <row r="134" spans="2:12" x14ac:dyDescent="0.2">
      <c r="B134" s="123" t="s">
        <v>407</v>
      </c>
      <c r="C134" s="578" t="s">
        <v>268</v>
      </c>
      <c r="D134" s="578">
        <v>2</v>
      </c>
      <c r="E134" s="362">
        <v>1327</v>
      </c>
      <c r="F134" s="268">
        <v>2525</v>
      </c>
      <c r="G134" s="268">
        <v>2525</v>
      </c>
      <c r="H134" s="567">
        <f t="shared" si="5"/>
        <v>0</v>
      </c>
      <c r="I134" s="192"/>
      <c r="J134" s="146" t="s">
        <v>145</v>
      </c>
      <c r="K134" s="572">
        <f t="shared" si="6"/>
        <v>22.833458929917107</v>
      </c>
      <c r="L134" s="686" t="s">
        <v>671</v>
      </c>
    </row>
    <row r="135" spans="2:12" x14ac:dyDescent="0.2">
      <c r="B135" s="123" t="s">
        <v>408</v>
      </c>
      <c r="C135" s="578" t="s">
        <v>268</v>
      </c>
      <c r="D135" s="578">
        <v>2</v>
      </c>
      <c r="E135" s="362">
        <v>1324</v>
      </c>
      <c r="F135" s="268">
        <v>2400</v>
      </c>
      <c r="G135" s="268">
        <v>2400</v>
      </c>
      <c r="H135" s="567">
        <f t="shared" si="5"/>
        <v>0</v>
      </c>
      <c r="I135" s="192"/>
      <c r="J135" s="146" t="s">
        <v>145</v>
      </c>
      <c r="K135" s="572">
        <f t="shared" si="6"/>
        <v>21.75226586102719</v>
      </c>
      <c r="L135" s="686" t="s">
        <v>672</v>
      </c>
    </row>
    <row r="136" spans="2:12" x14ac:dyDescent="0.2">
      <c r="B136" s="123" t="s">
        <v>409</v>
      </c>
      <c r="C136" s="578" t="s">
        <v>268</v>
      </c>
      <c r="D136" s="578">
        <v>2</v>
      </c>
      <c r="E136" s="362">
        <v>1228</v>
      </c>
      <c r="F136" s="268">
        <v>2350</v>
      </c>
      <c r="G136" s="268">
        <v>2350</v>
      </c>
      <c r="H136" s="567">
        <f t="shared" si="5"/>
        <v>0</v>
      </c>
      <c r="I136" s="192"/>
      <c r="J136" s="146" t="s">
        <v>145</v>
      </c>
      <c r="K136" s="572">
        <f t="shared" si="6"/>
        <v>22.964169381107492</v>
      </c>
      <c r="L136" s="686" t="s">
        <v>633</v>
      </c>
    </row>
    <row r="137" spans="2:12" x14ac:dyDescent="0.2">
      <c r="B137" s="123" t="s">
        <v>410</v>
      </c>
      <c r="C137" s="578" t="s">
        <v>268</v>
      </c>
      <c r="D137" s="578">
        <v>1</v>
      </c>
      <c r="E137" s="362">
        <v>1318</v>
      </c>
      <c r="F137" s="268">
        <v>1900</v>
      </c>
      <c r="G137" s="268">
        <v>1900</v>
      </c>
      <c r="H137" s="567">
        <f t="shared" si="5"/>
        <v>0</v>
      </c>
      <c r="I137" s="192"/>
      <c r="J137" s="146" t="s">
        <v>145</v>
      </c>
      <c r="K137" s="572">
        <f t="shared" si="6"/>
        <v>17.298937784522003</v>
      </c>
      <c r="L137" s="686" t="s">
        <v>657</v>
      </c>
    </row>
    <row r="138" spans="2:12" x14ac:dyDescent="0.2">
      <c r="B138" s="123" t="s">
        <v>411</v>
      </c>
      <c r="C138" s="578" t="s">
        <v>268</v>
      </c>
      <c r="D138" s="578">
        <v>2</v>
      </c>
      <c r="E138" s="362">
        <v>886</v>
      </c>
      <c r="F138" s="268">
        <v>2400</v>
      </c>
      <c r="G138" s="268">
        <v>2400</v>
      </c>
      <c r="H138" s="567">
        <f t="shared" si="5"/>
        <v>0</v>
      </c>
      <c r="I138" s="192"/>
      <c r="J138" s="146" t="s">
        <v>145</v>
      </c>
      <c r="K138" s="572">
        <f t="shared" si="6"/>
        <v>32.505643340857787</v>
      </c>
      <c r="L138" s="686" t="s">
        <v>673</v>
      </c>
    </row>
    <row r="139" spans="2:12" x14ac:dyDescent="0.2">
      <c r="B139" s="123" t="s">
        <v>412</v>
      </c>
      <c r="C139" s="578" t="s">
        <v>268</v>
      </c>
      <c r="D139" s="578">
        <v>2</v>
      </c>
      <c r="E139" s="362">
        <v>1286</v>
      </c>
      <c r="F139" s="268">
        <v>2400</v>
      </c>
      <c r="G139" s="268">
        <v>2400</v>
      </c>
      <c r="H139" s="567">
        <f t="shared" si="5"/>
        <v>0</v>
      </c>
      <c r="I139" s="192"/>
      <c r="J139" s="146" t="s">
        <v>145</v>
      </c>
      <c r="K139" s="572">
        <f t="shared" si="6"/>
        <v>22.3950233281493</v>
      </c>
      <c r="L139" s="686" t="s">
        <v>674</v>
      </c>
    </row>
    <row r="140" spans="2:12" x14ac:dyDescent="0.2">
      <c r="B140" s="123" t="s">
        <v>413</v>
      </c>
      <c r="C140" s="578" t="s">
        <v>268</v>
      </c>
      <c r="D140" s="578">
        <v>2</v>
      </c>
      <c r="E140" s="362">
        <v>1302</v>
      </c>
      <c r="F140" s="268">
        <v>2400</v>
      </c>
      <c r="G140" s="268">
        <v>2400</v>
      </c>
      <c r="H140" s="567">
        <f t="shared" si="5"/>
        <v>0</v>
      </c>
      <c r="I140" s="192"/>
      <c r="J140" s="146" t="s">
        <v>145</v>
      </c>
      <c r="K140" s="572">
        <f t="shared" si="6"/>
        <v>22.119815668202765</v>
      </c>
      <c r="L140" s="686" t="s">
        <v>675</v>
      </c>
    </row>
    <row r="141" spans="2:12" x14ac:dyDescent="0.2">
      <c r="B141" s="123" t="s">
        <v>414</v>
      </c>
      <c r="C141" s="578" t="s">
        <v>268</v>
      </c>
      <c r="D141" s="578">
        <v>2</v>
      </c>
      <c r="E141" s="362">
        <v>1302</v>
      </c>
      <c r="F141" s="268">
        <v>2400</v>
      </c>
      <c r="G141" s="268">
        <v>2400</v>
      </c>
      <c r="H141" s="567">
        <f t="shared" si="5"/>
        <v>0</v>
      </c>
      <c r="I141" s="192"/>
      <c r="J141" s="146" t="s">
        <v>145</v>
      </c>
      <c r="K141" s="572">
        <f t="shared" si="6"/>
        <v>22.119815668202765</v>
      </c>
      <c r="L141" s="686" t="s">
        <v>676</v>
      </c>
    </row>
    <row r="142" spans="2:12" x14ac:dyDescent="0.2">
      <c r="B142" s="123" t="s">
        <v>415</v>
      </c>
      <c r="C142" s="578" t="s">
        <v>268</v>
      </c>
      <c r="D142" s="578">
        <v>2</v>
      </c>
      <c r="E142" s="362">
        <v>1314</v>
      </c>
      <c r="F142" s="268">
        <v>2445</v>
      </c>
      <c r="G142" s="268">
        <v>2445</v>
      </c>
      <c r="H142" s="567">
        <f t="shared" si="5"/>
        <v>0</v>
      </c>
      <c r="I142" s="192"/>
      <c r="J142" s="146" t="s">
        <v>145</v>
      </c>
      <c r="K142" s="572">
        <f t="shared" si="6"/>
        <v>22.328767123287673</v>
      </c>
      <c r="L142" s="686" t="s">
        <v>677</v>
      </c>
    </row>
    <row r="143" spans="2:12" x14ac:dyDescent="0.2">
      <c r="B143" s="123" t="s">
        <v>416</v>
      </c>
      <c r="C143" s="578" t="s">
        <v>268</v>
      </c>
      <c r="D143" s="578">
        <v>2</v>
      </c>
      <c r="E143" s="362">
        <v>1312</v>
      </c>
      <c r="F143" s="268">
        <v>2400</v>
      </c>
      <c r="G143" s="268">
        <v>2400</v>
      </c>
      <c r="H143" s="567">
        <f t="shared" si="5"/>
        <v>0</v>
      </c>
      <c r="I143" s="192"/>
      <c r="J143" s="146" t="s">
        <v>145</v>
      </c>
      <c r="K143" s="572">
        <f t="shared" si="6"/>
        <v>21.951219512195124</v>
      </c>
      <c r="L143" s="686" t="s">
        <v>678</v>
      </c>
    </row>
    <row r="144" spans="2:12" x14ac:dyDescent="0.2">
      <c r="B144" s="123" t="s">
        <v>417</v>
      </c>
      <c r="C144" s="578" t="s">
        <v>268</v>
      </c>
      <c r="D144" s="578">
        <v>2</v>
      </c>
      <c r="E144" s="362">
        <v>1324</v>
      </c>
      <c r="F144" s="268">
        <v>2575</v>
      </c>
      <c r="G144" s="268">
        <v>2575</v>
      </c>
      <c r="H144" s="567">
        <f t="shared" si="5"/>
        <v>0</v>
      </c>
      <c r="I144" s="192"/>
      <c r="J144" s="146" t="s">
        <v>145</v>
      </c>
      <c r="K144" s="572">
        <f t="shared" si="6"/>
        <v>23.338368580060422</v>
      </c>
      <c r="L144" s="686" t="s">
        <v>650</v>
      </c>
    </row>
    <row r="145" spans="2:12" x14ac:dyDescent="0.2">
      <c r="B145" s="123" t="s">
        <v>418</v>
      </c>
      <c r="C145" s="578" t="s">
        <v>268</v>
      </c>
      <c r="D145" s="578">
        <v>2</v>
      </c>
      <c r="E145" s="362">
        <v>1326</v>
      </c>
      <c r="F145" s="268">
        <v>2400</v>
      </c>
      <c r="G145" s="268">
        <v>2400</v>
      </c>
      <c r="H145" s="567">
        <f t="shared" si="5"/>
        <v>0</v>
      </c>
      <c r="I145" s="192"/>
      <c r="J145" s="146" t="s">
        <v>145</v>
      </c>
      <c r="K145" s="572">
        <f t="shared" si="6"/>
        <v>21.719457013574662</v>
      </c>
      <c r="L145" s="686" t="s">
        <v>666</v>
      </c>
    </row>
    <row r="146" spans="2:12" x14ac:dyDescent="0.2">
      <c r="B146" s="123" t="s">
        <v>419</v>
      </c>
      <c r="C146" s="578" t="s">
        <v>268</v>
      </c>
      <c r="D146" s="578">
        <v>2</v>
      </c>
      <c r="E146" s="362">
        <v>1303</v>
      </c>
      <c r="F146" s="268">
        <v>2325</v>
      </c>
      <c r="G146" s="268">
        <v>2325</v>
      </c>
      <c r="H146" s="567">
        <f t="shared" si="5"/>
        <v>0</v>
      </c>
      <c r="I146" s="192"/>
      <c r="J146" s="146" t="s">
        <v>145</v>
      </c>
      <c r="K146" s="572">
        <f t="shared" si="6"/>
        <v>21.412125863392173</v>
      </c>
      <c r="L146" s="686" t="s">
        <v>613</v>
      </c>
    </row>
    <row r="147" spans="2:12" x14ac:dyDescent="0.2">
      <c r="B147" s="123" t="s">
        <v>420</v>
      </c>
      <c r="C147" s="578" t="s">
        <v>268</v>
      </c>
      <c r="D147" s="578">
        <v>2</v>
      </c>
      <c r="E147" s="362">
        <v>1377</v>
      </c>
      <c r="F147" s="268">
        <v>2950</v>
      </c>
      <c r="G147" s="268">
        <v>2950</v>
      </c>
      <c r="H147" s="567">
        <f t="shared" si="5"/>
        <v>0</v>
      </c>
      <c r="I147" s="192"/>
      <c r="J147" s="146" t="s">
        <v>145</v>
      </c>
      <c r="K147" s="572">
        <f t="shared" si="6"/>
        <v>25.708061002178649</v>
      </c>
      <c r="L147" s="686" t="s">
        <v>679</v>
      </c>
    </row>
    <row r="148" spans="2:12" x14ac:dyDescent="0.2">
      <c r="B148" s="123" t="s">
        <v>421</v>
      </c>
      <c r="C148" s="578" t="s">
        <v>268</v>
      </c>
      <c r="D148" s="578">
        <v>3</v>
      </c>
      <c r="E148" s="362">
        <v>1439</v>
      </c>
      <c r="F148" s="268">
        <v>3400</v>
      </c>
      <c r="G148" s="268">
        <v>3400</v>
      </c>
      <c r="H148" s="567">
        <f t="shared" si="5"/>
        <v>0</v>
      </c>
      <c r="I148" s="192"/>
      <c r="J148" s="146" t="s">
        <v>145</v>
      </c>
      <c r="K148" s="572">
        <f t="shared" si="6"/>
        <v>28.353022932592079</v>
      </c>
      <c r="L148" s="686" t="s">
        <v>643</v>
      </c>
    </row>
    <row r="149" spans="2:12" x14ac:dyDescent="0.2">
      <c r="B149" s="123" t="s">
        <v>422</v>
      </c>
      <c r="C149" s="578" t="s">
        <v>268</v>
      </c>
      <c r="D149" s="578">
        <v>3</v>
      </c>
      <c r="E149" s="362">
        <v>2215</v>
      </c>
      <c r="F149" s="268">
        <v>3600</v>
      </c>
      <c r="G149" s="268">
        <v>3600</v>
      </c>
      <c r="H149" s="567">
        <f t="shared" si="5"/>
        <v>0</v>
      </c>
      <c r="I149" s="192"/>
      <c r="J149" s="146" t="s">
        <v>145</v>
      </c>
      <c r="K149" s="572">
        <f t="shared" si="6"/>
        <v>19.503386004514674</v>
      </c>
      <c r="L149" s="686" t="s">
        <v>613</v>
      </c>
    </row>
    <row r="150" spans="2:12" x14ac:dyDescent="0.2">
      <c r="B150" s="123" t="s">
        <v>423</v>
      </c>
      <c r="C150" s="578" t="s">
        <v>268</v>
      </c>
      <c r="D150" s="578">
        <v>2</v>
      </c>
      <c r="E150" s="362">
        <v>1577</v>
      </c>
      <c r="F150" s="268">
        <v>2600</v>
      </c>
      <c r="G150" s="268">
        <v>2600</v>
      </c>
      <c r="H150" s="567">
        <f t="shared" si="5"/>
        <v>0</v>
      </c>
      <c r="I150" s="192"/>
      <c r="J150" s="146" t="s">
        <v>145</v>
      </c>
      <c r="K150" s="572">
        <f t="shared" si="6"/>
        <v>19.784400760938492</v>
      </c>
      <c r="L150" s="686" t="s">
        <v>640</v>
      </c>
    </row>
    <row r="151" spans="2:12" x14ac:dyDescent="0.2">
      <c r="B151" s="123" t="s">
        <v>424</v>
      </c>
      <c r="C151" s="578" t="s">
        <v>268</v>
      </c>
      <c r="D151" s="578">
        <v>2</v>
      </c>
      <c r="E151" s="362">
        <v>1315</v>
      </c>
      <c r="F151" s="268">
        <v>2600</v>
      </c>
      <c r="G151" s="268">
        <v>2600</v>
      </c>
      <c r="H151" s="567">
        <f t="shared" ref="H151:H214" si="7">IF(E151&gt;0,G151-F151,"")</f>
        <v>0</v>
      </c>
      <c r="I151" s="192"/>
      <c r="J151" s="146" t="s">
        <v>145</v>
      </c>
      <c r="K151" s="572">
        <f t="shared" ref="K151:K214" si="8">IFERROR(G151*12/$E151,"")</f>
        <v>23.726235741444867</v>
      </c>
      <c r="L151" s="686" t="s">
        <v>680</v>
      </c>
    </row>
    <row r="152" spans="2:12" x14ac:dyDescent="0.2">
      <c r="B152" s="123" t="s">
        <v>425</v>
      </c>
      <c r="C152" s="578" t="s">
        <v>268</v>
      </c>
      <c r="D152" s="578">
        <v>2</v>
      </c>
      <c r="E152" s="362">
        <v>1323</v>
      </c>
      <c r="F152" s="268">
        <v>2600</v>
      </c>
      <c r="G152" s="268">
        <v>2600</v>
      </c>
      <c r="H152" s="567">
        <f t="shared" si="7"/>
        <v>0</v>
      </c>
      <c r="I152" s="192"/>
      <c r="J152" s="146" t="s">
        <v>145</v>
      </c>
      <c r="K152" s="572">
        <f t="shared" si="8"/>
        <v>23.582766439909296</v>
      </c>
      <c r="L152" s="686" t="s">
        <v>652</v>
      </c>
    </row>
    <row r="153" spans="2:12" x14ac:dyDescent="0.2">
      <c r="B153" s="123" t="s">
        <v>426</v>
      </c>
      <c r="C153" s="578" t="s">
        <v>268</v>
      </c>
      <c r="D153" s="578">
        <v>2</v>
      </c>
      <c r="E153" s="362">
        <v>1298</v>
      </c>
      <c r="F153" s="268">
        <v>2600</v>
      </c>
      <c r="G153" s="268">
        <v>2600</v>
      </c>
      <c r="H153" s="567">
        <f t="shared" si="7"/>
        <v>0</v>
      </c>
      <c r="I153" s="192"/>
      <c r="J153" s="146" t="s">
        <v>145</v>
      </c>
      <c r="K153" s="572">
        <f t="shared" si="8"/>
        <v>24.03697996918336</v>
      </c>
      <c r="L153" s="686" t="s">
        <v>681</v>
      </c>
    </row>
    <row r="154" spans="2:12" x14ac:dyDescent="0.2">
      <c r="B154" s="123" t="s">
        <v>427</v>
      </c>
      <c r="C154" s="578" t="s">
        <v>268</v>
      </c>
      <c r="D154" s="578">
        <v>2</v>
      </c>
      <c r="E154" s="362">
        <v>1317</v>
      </c>
      <c r="F154" s="268">
        <v>2600</v>
      </c>
      <c r="G154" s="268">
        <v>2600</v>
      </c>
      <c r="H154" s="567">
        <f t="shared" si="7"/>
        <v>0</v>
      </c>
      <c r="I154" s="192"/>
      <c r="J154" s="146" t="s">
        <v>145</v>
      </c>
      <c r="K154" s="572">
        <f t="shared" si="8"/>
        <v>23.690205011389523</v>
      </c>
      <c r="L154" s="686" t="s">
        <v>682</v>
      </c>
    </row>
    <row r="155" spans="2:12" x14ac:dyDescent="0.2">
      <c r="B155" s="123" t="s">
        <v>428</v>
      </c>
      <c r="C155" s="578" t="s">
        <v>268</v>
      </c>
      <c r="D155" s="578">
        <v>2</v>
      </c>
      <c r="E155" s="363">
        <v>1324</v>
      </c>
      <c r="F155" s="269">
        <v>2600</v>
      </c>
      <c r="G155" s="269">
        <v>2600</v>
      </c>
      <c r="H155" s="567">
        <f t="shared" si="7"/>
        <v>0</v>
      </c>
      <c r="I155" s="192"/>
      <c r="J155" s="191" t="s">
        <v>145</v>
      </c>
      <c r="K155" s="572">
        <f t="shared" si="8"/>
        <v>23.564954682779454</v>
      </c>
      <c r="L155" s="686" t="s">
        <v>641</v>
      </c>
    </row>
    <row r="156" spans="2:12" x14ac:dyDescent="0.2">
      <c r="B156" s="123" t="s">
        <v>429</v>
      </c>
      <c r="C156" s="578" t="s">
        <v>268</v>
      </c>
      <c r="D156" s="578">
        <v>2</v>
      </c>
      <c r="E156" s="363">
        <v>1324</v>
      </c>
      <c r="F156" s="269">
        <v>2600</v>
      </c>
      <c r="G156" s="269">
        <v>2600</v>
      </c>
      <c r="H156" s="567">
        <f t="shared" si="7"/>
        <v>0</v>
      </c>
      <c r="I156" s="192"/>
      <c r="J156" s="191" t="s">
        <v>145</v>
      </c>
      <c r="K156" s="572">
        <f t="shared" si="8"/>
        <v>23.564954682779454</v>
      </c>
      <c r="L156" s="686" t="s">
        <v>683</v>
      </c>
    </row>
    <row r="157" spans="2:12" x14ac:dyDescent="0.2">
      <c r="B157" s="123" t="s">
        <v>430</v>
      </c>
      <c r="C157" s="578" t="s">
        <v>268</v>
      </c>
      <c r="D157" s="578">
        <v>2</v>
      </c>
      <c r="E157" s="363">
        <v>1228</v>
      </c>
      <c r="F157" s="269">
        <v>2600</v>
      </c>
      <c r="G157" s="269">
        <v>2600</v>
      </c>
      <c r="H157" s="567">
        <f t="shared" si="7"/>
        <v>0</v>
      </c>
      <c r="I157" s="192"/>
      <c r="J157" s="191" t="s">
        <v>145</v>
      </c>
      <c r="K157" s="572">
        <f t="shared" si="8"/>
        <v>25.407166123778502</v>
      </c>
      <c r="L157" s="686" t="s">
        <v>681</v>
      </c>
    </row>
    <row r="158" spans="2:12" x14ac:dyDescent="0.2">
      <c r="B158" s="123" t="s">
        <v>431</v>
      </c>
      <c r="C158" s="578" t="s">
        <v>268</v>
      </c>
      <c r="D158" s="578">
        <v>1</v>
      </c>
      <c r="E158" s="363">
        <v>886</v>
      </c>
      <c r="F158" s="269">
        <v>1800</v>
      </c>
      <c r="G158" s="269">
        <v>1800</v>
      </c>
      <c r="H158" s="567">
        <f t="shared" si="7"/>
        <v>0</v>
      </c>
      <c r="I158" s="192"/>
      <c r="J158" s="191" t="s">
        <v>145</v>
      </c>
      <c r="K158" s="572">
        <f t="shared" si="8"/>
        <v>24.379232505643341</v>
      </c>
      <c r="L158" s="686" t="s">
        <v>610</v>
      </c>
    </row>
    <row r="159" spans="2:12" x14ac:dyDescent="0.2">
      <c r="B159" s="123" t="s">
        <v>432</v>
      </c>
      <c r="C159" s="578" t="s">
        <v>268</v>
      </c>
      <c r="D159" s="578">
        <v>2</v>
      </c>
      <c r="E159" s="363">
        <v>886</v>
      </c>
      <c r="F159" s="269">
        <v>2600</v>
      </c>
      <c r="G159" s="269">
        <v>2600</v>
      </c>
      <c r="H159" s="567">
        <f t="shared" si="7"/>
        <v>0</v>
      </c>
      <c r="I159" s="192"/>
      <c r="J159" s="191" t="s">
        <v>145</v>
      </c>
      <c r="K159" s="572">
        <f t="shared" si="8"/>
        <v>35.214446952595935</v>
      </c>
      <c r="L159" s="686" t="s">
        <v>684</v>
      </c>
    </row>
    <row r="160" spans="2:12" x14ac:dyDescent="0.2">
      <c r="B160" s="123" t="s">
        <v>433</v>
      </c>
      <c r="C160" s="578" t="s">
        <v>268</v>
      </c>
      <c r="D160" s="578">
        <v>2</v>
      </c>
      <c r="E160" s="363">
        <v>1262</v>
      </c>
      <c r="F160" s="269">
        <v>2600</v>
      </c>
      <c r="G160" s="269">
        <v>2600</v>
      </c>
      <c r="H160" s="567">
        <f t="shared" si="7"/>
        <v>0</v>
      </c>
      <c r="I160" s="192"/>
      <c r="J160" s="191" t="s">
        <v>145</v>
      </c>
      <c r="K160" s="572">
        <f t="shared" si="8"/>
        <v>24.722662440570524</v>
      </c>
      <c r="L160" s="686" t="s">
        <v>672</v>
      </c>
    </row>
    <row r="161" spans="2:12" x14ac:dyDescent="0.2">
      <c r="B161" s="123" t="s">
        <v>434</v>
      </c>
      <c r="C161" s="578" t="s">
        <v>268</v>
      </c>
      <c r="D161" s="578">
        <v>2</v>
      </c>
      <c r="E161" s="363">
        <v>1286</v>
      </c>
      <c r="F161" s="269">
        <v>2400</v>
      </c>
      <c r="G161" s="269">
        <v>2400</v>
      </c>
      <c r="H161" s="567">
        <f t="shared" si="7"/>
        <v>0</v>
      </c>
      <c r="I161" s="192"/>
      <c r="J161" s="191" t="s">
        <v>145</v>
      </c>
      <c r="K161" s="572">
        <f t="shared" si="8"/>
        <v>22.3950233281493</v>
      </c>
      <c r="L161" s="686" t="s">
        <v>623</v>
      </c>
    </row>
    <row r="162" spans="2:12" x14ac:dyDescent="0.2">
      <c r="B162" s="123" t="s">
        <v>435</v>
      </c>
      <c r="C162" s="578" t="s">
        <v>268</v>
      </c>
      <c r="D162" s="578">
        <v>2</v>
      </c>
      <c r="E162" s="363">
        <v>1302</v>
      </c>
      <c r="F162" s="269">
        <v>2600</v>
      </c>
      <c r="G162" s="269">
        <v>2600</v>
      </c>
      <c r="H162" s="567">
        <f t="shared" si="7"/>
        <v>0</v>
      </c>
      <c r="I162" s="192"/>
      <c r="J162" s="191" t="s">
        <v>145</v>
      </c>
      <c r="K162" s="572">
        <f t="shared" si="8"/>
        <v>23.963133640552996</v>
      </c>
      <c r="L162" s="686" t="s">
        <v>685</v>
      </c>
    </row>
    <row r="163" spans="2:12" x14ac:dyDescent="0.2">
      <c r="B163" s="123" t="s">
        <v>436</v>
      </c>
      <c r="C163" s="578" t="s">
        <v>268</v>
      </c>
      <c r="D163" s="578">
        <v>2</v>
      </c>
      <c r="E163" s="363">
        <v>1324</v>
      </c>
      <c r="F163" s="269">
        <v>2525</v>
      </c>
      <c r="G163" s="269">
        <v>2525</v>
      </c>
      <c r="H163" s="567">
        <f t="shared" si="7"/>
        <v>0</v>
      </c>
      <c r="I163" s="192"/>
      <c r="J163" s="191" t="s">
        <v>145</v>
      </c>
      <c r="K163" s="572">
        <f t="shared" si="8"/>
        <v>22.885196374622357</v>
      </c>
      <c r="L163" s="686" t="s">
        <v>686</v>
      </c>
    </row>
    <row r="164" spans="2:12" x14ac:dyDescent="0.2">
      <c r="B164" s="123" t="s">
        <v>437</v>
      </c>
      <c r="C164" s="578" t="s">
        <v>268</v>
      </c>
      <c r="D164" s="578">
        <v>2</v>
      </c>
      <c r="E164" s="363">
        <v>1312</v>
      </c>
      <c r="F164" s="269">
        <v>2600</v>
      </c>
      <c r="G164" s="269">
        <v>2600</v>
      </c>
      <c r="H164" s="567">
        <f t="shared" si="7"/>
        <v>0</v>
      </c>
      <c r="I164" s="192"/>
      <c r="J164" s="191" t="s">
        <v>145</v>
      </c>
      <c r="K164" s="572">
        <f t="shared" si="8"/>
        <v>23.780487804878049</v>
      </c>
      <c r="L164" s="686" t="s">
        <v>598</v>
      </c>
    </row>
    <row r="165" spans="2:12" x14ac:dyDescent="0.2">
      <c r="B165" s="123" t="s">
        <v>438</v>
      </c>
      <c r="C165" s="578" t="s">
        <v>268</v>
      </c>
      <c r="D165" s="578">
        <v>2</v>
      </c>
      <c r="E165" s="363">
        <v>1324</v>
      </c>
      <c r="F165" s="269">
        <v>2600</v>
      </c>
      <c r="G165" s="269">
        <v>2600</v>
      </c>
      <c r="H165" s="567">
        <f t="shared" si="7"/>
        <v>0</v>
      </c>
      <c r="I165" s="192"/>
      <c r="J165" s="191" t="s">
        <v>145</v>
      </c>
      <c r="K165" s="572">
        <f t="shared" si="8"/>
        <v>23.564954682779454</v>
      </c>
      <c r="L165" s="686" t="s">
        <v>657</v>
      </c>
    </row>
    <row r="166" spans="2:12" x14ac:dyDescent="0.2">
      <c r="B166" s="123" t="s">
        <v>439</v>
      </c>
      <c r="C166" s="578" t="s">
        <v>268</v>
      </c>
      <c r="D166" s="578">
        <v>2</v>
      </c>
      <c r="E166" s="363">
        <v>1326</v>
      </c>
      <c r="F166" s="269">
        <v>2600</v>
      </c>
      <c r="G166" s="269">
        <v>2600</v>
      </c>
      <c r="H166" s="567">
        <f t="shared" si="7"/>
        <v>0</v>
      </c>
      <c r="I166" s="192"/>
      <c r="J166" s="191" t="s">
        <v>145</v>
      </c>
      <c r="K166" s="572">
        <f t="shared" si="8"/>
        <v>23.529411764705884</v>
      </c>
      <c r="L166" s="686" t="s">
        <v>596</v>
      </c>
    </row>
    <row r="167" spans="2:12" x14ac:dyDescent="0.2">
      <c r="B167" s="123" t="s">
        <v>440</v>
      </c>
      <c r="C167" s="578" t="s">
        <v>268</v>
      </c>
      <c r="D167" s="578">
        <v>2</v>
      </c>
      <c r="E167" s="363">
        <v>1303</v>
      </c>
      <c r="F167" s="269">
        <v>2600</v>
      </c>
      <c r="G167" s="269">
        <v>2600</v>
      </c>
      <c r="H167" s="567">
        <f t="shared" si="7"/>
        <v>0</v>
      </c>
      <c r="I167" s="192"/>
      <c r="J167" s="191" t="s">
        <v>145</v>
      </c>
      <c r="K167" s="572">
        <f t="shared" si="8"/>
        <v>23.944742900997699</v>
      </c>
      <c r="L167" s="686" t="s">
        <v>657</v>
      </c>
    </row>
    <row r="168" spans="2:12" x14ac:dyDescent="0.2">
      <c r="B168" s="123" t="s">
        <v>441</v>
      </c>
      <c r="C168" s="578" t="s">
        <v>268</v>
      </c>
      <c r="D168" s="578">
        <v>2</v>
      </c>
      <c r="E168" s="363">
        <v>1377</v>
      </c>
      <c r="F168" s="269">
        <v>2600</v>
      </c>
      <c r="G168" s="269">
        <v>2600</v>
      </c>
      <c r="H168" s="567">
        <f t="shared" si="7"/>
        <v>0</v>
      </c>
      <c r="I168" s="192"/>
      <c r="J168" s="191" t="s">
        <v>145</v>
      </c>
      <c r="K168" s="572">
        <f t="shared" si="8"/>
        <v>22.657952069716774</v>
      </c>
      <c r="L168" s="686" t="s">
        <v>687</v>
      </c>
    </row>
    <row r="169" spans="2:12" x14ac:dyDescent="0.2">
      <c r="B169" s="123" t="s">
        <v>442</v>
      </c>
      <c r="C169" s="578" t="s">
        <v>268</v>
      </c>
      <c r="D169" s="578">
        <v>3</v>
      </c>
      <c r="E169" s="363">
        <v>1439</v>
      </c>
      <c r="F169" s="269">
        <v>0</v>
      </c>
      <c r="G169" s="269">
        <v>3600</v>
      </c>
      <c r="H169" s="567">
        <f t="shared" si="7"/>
        <v>3600</v>
      </c>
      <c r="I169" s="192"/>
      <c r="J169" s="191" t="s">
        <v>146</v>
      </c>
      <c r="K169" s="572">
        <f t="shared" si="8"/>
        <v>30.020847810979848</v>
      </c>
      <c r="L169" s="686"/>
    </row>
    <row r="170" spans="2:12" x14ac:dyDescent="0.2">
      <c r="B170" s="123" t="s">
        <v>443</v>
      </c>
      <c r="C170" s="578" t="s">
        <v>268</v>
      </c>
      <c r="D170" s="578">
        <v>1</v>
      </c>
      <c r="E170" s="363">
        <v>744</v>
      </c>
      <c r="F170" s="269">
        <v>1425</v>
      </c>
      <c r="G170" s="269">
        <v>1425</v>
      </c>
      <c r="H170" s="567">
        <f t="shared" si="7"/>
        <v>0</v>
      </c>
      <c r="I170" s="192"/>
      <c r="J170" s="191" t="s">
        <v>145</v>
      </c>
      <c r="K170" s="572">
        <f t="shared" si="8"/>
        <v>22.983870967741936</v>
      </c>
      <c r="L170" s="686" t="s">
        <v>688</v>
      </c>
    </row>
    <row r="171" spans="2:12" x14ac:dyDescent="0.2">
      <c r="B171" s="123" t="s">
        <v>444</v>
      </c>
      <c r="C171" s="578" t="s">
        <v>268</v>
      </c>
      <c r="D171" s="578">
        <v>1</v>
      </c>
      <c r="E171" s="363">
        <v>952</v>
      </c>
      <c r="F171" s="269">
        <v>1800</v>
      </c>
      <c r="G171" s="269">
        <v>1800</v>
      </c>
      <c r="H171" s="567">
        <f t="shared" si="7"/>
        <v>0</v>
      </c>
      <c r="I171" s="192"/>
      <c r="J171" s="191" t="s">
        <v>145</v>
      </c>
      <c r="K171" s="572">
        <f t="shared" si="8"/>
        <v>22.689075630252102</v>
      </c>
      <c r="L171" s="686" t="s">
        <v>669</v>
      </c>
    </row>
    <row r="172" spans="2:12" x14ac:dyDescent="0.2">
      <c r="B172" s="123" t="s">
        <v>445</v>
      </c>
      <c r="C172" s="578" t="s">
        <v>268</v>
      </c>
      <c r="D172" s="578">
        <v>1</v>
      </c>
      <c r="E172" s="363">
        <v>867</v>
      </c>
      <c r="F172" s="269">
        <v>1800</v>
      </c>
      <c r="G172" s="269">
        <v>1800</v>
      </c>
      <c r="H172" s="567">
        <f t="shared" si="7"/>
        <v>0</v>
      </c>
      <c r="I172" s="192"/>
      <c r="J172" s="191" t="s">
        <v>145</v>
      </c>
      <c r="K172" s="572">
        <f t="shared" si="8"/>
        <v>24.913494809688583</v>
      </c>
      <c r="L172" s="686" t="s">
        <v>689</v>
      </c>
    </row>
    <row r="173" spans="2:12" x14ac:dyDescent="0.2">
      <c r="B173" s="123" t="s">
        <v>446</v>
      </c>
      <c r="C173" s="578" t="s">
        <v>268</v>
      </c>
      <c r="D173" s="578">
        <v>1</v>
      </c>
      <c r="E173" s="363">
        <v>902</v>
      </c>
      <c r="F173" s="269">
        <v>1800</v>
      </c>
      <c r="G173" s="269">
        <v>1800</v>
      </c>
      <c r="H173" s="567">
        <f t="shared" si="7"/>
        <v>0</v>
      </c>
      <c r="I173" s="192"/>
      <c r="J173" s="191" t="s">
        <v>145</v>
      </c>
      <c r="K173" s="572">
        <f t="shared" si="8"/>
        <v>23.946784922394677</v>
      </c>
      <c r="L173" s="686" t="s">
        <v>690</v>
      </c>
    </row>
    <row r="174" spans="2:12" x14ac:dyDescent="0.2">
      <c r="B174" s="123" t="s">
        <v>447</v>
      </c>
      <c r="C174" s="578" t="s">
        <v>268</v>
      </c>
      <c r="D174" s="578">
        <v>1</v>
      </c>
      <c r="E174" s="363">
        <v>871</v>
      </c>
      <c r="F174" s="269">
        <v>1700</v>
      </c>
      <c r="G174" s="269">
        <v>1700</v>
      </c>
      <c r="H174" s="567">
        <f t="shared" si="7"/>
        <v>0</v>
      </c>
      <c r="I174" s="192"/>
      <c r="J174" s="191" t="s">
        <v>145</v>
      </c>
      <c r="K174" s="572">
        <f t="shared" si="8"/>
        <v>23.421354764638348</v>
      </c>
      <c r="L174" s="686" t="s">
        <v>691</v>
      </c>
    </row>
    <row r="175" spans="2:12" x14ac:dyDescent="0.2">
      <c r="B175" s="123" t="s">
        <v>448</v>
      </c>
      <c r="C175" s="578" t="s">
        <v>268</v>
      </c>
      <c r="D175" s="578">
        <v>1</v>
      </c>
      <c r="E175" s="363">
        <v>748</v>
      </c>
      <c r="F175" s="269">
        <v>1725</v>
      </c>
      <c r="G175" s="269">
        <v>1725</v>
      </c>
      <c r="H175" s="567">
        <f t="shared" si="7"/>
        <v>0</v>
      </c>
      <c r="I175" s="192"/>
      <c r="J175" s="191" t="s">
        <v>145</v>
      </c>
      <c r="K175" s="572">
        <f t="shared" si="8"/>
        <v>27.673796791443849</v>
      </c>
      <c r="L175" s="686" t="s">
        <v>692</v>
      </c>
    </row>
    <row r="176" spans="2:12" x14ac:dyDescent="0.2">
      <c r="B176" s="123" t="s">
        <v>449</v>
      </c>
      <c r="C176" s="578" t="s">
        <v>268</v>
      </c>
      <c r="D176" s="578">
        <v>1</v>
      </c>
      <c r="E176" s="363">
        <v>871</v>
      </c>
      <c r="F176" s="269">
        <v>1800</v>
      </c>
      <c r="G176" s="269">
        <v>1800</v>
      </c>
      <c r="H176" s="567">
        <f t="shared" si="7"/>
        <v>0</v>
      </c>
      <c r="I176" s="192"/>
      <c r="J176" s="191" t="s">
        <v>145</v>
      </c>
      <c r="K176" s="572">
        <f t="shared" si="8"/>
        <v>24.799081515499427</v>
      </c>
      <c r="L176" s="686" t="s">
        <v>606</v>
      </c>
    </row>
    <row r="177" spans="2:12" x14ac:dyDescent="0.2">
      <c r="B177" s="123" t="s">
        <v>450</v>
      </c>
      <c r="C177" s="578" t="s">
        <v>268</v>
      </c>
      <c r="D177" s="578">
        <v>1</v>
      </c>
      <c r="E177" s="363">
        <v>861</v>
      </c>
      <c r="F177" s="269">
        <v>1800</v>
      </c>
      <c r="G177" s="269">
        <v>1800</v>
      </c>
      <c r="H177" s="567">
        <f t="shared" si="7"/>
        <v>0</v>
      </c>
      <c r="I177" s="192"/>
      <c r="J177" s="191" t="s">
        <v>145</v>
      </c>
      <c r="K177" s="572">
        <f t="shared" si="8"/>
        <v>25.087108013937282</v>
      </c>
      <c r="L177" s="686" t="s">
        <v>693</v>
      </c>
    </row>
    <row r="178" spans="2:12" x14ac:dyDescent="0.2">
      <c r="B178" s="123" t="s">
        <v>451</v>
      </c>
      <c r="C178" s="578" t="s">
        <v>268</v>
      </c>
      <c r="D178" s="578">
        <v>1</v>
      </c>
      <c r="E178" s="363">
        <v>802</v>
      </c>
      <c r="F178" s="269">
        <v>1750</v>
      </c>
      <c r="G178" s="269">
        <v>1750</v>
      </c>
      <c r="H178" s="567">
        <f t="shared" si="7"/>
        <v>0</v>
      </c>
      <c r="I178" s="192"/>
      <c r="J178" s="191" t="s">
        <v>145</v>
      </c>
      <c r="K178" s="572">
        <f t="shared" si="8"/>
        <v>26.184538653366584</v>
      </c>
      <c r="L178" s="686" t="s">
        <v>694</v>
      </c>
    </row>
    <row r="179" spans="2:12" x14ac:dyDescent="0.2">
      <c r="B179" s="123" t="s">
        <v>452</v>
      </c>
      <c r="C179" s="578" t="s">
        <v>268</v>
      </c>
      <c r="D179" s="578">
        <v>1</v>
      </c>
      <c r="E179" s="363">
        <v>897</v>
      </c>
      <c r="F179" s="269">
        <v>1800</v>
      </c>
      <c r="G179" s="269">
        <v>1800</v>
      </c>
      <c r="H179" s="567">
        <f t="shared" si="7"/>
        <v>0</v>
      </c>
      <c r="I179" s="192"/>
      <c r="J179" s="191" t="s">
        <v>145</v>
      </c>
      <c r="K179" s="572">
        <f t="shared" si="8"/>
        <v>24.08026755852843</v>
      </c>
      <c r="L179" s="686" t="s">
        <v>695</v>
      </c>
    </row>
    <row r="180" spans="2:12" x14ac:dyDescent="0.2">
      <c r="B180" s="123" t="s">
        <v>453</v>
      </c>
      <c r="C180" s="578" t="s">
        <v>268</v>
      </c>
      <c r="D180" s="578">
        <v>1</v>
      </c>
      <c r="E180" s="363">
        <v>818</v>
      </c>
      <c r="F180" s="269">
        <v>1841</v>
      </c>
      <c r="G180" s="269">
        <v>1841</v>
      </c>
      <c r="H180" s="567">
        <f t="shared" si="7"/>
        <v>0</v>
      </c>
      <c r="I180" s="192"/>
      <c r="J180" s="191" t="s">
        <v>145</v>
      </c>
      <c r="K180" s="572">
        <f t="shared" si="8"/>
        <v>27.007334963325185</v>
      </c>
      <c r="L180" s="686" t="s">
        <v>613</v>
      </c>
    </row>
    <row r="181" spans="2:12" x14ac:dyDescent="0.2">
      <c r="B181" s="123" t="s">
        <v>454</v>
      </c>
      <c r="C181" s="578" t="s">
        <v>268</v>
      </c>
      <c r="D181" s="578">
        <v>1</v>
      </c>
      <c r="E181" s="363">
        <v>857</v>
      </c>
      <c r="F181" s="269">
        <v>1800</v>
      </c>
      <c r="G181" s="269">
        <v>1800</v>
      </c>
      <c r="H181" s="567">
        <f t="shared" si="7"/>
        <v>0</v>
      </c>
      <c r="I181" s="192"/>
      <c r="J181" s="191" t="s">
        <v>145</v>
      </c>
      <c r="K181" s="572">
        <f t="shared" si="8"/>
        <v>25.204200700116687</v>
      </c>
      <c r="L181" s="686" t="s">
        <v>696</v>
      </c>
    </row>
    <row r="182" spans="2:12" x14ac:dyDescent="0.2">
      <c r="B182" s="123" t="s">
        <v>455</v>
      </c>
      <c r="C182" s="578" t="s">
        <v>268</v>
      </c>
      <c r="D182" s="578">
        <v>1</v>
      </c>
      <c r="E182" s="363">
        <v>922</v>
      </c>
      <c r="F182" s="269">
        <v>1975</v>
      </c>
      <c r="G182" s="269">
        <v>1975</v>
      </c>
      <c r="H182" s="567">
        <f t="shared" si="7"/>
        <v>0</v>
      </c>
      <c r="I182" s="192"/>
      <c r="J182" s="191" t="s">
        <v>145</v>
      </c>
      <c r="K182" s="572">
        <f t="shared" si="8"/>
        <v>25.704989154013017</v>
      </c>
      <c r="L182" s="686" t="s">
        <v>697</v>
      </c>
    </row>
    <row r="183" spans="2:12" x14ac:dyDescent="0.2">
      <c r="B183" s="123" t="s">
        <v>456</v>
      </c>
      <c r="C183" s="578" t="s">
        <v>268</v>
      </c>
      <c r="D183" s="578">
        <v>1</v>
      </c>
      <c r="E183" s="363">
        <v>1079</v>
      </c>
      <c r="F183" s="269">
        <v>1925</v>
      </c>
      <c r="G183" s="269">
        <v>1925</v>
      </c>
      <c r="H183" s="567">
        <f t="shared" si="7"/>
        <v>0</v>
      </c>
      <c r="I183" s="192"/>
      <c r="J183" s="191" t="s">
        <v>145</v>
      </c>
      <c r="K183" s="572">
        <f t="shared" si="8"/>
        <v>21.408711770157552</v>
      </c>
      <c r="L183" s="686" t="s">
        <v>698</v>
      </c>
    </row>
    <row r="184" spans="2:12" x14ac:dyDescent="0.2">
      <c r="B184" s="123" t="s">
        <v>457</v>
      </c>
      <c r="C184" s="578" t="s">
        <v>268</v>
      </c>
      <c r="D184" s="578" t="s">
        <v>541</v>
      </c>
      <c r="E184" s="363">
        <v>448</v>
      </c>
      <c r="F184" s="269">
        <v>0</v>
      </c>
      <c r="G184" s="269">
        <v>1375</v>
      </c>
      <c r="H184" s="567">
        <f t="shared" si="7"/>
        <v>1375</v>
      </c>
      <c r="I184" s="192"/>
      <c r="J184" s="191" t="s">
        <v>146</v>
      </c>
      <c r="K184" s="572">
        <f t="shared" si="8"/>
        <v>36.830357142857146</v>
      </c>
      <c r="L184" s="686"/>
    </row>
    <row r="185" spans="2:12" x14ac:dyDescent="0.2">
      <c r="B185" s="123" t="s">
        <v>458</v>
      </c>
      <c r="C185" s="578" t="s">
        <v>268</v>
      </c>
      <c r="D185" s="578">
        <v>2</v>
      </c>
      <c r="E185" s="363">
        <v>957</v>
      </c>
      <c r="F185" s="269">
        <v>1750</v>
      </c>
      <c r="G185" s="269">
        <v>1750</v>
      </c>
      <c r="H185" s="567">
        <f t="shared" si="7"/>
        <v>0</v>
      </c>
      <c r="I185" s="192"/>
      <c r="J185" s="191" t="s">
        <v>145</v>
      </c>
      <c r="K185" s="572">
        <f t="shared" si="8"/>
        <v>21.9435736677116</v>
      </c>
      <c r="L185" s="686" t="s">
        <v>699</v>
      </c>
    </row>
    <row r="186" spans="2:12" x14ac:dyDescent="0.2">
      <c r="B186" s="123" t="s">
        <v>459</v>
      </c>
      <c r="C186" s="578" t="s">
        <v>268</v>
      </c>
      <c r="D186" s="578">
        <v>1</v>
      </c>
      <c r="E186" s="363">
        <v>867</v>
      </c>
      <c r="F186" s="269">
        <v>1951</v>
      </c>
      <c r="G186" s="269">
        <v>1951</v>
      </c>
      <c r="H186" s="567">
        <f t="shared" si="7"/>
        <v>0</v>
      </c>
      <c r="I186" s="192"/>
      <c r="J186" s="191" t="s">
        <v>145</v>
      </c>
      <c r="K186" s="572">
        <f t="shared" si="8"/>
        <v>27.003460207612456</v>
      </c>
      <c r="L186" s="686" t="s">
        <v>700</v>
      </c>
    </row>
    <row r="187" spans="2:12" x14ac:dyDescent="0.2">
      <c r="B187" s="123" t="s">
        <v>460</v>
      </c>
      <c r="C187" s="578" t="s">
        <v>268</v>
      </c>
      <c r="D187" s="578">
        <v>1</v>
      </c>
      <c r="E187" s="363">
        <v>902</v>
      </c>
      <c r="F187" s="269">
        <v>1800</v>
      </c>
      <c r="G187" s="269">
        <v>1800</v>
      </c>
      <c r="H187" s="567">
        <f t="shared" si="7"/>
        <v>0</v>
      </c>
      <c r="I187" s="192"/>
      <c r="J187" s="191" t="s">
        <v>145</v>
      </c>
      <c r="K187" s="572">
        <f t="shared" si="8"/>
        <v>23.946784922394677</v>
      </c>
      <c r="L187" s="686" t="s">
        <v>701</v>
      </c>
    </row>
    <row r="188" spans="2:12" x14ac:dyDescent="0.2">
      <c r="B188" s="123" t="s">
        <v>461</v>
      </c>
      <c r="C188" s="578" t="s">
        <v>268</v>
      </c>
      <c r="D188" s="578">
        <v>1</v>
      </c>
      <c r="E188" s="363">
        <v>871</v>
      </c>
      <c r="F188" s="269">
        <v>1800</v>
      </c>
      <c r="G188" s="269">
        <v>1800</v>
      </c>
      <c r="H188" s="567">
        <f t="shared" si="7"/>
        <v>0</v>
      </c>
      <c r="I188" s="192"/>
      <c r="J188" s="191" t="s">
        <v>145</v>
      </c>
      <c r="K188" s="572">
        <f t="shared" si="8"/>
        <v>24.799081515499427</v>
      </c>
      <c r="L188" s="686" t="s">
        <v>689</v>
      </c>
    </row>
    <row r="189" spans="2:12" x14ac:dyDescent="0.2">
      <c r="B189" s="123" t="s">
        <v>462</v>
      </c>
      <c r="C189" s="578" t="s">
        <v>268</v>
      </c>
      <c r="D189" s="578">
        <v>1</v>
      </c>
      <c r="E189" s="363">
        <v>748</v>
      </c>
      <c r="F189" s="269">
        <v>1725</v>
      </c>
      <c r="G189" s="269">
        <v>1725</v>
      </c>
      <c r="H189" s="567">
        <f t="shared" si="7"/>
        <v>0</v>
      </c>
      <c r="I189" s="192"/>
      <c r="J189" s="191" t="s">
        <v>145</v>
      </c>
      <c r="K189" s="572">
        <f t="shared" si="8"/>
        <v>27.673796791443849</v>
      </c>
      <c r="L189" s="686" t="s">
        <v>626</v>
      </c>
    </row>
    <row r="190" spans="2:12" x14ac:dyDescent="0.2">
      <c r="B190" s="123" t="s">
        <v>463</v>
      </c>
      <c r="C190" s="578" t="s">
        <v>268</v>
      </c>
      <c r="D190" s="578">
        <v>1</v>
      </c>
      <c r="E190" s="363">
        <v>871</v>
      </c>
      <c r="F190" s="269">
        <v>1800</v>
      </c>
      <c r="G190" s="269">
        <v>1800</v>
      </c>
      <c r="H190" s="567">
        <f t="shared" si="7"/>
        <v>0</v>
      </c>
      <c r="I190" s="192"/>
      <c r="J190" s="191" t="s">
        <v>145</v>
      </c>
      <c r="K190" s="572">
        <f t="shared" si="8"/>
        <v>24.799081515499427</v>
      </c>
      <c r="L190" s="686" t="s">
        <v>702</v>
      </c>
    </row>
    <row r="191" spans="2:12" x14ac:dyDescent="0.2">
      <c r="B191" s="123" t="s">
        <v>464</v>
      </c>
      <c r="C191" s="578" t="s">
        <v>268</v>
      </c>
      <c r="D191" s="578">
        <v>1</v>
      </c>
      <c r="E191" s="363">
        <v>861</v>
      </c>
      <c r="F191" s="269">
        <v>1825</v>
      </c>
      <c r="G191" s="269">
        <v>1825</v>
      </c>
      <c r="H191" s="567">
        <f t="shared" si="7"/>
        <v>0</v>
      </c>
      <c r="I191" s="192"/>
      <c r="J191" s="191" t="s">
        <v>145</v>
      </c>
      <c r="K191" s="572">
        <f t="shared" si="8"/>
        <v>25.435540069686411</v>
      </c>
      <c r="L191" s="686" t="s">
        <v>598</v>
      </c>
    </row>
    <row r="192" spans="2:12" x14ac:dyDescent="0.2">
      <c r="B192" s="123" t="s">
        <v>465</v>
      </c>
      <c r="C192" s="578" t="s">
        <v>268</v>
      </c>
      <c r="D192" s="578">
        <v>1</v>
      </c>
      <c r="E192" s="363">
        <v>802</v>
      </c>
      <c r="F192" s="269">
        <v>1750</v>
      </c>
      <c r="G192" s="269">
        <v>1750</v>
      </c>
      <c r="H192" s="567">
        <f t="shared" si="7"/>
        <v>0</v>
      </c>
      <c r="I192" s="192"/>
      <c r="J192" s="191" t="s">
        <v>145</v>
      </c>
      <c r="K192" s="572">
        <f t="shared" si="8"/>
        <v>26.184538653366584</v>
      </c>
      <c r="L192" s="686" t="s">
        <v>703</v>
      </c>
    </row>
    <row r="193" spans="2:12" x14ac:dyDescent="0.2">
      <c r="B193" s="123" t="s">
        <v>466</v>
      </c>
      <c r="C193" s="578" t="s">
        <v>268</v>
      </c>
      <c r="D193" s="578">
        <v>1</v>
      </c>
      <c r="E193" s="363">
        <v>897</v>
      </c>
      <c r="F193" s="269">
        <v>1800</v>
      </c>
      <c r="G193" s="269">
        <v>1800</v>
      </c>
      <c r="H193" s="567">
        <f t="shared" si="7"/>
        <v>0</v>
      </c>
      <c r="I193" s="192"/>
      <c r="J193" s="191" t="s">
        <v>145</v>
      </c>
      <c r="K193" s="572">
        <f t="shared" si="8"/>
        <v>24.08026755852843</v>
      </c>
      <c r="L193" s="686" t="s">
        <v>613</v>
      </c>
    </row>
    <row r="194" spans="2:12" x14ac:dyDescent="0.2">
      <c r="B194" s="123" t="s">
        <v>467</v>
      </c>
      <c r="C194" s="578" t="s">
        <v>268</v>
      </c>
      <c r="D194" s="578">
        <v>1</v>
      </c>
      <c r="E194" s="363">
        <v>818</v>
      </c>
      <c r="F194" s="269">
        <v>1750</v>
      </c>
      <c r="G194" s="269">
        <v>1750</v>
      </c>
      <c r="H194" s="567">
        <f t="shared" si="7"/>
        <v>0</v>
      </c>
      <c r="I194" s="192"/>
      <c r="J194" s="191" t="s">
        <v>145</v>
      </c>
      <c r="K194" s="572">
        <f t="shared" si="8"/>
        <v>25.672371638141808</v>
      </c>
      <c r="L194" s="686" t="s">
        <v>657</v>
      </c>
    </row>
    <row r="195" spans="2:12" x14ac:dyDescent="0.2">
      <c r="B195" s="123" t="s">
        <v>468</v>
      </c>
      <c r="C195" s="578" t="s">
        <v>268</v>
      </c>
      <c r="D195" s="578">
        <v>1</v>
      </c>
      <c r="E195" s="363">
        <v>857</v>
      </c>
      <c r="F195" s="269">
        <v>1800</v>
      </c>
      <c r="G195" s="269">
        <v>1800</v>
      </c>
      <c r="H195" s="567">
        <f t="shared" si="7"/>
        <v>0</v>
      </c>
      <c r="I195" s="192"/>
      <c r="J195" s="191" t="s">
        <v>145</v>
      </c>
      <c r="K195" s="572">
        <f t="shared" si="8"/>
        <v>25.204200700116687</v>
      </c>
      <c r="L195" s="686" t="s">
        <v>704</v>
      </c>
    </row>
    <row r="196" spans="2:12" x14ac:dyDescent="0.2">
      <c r="B196" s="123" t="s">
        <v>469</v>
      </c>
      <c r="C196" s="578" t="s">
        <v>268</v>
      </c>
      <c r="D196" s="578">
        <v>1</v>
      </c>
      <c r="E196" s="363">
        <v>922</v>
      </c>
      <c r="F196" s="269">
        <v>1800</v>
      </c>
      <c r="G196" s="269">
        <v>1800</v>
      </c>
      <c r="H196" s="567">
        <f t="shared" si="7"/>
        <v>0</v>
      </c>
      <c r="I196" s="192"/>
      <c r="J196" s="191" t="s">
        <v>145</v>
      </c>
      <c r="K196" s="572">
        <f t="shared" si="8"/>
        <v>23.427331887201735</v>
      </c>
      <c r="L196" s="686" t="s">
        <v>705</v>
      </c>
    </row>
    <row r="197" spans="2:12" x14ac:dyDescent="0.2">
      <c r="B197" s="123" t="s">
        <v>470</v>
      </c>
      <c r="C197" s="578" t="s">
        <v>268</v>
      </c>
      <c r="D197" s="578">
        <v>1</v>
      </c>
      <c r="E197" s="363">
        <v>1079</v>
      </c>
      <c r="F197" s="269">
        <v>1800</v>
      </c>
      <c r="G197" s="269">
        <v>1800</v>
      </c>
      <c r="H197" s="567">
        <f t="shared" si="7"/>
        <v>0</v>
      </c>
      <c r="I197" s="192"/>
      <c r="J197" s="191" t="s">
        <v>145</v>
      </c>
      <c r="K197" s="572">
        <f t="shared" si="8"/>
        <v>20.018535681186282</v>
      </c>
      <c r="L197" s="686" t="s">
        <v>604</v>
      </c>
    </row>
    <row r="198" spans="2:12" x14ac:dyDescent="0.2">
      <c r="B198" s="123" t="s">
        <v>471</v>
      </c>
      <c r="C198" s="578" t="s">
        <v>268</v>
      </c>
      <c r="D198" s="578" t="s">
        <v>541</v>
      </c>
      <c r="E198" s="363">
        <v>448</v>
      </c>
      <c r="F198" s="269">
        <v>1450</v>
      </c>
      <c r="G198" s="269">
        <v>1450</v>
      </c>
      <c r="H198" s="567">
        <f t="shared" si="7"/>
        <v>0</v>
      </c>
      <c r="I198" s="192"/>
      <c r="J198" s="191" t="s">
        <v>145</v>
      </c>
      <c r="K198" s="572">
        <f t="shared" si="8"/>
        <v>38.839285714285715</v>
      </c>
      <c r="L198" s="686" t="s">
        <v>607</v>
      </c>
    </row>
    <row r="199" spans="2:12" x14ac:dyDescent="0.2">
      <c r="B199" s="123" t="s">
        <v>472</v>
      </c>
      <c r="C199" s="578" t="s">
        <v>268</v>
      </c>
      <c r="D199" s="578">
        <v>1</v>
      </c>
      <c r="E199" s="363">
        <v>957</v>
      </c>
      <c r="F199" s="269">
        <v>1800</v>
      </c>
      <c r="G199" s="269">
        <v>1800</v>
      </c>
      <c r="H199" s="567">
        <f t="shared" si="7"/>
        <v>0</v>
      </c>
      <c r="I199" s="192"/>
      <c r="J199" s="191" t="s">
        <v>145</v>
      </c>
      <c r="K199" s="572">
        <f t="shared" si="8"/>
        <v>22.570532915360502</v>
      </c>
      <c r="L199" s="686" t="s">
        <v>658</v>
      </c>
    </row>
    <row r="200" spans="2:12" x14ac:dyDescent="0.2">
      <c r="B200" s="123" t="s">
        <v>473</v>
      </c>
      <c r="C200" s="578" t="s">
        <v>268</v>
      </c>
      <c r="D200" s="578">
        <v>1</v>
      </c>
      <c r="E200" s="363">
        <v>867</v>
      </c>
      <c r="F200" s="269">
        <v>1800</v>
      </c>
      <c r="G200" s="269">
        <v>1800</v>
      </c>
      <c r="H200" s="567">
        <f t="shared" si="7"/>
        <v>0</v>
      </c>
      <c r="I200" s="192"/>
      <c r="J200" s="191" t="s">
        <v>145</v>
      </c>
      <c r="K200" s="572">
        <f t="shared" si="8"/>
        <v>24.913494809688583</v>
      </c>
      <c r="L200" s="686" t="s">
        <v>706</v>
      </c>
    </row>
    <row r="201" spans="2:12" x14ac:dyDescent="0.2">
      <c r="B201" s="123" t="s">
        <v>474</v>
      </c>
      <c r="C201" s="578" t="s">
        <v>268</v>
      </c>
      <c r="D201" s="578">
        <v>1</v>
      </c>
      <c r="E201" s="363">
        <v>902</v>
      </c>
      <c r="F201" s="269">
        <v>1725</v>
      </c>
      <c r="G201" s="269">
        <v>1725</v>
      </c>
      <c r="H201" s="567">
        <f t="shared" si="7"/>
        <v>0</v>
      </c>
      <c r="I201" s="192"/>
      <c r="J201" s="191" t="s">
        <v>145</v>
      </c>
      <c r="K201" s="572">
        <f t="shared" si="8"/>
        <v>22.9490022172949</v>
      </c>
      <c r="L201" s="686" t="s">
        <v>707</v>
      </c>
    </row>
    <row r="202" spans="2:12" x14ac:dyDescent="0.2">
      <c r="B202" s="123" t="s">
        <v>475</v>
      </c>
      <c r="C202" s="578" t="s">
        <v>268</v>
      </c>
      <c r="D202" s="578">
        <v>1</v>
      </c>
      <c r="E202" s="363">
        <v>871</v>
      </c>
      <c r="F202" s="269">
        <v>1800</v>
      </c>
      <c r="G202" s="269">
        <v>1800</v>
      </c>
      <c r="H202" s="567">
        <f t="shared" si="7"/>
        <v>0</v>
      </c>
      <c r="I202" s="192"/>
      <c r="J202" s="191" t="s">
        <v>145</v>
      </c>
      <c r="K202" s="572">
        <f t="shared" si="8"/>
        <v>24.799081515499427</v>
      </c>
      <c r="L202" s="686" t="s">
        <v>698</v>
      </c>
    </row>
    <row r="203" spans="2:12" x14ac:dyDescent="0.2">
      <c r="B203" s="123" t="s">
        <v>476</v>
      </c>
      <c r="C203" s="578" t="s">
        <v>268</v>
      </c>
      <c r="D203" s="578">
        <v>1</v>
      </c>
      <c r="E203" s="363">
        <v>748</v>
      </c>
      <c r="F203" s="269">
        <v>1700</v>
      </c>
      <c r="G203" s="269">
        <v>1700</v>
      </c>
      <c r="H203" s="567">
        <f t="shared" si="7"/>
        <v>0</v>
      </c>
      <c r="I203" s="192"/>
      <c r="J203" s="191" t="s">
        <v>145</v>
      </c>
      <c r="K203" s="572">
        <f t="shared" si="8"/>
        <v>27.272727272727273</v>
      </c>
      <c r="L203" s="686" t="s">
        <v>604</v>
      </c>
    </row>
    <row r="204" spans="2:12" x14ac:dyDescent="0.2">
      <c r="B204" s="123" t="s">
        <v>477</v>
      </c>
      <c r="C204" s="578" t="s">
        <v>268</v>
      </c>
      <c r="D204" s="578">
        <v>1</v>
      </c>
      <c r="E204" s="363">
        <v>871</v>
      </c>
      <c r="F204" s="269">
        <v>1800</v>
      </c>
      <c r="G204" s="269">
        <v>1800</v>
      </c>
      <c r="H204" s="567">
        <f t="shared" si="7"/>
        <v>0</v>
      </c>
      <c r="I204" s="192"/>
      <c r="J204" s="191" t="s">
        <v>145</v>
      </c>
      <c r="K204" s="572">
        <f t="shared" si="8"/>
        <v>24.799081515499427</v>
      </c>
      <c r="L204" s="686" t="s">
        <v>607</v>
      </c>
    </row>
    <row r="205" spans="2:12" x14ac:dyDescent="0.2">
      <c r="B205" s="123" t="s">
        <v>478</v>
      </c>
      <c r="C205" s="578" t="s">
        <v>268</v>
      </c>
      <c r="D205" s="578">
        <v>1</v>
      </c>
      <c r="E205" s="363">
        <v>861</v>
      </c>
      <c r="F205" s="269">
        <v>1800</v>
      </c>
      <c r="G205" s="269">
        <v>1800</v>
      </c>
      <c r="H205" s="567">
        <f t="shared" si="7"/>
        <v>0</v>
      </c>
      <c r="I205" s="192"/>
      <c r="J205" s="191" t="s">
        <v>145</v>
      </c>
      <c r="K205" s="572">
        <f t="shared" si="8"/>
        <v>25.087108013937282</v>
      </c>
      <c r="L205" s="686" t="s">
        <v>703</v>
      </c>
    </row>
    <row r="206" spans="2:12" x14ac:dyDescent="0.2">
      <c r="B206" s="123" t="s">
        <v>479</v>
      </c>
      <c r="C206" s="578" t="s">
        <v>268</v>
      </c>
      <c r="D206" s="578">
        <v>1</v>
      </c>
      <c r="E206" s="363">
        <v>802</v>
      </c>
      <c r="F206" s="269">
        <v>1750</v>
      </c>
      <c r="G206" s="269">
        <v>1750</v>
      </c>
      <c r="H206" s="567">
        <f t="shared" si="7"/>
        <v>0</v>
      </c>
      <c r="I206" s="192"/>
      <c r="J206" s="191" t="s">
        <v>145</v>
      </c>
      <c r="K206" s="572">
        <f t="shared" si="8"/>
        <v>26.184538653366584</v>
      </c>
      <c r="L206" s="686" t="s">
        <v>708</v>
      </c>
    </row>
    <row r="207" spans="2:12" x14ac:dyDescent="0.2">
      <c r="B207" s="123" t="s">
        <v>480</v>
      </c>
      <c r="C207" s="578" t="s">
        <v>268</v>
      </c>
      <c r="D207" s="578">
        <v>1</v>
      </c>
      <c r="E207" s="363">
        <v>897</v>
      </c>
      <c r="F207" s="269">
        <v>1800</v>
      </c>
      <c r="G207" s="269">
        <v>1800</v>
      </c>
      <c r="H207" s="567">
        <f t="shared" si="7"/>
        <v>0</v>
      </c>
      <c r="I207" s="192"/>
      <c r="J207" s="191" t="s">
        <v>145</v>
      </c>
      <c r="K207" s="572">
        <f t="shared" si="8"/>
        <v>24.08026755852843</v>
      </c>
      <c r="L207" s="686" t="s">
        <v>709</v>
      </c>
    </row>
    <row r="208" spans="2:12" x14ac:dyDescent="0.2">
      <c r="B208" s="123" t="s">
        <v>481</v>
      </c>
      <c r="C208" s="578" t="s">
        <v>268</v>
      </c>
      <c r="D208" s="578">
        <v>1</v>
      </c>
      <c r="E208" s="363">
        <v>818</v>
      </c>
      <c r="F208" s="269">
        <v>1800</v>
      </c>
      <c r="G208" s="269">
        <v>1800</v>
      </c>
      <c r="H208" s="567">
        <f t="shared" si="7"/>
        <v>0</v>
      </c>
      <c r="I208" s="192"/>
      <c r="J208" s="191" t="s">
        <v>145</v>
      </c>
      <c r="K208" s="572">
        <f t="shared" si="8"/>
        <v>26.405867970660147</v>
      </c>
      <c r="L208" s="686" t="s">
        <v>710</v>
      </c>
    </row>
    <row r="209" spans="2:12" x14ac:dyDescent="0.2">
      <c r="B209" s="123" t="s">
        <v>482</v>
      </c>
      <c r="C209" s="578" t="s">
        <v>268</v>
      </c>
      <c r="D209" s="578">
        <v>1</v>
      </c>
      <c r="E209" s="363">
        <v>857</v>
      </c>
      <c r="F209" s="269">
        <v>1800</v>
      </c>
      <c r="G209" s="269">
        <v>1800</v>
      </c>
      <c r="H209" s="567">
        <f t="shared" si="7"/>
        <v>0</v>
      </c>
      <c r="I209" s="192"/>
      <c r="J209" s="191" t="s">
        <v>145</v>
      </c>
      <c r="K209" s="572">
        <f t="shared" si="8"/>
        <v>25.204200700116687</v>
      </c>
      <c r="L209" s="686" t="s">
        <v>640</v>
      </c>
    </row>
    <row r="210" spans="2:12" x14ac:dyDescent="0.2">
      <c r="B210" s="123" t="s">
        <v>483</v>
      </c>
      <c r="C210" s="578" t="s">
        <v>268</v>
      </c>
      <c r="D210" s="578">
        <v>1</v>
      </c>
      <c r="E210" s="363">
        <v>922</v>
      </c>
      <c r="F210" s="269">
        <v>2000</v>
      </c>
      <c r="G210" s="269">
        <v>2000</v>
      </c>
      <c r="H210" s="567">
        <f t="shared" si="7"/>
        <v>0</v>
      </c>
      <c r="I210" s="192"/>
      <c r="J210" s="191" t="s">
        <v>145</v>
      </c>
      <c r="K210" s="572">
        <f t="shared" si="8"/>
        <v>26.030368763557483</v>
      </c>
      <c r="L210" s="686" t="s">
        <v>604</v>
      </c>
    </row>
    <row r="211" spans="2:12" x14ac:dyDescent="0.2">
      <c r="B211" s="123" t="s">
        <v>484</v>
      </c>
      <c r="C211" s="578" t="s">
        <v>268</v>
      </c>
      <c r="D211" s="578">
        <v>2</v>
      </c>
      <c r="E211" s="363">
        <v>1079</v>
      </c>
      <c r="F211" s="269">
        <v>1700</v>
      </c>
      <c r="G211" s="269">
        <v>1700</v>
      </c>
      <c r="H211" s="567">
        <f t="shared" si="7"/>
        <v>0</v>
      </c>
      <c r="I211" s="192"/>
      <c r="J211" s="191" t="s">
        <v>145</v>
      </c>
      <c r="K211" s="572">
        <f t="shared" si="8"/>
        <v>18.906394810009267</v>
      </c>
      <c r="L211" s="686" t="s">
        <v>711</v>
      </c>
    </row>
    <row r="212" spans="2:12" x14ac:dyDescent="0.2">
      <c r="B212" s="123" t="s">
        <v>485</v>
      </c>
      <c r="C212" s="578" t="s">
        <v>268</v>
      </c>
      <c r="D212" s="578" t="s">
        <v>541</v>
      </c>
      <c r="E212" s="363">
        <v>448</v>
      </c>
      <c r="F212" s="269">
        <v>1425</v>
      </c>
      <c r="G212" s="269">
        <v>1425</v>
      </c>
      <c r="H212" s="567">
        <f t="shared" si="7"/>
        <v>0</v>
      </c>
      <c r="I212" s="192"/>
      <c r="J212" s="191" t="s">
        <v>145</v>
      </c>
      <c r="K212" s="572">
        <f t="shared" si="8"/>
        <v>38.169642857142854</v>
      </c>
      <c r="L212" s="686" t="s">
        <v>712</v>
      </c>
    </row>
    <row r="213" spans="2:12" x14ac:dyDescent="0.2">
      <c r="B213" s="123" t="s">
        <v>486</v>
      </c>
      <c r="C213" s="578" t="s">
        <v>268</v>
      </c>
      <c r="D213" s="578">
        <v>1</v>
      </c>
      <c r="E213" s="363">
        <v>957</v>
      </c>
      <c r="F213" s="269">
        <v>1700</v>
      </c>
      <c r="G213" s="269">
        <v>1700</v>
      </c>
      <c r="H213" s="567">
        <f t="shared" si="7"/>
        <v>0</v>
      </c>
      <c r="I213" s="192"/>
      <c r="J213" s="191" t="s">
        <v>145</v>
      </c>
      <c r="K213" s="572">
        <f t="shared" si="8"/>
        <v>21.316614420062695</v>
      </c>
      <c r="L213" s="686" t="s">
        <v>713</v>
      </c>
    </row>
    <row r="214" spans="2:12" x14ac:dyDescent="0.2">
      <c r="B214" s="123" t="s">
        <v>487</v>
      </c>
      <c r="C214" s="578" t="s">
        <v>268</v>
      </c>
      <c r="D214" s="578">
        <v>1</v>
      </c>
      <c r="E214" s="363">
        <v>867</v>
      </c>
      <c r="F214" s="269">
        <v>1800</v>
      </c>
      <c r="G214" s="269">
        <v>1800</v>
      </c>
      <c r="H214" s="567">
        <f t="shared" si="7"/>
        <v>0</v>
      </c>
      <c r="I214" s="192"/>
      <c r="J214" s="191" t="s">
        <v>145</v>
      </c>
      <c r="K214" s="572">
        <f t="shared" si="8"/>
        <v>24.913494809688583</v>
      </c>
      <c r="L214" s="686" t="s">
        <v>658</v>
      </c>
    </row>
    <row r="215" spans="2:12" x14ac:dyDescent="0.2">
      <c r="B215" s="123" t="s">
        <v>488</v>
      </c>
      <c r="C215" s="578" t="s">
        <v>268</v>
      </c>
      <c r="D215" s="578">
        <v>1</v>
      </c>
      <c r="E215" s="363">
        <v>902</v>
      </c>
      <c r="F215" s="269">
        <v>1800</v>
      </c>
      <c r="G215" s="269">
        <v>1800</v>
      </c>
      <c r="H215" s="567">
        <f t="shared" ref="H215:H278" si="9">IF(E215&gt;0,G215-F215,"")</f>
        <v>0</v>
      </c>
      <c r="I215" s="192"/>
      <c r="J215" s="191" t="s">
        <v>145</v>
      </c>
      <c r="K215" s="572">
        <f t="shared" ref="K215:K278" si="10">IFERROR(G215*12/$E215,"")</f>
        <v>23.946784922394677</v>
      </c>
      <c r="L215" s="686" t="s">
        <v>714</v>
      </c>
    </row>
    <row r="216" spans="2:12" x14ac:dyDescent="0.2">
      <c r="B216" s="123" t="s">
        <v>489</v>
      </c>
      <c r="C216" s="578" t="s">
        <v>268</v>
      </c>
      <c r="D216" s="578">
        <v>1</v>
      </c>
      <c r="E216" s="363">
        <v>871</v>
      </c>
      <c r="F216" s="269">
        <v>1700</v>
      </c>
      <c r="G216" s="269">
        <v>1700</v>
      </c>
      <c r="H216" s="567">
        <f t="shared" si="9"/>
        <v>0</v>
      </c>
      <c r="I216" s="192"/>
      <c r="J216" s="191" t="s">
        <v>145</v>
      </c>
      <c r="K216" s="572">
        <f t="shared" si="10"/>
        <v>23.421354764638348</v>
      </c>
      <c r="L216" s="686" t="s">
        <v>715</v>
      </c>
    </row>
    <row r="217" spans="2:12" x14ac:dyDescent="0.2">
      <c r="B217" s="123" t="s">
        <v>490</v>
      </c>
      <c r="C217" s="578" t="s">
        <v>268</v>
      </c>
      <c r="D217" s="578">
        <v>1</v>
      </c>
      <c r="E217" s="363">
        <v>748</v>
      </c>
      <c r="F217" s="269">
        <v>1725</v>
      </c>
      <c r="G217" s="269">
        <v>1725</v>
      </c>
      <c r="H217" s="567">
        <f t="shared" si="9"/>
        <v>0</v>
      </c>
      <c r="I217" s="192"/>
      <c r="J217" s="191" t="s">
        <v>145</v>
      </c>
      <c r="K217" s="572">
        <f t="shared" si="10"/>
        <v>27.673796791443849</v>
      </c>
      <c r="L217" s="686" t="s">
        <v>716</v>
      </c>
    </row>
    <row r="218" spans="2:12" x14ac:dyDescent="0.2">
      <c r="B218" s="123" t="s">
        <v>491</v>
      </c>
      <c r="C218" s="578" t="s">
        <v>268</v>
      </c>
      <c r="D218" s="578">
        <v>1</v>
      </c>
      <c r="E218" s="363">
        <v>871</v>
      </c>
      <c r="F218" s="269">
        <v>1800</v>
      </c>
      <c r="G218" s="269">
        <v>1800</v>
      </c>
      <c r="H218" s="567">
        <f t="shared" si="9"/>
        <v>0</v>
      </c>
      <c r="I218" s="192"/>
      <c r="J218" s="191" t="s">
        <v>145</v>
      </c>
      <c r="K218" s="572">
        <f t="shared" si="10"/>
        <v>24.799081515499427</v>
      </c>
      <c r="L218" s="686" t="s">
        <v>596</v>
      </c>
    </row>
    <row r="219" spans="2:12" x14ac:dyDescent="0.2">
      <c r="B219" s="123" t="s">
        <v>492</v>
      </c>
      <c r="C219" s="578" t="s">
        <v>268</v>
      </c>
      <c r="D219" s="578">
        <v>1</v>
      </c>
      <c r="E219" s="363">
        <v>861</v>
      </c>
      <c r="F219" s="269">
        <v>1800</v>
      </c>
      <c r="G219" s="269">
        <v>1800</v>
      </c>
      <c r="H219" s="567">
        <f t="shared" si="9"/>
        <v>0</v>
      </c>
      <c r="I219" s="192"/>
      <c r="J219" s="191" t="s">
        <v>145</v>
      </c>
      <c r="K219" s="572">
        <f t="shared" si="10"/>
        <v>25.087108013937282</v>
      </c>
      <c r="L219" s="686" t="s">
        <v>717</v>
      </c>
    </row>
    <row r="220" spans="2:12" x14ac:dyDescent="0.2">
      <c r="B220" s="123" t="s">
        <v>493</v>
      </c>
      <c r="C220" s="578" t="s">
        <v>268</v>
      </c>
      <c r="D220" s="578">
        <v>1</v>
      </c>
      <c r="E220" s="363">
        <v>802</v>
      </c>
      <c r="F220" s="269">
        <v>1750</v>
      </c>
      <c r="G220" s="269">
        <v>1750</v>
      </c>
      <c r="H220" s="567">
        <f t="shared" si="9"/>
        <v>0</v>
      </c>
      <c r="I220" s="192"/>
      <c r="J220" s="191" t="s">
        <v>145</v>
      </c>
      <c r="K220" s="572">
        <f t="shared" si="10"/>
        <v>26.184538653366584</v>
      </c>
      <c r="L220" s="686" t="s">
        <v>652</v>
      </c>
    </row>
    <row r="221" spans="2:12" x14ac:dyDescent="0.2">
      <c r="B221" s="123" t="s">
        <v>494</v>
      </c>
      <c r="C221" s="578" t="s">
        <v>268</v>
      </c>
      <c r="D221" s="578">
        <v>1</v>
      </c>
      <c r="E221" s="363">
        <v>897</v>
      </c>
      <c r="F221" s="269">
        <v>1800</v>
      </c>
      <c r="G221" s="269">
        <v>1800</v>
      </c>
      <c r="H221" s="567">
        <f t="shared" si="9"/>
        <v>0</v>
      </c>
      <c r="I221" s="192"/>
      <c r="J221" s="191" t="s">
        <v>145</v>
      </c>
      <c r="K221" s="572">
        <f t="shared" si="10"/>
        <v>24.08026755852843</v>
      </c>
      <c r="L221" s="686" t="s">
        <v>684</v>
      </c>
    </row>
    <row r="222" spans="2:12" x14ac:dyDescent="0.2">
      <c r="B222" s="123" t="s">
        <v>495</v>
      </c>
      <c r="C222" s="578" t="s">
        <v>268</v>
      </c>
      <c r="D222" s="578">
        <v>1</v>
      </c>
      <c r="E222" s="363">
        <v>818</v>
      </c>
      <c r="F222" s="269">
        <v>1800</v>
      </c>
      <c r="G222" s="269">
        <v>1800</v>
      </c>
      <c r="H222" s="567">
        <f t="shared" si="9"/>
        <v>0</v>
      </c>
      <c r="I222" s="192"/>
      <c r="J222" s="191" t="s">
        <v>145</v>
      </c>
      <c r="K222" s="572">
        <f t="shared" si="10"/>
        <v>26.405867970660147</v>
      </c>
      <c r="L222" s="686" t="s">
        <v>718</v>
      </c>
    </row>
    <row r="223" spans="2:12" x14ac:dyDescent="0.2">
      <c r="B223" s="123" t="s">
        <v>496</v>
      </c>
      <c r="C223" s="578" t="s">
        <v>268</v>
      </c>
      <c r="D223" s="578">
        <v>1</v>
      </c>
      <c r="E223" s="363">
        <v>857</v>
      </c>
      <c r="F223" s="269">
        <v>1930</v>
      </c>
      <c r="G223" s="269">
        <v>1930</v>
      </c>
      <c r="H223" s="567">
        <f t="shared" si="9"/>
        <v>0</v>
      </c>
      <c r="I223" s="192"/>
      <c r="J223" s="191" t="s">
        <v>145</v>
      </c>
      <c r="K223" s="572">
        <f t="shared" si="10"/>
        <v>27.024504084014001</v>
      </c>
      <c r="L223" s="686" t="s">
        <v>613</v>
      </c>
    </row>
    <row r="224" spans="2:12" x14ac:dyDescent="0.2">
      <c r="B224" s="123" t="s">
        <v>497</v>
      </c>
      <c r="C224" s="578" t="s">
        <v>268</v>
      </c>
      <c r="D224" s="578">
        <v>1</v>
      </c>
      <c r="E224" s="363">
        <v>922</v>
      </c>
      <c r="F224" s="269">
        <v>1800</v>
      </c>
      <c r="G224" s="269">
        <v>1800</v>
      </c>
      <c r="H224" s="567">
        <f t="shared" si="9"/>
        <v>0</v>
      </c>
      <c r="I224" s="192"/>
      <c r="J224" s="191" t="s">
        <v>145</v>
      </c>
      <c r="K224" s="572">
        <f t="shared" si="10"/>
        <v>23.427331887201735</v>
      </c>
      <c r="L224" s="686" t="s">
        <v>719</v>
      </c>
    </row>
    <row r="225" spans="2:12" x14ac:dyDescent="0.2">
      <c r="B225" s="123" t="s">
        <v>498</v>
      </c>
      <c r="C225" s="578" t="s">
        <v>268</v>
      </c>
      <c r="D225" s="578">
        <v>1</v>
      </c>
      <c r="E225" s="363">
        <v>1079</v>
      </c>
      <c r="F225" s="269">
        <v>1800</v>
      </c>
      <c r="G225" s="269">
        <v>1800</v>
      </c>
      <c r="H225" s="567">
        <f t="shared" si="9"/>
        <v>0</v>
      </c>
      <c r="I225" s="192"/>
      <c r="J225" s="191" t="s">
        <v>145</v>
      </c>
      <c r="K225" s="572">
        <f t="shared" si="10"/>
        <v>20.018535681186282</v>
      </c>
      <c r="L225" s="686" t="s">
        <v>596</v>
      </c>
    </row>
    <row r="226" spans="2:12" x14ac:dyDescent="0.2">
      <c r="B226" s="123" t="s">
        <v>499</v>
      </c>
      <c r="C226" s="578" t="s">
        <v>268</v>
      </c>
      <c r="D226" s="578" t="s">
        <v>541</v>
      </c>
      <c r="E226" s="363">
        <v>448</v>
      </c>
      <c r="F226" s="269">
        <v>1425</v>
      </c>
      <c r="G226" s="269">
        <v>1425</v>
      </c>
      <c r="H226" s="567">
        <f t="shared" si="9"/>
        <v>0</v>
      </c>
      <c r="I226" s="192"/>
      <c r="J226" s="191" t="s">
        <v>145</v>
      </c>
      <c r="K226" s="572">
        <f t="shared" si="10"/>
        <v>38.169642857142854</v>
      </c>
      <c r="L226" s="686" t="s">
        <v>612</v>
      </c>
    </row>
    <row r="227" spans="2:12" x14ac:dyDescent="0.2">
      <c r="B227" s="123" t="s">
        <v>500</v>
      </c>
      <c r="C227" s="578" t="s">
        <v>268</v>
      </c>
      <c r="D227" s="578">
        <v>1</v>
      </c>
      <c r="E227" s="363">
        <v>957</v>
      </c>
      <c r="F227" s="269">
        <v>1972</v>
      </c>
      <c r="G227" s="269">
        <v>1972</v>
      </c>
      <c r="H227" s="567">
        <f t="shared" si="9"/>
        <v>0</v>
      </c>
      <c r="I227" s="192"/>
      <c r="J227" s="191" t="s">
        <v>145</v>
      </c>
      <c r="K227" s="572">
        <f t="shared" si="10"/>
        <v>24.727272727272727</v>
      </c>
      <c r="L227" s="686" t="s">
        <v>633</v>
      </c>
    </row>
    <row r="228" spans="2:12" x14ac:dyDescent="0.2">
      <c r="B228" s="123" t="s">
        <v>501</v>
      </c>
      <c r="C228" s="578" t="s">
        <v>268</v>
      </c>
      <c r="D228" s="578">
        <v>1</v>
      </c>
      <c r="E228" s="363">
        <v>867</v>
      </c>
      <c r="F228" s="269">
        <v>1800</v>
      </c>
      <c r="G228" s="269">
        <v>1800</v>
      </c>
      <c r="H228" s="567">
        <f t="shared" si="9"/>
        <v>0</v>
      </c>
      <c r="I228" s="192"/>
      <c r="J228" s="191" t="s">
        <v>145</v>
      </c>
      <c r="K228" s="572">
        <f t="shared" si="10"/>
        <v>24.913494809688583</v>
      </c>
      <c r="L228" s="686" t="s">
        <v>694</v>
      </c>
    </row>
    <row r="229" spans="2:12" x14ac:dyDescent="0.2">
      <c r="B229" s="123" t="s">
        <v>502</v>
      </c>
      <c r="C229" s="578" t="s">
        <v>268</v>
      </c>
      <c r="D229" s="578">
        <v>1</v>
      </c>
      <c r="E229" s="363">
        <v>902</v>
      </c>
      <c r="F229" s="269">
        <v>1800</v>
      </c>
      <c r="G229" s="269">
        <v>1800</v>
      </c>
      <c r="H229" s="567">
        <f t="shared" si="9"/>
        <v>0</v>
      </c>
      <c r="I229" s="192"/>
      <c r="J229" s="191" t="s">
        <v>145</v>
      </c>
      <c r="K229" s="572">
        <f t="shared" si="10"/>
        <v>23.946784922394677</v>
      </c>
      <c r="L229" s="686" t="s">
        <v>720</v>
      </c>
    </row>
    <row r="230" spans="2:12" x14ac:dyDescent="0.2">
      <c r="B230" s="123" t="s">
        <v>503</v>
      </c>
      <c r="C230" s="578" t="s">
        <v>268</v>
      </c>
      <c r="D230" s="578">
        <v>1</v>
      </c>
      <c r="E230" s="363">
        <v>871</v>
      </c>
      <c r="F230" s="269">
        <v>1900</v>
      </c>
      <c r="G230" s="269">
        <v>1900</v>
      </c>
      <c r="H230" s="567">
        <f t="shared" si="9"/>
        <v>0</v>
      </c>
      <c r="I230" s="192"/>
      <c r="J230" s="191" t="s">
        <v>145</v>
      </c>
      <c r="K230" s="572">
        <f t="shared" si="10"/>
        <v>26.176808266360506</v>
      </c>
      <c r="L230" s="686" t="s">
        <v>721</v>
      </c>
    </row>
    <row r="231" spans="2:12" x14ac:dyDescent="0.2">
      <c r="B231" s="123" t="s">
        <v>504</v>
      </c>
      <c r="C231" s="578" t="s">
        <v>268</v>
      </c>
      <c r="D231" s="578">
        <v>1</v>
      </c>
      <c r="E231" s="363">
        <v>748</v>
      </c>
      <c r="F231" s="269">
        <v>1725</v>
      </c>
      <c r="G231" s="269">
        <v>1725</v>
      </c>
      <c r="H231" s="567">
        <f t="shared" si="9"/>
        <v>0</v>
      </c>
      <c r="I231" s="192"/>
      <c r="J231" s="191" t="s">
        <v>145</v>
      </c>
      <c r="K231" s="572">
        <f t="shared" si="10"/>
        <v>27.673796791443849</v>
      </c>
      <c r="L231" s="686" t="s">
        <v>624</v>
      </c>
    </row>
    <row r="232" spans="2:12" x14ac:dyDescent="0.2">
      <c r="B232" s="123" t="s">
        <v>505</v>
      </c>
      <c r="C232" s="578" t="s">
        <v>268</v>
      </c>
      <c r="D232" s="578">
        <v>1</v>
      </c>
      <c r="E232" s="363">
        <v>871</v>
      </c>
      <c r="F232" s="269">
        <v>1800</v>
      </c>
      <c r="G232" s="269">
        <v>1800</v>
      </c>
      <c r="H232" s="567">
        <f t="shared" si="9"/>
        <v>0</v>
      </c>
      <c r="I232" s="192"/>
      <c r="J232" s="191" t="s">
        <v>145</v>
      </c>
      <c r="K232" s="572">
        <f t="shared" si="10"/>
        <v>24.799081515499427</v>
      </c>
      <c r="L232" s="686" t="s">
        <v>722</v>
      </c>
    </row>
    <row r="233" spans="2:12" x14ac:dyDescent="0.2">
      <c r="B233" s="123" t="s">
        <v>506</v>
      </c>
      <c r="C233" s="578" t="s">
        <v>268</v>
      </c>
      <c r="D233" s="578">
        <v>1</v>
      </c>
      <c r="E233" s="363">
        <v>861</v>
      </c>
      <c r="F233" s="269">
        <v>1775</v>
      </c>
      <c r="G233" s="269">
        <v>1775</v>
      </c>
      <c r="H233" s="567">
        <f t="shared" si="9"/>
        <v>0</v>
      </c>
      <c r="I233" s="192"/>
      <c r="J233" s="191" t="s">
        <v>145</v>
      </c>
      <c r="K233" s="572">
        <f t="shared" si="10"/>
        <v>24.738675958188153</v>
      </c>
      <c r="L233" s="686" t="s">
        <v>643</v>
      </c>
    </row>
    <row r="234" spans="2:12" x14ac:dyDescent="0.2">
      <c r="B234" s="123" t="s">
        <v>507</v>
      </c>
      <c r="C234" s="578" t="s">
        <v>268</v>
      </c>
      <c r="D234" s="578">
        <v>1</v>
      </c>
      <c r="E234" s="363">
        <v>802</v>
      </c>
      <c r="F234" s="269">
        <v>1800</v>
      </c>
      <c r="G234" s="269">
        <v>1800</v>
      </c>
      <c r="H234" s="567">
        <f t="shared" si="9"/>
        <v>0</v>
      </c>
      <c r="I234" s="192"/>
      <c r="J234" s="191" t="s">
        <v>145</v>
      </c>
      <c r="K234" s="572">
        <f t="shared" si="10"/>
        <v>26.932668329177059</v>
      </c>
      <c r="L234" s="686" t="s">
        <v>723</v>
      </c>
    </row>
    <row r="235" spans="2:12" x14ac:dyDescent="0.2">
      <c r="B235" s="123" t="s">
        <v>508</v>
      </c>
      <c r="C235" s="578" t="s">
        <v>268</v>
      </c>
      <c r="D235" s="578">
        <v>1</v>
      </c>
      <c r="E235" s="363">
        <v>897</v>
      </c>
      <c r="F235" s="269">
        <v>1800</v>
      </c>
      <c r="G235" s="269">
        <v>1800</v>
      </c>
      <c r="H235" s="567">
        <f t="shared" si="9"/>
        <v>0</v>
      </c>
      <c r="I235" s="192"/>
      <c r="J235" s="191" t="s">
        <v>145</v>
      </c>
      <c r="K235" s="572">
        <f t="shared" si="10"/>
        <v>24.08026755852843</v>
      </c>
      <c r="L235" s="686" t="s">
        <v>724</v>
      </c>
    </row>
    <row r="236" spans="2:12" x14ac:dyDescent="0.2">
      <c r="B236" s="123" t="s">
        <v>509</v>
      </c>
      <c r="C236" s="578" t="s">
        <v>268</v>
      </c>
      <c r="D236" s="578">
        <v>1</v>
      </c>
      <c r="E236" s="363">
        <v>818</v>
      </c>
      <c r="F236" s="269">
        <v>1795</v>
      </c>
      <c r="G236" s="269">
        <v>1795</v>
      </c>
      <c r="H236" s="567">
        <f t="shared" si="9"/>
        <v>0</v>
      </c>
      <c r="I236" s="192"/>
      <c r="J236" s="191" t="s">
        <v>145</v>
      </c>
      <c r="K236" s="572">
        <f t="shared" si="10"/>
        <v>26.332518337408313</v>
      </c>
      <c r="L236" s="686" t="s">
        <v>604</v>
      </c>
    </row>
    <row r="237" spans="2:12" x14ac:dyDescent="0.2">
      <c r="B237" s="123" t="s">
        <v>510</v>
      </c>
      <c r="C237" s="578" t="s">
        <v>268</v>
      </c>
      <c r="D237" s="578">
        <v>1</v>
      </c>
      <c r="E237" s="363">
        <v>857</v>
      </c>
      <c r="F237" s="269">
        <v>1750</v>
      </c>
      <c r="G237" s="269">
        <v>1750</v>
      </c>
      <c r="H237" s="567">
        <f t="shared" si="9"/>
        <v>0</v>
      </c>
      <c r="I237" s="192"/>
      <c r="J237" s="191" t="s">
        <v>145</v>
      </c>
      <c r="K237" s="572">
        <f t="shared" si="10"/>
        <v>24.504084014002334</v>
      </c>
      <c r="L237" s="686" t="s">
        <v>725</v>
      </c>
    </row>
    <row r="238" spans="2:12" x14ac:dyDescent="0.2">
      <c r="B238" s="123" t="s">
        <v>511</v>
      </c>
      <c r="C238" s="578" t="s">
        <v>268</v>
      </c>
      <c r="D238" s="578">
        <v>1</v>
      </c>
      <c r="E238" s="363">
        <v>922</v>
      </c>
      <c r="F238" s="269">
        <v>1700</v>
      </c>
      <c r="G238" s="269">
        <v>1700</v>
      </c>
      <c r="H238" s="567">
        <f t="shared" si="9"/>
        <v>0</v>
      </c>
      <c r="I238" s="192"/>
      <c r="J238" s="191" t="s">
        <v>145</v>
      </c>
      <c r="K238" s="572">
        <f t="shared" si="10"/>
        <v>22.125813449023862</v>
      </c>
      <c r="L238" s="686" t="s">
        <v>726</v>
      </c>
    </row>
    <row r="239" spans="2:12" x14ac:dyDescent="0.2">
      <c r="B239" s="123" t="s">
        <v>512</v>
      </c>
      <c r="C239" s="578" t="s">
        <v>268</v>
      </c>
      <c r="D239" s="578">
        <v>1</v>
      </c>
      <c r="E239" s="363">
        <v>1079</v>
      </c>
      <c r="F239" s="269">
        <v>1800</v>
      </c>
      <c r="G239" s="269">
        <v>1800</v>
      </c>
      <c r="H239" s="567">
        <f t="shared" si="9"/>
        <v>0</v>
      </c>
      <c r="I239" s="192"/>
      <c r="J239" s="191" t="s">
        <v>145</v>
      </c>
      <c r="K239" s="572">
        <f t="shared" si="10"/>
        <v>20.018535681186282</v>
      </c>
      <c r="L239" s="686" t="s">
        <v>648</v>
      </c>
    </row>
    <row r="240" spans="2:12" x14ac:dyDescent="0.2">
      <c r="B240" s="123" t="s">
        <v>513</v>
      </c>
      <c r="C240" s="578" t="s">
        <v>268</v>
      </c>
      <c r="D240" s="578" t="s">
        <v>541</v>
      </c>
      <c r="E240" s="363">
        <v>448</v>
      </c>
      <c r="F240" s="269">
        <v>1365</v>
      </c>
      <c r="G240" s="269">
        <v>1365</v>
      </c>
      <c r="H240" s="567">
        <f t="shared" si="9"/>
        <v>0</v>
      </c>
      <c r="I240" s="192"/>
      <c r="J240" s="191" t="s">
        <v>145</v>
      </c>
      <c r="K240" s="572">
        <f t="shared" si="10"/>
        <v>36.5625</v>
      </c>
      <c r="L240" s="686" t="s">
        <v>727</v>
      </c>
    </row>
    <row r="241" spans="2:12" x14ac:dyDescent="0.2">
      <c r="B241" s="123" t="s">
        <v>514</v>
      </c>
      <c r="C241" s="578" t="s">
        <v>268</v>
      </c>
      <c r="D241" s="578">
        <v>1</v>
      </c>
      <c r="E241" s="363">
        <v>957</v>
      </c>
      <c r="F241" s="269">
        <v>1775</v>
      </c>
      <c r="G241" s="269">
        <v>1775</v>
      </c>
      <c r="H241" s="567">
        <f t="shared" si="9"/>
        <v>0</v>
      </c>
      <c r="I241" s="192"/>
      <c r="J241" s="191" t="s">
        <v>145</v>
      </c>
      <c r="K241" s="572">
        <f t="shared" si="10"/>
        <v>22.257053291536049</v>
      </c>
      <c r="L241" s="686" t="s">
        <v>604</v>
      </c>
    </row>
    <row r="242" spans="2:12" x14ac:dyDescent="0.2">
      <c r="B242" s="123" t="s">
        <v>515</v>
      </c>
      <c r="C242" s="578" t="s">
        <v>268</v>
      </c>
      <c r="D242" s="578">
        <v>1</v>
      </c>
      <c r="E242" s="363">
        <v>867</v>
      </c>
      <c r="F242" s="269">
        <v>1800</v>
      </c>
      <c r="G242" s="269">
        <v>1800</v>
      </c>
      <c r="H242" s="567">
        <f t="shared" si="9"/>
        <v>0</v>
      </c>
      <c r="I242" s="192"/>
      <c r="J242" s="191" t="s">
        <v>145</v>
      </c>
      <c r="K242" s="572">
        <f t="shared" si="10"/>
        <v>24.913494809688583</v>
      </c>
      <c r="L242" s="686" t="s">
        <v>634</v>
      </c>
    </row>
    <row r="243" spans="2:12" x14ac:dyDescent="0.2">
      <c r="B243" s="123" t="s">
        <v>516</v>
      </c>
      <c r="C243" s="578" t="s">
        <v>268</v>
      </c>
      <c r="D243" s="578">
        <v>1</v>
      </c>
      <c r="E243" s="363">
        <v>902</v>
      </c>
      <c r="F243" s="269">
        <v>1800</v>
      </c>
      <c r="G243" s="269">
        <v>1800</v>
      </c>
      <c r="H243" s="567">
        <f t="shared" si="9"/>
        <v>0</v>
      </c>
      <c r="I243" s="192"/>
      <c r="J243" s="191" t="s">
        <v>145</v>
      </c>
      <c r="K243" s="572">
        <f t="shared" si="10"/>
        <v>23.946784922394677</v>
      </c>
      <c r="L243" s="686" t="s">
        <v>717</v>
      </c>
    </row>
    <row r="244" spans="2:12" x14ac:dyDescent="0.2">
      <c r="B244" s="123" t="s">
        <v>517</v>
      </c>
      <c r="C244" s="578" t="s">
        <v>268</v>
      </c>
      <c r="D244" s="578">
        <v>1</v>
      </c>
      <c r="E244" s="363">
        <v>871</v>
      </c>
      <c r="F244" s="269">
        <v>1800</v>
      </c>
      <c r="G244" s="269">
        <v>1800</v>
      </c>
      <c r="H244" s="567">
        <f t="shared" si="9"/>
        <v>0</v>
      </c>
      <c r="I244" s="192"/>
      <c r="J244" s="191" t="s">
        <v>145</v>
      </c>
      <c r="K244" s="572">
        <f t="shared" si="10"/>
        <v>24.799081515499427</v>
      </c>
      <c r="L244" s="686" t="s">
        <v>728</v>
      </c>
    </row>
    <row r="245" spans="2:12" x14ac:dyDescent="0.2">
      <c r="B245" s="123" t="s">
        <v>518</v>
      </c>
      <c r="C245" s="578" t="s">
        <v>268</v>
      </c>
      <c r="D245" s="578">
        <v>1</v>
      </c>
      <c r="E245" s="363">
        <v>748</v>
      </c>
      <c r="F245" s="269">
        <v>1850</v>
      </c>
      <c r="G245" s="269">
        <v>1850</v>
      </c>
      <c r="H245" s="567">
        <f t="shared" si="9"/>
        <v>0</v>
      </c>
      <c r="I245" s="192"/>
      <c r="J245" s="191" t="s">
        <v>145</v>
      </c>
      <c r="K245" s="572">
        <f t="shared" si="10"/>
        <v>29.679144385026738</v>
      </c>
      <c r="L245" s="686" t="s">
        <v>613</v>
      </c>
    </row>
    <row r="246" spans="2:12" x14ac:dyDescent="0.2">
      <c r="B246" s="123" t="s">
        <v>519</v>
      </c>
      <c r="C246" s="578" t="s">
        <v>268</v>
      </c>
      <c r="D246" s="578">
        <v>1</v>
      </c>
      <c r="E246" s="363">
        <v>871</v>
      </c>
      <c r="F246" s="269">
        <v>1800</v>
      </c>
      <c r="G246" s="269">
        <v>1800</v>
      </c>
      <c r="H246" s="567">
        <f t="shared" si="9"/>
        <v>0</v>
      </c>
      <c r="I246" s="192"/>
      <c r="J246" s="191" t="s">
        <v>145</v>
      </c>
      <c r="K246" s="572">
        <f t="shared" si="10"/>
        <v>24.799081515499427</v>
      </c>
      <c r="L246" s="686" t="s">
        <v>692</v>
      </c>
    </row>
    <row r="247" spans="2:12" x14ac:dyDescent="0.2">
      <c r="B247" s="123" t="s">
        <v>520</v>
      </c>
      <c r="C247" s="578" t="s">
        <v>268</v>
      </c>
      <c r="D247" s="578">
        <v>1</v>
      </c>
      <c r="E247" s="363">
        <v>861</v>
      </c>
      <c r="F247" s="269">
        <v>1850</v>
      </c>
      <c r="G247" s="269">
        <v>1850</v>
      </c>
      <c r="H247" s="567">
        <f t="shared" si="9"/>
        <v>0</v>
      </c>
      <c r="I247" s="192"/>
      <c r="J247" s="191" t="s">
        <v>145</v>
      </c>
      <c r="K247" s="572">
        <f t="shared" si="10"/>
        <v>25.78397212543554</v>
      </c>
      <c r="L247" s="686" t="s">
        <v>658</v>
      </c>
    </row>
    <row r="248" spans="2:12" x14ac:dyDescent="0.2">
      <c r="B248" s="123" t="s">
        <v>521</v>
      </c>
      <c r="C248" s="578" t="s">
        <v>268</v>
      </c>
      <c r="D248" s="578">
        <v>1</v>
      </c>
      <c r="E248" s="363">
        <v>802</v>
      </c>
      <c r="F248" s="269">
        <v>1850</v>
      </c>
      <c r="G248" s="269">
        <v>1850</v>
      </c>
      <c r="H248" s="567">
        <f t="shared" si="9"/>
        <v>0</v>
      </c>
      <c r="I248" s="192"/>
      <c r="J248" s="191" t="s">
        <v>145</v>
      </c>
      <c r="K248" s="572">
        <f t="shared" si="10"/>
        <v>27.68079800498753</v>
      </c>
      <c r="L248" s="686" t="s">
        <v>729</v>
      </c>
    </row>
    <row r="249" spans="2:12" x14ac:dyDescent="0.2">
      <c r="B249" s="123" t="s">
        <v>522</v>
      </c>
      <c r="C249" s="578" t="s">
        <v>268</v>
      </c>
      <c r="D249" s="578">
        <v>1</v>
      </c>
      <c r="E249" s="363">
        <v>897</v>
      </c>
      <c r="F249" s="269">
        <v>1800</v>
      </c>
      <c r="G249" s="269">
        <v>1800</v>
      </c>
      <c r="H249" s="567">
        <f t="shared" si="9"/>
        <v>0</v>
      </c>
      <c r="I249" s="192"/>
      <c r="J249" s="191" t="s">
        <v>145</v>
      </c>
      <c r="K249" s="572">
        <f t="shared" si="10"/>
        <v>24.08026755852843</v>
      </c>
      <c r="L249" s="686" t="s">
        <v>621</v>
      </c>
    </row>
    <row r="250" spans="2:12" x14ac:dyDescent="0.2">
      <c r="B250" s="123" t="s">
        <v>523</v>
      </c>
      <c r="C250" s="578" t="s">
        <v>268</v>
      </c>
      <c r="D250" s="578">
        <v>1</v>
      </c>
      <c r="E250" s="363">
        <v>818</v>
      </c>
      <c r="F250" s="269">
        <v>1708</v>
      </c>
      <c r="G250" s="269">
        <v>1708</v>
      </c>
      <c r="H250" s="567">
        <f t="shared" si="9"/>
        <v>0</v>
      </c>
      <c r="I250" s="192"/>
      <c r="J250" s="191" t="s">
        <v>145</v>
      </c>
      <c r="K250" s="572">
        <f t="shared" si="10"/>
        <v>25.056234718826406</v>
      </c>
      <c r="L250" s="686" t="s">
        <v>604</v>
      </c>
    </row>
    <row r="251" spans="2:12" x14ac:dyDescent="0.2">
      <c r="B251" s="123" t="s">
        <v>524</v>
      </c>
      <c r="C251" s="578" t="s">
        <v>268</v>
      </c>
      <c r="D251" s="578">
        <v>1</v>
      </c>
      <c r="E251" s="363">
        <v>857</v>
      </c>
      <c r="F251" s="269">
        <v>2250</v>
      </c>
      <c r="G251" s="269">
        <v>2250</v>
      </c>
      <c r="H251" s="567">
        <f t="shared" si="9"/>
        <v>0</v>
      </c>
      <c r="I251" s="192"/>
      <c r="J251" s="191" t="s">
        <v>145</v>
      </c>
      <c r="K251" s="572">
        <f t="shared" si="10"/>
        <v>31.505250875145858</v>
      </c>
      <c r="L251" s="686" t="s">
        <v>657</v>
      </c>
    </row>
    <row r="252" spans="2:12" x14ac:dyDescent="0.2">
      <c r="B252" s="123" t="s">
        <v>525</v>
      </c>
      <c r="C252" s="578" t="s">
        <v>268</v>
      </c>
      <c r="D252" s="578">
        <v>1</v>
      </c>
      <c r="E252" s="363">
        <v>922</v>
      </c>
      <c r="F252" s="269">
        <v>1800</v>
      </c>
      <c r="G252" s="269">
        <v>1800</v>
      </c>
      <c r="H252" s="567">
        <f t="shared" si="9"/>
        <v>0</v>
      </c>
      <c r="I252" s="192"/>
      <c r="J252" s="191" t="s">
        <v>145</v>
      </c>
      <c r="K252" s="572">
        <f t="shared" si="10"/>
        <v>23.427331887201735</v>
      </c>
      <c r="L252" s="686" t="s">
        <v>668</v>
      </c>
    </row>
    <row r="253" spans="2:12" x14ac:dyDescent="0.2">
      <c r="B253" s="123" t="s">
        <v>526</v>
      </c>
      <c r="C253" s="578" t="s">
        <v>268</v>
      </c>
      <c r="D253" s="578">
        <v>1</v>
      </c>
      <c r="E253" s="363">
        <v>1079</v>
      </c>
      <c r="F253" s="269">
        <v>1865</v>
      </c>
      <c r="G253" s="269">
        <v>1865</v>
      </c>
      <c r="H253" s="567">
        <f t="shared" si="9"/>
        <v>0</v>
      </c>
      <c r="I253" s="192"/>
      <c r="J253" s="191" t="s">
        <v>145</v>
      </c>
      <c r="K253" s="572">
        <f t="shared" si="10"/>
        <v>20.741427247451345</v>
      </c>
      <c r="L253" s="686" t="s">
        <v>730</v>
      </c>
    </row>
    <row r="254" spans="2:12" x14ac:dyDescent="0.2">
      <c r="B254" s="123" t="s">
        <v>527</v>
      </c>
      <c r="C254" s="578" t="s">
        <v>268</v>
      </c>
      <c r="D254" s="578" t="s">
        <v>541</v>
      </c>
      <c r="E254" s="363">
        <v>448</v>
      </c>
      <c r="F254" s="269">
        <v>1425</v>
      </c>
      <c r="G254" s="269">
        <v>1425</v>
      </c>
      <c r="H254" s="567">
        <f t="shared" si="9"/>
        <v>0</v>
      </c>
      <c r="I254" s="192"/>
      <c r="J254" s="191" t="s">
        <v>145</v>
      </c>
      <c r="K254" s="572">
        <f t="shared" si="10"/>
        <v>38.169642857142854</v>
      </c>
      <c r="L254" s="686" t="s">
        <v>731</v>
      </c>
    </row>
    <row r="255" spans="2:12" x14ac:dyDescent="0.2">
      <c r="B255" s="123" t="s">
        <v>528</v>
      </c>
      <c r="C255" s="578" t="s">
        <v>268</v>
      </c>
      <c r="D255" s="578">
        <v>1</v>
      </c>
      <c r="E255" s="363">
        <v>957</v>
      </c>
      <c r="F255" s="269">
        <v>2247</v>
      </c>
      <c r="G255" s="269">
        <v>2247</v>
      </c>
      <c r="H255" s="567">
        <f t="shared" si="9"/>
        <v>0</v>
      </c>
      <c r="I255" s="192"/>
      <c r="J255" s="191" t="s">
        <v>145</v>
      </c>
      <c r="K255" s="572">
        <f t="shared" si="10"/>
        <v>28.175548589341691</v>
      </c>
      <c r="L255" s="686" t="s">
        <v>732</v>
      </c>
    </row>
    <row r="256" spans="2:12" x14ac:dyDescent="0.2">
      <c r="B256" s="123" t="s">
        <v>529</v>
      </c>
      <c r="C256" s="578" t="s">
        <v>268</v>
      </c>
      <c r="D256" s="578">
        <v>1</v>
      </c>
      <c r="E256" s="363">
        <v>867</v>
      </c>
      <c r="F256" s="269">
        <v>1880</v>
      </c>
      <c r="G256" s="269">
        <v>1880</v>
      </c>
      <c r="H256" s="567">
        <f t="shared" si="9"/>
        <v>0</v>
      </c>
      <c r="I256" s="192"/>
      <c r="J256" s="191" t="s">
        <v>145</v>
      </c>
      <c r="K256" s="572">
        <f t="shared" si="10"/>
        <v>26.020761245674741</v>
      </c>
      <c r="L256" s="686" t="s">
        <v>717</v>
      </c>
    </row>
    <row r="257" spans="2:12" x14ac:dyDescent="0.2">
      <c r="B257" s="123" t="s">
        <v>530</v>
      </c>
      <c r="C257" s="578" t="s">
        <v>268</v>
      </c>
      <c r="D257" s="578">
        <v>1</v>
      </c>
      <c r="E257" s="363">
        <v>902</v>
      </c>
      <c r="F257" s="269">
        <v>1675</v>
      </c>
      <c r="G257" s="269">
        <v>1675</v>
      </c>
      <c r="H257" s="567">
        <f t="shared" si="9"/>
        <v>0</v>
      </c>
      <c r="I257" s="192"/>
      <c r="J257" s="191" t="s">
        <v>145</v>
      </c>
      <c r="K257" s="572">
        <f t="shared" si="10"/>
        <v>22.283813747228383</v>
      </c>
      <c r="L257" s="686" t="s">
        <v>733</v>
      </c>
    </row>
    <row r="258" spans="2:12" x14ac:dyDescent="0.2">
      <c r="B258" s="123" t="s">
        <v>531</v>
      </c>
      <c r="C258" s="578" t="s">
        <v>268</v>
      </c>
      <c r="D258" s="578">
        <v>1</v>
      </c>
      <c r="E258" s="363">
        <v>871</v>
      </c>
      <c r="F258" s="269">
        <v>1800</v>
      </c>
      <c r="G258" s="269">
        <v>1800</v>
      </c>
      <c r="H258" s="567">
        <f t="shared" si="9"/>
        <v>0</v>
      </c>
      <c r="I258" s="192"/>
      <c r="J258" s="191" t="s">
        <v>145</v>
      </c>
      <c r="K258" s="572">
        <f t="shared" si="10"/>
        <v>24.799081515499427</v>
      </c>
      <c r="L258" s="686" t="s">
        <v>734</v>
      </c>
    </row>
    <row r="259" spans="2:12" x14ac:dyDescent="0.2">
      <c r="B259" s="123" t="s">
        <v>532</v>
      </c>
      <c r="C259" s="578" t="s">
        <v>268</v>
      </c>
      <c r="D259" s="578">
        <v>1</v>
      </c>
      <c r="E259" s="363">
        <v>748</v>
      </c>
      <c r="F259" s="269">
        <v>1725</v>
      </c>
      <c r="G259" s="269">
        <v>1725</v>
      </c>
      <c r="H259" s="567">
        <f t="shared" si="9"/>
        <v>0</v>
      </c>
      <c r="I259" s="192"/>
      <c r="J259" s="191" t="s">
        <v>145</v>
      </c>
      <c r="K259" s="572">
        <f t="shared" si="10"/>
        <v>27.673796791443849</v>
      </c>
      <c r="L259" s="686" t="s">
        <v>608</v>
      </c>
    </row>
    <row r="260" spans="2:12" x14ac:dyDescent="0.2">
      <c r="B260" s="123" t="s">
        <v>533</v>
      </c>
      <c r="C260" s="578" t="s">
        <v>268</v>
      </c>
      <c r="D260" s="578">
        <v>1</v>
      </c>
      <c r="E260" s="363">
        <v>871</v>
      </c>
      <c r="F260" s="269">
        <v>1800</v>
      </c>
      <c r="G260" s="269">
        <v>1800</v>
      </c>
      <c r="H260" s="567">
        <f t="shared" si="9"/>
        <v>0</v>
      </c>
      <c r="I260" s="192"/>
      <c r="J260" s="191" t="s">
        <v>145</v>
      </c>
      <c r="K260" s="572">
        <f t="shared" si="10"/>
        <v>24.799081515499427</v>
      </c>
      <c r="L260" s="686" t="s">
        <v>613</v>
      </c>
    </row>
    <row r="261" spans="2:12" x14ac:dyDescent="0.2">
      <c r="B261" s="123" t="s">
        <v>534</v>
      </c>
      <c r="C261" s="578" t="s">
        <v>268</v>
      </c>
      <c r="D261" s="578">
        <v>1</v>
      </c>
      <c r="E261" s="363">
        <v>861</v>
      </c>
      <c r="F261" s="269">
        <v>1800</v>
      </c>
      <c r="G261" s="269">
        <v>1800</v>
      </c>
      <c r="H261" s="567">
        <f t="shared" si="9"/>
        <v>0</v>
      </c>
      <c r="I261" s="192"/>
      <c r="J261" s="191" t="s">
        <v>145</v>
      </c>
      <c r="K261" s="572">
        <f t="shared" si="10"/>
        <v>25.087108013937282</v>
      </c>
      <c r="L261" s="686" t="s">
        <v>628</v>
      </c>
    </row>
    <row r="262" spans="2:12" x14ac:dyDescent="0.2">
      <c r="B262" s="123" t="s">
        <v>535</v>
      </c>
      <c r="C262" s="578" t="s">
        <v>268</v>
      </c>
      <c r="D262" s="578">
        <v>1</v>
      </c>
      <c r="E262" s="363">
        <v>802</v>
      </c>
      <c r="F262" s="269">
        <v>1800</v>
      </c>
      <c r="G262" s="269">
        <v>1800</v>
      </c>
      <c r="H262" s="567">
        <f t="shared" si="9"/>
        <v>0</v>
      </c>
      <c r="I262" s="192"/>
      <c r="J262" s="191" t="s">
        <v>145</v>
      </c>
      <c r="K262" s="572">
        <f t="shared" si="10"/>
        <v>26.932668329177059</v>
      </c>
      <c r="L262" s="686" t="s">
        <v>735</v>
      </c>
    </row>
    <row r="263" spans="2:12" x14ac:dyDescent="0.2">
      <c r="B263" s="123" t="s">
        <v>536</v>
      </c>
      <c r="C263" s="578" t="s">
        <v>268</v>
      </c>
      <c r="D263" s="578">
        <v>1</v>
      </c>
      <c r="E263" s="363">
        <v>897</v>
      </c>
      <c r="F263" s="269">
        <v>1800</v>
      </c>
      <c r="G263" s="269">
        <v>1800</v>
      </c>
      <c r="H263" s="567">
        <f t="shared" si="9"/>
        <v>0</v>
      </c>
      <c r="I263" s="192"/>
      <c r="J263" s="191" t="s">
        <v>145</v>
      </c>
      <c r="K263" s="572">
        <f t="shared" si="10"/>
        <v>24.08026755852843</v>
      </c>
      <c r="L263" s="686" t="s">
        <v>736</v>
      </c>
    </row>
    <row r="264" spans="2:12" x14ac:dyDescent="0.2">
      <c r="B264" s="123" t="s">
        <v>537</v>
      </c>
      <c r="C264" s="578" t="s">
        <v>268</v>
      </c>
      <c r="D264" s="578">
        <v>1</v>
      </c>
      <c r="E264" s="363">
        <v>818</v>
      </c>
      <c r="F264" s="269">
        <v>0</v>
      </c>
      <c r="G264" s="269">
        <v>0</v>
      </c>
      <c r="H264" s="567">
        <f t="shared" si="9"/>
        <v>0</v>
      </c>
      <c r="I264" s="192"/>
      <c r="J264" s="191" t="s">
        <v>146</v>
      </c>
      <c r="K264" s="572">
        <f t="shared" si="10"/>
        <v>0</v>
      </c>
      <c r="L264" s="686"/>
    </row>
    <row r="265" spans="2:12" x14ac:dyDescent="0.2">
      <c r="B265" s="123" t="s">
        <v>538</v>
      </c>
      <c r="C265" s="578" t="s">
        <v>268</v>
      </c>
      <c r="D265" s="578">
        <v>1</v>
      </c>
      <c r="E265" s="363">
        <v>857</v>
      </c>
      <c r="F265" s="269">
        <v>1975</v>
      </c>
      <c r="G265" s="269">
        <v>1975</v>
      </c>
      <c r="H265" s="567">
        <f t="shared" si="9"/>
        <v>0</v>
      </c>
      <c r="I265" s="192"/>
      <c r="J265" s="191" t="s">
        <v>145</v>
      </c>
      <c r="K265" s="572">
        <f t="shared" si="10"/>
        <v>27.654609101516918</v>
      </c>
      <c r="L265" s="686" t="s">
        <v>607</v>
      </c>
    </row>
    <row r="266" spans="2:12" x14ac:dyDescent="0.2">
      <c r="B266" s="123" t="s">
        <v>539</v>
      </c>
      <c r="C266" s="578" t="s">
        <v>268</v>
      </c>
      <c r="D266" s="578">
        <v>1</v>
      </c>
      <c r="E266" s="363">
        <v>922</v>
      </c>
      <c r="F266" s="269">
        <v>1800</v>
      </c>
      <c r="G266" s="269">
        <v>1800</v>
      </c>
      <c r="H266" s="567">
        <f t="shared" si="9"/>
        <v>0</v>
      </c>
      <c r="I266" s="192"/>
      <c r="J266" s="191" t="s">
        <v>145</v>
      </c>
      <c r="K266" s="572">
        <f t="shared" si="10"/>
        <v>23.427331887201735</v>
      </c>
      <c r="L266" s="686" t="s">
        <v>613</v>
      </c>
    </row>
    <row r="267" spans="2:12" x14ac:dyDescent="0.2">
      <c r="B267" s="123" t="s">
        <v>540</v>
      </c>
      <c r="C267" s="578" t="s">
        <v>268</v>
      </c>
      <c r="D267" s="578">
        <v>1</v>
      </c>
      <c r="E267" s="363">
        <v>814</v>
      </c>
      <c r="F267" s="269">
        <v>2200</v>
      </c>
      <c r="G267" s="269">
        <v>2200</v>
      </c>
      <c r="H267" s="567">
        <f t="shared" si="9"/>
        <v>0</v>
      </c>
      <c r="I267" s="192"/>
      <c r="J267" s="191" t="s">
        <v>145</v>
      </c>
      <c r="K267" s="572">
        <f t="shared" si="10"/>
        <v>32.432432432432435</v>
      </c>
      <c r="L267" s="686" t="s">
        <v>677</v>
      </c>
    </row>
    <row r="268" spans="2:12" x14ac:dyDescent="0.2">
      <c r="B268" s="123"/>
      <c r="C268" s="578"/>
      <c r="D268" s="578"/>
      <c r="E268" s="363"/>
      <c r="F268" s="269"/>
      <c r="G268" s="203"/>
      <c r="H268" s="567" t="str">
        <f t="shared" si="9"/>
        <v/>
      </c>
      <c r="I268" s="192"/>
      <c r="J268" s="191"/>
      <c r="K268" s="572" t="str">
        <f t="shared" si="10"/>
        <v/>
      </c>
      <c r="L268" s="686"/>
    </row>
    <row r="269" spans="2:12" x14ac:dyDescent="0.2">
      <c r="B269" s="123"/>
      <c r="C269" s="578"/>
      <c r="D269" s="578"/>
      <c r="E269" s="363"/>
      <c r="F269" s="269"/>
      <c r="G269" s="203"/>
      <c r="H269" s="567" t="str">
        <f t="shared" si="9"/>
        <v/>
      </c>
      <c r="I269" s="192"/>
      <c r="J269" s="191"/>
      <c r="K269" s="572" t="str">
        <f t="shared" si="10"/>
        <v/>
      </c>
      <c r="L269" s="686"/>
    </row>
    <row r="270" spans="2:12" x14ac:dyDescent="0.2">
      <c r="B270" s="123"/>
      <c r="C270" s="578"/>
      <c r="D270" s="578"/>
      <c r="E270" s="363"/>
      <c r="F270" s="269"/>
      <c r="G270" s="203"/>
      <c r="H270" s="567" t="str">
        <f t="shared" si="9"/>
        <v/>
      </c>
      <c r="I270" s="192"/>
      <c r="J270" s="191"/>
      <c r="K270" s="572" t="str">
        <f t="shared" si="10"/>
        <v/>
      </c>
      <c r="L270" s="686"/>
    </row>
    <row r="271" spans="2:12" x14ac:dyDescent="0.2">
      <c r="B271" s="123"/>
      <c r="C271" s="578"/>
      <c r="D271" s="578"/>
      <c r="E271" s="363"/>
      <c r="F271" s="269"/>
      <c r="G271" s="203"/>
      <c r="H271" s="567" t="str">
        <f t="shared" si="9"/>
        <v/>
      </c>
      <c r="I271" s="192"/>
      <c r="J271" s="191"/>
      <c r="K271" s="572" t="str">
        <f t="shared" si="10"/>
        <v/>
      </c>
      <c r="L271" s="686"/>
    </row>
    <row r="272" spans="2:12" x14ac:dyDescent="0.2">
      <c r="B272" s="123"/>
      <c r="C272" s="578"/>
      <c r="D272" s="578"/>
      <c r="E272" s="363"/>
      <c r="F272" s="269"/>
      <c r="G272" s="203"/>
      <c r="H272" s="567" t="str">
        <f t="shared" si="9"/>
        <v/>
      </c>
      <c r="I272" s="192"/>
      <c r="J272" s="191"/>
      <c r="K272" s="572" t="str">
        <f t="shared" si="10"/>
        <v/>
      </c>
      <c r="L272" s="686"/>
    </row>
    <row r="273" spans="2:12" x14ac:dyDescent="0.2">
      <c r="B273" s="123"/>
      <c r="C273" s="578"/>
      <c r="D273" s="578"/>
      <c r="E273" s="363"/>
      <c r="F273" s="269"/>
      <c r="G273" s="203"/>
      <c r="H273" s="567" t="str">
        <f t="shared" si="9"/>
        <v/>
      </c>
      <c r="I273" s="192"/>
      <c r="J273" s="191"/>
      <c r="K273" s="572" t="str">
        <f t="shared" si="10"/>
        <v/>
      </c>
      <c r="L273" s="686"/>
    </row>
    <row r="274" spans="2:12" x14ac:dyDescent="0.2">
      <c r="B274" s="123"/>
      <c r="C274" s="578"/>
      <c r="D274" s="578"/>
      <c r="E274" s="363"/>
      <c r="F274" s="269"/>
      <c r="G274" s="203"/>
      <c r="H274" s="567" t="str">
        <f t="shared" si="9"/>
        <v/>
      </c>
      <c r="I274" s="192"/>
      <c r="J274" s="191"/>
      <c r="K274" s="572" t="str">
        <f t="shared" si="10"/>
        <v/>
      </c>
      <c r="L274" s="686"/>
    </row>
    <row r="275" spans="2:12" x14ac:dyDescent="0.2">
      <c r="B275" s="123"/>
      <c r="C275" s="578"/>
      <c r="D275" s="578"/>
      <c r="E275" s="363"/>
      <c r="F275" s="269"/>
      <c r="G275" s="203"/>
      <c r="H275" s="567" t="str">
        <f t="shared" si="9"/>
        <v/>
      </c>
      <c r="I275" s="192"/>
      <c r="J275" s="191"/>
      <c r="K275" s="572" t="str">
        <f t="shared" si="10"/>
        <v/>
      </c>
      <c r="L275" s="686"/>
    </row>
    <row r="276" spans="2:12" x14ac:dyDescent="0.2">
      <c r="B276" s="123"/>
      <c r="C276" s="578"/>
      <c r="D276" s="578"/>
      <c r="E276" s="363"/>
      <c r="F276" s="269"/>
      <c r="G276" s="203"/>
      <c r="H276" s="567" t="str">
        <f t="shared" si="9"/>
        <v/>
      </c>
      <c r="I276" s="192"/>
      <c r="J276" s="191"/>
      <c r="K276" s="572" t="str">
        <f t="shared" si="10"/>
        <v/>
      </c>
      <c r="L276" s="686"/>
    </row>
    <row r="277" spans="2:12" x14ac:dyDescent="0.2">
      <c r="B277" s="123"/>
      <c r="C277" s="578"/>
      <c r="D277" s="578"/>
      <c r="E277" s="363"/>
      <c r="F277" s="269"/>
      <c r="G277" s="203"/>
      <c r="H277" s="567" t="str">
        <f t="shared" si="9"/>
        <v/>
      </c>
      <c r="I277" s="192"/>
      <c r="J277" s="191"/>
      <c r="K277" s="572" t="str">
        <f t="shared" si="10"/>
        <v/>
      </c>
      <c r="L277" s="686"/>
    </row>
    <row r="278" spans="2:12" x14ac:dyDescent="0.2">
      <c r="B278" s="123"/>
      <c r="C278" s="578"/>
      <c r="D278" s="578"/>
      <c r="E278" s="363"/>
      <c r="F278" s="269"/>
      <c r="G278" s="203"/>
      <c r="H278" s="567" t="str">
        <f t="shared" si="9"/>
        <v/>
      </c>
      <c r="I278" s="192"/>
      <c r="J278" s="191"/>
      <c r="K278" s="572" t="str">
        <f t="shared" si="10"/>
        <v/>
      </c>
      <c r="L278" s="686"/>
    </row>
    <row r="279" spans="2:12" x14ac:dyDescent="0.2">
      <c r="B279" s="123"/>
      <c r="C279" s="578"/>
      <c r="D279" s="578"/>
      <c r="E279" s="363"/>
      <c r="F279" s="269"/>
      <c r="G279" s="203"/>
      <c r="H279" s="567" t="str">
        <f t="shared" ref="H279:H342" si="11">IF(E279&gt;0,G279-F279,"")</f>
        <v/>
      </c>
      <c r="I279" s="192"/>
      <c r="J279" s="191"/>
      <c r="K279" s="572" t="str">
        <f t="shared" ref="K279:K342" si="12">IFERROR(G279*12/$E279,"")</f>
        <v/>
      </c>
      <c r="L279" s="686"/>
    </row>
    <row r="280" spans="2:12" x14ac:dyDescent="0.2">
      <c r="B280" s="123"/>
      <c r="C280" s="578"/>
      <c r="D280" s="578"/>
      <c r="E280" s="363"/>
      <c r="F280" s="269"/>
      <c r="G280" s="203"/>
      <c r="H280" s="567" t="str">
        <f t="shared" si="11"/>
        <v/>
      </c>
      <c r="I280" s="192"/>
      <c r="J280" s="191"/>
      <c r="K280" s="572" t="str">
        <f t="shared" si="12"/>
        <v/>
      </c>
      <c r="L280" s="686"/>
    </row>
    <row r="281" spans="2:12" x14ac:dyDescent="0.2">
      <c r="B281" s="123"/>
      <c r="C281" s="578"/>
      <c r="D281" s="578"/>
      <c r="E281" s="363"/>
      <c r="F281" s="269"/>
      <c r="G281" s="203"/>
      <c r="H281" s="567" t="str">
        <f t="shared" si="11"/>
        <v/>
      </c>
      <c r="I281" s="192"/>
      <c r="J281" s="191"/>
      <c r="K281" s="572" t="str">
        <f t="shared" si="12"/>
        <v/>
      </c>
      <c r="L281" s="686"/>
    </row>
    <row r="282" spans="2:12" x14ac:dyDescent="0.2">
      <c r="B282" s="123"/>
      <c r="C282" s="578"/>
      <c r="D282" s="578"/>
      <c r="E282" s="363"/>
      <c r="F282" s="269"/>
      <c r="G282" s="203"/>
      <c r="H282" s="567" t="str">
        <f t="shared" si="11"/>
        <v/>
      </c>
      <c r="I282" s="192"/>
      <c r="J282" s="191"/>
      <c r="K282" s="572" t="str">
        <f t="shared" si="12"/>
        <v/>
      </c>
      <c r="L282" s="686"/>
    </row>
    <row r="283" spans="2:12" x14ac:dyDescent="0.2">
      <c r="B283" s="123"/>
      <c r="C283" s="578"/>
      <c r="D283" s="578"/>
      <c r="E283" s="363"/>
      <c r="F283" s="269"/>
      <c r="G283" s="203"/>
      <c r="H283" s="567" t="str">
        <f t="shared" si="11"/>
        <v/>
      </c>
      <c r="I283" s="192"/>
      <c r="J283" s="191"/>
      <c r="K283" s="572" t="str">
        <f t="shared" si="12"/>
        <v/>
      </c>
      <c r="L283" s="686"/>
    </row>
    <row r="284" spans="2:12" x14ac:dyDescent="0.2">
      <c r="B284" s="123"/>
      <c r="C284" s="578"/>
      <c r="D284" s="578"/>
      <c r="E284" s="363"/>
      <c r="F284" s="269"/>
      <c r="G284" s="203"/>
      <c r="H284" s="567" t="str">
        <f t="shared" si="11"/>
        <v/>
      </c>
      <c r="I284" s="192"/>
      <c r="J284" s="191"/>
      <c r="K284" s="572" t="str">
        <f t="shared" si="12"/>
        <v/>
      </c>
      <c r="L284" s="686"/>
    </row>
    <row r="285" spans="2:12" x14ac:dyDescent="0.2">
      <c r="B285" s="123"/>
      <c r="C285" s="578"/>
      <c r="D285" s="578"/>
      <c r="E285" s="363"/>
      <c r="F285" s="269"/>
      <c r="G285" s="203"/>
      <c r="H285" s="567" t="str">
        <f t="shared" si="11"/>
        <v/>
      </c>
      <c r="I285" s="192"/>
      <c r="J285" s="191"/>
      <c r="K285" s="572" t="str">
        <f t="shared" si="12"/>
        <v/>
      </c>
      <c r="L285" s="686"/>
    </row>
    <row r="286" spans="2:12" x14ac:dyDescent="0.2">
      <c r="B286" s="123"/>
      <c r="C286" s="578"/>
      <c r="D286" s="578"/>
      <c r="E286" s="363"/>
      <c r="F286" s="269"/>
      <c r="G286" s="203"/>
      <c r="H286" s="567" t="str">
        <f t="shared" si="11"/>
        <v/>
      </c>
      <c r="I286" s="192"/>
      <c r="J286" s="191"/>
      <c r="K286" s="572" t="str">
        <f t="shared" si="12"/>
        <v/>
      </c>
      <c r="L286" s="686"/>
    </row>
    <row r="287" spans="2:12" x14ac:dyDescent="0.2">
      <c r="B287" s="123"/>
      <c r="C287" s="578"/>
      <c r="D287" s="578"/>
      <c r="E287" s="363"/>
      <c r="F287" s="269"/>
      <c r="G287" s="203"/>
      <c r="H287" s="567" t="str">
        <f t="shared" si="11"/>
        <v/>
      </c>
      <c r="I287" s="192"/>
      <c r="J287" s="191"/>
      <c r="K287" s="572" t="str">
        <f t="shared" si="12"/>
        <v/>
      </c>
      <c r="L287" s="686"/>
    </row>
    <row r="288" spans="2:12" x14ac:dyDescent="0.2">
      <c r="B288" s="123"/>
      <c r="C288" s="578"/>
      <c r="D288" s="578"/>
      <c r="E288" s="363"/>
      <c r="F288" s="269"/>
      <c r="G288" s="203"/>
      <c r="H288" s="567" t="str">
        <f t="shared" si="11"/>
        <v/>
      </c>
      <c r="I288" s="192"/>
      <c r="J288" s="191"/>
      <c r="K288" s="572" t="str">
        <f t="shared" si="12"/>
        <v/>
      </c>
      <c r="L288" s="686"/>
    </row>
    <row r="289" spans="2:12" x14ac:dyDescent="0.2">
      <c r="B289" s="123"/>
      <c r="C289" s="578"/>
      <c r="D289" s="578"/>
      <c r="E289" s="363"/>
      <c r="F289" s="269"/>
      <c r="G289" s="203"/>
      <c r="H289" s="567" t="str">
        <f t="shared" si="11"/>
        <v/>
      </c>
      <c r="I289" s="192"/>
      <c r="J289" s="191"/>
      <c r="K289" s="572" t="str">
        <f t="shared" si="12"/>
        <v/>
      </c>
      <c r="L289" s="686"/>
    </row>
    <row r="290" spans="2:12" x14ac:dyDescent="0.2">
      <c r="B290" s="123"/>
      <c r="C290" s="578"/>
      <c r="D290" s="578"/>
      <c r="E290" s="363"/>
      <c r="F290" s="269"/>
      <c r="G290" s="203"/>
      <c r="H290" s="567" t="str">
        <f t="shared" si="11"/>
        <v/>
      </c>
      <c r="I290" s="192"/>
      <c r="J290" s="191"/>
      <c r="K290" s="572" t="str">
        <f t="shared" si="12"/>
        <v/>
      </c>
      <c r="L290" s="686"/>
    </row>
    <row r="291" spans="2:12" x14ac:dyDescent="0.2">
      <c r="B291" s="123"/>
      <c r="C291" s="578"/>
      <c r="D291" s="578"/>
      <c r="E291" s="363"/>
      <c r="F291" s="269"/>
      <c r="G291" s="203"/>
      <c r="H291" s="567" t="str">
        <f t="shared" si="11"/>
        <v/>
      </c>
      <c r="I291" s="192"/>
      <c r="J291" s="191"/>
      <c r="K291" s="572" t="str">
        <f t="shared" si="12"/>
        <v/>
      </c>
      <c r="L291" s="686"/>
    </row>
    <row r="292" spans="2:12" x14ac:dyDescent="0.2">
      <c r="B292" s="123"/>
      <c r="C292" s="578"/>
      <c r="D292" s="578"/>
      <c r="E292" s="363"/>
      <c r="F292" s="269"/>
      <c r="G292" s="203"/>
      <c r="H292" s="567" t="str">
        <f t="shared" si="11"/>
        <v/>
      </c>
      <c r="I292" s="192"/>
      <c r="J292" s="191"/>
      <c r="K292" s="572" t="str">
        <f t="shared" si="12"/>
        <v/>
      </c>
      <c r="L292" s="686"/>
    </row>
    <row r="293" spans="2:12" x14ac:dyDescent="0.2">
      <c r="B293" s="123"/>
      <c r="C293" s="578"/>
      <c r="D293" s="578"/>
      <c r="E293" s="363"/>
      <c r="F293" s="269"/>
      <c r="G293" s="203"/>
      <c r="H293" s="567" t="str">
        <f t="shared" si="11"/>
        <v/>
      </c>
      <c r="I293" s="192"/>
      <c r="J293" s="191"/>
      <c r="K293" s="572" t="str">
        <f t="shared" si="12"/>
        <v/>
      </c>
      <c r="L293" s="686"/>
    </row>
    <row r="294" spans="2:12" x14ac:dyDescent="0.2">
      <c r="B294" s="123"/>
      <c r="C294" s="578"/>
      <c r="D294" s="578"/>
      <c r="E294" s="363"/>
      <c r="F294" s="269"/>
      <c r="G294" s="203"/>
      <c r="H294" s="567" t="str">
        <f t="shared" si="11"/>
        <v/>
      </c>
      <c r="I294" s="192"/>
      <c r="J294" s="191"/>
      <c r="K294" s="572" t="str">
        <f t="shared" si="12"/>
        <v/>
      </c>
      <c r="L294" s="686"/>
    </row>
    <row r="295" spans="2:12" x14ac:dyDescent="0.2">
      <c r="B295" s="123"/>
      <c r="C295" s="578"/>
      <c r="D295" s="578"/>
      <c r="E295" s="363"/>
      <c r="F295" s="269"/>
      <c r="G295" s="203"/>
      <c r="H295" s="567" t="str">
        <f t="shared" si="11"/>
        <v/>
      </c>
      <c r="I295" s="192"/>
      <c r="J295" s="191"/>
      <c r="K295" s="572" t="str">
        <f t="shared" si="12"/>
        <v/>
      </c>
      <c r="L295" s="686"/>
    </row>
    <row r="296" spans="2:12" x14ac:dyDescent="0.2">
      <c r="B296" s="123"/>
      <c r="C296" s="578"/>
      <c r="D296" s="578"/>
      <c r="E296" s="363"/>
      <c r="F296" s="269"/>
      <c r="G296" s="203"/>
      <c r="H296" s="567" t="str">
        <f t="shared" si="11"/>
        <v/>
      </c>
      <c r="I296" s="192"/>
      <c r="J296" s="191"/>
      <c r="K296" s="572" t="str">
        <f t="shared" si="12"/>
        <v/>
      </c>
      <c r="L296" s="686"/>
    </row>
    <row r="297" spans="2:12" x14ac:dyDescent="0.2">
      <c r="B297" s="123"/>
      <c r="C297" s="578"/>
      <c r="D297" s="578"/>
      <c r="E297" s="363"/>
      <c r="F297" s="269"/>
      <c r="G297" s="203"/>
      <c r="H297" s="567" t="str">
        <f t="shared" si="11"/>
        <v/>
      </c>
      <c r="I297" s="192"/>
      <c r="J297" s="191"/>
      <c r="K297" s="572" t="str">
        <f t="shared" si="12"/>
        <v/>
      </c>
      <c r="L297" s="686"/>
    </row>
    <row r="298" spans="2:12" x14ac:dyDescent="0.2">
      <c r="B298" s="123"/>
      <c r="C298" s="578"/>
      <c r="D298" s="578"/>
      <c r="E298" s="363"/>
      <c r="F298" s="269"/>
      <c r="G298" s="203"/>
      <c r="H298" s="567" t="str">
        <f t="shared" si="11"/>
        <v/>
      </c>
      <c r="I298" s="192"/>
      <c r="J298" s="191"/>
      <c r="K298" s="572" t="str">
        <f t="shared" si="12"/>
        <v/>
      </c>
      <c r="L298" s="686"/>
    </row>
    <row r="299" spans="2:12" x14ac:dyDescent="0.2">
      <c r="B299" s="123"/>
      <c r="C299" s="578"/>
      <c r="D299" s="578"/>
      <c r="E299" s="363"/>
      <c r="F299" s="269"/>
      <c r="G299" s="203"/>
      <c r="H299" s="567" t="str">
        <f t="shared" si="11"/>
        <v/>
      </c>
      <c r="I299" s="192"/>
      <c r="J299" s="191"/>
      <c r="K299" s="572" t="str">
        <f t="shared" si="12"/>
        <v/>
      </c>
      <c r="L299" s="686"/>
    </row>
    <row r="300" spans="2:12" x14ac:dyDescent="0.2">
      <c r="B300" s="123"/>
      <c r="C300" s="578"/>
      <c r="D300" s="578"/>
      <c r="E300" s="363"/>
      <c r="F300" s="269"/>
      <c r="G300" s="203"/>
      <c r="H300" s="567" t="str">
        <f t="shared" si="11"/>
        <v/>
      </c>
      <c r="I300" s="192"/>
      <c r="J300" s="191"/>
      <c r="K300" s="572" t="str">
        <f t="shared" si="12"/>
        <v/>
      </c>
      <c r="L300" s="686"/>
    </row>
    <row r="301" spans="2:12" x14ac:dyDescent="0.2">
      <c r="B301" s="123"/>
      <c r="C301" s="578"/>
      <c r="D301" s="578"/>
      <c r="E301" s="363"/>
      <c r="F301" s="269"/>
      <c r="G301" s="203"/>
      <c r="H301" s="567" t="str">
        <f t="shared" si="11"/>
        <v/>
      </c>
      <c r="I301" s="192"/>
      <c r="J301" s="191"/>
      <c r="K301" s="572" t="str">
        <f t="shared" si="12"/>
        <v/>
      </c>
      <c r="L301" s="686"/>
    </row>
    <row r="302" spans="2:12" x14ac:dyDescent="0.2">
      <c r="B302" s="123"/>
      <c r="C302" s="578"/>
      <c r="D302" s="578"/>
      <c r="E302" s="363"/>
      <c r="F302" s="269"/>
      <c r="G302" s="203"/>
      <c r="H302" s="567" t="str">
        <f t="shared" si="11"/>
        <v/>
      </c>
      <c r="I302" s="192"/>
      <c r="J302" s="191"/>
      <c r="K302" s="572" t="str">
        <f t="shared" si="12"/>
        <v/>
      </c>
      <c r="L302" s="686"/>
    </row>
    <row r="303" spans="2:12" x14ac:dyDescent="0.2">
      <c r="B303" s="123"/>
      <c r="C303" s="578"/>
      <c r="D303" s="578"/>
      <c r="E303" s="363"/>
      <c r="F303" s="269"/>
      <c r="G303" s="203"/>
      <c r="H303" s="567" t="str">
        <f t="shared" si="11"/>
        <v/>
      </c>
      <c r="I303" s="192"/>
      <c r="J303" s="191"/>
      <c r="K303" s="572" t="str">
        <f t="shared" si="12"/>
        <v/>
      </c>
      <c r="L303" s="686"/>
    </row>
    <row r="304" spans="2:12" x14ac:dyDescent="0.2">
      <c r="B304" s="123"/>
      <c r="C304" s="578"/>
      <c r="D304" s="578"/>
      <c r="E304" s="363"/>
      <c r="F304" s="269"/>
      <c r="G304" s="203"/>
      <c r="H304" s="567" t="str">
        <f t="shared" si="11"/>
        <v/>
      </c>
      <c r="I304" s="192"/>
      <c r="J304" s="191"/>
      <c r="K304" s="572" t="str">
        <f t="shared" si="12"/>
        <v/>
      </c>
      <c r="L304" s="686"/>
    </row>
    <row r="305" spans="2:12" x14ac:dyDescent="0.2">
      <c r="B305" s="123"/>
      <c r="C305" s="578"/>
      <c r="D305" s="578"/>
      <c r="E305" s="363"/>
      <c r="F305" s="269"/>
      <c r="G305" s="203"/>
      <c r="H305" s="567" t="str">
        <f t="shared" si="11"/>
        <v/>
      </c>
      <c r="I305" s="192"/>
      <c r="J305" s="191"/>
      <c r="K305" s="572" t="str">
        <f t="shared" si="12"/>
        <v/>
      </c>
      <c r="L305" s="686"/>
    </row>
    <row r="306" spans="2:12" x14ac:dyDescent="0.2">
      <c r="B306" s="123"/>
      <c r="C306" s="578"/>
      <c r="D306" s="578"/>
      <c r="E306" s="363"/>
      <c r="F306" s="269"/>
      <c r="G306" s="203"/>
      <c r="H306" s="567" t="str">
        <f t="shared" si="11"/>
        <v/>
      </c>
      <c r="I306" s="192"/>
      <c r="J306" s="191"/>
      <c r="K306" s="572" t="str">
        <f t="shared" si="12"/>
        <v/>
      </c>
      <c r="L306" s="686"/>
    </row>
    <row r="307" spans="2:12" x14ac:dyDescent="0.2">
      <c r="B307" s="123"/>
      <c r="C307" s="578"/>
      <c r="D307" s="578"/>
      <c r="E307" s="363"/>
      <c r="F307" s="269"/>
      <c r="G307" s="203"/>
      <c r="H307" s="567" t="str">
        <f t="shared" si="11"/>
        <v/>
      </c>
      <c r="I307" s="192"/>
      <c r="J307" s="191"/>
      <c r="K307" s="572" t="str">
        <f t="shared" si="12"/>
        <v/>
      </c>
      <c r="L307" s="686"/>
    </row>
    <row r="308" spans="2:12" x14ac:dyDescent="0.2">
      <c r="B308" s="123"/>
      <c r="C308" s="578"/>
      <c r="D308" s="578"/>
      <c r="E308" s="363"/>
      <c r="F308" s="269"/>
      <c r="G308" s="203"/>
      <c r="H308" s="567" t="str">
        <f t="shared" si="11"/>
        <v/>
      </c>
      <c r="I308" s="192"/>
      <c r="J308" s="191"/>
      <c r="K308" s="572" t="str">
        <f t="shared" si="12"/>
        <v/>
      </c>
      <c r="L308" s="686"/>
    </row>
    <row r="309" spans="2:12" x14ac:dyDescent="0.2">
      <c r="B309" s="123"/>
      <c r="C309" s="578"/>
      <c r="D309" s="578"/>
      <c r="E309" s="363"/>
      <c r="F309" s="269"/>
      <c r="G309" s="203"/>
      <c r="H309" s="567" t="str">
        <f t="shared" si="11"/>
        <v/>
      </c>
      <c r="I309" s="192"/>
      <c r="J309" s="191"/>
      <c r="K309" s="572" t="str">
        <f t="shared" si="12"/>
        <v/>
      </c>
      <c r="L309" s="686"/>
    </row>
    <row r="310" spans="2:12" x14ac:dyDescent="0.2">
      <c r="B310" s="123"/>
      <c r="C310" s="578"/>
      <c r="D310" s="578"/>
      <c r="E310" s="363"/>
      <c r="F310" s="269"/>
      <c r="G310" s="203"/>
      <c r="H310" s="567" t="str">
        <f t="shared" si="11"/>
        <v/>
      </c>
      <c r="I310" s="192"/>
      <c r="J310" s="191"/>
      <c r="K310" s="572" t="str">
        <f t="shared" si="12"/>
        <v/>
      </c>
      <c r="L310" s="686"/>
    </row>
    <row r="311" spans="2:12" x14ac:dyDescent="0.2">
      <c r="B311" s="123"/>
      <c r="C311" s="578"/>
      <c r="D311" s="578"/>
      <c r="E311" s="363"/>
      <c r="F311" s="269"/>
      <c r="G311" s="203"/>
      <c r="H311" s="567" t="str">
        <f t="shared" si="11"/>
        <v/>
      </c>
      <c r="I311" s="192"/>
      <c r="J311" s="191"/>
      <c r="K311" s="572" t="str">
        <f t="shared" si="12"/>
        <v/>
      </c>
      <c r="L311" s="686"/>
    </row>
    <row r="312" spans="2:12" x14ac:dyDescent="0.2">
      <c r="B312" s="123"/>
      <c r="C312" s="578"/>
      <c r="D312" s="578"/>
      <c r="E312" s="363"/>
      <c r="F312" s="269"/>
      <c r="G312" s="203"/>
      <c r="H312" s="567" t="str">
        <f t="shared" si="11"/>
        <v/>
      </c>
      <c r="I312" s="192"/>
      <c r="J312" s="191"/>
      <c r="K312" s="572" t="str">
        <f t="shared" si="12"/>
        <v/>
      </c>
      <c r="L312" s="686"/>
    </row>
    <row r="313" spans="2:12" x14ac:dyDescent="0.2">
      <c r="B313" s="123"/>
      <c r="C313" s="578"/>
      <c r="D313" s="578"/>
      <c r="E313" s="363"/>
      <c r="F313" s="269"/>
      <c r="G313" s="203"/>
      <c r="H313" s="567" t="str">
        <f t="shared" si="11"/>
        <v/>
      </c>
      <c r="I313" s="192"/>
      <c r="J313" s="191"/>
      <c r="K313" s="572" t="str">
        <f t="shared" si="12"/>
        <v/>
      </c>
      <c r="L313" s="686"/>
    </row>
    <row r="314" spans="2:12" x14ac:dyDescent="0.2">
      <c r="B314" s="123"/>
      <c r="C314" s="578"/>
      <c r="D314" s="578"/>
      <c r="E314" s="363"/>
      <c r="F314" s="269"/>
      <c r="G314" s="203"/>
      <c r="H314" s="567" t="str">
        <f t="shared" si="11"/>
        <v/>
      </c>
      <c r="I314" s="192"/>
      <c r="J314" s="191"/>
      <c r="K314" s="572" t="str">
        <f t="shared" si="12"/>
        <v/>
      </c>
      <c r="L314" s="686"/>
    </row>
    <row r="315" spans="2:12" x14ac:dyDescent="0.2">
      <c r="B315" s="123"/>
      <c r="C315" s="578"/>
      <c r="D315" s="578"/>
      <c r="E315" s="363"/>
      <c r="F315" s="269"/>
      <c r="G315" s="203"/>
      <c r="H315" s="567" t="str">
        <f t="shared" si="11"/>
        <v/>
      </c>
      <c r="I315" s="192"/>
      <c r="J315" s="191"/>
      <c r="K315" s="572" t="str">
        <f t="shared" si="12"/>
        <v/>
      </c>
      <c r="L315" s="686"/>
    </row>
    <row r="316" spans="2:12" x14ac:dyDescent="0.2">
      <c r="B316" s="123"/>
      <c r="C316" s="578"/>
      <c r="D316" s="578"/>
      <c r="E316" s="363"/>
      <c r="F316" s="269"/>
      <c r="G316" s="203"/>
      <c r="H316" s="567" t="str">
        <f t="shared" si="11"/>
        <v/>
      </c>
      <c r="I316" s="192"/>
      <c r="J316" s="191"/>
      <c r="K316" s="572" t="str">
        <f t="shared" si="12"/>
        <v/>
      </c>
      <c r="L316" s="686"/>
    </row>
    <row r="317" spans="2:12" x14ac:dyDescent="0.2">
      <c r="B317" s="123"/>
      <c r="C317" s="578"/>
      <c r="D317" s="578"/>
      <c r="E317" s="363"/>
      <c r="F317" s="269"/>
      <c r="G317" s="203"/>
      <c r="H317" s="567" t="str">
        <f t="shared" si="11"/>
        <v/>
      </c>
      <c r="I317" s="192"/>
      <c r="J317" s="191"/>
      <c r="K317" s="572" t="str">
        <f t="shared" si="12"/>
        <v/>
      </c>
      <c r="L317" s="686"/>
    </row>
    <row r="318" spans="2:12" x14ac:dyDescent="0.2">
      <c r="B318" s="123"/>
      <c r="C318" s="578"/>
      <c r="D318" s="578"/>
      <c r="E318" s="363"/>
      <c r="F318" s="269"/>
      <c r="G318" s="203"/>
      <c r="H318" s="567" t="str">
        <f t="shared" si="11"/>
        <v/>
      </c>
      <c r="I318" s="192"/>
      <c r="J318" s="191"/>
      <c r="K318" s="572" t="str">
        <f t="shared" si="12"/>
        <v/>
      </c>
      <c r="L318" s="686"/>
    </row>
    <row r="319" spans="2:12" x14ac:dyDescent="0.2">
      <c r="B319" s="123"/>
      <c r="C319" s="578"/>
      <c r="D319" s="578"/>
      <c r="E319" s="363"/>
      <c r="F319" s="269"/>
      <c r="G319" s="203"/>
      <c r="H319" s="567" t="str">
        <f t="shared" si="11"/>
        <v/>
      </c>
      <c r="I319" s="192"/>
      <c r="J319" s="191"/>
      <c r="K319" s="572" t="str">
        <f t="shared" si="12"/>
        <v/>
      </c>
      <c r="L319" s="686"/>
    </row>
    <row r="320" spans="2:12" x14ac:dyDescent="0.2">
      <c r="B320" s="123"/>
      <c r="C320" s="578"/>
      <c r="D320" s="578"/>
      <c r="E320" s="363"/>
      <c r="F320" s="269"/>
      <c r="G320" s="203"/>
      <c r="H320" s="567" t="str">
        <f t="shared" si="11"/>
        <v/>
      </c>
      <c r="I320" s="192"/>
      <c r="J320" s="191"/>
      <c r="K320" s="572" t="str">
        <f t="shared" si="12"/>
        <v/>
      </c>
      <c r="L320" s="686"/>
    </row>
    <row r="321" spans="2:12" x14ac:dyDescent="0.2">
      <c r="B321" s="123"/>
      <c r="C321" s="578"/>
      <c r="D321" s="578"/>
      <c r="E321" s="363"/>
      <c r="F321" s="269"/>
      <c r="G321" s="203"/>
      <c r="H321" s="567" t="str">
        <f t="shared" si="11"/>
        <v/>
      </c>
      <c r="I321" s="192"/>
      <c r="J321" s="191"/>
      <c r="K321" s="572" t="str">
        <f t="shared" si="12"/>
        <v/>
      </c>
      <c r="L321" s="686"/>
    </row>
    <row r="322" spans="2:12" x14ac:dyDescent="0.2">
      <c r="B322" s="123"/>
      <c r="C322" s="578"/>
      <c r="D322" s="578"/>
      <c r="E322" s="363"/>
      <c r="F322" s="269"/>
      <c r="G322" s="203"/>
      <c r="H322" s="567" t="str">
        <f t="shared" si="11"/>
        <v/>
      </c>
      <c r="I322" s="192"/>
      <c r="J322" s="191"/>
      <c r="K322" s="572" t="str">
        <f t="shared" si="12"/>
        <v/>
      </c>
      <c r="L322" s="686"/>
    </row>
    <row r="323" spans="2:12" x14ac:dyDescent="0.2">
      <c r="B323" s="123"/>
      <c r="C323" s="578"/>
      <c r="D323" s="578"/>
      <c r="E323" s="363"/>
      <c r="F323" s="269"/>
      <c r="G323" s="203"/>
      <c r="H323" s="567" t="str">
        <f t="shared" si="11"/>
        <v/>
      </c>
      <c r="I323" s="192"/>
      <c r="J323" s="191"/>
      <c r="K323" s="572" t="str">
        <f t="shared" si="12"/>
        <v/>
      </c>
      <c r="L323" s="686"/>
    </row>
    <row r="324" spans="2:12" x14ac:dyDescent="0.2">
      <c r="B324" s="123"/>
      <c r="C324" s="578"/>
      <c r="D324" s="578"/>
      <c r="E324" s="363"/>
      <c r="F324" s="269"/>
      <c r="G324" s="203"/>
      <c r="H324" s="567" t="str">
        <f t="shared" si="11"/>
        <v/>
      </c>
      <c r="I324" s="192"/>
      <c r="J324" s="191"/>
      <c r="K324" s="572" t="str">
        <f t="shared" si="12"/>
        <v/>
      </c>
      <c r="L324" s="686"/>
    </row>
    <row r="325" spans="2:12" x14ac:dyDescent="0.2">
      <c r="B325" s="123"/>
      <c r="C325" s="578"/>
      <c r="D325" s="578"/>
      <c r="E325" s="363"/>
      <c r="F325" s="269"/>
      <c r="G325" s="203"/>
      <c r="H325" s="567" t="str">
        <f t="shared" si="11"/>
        <v/>
      </c>
      <c r="I325" s="192"/>
      <c r="J325" s="191"/>
      <c r="K325" s="572" t="str">
        <f t="shared" si="12"/>
        <v/>
      </c>
      <c r="L325" s="686"/>
    </row>
    <row r="326" spans="2:12" x14ac:dyDescent="0.2">
      <c r="B326" s="123"/>
      <c r="C326" s="578"/>
      <c r="D326" s="578"/>
      <c r="E326" s="363"/>
      <c r="F326" s="269"/>
      <c r="G326" s="203"/>
      <c r="H326" s="567" t="str">
        <f t="shared" si="11"/>
        <v/>
      </c>
      <c r="I326" s="192"/>
      <c r="J326" s="191"/>
      <c r="K326" s="572" t="str">
        <f t="shared" si="12"/>
        <v/>
      </c>
      <c r="L326" s="686"/>
    </row>
    <row r="327" spans="2:12" x14ac:dyDescent="0.2">
      <c r="B327" s="123"/>
      <c r="C327" s="578"/>
      <c r="D327" s="578"/>
      <c r="E327" s="363"/>
      <c r="F327" s="269"/>
      <c r="G327" s="203"/>
      <c r="H327" s="567" t="str">
        <f t="shared" si="11"/>
        <v/>
      </c>
      <c r="I327" s="192"/>
      <c r="J327" s="191"/>
      <c r="K327" s="572" t="str">
        <f t="shared" si="12"/>
        <v/>
      </c>
      <c r="L327" s="686"/>
    </row>
    <row r="328" spans="2:12" x14ac:dyDescent="0.2">
      <c r="B328" s="123"/>
      <c r="C328" s="578"/>
      <c r="D328" s="578"/>
      <c r="E328" s="363"/>
      <c r="F328" s="269"/>
      <c r="G328" s="203"/>
      <c r="H328" s="567" t="str">
        <f t="shared" si="11"/>
        <v/>
      </c>
      <c r="I328" s="192"/>
      <c r="J328" s="191"/>
      <c r="K328" s="572" t="str">
        <f t="shared" si="12"/>
        <v/>
      </c>
      <c r="L328" s="686"/>
    </row>
    <row r="329" spans="2:12" x14ac:dyDescent="0.2">
      <c r="B329" s="123"/>
      <c r="C329" s="578"/>
      <c r="D329" s="578"/>
      <c r="E329" s="363"/>
      <c r="F329" s="269"/>
      <c r="G329" s="203"/>
      <c r="H329" s="567" t="str">
        <f t="shared" si="11"/>
        <v/>
      </c>
      <c r="I329" s="192"/>
      <c r="J329" s="191"/>
      <c r="K329" s="572" t="str">
        <f t="shared" si="12"/>
        <v/>
      </c>
      <c r="L329" s="686"/>
    </row>
    <row r="330" spans="2:12" x14ac:dyDescent="0.2">
      <c r="B330" s="123"/>
      <c r="C330" s="578"/>
      <c r="D330" s="578"/>
      <c r="E330" s="363"/>
      <c r="F330" s="269"/>
      <c r="G330" s="203"/>
      <c r="H330" s="567" t="str">
        <f t="shared" si="11"/>
        <v/>
      </c>
      <c r="I330" s="192"/>
      <c r="J330" s="191"/>
      <c r="K330" s="572" t="str">
        <f t="shared" si="12"/>
        <v/>
      </c>
      <c r="L330" s="686"/>
    </row>
    <row r="331" spans="2:12" x14ac:dyDescent="0.2">
      <c r="B331" s="123"/>
      <c r="C331" s="578"/>
      <c r="D331" s="578"/>
      <c r="E331" s="363"/>
      <c r="F331" s="269"/>
      <c r="G331" s="203"/>
      <c r="H331" s="567" t="str">
        <f t="shared" si="11"/>
        <v/>
      </c>
      <c r="I331" s="192"/>
      <c r="J331" s="191"/>
      <c r="K331" s="572" t="str">
        <f t="shared" si="12"/>
        <v/>
      </c>
      <c r="L331" s="686"/>
    </row>
    <row r="332" spans="2:12" x14ac:dyDescent="0.2">
      <c r="B332" s="123"/>
      <c r="C332" s="578"/>
      <c r="D332" s="578"/>
      <c r="E332" s="363"/>
      <c r="F332" s="269"/>
      <c r="G332" s="203"/>
      <c r="H332" s="567" t="str">
        <f t="shared" si="11"/>
        <v/>
      </c>
      <c r="I332" s="192"/>
      <c r="J332" s="191"/>
      <c r="K332" s="572" t="str">
        <f t="shared" si="12"/>
        <v/>
      </c>
      <c r="L332" s="686"/>
    </row>
    <row r="333" spans="2:12" x14ac:dyDescent="0.2">
      <c r="B333" s="123"/>
      <c r="C333" s="578"/>
      <c r="D333" s="578"/>
      <c r="E333" s="363"/>
      <c r="F333" s="269"/>
      <c r="G333" s="203"/>
      <c r="H333" s="567" t="str">
        <f t="shared" si="11"/>
        <v/>
      </c>
      <c r="I333" s="192"/>
      <c r="J333" s="191"/>
      <c r="K333" s="572" t="str">
        <f t="shared" si="12"/>
        <v/>
      </c>
      <c r="L333" s="686"/>
    </row>
    <row r="334" spans="2:12" x14ac:dyDescent="0.2">
      <c r="B334" s="123"/>
      <c r="C334" s="578"/>
      <c r="D334" s="578"/>
      <c r="E334" s="363"/>
      <c r="F334" s="269"/>
      <c r="G334" s="203"/>
      <c r="H334" s="567" t="str">
        <f t="shared" si="11"/>
        <v/>
      </c>
      <c r="I334" s="192"/>
      <c r="J334" s="191"/>
      <c r="K334" s="572" t="str">
        <f t="shared" si="12"/>
        <v/>
      </c>
      <c r="L334" s="686"/>
    </row>
    <row r="335" spans="2:12" x14ac:dyDescent="0.2">
      <c r="B335" s="123"/>
      <c r="C335" s="578"/>
      <c r="D335" s="578"/>
      <c r="E335" s="363"/>
      <c r="F335" s="269"/>
      <c r="G335" s="203"/>
      <c r="H335" s="567" t="str">
        <f t="shared" si="11"/>
        <v/>
      </c>
      <c r="I335" s="192"/>
      <c r="J335" s="191"/>
      <c r="K335" s="572" t="str">
        <f t="shared" si="12"/>
        <v/>
      </c>
      <c r="L335" s="686"/>
    </row>
    <row r="336" spans="2:12" x14ac:dyDescent="0.2">
      <c r="B336" s="123"/>
      <c r="C336" s="578"/>
      <c r="D336" s="578"/>
      <c r="E336" s="363"/>
      <c r="F336" s="269"/>
      <c r="G336" s="203"/>
      <c r="H336" s="567" t="str">
        <f t="shared" si="11"/>
        <v/>
      </c>
      <c r="I336" s="192"/>
      <c r="J336" s="191"/>
      <c r="K336" s="572" t="str">
        <f t="shared" si="12"/>
        <v/>
      </c>
      <c r="L336" s="686"/>
    </row>
    <row r="337" spans="2:12" x14ac:dyDescent="0.2">
      <c r="B337" s="123"/>
      <c r="C337" s="578"/>
      <c r="D337" s="578"/>
      <c r="E337" s="363"/>
      <c r="F337" s="269"/>
      <c r="G337" s="203"/>
      <c r="H337" s="567" t="str">
        <f t="shared" si="11"/>
        <v/>
      </c>
      <c r="I337" s="192"/>
      <c r="J337" s="191"/>
      <c r="K337" s="572" t="str">
        <f t="shared" si="12"/>
        <v/>
      </c>
      <c r="L337" s="686"/>
    </row>
    <row r="338" spans="2:12" x14ac:dyDescent="0.2">
      <c r="B338" s="123"/>
      <c r="C338" s="578"/>
      <c r="D338" s="578"/>
      <c r="E338" s="363"/>
      <c r="F338" s="269"/>
      <c r="G338" s="203"/>
      <c r="H338" s="567" t="str">
        <f t="shared" si="11"/>
        <v/>
      </c>
      <c r="I338" s="192"/>
      <c r="J338" s="191"/>
      <c r="K338" s="572" t="str">
        <f t="shared" si="12"/>
        <v/>
      </c>
      <c r="L338" s="686"/>
    </row>
    <row r="339" spans="2:12" x14ac:dyDescent="0.2">
      <c r="B339" s="123"/>
      <c r="C339" s="578"/>
      <c r="D339" s="578"/>
      <c r="E339" s="363"/>
      <c r="F339" s="269"/>
      <c r="G339" s="203"/>
      <c r="H339" s="567" t="str">
        <f t="shared" si="11"/>
        <v/>
      </c>
      <c r="I339" s="192"/>
      <c r="J339" s="191"/>
      <c r="K339" s="572" t="str">
        <f t="shared" si="12"/>
        <v/>
      </c>
      <c r="L339" s="686"/>
    </row>
    <row r="340" spans="2:12" x14ac:dyDescent="0.2">
      <c r="B340" s="123"/>
      <c r="C340" s="578"/>
      <c r="D340" s="578"/>
      <c r="E340" s="363"/>
      <c r="F340" s="269"/>
      <c r="G340" s="203"/>
      <c r="H340" s="567" t="str">
        <f t="shared" si="11"/>
        <v/>
      </c>
      <c r="I340" s="192"/>
      <c r="J340" s="191"/>
      <c r="K340" s="572" t="str">
        <f t="shared" si="12"/>
        <v/>
      </c>
      <c r="L340" s="686"/>
    </row>
    <row r="341" spans="2:12" x14ac:dyDescent="0.2">
      <c r="B341" s="123"/>
      <c r="C341" s="578"/>
      <c r="D341" s="578"/>
      <c r="E341" s="363"/>
      <c r="F341" s="269"/>
      <c r="G341" s="203"/>
      <c r="H341" s="567" t="str">
        <f t="shared" si="11"/>
        <v/>
      </c>
      <c r="I341" s="192"/>
      <c r="J341" s="191"/>
      <c r="K341" s="572" t="str">
        <f t="shared" si="12"/>
        <v/>
      </c>
      <c r="L341" s="686"/>
    </row>
    <row r="342" spans="2:12" x14ac:dyDescent="0.2">
      <c r="B342" s="123"/>
      <c r="C342" s="578"/>
      <c r="D342" s="578"/>
      <c r="E342" s="363"/>
      <c r="F342" s="269"/>
      <c r="G342" s="203"/>
      <c r="H342" s="567" t="str">
        <f t="shared" si="11"/>
        <v/>
      </c>
      <c r="I342" s="192"/>
      <c r="J342" s="191"/>
      <c r="K342" s="572" t="str">
        <f t="shared" si="12"/>
        <v/>
      </c>
      <c r="L342" s="686"/>
    </row>
    <row r="343" spans="2:12" x14ac:dyDescent="0.2">
      <c r="B343" s="123"/>
      <c r="C343" s="578"/>
      <c r="D343" s="578"/>
      <c r="E343" s="363"/>
      <c r="F343" s="269"/>
      <c r="G343" s="203"/>
      <c r="H343" s="567" t="str">
        <f t="shared" ref="H343:H406" si="13">IF(E343&gt;0,G343-F343,"")</f>
        <v/>
      </c>
      <c r="I343" s="192"/>
      <c r="J343" s="191"/>
      <c r="K343" s="572" t="str">
        <f t="shared" ref="K343:K406" si="14">IFERROR(G343*12/$E343,"")</f>
        <v/>
      </c>
      <c r="L343" s="686"/>
    </row>
    <row r="344" spans="2:12" x14ac:dyDescent="0.2">
      <c r="B344" s="123"/>
      <c r="C344" s="578"/>
      <c r="D344" s="578"/>
      <c r="E344" s="363"/>
      <c r="F344" s="269"/>
      <c r="G344" s="203"/>
      <c r="H344" s="567" t="str">
        <f t="shared" si="13"/>
        <v/>
      </c>
      <c r="I344" s="192"/>
      <c r="J344" s="191"/>
      <c r="K344" s="572" t="str">
        <f t="shared" si="14"/>
        <v/>
      </c>
      <c r="L344" s="686"/>
    </row>
    <row r="345" spans="2:12" x14ac:dyDescent="0.2">
      <c r="B345" s="123"/>
      <c r="C345" s="578"/>
      <c r="D345" s="578"/>
      <c r="E345" s="363"/>
      <c r="F345" s="269"/>
      <c r="G345" s="203"/>
      <c r="H345" s="567" t="str">
        <f t="shared" si="13"/>
        <v/>
      </c>
      <c r="I345" s="192"/>
      <c r="J345" s="191"/>
      <c r="K345" s="572" t="str">
        <f t="shared" si="14"/>
        <v/>
      </c>
      <c r="L345" s="686"/>
    </row>
    <row r="346" spans="2:12" x14ac:dyDescent="0.2">
      <c r="B346" s="123"/>
      <c r="C346" s="578"/>
      <c r="D346" s="578"/>
      <c r="E346" s="363"/>
      <c r="F346" s="269"/>
      <c r="G346" s="203"/>
      <c r="H346" s="567" t="str">
        <f t="shared" si="13"/>
        <v/>
      </c>
      <c r="I346" s="192"/>
      <c r="J346" s="191"/>
      <c r="K346" s="572" t="str">
        <f t="shared" si="14"/>
        <v/>
      </c>
      <c r="L346" s="686"/>
    </row>
    <row r="347" spans="2:12" x14ac:dyDescent="0.2">
      <c r="B347" s="123"/>
      <c r="C347" s="578"/>
      <c r="D347" s="578"/>
      <c r="E347" s="363"/>
      <c r="F347" s="269"/>
      <c r="G347" s="203"/>
      <c r="H347" s="567" t="str">
        <f t="shared" si="13"/>
        <v/>
      </c>
      <c r="I347" s="192"/>
      <c r="J347" s="191"/>
      <c r="K347" s="572" t="str">
        <f t="shared" si="14"/>
        <v/>
      </c>
      <c r="L347" s="686"/>
    </row>
    <row r="348" spans="2:12" x14ac:dyDescent="0.2">
      <c r="B348" s="123"/>
      <c r="C348" s="578"/>
      <c r="D348" s="578"/>
      <c r="E348" s="363"/>
      <c r="F348" s="269"/>
      <c r="G348" s="203"/>
      <c r="H348" s="567" t="str">
        <f t="shared" si="13"/>
        <v/>
      </c>
      <c r="I348" s="192"/>
      <c r="J348" s="191"/>
      <c r="K348" s="572" t="str">
        <f t="shared" si="14"/>
        <v/>
      </c>
      <c r="L348" s="686"/>
    </row>
    <row r="349" spans="2:12" x14ac:dyDescent="0.2">
      <c r="B349" s="123"/>
      <c r="C349" s="578"/>
      <c r="D349" s="578"/>
      <c r="E349" s="363"/>
      <c r="F349" s="269"/>
      <c r="G349" s="203"/>
      <c r="H349" s="567" t="str">
        <f t="shared" si="13"/>
        <v/>
      </c>
      <c r="I349" s="192"/>
      <c r="J349" s="191"/>
      <c r="K349" s="572" t="str">
        <f t="shared" si="14"/>
        <v/>
      </c>
      <c r="L349" s="686"/>
    </row>
    <row r="350" spans="2:12" x14ac:dyDescent="0.2">
      <c r="B350" s="123"/>
      <c r="C350" s="578"/>
      <c r="D350" s="578"/>
      <c r="E350" s="363"/>
      <c r="F350" s="269"/>
      <c r="G350" s="203"/>
      <c r="H350" s="567" t="str">
        <f t="shared" si="13"/>
        <v/>
      </c>
      <c r="I350" s="192"/>
      <c r="J350" s="191"/>
      <c r="K350" s="572" t="str">
        <f t="shared" si="14"/>
        <v/>
      </c>
      <c r="L350" s="686"/>
    </row>
    <row r="351" spans="2:12" x14ac:dyDescent="0.2">
      <c r="B351" s="123"/>
      <c r="C351" s="578"/>
      <c r="D351" s="578"/>
      <c r="E351" s="363"/>
      <c r="F351" s="269"/>
      <c r="G351" s="203"/>
      <c r="H351" s="567" t="str">
        <f t="shared" si="13"/>
        <v/>
      </c>
      <c r="I351" s="192"/>
      <c r="J351" s="191"/>
      <c r="K351" s="572" t="str">
        <f t="shared" si="14"/>
        <v/>
      </c>
      <c r="L351" s="686"/>
    </row>
    <row r="352" spans="2:12" x14ac:dyDescent="0.2">
      <c r="B352" s="123"/>
      <c r="C352" s="578"/>
      <c r="D352" s="578"/>
      <c r="E352" s="363"/>
      <c r="F352" s="269"/>
      <c r="G352" s="203"/>
      <c r="H352" s="567" t="str">
        <f t="shared" si="13"/>
        <v/>
      </c>
      <c r="I352" s="192"/>
      <c r="J352" s="191"/>
      <c r="K352" s="572" t="str">
        <f t="shared" si="14"/>
        <v/>
      </c>
      <c r="L352" s="686"/>
    </row>
    <row r="353" spans="2:12" x14ac:dyDescent="0.2">
      <c r="B353" s="123"/>
      <c r="C353" s="578"/>
      <c r="D353" s="578"/>
      <c r="E353" s="363"/>
      <c r="F353" s="269"/>
      <c r="G353" s="203"/>
      <c r="H353" s="567" t="str">
        <f t="shared" si="13"/>
        <v/>
      </c>
      <c r="I353" s="192"/>
      <c r="J353" s="191"/>
      <c r="K353" s="572" t="str">
        <f t="shared" si="14"/>
        <v/>
      </c>
      <c r="L353" s="686"/>
    </row>
    <row r="354" spans="2:12" x14ac:dyDescent="0.2">
      <c r="B354" s="123"/>
      <c r="C354" s="578"/>
      <c r="D354" s="578"/>
      <c r="E354" s="363"/>
      <c r="F354" s="269"/>
      <c r="G354" s="203"/>
      <c r="H354" s="567" t="str">
        <f t="shared" si="13"/>
        <v/>
      </c>
      <c r="I354" s="192"/>
      <c r="J354" s="191"/>
      <c r="K354" s="572" t="str">
        <f t="shared" si="14"/>
        <v/>
      </c>
      <c r="L354" s="686"/>
    </row>
    <row r="355" spans="2:12" x14ac:dyDescent="0.2">
      <c r="B355" s="123"/>
      <c r="C355" s="578"/>
      <c r="D355" s="578"/>
      <c r="E355" s="363"/>
      <c r="F355" s="269"/>
      <c r="G355" s="203"/>
      <c r="H355" s="567" t="str">
        <f t="shared" si="13"/>
        <v/>
      </c>
      <c r="I355" s="192"/>
      <c r="J355" s="191"/>
      <c r="K355" s="572" t="str">
        <f t="shared" si="14"/>
        <v/>
      </c>
      <c r="L355" s="686"/>
    </row>
    <row r="356" spans="2:12" x14ac:dyDescent="0.2">
      <c r="B356" s="123"/>
      <c r="C356" s="578"/>
      <c r="D356" s="578"/>
      <c r="E356" s="363"/>
      <c r="F356" s="269"/>
      <c r="G356" s="203"/>
      <c r="H356" s="567" t="str">
        <f t="shared" si="13"/>
        <v/>
      </c>
      <c r="I356" s="192"/>
      <c r="J356" s="191"/>
      <c r="K356" s="572" t="str">
        <f t="shared" si="14"/>
        <v/>
      </c>
      <c r="L356" s="686"/>
    </row>
    <row r="357" spans="2:12" x14ac:dyDescent="0.2">
      <c r="B357" s="123"/>
      <c r="C357" s="578"/>
      <c r="D357" s="578"/>
      <c r="E357" s="363"/>
      <c r="F357" s="269"/>
      <c r="G357" s="203"/>
      <c r="H357" s="567" t="str">
        <f t="shared" si="13"/>
        <v/>
      </c>
      <c r="I357" s="192"/>
      <c r="J357" s="191"/>
      <c r="K357" s="572" t="str">
        <f t="shared" si="14"/>
        <v/>
      </c>
      <c r="L357" s="686"/>
    </row>
    <row r="358" spans="2:12" x14ac:dyDescent="0.2">
      <c r="B358" s="123"/>
      <c r="C358" s="578"/>
      <c r="D358" s="578"/>
      <c r="E358" s="363"/>
      <c r="F358" s="269"/>
      <c r="G358" s="203"/>
      <c r="H358" s="567" t="str">
        <f t="shared" si="13"/>
        <v/>
      </c>
      <c r="I358" s="192"/>
      <c r="J358" s="191"/>
      <c r="K358" s="572" t="str">
        <f t="shared" si="14"/>
        <v/>
      </c>
      <c r="L358" s="686"/>
    </row>
    <row r="359" spans="2:12" x14ac:dyDescent="0.2">
      <c r="B359" s="123"/>
      <c r="C359" s="578"/>
      <c r="D359" s="578"/>
      <c r="E359" s="363"/>
      <c r="F359" s="269"/>
      <c r="G359" s="203"/>
      <c r="H359" s="567" t="str">
        <f t="shared" si="13"/>
        <v/>
      </c>
      <c r="I359" s="192"/>
      <c r="J359" s="191"/>
      <c r="K359" s="572" t="str">
        <f t="shared" si="14"/>
        <v/>
      </c>
      <c r="L359" s="686"/>
    </row>
    <row r="360" spans="2:12" x14ac:dyDescent="0.2">
      <c r="B360" s="123"/>
      <c r="C360" s="578"/>
      <c r="D360" s="578"/>
      <c r="E360" s="363"/>
      <c r="F360" s="269"/>
      <c r="G360" s="203"/>
      <c r="H360" s="567" t="str">
        <f t="shared" si="13"/>
        <v/>
      </c>
      <c r="I360" s="192"/>
      <c r="J360" s="191"/>
      <c r="K360" s="572" t="str">
        <f t="shared" si="14"/>
        <v/>
      </c>
      <c r="L360" s="686"/>
    </row>
    <row r="361" spans="2:12" x14ac:dyDescent="0.2">
      <c r="B361" s="123"/>
      <c r="C361" s="578"/>
      <c r="D361" s="578"/>
      <c r="E361" s="363"/>
      <c r="F361" s="269"/>
      <c r="G361" s="203"/>
      <c r="H361" s="567" t="str">
        <f t="shared" si="13"/>
        <v/>
      </c>
      <c r="I361" s="192"/>
      <c r="J361" s="191"/>
      <c r="K361" s="572" t="str">
        <f t="shared" si="14"/>
        <v/>
      </c>
      <c r="L361" s="686"/>
    </row>
    <row r="362" spans="2:12" x14ac:dyDescent="0.2">
      <c r="B362" s="123"/>
      <c r="C362" s="578"/>
      <c r="D362" s="578"/>
      <c r="E362" s="363"/>
      <c r="F362" s="269"/>
      <c r="G362" s="203"/>
      <c r="H362" s="567" t="str">
        <f t="shared" si="13"/>
        <v/>
      </c>
      <c r="I362" s="192"/>
      <c r="J362" s="191"/>
      <c r="K362" s="572" t="str">
        <f t="shared" si="14"/>
        <v/>
      </c>
      <c r="L362" s="686"/>
    </row>
    <row r="363" spans="2:12" x14ac:dyDescent="0.2">
      <c r="B363" s="123"/>
      <c r="C363" s="578"/>
      <c r="D363" s="578"/>
      <c r="E363" s="363"/>
      <c r="F363" s="269"/>
      <c r="G363" s="203"/>
      <c r="H363" s="567" t="str">
        <f t="shared" si="13"/>
        <v/>
      </c>
      <c r="I363" s="192"/>
      <c r="J363" s="191"/>
      <c r="K363" s="572" t="str">
        <f t="shared" si="14"/>
        <v/>
      </c>
      <c r="L363" s="686"/>
    </row>
    <row r="364" spans="2:12" x14ac:dyDescent="0.2">
      <c r="B364" s="123"/>
      <c r="C364" s="578"/>
      <c r="D364" s="578"/>
      <c r="E364" s="363"/>
      <c r="F364" s="269"/>
      <c r="G364" s="203"/>
      <c r="H364" s="567" t="str">
        <f t="shared" si="13"/>
        <v/>
      </c>
      <c r="I364" s="192"/>
      <c r="J364" s="191"/>
      <c r="K364" s="572" t="str">
        <f t="shared" si="14"/>
        <v/>
      </c>
      <c r="L364" s="686"/>
    </row>
    <row r="365" spans="2:12" x14ac:dyDescent="0.2">
      <c r="B365" s="123"/>
      <c r="C365" s="578"/>
      <c r="D365" s="578"/>
      <c r="E365" s="363"/>
      <c r="F365" s="269"/>
      <c r="G365" s="203"/>
      <c r="H365" s="567" t="str">
        <f t="shared" si="13"/>
        <v/>
      </c>
      <c r="I365" s="192"/>
      <c r="J365" s="191"/>
      <c r="K365" s="572" t="str">
        <f t="shared" si="14"/>
        <v/>
      </c>
      <c r="L365" s="686"/>
    </row>
    <row r="366" spans="2:12" x14ac:dyDescent="0.2">
      <c r="B366" s="123"/>
      <c r="C366" s="578"/>
      <c r="D366" s="578"/>
      <c r="E366" s="363"/>
      <c r="F366" s="269"/>
      <c r="G366" s="203"/>
      <c r="H366" s="567" t="str">
        <f t="shared" si="13"/>
        <v/>
      </c>
      <c r="I366" s="192"/>
      <c r="J366" s="191"/>
      <c r="K366" s="572" t="str">
        <f t="shared" si="14"/>
        <v/>
      </c>
      <c r="L366" s="686"/>
    </row>
    <row r="367" spans="2:12" x14ac:dyDescent="0.2">
      <c r="B367" s="123"/>
      <c r="C367" s="578"/>
      <c r="D367" s="578"/>
      <c r="E367" s="363"/>
      <c r="F367" s="269"/>
      <c r="G367" s="203"/>
      <c r="H367" s="567" t="str">
        <f t="shared" si="13"/>
        <v/>
      </c>
      <c r="I367" s="192"/>
      <c r="J367" s="191"/>
      <c r="K367" s="572" t="str">
        <f t="shared" si="14"/>
        <v/>
      </c>
      <c r="L367" s="686"/>
    </row>
    <row r="368" spans="2:12" x14ac:dyDescent="0.2">
      <c r="B368" s="123"/>
      <c r="C368" s="578"/>
      <c r="D368" s="578"/>
      <c r="E368" s="363"/>
      <c r="F368" s="269"/>
      <c r="G368" s="203"/>
      <c r="H368" s="567" t="str">
        <f t="shared" si="13"/>
        <v/>
      </c>
      <c r="I368" s="192"/>
      <c r="J368" s="191"/>
      <c r="K368" s="572" t="str">
        <f t="shared" si="14"/>
        <v/>
      </c>
      <c r="L368" s="686"/>
    </row>
    <row r="369" spans="2:12" x14ac:dyDescent="0.2">
      <c r="B369" s="123"/>
      <c r="C369" s="578"/>
      <c r="D369" s="578"/>
      <c r="E369" s="363"/>
      <c r="F369" s="269"/>
      <c r="G369" s="203"/>
      <c r="H369" s="567" t="str">
        <f t="shared" si="13"/>
        <v/>
      </c>
      <c r="I369" s="192"/>
      <c r="J369" s="191"/>
      <c r="K369" s="572" t="str">
        <f t="shared" si="14"/>
        <v/>
      </c>
      <c r="L369" s="686"/>
    </row>
    <row r="370" spans="2:12" x14ac:dyDescent="0.2">
      <c r="B370" s="123"/>
      <c r="C370" s="578"/>
      <c r="D370" s="578"/>
      <c r="E370" s="363"/>
      <c r="F370" s="269"/>
      <c r="G370" s="203"/>
      <c r="H370" s="567" t="str">
        <f t="shared" si="13"/>
        <v/>
      </c>
      <c r="I370" s="192"/>
      <c r="J370" s="191"/>
      <c r="K370" s="572" t="str">
        <f t="shared" si="14"/>
        <v/>
      </c>
      <c r="L370" s="686"/>
    </row>
    <row r="371" spans="2:12" x14ac:dyDescent="0.2">
      <c r="B371" s="123"/>
      <c r="C371" s="578"/>
      <c r="D371" s="578"/>
      <c r="E371" s="363"/>
      <c r="F371" s="269"/>
      <c r="G371" s="203"/>
      <c r="H371" s="567" t="str">
        <f t="shared" si="13"/>
        <v/>
      </c>
      <c r="I371" s="192"/>
      <c r="J371" s="191"/>
      <c r="K371" s="572" t="str">
        <f t="shared" si="14"/>
        <v/>
      </c>
      <c r="L371" s="686"/>
    </row>
    <row r="372" spans="2:12" x14ac:dyDescent="0.2">
      <c r="B372" s="123"/>
      <c r="C372" s="578"/>
      <c r="D372" s="578"/>
      <c r="E372" s="363"/>
      <c r="F372" s="269"/>
      <c r="G372" s="203"/>
      <c r="H372" s="567" t="str">
        <f t="shared" si="13"/>
        <v/>
      </c>
      <c r="I372" s="192"/>
      <c r="J372" s="191"/>
      <c r="K372" s="572" t="str">
        <f t="shared" si="14"/>
        <v/>
      </c>
      <c r="L372" s="686"/>
    </row>
    <row r="373" spans="2:12" x14ac:dyDescent="0.2">
      <c r="B373" s="123"/>
      <c r="C373" s="578"/>
      <c r="D373" s="578"/>
      <c r="E373" s="363"/>
      <c r="F373" s="269"/>
      <c r="G373" s="203"/>
      <c r="H373" s="567" t="str">
        <f t="shared" si="13"/>
        <v/>
      </c>
      <c r="I373" s="192"/>
      <c r="J373" s="191"/>
      <c r="K373" s="572" t="str">
        <f t="shared" si="14"/>
        <v/>
      </c>
      <c r="L373" s="686"/>
    </row>
    <row r="374" spans="2:12" x14ac:dyDescent="0.2">
      <c r="B374" s="123"/>
      <c r="C374" s="578"/>
      <c r="D374" s="578"/>
      <c r="E374" s="363"/>
      <c r="F374" s="269"/>
      <c r="G374" s="203"/>
      <c r="H374" s="567" t="str">
        <f t="shared" si="13"/>
        <v/>
      </c>
      <c r="I374" s="192"/>
      <c r="J374" s="191"/>
      <c r="K374" s="572" t="str">
        <f t="shared" si="14"/>
        <v/>
      </c>
      <c r="L374" s="686"/>
    </row>
    <row r="375" spans="2:12" x14ac:dyDescent="0.2">
      <c r="B375" s="123"/>
      <c r="C375" s="578"/>
      <c r="D375" s="578"/>
      <c r="E375" s="363"/>
      <c r="F375" s="269"/>
      <c r="G375" s="203"/>
      <c r="H375" s="567" t="str">
        <f t="shared" si="13"/>
        <v/>
      </c>
      <c r="I375" s="192"/>
      <c r="J375" s="191"/>
      <c r="K375" s="572" t="str">
        <f t="shared" si="14"/>
        <v/>
      </c>
      <c r="L375" s="686"/>
    </row>
    <row r="376" spans="2:12" x14ac:dyDescent="0.2">
      <c r="B376" s="123"/>
      <c r="C376" s="578"/>
      <c r="D376" s="578"/>
      <c r="E376" s="363"/>
      <c r="F376" s="269"/>
      <c r="G376" s="203"/>
      <c r="H376" s="567" t="str">
        <f t="shared" si="13"/>
        <v/>
      </c>
      <c r="I376" s="192"/>
      <c r="J376" s="191"/>
      <c r="K376" s="572" t="str">
        <f t="shared" si="14"/>
        <v/>
      </c>
      <c r="L376" s="686"/>
    </row>
    <row r="377" spans="2:12" x14ac:dyDescent="0.2">
      <c r="B377" s="123"/>
      <c r="C377" s="578"/>
      <c r="D377" s="578"/>
      <c r="E377" s="363"/>
      <c r="F377" s="269"/>
      <c r="G377" s="203"/>
      <c r="H377" s="567" t="str">
        <f t="shared" si="13"/>
        <v/>
      </c>
      <c r="I377" s="192"/>
      <c r="J377" s="191"/>
      <c r="K377" s="572" t="str">
        <f t="shared" si="14"/>
        <v/>
      </c>
      <c r="L377" s="686"/>
    </row>
    <row r="378" spans="2:12" x14ac:dyDescent="0.2">
      <c r="B378" s="123"/>
      <c r="C378" s="578"/>
      <c r="D378" s="578"/>
      <c r="E378" s="363"/>
      <c r="F378" s="269"/>
      <c r="G378" s="203"/>
      <c r="H378" s="567" t="str">
        <f t="shared" si="13"/>
        <v/>
      </c>
      <c r="I378" s="192"/>
      <c r="J378" s="191"/>
      <c r="K378" s="572" t="str">
        <f t="shared" si="14"/>
        <v/>
      </c>
      <c r="L378" s="686"/>
    </row>
    <row r="379" spans="2:12" x14ac:dyDescent="0.2">
      <c r="B379" s="123"/>
      <c r="C379" s="578"/>
      <c r="D379" s="578"/>
      <c r="E379" s="363"/>
      <c r="F379" s="269"/>
      <c r="G379" s="203"/>
      <c r="H379" s="567" t="str">
        <f t="shared" si="13"/>
        <v/>
      </c>
      <c r="I379" s="192"/>
      <c r="J379" s="191"/>
      <c r="K379" s="572" t="str">
        <f t="shared" si="14"/>
        <v/>
      </c>
      <c r="L379" s="686"/>
    </row>
    <row r="380" spans="2:12" x14ac:dyDescent="0.2">
      <c r="B380" s="123"/>
      <c r="C380" s="578"/>
      <c r="D380" s="578"/>
      <c r="E380" s="363"/>
      <c r="F380" s="269"/>
      <c r="G380" s="203"/>
      <c r="H380" s="567" t="str">
        <f t="shared" si="13"/>
        <v/>
      </c>
      <c r="I380" s="192"/>
      <c r="J380" s="191"/>
      <c r="K380" s="572" t="str">
        <f t="shared" si="14"/>
        <v/>
      </c>
      <c r="L380" s="686"/>
    </row>
    <row r="381" spans="2:12" x14ac:dyDescent="0.2">
      <c r="B381" s="123"/>
      <c r="C381" s="578"/>
      <c r="D381" s="578"/>
      <c r="E381" s="363"/>
      <c r="F381" s="269"/>
      <c r="G381" s="203"/>
      <c r="H381" s="567" t="str">
        <f t="shared" si="13"/>
        <v/>
      </c>
      <c r="I381" s="192"/>
      <c r="J381" s="191"/>
      <c r="K381" s="572" t="str">
        <f t="shared" si="14"/>
        <v/>
      </c>
      <c r="L381" s="686"/>
    </row>
    <row r="382" spans="2:12" x14ac:dyDescent="0.2">
      <c r="B382" s="123"/>
      <c r="C382" s="578"/>
      <c r="D382" s="578"/>
      <c r="E382" s="363"/>
      <c r="F382" s="269"/>
      <c r="G382" s="203"/>
      <c r="H382" s="567" t="str">
        <f t="shared" si="13"/>
        <v/>
      </c>
      <c r="I382" s="192"/>
      <c r="J382" s="191"/>
      <c r="K382" s="572" t="str">
        <f t="shared" si="14"/>
        <v/>
      </c>
      <c r="L382" s="686"/>
    </row>
    <row r="383" spans="2:12" x14ac:dyDescent="0.2">
      <c r="B383" s="123"/>
      <c r="C383" s="578"/>
      <c r="D383" s="578"/>
      <c r="E383" s="363"/>
      <c r="F383" s="269"/>
      <c r="G383" s="203"/>
      <c r="H383" s="567" t="str">
        <f t="shared" si="13"/>
        <v/>
      </c>
      <c r="I383" s="192"/>
      <c r="J383" s="191"/>
      <c r="K383" s="572" t="str">
        <f t="shared" si="14"/>
        <v/>
      </c>
      <c r="L383" s="686"/>
    </row>
    <row r="384" spans="2:12" x14ac:dyDescent="0.2">
      <c r="B384" s="123"/>
      <c r="C384" s="578"/>
      <c r="D384" s="578"/>
      <c r="E384" s="363"/>
      <c r="F384" s="269"/>
      <c r="G384" s="203"/>
      <c r="H384" s="567" t="str">
        <f t="shared" si="13"/>
        <v/>
      </c>
      <c r="I384" s="192"/>
      <c r="J384" s="191"/>
      <c r="K384" s="572" t="str">
        <f t="shared" si="14"/>
        <v/>
      </c>
      <c r="L384" s="686"/>
    </row>
    <row r="385" spans="2:12" x14ac:dyDescent="0.2">
      <c r="B385" s="123"/>
      <c r="C385" s="578"/>
      <c r="D385" s="578"/>
      <c r="E385" s="363"/>
      <c r="F385" s="269"/>
      <c r="G385" s="203"/>
      <c r="H385" s="567" t="str">
        <f t="shared" si="13"/>
        <v/>
      </c>
      <c r="I385" s="192"/>
      <c r="J385" s="191"/>
      <c r="K385" s="572" t="str">
        <f t="shared" si="14"/>
        <v/>
      </c>
      <c r="L385" s="686"/>
    </row>
    <row r="386" spans="2:12" x14ac:dyDescent="0.2">
      <c r="B386" s="123"/>
      <c r="C386" s="578"/>
      <c r="D386" s="578"/>
      <c r="E386" s="363"/>
      <c r="F386" s="269"/>
      <c r="G386" s="203"/>
      <c r="H386" s="567" t="str">
        <f t="shared" si="13"/>
        <v/>
      </c>
      <c r="I386" s="192"/>
      <c r="J386" s="191"/>
      <c r="K386" s="572" t="str">
        <f t="shared" si="14"/>
        <v/>
      </c>
      <c r="L386" s="686"/>
    </row>
    <row r="387" spans="2:12" x14ac:dyDescent="0.2">
      <c r="B387" s="123"/>
      <c r="C387" s="578"/>
      <c r="D387" s="578"/>
      <c r="E387" s="363"/>
      <c r="F387" s="269"/>
      <c r="G387" s="203"/>
      <c r="H387" s="567" t="str">
        <f t="shared" si="13"/>
        <v/>
      </c>
      <c r="I387" s="192"/>
      <c r="J387" s="191"/>
      <c r="K387" s="572" t="str">
        <f t="shared" si="14"/>
        <v/>
      </c>
      <c r="L387" s="686"/>
    </row>
    <row r="388" spans="2:12" x14ac:dyDescent="0.2">
      <c r="B388" s="123"/>
      <c r="C388" s="578"/>
      <c r="D388" s="578"/>
      <c r="E388" s="363"/>
      <c r="F388" s="269"/>
      <c r="G388" s="203"/>
      <c r="H388" s="567" t="str">
        <f t="shared" si="13"/>
        <v/>
      </c>
      <c r="I388" s="192"/>
      <c r="J388" s="191"/>
      <c r="K388" s="572" t="str">
        <f t="shared" si="14"/>
        <v/>
      </c>
      <c r="L388" s="686"/>
    </row>
    <row r="389" spans="2:12" x14ac:dyDescent="0.2">
      <c r="B389" s="123"/>
      <c r="C389" s="578"/>
      <c r="D389" s="578"/>
      <c r="E389" s="363"/>
      <c r="F389" s="269"/>
      <c r="G389" s="203"/>
      <c r="H389" s="567" t="str">
        <f t="shared" si="13"/>
        <v/>
      </c>
      <c r="I389" s="192"/>
      <c r="J389" s="191"/>
      <c r="K389" s="572" t="str">
        <f t="shared" si="14"/>
        <v/>
      </c>
      <c r="L389" s="686"/>
    </row>
    <row r="390" spans="2:12" x14ac:dyDescent="0.2">
      <c r="B390" s="123"/>
      <c r="C390" s="578"/>
      <c r="D390" s="578"/>
      <c r="E390" s="363"/>
      <c r="F390" s="269"/>
      <c r="G390" s="203"/>
      <c r="H390" s="567" t="str">
        <f t="shared" si="13"/>
        <v/>
      </c>
      <c r="I390" s="192"/>
      <c r="J390" s="191"/>
      <c r="K390" s="572" t="str">
        <f t="shared" si="14"/>
        <v/>
      </c>
      <c r="L390" s="686"/>
    </row>
    <row r="391" spans="2:12" x14ac:dyDescent="0.2">
      <c r="B391" s="123"/>
      <c r="C391" s="578"/>
      <c r="D391" s="578"/>
      <c r="E391" s="363"/>
      <c r="F391" s="269"/>
      <c r="G391" s="203"/>
      <c r="H391" s="567" t="str">
        <f t="shared" si="13"/>
        <v/>
      </c>
      <c r="I391" s="192"/>
      <c r="J391" s="191"/>
      <c r="K391" s="572" t="str">
        <f t="shared" si="14"/>
        <v/>
      </c>
      <c r="L391" s="686"/>
    </row>
    <row r="392" spans="2:12" x14ac:dyDescent="0.2">
      <c r="B392" s="123"/>
      <c r="C392" s="578"/>
      <c r="D392" s="578"/>
      <c r="E392" s="363"/>
      <c r="F392" s="269"/>
      <c r="G392" s="203"/>
      <c r="H392" s="567" t="str">
        <f t="shared" si="13"/>
        <v/>
      </c>
      <c r="I392" s="192"/>
      <c r="J392" s="191"/>
      <c r="K392" s="572" t="str">
        <f t="shared" si="14"/>
        <v/>
      </c>
      <c r="L392" s="686"/>
    </row>
    <row r="393" spans="2:12" x14ac:dyDescent="0.2">
      <c r="B393" s="123"/>
      <c r="C393" s="578"/>
      <c r="D393" s="578"/>
      <c r="E393" s="363"/>
      <c r="F393" s="269"/>
      <c r="G393" s="203"/>
      <c r="H393" s="567" t="str">
        <f t="shared" si="13"/>
        <v/>
      </c>
      <c r="I393" s="192"/>
      <c r="J393" s="191"/>
      <c r="K393" s="572" t="str">
        <f t="shared" si="14"/>
        <v/>
      </c>
      <c r="L393" s="686"/>
    </row>
    <row r="394" spans="2:12" x14ac:dyDescent="0.2">
      <c r="B394" s="123"/>
      <c r="C394" s="578"/>
      <c r="D394" s="578"/>
      <c r="E394" s="363"/>
      <c r="F394" s="269"/>
      <c r="G394" s="203"/>
      <c r="H394" s="567" t="str">
        <f t="shared" si="13"/>
        <v/>
      </c>
      <c r="I394" s="192"/>
      <c r="J394" s="191"/>
      <c r="K394" s="572" t="str">
        <f t="shared" si="14"/>
        <v/>
      </c>
      <c r="L394" s="686"/>
    </row>
    <row r="395" spans="2:12" x14ac:dyDescent="0.2">
      <c r="B395" s="123"/>
      <c r="C395" s="578"/>
      <c r="D395" s="578"/>
      <c r="E395" s="363"/>
      <c r="F395" s="269"/>
      <c r="G395" s="203"/>
      <c r="H395" s="567" t="str">
        <f t="shared" si="13"/>
        <v/>
      </c>
      <c r="I395" s="192"/>
      <c r="J395" s="191"/>
      <c r="K395" s="572" t="str">
        <f t="shared" si="14"/>
        <v/>
      </c>
      <c r="L395" s="686"/>
    </row>
    <row r="396" spans="2:12" x14ac:dyDescent="0.2">
      <c r="B396" s="123"/>
      <c r="C396" s="578"/>
      <c r="D396" s="578"/>
      <c r="E396" s="363"/>
      <c r="F396" s="269"/>
      <c r="G396" s="203"/>
      <c r="H396" s="567" t="str">
        <f t="shared" si="13"/>
        <v/>
      </c>
      <c r="I396" s="192"/>
      <c r="J396" s="191"/>
      <c r="K396" s="572" t="str">
        <f t="shared" si="14"/>
        <v/>
      </c>
      <c r="L396" s="686"/>
    </row>
    <row r="397" spans="2:12" x14ac:dyDescent="0.2">
      <c r="B397" s="123"/>
      <c r="C397" s="578"/>
      <c r="D397" s="578"/>
      <c r="E397" s="363"/>
      <c r="F397" s="269"/>
      <c r="G397" s="203"/>
      <c r="H397" s="567" t="str">
        <f t="shared" si="13"/>
        <v/>
      </c>
      <c r="I397" s="192"/>
      <c r="J397" s="191"/>
      <c r="K397" s="572" t="str">
        <f t="shared" si="14"/>
        <v/>
      </c>
      <c r="L397" s="686"/>
    </row>
    <row r="398" spans="2:12" x14ac:dyDescent="0.2">
      <c r="B398" s="123"/>
      <c r="C398" s="578"/>
      <c r="D398" s="578"/>
      <c r="E398" s="363"/>
      <c r="F398" s="269"/>
      <c r="G398" s="203"/>
      <c r="H398" s="567" t="str">
        <f t="shared" si="13"/>
        <v/>
      </c>
      <c r="I398" s="192"/>
      <c r="J398" s="191"/>
      <c r="K398" s="572" t="str">
        <f t="shared" si="14"/>
        <v/>
      </c>
      <c r="L398" s="686"/>
    </row>
    <row r="399" spans="2:12" x14ac:dyDescent="0.2">
      <c r="B399" s="123"/>
      <c r="C399" s="578"/>
      <c r="D399" s="578"/>
      <c r="E399" s="363"/>
      <c r="F399" s="269"/>
      <c r="G399" s="203"/>
      <c r="H399" s="567" t="str">
        <f t="shared" si="13"/>
        <v/>
      </c>
      <c r="I399" s="192"/>
      <c r="J399" s="191"/>
      <c r="K399" s="572" t="str">
        <f t="shared" si="14"/>
        <v/>
      </c>
      <c r="L399" s="686"/>
    </row>
    <row r="400" spans="2:12" x14ac:dyDescent="0.2">
      <c r="B400" s="123"/>
      <c r="C400" s="578"/>
      <c r="D400" s="578"/>
      <c r="E400" s="363"/>
      <c r="F400" s="269"/>
      <c r="G400" s="203"/>
      <c r="H400" s="567" t="str">
        <f t="shared" si="13"/>
        <v/>
      </c>
      <c r="I400" s="192"/>
      <c r="J400" s="191"/>
      <c r="K400" s="572" t="str">
        <f t="shared" si="14"/>
        <v/>
      </c>
      <c r="L400" s="686"/>
    </row>
    <row r="401" spans="2:12" x14ac:dyDescent="0.2">
      <c r="B401" s="123"/>
      <c r="C401" s="578"/>
      <c r="D401" s="578"/>
      <c r="E401" s="363"/>
      <c r="F401" s="269"/>
      <c r="G401" s="203"/>
      <c r="H401" s="567" t="str">
        <f t="shared" si="13"/>
        <v/>
      </c>
      <c r="I401" s="192"/>
      <c r="J401" s="191"/>
      <c r="K401" s="572" t="str">
        <f t="shared" si="14"/>
        <v/>
      </c>
      <c r="L401" s="686"/>
    </row>
    <row r="402" spans="2:12" x14ac:dyDescent="0.2">
      <c r="B402" s="123"/>
      <c r="C402" s="578"/>
      <c r="D402" s="578"/>
      <c r="E402" s="363"/>
      <c r="F402" s="269"/>
      <c r="G402" s="203"/>
      <c r="H402" s="567" t="str">
        <f t="shared" si="13"/>
        <v/>
      </c>
      <c r="I402" s="192"/>
      <c r="J402" s="191"/>
      <c r="K402" s="572" t="str">
        <f t="shared" si="14"/>
        <v/>
      </c>
      <c r="L402" s="686"/>
    </row>
    <row r="403" spans="2:12" x14ac:dyDescent="0.2">
      <c r="B403" s="123"/>
      <c r="C403" s="578"/>
      <c r="D403" s="578"/>
      <c r="E403" s="363"/>
      <c r="F403" s="269"/>
      <c r="G403" s="203"/>
      <c r="H403" s="567" t="str">
        <f t="shared" si="13"/>
        <v/>
      </c>
      <c r="I403" s="192"/>
      <c r="J403" s="191"/>
      <c r="K403" s="572" t="str">
        <f t="shared" si="14"/>
        <v/>
      </c>
      <c r="L403" s="686"/>
    </row>
    <row r="404" spans="2:12" x14ac:dyDescent="0.2">
      <c r="B404" s="123"/>
      <c r="C404" s="578"/>
      <c r="D404" s="578"/>
      <c r="E404" s="363"/>
      <c r="F404" s="269"/>
      <c r="G404" s="203"/>
      <c r="H404" s="567" t="str">
        <f t="shared" si="13"/>
        <v/>
      </c>
      <c r="I404" s="192"/>
      <c r="J404" s="191"/>
      <c r="K404" s="572" t="str">
        <f t="shared" si="14"/>
        <v/>
      </c>
      <c r="L404" s="686"/>
    </row>
    <row r="405" spans="2:12" x14ac:dyDescent="0.2">
      <c r="B405" s="123"/>
      <c r="C405" s="578"/>
      <c r="D405" s="578"/>
      <c r="E405" s="363"/>
      <c r="F405" s="269"/>
      <c r="G405" s="203"/>
      <c r="H405" s="567" t="str">
        <f t="shared" si="13"/>
        <v/>
      </c>
      <c r="I405" s="192"/>
      <c r="J405" s="191"/>
      <c r="K405" s="572" t="str">
        <f t="shared" si="14"/>
        <v/>
      </c>
      <c r="L405" s="686"/>
    </row>
    <row r="406" spans="2:12" x14ac:dyDescent="0.2">
      <c r="B406" s="123"/>
      <c r="C406" s="578"/>
      <c r="D406" s="578"/>
      <c r="E406" s="363"/>
      <c r="F406" s="269"/>
      <c r="G406" s="203"/>
      <c r="H406" s="567" t="str">
        <f t="shared" si="13"/>
        <v/>
      </c>
      <c r="I406" s="192"/>
      <c r="J406" s="191"/>
      <c r="K406" s="572" t="str">
        <f t="shared" si="14"/>
        <v/>
      </c>
      <c r="L406" s="686"/>
    </row>
    <row r="407" spans="2:12" x14ac:dyDescent="0.2">
      <c r="B407" s="123"/>
      <c r="C407" s="578"/>
      <c r="D407" s="578"/>
      <c r="E407" s="363"/>
      <c r="F407" s="269"/>
      <c r="G407" s="203"/>
      <c r="H407" s="567" t="str">
        <f t="shared" ref="H407:H470" si="15">IF(E407&gt;0,G407-F407,"")</f>
        <v/>
      </c>
      <c r="I407" s="192"/>
      <c r="J407" s="191"/>
      <c r="K407" s="572" t="str">
        <f t="shared" ref="K407:K470" si="16">IFERROR(G407*12/$E407,"")</f>
        <v/>
      </c>
      <c r="L407" s="686"/>
    </row>
    <row r="408" spans="2:12" x14ac:dyDescent="0.2">
      <c r="B408" s="123"/>
      <c r="C408" s="578"/>
      <c r="D408" s="578"/>
      <c r="E408" s="363"/>
      <c r="F408" s="269"/>
      <c r="G408" s="203"/>
      <c r="H408" s="567" t="str">
        <f t="shared" si="15"/>
        <v/>
      </c>
      <c r="I408" s="192"/>
      <c r="J408" s="191"/>
      <c r="K408" s="572" t="str">
        <f t="shared" si="16"/>
        <v/>
      </c>
      <c r="L408" s="686"/>
    </row>
    <row r="409" spans="2:12" x14ac:dyDescent="0.2">
      <c r="B409" s="123"/>
      <c r="C409" s="578"/>
      <c r="D409" s="578"/>
      <c r="E409" s="363"/>
      <c r="F409" s="269"/>
      <c r="G409" s="203"/>
      <c r="H409" s="567" t="str">
        <f t="shared" si="15"/>
        <v/>
      </c>
      <c r="I409" s="192"/>
      <c r="J409" s="191"/>
      <c r="K409" s="572" t="str">
        <f t="shared" si="16"/>
        <v/>
      </c>
      <c r="L409" s="686"/>
    </row>
    <row r="410" spans="2:12" x14ac:dyDescent="0.2">
      <c r="B410" s="123"/>
      <c r="C410" s="578"/>
      <c r="D410" s="578"/>
      <c r="E410" s="363"/>
      <c r="F410" s="269"/>
      <c r="G410" s="203"/>
      <c r="H410" s="567" t="str">
        <f t="shared" si="15"/>
        <v/>
      </c>
      <c r="I410" s="192"/>
      <c r="J410" s="191"/>
      <c r="K410" s="572" t="str">
        <f t="shared" si="16"/>
        <v/>
      </c>
      <c r="L410" s="686"/>
    </row>
    <row r="411" spans="2:12" x14ac:dyDescent="0.2">
      <c r="B411" s="123"/>
      <c r="C411" s="578"/>
      <c r="D411" s="578"/>
      <c r="E411" s="363"/>
      <c r="F411" s="269"/>
      <c r="G411" s="203"/>
      <c r="H411" s="567" t="str">
        <f t="shared" si="15"/>
        <v/>
      </c>
      <c r="I411" s="192"/>
      <c r="J411" s="191"/>
      <c r="K411" s="572" t="str">
        <f t="shared" si="16"/>
        <v/>
      </c>
      <c r="L411" s="686"/>
    </row>
    <row r="412" spans="2:12" x14ac:dyDescent="0.2">
      <c r="B412" s="123"/>
      <c r="C412" s="578"/>
      <c r="D412" s="578"/>
      <c r="E412" s="363"/>
      <c r="F412" s="269"/>
      <c r="G412" s="203"/>
      <c r="H412" s="567" t="str">
        <f t="shared" si="15"/>
        <v/>
      </c>
      <c r="I412" s="192"/>
      <c r="J412" s="191"/>
      <c r="K412" s="572" t="str">
        <f t="shared" si="16"/>
        <v/>
      </c>
      <c r="L412" s="686"/>
    </row>
    <row r="413" spans="2:12" x14ac:dyDescent="0.2">
      <c r="B413" s="123"/>
      <c r="C413" s="578"/>
      <c r="D413" s="578"/>
      <c r="E413" s="363"/>
      <c r="F413" s="269"/>
      <c r="G413" s="203"/>
      <c r="H413" s="567" t="str">
        <f t="shared" si="15"/>
        <v/>
      </c>
      <c r="I413" s="192"/>
      <c r="J413" s="191"/>
      <c r="K413" s="572" t="str">
        <f t="shared" si="16"/>
        <v/>
      </c>
      <c r="L413" s="686"/>
    </row>
    <row r="414" spans="2:12" x14ac:dyDescent="0.2">
      <c r="B414" s="123"/>
      <c r="C414" s="578"/>
      <c r="D414" s="578"/>
      <c r="E414" s="363"/>
      <c r="F414" s="269"/>
      <c r="G414" s="203"/>
      <c r="H414" s="567" t="str">
        <f t="shared" si="15"/>
        <v/>
      </c>
      <c r="I414" s="192"/>
      <c r="J414" s="191"/>
      <c r="K414" s="572" t="str">
        <f t="shared" si="16"/>
        <v/>
      </c>
      <c r="L414" s="686"/>
    </row>
    <row r="415" spans="2:12" x14ac:dyDescent="0.2">
      <c r="B415" s="123"/>
      <c r="C415" s="578"/>
      <c r="D415" s="578"/>
      <c r="E415" s="363"/>
      <c r="F415" s="269"/>
      <c r="G415" s="203"/>
      <c r="H415" s="567" t="str">
        <f t="shared" si="15"/>
        <v/>
      </c>
      <c r="I415" s="192"/>
      <c r="J415" s="191"/>
      <c r="K415" s="572" t="str">
        <f t="shared" si="16"/>
        <v/>
      </c>
      <c r="L415" s="686"/>
    </row>
    <row r="416" spans="2:12" x14ac:dyDescent="0.2">
      <c r="B416" s="123"/>
      <c r="C416" s="578"/>
      <c r="D416" s="578"/>
      <c r="E416" s="363"/>
      <c r="F416" s="269"/>
      <c r="G416" s="203"/>
      <c r="H416" s="567" t="str">
        <f t="shared" si="15"/>
        <v/>
      </c>
      <c r="I416" s="192"/>
      <c r="J416" s="191"/>
      <c r="K416" s="572" t="str">
        <f t="shared" si="16"/>
        <v/>
      </c>
      <c r="L416" s="686"/>
    </row>
    <row r="417" spans="2:12" x14ac:dyDescent="0.2">
      <c r="B417" s="123"/>
      <c r="C417" s="578"/>
      <c r="D417" s="578"/>
      <c r="E417" s="363"/>
      <c r="F417" s="269"/>
      <c r="G417" s="203"/>
      <c r="H417" s="567" t="str">
        <f t="shared" si="15"/>
        <v/>
      </c>
      <c r="I417" s="192"/>
      <c r="J417" s="191"/>
      <c r="K417" s="572" t="str">
        <f t="shared" si="16"/>
        <v/>
      </c>
      <c r="L417" s="686"/>
    </row>
    <row r="418" spans="2:12" x14ac:dyDescent="0.2">
      <c r="B418" s="123"/>
      <c r="C418" s="578"/>
      <c r="D418" s="578"/>
      <c r="E418" s="363"/>
      <c r="F418" s="269"/>
      <c r="G418" s="203"/>
      <c r="H418" s="567" t="str">
        <f t="shared" si="15"/>
        <v/>
      </c>
      <c r="I418" s="192"/>
      <c r="J418" s="191"/>
      <c r="K418" s="572" t="str">
        <f t="shared" si="16"/>
        <v/>
      </c>
      <c r="L418" s="686"/>
    </row>
    <row r="419" spans="2:12" x14ac:dyDescent="0.2">
      <c r="B419" s="123"/>
      <c r="C419" s="578"/>
      <c r="D419" s="578"/>
      <c r="E419" s="363"/>
      <c r="F419" s="269"/>
      <c r="G419" s="203"/>
      <c r="H419" s="567" t="str">
        <f t="shared" si="15"/>
        <v/>
      </c>
      <c r="I419" s="192"/>
      <c r="J419" s="191"/>
      <c r="K419" s="572" t="str">
        <f t="shared" si="16"/>
        <v/>
      </c>
      <c r="L419" s="686"/>
    </row>
    <row r="420" spans="2:12" x14ac:dyDescent="0.2">
      <c r="B420" s="123"/>
      <c r="C420" s="578"/>
      <c r="D420" s="578"/>
      <c r="E420" s="363"/>
      <c r="F420" s="269"/>
      <c r="G420" s="203"/>
      <c r="H420" s="567" t="str">
        <f t="shared" si="15"/>
        <v/>
      </c>
      <c r="I420" s="192"/>
      <c r="J420" s="191"/>
      <c r="K420" s="572" t="str">
        <f t="shared" si="16"/>
        <v/>
      </c>
      <c r="L420" s="686"/>
    </row>
    <row r="421" spans="2:12" x14ac:dyDescent="0.2">
      <c r="B421" s="123"/>
      <c r="C421" s="578"/>
      <c r="D421" s="578"/>
      <c r="E421" s="363"/>
      <c r="F421" s="269"/>
      <c r="G421" s="203"/>
      <c r="H421" s="567" t="str">
        <f t="shared" si="15"/>
        <v/>
      </c>
      <c r="I421" s="192"/>
      <c r="J421" s="191"/>
      <c r="K421" s="572" t="str">
        <f t="shared" si="16"/>
        <v/>
      </c>
      <c r="L421" s="686"/>
    </row>
    <row r="422" spans="2:12" x14ac:dyDescent="0.2">
      <c r="B422" s="123"/>
      <c r="C422" s="578"/>
      <c r="D422" s="578"/>
      <c r="E422" s="363"/>
      <c r="F422" s="269"/>
      <c r="G422" s="203"/>
      <c r="H422" s="567" t="str">
        <f t="shared" si="15"/>
        <v/>
      </c>
      <c r="I422" s="192"/>
      <c r="J422" s="191"/>
      <c r="K422" s="572" t="str">
        <f t="shared" si="16"/>
        <v/>
      </c>
      <c r="L422" s="686"/>
    </row>
    <row r="423" spans="2:12" x14ac:dyDescent="0.2">
      <c r="B423" s="123"/>
      <c r="C423" s="578"/>
      <c r="D423" s="578"/>
      <c r="E423" s="363"/>
      <c r="F423" s="269"/>
      <c r="G423" s="203"/>
      <c r="H423" s="567" t="str">
        <f t="shared" si="15"/>
        <v/>
      </c>
      <c r="I423" s="192"/>
      <c r="J423" s="191"/>
      <c r="K423" s="572" t="str">
        <f t="shared" si="16"/>
        <v/>
      </c>
      <c r="L423" s="686"/>
    </row>
    <row r="424" spans="2:12" x14ac:dyDescent="0.2">
      <c r="B424" s="123"/>
      <c r="C424" s="578"/>
      <c r="D424" s="578"/>
      <c r="E424" s="363"/>
      <c r="F424" s="269"/>
      <c r="G424" s="203"/>
      <c r="H424" s="567" t="str">
        <f t="shared" si="15"/>
        <v/>
      </c>
      <c r="I424" s="192"/>
      <c r="J424" s="191"/>
      <c r="K424" s="572" t="str">
        <f t="shared" si="16"/>
        <v/>
      </c>
      <c r="L424" s="686"/>
    </row>
    <row r="425" spans="2:12" x14ac:dyDescent="0.2">
      <c r="B425" s="123"/>
      <c r="C425" s="578"/>
      <c r="D425" s="578"/>
      <c r="E425" s="363"/>
      <c r="F425" s="269"/>
      <c r="G425" s="203"/>
      <c r="H425" s="567" t="str">
        <f t="shared" si="15"/>
        <v/>
      </c>
      <c r="I425" s="192"/>
      <c r="J425" s="191"/>
      <c r="K425" s="572" t="str">
        <f t="shared" si="16"/>
        <v/>
      </c>
      <c r="L425" s="686"/>
    </row>
    <row r="426" spans="2:12" x14ac:dyDescent="0.2">
      <c r="B426" s="123"/>
      <c r="C426" s="578"/>
      <c r="D426" s="578"/>
      <c r="E426" s="363"/>
      <c r="F426" s="269"/>
      <c r="G426" s="203"/>
      <c r="H426" s="567" t="str">
        <f t="shared" si="15"/>
        <v/>
      </c>
      <c r="I426" s="192"/>
      <c r="J426" s="191"/>
      <c r="K426" s="572" t="str">
        <f t="shared" si="16"/>
        <v/>
      </c>
      <c r="L426" s="686"/>
    </row>
    <row r="427" spans="2:12" x14ac:dyDescent="0.2">
      <c r="B427" s="123"/>
      <c r="C427" s="578"/>
      <c r="D427" s="578"/>
      <c r="E427" s="363"/>
      <c r="F427" s="269"/>
      <c r="G427" s="203"/>
      <c r="H427" s="567" t="str">
        <f t="shared" si="15"/>
        <v/>
      </c>
      <c r="I427" s="192"/>
      <c r="J427" s="191"/>
      <c r="K427" s="572" t="str">
        <f t="shared" si="16"/>
        <v/>
      </c>
      <c r="L427" s="686"/>
    </row>
    <row r="428" spans="2:12" x14ac:dyDescent="0.2">
      <c r="B428" s="123"/>
      <c r="C428" s="578"/>
      <c r="D428" s="578"/>
      <c r="E428" s="363"/>
      <c r="F428" s="269"/>
      <c r="G428" s="203"/>
      <c r="H428" s="567" t="str">
        <f t="shared" si="15"/>
        <v/>
      </c>
      <c r="I428" s="192"/>
      <c r="J428" s="191"/>
      <c r="K428" s="572" t="str">
        <f t="shared" si="16"/>
        <v/>
      </c>
      <c r="L428" s="686"/>
    </row>
    <row r="429" spans="2:12" x14ac:dyDescent="0.2">
      <c r="B429" s="123"/>
      <c r="C429" s="578"/>
      <c r="D429" s="578"/>
      <c r="E429" s="363"/>
      <c r="F429" s="269"/>
      <c r="G429" s="203"/>
      <c r="H429" s="567" t="str">
        <f t="shared" si="15"/>
        <v/>
      </c>
      <c r="I429" s="192"/>
      <c r="J429" s="191"/>
      <c r="K429" s="572" t="str">
        <f t="shared" si="16"/>
        <v/>
      </c>
      <c r="L429" s="686"/>
    </row>
    <row r="430" spans="2:12" x14ac:dyDescent="0.2">
      <c r="B430" s="123"/>
      <c r="C430" s="578"/>
      <c r="D430" s="578"/>
      <c r="E430" s="363"/>
      <c r="F430" s="269"/>
      <c r="G430" s="203"/>
      <c r="H430" s="567" t="str">
        <f t="shared" si="15"/>
        <v/>
      </c>
      <c r="I430" s="192"/>
      <c r="J430" s="191"/>
      <c r="K430" s="572" t="str">
        <f t="shared" si="16"/>
        <v/>
      </c>
      <c r="L430" s="686"/>
    </row>
    <row r="431" spans="2:12" x14ac:dyDescent="0.2">
      <c r="B431" s="123"/>
      <c r="C431" s="578"/>
      <c r="D431" s="578"/>
      <c r="E431" s="363"/>
      <c r="F431" s="269"/>
      <c r="G431" s="203"/>
      <c r="H431" s="567" t="str">
        <f t="shared" si="15"/>
        <v/>
      </c>
      <c r="I431" s="192"/>
      <c r="J431" s="191"/>
      <c r="K431" s="572" t="str">
        <f t="shared" si="16"/>
        <v/>
      </c>
      <c r="L431" s="686"/>
    </row>
    <row r="432" spans="2:12" x14ac:dyDescent="0.2">
      <c r="B432" s="123"/>
      <c r="C432" s="578"/>
      <c r="D432" s="578"/>
      <c r="E432" s="363"/>
      <c r="F432" s="269"/>
      <c r="G432" s="203"/>
      <c r="H432" s="567" t="str">
        <f t="shared" si="15"/>
        <v/>
      </c>
      <c r="I432" s="192"/>
      <c r="J432" s="191"/>
      <c r="K432" s="572" t="str">
        <f t="shared" si="16"/>
        <v/>
      </c>
      <c r="L432" s="686"/>
    </row>
    <row r="433" spans="2:12" x14ac:dyDescent="0.2">
      <c r="B433" s="123"/>
      <c r="C433" s="578"/>
      <c r="D433" s="578"/>
      <c r="E433" s="363"/>
      <c r="F433" s="269"/>
      <c r="G433" s="203"/>
      <c r="H433" s="567" t="str">
        <f t="shared" si="15"/>
        <v/>
      </c>
      <c r="I433" s="192"/>
      <c r="J433" s="191"/>
      <c r="K433" s="572" t="str">
        <f t="shared" si="16"/>
        <v/>
      </c>
      <c r="L433" s="686"/>
    </row>
    <row r="434" spans="2:12" x14ac:dyDescent="0.2">
      <c r="B434" s="123"/>
      <c r="C434" s="578"/>
      <c r="D434" s="578"/>
      <c r="E434" s="363"/>
      <c r="F434" s="269"/>
      <c r="G434" s="203"/>
      <c r="H434" s="567" t="str">
        <f t="shared" si="15"/>
        <v/>
      </c>
      <c r="I434" s="192"/>
      <c r="J434" s="191"/>
      <c r="K434" s="572" t="str">
        <f t="shared" si="16"/>
        <v/>
      </c>
      <c r="L434" s="686"/>
    </row>
    <row r="435" spans="2:12" x14ac:dyDescent="0.2">
      <c r="B435" s="123"/>
      <c r="C435" s="578"/>
      <c r="D435" s="578"/>
      <c r="E435" s="363"/>
      <c r="F435" s="269"/>
      <c r="G435" s="203"/>
      <c r="H435" s="567" t="str">
        <f t="shared" si="15"/>
        <v/>
      </c>
      <c r="I435" s="192"/>
      <c r="J435" s="191"/>
      <c r="K435" s="572" t="str">
        <f t="shared" si="16"/>
        <v/>
      </c>
      <c r="L435" s="686"/>
    </row>
    <row r="436" spans="2:12" x14ac:dyDescent="0.2">
      <c r="B436" s="123"/>
      <c r="C436" s="578"/>
      <c r="D436" s="578"/>
      <c r="E436" s="363"/>
      <c r="F436" s="269"/>
      <c r="G436" s="203"/>
      <c r="H436" s="567" t="str">
        <f t="shared" si="15"/>
        <v/>
      </c>
      <c r="I436" s="192"/>
      <c r="J436" s="191"/>
      <c r="K436" s="572" t="str">
        <f t="shared" si="16"/>
        <v/>
      </c>
      <c r="L436" s="686"/>
    </row>
    <row r="437" spans="2:12" x14ac:dyDescent="0.2">
      <c r="B437" s="123"/>
      <c r="C437" s="578"/>
      <c r="D437" s="578"/>
      <c r="E437" s="363"/>
      <c r="F437" s="269"/>
      <c r="G437" s="203"/>
      <c r="H437" s="567" t="str">
        <f t="shared" si="15"/>
        <v/>
      </c>
      <c r="I437" s="192"/>
      <c r="J437" s="191"/>
      <c r="K437" s="572" t="str">
        <f t="shared" si="16"/>
        <v/>
      </c>
      <c r="L437" s="686"/>
    </row>
    <row r="438" spans="2:12" x14ac:dyDescent="0.2">
      <c r="B438" s="123"/>
      <c r="C438" s="578"/>
      <c r="D438" s="578"/>
      <c r="E438" s="363"/>
      <c r="F438" s="269"/>
      <c r="G438" s="203"/>
      <c r="H438" s="567" t="str">
        <f t="shared" si="15"/>
        <v/>
      </c>
      <c r="I438" s="192"/>
      <c r="J438" s="191"/>
      <c r="K438" s="572" t="str">
        <f t="shared" si="16"/>
        <v/>
      </c>
      <c r="L438" s="686"/>
    </row>
    <row r="439" spans="2:12" x14ac:dyDescent="0.2">
      <c r="B439" s="123"/>
      <c r="C439" s="578"/>
      <c r="D439" s="578"/>
      <c r="E439" s="363"/>
      <c r="F439" s="269"/>
      <c r="G439" s="203"/>
      <c r="H439" s="567" t="str">
        <f t="shared" si="15"/>
        <v/>
      </c>
      <c r="I439" s="192"/>
      <c r="J439" s="191"/>
      <c r="K439" s="572" t="str">
        <f t="shared" si="16"/>
        <v/>
      </c>
      <c r="L439" s="686"/>
    </row>
    <row r="440" spans="2:12" x14ac:dyDescent="0.2">
      <c r="B440" s="123"/>
      <c r="C440" s="578"/>
      <c r="D440" s="578"/>
      <c r="E440" s="363"/>
      <c r="F440" s="269"/>
      <c r="G440" s="203"/>
      <c r="H440" s="567" t="str">
        <f t="shared" si="15"/>
        <v/>
      </c>
      <c r="I440" s="192"/>
      <c r="J440" s="191"/>
      <c r="K440" s="572" t="str">
        <f t="shared" si="16"/>
        <v/>
      </c>
      <c r="L440" s="686"/>
    </row>
    <row r="441" spans="2:12" x14ac:dyDescent="0.2">
      <c r="B441" s="123"/>
      <c r="C441" s="578"/>
      <c r="D441" s="578"/>
      <c r="E441" s="363"/>
      <c r="F441" s="269"/>
      <c r="G441" s="203"/>
      <c r="H441" s="567" t="str">
        <f t="shared" si="15"/>
        <v/>
      </c>
      <c r="I441" s="192"/>
      <c r="J441" s="191"/>
      <c r="K441" s="572" t="str">
        <f t="shared" si="16"/>
        <v/>
      </c>
      <c r="L441" s="686"/>
    </row>
    <row r="442" spans="2:12" x14ac:dyDescent="0.2">
      <c r="B442" s="123"/>
      <c r="C442" s="578"/>
      <c r="D442" s="578"/>
      <c r="E442" s="363"/>
      <c r="F442" s="269"/>
      <c r="G442" s="203"/>
      <c r="H442" s="567" t="str">
        <f t="shared" si="15"/>
        <v/>
      </c>
      <c r="I442" s="192"/>
      <c r="J442" s="191"/>
      <c r="K442" s="572" t="str">
        <f t="shared" si="16"/>
        <v/>
      </c>
      <c r="L442" s="686"/>
    </row>
    <row r="443" spans="2:12" x14ac:dyDescent="0.2">
      <c r="B443" s="123"/>
      <c r="C443" s="578"/>
      <c r="D443" s="578"/>
      <c r="E443" s="363"/>
      <c r="F443" s="269"/>
      <c r="G443" s="203"/>
      <c r="H443" s="567" t="str">
        <f t="shared" si="15"/>
        <v/>
      </c>
      <c r="I443" s="192"/>
      <c r="J443" s="191"/>
      <c r="K443" s="572" t="str">
        <f t="shared" si="16"/>
        <v/>
      </c>
      <c r="L443" s="686"/>
    </row>
    <row r="444" spans="2:12" x14ac:dyDescent="0.2">
      <c r="B444" s="123"/>
      <c r="C444" s="578"/>
      <c r="D444" s="578"/>
      <c r="E444" s="363"/>
      <c r="F444" s="269"/>
      <c r="G444" s="203"/>
      <c r="H444" s="567" t="str">
        <f t="shared" si="15"/>
        <v/>
      </c>
      <c r="I444" s="192"/>
      <c r="J444" s="191"/>
      <c r="K444" s="572" t="str">
        <f t="shared" si="16"/>
        <v/>
      </c>
      <c r="L444" s="686"/>
    </row>
    <row r="445" spans="2:12" x14ac:dyDescent="0.2">
      <c r="B445" s="123"/>
      <c r="C445" s="578"/>
      <c r="D445" s="578"/>
      <c r="E445" s="363"/>
      <c r="F445" s="269"/>
      <c r="G445" s="203"/>
      <c r="H445" s="567" t="str">
        <f t="shared" si="15"/>
        <v/>
      </c>
      <c r="I445" s="192"/>
      <c r="J445" s="191"/>
      <c r="K445" s="572" t="str">
        <f t="shared" si="16"/>
        <v/>
      </c>
      <c r="L445" s="686"/>
    </row>
    <row r="446" spans="2:12" x14ac:dyDescent="0.2">
      <c r="B446" s="123"/>
      <c r="C446" s="578"/>
      <c r="D446" s="578"/>
      <c r="E446" s="363"/>
      <c r="F446" s="269"/>
      <c r="G446" s="203"/>
      <c r="H446" s="567" t="str">
        <f t="shared" si="15"/>
        <v/>
      </c>
      <c r="I446" s="192"/>
      <c r="J446" s="191"/>
      <c r="K446" s="572" t="str">
        <f t="shared" si="16"/>
        <v/>
      </c>
      <c r="L446" s="686"/>
    </row>
    <row r="447" spans="2:12" x14ac:dyDescent="0.2">
      <c r="B447" s="123"/>
      <c r="C447" s="578"/>
      <c r="D447" s="578"/>
      <c r="E447" s="363"/>
      <c r="F447" s="269"/>
      <c r="G447" s="203"/>
      <c r="H447" s="567" t="str">
        <f t="shared" si="15"/>
        <v/>
      </c>
      <c r="I447" s="192"/>
      <c r="J447" s="191"/>
      <c r="K447" s="572" t="str">
        <f t="shared" si="16"/>
        <v/>
      </c>
      <c r="L447" s="686"/>
    </row>
    <row r="448" spans="2:12" x14ac:dyDescent="0.2">
      <c r="B448" s="123"/>
      <c r="C448" s="578"/>
      <c r="D448" s="578"/>
      <c r="E448" s="363"/>
      <c r="F448" s="269"/>
      <c r="G448" s="203"/>
      <c r="H448" s="567" t="str">
        <f t="shared" si="15"/>
        <v/>
      </c>
      <c r="I448" s="192"/>
      <c r="J448" s="191"/>
      <c r="K448" s="572" t="str">
        <f t="shared" si="16"/>
        <v/>
      </c>
      <c r="L448" s="686"/>
    </row>
    <row r="449" spans="2:12" x14ac:dyDescent="0.2">
      <c r="B449" s="123"/>
      <c r="C449" s="578"/>
      <c r="D449" s="578"/>
      <c r="E449" s="363"/>
      <c r="F449" s="269"/>
      <c r="G449" s="203"/>
      <c r="H449" s="567" t="str">
        <f t="shared" si="15"/>
        <v/>
      </c>
      <c r="I449" s="192"/>
      <c r="J449" s="191"/>
      <c r="K449" s="572" t="str">
        <f t="shared" si="16"/>
        <v/>
      </c>
      <c r="L449" s="686"/>
    </row>
    <row r="450" spans="2:12" x14ac:dyDescent="0.2">
      <c r="B450" s="123"/>
      <c r="C450" s="578"/>
      <c r="D450" s="578"/>
      <c r="E450" s="363"/>
      <c r="F450" s="269"/>
      <c r="G450" s="203"/>
      <c r="H450" s="567" t="str">
        <f t="shared" si="15"/>
        <v/>
      </c>
      <c r="I450" s="192"/>
      <c r="J450" s="191"/>
      <c r="K450" s="572" t="str">
        <f t="shared" si="16"/>
        <v/>
      </c>
      <c r="L450" s="686"/>
    </row>
    <row r="451" spans="2:12" x14ac:dyDescent="0.2">
      <c r="B451" s="123"/>
      <c r="C451" s="578"/>
      <c r="D451" s="578"/>
      <c r="E451" s="363"/>
      <c r="F451" s="269"/>
      <c r="G451" s="203"/>
      <c r="H451" s="567" t="str">
        <f t="shared" si="15"/>
        <v/>
      </c>
      <c r="I451" s="192"/>
      <c r="J451" s="191"/>
      <c r="K451" s="572" t="str">
        <f t="shared" si="16"/>
        <v/>
      </c>
      <c r="L451" s="686"/>
    </row>
    <row r="452" spans="2:12" x14ac:dyDescent="0.2">
      <c r="B452" s="123"/>
      <c r="C452" s="578"/>
      <c r="D452" s="578"/>
      <c r="E452" s="363"/>
      <c r="F452" s="269"/>
      <c r="G452" s="203"/>
      <c r="H452" s="567" t="str">
        <f t="shared" si="15"/>
        <v/>
      </c>
      <c r="I452" s="192"/>
      <c r="J452" s="191"/>
      <c r="K452" s="572" t="str">
        <f t="shared" si="16"/>
        <v/>
      </c>
      <c r="L452" s="686"/>
    </row>
    <row r="453" spans="2:12" x14ac:dyDescent="0.2">
      <c r="B453" s="123"/>
      <c r="C453" s="578"/>
      <c r="D453" s="578"/>
      <c r="E453" s="363"/>
      <c r="F453" s="269"/>
      <c r="G453" s="203"/>
      <c r="H453" s="567" t="str">
        <f t="shared" si="15"/>
        <v/>
      </c>
      <c r="I453" s="192"/>
      <c r="J453" s="191"/>
      <c r="K453" s="572" t="str">
        <f t="shared" si="16"/>
        <v/>
      </c>
      <c r="L453" s="686"/>
    </row>
    <row r="454" spans="2:12" x14ac:dyDescent="0.2">
      <c r="B454" s="123"/>
      <c r="C454" s="578"/>
      <c r="D454" s="578"/>
      <c r="E454" s="363"/>
      <c r="F454" s="269"/>
      <c r="G454" s="203"/>
      <c r="H454" s="567" t="str">
        <f t="shared" si="15"/>
        <v/>
      </c>
      <c r="I454" s="192"/>
      <c r="J454" s="191"/>
      <c r="K454" s="572" t="str">
        <f t="shared" si="16"/>
        <v/>
      </c>
      <c r="L454" s="686"/>
    </row>
    <row r="455" spans="2:12" x14ac:dyDescent="0.2">
      <c r="B455" s="123"/>
      <c r="C455" s="578"/>
      <c r="D455" s="578"/>
      <c r="E455" s="363"/>
      <c r="F455" s="269"/>
      <c r="G455" s="203"/>
      <c r="H455" s="567" t="str">
        <f t="shared" si="15"/>
        <v/>
      </c>
      <c r="I455" s="192"/>
      <c r="J455" s="191"/>
      <c r="K455" s="572" t="str">
        <f t="shared" si="16"/>
        <v/>
      </c>
      <c r="L455" s="686"/>
    </row>
    <row r="456" spans="2:12" x14ac:dyDescent="0.2">
      <c r="B456" s="123"/>
      <c r="C456" s="578"/>
      <c r="D456" s="578"/>
      <c r="E456" s="363"/>
      <c r="F456" s="269"/>
      <c r="G456" s="203"/>
      <c r="H456" s="567" t="str">
        <f t="shared" si="15"/>
        <v/>
      </c>
      <c r="I456" s="192"/>
      <c r="J456" s="191"/>
      <c r="K456" s="572" t="str">
        <f t="shared" si="16"/>
        <v/>
      </c>
      <c r="L456" s="686"/>
    </row>
    <row r="457" spans="2:12" x14ac:dyDescent="0.2">
      <c r="B457" s="123"/>
      <c r="C457" s="578"/>
      <c r="D457" s="578"/>
      <c r="E457" s="363"/>
      <c r="F457" s="269"/>
      <c r="G457" s="203"/>
      <c r="H457" s="567" t="str">
        <f t="shared" si="15"/>
        <v/>
      </c>
      <c r="I457" s="192"/>
      <c r="J457" s="191"/>
      <c r="K457" s="572" t="str">
        <f t="shared" si="16"/>
        <v/>
      </c>
      <c r="L457" s="686"/>
    </row>
    <row r="458" spans="2:12" x14ac:dyDescent="0.2">
      <c r="B458" s="123"/>
      <c r="C458" s="578"/>
      <c r="D458" s="578"/>
      <c r="E458" s="363"/>
      <c r="F458" s="269"/>
      <c r="G458" s="203"/>
      <c r="H458" s="567" t="str">
        <f t="shared" si="15"/>
        <v/>
      </c>
      <c r="I458" s="192"/>
      <c r="J458" s="191"/>
      <c r="K458" s="572" t="str">
        <f t="shared" si="16"/>
        <v/>
      </c>
      <c r="L458" s="686"/>
    </row>
    <row r="459" spans="2:12" x14ac:dyDescent="0.2">
      <c r="B459" s="123"/>
      <c r="C459" s="578"/>
      <c r="D459" s="578"/>
      <c r="E459" s="363"/>
      <c r="F459" s="269"/>
      <c r="G459" s="203"/>
      <c r="H459" s="567" t="str">
        <f t="shared" si="15"/>
        <v/>
      </c>
      <c r="I459" s="192"/>
      <c r="J459" s="191"/>
      <c r="K459" s="572" t="str">
        <f t="shared" si="16"/>
        <v/>
      </c>
      <c r="L459" s="686"/>
    </row>
    <row r="460" spans="2:12" x14ac:dyDescent="0.2">
      <c r="B460" s="123"/>
      <c r="C460" s="578"/>
      <c r="D460" s="578"/>
      <c r="E460" s="363"/>
      <c r="F460" s="269"/>
      <c r="G460" s="203"/>
      <c r="H460" s="567" t="str">
        <f t="shared" si="15"/>
        <v/>
      </c>
      <c r="I460" s="192"/>
      <c r="J460" s="191"/>
      <c r="K460" s="572" t="str">
        <f t="shared" si="16"/>
        <v/>
      </c>
      <c r="L460" s="686"/>
    </row>
    <row r="461" spans="2:12" x14ac:dyDescent="0.2">
      <c r="B461" s="123"/>
      <c r="C461" s="578"/>
      <c r="D461" s="578"/>
      <c r="E461" s="363"/>
      <c r="F461" s="269"/>
      <c r="G461" s="203"/>
      <c r="H461" s="567" t="str">
        <f t="shared" si="15"/>
        <v/>
      </c>
      <c r="I461" s="192"/>
      <c r="J461" s="191"/>
      <c r="K461" s="572" t="str">
        <f t="shared" si="16"/>
        <v/>
      </c>
      <c r="L461" s="686"/>
    </row>
    <row r="462" spans="2:12" x14ac:dyDescent="0.2">
      <c r="B462" s="123"/>
      <c r="C462" s="578"/>
      <c r="D462" s="578"/>
      <c r="E462" s="363"/>
      <c r="F462" s="269"/>
      <c r="G462" s="203"/>
      <c r="H462" s="567" t="str">
        <f t="shared" si="15"/>
        <v/>
      </c>
      <c r="I462" s="192"/>
      <c r="J462" s="191"/>
      <c r="K462" s="572" t="str">
        <f t="shared" si="16"/>
        <v/>
      </c>
      <c r="L462" s="686"/>
    </row>
    <row r="463" spans="2:12" x14ac:dyDescent="0.2">
      <c r="B463" s="123"/>
      <c r="C463" s="578"/>
      <c r="D463" s="578"/>
      <c r="E463" s="363"/>
      <c r="F463" s="269"/>
      <c r="G463" s="203"/>
      <c r="H463" s="567" t="str">
        <f t="shared" si="15"/>
        <v/>
      </c>
      <c r="I463" s="192"/>
      <c r="J463" s="191"/>
      <c r="K463" s="572" t="str">
        <f t="shared" si="16"/>
        <v/>
      </c>
      <c r="L463" s="686"/>
    </row>
    <row r="464" spans="2:12" x14ac:dyDescent="0.2">
      <c r="B464" s="123"/>
      <c r="C464" s="578"/>
      <c r="D464" s="578"/>
      <c r="E464" s="363"/>
      <c r="F464" s="269"/>
      <c r="G464" s="203"/>
      <c r="H464" s="567" t="str">
        <f t="shared" si="15"/>
        <v/>
      </c>
      <c r="I464" s="192"/>
      <c r="J464" s="191"/>
      <c r="K464" s="572" t="str">
        <f t="shared" si="16"/>
        <v/>
      </c>
      <c r="L464" s="686"/>
    </row>
    <row r="465" spans="2:12" x14ac:dyDescent="0.2">
      <c r="B465" s="123"/>
      <c r="C465" s="578"/>
      <c r="D465" s="578"/>
      <c r="E465" s="363"/>
      <c r="F465" s="269"/>
      <c r="G465" s="203"/>
      <c r="H465" s="567" t="str">
        <f t="shared" si="15"/>
        <v/>
      </c>
      <c r="I465" s="192"/>
      <c r="J465" s="191"/>
      <c r="K465" s="572" t="str">
        <f t="shared" si="16"/>
        <v/>
      </c>
      <c r="L465" s="686"/>
    </row>
    <row r="466" spans="2:12" x14ac:dyDescent="0.2">
      <c r="B466" s="123"/>
      <c r="C466" s="578"/>
      <c r="D466" s="578"/>
      <c r="E466" s="363"/>
      <c r="F466" s="269"/>
      <c r="G466" s="203"/>
      <c r="H466" s="567" t="str">
        <f t="shared" si="15"/>
        <v/>
      </c>
      <c r="I466" s="192"/>
      <c r="J466" s="191"/>
      <c r="K466" s="572" t="str">
        <f t="shared" si="16"/>
        <v/>
      </c>
      <c r="L466" s="686"/>
    </row>
    <row r="467" spans="2:12" x14ac:dyDescent="0.2">
      <c r="B467" s="123"/>
      <c r="C467" s="578"/>
      <c r="D467" s="578"/>
      <c r="E467" s="363"/>
      <c r="F467" s="269"/>
      <c r="G467" s="203"/>
      <c r="H467" s="567" t="str">
        <f t="shared" si="15"/>
        <v/>
      </c>
      <c r="I467" s="192"/>
      <c r="J467" s="191"/>
      <c r="K467" s="572" t="str">
        <f t="shared" si="16"/>
        <v/>
      </c>
      <c r="L467" s="686"/>
    </row>
    <row r="468" spans="2:12" x14ac:dyDescent="0.2">
      <c r="B468" s="123"/>
      <c r="C468" s="578"/>
      <c r="D468" s="578"/>
      <c r="E468" s="363"/>
      <c r="F468" s="269"/>
      <c r="G468" s="203"/>
      <c r="H468" s="567" t="str">
        <f t="shared" si="15"/>
        <v/>
      </c>
      <c r="I468" s="192"/>
      <c r="J468" s="191"/>
      <c r="K468" s="572" t="str">
        <f t="shared" si="16"/>
        <v/>
      </c>
      <c r="L468" s="686"/>
    </row>
    <row r="469" spans="2:12" x14ac:dyDescent="0.2">
      <c r="B469" s="123"/>
      <c r="C469" s="578"/>
      <c r="D469" s="578"/>
      <c r="E469" s="363"/>
      <c r="F469" s="269"/>
      <c r="G469" s="203"/>
      <c r="H469" s="567" t="str">
        <f t="shared" si="15"/>
        <v/>
      </c>
      <c r="I469" s="192"/>
      <c r="J469" s="191"/>
      <c r="K469" s="572" t="str">
        <f t="shared" si="16"/>
        <v/>
      </c>
      <c r="L469" s="686"/>
    </row>
    <row r="470" spans="2:12" x14ac:dyDescent="0.2">
      <c r="B470" s="123"/>
      <c r="C470" s="578"/>
      <c r="D470" s="578"/>
      <c r="E470" s="363"/>
      <c r="F470" s="269"/>
      <c r="G470" s="203"/>
      <c r="H470" s="567" t="str">
        <f t="shared" si="15"/>
        <v/>
      </c>
      <c r="I470" s="192"/>
      <c r="J470" s="191"/>
      <c r="K470" s="572" t="str">
        <f t="shared" si="16"/>
        <v/>
      </c>
      <c r="L470" s="686"/>
    </row>
    <row r="471" spans="2:12" x14ac:dyDescent="0.2">
      <c r="B471" s="123"/>
      <c r="C471" s="578"/>
      <c r="D471" s="578"/>
      <c r="E471" s="363"/>
      <c r="F471" s="269"/>
      <c r="G471" s="203"/>
      <c r="H471" s="567" t="str">
        <f t="shared" ref="H471:H534" si="17">IF(E471&gt;0,G471-F471,"")</f>
        <v/>
      </c>
      <c r="I471" s="192"/>
      <c r="J471" s="191"/>
      <c r="K471" s="572" t="str">
        <f t="shared" ref="K471:K534" si="18">IFERROR(G471*12/$E471,"")</f>
        <v/>
      </c>
      <c r="L471" s="686"/>
    </row>
    <row r="472" spans="2:12" x14ac:dyDescent="0.2">
      <c r="B472" s="123"/>
      <c r="C472" s="578"/>
      <c r="D472" s="578"/>
      <c r="E472" s="363"/>
      <c r="F472" s="269"/>
      <c r="G472" s="203"/>
      <c r="H472" s="567" t="str">
        <f t="shared" si="17"/>
        <v/>
      </c>
      <c r="I472" s="192"/>
      <c r="J472" s="191"/>
      <c r="K472" s="572" t="str">
        <f t="shared" si="18"/>
        <v/>
      </c>
      <c r="L472" s="686"/>
    </row>
    <row r="473" spans="2:12" x14ac:dyDescent="0.2">
      <c r="B473" s="123"/>
      <c r="C473" s="578"/>
      <c r="D473" s="578"/>
      <c r="E473" s="363"/>
      <c r="F473" s="269"/>
      <c r="G473" s="203"/>
      <c r="H473" s="567" t="str">
        <f t="shared" si="17"/>
        <v/>
      </c>
      <c r="I473" s="192"/>
      <c r="J473" s="191"/>
      <c r="K473" s="572" t="str">
        <f t="shared" si="18"/>
        <v/>
      </c>
      <c r="L473" s="686"/>
    </row>
    <row r="474" spans="2:12" x14ac:dyDescent="0.2">
      <c r="B474" s="123"/>
      <c r="C474" s="578"/>
      <c r="D474" s="578"/>
      <c r="E474" s="363"/>
      <c r="F474" s="269"/>
      <c r="G474" s="203"/>
      <c r="H474" s="567" t="str">
        <f t="shared" si="17"/>
        <v/>
      </c>
      <c r="I474" s="192"/>
      <c r="J474" s="191"/>
      <c r="K474" s="572" t="str">
        <f t="shared" si="18"/>
        <v/>
      </c>
      <c r="L474" s="686"/>
    </row>
    <row r="475" spans="2:12" x14ac:dyDescent="0.2">
      <c r="B475" s="123"/>
      <c r="C475" s="578"/>
      <c r="D475" s="578"/>
      <c r="E475" s="363"/>
      <c r="F475" s="269"/>
      <c r="G475" s="203"/>
      <c r="H475" s="567" t="str">
        <f t="shared" si="17"/>
        <v/>
      </c>
      <c r="I475" s="192"/>
      <c r="J475" s="191"/>
      <c r="K475" s="572" t="str">
        <f t="shared" si="18"/>
        <v/>
      </c>
      <c r="L475" s="686"/>
    </row>
    <row r="476" spans="2:12" x14ac:dyDescent="0.2">
      <c r="B476" s="123"/>
      <c r="C476" s="578"/>
      <c r="D476" s="578"/>
      <c r="E476" s="363"/>
      <c r="F476" s="269"/>
      <c r="G476" s="203"/>
      <c r="H476" s="567" t="str">
        <f t="shared" si="17"/>
        <v/>
      </c>
      <c r="I476" s="192"/>
      <c r="J476" s="191"/>
      <c r="K476" s="572" t="str">
        <f t="shared" si="18"/>
        <v/>
      </c>
      <c r="L476" s="686"/>
    </row>
    <row r="477" spans="2:12" x14ac:dyDescent="0.2">
      <c r="B477" s="123"/>
      <c r="C477" s="578"/>
      <c r="D477" s="578"/>
      <c r="E477" s="363"/>
      <c r="F477" s="269"/>
      <c r="G477" s="203"/>
      <c r="H477" s="567" t="str">
        <f t="shared" si="17"/>
        <v/>
      </c>
      <c r="I477" s="192"/>
      <c r="J477" s="191"/>
      <c r="K477" s="572" t="str">
        <f t="shared" si="18"/>
        <v/>
      </c>
      <c r="L477" s="686"/>
    </row>
    <row r="478" spans="2:12" x14ac:dyDescent="0.2">
      <c r="B478" s="123"/>
      <c r="C478" s="578"/>
      <c r="D478" s="578"/>
      <c r="E478" s="363"/>
      <c r="F478" s="269"/>
      <c r="G478" s="203"/>
      <c r="H478" s="567" t="str">
        <f t="shared" si="17"/>
        <v/>
      </c>
      <c r="I478" s="192"/>
      <c r="J478" s="191"/>
      <c r="K478" s="572" t="str">
        <f t="shared" si="18"/>
        <v/>
      </c>
      <c r="L478" s="686"/>
    </row>
    <row r="479" spans="2:12" x14ac:dyDescent="0.2">
      <c r="B479" s="123"/>
      <c r="C479" s="578"/>
      <c r="D479" s="578"/>
      <c r="E479" s="363"/>
      <c r="F479" s="269"/>
      <c r="G479" s="203"/>
      <c r="H479" s="567" t="str">
        <f t="shared" si="17"/>
        <v/>
      </c>
      <c r="I479" s="192"/>
      <c r="J479" s="191"/>
      <c r="K479" s="572" t="str">
        <f t="shared" si="18"/>
        <v/>
      </c>
      <c r="L479" s="686"/>
    </row>
    <row r="480" spans="2:12" x14ac:dyDescent="0.2">
      <c r="B480" s="123"/>
      <c r="C480" s="578"/>
      <c r="D480" s="578"/>
      <c r="E480" s="363"/>
      <c r="F480" s="269"/>
      <c r="G480" s="203"/>
      <c r="H480" s="567" t="str">
        <f t="shared" si="17"/>
        <v/>
      </c>
      <c r="I480" s="192"/>
      <c r="J480" s="191"/>
      <c r="K480" s="572" t="str">
        <f t="shared" si="18"/>
        <v/>
      </c>
      <c r="L480" s="686"/>
    </row>
    <row r="481" spans="2:12" x14ac:dyDescent="0.2">
      <c r="B481" s="123"/>
      <c r="C481" s="578"/>
      <c r="D481" s="578"/>
      <c r="E481" s="363"/>
      <c r="F481" s="269"/>
      <c r="G481" s="203"/>
      <c r="H481" s="567" t="str">
        <f t="shared" si="17"/>
        <v/>
      </c>
      <c r="I481" s="192"/>
      <c r="J481" s="191"/>
      <c r="K481" s="572" t="str">
        <f t="shared" si="18"/>
        <v/>
      </c>
      <c r="L481" s="686"/>
    </row>
    <row r="482" spans="2:12" x14ac:dyDescent="0.2">
      <c r="B482" s="123"/>
      <c r="C482" s="578"/>
      <c r="D482" s="578"/>
      <c r="E482" s="363"/>
      <c r="F482" s="269"/>
      <c r="G482" s="203"/>
      <c r="H482" s="567" t="str">
        <f t="shared" si="17"/>
        <v/>
      </c>
      <c r="I482" s="192"/>
      <c r="J482" s="191"/>
      <c r="K482" s="572" t="str">
        <f t="shared" si="18"/>
        <v/>
      </c>
      <c r="L482" s="686"/>
    </row>
    <row r="483" spans="2:12" x14ac:dyDescent="0.2">
      <c r="B483" s="123"/>
      <c r="C483" s="578"/>
      <c r="D483" s="578"/>
      <c r="E483" s="363"/>
      <c r="F483" s="269"/>
      <c r="G483" s="203"/>
      <c r="H483" s="567" t="str">
        <f t="shared" si="17"/>
        <v/>
      </c>
      <c r="I483" s="192"/>
      <c r="J483" s="191"/>
      <c r="K483" s="572" t="str">
        <f t="shared" si="18"/>
        <v/>
      </c>
      <c r="L483" s="686"/>
    </row>
    <row r="484" spans="2:12" x14ac:dyDescent="0.2">
      <c r="B484" s="123"/>
      <c r="C484" s="578"/>
      <c r="D484" s="578"/>
      <c r="E484" s="363"/>
      <c r="F484" s="269"/>
      <c r="G484" s="203"/>
      <c r="H484" s="567" t="str">
        <f t="shared" si="17"/>
        <v/>
      </c>
      <c r="I484" s="192"/>
      <c r="J484" s="191"/>
      <c r="K484" s="572" t="str">
        <f t="shared" si="18"/>
        <v/>
      </c>
      <c r="L484" s="686"/>
    </row>
    <row r="485" spans="2:12" x14ac:dyDescent="0.2">
      <c r="B485" s="123"/>
      <c r="C485" s="578"/>
      <c r="D485" s="578"/>
      <c r="E485" s="363"/>
      <c r="F485" s="269"/>
      <c r="G485" s="203"/>
      <c r="H485" s="567" t="str">
        <f t="shared" si="17"/>
        <v/>
      </c>
      <c r="I485" s="192"/>
      <c r="J485" s="191"/>
      <c r="K485" s="572" t="str">
        <f t="shared" si="18"/>
        <v/>
      </c>
      <c r="L485" s="686"/>
    </row>
    <row r="486" spans="2:12" x14ac:dyDescent="0.2">
      <c r="B486" s="123"/>
      <c r="C486" s="578"/>
      <c r="D486" s="578"/>
      <c r="E486" s="363"/>
      <c r="F486" s="269"/>
      <c r="G486" s="203"/>
      <c r="H486" s="567" t="str">
        <f t="shared" si="17"/>
        <v/>
      </c>
      <c r="I486" s="192"/>
      <c r="J486" s="191"/>
      <c r="K486" s="572" t="str">
        <f t="shared" si="18"/>
        <v/>
      </c>
      <c r="L486" s="686"/>
    </row>
    <row r="487" spans="2:12" x14ac:dyDescent="0.2">
      <c r="B487" s="123"/>
      <c r="C487" s="578"/>
      <c r="D487" s="578"/>
      <c r="E487" s="363"/>
      <c r="F487" s="269"/>
      <c r="G487" s="203"/>
      <c r="H487" s="567" t="str">
        <f t="shared" si="17"/>
        <v/>
      </c>
      <c r="I487" s="192"/>
      <c r="J487" s="191"/>
      <c r="K487" s="572" t="str">
        <f t="shared" si="18"/>
        <v/>
      </c>
      <c r="L487" s="686"/>
    </row>
    <row r="488" spans="2:12" x14ac:dyDescent="0.2">
      <c r="B488" s="123"/>
      <c r="C488" s="578"/>
      <c r="D488" s="578"/>
      <c r="E488" s="363"/>
      <c r="F488" s="269"/>
      <c r="G488" s="203"/>
      <c r="H488" s="567" t="str">
        <f t="shared" si="17"/>
        <v/>
      </c>
      <c r="I488" s="192"/>
      <c r="J488" s="191"/>
      <c r="K488" s="572" t="str">
        <f t="shared" si="18"/>
        <v/>
      </c>
      <c r="L488" s="686"/>
    </row>
    <row r="489" spans="2:12" x14ac:dyDescent="0.2">
      <c r="B489" s="123"/>
      <c r="C489" s="578"/>
      <c r="D489" s="578"/>
      <c r="E489" s="363"/>
      <c r="F489" s="269"/>
      <c r="G489" s="203"/>
      <c r="H489" s="567" t="str">
        <f t="shared" si="17"/>
        <v/>
      </c>
      <c r="I489" s="192"/>
      <c r="J489" s="191"/>
      <c r="K489" s="572" t="str">
        <f t="shared" si="18"/>
        <v/>
      </c>
      <c r="L489" s="686"/>
    </row>
    <row r="490" spans="2:12" x14ac:dyDescent="0.2">
      <c r="B490" s="123"/>
      <c r="C490" s="237"/>
      <c r="D490" s="190"/>
      <c r="E490" s="363"/>
      <c r="F490" s="269"/>
      <c r="G490" s="203"/>
      <c r="H490" s="568" t="str">
        <f t="shared" si="17"/>
        <v/>
      </c>
      <c r="I490" s="132"/>
      <c r="J490" s="191"/>
      <c r="K490" s="572" t="str">
        <f t="shared" si="18"/>
        <v/>
      </c>
      <c r="L490" s="686"/>
    </row>
    <row r="491" spans="2:12" x14ac:dyDescent="0.2">
      <c r="B491" s="123"/>
      <c r="C491" s="237"/>
      <c r="D491" s="190"/>
      <c r="E491" s="363"/>
      <c r="F491" s="269"/>
      <c r="G491" s="203"/>
      <c r="H491" s="569" t="str">
        <f t="shared" si="17"/>
        <v/>
      </c>
      <c r="I491" s="132"/>
      <c r="J491" s="191"/>
      <c r="K491" s="572" t="str">
        <f t="shared" si="18"/>
        <v/>
      </c>
      <c r="L491" s="686"/>
    </row>
    <row r="492" spans="2:12" x14ac:dyDescent="0.2">
      <c r="B492" s="123"/>
      <c r="C492" s="237"/>
      <c r="D492" s="190"/>
      <c r="E492" s="363"/>
      <c r="F492" s="269"/>
      <c r="G492" s="203"/>
      <c r="H492" s="569" t="str">
        <f t="shared" si="17"/>
        <v/>
      </c>
      <c r="I492" s="132"/>
      <c r="J492" s="191"/>
      <c r="K492" s="572" t="str">
        <f t="shared" si="18"/>
        <v/>
      </c>
      <c r="L492" s="686"/>
    </row>
    <row r="493" spans="2:12" x14ac:dyDescent="0.2">
      <c r="B493" s="123"/>
      <c r="C493" s="237"/>
      <c r="D493" s="190"/>
      <c r="E493" s="363"/>
      <c r="F493" s="269"/>
      <c r="G493" s="203"/>
      <c r="H493" s="569" t="str">
        <f t="shared" si="17"/>
        <v/>
      </c>
      <c r="I493" s="132"/>
      <c r="J493" s="191"/>
      <c r="K493" s="572" t="str">
        <f t="shared" si="18"/>
        <v/>
      </c>
      <c r="L493" s="686"/>
    </row>
    <row r="494" spans="2:12" x14ac:dyDescent="0.2">
      <c r="B494" s="123"/>
      <c r="C494" s="237"/>
      <c r="D494" s="190"/>
      <c r="E494" s="363"/>
      <c r="F494" s="269"/>
      <c r="G494" s="203"/>
      <c r="H494" s="569" t="str">
        <f t="shared" si="17"/>
        <v/>
      </c>
      <c r="I494" s="132"/>
      <c r="J494" s="191"/>
      <c r="K494" s="572" t="str">
        <f t="shared" si="18"/>
        <v/>
      </c>
      <c r="L494" s="686"/>
    </row>
    <row r="495" spans="2:12" x14ac:dyDescent="0.2">
      <c r="B495" s="123"/>
      <c r="C495" s="237"/>
      <c r="D495" s="190"/>
      <c r="E495" s="363"/>
      <c r="F495" s="269"/>
      <c r="G495" s="203"/>
      <c r="H495" s="569" t="str">
        <f t="shared" si="17"/>
        <v/>
      </c>
      <c r="I495" s="132"/>
      <c r="J495" s="191"/>
      <c r="K495" s="572" t="str">
        <f t="shared" si="18"/>
        <v/>
      </c>
      <c r="L495" s="686"/>
    </row>
    <row r="496" spans="2:12" x14ac:dyDescent="0.2">
      <c r="B496" s="123"/>
      <c r="C496" s="237"/>
      <c r="D496" s="190"/>
      <c r="E496" s="363"/>
      <c r="F496" s="269"/>
      <c r="G496" s="203"/>
      <c r="H496" s="569" t="str">
        <f t="shared" si="17"/>
        <v/>
      </c>
      <c r="I496" s="132"/>
      <c r="J496" s="191"/>
      <c r="K496" s="572" t="str">
        <f t="shared" si="18"/>
        <v/>
      </c>
      <c r="L496" s="686"/>
    </row>
    <row r="497" spans="2:12" x14ac:dyDescent="0.2">
      <c r="B497" s="123"/>
      <c r="C497" s="237"/>
      <c r="D497" s="190"/>
      <c r="E497" s="363"/>
      <c r="F497" s="269"/>
      <c r="G497" s="203"/>
      <c r="H497" s="569" t="str">
        <f t="shared" si="17"/>
        <v/>
      </c>
      <c r="I497" s="132"/>
      <c r="J497" s="191"/>
      <c r="K497" s="572" t="str">
        <f t="shared" si="18"/>
        <v/>
      </c>
      <c r="L497" s="686"/>
    </row>
    <row r="498" spans="2:12" x14ac:dyDescent="0.2">
      <c r="B498" s="123"/>
      <c r="C498" s="237"/>
      <c r="D498" s="190"/>
      <c r="E498" s="363"/>
      <c r="F498" s="269"/>
      <c r="G498" s="203"/>
      <c r="H498" s="569" t="str">
        <f t="shared" si="17"/>
        <v/>
      </c>
      <c r="I498" s="132"/>
      <c r="J498" s="191"/>
      <c r="K498" s="572" t="str">
        <f t="shared" si="18"/>
        <v/>
      </c>
      <c r="L498" s="686"/>
    </row>
    <row r="499" spans="2:12" x14ac:dyDescent="0.2">
      <c r="B499" s="123"/>
      <c r="C499" s="237"/>
      <c r="D499" s="190"/>
      <c r="E499" s="363"/>
      <c r="F499" s="269"/>
      <c r="G499" s="203"/>
      <c r="H499" s="569" t="str">
        <f t="shared" si="17"/>
        <v/>
      </c>
      <c r="I499" s="132"/>
      <c r="J499" s="191"/>
      <c r="K499" s="572" t="str">
        <f t="shared" si="18"/>
        <v/>
      </c>
      <c r="L499" s="686"/>
    </row>
    <row r="500" spans="2:12" x14ac:dyDescent="0.2">
      <c r="B500" s="123"/>
      <c r="C500" s="237"/>
      <c r="D500" s="190"/>
      <c r="E500" s="363"/>
      <c r="F500" s="269"/>
      <c r="G500" s="203"/>
      <c r="H500" s="569" t="str">
        <f t="shared" si="17"/>
        <v/>
      </c>
      <c r="I500" s="132"/>
      <c r="J500" s="191"/>
      <c r="K500" s="572" t="str">
        <f t="shared" si="18"/>
        <v/>
      </c>
      <c r="L500" s="686"/>
    </row>
    <row r="501" spans="2:12" x14ac:dyDescent="0.2">
      <c r="B501" s="123"/>
      <c r="C501" s="237"/>
      <c r="D501" s="190"/>
      <c r="E501" s="363"/>
      <c r="F501" s="269"/>
      <c r="G501" s="203"/>
      <c r="H501" s="569" t="str">
        <f t="shared" si="17"/>
        <v/>
      </c>
      <c r="I501" s="132"/>
      <c r="J501" s="191"/>
      <c r="K501" s="572" t="str">
        <f t="shared" si="18"/>
        <v/>
      </c>
      <c r="L501" s="686"/>
    </row>
    <row r="502" spans="2:12" x14ac:dyDescent="0.2">
      <c r="B502" s="123"/>
      <c r="C502" s="237"/>
      <c r="D502" s="190"/>
      <c r="E502" s="363"/>
      <c r="F502" s="269"/>
      <c r="G502" s="203"/>
      <c r="H502" s="570" t="str">
        <f t="shared" si="17"/>
        <v/>
      </c>
      <c r="I502" s="132"/>
      <c r="J502" s="191"/>
      <c r="K502" s="572" t="str">
        <f t="shared" si="18"/>
        <v/>
      </c>
      <c r="L502" s="686"/>
    </row>
    <row r="503" spans="2:12" x14ac:dyDescent="0.2">
      <c r="B503" s="123"/>
      <c r="C503" s="237"/>
      <c r="D503" s="190"/>
      <c r="E503" s="363"/>
      <c r="F503" s="269"/>
      <c r="G503" s="203"/>
      <c r="H503" s="570" t="str">
        <f t="shared" si="17"/>
        <v/>
      </c>
      <c r="I503" s="132"/>
      <c r="J503" s="191"/>
      <c r="K503" s="572" t="str">
        <f t="shared" si="18"/>
        <v/>
      </c>
      <c r="L503" s="686"/>
    </row>
    <row r="504" spans="2:12" x14ac:dyDescent="0.2">
      <c r="B504" s="123"/>
      <c r="C504" s="237"/>
      <c r="D504" s="190"/>
      <c r="E504" s="363"/>
      <c r="F504" s="269"/>
      <c r="G504" s="203"/>
      <c r="H504" s="570" t="str">
        <f t="shared" si="17"/>
        <v/>
      </c>
      <c r="I504" s="132"/>
      <c r="J504" s="191"/>
      <c r="K504" s="572" t="str">
        <f t="shared" si="18"/>
        <v/>
      </c>
      <c r="L504" s="686"/>
    </row>
    <row r="505" spans="2:12" x14ac:dyDescent="0.2">
      <c r="B505" s="123"/>
      <c r="C505" s="237"/>
      <c r="D505" s="190"/>
      <c r="E505" s="363"/>
      <c r="F505" s="269"/>
      <c r="G505" s="203"/>
      <c r="H505" s="570" t="str">
        <f t="shared" si="17"/>
        <v/>
      </c>
      <c r="I505" s="132"/>
      <c r="J505" s="191"/>
      <c r="K505" s="572" t="str">
        <f t="shared" si="18"/>
        <v/>
      </c>
      <c r="L505" s="686"/>
    </row>
    <row r="506" spans="2:12" x14ac:dyDescent="0.2">
      <c r="B506" s="123"/>
      <c r="C506" s="237"/>
      <c r="D506" s="190"/>
      <c r="E506" s="363"/>
      <c r="F506" s="269"/>
      <c r="G506" s="203"/>
      <c r="H506" s="570" t="str">
        <f t="shared" si="17"/>
        <v/>
      </c>
      <c r="I506" s="132"/>
      <c r="J506" s="191"/>
      <c r="K506" s="572" t="str">
        <f t="shared" si="18"/>
        <v/>
      </c>
      <c r="L506" s="686"/>
    </row>
    <row r="507" spans="2:12" x14ac:dyDescent="0.2">
      <c r="B507" s="123"/>
      <c r="C507" s="237"/>
      <c r="D507" s="190"/>
      <c r="E507" s="363"/>
      <c r="F507" s="269"/>
      <c r="G507" s="203"/>
      <c r="H507" s="570" t="str">
        <f t="shared" si="17"/>
        <v/>
      </c>
      <c r="I507" s="132"/>
      <c r="J507" s="191"/>
      <c r="K507" s="572" t="str">
        <f t="shared" si="18"/>
        <v/>
      </c>
      <c r="L507" s="686"/>
    </row>
    <row r="508" spans="2:12" x14ac:dyDescent="0.2">
      <c r="B508" s="123"/>
      <c r="C508" s="237"/>
      <c r="D508" s="190"/>
      <c r="E508" s="363"/>
      <c r="F508" s="269"/>
      <c r="G508" s="203"/>
      <c r="H508" s="570" t="str">
        <f t="shared" si="17"/>
        <v/>
      </c>
      <c r="I508" s="132"/>
      <c r="J508" s="191"/>
      <c r="K508" s="572" t="str">
        <f t="shared" si="18"/>
        <v/>
      </c>
      <c r="L508" s="686"/>
    </row>
    <row r="509" spans="2:12" x14ac:dyDescent="0.2">
      <c r="B509" s="123"/>
      <c r="C509" s="237"/>
      <c r="D509" s="190"/>
      <c r="E509" s="363"/>
      <c r="F509" s="269"/>
      <c r="G509" s="203"/>
      <c r="H509" s="570" t="str">
        <f t="shared" si="17"/>
        <v/>
      </c>
      <c r="I509" s="132"/>
      <c r="J509" s="191"/>
      <c r="K509" s="572" t="str">
        <f t="shared" si="18"/>
        <v/>
      </c>
      <c r="L509" s="686"/>
    </row>
    <row r="510" spans="2:12" x14ac:dyDescent="0.2">
      <c r="B510" s="123"/>
      <c r="C510" s="237"/>
      <c r="D510" s="190"/>
      <c r="E510" s="363"/>
      <c r="F510" s="269"/>
      <c r="G510" s="203"/>
      <c r="H510" s="570" t="str">
        <f t="shared" si="17"/>
        <v/>
      </c>
      <c r="I510" s="132"/>
      <c r="J510" s="191"/>
      <c r="K510" s="572" t="str">
        <f t="shared" si="18"/>
        <v/>
      </c>
      <c r="L510" s="686"/>
    </row>
    <row r="511" spans="2:12" x14ac:dyDescent="0.2">
      <c r="B511" s="123"/>
      <c r="C511" s="237"/>
      <c r="D511" s="190"/>
      <c r="E511" s="363"/>
      <c r="F511" s="269"/>
      <c r="G511" s="203"/>
      <c r="H511" s="570" t="str">
        <f t="shared" si="17"/>
        <v/>
      </c>
      <c r="I511" s="132"/>
      <c r="J511" s="191"/>
      <c r="K511" s="572" t="str">
        <f t="shared" si="18"/>
        <v/>
      </c>
      <c r="L511" s="686"/>
    </row>
    <row r="512" spans="2:12" x14ac:dyDescent="0.2">
      <c r="B512" s="123"/>
      <c r="C512" s="237"/>
      <c r="D512" s="190"/>
      <c r="E512" s="363"/>
      <c r="F512" s="269"/>
      <c r="G512" s="203"/>
      <c r="H512" s="570" t="str">
        <f t="shared" si="17"/>
        <v/>
      </c>
      <c r="I512" s="132"/>
      <c r="J512" s="191"/>
      <c r="K512" s="572" t="str">
        <f t="shared" si="18"/>
        <v/>
      </c>
      <c r="L512" s="686"/>
    </row>
    <row r="513" spans="2:12" x14ac:dyDescent="0.2">
      <c r="B513" s="123"/>
      <c r="C513" s="237"/>
      <c r="D513" s="190"/>
      <c r="E513" s="363"/>
      <c r="F513" s="269"/>
      <c r="G513" s="203"/>
      <c r="H513" s="570" t="str">
        <f t="shared" si="17"/>
        <v/>
      </c>
      <c r="I513" s="132"/>
      <c r="J513" s="191"/>
      <c r="K513" s="572" t="str">
        <f t="shared" si="18"/>
        <v/>
      </c>
      <c r="L513" s="686"/>
    </row>
    <row r="514" spans="2:12" x14ac:dyDescent="0.2">
      <c r="B514" s="123"/>
      <c r="C514" s="237"/>
      <c r="D514" s="190"/>
      <c r="E514" s="363"/>
      <c r="F514" s="269"/>
      <c r="G514" s="203"/>
      <c r="H514" s="570" t="str">
        <f t="shared" si="17"/>
        <v/>
      </c>
      <c r="I514" s="132"/>
      <c r="J514" s="191"/>
      <c r="K514" s="572" t="str">
        <f t="shared" si="18"/>
        <v/>
      </c>
      <c r="L514" s="686"/>
    </row>
    <row r="515" spans="2:12" x14ac:dyDescent="0.2">
      <c r="B515" s="123"/>
      <c r="C515" s="237"/>
      <c r="D515" s="190"/>
      <c r="E515" s="363"/>
      <c r="F515" s="269"/>
      <c r="G515" s="203"/>
      <c r="H515" s="570" t="str">
        <f t="shared" si="17"/>
        <v/>
      </c>
      <c r="I515" s="132"/>
      <c r="J515" s="191"/>
      <c r="K515" s="572" t="str">
        <f t="shared" si="18"/>
        <v/>
      </c>
      <c r="L515" s="686"/>
    </row>
    <row r="516" spans="2:12" x14ac:dyDescent="0.2">
      <c r="B516" s="123"/>
      <c r="C516" s="237"/>
      <c r="D516" s="190"/>
      <c r="E516" s="363"/>
      <c r="F516" s="269"/>
      <c r="G516" s="203"/>
      <c r="H516" s="570" t="str">
        <f t="shared" si="17"/>
        <v/>
      </c>
      <c r="I516" s="132"/>
      <c r="J516" s="191"/>
      <c r="K516" s="572" t="str">
        <f t="shared" si="18"/>
        <v/>
      </c>
      <c r="L516" s="686"/>
    </row>
    <row r="517" spans="2:12" x14ac:dyDescent="0.2">
      <c r="B517" s="123"/>
      <c r="C517" s="237"/>
      <c r="D517" s="190"/>
      <c r="E517" s="363"/>
      <c r="F517" s="269"/>
      <c r="G517" s="203"/>
      <c r="H517" s="570" t="str">
        <f t="shared" si="17"/>
        <v/>
      </c>
      <c r="I517" s="132"/>
      <c r="J517" s="191"/>
      <c r="K517" s="572" t="str">
        <f t="shared" si="18"/>
        <v/>
      </c>
      <c r="L517" s="686"/>
    </row>
    <row r="518" spans="2:12" x14ac:dyDescent="0.2">
      <c r="B518" s="123"/>
      <c r="C518" s="237"/>
      <c r="D518" s="190"/>
      <c r="E518" s="363"/>
      <c r="F518" s="269"/>
      <c r="G518" s="203"/>
      <c r="H518" s="570" t="str">
        <f t="shared" si="17"/>
        <v/>
      </c>
      <c r="I518" s="132"/>
      <c r="J518" s="191"/>
      <c r="K518" s="572" t="str">
        <f t="shared" si="18"/>
        <v/>
      </c>
      <c r="L518" s="686"/>
    </row>
    <row r="519" spans="2:12" x14ac:dyDescent="0.2">
      <c r="B519" s="123"/>
      <c r="C519" s="237"/>
      <c r="D519" s="190"/>
      <c r="E519" s="363"/>
      <c r="F519" s="269"/>
      <c r="G519" s="203"/>
      <c r="H519" s="570" t="str">
        <f t="shared" si="17"/>
        <v/>
      </c>
      <c r="I519" s="132"/>
      <c r="J519" s="191"/>
      <c r="K519" s="572" t="str">
        <f t="shared" si="18"/>
        <v/>
      </c>
      <c r="L519" s="686"/>
    </row>
    <row r="520" spans="2:12" x14ac:dyDescent="0.2">
      <c r="B520" s="123"/>
      <c r="C520" s="237"/>
      <c r="D520" s="190"/>
      <c r="E520" s="363"/>
      <c r="F520" s="269"/>
      <c r="G520" s="203"/>
      <c r="H520" s="570" t="str">
        <f t="shared" si="17"/>
        <v/>
      </c>
      <c r="I520" s="132"/>
      <c r="J520" s="191"/>
      <c r="K520" s="572" t="str">
        <f t="shared" si="18"/>
        <v/>
      </c>
      <c r="L520" s="686"/>
    </row>
    <row r="521" spans="2:12" x14ac:dyDescent="0.2">
      <c r="B521" s="123"/>
      <c r="C521" s="237"/>
      <c r="D521" s="190"/>
      <c r="E521" s="363"/>
      <c r="F521" s="269"/>
      <c r="G521" s="203"/>
      <c r="H521" s="570" t="str">
        <f t="shared" si="17"/>
        <v/>
      </c>
      <c r="I521" s="132"/>
      <c r="J521" s="191"/>
      <c r="K521" s="572" t="str">
        <f t="shared" si="18"/>
        <v/>
      </c>
      <c r="L521" s="686"/>
    </row>
    <row r="522" spans="2:12" x14ac:dyDescent="0.2">
      <c r="B522" s="123"/>
      <c r="C522" s="237"/>
      <c r="D522" s="190"/>
      <c r="E522" s="363"/>
      <c r="F522" s="269"/>
      <c r="G522" s="203"/>
      <c r="H522" s="570" t="str">
        <f t="shared" si="17"/>
        <v/>
      </c>
      <c r="I522" s="132"/>
      <c r="J522" s="191"/>
      <c r="K522" s="572" t="str">
        <f t="shared" si="18"/>
        <v/>
      </c>
      <c r="L522" s="686"/>
    </row>
    <row r="523" spans="2:12" x14ac:dyDescent="0.2">
      <c r="B523" s="123"/>
      <c r="C523" s="237"/>
      <c r="D523" s="190"/>
      <c r="E523" s="363"/>
      <c r="F523" s="269"/>
      <c r="G523" s="203"/>
      <c r="H523" s="570" t="str">
        <f t="shared" si="17"/>
        <v/>
      </c>
      <c r="I523" s="132"/>
      <c r="J523" s="191"/>
      <c r="K523" s="572" t="str">
        <f t="shared" si="18"/>
        <v/>
      </c>
      <c r="L523" s="686"/>
    </row>
    <row r="524" spans="2:12" x14ac:dyDescent="0.2">
      <c r="B524" s="123"/>
      <c r="C524" s="237"/>
      <c r="D524" s="190"/>
      <c r="E524" s="363"/>
      <c r="F524" s="269"/>
      <c r="G524" s="203"/>
      <c r="H524" s="570" t="str">
        <f t="shared" si="17"/>
        <v/>
      </c>
      <c r="I524" s="132"/>
      <c r="J524" s="191"/>
      <c r="K524" s="572" t="str">
        <f t="shared" si="18"/>
        <v/>
      </c>
      <c r="L524" s="686"/>
    </row>
    <row r="525" spans="2:12" x14ac:dyDescent="0.2">
      <c r="B525" s="123"/>
      <c r="C525" s="237"/>
      <c r="D525" s="190"/>
      <c r="E525" s="363"/>
      <c r="F525" s="269"/>
      <c r="G525" s="203"/>
      <c r="H525" s="570" t="str">
        <f t="shared" si="17"/>
        <v/>
      </c>
      <c r="I525" s="132"/>
      <c r="J525" s="191"/>
      <c r="K525" s="572" t="str">
        <f t="shared" si="18"/>
        <v/>
      </c>
      <c r="L525" s="686"/>
    </row>
    <row r="526" spans="2:12" x14ac:dyDescent="0.2">
      <c r="B526" s="123"/>
      <c r="C526" s="237"/>
      <c r="D526" s="190"/>
      <c r="E526" s="363"/>
      <c r="F526" s="269"/>
      <c r="G526" s="203"/>
      <c r="H526" s="570" t="str">
        <f t="shared" si="17"/>
        <v/>
      </c>
      <c r="I526" s="132"/>
      <c r="J526" s="191"/>
      <c r="K526" s="572" t="str">
        <f t="shared" si="18"/>
        <v/>
      </c>
      <c r="L526" s="686"/>
    </row>
    <row r="527" spans="2:12" x14ac:dyDescent="0.2">
      <c r="B527" s="123"/>
      <c r="C527" s="237"/>
      <c r="D527" s="190"/>
      <c r="E527" s="363"/>
      <c r="F527" s="269"/>
      <c r="G527" s="203"/>
      <c r="H527" s="570" t="str">
        <f t="shared" si="17"/>
        <v/>
      </c>
      <c r="I527" s="132"/>
      <c r="J527" s="191"/>
      <c r="K527" s="572" t="str">
        <f t="shared" si="18"/>
        <v/>
      </c>
      <c r="L527" s="686"/>
    </row>
    <row r="528" spans="2:12" x14ac:dyDescent="0.2">
      <c r="B528" s="123"/>
      <c r="C528" s="237"/>
      <c r="D528" s="190"/>
      <c r="E528" s="363"/>
      <c r="F528" s="269"/>
      <c r="G528" s="203"/>
      <c r="H528" s="570" t="str">
        <f t="shared" si="17"/>
        <v/>
      </c>
      <c r="I528" s="132"/>
      <c r="J528" s="191"/>
      <c r="K528" s="572" t="str">
        <f t="shared" si="18"/>
        <v/>
      </c>
      <c r="L528" s="686"/>
    </row>
    <row r="529" spans="2:12" x14ac:dyDescent="0.2">
      <c r="B529" s="123"/>
      <c r="C529" s="237"/>
      <c r="D529" s="190"/>
      <c r="E529" s="363"/>
      <c r="F529" s="269"/>
      <c r="G529" s="203"/>
      <c r="H529" s="570" t="str">
        <f t="shared" si="17"/>
        <v/>
      </c>
      <c r="I529" s="132"/>
      <c r="J529" s="191"/>
      <c r="K529" s="572" t="str">
        <f t="shared" si="18"/>
        <v/>
      </c>
      <c r="L529" s="686"/>
    </row>
    <row r="530" spans="2:12" x14ac:dyDescent="0.2">
      <c r="B530" s="123"/>
      <c r="C530" s="237"/>
      <c r="D530" s="190"/>
      <c r="E530" s="363"/>
      <c r="F530" s="269"/>
      <c r="G530" s="203"/>
      <c r="H530" s="570" t="str">
        <f t="shared" si="17"/>
        <v/>
      </c>
      <c r="I530" s="132"/>
      <c r="J530" s="191"/>
      <c r="K530" s="572" t="str">
        <f t="shared" si="18"/>
        <v/>
      </c>
      <c r="L530" s="686"/>
    </row>
    <row r="531" spans="2:12" x14ac:dyDescent="0.2">
      <c r="B531" s="123"/>
      <c r="C531" s="237"/>
      <c r="D531" s="190"/>
      <c r="E531" s="363"/>
      <c r="F531" s="269"/>
      <c r="G531" s="203"/>
      <c r="H531" s="570" t="str">
        <f t="shared" si="17"/>
        <v/>
      </c>
      <c r="I531" s="132"/>
      <c r="J531" s="191"/>
      <c r="K531" s="572" t="str">
        <f t="shared" si="18"/>
        <v/>
      </c>
      <c r="L531" s="686"/>
    </row>
    <row r="532" spans="2:12" x14ac:dyDescent="0.2">
      <c r="B532" s="123"/>
      <c r="C532" s="237"/>
      <c r="D532" s="190"/>
      <c r="E532" s="363"/>
      <c r="F532" s="269"/>
      <c r="G532" s="203"/>
      <c r="H532" s="570" t="str">
        <f t="shared" si="17"/>
        <v/>
      </c>
      <c r="I532" s="132"/>
      <c r="J532" s="191"/>
      <c r="K532" s="572" t="str">
        <f t="shared" si="18"/>
        <v/>
      </c>
      <c r="L532" s="686"/>
    </row>
    <row r="533" spans="2:12" x14ac:dyDescent="0.2">
      <c r="B533" s="123"/>
      <c r="C533" s="237"/>
      <c r="D533" s="190"/>
      <c r="E533" s="363"/>
      <c r="F533" s="269"/>
      <c r="G533" s="203"/>
      <c r="H533" s="570" t="str">
        <f t="shared" si="17"/>
        <v/>
      </c>
      <c r="I533" s="132"/>
      <c r="J533" s="191"/>
      <c r="K533" s="572" t="str">
        <f t="shared" si="18"/>
        <v/>
      </c>
      <c r="L533" s="686"/>
    </row>
    <row r="534" spans="2:12" x14ac:dyDescent="0.2">
      <c r="B534" s="123"/>
      <c r="C534" s="237"/>
      <c r="D534" s="190"/>
      <c r="E534" s="363"/>
      <c r="F534" s="269"/>
      <c r="G534" s="203"/>
      <c r="H534" s="570" t="str">
        <f t="shared" si="17"/>
        <v/>
      </c>
      <c r="I534" s="132"/>
      <c r="J534" s="191"/>
      <c r="K534" s="572" t="str">
        <f t="shared" si="18"/>
        <v/>
      </c>
      <c r="L534" s="686"/>
    </row>
    <row r="535" spans="2:12" x14ac:dyDescent="0.2">
      <c r="B535" s="123"/>
      <c r="C535" s="237"/>
      <c r="D535" s="190"/>
      <c r="E535" s="363"/>
      <c r="F535" s="269"/>
      <c r="G535" s="203"/>
      <c r="H535" s="570" t="str">
        <f t="shared" ref="H535:H560" si="19">IF(E535&gt;0,G535-F535,"")</f>
        <v/>
      </c>
      <c r="I535" s="132"/>
      <c r="J535" s="191"/>
      <c r="K535" s="572" t="str">
        <f t="shared" ref="K535:K560" si="20">IFERROR(G535*12/$E535,"")</f>
        <v/>
      </c>
      <c r="L535" s="686"/>
    </row>
    <row r="536" spans="2:12" x14ac:dyDescent="0.2">
      <c r="B536" s="123"/>
      <c r="C536" s="237"/>
      <c r="D536" s="190"/>
      <c r="E536" s="363"/>
      <c r="F536" s="269"/>
      <c r="G536" s="203"/>
      <c r="H536" s="570" t="str">
        <f t="shared" si="19"/>
        <v/>
      </c>
      <c r="I536" s="132"/>
      <c r="J536" s="191"/>
      <c r="K536" s="572" t="str">
        <f t="shared" si="20"/>
        <v/>
      </c>
      <c r="L536" s="686"/>
    </row>
    <row r="537" spans="2:12" x14ac:dyDescent="0.2">
      <c r="B537" s="123"/>
      <c r="C537" s="237"/>
      <c r="D537" s="190"/>
      <c r="E537" s="363"/>
      <c r="F537" s="269"/>
      <c r="G537" s="203"/>
      <c r="H537" s="570" t="str">
        <f t="shared" si="19"/>
        <v/>
      </c>
      <c r="I537" s="132"/>
      <c r="J537" s="191"/>
      <c r="K537" s="572" t="str">
        <f t="shared" si="20"/>
        <v/>
      </c>
      <c r="L537" s="686"/>
    </row>
    <row r="538" spans="2:12" x14ac:dyDescent="0.2">
      <c r="B538" s="123"/>
      <c r="C538" s="237"/>
      <c r="D538" s="190"/>
      <c r="E538" s="363"/>
      <c r="F538" s="269"/>
      <c r="G538" s="203"/>
      <c r="H538" s="570" t="str">
        <f t="shared" si="19"/>
        <v/>
      </c>
      <c r="I538" s="132"/>
      <c r="J538" s="191"/>
      <c r="K538" s="572" t="str">
        <f t="shared" si="20"/>
        <v/>
      </c>
      <c r="L538" s="686"/>
    </row>
    <row r="539" spans="2:12" x14ac:dyDescent="0.2">
      <c r="B539" s="123"/>
      <c r="C539" s="237"/>
      <c r="D539" s="190"/>
      <c r="E539" s="363"/>
      <c r="F539" s="269"/>
      <c r="G539" s="203"/>
      <c r="H539" s="570" t="str">
        <f t="shared" si="19"/>
        <v/>
      </c>
      <c r="I539" s="132"/>
      <c r="J539" s="191"/>
      <c r="K539" s="572" t="str">
        <f t="shared" si="20"/>
        <v/>
      </c>
      <c r="L539" s="686"/>
    </row>
    <row r="540" spans="2:12" x14ac:dyDescent="0.2">
      <c r="B540" s="123"/>
      <c r="C540" s="237"/>
      <c r="D540" s="190"/>
      <c r="E540" s="363"/>
      <c r="F540" s="269"/>
      <c r="G540" s="203"/>
      <c r="H540" s="570" t="str">
        <f t="shared" si="19"/>
        <v/>
      </c>
      <c r="I540" s="132"/>
      <c r="J540" s="191"/>
      <c r="K540" s="572" t="str">
        <f t="shared" si="20"/>
        <v/>
      </c>
      <c r="L540" s="686"/>
    </row>
    <row r="541" spans="2:12" x14ac:dyDescent="0.2">
      <c r="B541" s="123"/>
      <c r="C541" s="237"/>
      <c r="D541" s="190"/>
      <c r="E541" s="363"/>
      <c r="F541" s="269"/>
      <c r="G541" s="203"/>
      <c r="H541" s="570" t="str">
        <f t="shared" si="19"/>
        <v/>
      </c>
      <c r="I541" s="132"/>
      <c r="J541" s="191"/>
      <c r="K541" s="572" t="str">
        <f t="shared" si="20"/>
        <v/>
      </c>
      <c r="L541" s="686"/>
    </row>
    <row r="542" spans="2:12" x14ac:dyDescent="0.2">
      <c r="B542" s="123"/>
      <c r="C542" s="237"/>
      <c r="D542" s="190"/>
      <c r="E542" s="363"/>
      <c r="F542" s="269"/>
      <c r="G542" s="203"/>
      <c r="H542" s="570" t="str">
        <f t="shared" si="19"/>
        <v/>
      </c>
      <c r="I542" s="132"/>
      <c r="J542" s="191"/>
      <c r="K542" s="572" t="str">
        <f t="shared" si="20"/>
        <v/>
      </c>
      <c r="L542" s="686"/>
    </row>
    <row r="543" spans="2:12" x14ac:dyDescent="0.2">
      <c r="B543" s="123"/>
      <c r="C543" s="237"/>
      <c r="D543" s="190"/>
      <c r="E543" s="363"/>
      <c r="F543" s="269"/>
      <c r="G543" s="203"/>
      <c r="H543" s="570" t="str">
        <f t="shared" si="19"/>
        <v/>
      </c>
      <c r="I543" s="132"/>
      <c r="J543" s="191"/>
      <c r="K543" s="572" t="str">
        <f t="shared" si="20"/>
        <v/>
      </c>
      <c r="L543" s="686"/>
    </row>
    <row r="544" spans="2:12" x14ac:dyDescent="0.2">
      <c r="B544" s="123"/>
      <c r="C544" s="237"/>
      <c r="D544" s="190"/>
      <c r="E544" s="363"/>
      <c r="F544" s="269"/>
      <c r="G544" s="203"/>
      <c r="H544" s="570" t="str">
        <f t="shared" si="19"/>
        <v/>
      </c>
      <c r="I544" s="132"/>
      <c r="J544" s="191"/>
      <c r="K544" s="572" t="str">
        <f t="shared" si="20"/>
        <v/>
      </c>
      <c r="L544" s="686"/>
    </row>
    <row r="545" spans="2:12" x14ac:dyDescent="0.2">
      <c r="B545" s="123"/>
      <c r="C545" s="237"/>
      <c r="D545" s="190"/>
      <c r="E545" s="363"/>
      <c r="F545" s="269"/>
      <c r="G545" s="203"/>
      <c r="H545" s="570" t="str">
        <f t="shared" si="19"/>
        <v/>
      </c>
      <c r="I545" s="132"/>
      <c r="J545" s="191"/>
      <c r="K545" s="572" t="str">
        <f t="shared" si="20"/>
        <v/>
      </c>
      <c r="L545" s="686"/>
    </row>
    <row r="546" spans="2:12" x14ac:dyDescent="0.2">
      <c r="B546" s="123"/>
      <c r="C546" s="237"/>
      <c r="D546" s="190"/>
      <c r="E546" s="363"/>
      <c r="F546" s="269"/>
      <c r="G546" s="203"/>
      <c r="H546" s="570" t="str">
        <f t="shared" si="19"/>
        <v/>
      </c>
      <c r="I546" s="132"/>
      <c r="J546" s="191"/>
      <c r="K546" s="572" t="str">
        <f t="shared" si="20"/>
        <v/>
      </c>
      <c r="L546" s="686"/>
    </row>
    <row r="547" spans="2:12" x14ac:dyDescent="0.2">
      <c r="B547" s="123"/>
      <c r="C547" s="237"/>
      <c r="D547" s="190"/>
      <c r="E547" s="363"/>
      <c r="F547" s="269"/>
      <c r="G547" s="203"/>
      <c r="H547" s="570" t="str">
        <f t="shared" si="19"/>
        <v/>
      </c>
      <c r="I547" s="132"/>
      <c r="J547" s="191"/>
      <c r="K547" s="572" t="str">
        <f t="shared" si="20"/>
        <v/>
      </c>
      <c r="L547" s="686"/>
    </row>
    <row r="548" spans="2:12" x14ac:dyDescent="0.2">
      <c r="B548" s="123"/>
      <c r="C548" s="237"/>
      <c r="D548" s="190"/>
      <c r="E548" s="363"/>
      <c r="F548" s="269"/>
      <c r="G548" s="203"/>
      <c r="H548" s="570" t="str">
        <f t="shared" si="19"/>
        <v/>
      </c>
      <c r="I548" s="132"/>
      <c r="J548" s="191"/>
      <c r="K548" s="572" t="str">
        <f t="shared" si="20"/>
        <v/>
      </c>
      <c r="L548" s="686"/>
    </row>
    <row r="549" spans="2:12" x14ac:dyDescent="0.2">
      <c r="B549" s="123"/>
      <c r="C549" s="237"/>
      <c r="D549" s="190"/>
      <c r="E549" s="363"/>
      <c r="F549" s="269"/>
      <c r="G549" s="203"/>
      <c r="H549" s="570" t="str">
        <f t="shared" si="19"/>
        <v/>
      </c>
      <c r="I549" s="132"/>
      <c r="J549" s="191"/>
      <c r="K549" s="572" t="str">
        <f t="shared" si="20"/>
        <v/>
      </c>
      <c r="L549" s="686"/>
    </row>
    <row r="550" spans="2:12" x14ac:dyDescent="0.2">
      <c r="B550" s="123"/>
      <c r="C550" s="237"/>
      <c r="D550" s="190"/>
      <c r="E550" s="363"/>
      <c r="F550" s="269"/>
      <c r="G550" s="203"/>
      <c r="H550" s="570" t="str">
        <f t="shared" si="19"/>
        <v/>
      </c>
      <c r="I550" s="132"/>
      <c r="J550" s="191"/>
      <c r="K550" s="572" t="str">
        <f t="shared" si="20"/>
        <v/>
      </c>
      <c r="L550" s="686"/>
    </row>
    <row r="551" spans="2:12" x14ac:dyDescent="0.2">
      <c r="B551" s="123"/>
      <c r="C551" s="237"/>
      <c r="D551" s="190"/>
      <c r="E551" s="363"/>
      <c r="F551" s="269"/>
      <c r="G551" s="203"/>
      <c r="H551" s="570" t="str">
        <f t="shared" si="19"/>
        <v/>
      </c>
      <c r="I551" s="132"/>
      <c r="J551" s="191"/>
      <c r="K551" s="572" t="str">
        <f t="shared" si="20"/>
        <v/>
      </c>
      <c r="L551" s="686"/>
    </row>
    <row r="552" spans="2:12" x14ac:dyDescent="0.2">
      <c r="B552" s="123"/>
      <c r="C552" s="237"/>
      <c r="D552" s="190"/>
      <c r="E552" s="363"/>
      <c r="F552" s="269"/>
      <c r="G552" s="203"/>
      <c r="H552" s="570" t="str">
        <f t="shared" si="19"/>
        <v/>
      </c>
      <c r="I552" s="132"/>
      <c r="J552" s="191"/>
      <c r="K552" s="572" t="str">
        <f t="shared" si="20"/>
        <v/>
      </c>
      <c r="L552" s="686"/>
    </row>
    <row r="553" spans="2:12" x14ac:dyDescent="0.2">
      <c r="B553" s="123"/>
      <c r="C553" s="237"/>
      <c r="D553" s="190"/>
      <c r="E553" s="363"/>
      <c r="F553" s="269"/>
      <c r="G553" s="203"/>
      <c r="H553" s="570" t="str">
        <f t="shared" si="19"/>
        <v/>
      </c>
      <c r="I553" s="132"/>
      <c r="J553" s="191"/>
      <c r="K553" s="572" t="str">
        <f t="shared" si="20"/>
        <v/>
      </c>
      <c r="L553" s="686"/>
    </row>
    <row r="554" spans="2:12" x14ac:dyDescent="0.2">
      <c r="B554" s="123"/>
      <c r="C554" s="237"/>
      <c r="D554" s="190"/>
      <c r="E554" s="363"/>
      <c r="F554" s="269"/>
      <c r="G554" s="203"/>
      <c r="H554" s="570" t="str">
        <f t="shared" si="19"/>
        <v/>
      </c>
      <c r="I554" s="132"/>
      <c r="J554" s="191"/>
      <c r="K554" s="572" t="str">
        <f t="shared" si="20"/>
        <v/>
      </c>
      <c r="L554" s="686"/>
    </row>
    <row r="555" spans="2:12" x14ac:dyDescent="0.2">
      <c r="B555" s="123"/>
      <c r="C555" s="237"/>
      <c r="D555" s="190"/>
      <c r="E555" s="363"/>
      <c r="F555" s="269"/>
      <c r="G555" s="203"/>
      <c r="H555" s="570" t="str">
        <f t="shared" si="19"/>
        <v/>
      </c>
      <c r="I555" s="132"/>
      <c r="J555" s="191"/>
      <c r="K555" s="572" t="str">
        <f t="shared" si="20"/>
        <v/>
      </c>
      <c r="L555" s="686"/>
    </row>
    <row r="556" spans="2:12" x14ac:dyDescent="0.2">
      <c r="B556" s="123"/>
      <c r="C556" s="237"/>
      <c r="D556" s="190"/>
      <c r="E556" s="363"/>
      <c r="F556" s="269"/>
      <c r="G556" s="203"/>
      <c r="H556" s="570" t="str">
        <f t="shared" si="19"/>
        <v/>
      </c>
      <c r="I556" s="132"/>
      <c r="J556" s="191"/>
      <c r="K556" s="572" t="str">
        <f t="shared" si="20"/>
        <v/>
      </c>
      <c r="L556" s="686"/>
    </row>
    <row r="557" spans="2:12" x14ac:dyDescent="0.2">
      <c r="B557" s="123"/>
      <c r="C557" s="237"/>
      <c r="D557" s="190"/>
      <c r="E557" s="363"/>
      <c r="F557" s="269"/>
      <c r="G557" s="203"/>
      <c r="H557" s="570" t="str">
        <f t="shared" si="19"/>
        <v/>
      </c>
      <c r="I557" s="132"/>
      <c r="J557" s="191"/>
      <c r="K557" s="572" t="str">
        <f t="shared" si="20"/>
        <v/>
      </c>
      <c r="L557" s="686"/>
    </row>
    <row r="558" spans="2:12" x14ac:dyDescent="0.2">
      <c r="B558" s="123"/>
      <c r="C558" s="237"/>
      <c r="D558" s="190"/>
      <c r="E558" s="363"/>
      <c r="F558" s="269"/>
      <c r="G558" s="203"/>
      <c r="H558" s="570" t="str">
        <f t="shared" si="19"/>
        <v/>
      </c>
      <c r="I558" s="132"/>
      <c r="J558" s="191"/>
      <c r="K558" s="572" t="str">
        <f t="shared" si="20"/>
        <v/>
      </c>
      <c r="L558" s="686"/>
    </row>
    <row r="559" spans="2:12" x14ac:dyDescent="0.2">
      <c r="B559" s="123"/>
      <c r="C559" s="237"/>
      <c r="D559" s="190"/>
      <c r="E559" s="363"/>
      <c r="F559" s="269"/>
      <c r="G559" s="203"/>
      <c r="H559" s="570" t="str">
        <f t="shared" si="19"/>
        <v/>
      </c>
      <c r="I559" s="132"/>
      <c r="J559" s="191"/>
      <c r="K559" s="572" t="str">
        <f t="shared" si="20"/>
        <v/>
      </c>
      <c r="L559" s="686"/>
    </row>
    <row r="560" spans="2:12" x14ac:dyDescent="0.2">
      <c r="B560" s="134"/>
      <c r="C560" s="246"/>
      <c r="D560" s="147"/>
      <c r="E560" s="364"/>
      <c r="F560" s="270"/>
      <c r="G560" s="204"/>
      <c r="H560" s="571" t="str">
        <f t="shared" si="19"/>
        <v/>
      </c>
      <c r="I560" s="144"/>
      <c r="J560" s="148"/>
      <c r="K560" s="572" t="str">
        <f t="shared" si="20"/>
        <v/>
      </c>
      <c r="L560" s="687"/>
    </row>
    <row r="561" spans="2:12" x14ac:dyDescent="0.2">
      <c r="B561" s="196" t="s">
        <v>106</v>
      </c>
      <c r="C561" s="197" t="s">
        <v>106</v>
      </c>
      <c r="D561" s="198" t="s">
        <v>106</v>
      </c>
      <c r="E561" s="199" t="s">
        <v>106</v>
      </c>
      <c r="F561" s="199" t="s">
        <v>106</v>
      </c>
      <c r="G561" s="200" t="s">
        <v>106</v>
      </c>
      <c r="H561" s="199" t="s">
        <v>106</v>
      </c>
      <c r="I561" s="201" t="s">
        <v>106</v>
      </c>
      <c r="J561" s="202" t="s">
        <v>106</v>
      </c>
      <c r="K561" s="195" t="s">
        <v>106</v>
      </c>
      <c r="L561" s="237" t="s">
        <v>106</v>
      </c>
    </row>
    <row r="562" spans="2:12" x14ac:dyDescent="0.2">
      <c r="B562" s="243"/>
      <c r="C562" s="243"/>
      <c r="D562" s="243"/>
      <c r="E562" s="697"/>
      <c r="F562" s="697"/>
      <c r="G562" s="697"/>
      <c r="H562" s="243"/>
      <c r="I562" s="243"/>
      <c r="J562" s="243"/>
      <c r="K562" s="243"/>
      <c r="L562" s="698"/>
    </row>
  </sheetData>
  <autoFilter ref="B22:L22" xr:uid="{80450645-4701-49F5-B5B6-683193481795}"/>
  <mergeCells count="5">
    <mergeCell ref="B9:B10"/>
    <mergeCell ref="C9:C10"/>
    <mergeCell ref="D9:D10"/>
    <mergeCell ref="I9:I10"/>
    <mergeCell ref="G9:G10"/>
  </mergeCells>
  <conditionalFormatting sqref="H23:H489">
    <cfRule type="cellIs" dxfId="7" priority="2" operator="lessThan">
      <formula>0</formula>
    </cfRule>
  </conditionalFormatting>
  <conditionalFormatting sqref="H23:H560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1CEDD21-6DE1-44F5-8153-9864FFAE6E9D}">
          <x14:formula1>
            <xm:f>'Data Validation'!$E$2:$E$4</xm:f>
          </x14:formula1>
          <xm:sqref>J23:J156</xm:sqref>
        </x14:dataValidation>
        <x14:dataValidation type="list" allowBlank="1" showInputMessage="1" showErrorMessage="1" xr:uid="{1AB1E115-47ED-410E-BCF7-82F513BDC953}">
          <x14:formula1>
            <xm:f>'Data Validation'!$Q$2:$Q$4</xm:f>
          </x14:formula1>
          <xm:sqref>C23:C560</xm:sqref>
        </x14:dataValidation>
        <x14:dataValidation type="list" allowBlank="1" showInputMessage="1" showErrorMessage="1" xr:uid="{B4A1C145-89EE-4113-8247-99469879625B}">
          <x14:formula1>
            <xm:f>'Data Validation'!$S$2:$S$6</xm:f>
          </x14:formula1>
          <xm:sqref>D23:D560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A4E-CAF8-4F2D-B094-66B76151DFC9}">
  <sheetPr>
    <tabColor rgb="FF92D050"/>
    <pageSetUpPr fitToPage="1"/>
  </sheetPr>
  <dimension ref="A1:AE80"/>
  <sheetViews>
    <sheetView showGridLines="0" zoomScale="85" zoomScaleNormal="85" workbookViewId="0">
      <pane ySplit="4" topLeftCell="A38" activePane="bottomLeft" state="frozen"/>
      <selection activeCell="B1" sqref="B1"/>
      <selection pane="bottomLeft" activeCell="I75" sqref="I75"/>
    </sheetView>
  </sheetViews>
  <sheetFormatPr defaultColWidth="9.140625" defaultRowHeight="14.25" outlineLevelRow="1" x14ac:dyDescent="0.2"/>
  <cols>
    <col min="1" max="2" width="4.28515625" style="1" customWidth="1"/>
    <col min="3" max="3" width="30.5703125" style="1" customWidth="1"/>
    <col min="4" max="4" width="17.28515625" style="1" customWidth="1"/>
    <col min="5" max="16" width="20.7109375" style="1" customWidth="1"/>
    <col min="17" max="17" width="15" style="1" customWidth="1"/>
    <col min="18" max="18" width="10.42578125" style="1" bestFit="1" customWidth="1"/>
    <col min="19" max="19" width="9.140625" style="1"/>
    <col min="20" max="22" width="10.42578125" style="1" bestFit="1" customWidth="1"/>
    <col min="23" max="16384" width="9.140625" style="1"/>
  </cols>
  <sheetData>
    <row r="1" spans="1:31" x14ac:dyDescent="0.2"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31" ht="15" customHeight="1" outlineLevel="1" x14ac:dyDescent="0.35">
      <c r="A2" s="2"/>
      <c r="B2" s="495"/>
      <c r="C2" s="496"/>
      <c r="D2" s="497" t="s">
        <v>281</v>
      </c>
      <c r="E2" s="498"/>
      <c r="F2" s="498">
        <f>IF(F3&gt;(EDATE('Summary &amp; Purchase Assumptions'!$C$20,12)),"",YEAR(F3))</f>
        <v>2023</v>
      </c>
      <c r="G2" s="498">
        <f>IF(G3&gt;(EDATE('Summary &amp; Purchase Assumptions'!$C$20,12)),"",YEAR(G3))</f>
        <v>2024</v>
      </c>
      <c r="H2" s="498">
        <f>IF(H3&gt;(EDATE('Summary &amp; Purchase Assumptions'!$C$20,12)),"",YEAR(H3))</f>
        <v>2025</v>
      </c>
      <c r="I2" s="498">
        <f>IF(I3&gt;(EDATE('Summary &amp; Purchase Assumptions'!$C$20,12)),"",YEAR(I3))</f>
        <v>2026</v>
      </c>
      <c r="J2" s="498">
        <f>IF(J3&gt;(EDATE('Summary &amp; Purchase Assumptions'!$C$20,12)),"",YEAR(J3))</f>
        <v>2027</v>
      </c>
      <c r="K2" s="498">
        <f>IF(K3&gt;(EDATE('Summary &amp; Purchase Assumptions'!$C$20,12)),"",YEAR(K3))</f>
        <v>2028</v>
      </c>
      <c r="L2" s="498">
        <f>IF(L3&gt;(EDATE('Summary &amp; Purchase Assumptions'!$C$20,12)),"",YEAR(L3))</f>
        <v>2029</v>
      </c>
      <c r="M2" s="498">
        <f>IF(M3&gt;(EDATE('Summary &amp; Purchase Assumptions'!$C$20,12)),"",YEAR(M3))</f>
        <v>2030</v>
      </c>
      <c r="N2" s="498">
        <f>IF(N3&gt;(EDATE('Summary &amp; Purchase Assumptions'!$C$20,12)),"",YEAR(N3))</f>
        <v>2031</v>
      </c>
      <c r="O2" s="498">
        <f>IF(O3&gt;(EDATE('Summary &amp; Purchase Assumptions'!$C$20,12)),"",YEAR(O3))</f>
        <v>2032</v>
      </c>
      <c r="P2" s="499">
        <f>IF(P3&gt;(EDATE('Summary &amp; Purchase Assumptions'!$C$20,12)),"",YEAR(P3))</f>
        <v>2033</v>
      </c>
    </row>
    <row r="3" spans="1:31" ht="15" customHeight="1" outlineLevel="1" x14ac:dyDescent="0.25">
      <c r="B3" s="171"/>
      <c r="C3" s="172"/>
      <c r="D3" s="492" t="s">
        <v>282</v>
      </c>
      <c r="E3" s="494">
        <f>'Summary &amp; Purchase Assumptions'!C18-1</f>
        <v>44926</v>
      </c>
      <c r="F3" s="494">
        <f>IF(E3&gt;(EDATE('Summary &amp; Purchase Assumptions'!$C$20,12)),"",EOMONTH(E3,12))</f>
        <v>45291</v>
      </c>
      <c r="G3" s="494">
        <f>IF(F3&gt;(EDATE('Summary &amp; Purchase Assumptions'!$C$20,12)),"",EOMONTH(F3,12))</f>
        <v>45657</v>
      </c>
      <c r="H3" s="494">
        <f>IF(G3&gt;(EDATE('Summary &amp; Purchase Assumptions'!$C$20,12)),"",EOMONTH(G3,12))</f>
        <v>46022</v>
      </c>
      <c r="I3" s="494">
        <f>IF(H3&gt;(EDATE('Summary &amp; Purchase Assumptions'!$C$20,12)),"",EOMONTH(H3,12))</f>
        <v>46387</v>
      </c>
      <c r="J3" s="494">
        <f>IF(I3&gt;(EDATE('Summary &amp; Purchase Assumptions'!$C$20,12)),"",EOMONTH(I3,12))</f>
        <v>46752</v>
      </c>
      <c r="K3" s="494">
        <f>IF(J3&gt;(EDATE('Summary &amp; Purchase Assumptions'!$C$20,12)),"",EOMONTH(J3,12))</f>
        <v>47118</v>
      </c>
      <c r="L3" s="494">
        <f>IF(K3&gt;(EDATE('Summary &amp; Purchase Assumptions'!$C$20,12)),"",EOMONTH(K3,12))</f>
        <v>47483</v>
      </c>
      <c r="M3" s="494">
        <f>IF(L3&gt;(EDATE('Summary &amp; Purchase Assumptions'!$C$20,12)),"",EOMONTH(L3,12))</f>
        <v>47848</v>
      </c>
      <c r="N3" s="494">
        <f>IF(M3&gt;(EDATE('Summary &amp; Purchase Assumptions'!$C$20,12)),"",EOMONTH(M3,12))</f>
        <v>48213</v>
      </c>
      <c r="O3" s="494">
        <f>IF(N3&gt;(EDATE('Summary &amp; Purchase Assumptions'!$C$20,12)),"",EOMONTH(N3,12))</f>
        <v>48579</v>
      </c>
      <c r="P3" s="170">
        <f>IF(O3&gt;(EDATE('Summary &amp; Purchase Assumptions'!$C$20,12)),"",EOMONTH(O3,12))</f>
        <v>48944</v>
      </c>
    </row>
    <row r="4" spans="1:31" ht="23.25" x14ac:dyDescent="0.35">
      <c r="B4" s="500" t="s">
        <v>1</v>
      </c>
      <c r="C4" s="173"/>
      <c r="D4" s="501" t="s">
        <v>283</v>
      </c>
      <c r="E4" s="493">
        <v>0</v>
      </c>
      <c r="F4" s="173">
        <f>IF(F3&gt;(EDATE('Summary &amp; Purchase Assumptions'!$C$20,12)),"",1)</f>
        <v>1</v>
      </c>
      <c r="G4" s="173">
        <f>IF(G3&gt;(EDATE('Summary &amp; Purchase Assumptions'!$C$20,12)),"",F4+1)</f>
        <v>2</v>
      </c>
      <c r="H4" s="173">
        <f>IF(H3&gt;(EDATE('Summary &amp; Purchase Assumptions'!$C$20,12)),"",G4+1)</f>
        <v>3</v>
      </c>
      <c r="I4" s="173">
        <f>IF(I3&gt;(EDATE('Summary &amp; Purchase Assumptions'!$C$20,12)),"",H4+1)</f>
        <v>4</v>
      </c>
      <c r="J4" s="173">
        <f>IF(J3&gt;(EDATE('Summary &amp; Purchase Assumptions'!$C$20,12)),"",I4+1)</f>
        <v>5</v>
      </c>
      <c r="K4" s="173">
        <f>IF(K3&gt;(EDATE('Summary &amp; Purchase Assumptions'!$C$20,12)),"",J4+1)</f>
        <v>6</v>
      </c>
      <c r="L4" s="173">
        <f>IF(L3&gt;(EDATE('Summary &amp; Purchase Assumptions'!$C$20,12)),"",K4+1)</f>
        <v>7</v>
      </c>
      <c r="M4" s="173">
        <f>IF(M3&gt;(EDATE('Summary &amp; Purchase Assumptions'!$C$20,12)),"",L4+1)</f>
        <v>8</v>
      </c>
      <c r="N4" s="173">
        <f>IF(N3&gt;(EDATE('Summary &amp; Purchase Assumptions'!$C$20,12)),"",M4+1)</f>
        <v>9</v>
      </c>
      <c r="O4" s="173">
        <f>IF(O3&gt;(EDATE('Summary &amp; Purchase Assumptions'!$C$20,12)),"",N4+1)</f>
        <v>10</v>
      </c>
      <c r="P4" s="174">
        <f>IF(P3&gt;(EDATE('Summary &amp; Purchase Assumptions'!$C$20,12)),"",O4+1)</f>
        <v>11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5">
      <c r="B5" s="4" t="s">
        <v>26</v>
      </c>
      <c r="C5" s="5"/>
      <c r="D5" s="6"/>
      <c r="E5" s="491"/>
      <c r="F5" s="722"/>
      <c r="G5" s="722"/>
      <c r="H5" s="722"/>
      <c r="I5" s="722"/>
      <c r="J5" s="722"/>
      <c r="K5" s="722"/>
      <c r="L5" s="722"/>
      <c r="M5" s="722"/>
      <c r="N5" s="722"/>
      <c r="O5" s="722"/>
      <c r="P5" s="722"/>
    </row>
    <row r="6" spans="1:31" ht="15" x14ac:dyDescent="0.2">
      <c r="B6" s="9"/>
      <c r="C6" s="10" t="str">
        <f>'Monthly Cash Flow'!C8</f>
        <v>Base Commercial Rent</v>
      </c>
      <c r="D6" s="11">
        <f t="shared" ref="D6:D18" ca="1" si="0">SUM(E6:P6)</f>
        <v>4224006.5082173068</v>
      </c>
      <c r="E6" s="12"/>
      <c r="F6" s="12">
        <f ca="1">IF(F3&gt;(EDATE('Summary &amp; Purchase Assumptions'!$C$20,12)),"",SUMIF('Monthly Cash Flow'!$F$2:$EH$2,'Annual Cash Flow'!F$4,'Monthly Cash Flow'!$F8:$EH8))</f>
        <v>334004.86905916588</v>
      </c>
      <c r="G6" s="12">
        <f ca="1">IF(G3&gt;(EDATE('Summary &amp; Purchase Assumptions'!$C$20,12)),"",SUMIF('Monthly Cash Flow'!$F$2:$EH$2,'Annual Cash Flow'!G$4,'Monthly Cash Flow'!$F8:$EH8))</f>
        <v>344025.01513094082</v>
      </c>
      <c r="H6" s="12">
        <f ca="1">IF(H3&gt;(EDATE('Summary &amp; Purchase Assumptions'!$C$20,12)),"",SUMIF('Monthly Cash Flow'!$F$2:$EH$2,'Annual Cash Flow'!H$4,'Monthly Cash Flow'!$F8:$EH8))</f>
        <v>354345.76558486908</v>
      </c>
      <c r="I6" s="12">
        <f ca="1">IF(I3&gt;(EDATE('Summary &amp; Purchase Assumptions'!$C$20,12)),"",SUMIF('Monthly Cash Flow'!$F$2:$EH$2,'Annual Cash Flow'!I$4,'Monthly Cash Flow'!$F8:$EH8))</f>
        <v>364976.13855241495</v>
      </c>
      <c r="J6" s="12">
        <f ca="1">IF(J3&gt;(EDATE('Summary &amp; Purchase Assumptions'!$C$20,12)),"",SUMIF('Monthly Cash Flow'!$F$2:$EH$2,'Annual Cash Flow'!J$4,'Monthly Cash Flow'!$F8:$EH8))</f>
        <v>375925.42270898749</v>
      </c>
      <c r="K6" s="12">
        <f ca="1">IF(K3&gt;(EDATE('Summary &amp; Purchase Assumptions'!$C$20,12)),"",SUMIF('Monthly Cash Flow'!$F$2:$EH$2,'Annual Cash Flow'!K$4,'Monthly Cash Flow'!$F8:$EH8))</f>
        <v>387203.1853902571</v>
      </c>
      <c r="L6" s="12">
        <f ca="1">IF(L3&gt;(EDATE('Summary &amp; Purchase Assumptions'!$C$20,12)),"",SUMIF('Monthly Cash Flow'!$F$2:$EH$2,'Annual Cash Flow'!L$4,'Monthly Cash Flow'!$F8:$EH8))</f>
        <v>398819.2809519649</v>
      </c>
      <c r="M6" s="12">
        <f ca="1">IF(M3&gt;(EDATE('Summary &amp; Purchase Assumptions'!$C$20,12)),"",SUMIF('Monthly Cash Flow'!$F$2:$EH$2,'Annual Cash Flow'!M$4,'Monthly Cash Flow'!$F8:$EH8))</f>
        <v>404193.24585894973</v>
      </c>
      <c r="N6" s="12">
        <f ca="1">IF(N3&gt;(EDATE('Summary &amp; Purchase Assumptions'!$C$20,12)),"",SUMIF('Monthly Cash Flow'!$F$2:$EH$2,'Annual Cash Flow'!N$4,'Monthly Cash Flow'!$F8:$EH8))</f>
        <v>427153.73507032607</v>
      </c>
      <c r="O6" s="12">
        <f ca="1">IF(O3&gt;(EDATE('Summary &amp; Purchase Assumptions'!$C$20,12)),"",SUMIF('Monthly Cash Flow'!$F$2:$EH$2,'Annual Cash Flow'!O$4,'Monthly Cash Flow'!$F8:$EH8))</f>
        <v>427156.63765145605</v>
      </c>
      <c r="P6" s="13">
        <f ca="1">IF(P3&gt;(EDATE('Summary &amp; Purchase Assumptions'!$C$20,12)),"",SUMIF('Monthly Cash Flow'!$F$2:$EH$2,'Annual Cash Flow'!P$4,'Monthly Cash Flow'!$F8:$EH8))</f>
        <v>406203.21225797472</v>
      </c>
    </row>
    <row r="7" spans="1:31" ht="15" x14ac:dyDescent="0.2">
      <c r="B7" s="9"/>
      <c r="C7" s="249" t="str">
        <f>'Monthly Cash Flow'!C9</f>
        <v>Free Rent</v>
      </c>
      <c r="D7" s="11">
        <f t="shared" si="0"/>
        <v>0</v>
      </c>
      <c r="E7" s="12"/>
      <c r="F7" s="12">
        <f>IF(F3&gt;(EDATE('Summary &amp; Purchase Assumptions'!$C$20,12)),"",SUMIF('Monthly Cash Flow'!$F$2:$EH$2,'Annual Cash Flow'!F$4,'Monthly Cash Flow'!$F9:$EH9))</f>
        <v>0</v>
      </c>
      <c r="G7" s="12">
        <f>IF(G3&gt;(EDATE('Summary &amp; Purchase Assumptions'!$C$20,12)),"",SUMIF('Monthly Cash Flow'!$F$2:$EH$2,'Annual Cash Flow'!G$4,'Monthly Cash Flow'!$F9:$EH9))</f>
        <v>0</v>
      </c>
      <c r="H7" s="12">
        <f>IF(H3&gt;(EDATE('Summary &amp; Purchase Assumptions'!$C$20,12)),"",SUMIF('Monthly Cash Flow'!$F$2:$EH$2,'Annual Cash Flow'!H$4,'Monthly Cash Flow'!$F9:$EH9))</f>
        <v>0</v>
      </c>
      <c r="I7" s="12">
        <f>IF(I3&gt;(EDATE('Summary &amp; Purchase Assumptions'!$C$20,12)),"",SUMIF('Monthly Cash Flow'!$F$2:$EH$2,'Annual Cash Flow'!I$4,'Monthly Cash Flow'!$F9:$EH9))</f>
        <v>0</v>
      </c>
      <c r="J7" s="12">
        <f>IF(J3&gt;(EDATE('Summary &amp; Purchase Assumptions'!$C$20,12)),"",SUMIF('Monthly Cash Flow'!$F$2:$EH$2,'Annual Cash Flow'!J$4,'Monthly Cash Flow'!$F9:$EH9))</f>
        <v>0</v>
      </c>
      <c r="K7" s="12">
        <f>IF(K3&gt;(EDATE('Summary &amp; Purchase Assumptions'!$C$20,12)),"",SUMIF('Monthly Cash Flow'!$F$2:$EH$2,'Annual Cash Flow'!K$4,'Monthly Cash Flow'!$F9:$EH9))</f>
        <v>0</v>
      </c>
      <c r="L7" s="12">
        <f>IF(L3&gt;(EDATE('Summary &amp; Purchase Assumptions'!$C$20,12)),"",SUMIF('Monthly Cash Flow'!$F$2:$EH$2,'Annual Cash Flow'!L$4,'Monthly Cash Flow'!$F9:$EH9))</f>
        <v>0</v>
      </c>
      <c r="M7" s="12">
        <f>IF(M3&gt;(EDATE('Summary &amp; Purchase Assumptions'!$C$20,12)),"",SUMIF('Monthly Cash Flow'!$F$2:$EH$2,'Annual Cash Flow'!M$4,'Monthly Cash Flow'!$F9:$EH9))</f>
        <v>0</v>
      </c>
      <c r="N7" s="12">
        <f>IF(N3&gt;(EDATE('Summary &amp; Purchase Assumptions'!$C$20,12)),"",SUMIF('Monthly Cash Flow'!$F$2:$EH$2,'Annual Cash Flow'!N$4,'Monthly Cash Flow'!$F9:$EH9))</f>
        <v>0</v>
      </c>
      <c r="O7" s="12">
        <f>IF(O3&gt;(EDATE('Summary &amp; Purchase Assumptions'!$C$20,12)),"",SUMIF('Monthly Cash Flow'!$F$2:$EH$2,'Annual Cash Flow'!O$4,'Monthly Cash Flow'!$F9:$EH9))</f>
        <v>0</v>
      </c>
      <c r="P7" s="13">
        <f>IF(P3&gt;(EDATE('Summary &amp; Purchase Assumptions'!$C$20,12)),"",SUMIF('Monthly Cash Flow'!$F$2:$EH$2,'Annual Cash Flow'!P$4,'Monthly Cash Flow'!$F9:$EH9))</f>
        <v>0</v>
      </c>
    </row>
    <row r="8" spans="1:31" ht="15" x14ac:dyDescent="0.25">
      <c r="B8" s="14"/>
      <c r="C8" s="15" t="str">
        <f>'Monthly Cash Flow'!C10</f>
        <v>Effective Commercial Rent</v>
      </c>
      <c r="D8" s="16">
        <f t="shared" ca="1" si="0"/>
        <v>4224006.5082173068</v>
      </c>
      <c r="E8" s="17"/>
      <c r="F8" s="17">
        <f ca="1">IF(F3&gt;'Summary &amp; Purchase Assumptions'!$C$20,"",SUM(F6:F7))</f>
        <v>334004.86905916588</v>
      </c>
      <c r="G8" s="17">
        <f ca="1">IF(G3&gt;(EDATE('Summary &amp; Purchase Assumptions'!$C$20,12)),"",SUM(G6:G7))</f>
        <v>344025.01513094082</v>
      </c>
      <c r="H8" s="17">
        <f ca="1">IF(H3&gt;(EDATE('Summary &amp; Purchase Assumptions'!$C$20,12)),"",SUM(H6:H7))</f>
        <v>354345.76558486908</v>
      </c>
      <c r="I8" s="17">
        <f ca="1">IF(I3&gt;(EDATE('Summary &amp; Purchase Assumptions'!$C$20,12)),"",SUM(I6:I7))</f>
        <v>364976.13855241495</v>
      </c>
      <c r="J8" s="17">
        <f ca="1">IF(J3&gt;(EDATE('Summary &amp; Purchase Assumptions'!$C$20,12)),"",SUM(J6:J7))</f>
        <v>375925.42270898749</v>
      </c>
      <c r="K8" s="17">
        <f ca="1">IF(K3&gt;(EDATE('Summary &amp; Purchase Assumptions'!$C$20,12)),"",SUM(K6:K7))</f>
        <v>387203.1853902571</v>
      </c>
      <c r="L8" s="17">
        <f ca="1">IF(L3&gt;(EDATE('Summary &amp; Purchase Assumptions'!$C$20,12)),"",SUM(L6:L7))</f>
        <v>398819.2809519649</v>
      </c>
      <c r="M8" s="17">
        <f ca="1">IF(M3&gt;(EDATE('Summary &amp; Purchase Assumptions'!$C$20,12)),"",SUM(M6:M7))</f>
        <v>404193.24585894973</v>
      </c>
      <c r="N8" s="17">
        <f ca="1">IF(N3&gt;(EDATE('Summary &amp; Purchase Assumptions'!$C$20,12)),"",SUM(N6:N7))</f>
        <v>427153.73507032607</v>
      </c>
      <c r="O8" s="17">
        <f ca="1">IF(O3&gt;(EDATE('Summary &amp; Purchase Assumptions'!$C$20,12)),"",SUM(O6:O7))</f>
        <v>427156.63765145605</v>
      </c>
      <c r="P8" s="16">
        <f ca="1">IF(P3&gt;(EDATE('Summary &amp; Purchase Assumptions'!$C$20,12)),"",SUM(P6:P7))</f>
        <v>406203.21225797472</v>
      </c>
    </row>
    <row r="9" spans="1:31" ht="15" x14ac:dyDescent="0.2">
      <c r="B9" s="9"/>
      <c r="C9" s="10" t="str">
        <f>'Monthly Cash Flow'!C11</f>
        <v>Base Residential Rent</v>
      </c>
      <c r="D9" s="11">
        <f t="shared" si="0"/>
        <v>92164775.952702463</v>
      </c>
      <c r="E9" s="12"/>
      <c r="F9" s="12">
        <f>IF(F3&gt;(EDATE('Summary &amp; Purchase Assumptions'!$C$20,12)),"",SUMIF('Monthly Cash Flow'!$F$2:$EH$2,'Annual Cash Flow'!F$4,'Monthly Cash Flow'!$F11:$EH11))</f>
        <v>6504710.2261394812</v>
      </c>
      <c r="G9" s="12">
        <f>IF(G3&gt;(EDATE('Summary &amp; Purchase Assumptions'!$C$20,12)),"",SUMIF('Monthly Cash Flow'!$F$2:$EH$2,'Annual Cash Flow'!G$4,'Monthly Cash Flow'!$F11:$EH11))</f>
        <v>7011770.0695889089</v>
      </c>
      <c r="H9" s="12">
        <f>IF(H3&gt;(EDATE('Summary &amp; Purchase Assumptions'!$C$20,12)),"",SUMIF('Monthly Cash Flow'!$F$2:$EH$2,'Annual Cash Flow'!H$4,'Monthly Cash Flow'!$F11:$EH11))</f>
        <v>7513811.1447177641</v>
      </c>
      <c r="I9" s="12">
        <f>IF(I3&gt;(EDATE('Summary &amp; Purchase Assumptions'!$C$20,12)),"",SUMIF('Monthly Cash Flow'!$F$2:$EH$2,'Annual Cash Flow'!I$4,'Monthly Cash Flow'!$F11:$EH11))</f>
        <v>7904251.9550208142</v>
      </c>
      <c r="J9" s="12">
        <f>IF(J3&gt;(EDATE('Summary &amp; Purchase Assumptions'!$C$20,12)),"",SUMIF('Monthly Cash Flow'!$F$2:$EH$2,'Annual Cash Flow'!J$4,'Monthly Cash Flow'!$F11:$EH11))</f>
        <v>8220422.0332216518</v>
      </c>
      <c r="K9" s="12">
        <f>IF(K3&gt;(EDATE('Summary &amp; Purchase Assumptions'!$C$20,12)),"",SUMIF('Monthly Cash Flow'!$F$2:$EH$2,'Annual Cash Flow'!K$4,'Monthly Cash Flow'!$F11:$EH11))</f>
        <v>8504379.2072503734</v>
      </c>
      <c r="L9" s="12">
        <f>IF(L3&gt;(EDATE('Summary &amp; Purchase Assumptions'!$C$20,12)),"",SUMIF('Monthly Cash Flow'!$F$2:$EH$2,'Annual Cash Flow'!L$4,'Monthly Cash Flow'!$F11:$EH11))</f>
        <v>8759510.5834678933</v>
      </c>
      <c r="M9" s="12">
        <f>IF(M3&gt;(EDATE('Summary &amp; Purchase Assumptions'!$C$20,12)),"",SUMIF('Monthly Cash Flow'!$F$2:$EH$2,'Annual Cash Flow'!M$4,'Monthly Cash Flow'!$F11:$EH11))</f>
        <v>9022295.9009719379</v>
      </c>
      <c r="N9" s="12">
        <f>IF(N3&gt;(EDATE('Summary &amp; Purchase Assumptions'!$C$20,12)),"",SUMIF('Monthly Cash Flow'!$F$2:$EH$2,'Annual Cash Flow'!N$4,'Monthly Cash Flow'!$F11:$EH11))</f>
        <v>9292964.7780011054</v>
      </c>
      <c r="O9" s="12">
        <f>IF(O3&gt;(EDATE('Summary &amp; Purchase Assumptions'!$C$20,12)),"",SUMIF('Monthly Cash Flow'!$F$2:$EH$2,'Annual Cash Flow'!O$4,'Monthly Cash Flow'!$F11:$EH11))</f>
        <v>9571753.7213411499</v>
      </c>
      <c r="P9" s="13">
        <f>IF(P3&gt;(EDATE('Summary &amp; Purchase Assumptions'!$C$20,12)),"",SUMIF('Monthly Cash Flow'!$F$2:$EH$2,'Annual Cash Flow'!P$4,'Monthly Cash Flow'!$F11:$EH11))</f>
        <v>9858906.3329813927</v>
      </c>
    </row>
    <row r="10" spans="1:31" ht="15" x14ac:dyDescent="0.2">
      <c r="B10" s="9"/>
      <c r="C10" s="10" t="str">
        <f>'Monthly Cash Flow'!C12</f>
        <v>Recurring Charges</v>
      </c>
      <c r="D10" s="11">
        <f t="shared" si="0"/>
        <v>0</v>
      </c>
      <c r="E10" s="12"/>
      <c r="F10" s="12">
        <f>IF(F3&gt;(EDATE('Summary &amp; Purchase Assumptions'!$C$20,12)),"",SUMIF('Monthly Cash Flow'!$F$2:$EH$2,'Annual Cash Flow'!F$4,'Monthly Cash Flow'!$F12:$EH12))</f>
        <v>0</v>
      </c>
      <c r="G10" s="12">
        <f>IF(G3&gt;(EDATE('Summary &amp; Purchase Assumptions'!$C$20,12)),"",SUMIF('Monthly Cash Flow'!$F$2:$EH$2,'Annual Cash Flow'!G$4,'Monthly Cash Flow'!$F12:$EH12))</f>
        <v>0</v>
      </c>
      <c r="H10" s="12">
        <f>IF(H3&gt;(EDATE('Summary &amp; Purchase Assumptions'!$C$20,12)),"",SUMIF('Monthly Cash Flow'!$F$2:$EH$2,'Annual Cash Flow'!H$4,'Monthly Cash Flow'!$F12:$EH12))</f>
        <v>0</v>
      </c>
      <c r="I10" s="12">
        <f>IF(I3&gt;(EDATE('Summary &amp; Purchase Assumptions'!$C$20,12)),"",SUMIF('Monthly Cash Flow'!$F$2:$EH$2,'Annual Cash Flow'!I$4,'Monthly Cash Flow'!$F12:$EH12))</f>
        <v>0</v>
      </c>
      <c r="J10" s="12">
        <f>IF(J3&gt;(EDATE('Summary &amp; Purchase Assumptions'!$C$20,12)),"",SUMIF('Monthly Cash Flow'!$F$2:$EH$2,'Annual Cash Flow'!J$4,'Monthly Cash Flow'!$F12:$EH12))</f>
        <v>0</v>
      </c>
      <c r="K10" s="12">
        <f>IF(K3&gt;(EDATE('Summary &amp; Purchase Assumptions'!$C$20,12)),"",SUMIF('Monthly Cash Flow'!$F$2:$EH$2,'Annual Cash Flow'!K$4,'Monthly Cash Flow'!$F12:$EH12))</f>
        <v>0</v>
      </c>
      <c r="L10" s="12">
        <f>IF(L3&gt;(EDATE('Summary &amp; Purchase Assumptions'!$C$20,12)),"",SUMIF('Monthly Cash Flow'!$F$2:$EH$2,'Annual Cash Flow'!L$4,'Monthly Cash Flow'!$F12:$EH12))</f>
        <v>0</v>
      </c>
      <c r="M10" s="12">
        <f>IF(M3&gt;(EDATE('Summary &amp; Purchase Assumptions'!$C$20,12)),"",SUMIF('Monthly Cash Flow'!$F$2:$EH$2,'Annual Cash Flow'!M$4,'Monthly Cash Flow'!$F12:$EH12))</f>
        <v>0</v>
      </c>
      <c r="N10" s="12">
        <f>IF(N3&gt;(EDATE('Summary &amp; Purchase Assumptions'!$C$20,12)),"",SUMIF('Monthly Cash Flow'!$F$2:$EH$2,'Annual Cash Flow'!N$4,'Monthly Cash Flow'!$F12:$EH12))</f>
        <v>0</v>
      </c>
      <c r="O10" s="12">
        <f>IF(O3&gt;(EDATE('Summary &amp; Purchase Assumptions'!$C$20,12)),"",SUMIF('Monthly Cash Flow'!$F$2:$EH$2,'Annual Cash Flow'!O$4,'Monthly Cash Flow'!$F12:$EH12))</f>
        <v>0</v>
      </c>
      <c r="P10" s="13">
        <f>IF(P3&gt;(EDATE('Summary &amp; Purchase Assumptions'!$C$20,12)),"",SUMIF('Monthly Cash Flow'!$F$2:$EH$2,'Annual Cash Flow'!P$4,'Monthly Cash Flow'!$F12:$EH12))</f>
        <v>0</v>
      </c>
    </row>
    <row r="11" spans="1:31" ht="15" x14ac:dyDescent="0.2">
      <c r="B11" s="9"/>
      <c r="C11" s="249" t="str">
        <f>'Monthly Cash Flow'!C13</f>
        <v>Vacancy/Credit Loss</v>
      </c>
      <c r="D11" s="11">
        <f t="shared" si="0"/>
        <v>-4087014.8485454558</v>
      </c>
      <c r="E11" s="12"/>
      <c r="F11" s="12">
        <f>IF(F3&gt;(EDATE('Summary &amp; Purchase Assumptions'!$C$20,12)),"",SUMIF('Monthly Cash Flow'!$F$2:$EH$2,'Annual Cash Flow'!F$4,'Monthly Cash Flow'!$F13:$EH13))</f>
        <v>-520376.81809115852</v>
      </c>
      <c r="G11" s="12">
        <f>IF(G3&gt;(EDATE('Summary &amp; Purchase Assumptions'!$C$20,12)),"",SUMIF('Monthly Cash Flow'!$F$2:$EH$2,'Annual Cash Flow'!G$4,'Monthly Cash Flow'!$F13:$EH13))</f>
        <v>-420706.20417533454</v>
      </c>
      <c r="H11" s="12">
        <f>IF(H3&gt;(EDATE('Summary &amp; Purchase Assumptions'!$C$20,12)),"",SUMIF('Monthly Cash Flow'!$F$2:$EH$2,'Annual Cash Flow'!H$4,'Monthly Cash Flow'!$F13:$EH13))</f>
        <v>-300552.44578871055</v>
      </c>
      <c r="I11" s="12">
        <f>IF(I3&gt;(EDATE('Summary &amp; Purchase Assumptions'!$C$20,12)),"",SUMIF('Monthly Cash Flow'!$F$2:$EH$2,'Annual Cash Flow'!I$4,'Monthly Cash Flow'!$F13:$EH13))</f>
        <v>-316170.07820083253</v>
      </c>
      <c r="J11" s="12">
        <f>IF(J3&gt;(EDATE('Summary &amp; Purchase Assumptions'!$C$20,12)),"",SUMIF('Monthly Cash Flow'!$F$2:$EH$2,'Annual Cash Flow'!J$4,'Monthly Cash Flow'!$F13:$EH13))</f>
        <v>-328816.881328866</v>
      </c>
      <c r="K11" s="12">
        <f>IF(K3&gt;(EDATE('Summary &amp; Purchase Assumptions'!$C$20,12)),"",SUMIF('Monthly Cash Flow'!$F$2:$EH$2,'Annual Cash Flow'!K$4,'Monthly Cash Flow'!$F13:$EH13))</f>
        <v>-340175.16829001484</v>
      </c>
      <c r="L11" s="12">
        <f>IF(L3&gt;(EDATE('Summary &amp; Purchase Assumptions'!$C$20,12)),"",SUMIF('Monthly Cash Flow'!$F$2:$EH$2,'Annual Cash Flow'!L$4,'Monthly Cash Flow'!$F13:$EH13))</f>
        <v>-350380.4233387158</v>
      </c>
      <c r="M11" s="12">
        <f>IF(M3&gt;(EDATE('Summary &amp; Purchase Assumptions'!$C$20,12)),"",SUMIF('Monthly Cash Flow'!$F$2:$EH$2,'Annual Cash Flow'!M$4,'Monthly Cash Flow'!$F13:$EH13))</f>
        <v>-360891.83603887749</v>
      </c>
      <c r="N11" s="12">
        <f>IF(N3&gt;(EDATE('Summary &amp; Purchase Assumptions'!$C$20,12)),"",SUMIF('Monthly Cash Flow'!$F$2:$EH$2,'Annual Cash Flow'!N$4,'Monthly Cash Flow'!$F13:$EH13))</f>
        <v>-371718.59112004429</v>
      </c>
      <c r="O11" s="12">
        <f>IF(O3&gt;(EDATE('Summary &amp; Purchase Assumptions'!$C$20,12)),"",SUMIF('Monthly Cash Flow'!$F$2:$EH$2,'Annual Cash Flow'!O$4,'Monthly Cash Flow'!$F13:$EH13))</f>
        <v>-382870.14885364601</v>
      </c>
      <c r="P11" s="13">
        <f>IF(P3&gt;(EDATE('Summary &amp; Purchase Assumptions'!$C$20,12)),"",SUMIF('Monthly Cash Flow'!$F$2:$EH$2,'Annual Cash Flow'!P$4,'Monthly Cash Flow'!$F13:$EH13))</f>
        <v>-394356.25331925572</v>
      </c>
    </row>
    <row r="12" spans="1:31" x14ac:dyDescent="0.2">
      <c r="B12" s="18"/>
      <c r="C12" s="249" t="str">
        <f>'Monthly Cash Flow'!C14</f>
        <v>Concessions</v>
      </c>
      <c r="D12" s="19">
        <f t="shared" si="0"/>
        <v>0</v>
      </c>
      <c r="E12" s="20"/>
      <c r="F12" s="20">
        <f>IF(F3&gt;(EDATE('Summary &amp; Purchase Assumptions'!$C$20,12)),"",SUMIF('Monthly Cash Flow'!$F$2:$EH$2,'Annual Cash Flow'!F$4,'Monthly Cash Flow'!$F14:$EH14))</f>
        <v>0</v>
      </c>
      <c r="G12" s="20">
        <f>IF(G3&gt;(EDATE('Summary &amp; Purchase Assumptions'!$C$20,12)),"",SUMIF('Monthly Cash Flow'!$F$2:$EH$2,'Annual Cash Flow'!G$4,'Monthly Cash Flow'!$F14:$EH14))</f>
        <v>0</v>
      </c>
      <c r="H12" s="20">
        <f>IF(H3&gt;(EDATE('Summary &amp; Purchase Assumptions'!$C$20,12)),"",SUMIF('Monthly Cash Flow'!$F$2:$EH$2,'Annual Cash Flow'!H$4,'Monthly Cash Flow'!$F14:$EH14))</f>
        <v>0</v>
      </c>
      <c r="I12" s="20">
        <f>IF(I3&gt;(EDATE('Summary &amp; Purchase Assumptions'!$C$20,12)),"",SUMIF('Monthly Cash Flow'!$F$2:$EH$2,'Annual Cash Flow'!I$4,'Monthly Cash Flow'!$F14:$EH14))</f>
        <v>0</v>
      </c>
      <c r="J12" s="20">
        <f>IF(J3&gt;(EDATE('Summary &amp; Purchase Assumptions'!$C$20,12)),"",SUMIF('Monthly Cash Flow'!$F$2:$EH$2,'Annual Cash Flow'!J$4,'Monthly Cash Flow'!$F14:$EH14))</f>
        <v>0</v>
      </c>
      <c r="K12" s="20">
        <f>IF(K3&gt;(EDATE('Summary &amp; Purchase Assumptions'!$C$20,12)),"",SUMIF('Monthly Cash Flow'!$F$2:$EH$2,'Annual Cash Flow'!K$4,'Monthly Cash Flow'!$F14:$EH14))</f>
        <v>0</v>
      </c>
      <c r="L12" s="20">
        <f>IF(L3&gt;(EDATE('Summary &amp; Purchase Assumptions'!$C$20,12)),"",SUMIF('Monthly Cash Flow'!$F$2:$EH$2,'Annual Cash Flow'!L$4,'Monthly Cash Flow'!$F14:$EH14))</f>
        <v>0</v>
      </c>
      <c r="M12" s="20">
        <f>IF(M3&gt;(EDATE('Summary &amp; Purchase Assumptions'!$C$20,12)),"",SUMIF('Monthly Cash Flow'!$F$2:$EH$2,'Annual Cash Flow'!M$4,'Monthly Cash Flow'!$F14:$EH14))</f>
        <v>0</v>
      </c>
      <c r="N12" s="20">
        <f>IF(N3&gt;(EDATE('Summary &amp; Purchase Assumptions'!$C$20,12)),"",SUMIF('Monthly Cash Flow'!$F$2:$EH$2,'Annual Cash Flow'!N$4,'Monthly Cash Flow'!$F14:$EH14))</f>
        <v>0</v>
      </c>
      <c r="O12" s="20">
        <f>IF(O3&gt;(EDATE('Summary &amp; Purchase Assumptions'!$C$20,12)),"",SUMIF('Monthly Cash Flow'!$F$2:$EH$2,'Annual Cash Flow'!O$4,'Monthly Cash Flow'!$F14:$EH14))</f>
        <v>0</v>
      </c>
      <c r="P12" s="21">
        <f>IF(P3&gt;(EDATE('Summary &amp; Purchase Assumptions'!$C$20,12)),"",SUMIF('Monthly Cash Flow'!$F$2:$EH$2,'Annual Cash Flow'!P$4,'Monthly Cash Flow'!$F14:$EH14))</f>
        <v>0</v>
      </c>
    </row>
    <row r="13" spans="1:31" ht="15" x14ac:dyDescent="0.25">
      <c r="B13" s="14"/>
      <c r="C13" s="15" t="str">
        <f>'Monthly Cash Flow'!C15</f>
        <v>Effective Residential Rent</v>
      </c>
      <c r="D13" s="16">
        <f t="shared" si="0"/>
        <v>88077761.104157031</v>
      </c>
      <c r="E13" s="17"/>
      <c r="F13" s="17">
        <f>IF(F3&gt;(EDATE('Summary &amp; Purchase Assumptions'!$C$20,12)),"",SUM(F9:F12))</f>
        <v>5984333.4080483224</v>
      </c>
      <c r="G13" s="17">
        <f>IF(G3&gt;(EDATE('Summary &amp; Purchase Assumptions'!$C$20,12)),"",SUM(G9:G12))</f>
        <v>6591063.8654135745</v>
      </c>
      <c r="H13" s="17">
        <f>IF(H3&gt;(EDATE('Summary &amp; Purchase Assumptions'!$C$20,12)),"",SUM(H9:H12))</f>
        <v>7213258.6989290537</v>
      </c>
      <c r="I13" s="17">
        <f>IF(I3&gt;(EDATE('Summary &amp; Purchase Assumptions'!$C$20,12)),"",SUM(I9:I12))</f>
        <v>7588081.8768199813</v>
      </c>
      <c r="J13" s="17">
        <f>IF(J3&gt;(EDATE('Summary &amp; Purchase Assumptions'!$C$20,12)),"",SUM(J9:J12))</f>
        <v>7891605.1518927859</v>
      </c>
      <c r="K13" s="17">
        <f>IF(K3&gt;(EDATE('Summary &amp; Purchase Assumptions'!$C$20,12)),"",SUM(K9:K12))</f>
        <v>8164204.0389603581</v>
      </c>
      <c r="L13" s="17">
        <f>IF(L3&gt;(EDATE('Summary &amp; Purchase Assumptions'!$C$20,12)),"",SUM(L9:L12))</f>
        <v>8409130.1601291783</v>
      </c>
      <c r="M13" s="17">
        <f>IF(M3&gt;(EDATE('Summary &amp; Purchase Assumptions'!$C$20,12)),"",SUM(M9:M12))</f>
        <v>8661404.0649330597</v>
      </c>
      <c r="N13" s="17">
        <f>IF(N3&gt;(EDATE('Summary &amp; Purchase Assumptions'!$C$20,12)),"",SUM(N9:N12))</f>
        <v>8921246.1868810616</v>
      </c>
      <c r="O13" s="17">
        <f>IF(O3&gt;(EDATE('Summary &amp; Purchase Assumptions'!$C$20,12)),"",SUM(O9:O12))</f>
        <v>9188883.5724875033</v>
      </c>
      <c r="P13" s="16">
        <f>IF(P3&gt;(EDATE('Summary &amp; Purchase Assumptions'!$C$20,12)),"",SUM(P9:P12))</f>
        <v>9464550.0796621367</v>
      </c>
    </row>
    <row r="14" spans="1:31" ht="15" x14ac:dyDescent="0.25">
      <c r="B14" s="14" t="s">
        <v>21</v>
      </c>
      <c r="C14" s="15"/>
      <c r="D14" s="16">
        <f t="shared" ca="1" si="0"/>
        <v>92301767.612374321</v>
      </c>
      <c r="E14" s="17"/>
      <c r="F14" s="17">
        <f ca="1">IF(F3&gt;(EDATE('Summary &amp; Purchase Assumptions'!$C$20,12)),"",F8+F13)</f>
        <v>6318338.2771074884</v>
      </c>
      <c r="G14" s="17">
        <f ca="1">IF(G3&gt;(EDATE('Summary &amp; Purchase Assumptions'!$C$20,12)),"",G8+G13)</f>
        <v>6935088.8805445153</v>
      </c>
      <c r="H14" s="17">
        <f ca="1">IF(H3&gt;(EDATE('Summary &amp; Purchase Assumptions'!$C$20,12)),"",H8+H13)</f>
        <v>7567604.464513923</v>
      </c>
      <c r="I14" s="17">
        <f ca="1">IF(I3&gt;(EDATE('Summary &amp; Purchase Assumptions'!$C$20,12)),"",I8+I13)</f>
        <v>7953058.0153723964</v>
      </c>
      <c r="J14" s="17">
        <f ca="1">IF(J3&gt;(EDATE('Summary &amp; Purchase Assumptions'!$C$20,12)),"",J8+J13)</f>
        <v>8267530.5746017732</v>
      </c>
      <c r="K14" s="17">
        <f ca="1">IF(K3&gt;(EDATE('Summary &amp; Purchase Assumptions'!$C$20,12)),"",K8+K13)</f>
        <v>8551407.2243506145</v>
      </c>
      <c r="L14" s="17">
        <f ca="1">IF(L3&gt;(EDATE('Summary &amp; Purchase Assumptions'!$C$20,12)),"",L8+L13)</f>
        <v>8807949.4410811439</v>
      </c>
      <c r="M14" s="17">
        <f ca="1">IF(M3&gt;(EDATE('Summary &amp; Purchase Assumptions'!$C$20,12)),"",M8+M13)</f>
        <v>9065597.3107920103</v>
      </c>
      <c r="N14" s="17">
        <f ca="1">IF(N3&gt;(EDATE('Summary &amp; Purchase Assumptions'!$C$20,12)),"",N8+N13)</f>
        <v>9348399.9219513871</v>
      </c>
      <c r="O14" s="17">
        <f ca="1">IF(O3&gt;(EDATE('Summary &amp; Purchase Assumptions'!$C$20,12)),"",O8+O13)</f>
        <v>9616040.2101389598</v>
      </c>
      <c r="P14" s="16">
        <f ca="1">IF(P3&gt;(EDATE('Summary &amp; Purchase Assumptions'!$C$20,12)),"",P8+P13)</f>
        <v>9870753.2919201106</v>
      </c>
    </row>
    <row r="15" spans="1:31" s="22" customFormat="1" ht="15" x14ac:dyDescent="0.25">
      <c r="B15" s="23"/>
      <c r="C15" s="24" t="s">
        <v>22</v>
      </c>
      <c r="D15" s="19">
        <f t="shared" si="0"/>
        <v>4725543.0329191117</v>
      </c>
      <c r="E15" s="20"/>
      <c r="F15" s="12">
        <f>IF(F3&gt;(EDATE('Summary &amp; Purchase Assumptions'!$C$20,12)),"",SUMIF('Monthly Cash Flow'!$F$2:$EH$2,'Annual Cash Flow'!F$4,'Monthly Cash Flow'!$F$18:$EH$18)+SUMIF('Monthly Cash Flow'!$F$2:$EH$2,'Annual Cash Flow'!F$4,'Monthly Cash Flow'!$F$17:$EH$17))</f>
        <v>375049.15689999994</v>
      </c>
      <c r="G15" s="12">
        <f>IF(G3&gt;(EDATE('Summary &amp; Purchase Assumptions'!$C$20,12)),"",SUMIF('Monthly Cash Flow'!$F$2:$EH$2,'Annual Cash Flow'!G$4,'Monthly Cash Flow'!$F$18:$EH$18)+SUMIF('Monthly Cash Flow'!$F$2:$EH$2,'Annual Cash Flow'!G$4,'Monthly Cash Flow'!$F$17:$EH$17))</f>
        <v>385043.38111900003</v>
      </c>
      <c r="H15" s="12">
        <f>IF(H3&gt;(EDATE('Summary &amp; Purchase Assumptions'!$C$20,12)),"",SUMIF('Monthly Cash Flow'!$F$2:$EH$2,'Annual Cash Flow'!H$4,'Monthly Cash Flow'!$F$18:$EH$18)+SUMIF('Monthly Cash Flow'!$F$2:$EH$2,'Annual Cash Flow'!H$4,'Monthly Cash Flow'!$F$17:$EH$17))</f>
        <v>395324.85955969</v>
      </c>
      <c r="I15" s="12">
        <f>IF(I3&gt;(EDATE('Summary &amp; Purchase Assumptions'!$C$20,12)),"",SUMIF('Monthly Cash Flow'!$F$2:$EH$2,'Annual Cash Flow'!I$4,'Monthly Cash Flow'!$F$18:$EH$18)+SUMIF('Monthly Cash Flow'!$F$2:$EH$2,'Annual Cash Flow'!I$4,'Monthly Cash Flow'!$F$17:$EH$17))</f>
        <v>405902.08412367193</v>
      </c>
      <c r="J15" s="12">
        <f>IF(J3&gt;(EDATE('Summary &amp; Purchase Assumptions'!$C$20,12)),"",SUMIF('Monthly Cash Flow'!$F$2:$EH$2,'Annual Cash Flow'!J$4,'Monthly Cash Flow'!$F$18:$EH$18)+SUMIF('Monthly Cash Flow'!$F$2:$EH$2,'Annual Cash Flow'!J$4,'Monthly Cash Flow'!$F$17:$EH$17))</f>
        <v>416783.8002123452</v>
      </c>
      <c r="K15" s="12">
        <f>IF(K3&gt;(EDATE('Summary &amp; Purchase Assumptions'!$C$20,12)),"",SUMIF('Monthly Cash Flow'!$F$2:$EH$2,'Annual Cash Flow'!K$4,'Monthly Cash Flow'!$F$18:$EH$18)+SUMIF('Monthly Cash Flow'!$F$2:$EH$2,'Annual Cash Flow'!K$4,'Monthly Cash Flow'!$F$17:$EH$17))</f>
        <v>427979.01431932824</v>
      </c>
      <c r="L15" s="12">
        <f>IF(L3&gt;(EDATE('Summary &amp; Purchase Assumptions'!$C$20,12)),"",SUMIF('Monthly Cash Flow'!$F$2:$EH$2,'Annual Cash Flow'!L$4,'Monthly Cash Flow'!$F$18:$EH$18)+SUMIF('Monthly Cash Flow'!$F$2:$EH$2,'Annual Cash Flow'!L$4,'Monthly Cash Flow'!$F$17:$EH$17))</f>
        <v>439497.00185052695</v>
      </c>
      <c r="M15" s="12">
        <f>IF(M3&gt;(EDATE('Summary &amp; Purchase Assumptions'!$C$20,12)),"",SUMIF('Monthly Cash Flow'!$F$2:$EH$2,'Annual Cash Flow'!M$4,'Monthly Cash Flow'!$F$18:$EH$18)+SUMIF('Monthly Cash Flow'!$F$2:$EH$2,'Annual Cash Flow'!M$4,'Monthly Cash Flow'!$F$17:$EH$17))</f>
        <v>451347.31517867779</v>
      </c>
      <c r="N15" s="12">
        <f>IF(N3&gt;(EDATE('Summary &amp; Purchase Assumptions'!$C$20,12)),"",SUMIF('Monthly Cash Flow'!$F$2:$EH$2,'Annual Cash Flow'!N$4,'Monthly Cash Flow'!$F$18:$EH$18)+SUMIF('Monthly Cash Flow'!$F$2:$EH$2,'Annual Cash Flow'!N$4,'Monthly Cash Flow'!$F$17:$EH$17))</f>
        <v>463539.7919393995</v>
      </c>
      <c r="O15" s="12">
        <f>IF(O3&gt;(EDATE('Summary &amp; Purchase Assumptions'!$C$20,12)),"",SUMIF('Monthly Cash Flow'!$F$2:$EH$2,'Annual Cash Flow'!O$4,'Monthly Cash Flow'!$F$18:$EH$18)+SUMIF('Monthly Cash Flow'!$F$2:$EH$2,'Annual Cash Flow'!O$4,'Monthly Cash Flow'!$F$17:$EH$17))</f>
        <v>476084.56357599649</v>
      </c>
      <c r="P15" s="13">
        <f>IF(P3&gt;(EDATE('Summary &amp; Purchase Assumptions'!$C$20,12)),"",SUMIF('Monthly Cash Flow'!$F$2:$EH$2,'Annual Cash Flow'!P$4,'Monthly Cash Flow'!$F$18:$EH$18)+SUMIF('Monthly Cash Flow'!$F$2:$EH$2,'Annual Cash Flow'!P$4,'Monthly Cash Flow'!$F$17:$EH$17))</f>
        <v>488992.0641404757</v>
      </c>
      <c r="Q15" s="1"/>
    </row>
    <row r="16" spans="1:31" ht="15" x14ac:dyDescent="0.25">
      <c r="B16" s="23"/>
      <c r="C16" s="24" t="s">
        <v>23</v>
      </c>
      <c r="D16" s="19">
        <f t="shared" ca="1" si="0"/>
        <v>387396.42644879915</v>
      </c>
      <c r="E16" s="20"/>
      <c r="F16" s="12">
        <f ca="1">IF(F3&gt;(EDATE('Summary &amp; Purchase Assumptions'!$C$20,12)),"",SUMIF('Monthly Cash Flow'!$F$2:$EH$2,'Annual Cash Flow'!F$4,'Monthly Cash Flow'!$F$19:$EH$19))</f>
        <v>32540.196039381975</v>
      </c>
      <c r="G16" s="12">
        <f ca="1">IF(G3&gt;(EDATE('Summary &amp; Purchase Assumptions'!$C$20,12)),"",SUMIF('Monthly Cash Flow'!$F$2:$EH$2,'Annual Cash Flow'!G$4,'Monthly Cash Flow'!$F$19:$EH$19))</f>
        <v>40366.754644813402</v>
      </c>
      <c r="H16" s="12">
        <f ca="1">IF(H3&gt;(EDATE('Summary &amp; Purchase Assumptions'!$C$20,12)),"",SUMIF('Monthly Cash Flow'!$F$2:$EH$2,'Annual Cash Flow'!H$4,'Monthly Cash Flow'!$F$19:$EH$19))</f>
        <v>41402.973374261252</v>
      </c>
      <c r="I16" s="12">
        <f ca="1">IF(I3&gt;(EDATE('Summary &amp; Purchase Assumptions'!$C$20,12)),"",SUMIF('Monthly Cash Flow'!$F$2:$EH$2,'Annual Cash Flow'!I$4,'Monthly Cash Flow'!$F$19:$EH$19))</f>
        <v>42394.833519968459</v>
      </c>
      <c r="J16" s="12">
        <f ca="1">IF(J3&gt;(EDATE('Summary &amp; Purchase Assumptions'!$C$20,12)),"",SUMIF('Monthly Cash Flow'!$F$2:$EH$2,'Annual Cash Flow'!J$4,'Monthly Cash Flow'!$F$19:$EH$19))</f>
        <v>43386.437538105143</v>
      </c>
      <c r="K16" s="12">
        <f ca="1">IF(K3&gt;(EDATE('Summary &amp; Purchase Assumptions'!$C$20,12)),"",SUMIF('Monthly Cash Flow'!$F$2:$EH$2,'Annual Cash Flow'!K$4,'Monthly Cash Flow'!$F$19:$EH$19))</f>
        <v>44388.171520948934</v>
      </c>
      <c r="L16" s="12">
        <f ca="1">IF(L3&gt;(EDATE('Summary &amp; Purchase Assumptions'!$C$20,12)),"",SUMIF('Monthly Cash Flow'!$F$2:$EH$2,'Annual Cash Flow'!L$4,'Monthly Cash Flow'!$F$19:$EH$19))</f>
        <v>45401.202763680551</v>
      </c>
      <c r="M16" s="12">
        <f ca="1">IF(M3&gt;(EDATE('Summary &amp; Purchase Assumptions'!$C$20,12)),"",SUMIF('Monthly Cash Flow'!$F$2:$EH$2,'Annual Cash Flow'!M$4,'Monthly Cash Flow'!$F$19:$EH$19))</f>
        <v>45283.992259027538</v>
      </c>
      <c r="N16" s="12">
        <f ca="1">IF(N3&gt;(EDATE('Summary &amp; Purchase Assumptions'!$C$20,12)),"",SUMIF('Monthly Cash Flow'!$F$2:$EH$2,'Annual Cash Flow'!N$4,'Monthly Cash Flow'!$F$19:$EH$19))</f>
        <v>46317.851294374886</v>
      </c>
      <c r="O16" s="12">
        <f>IF(O3&gt;(EDATE('Summary &amp; Purchase Assumptions'!$C$20,12)),"",SUMIF('Monthly Cash Flow'!$F$2:$EH$2,'Annual Cash Flow'!O$4,'Monthly Cash Flow'!$F$19:$EH$19))</f>
        <v>5914.0134942368959</v>
      </c>
      <c r="P16" s="13">
        <f>IF(P3&gt;(EDATE('Summary &amp; Purchase Assumptions'!$C$20,12)),"",SUMIF('Monthly Cash Flow'!$F$2:$EH$2,'Annual Cash Flow'!P$4,'Monthly Cash Flow'!$F$19:$EH$19))</f>
        <v>0</v>
      </c>
    </row>
    <row r="17" spans="1:17" ht="15" x14ac:dyDescent="0.25">
      <c r="B17" s="14" t="s">
        <v>24</v>
      </c>
      <c r="C17" s="25"/>
      <c r="D17" s="16">
        <f t="shared" ca="1" si="0"/>
        <v>5112939.4593679104</v>
      </c>
      <c r="E17" s="17"/>
      <c r="F17" s="17">
        <f ca="1">IF(F3&gt;(EDATE('Summary &amp; Purchase Assumptions'!$C$20,12)),"",SUM(F15:F16))</f>
        <v>407589.3529393819</v>
      </c>
      <c r="G17" s="17">
        <f ca="1">IF(G3&gt;(EDATE('Summary &amp; Purchase Assumptions'!$C$20,12)),"",SUM(G15:G16))</f>
        <v>425410.13576381345</v>
      </c>
      <c r="H17" s="17">
        <f ca="1">IF(H3&gt;(EDATE('Summary &amp; Purchase Assumptions'!$C$20,12)),"",SUM(H15:H16))</f>
        <v>436727.83293395123</v>
      </c>
      <c r="I17" s="17">
        <f ca="1">IF(I3&gt;(EDATE('Summary &amp; Purchase Assumptions'!$C$20,12)),"",SUM(I15:I16))</f>
        <v>448296.91764364036</v>
      </c>
      <c r="J17" s="17">
        <f ca="1">IF(J3&gt;(EDATE('Summary &amp; Purchase Assumptions'!$C$20,12)),"",SUM(J15:J16))</f>
        <v>460170.23775045032</v>
      </c>
      <c r="K17" s="17">
        <f ca="1">IF(K3&gt;(EDATE('Summary &amp; Purchase Assumptions'!$C$20,12)),"",SUM(K15:K16))</f>
        <v>472367.18584027718</v>
      </c>
      <c r="L17" s="17">
        <f ca="1">IF(L3&gt;(EDATE('Summary &amp; Purchase Assumptions'!$C$20,12)),"",SUM(L15:L16))</f>
        <v>484898.2046142075</v>
      </c>
      <c r="M17" s="17">
        <f ca="1">IF(M3&gt;(EDATE('Summary &amp; Purchase Assumptions'!$C$20,12)),"",SUM(M15:M16))</f>
        <v>496631.30743770534</v>
      </c>
      <c r="N17" s="17">
        <f ca="1">IF(N3&gt;(EDATE('Summary &amp; Purchase Assumptions'!$C$20,12)),"",SUM(N15:N16))</f>
        <v>509857.6432337744</v>
      </c>
      <c r="O17" s="17">
        <f>IF(O3&gt;(EDATE('Summary &amp; Purchase Assumptions'!$C$20,12)),"",SUM(O15:O16))</f>
        <v>481998.57707023341</v>
      </c>
      <c r="P17" s="16">
        <f>IF(P3&gt;(EDATE('Summary &amp; Purchase Assumptions'!$C$20,12)),"",SUM(P15:P16))</f>
        <v>488992.0641404757</v>
      </c>
    </row>
    <row r="18" spans="1:17" ht="15.75" thickBot="1" x14ac:dyDescent="0.3">
      <c r="B18" s="26" t="s">
        <v>25</v>
      </c>
      <c r="C18" s="27"/>
      <c r="D18" s="28">
        <f t="shared" ca="1" si="0"/>
        <v>97414707.071742237</v>
      </c>
      <c r="E18" s="29"/>
      <c r="F18" s="29">
        <f ca="1">IF(F3&gt;(EDATE('Summary &amp; Purchase Assumptions'!$C$20,12)),"",F14+F17)</f>
        <v>6725927.6300468706</v>
      </c>
      <c r="G18" s="29">
        <f ca="1">IF(G3&gt;(EDATE('Summary &amp; Purchase Assumptions'!$C$20,12)),"",G14+G17)</f>
        <v>7360499.0163083291</v>
      </c>
      <c r="H18" s="29">
        <f ca="1">IF(H3&gt;(EDATE('Summary &amp; Purchase Assumptions'!$C$20,12)),"",H14+H17)</f>
        <v>8004332.2974478742</v>
      </c>
      <c r="I18" s="29">
        <f ca="1">IF(I3&gt;(EDATE('Summary &amp; Purchase Assumptions'!$C$20,12)),"",I14+I17)</f>
        <v>8401354.9330160376</v>
      </c>
      <c r="J18" s="29">
        <f ca="1">IF(J3&gt;(EDATE('Summary &amp; Purchase Assumptions'!$C$20,12)),"",J14+J17)</f>
        <v>8727700.8123522233</v>
      </c>
      <c r="K18" s="29">
        <f ca="1">IF(K3&gt;(EDATE('Summary &amp; Purchase Assumptions'!$C$20,12)),"",K14+K17)</f>
        <v>9023774.4101908915</v>
      </c>
      <c r="L18" s="29">
        <f ca="1">IF(L3&gt;(EDATE('Summary &amp; Purchase Assumptions'!$C$20,12)),"",L14+L17)</f>
        <v>9292847.6456953511</v>
      </c>
      <c r="M18" s="29">
        <f ca="1">IF(M3&gt;(EDATE('Summary &amp; Purchase Assumptions'!$C$20,12)),"",M14+M17)</f>
        <v>9562228.6182297152</v>
      </c>
      <c r="N18" s="29">
        <f ca="1">IF(N3&gt;(EDATE('Summary &amp; Purchase Assumptions'!$C$20,12)),"",N14+N17)</f>
        <v>9858257.5651851613</v>
      </c>
      <c r="O18" s="29">
        <f ca="1">IF(O3&gt;(EDATE('Summary &amp; Purchase Assumptions'!$C$20,12)),"",O14+O17)</f>
        <v>10098038.787209194</v>
      </c>
      <c r="P18" s="28">
        <f ca="1">IF(P3&gt;(EDATE('Summary &amp; Purchase Assumptions'!$C$20,12)),"",P14+P17)</f>
        <v>10359745.356060587</v>
      </c>
    </row>
    <row r="19" spans="1:17" s="208" customFormat="1" ht="15.75" thickTop="1" x14ac:dyDescent="0.25">
      <c r="B19" s="211"/>
      <c r="C19" s="212"/>
      <c r="D19" s="228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8"/>
    </row>
    <row r="20" spans="1:17" ht="15" x14ac:dyDescent="0.25">
      <c r="B20" s="14" t="s">
        <v>30</v>
      </c>
      <c r="C20" s="25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6"/>
    </row>
    <row r="21" spans="1:17" ht="15" x14ac:dyDescent="0.25">
      <c r="B21" s="23"/>
      <c r="C21" s="31" t="s">
        <v>223</v>
      </c>
      <c r="D21" s="19">
        <f t="shared" ref="D21:D34" si="1">SUM(E21:P21)</f>
        <v>-10291404.13513392</v>
      </c>
      <c r="E21" s="20"/>
      <c r="F21" s="32">
        <f>IF(F3&gt;(EDATE('Summary &amp; Purchase Assumptions'!$C$20,12)),"",SUMIF('Monthly Cash Flow'!$F$2:$EH$2,'Annual Cash Flow'!F$4,'Monthly Cash Flow'!$F24:$EH24))</f>
        <v>-633275.34316799999</v>
      </c>
      <c r="G21" s="32">
        <f>IF(G3&gt;(EDATE('Summary &amp; Purchase Assumptions'!$C$20,12)),"",SUMIF('Monthly Cash Flow'!$F$2:$EH$2,'Annual Cash Flow'!G$4,'Monthly Cash Flow'!$F24:$EH24))</f>
        <v>-902399.32339199982</v>
      </c>
      <c r="H21" s="32">
        <f>IF(H3&gt;(EDATE('Summary &amp; Purchase Assumptions'!$C$20,12)),"",SUMIF('Monthly Cash Flow'!$F$2:$EH$2,'Annual Cash Flow'!H$4,'Monthly Cash Flow'!$F24:$EH24))</f>
        <v>-915935.3132428797</v>
      </c>
      <c r="I21" s="32">
        <f>IF(I3&gt;(EDATE('Summary &amp; Purchase Assumptions'!$C$20,12)),"",SUMIF('Monthly Cash Flow'!$F$2:$EH$2,'Annual Cash Flow'!I$4,'Monthly Cash Flow'!$F24:$EH24))</f>
        <v>-929674.34294152283</v>
      </c>
      <c r="J21" s="32">
        <f>IF(J3&gt;(EDATE('Summary &amp; Purchase Assumptions'!$C$20,12)),"",SUMIF('Monthly Cash Flow'!$F$2:$EH$2,'Annual Cash Flow'!J$4,'Monthly Cash Flow'!$F24:$EH24))</f>
        <v>-943619.45808564546</v>
      </c>
      <c r="K21" s="32">
        <f>IF(K3&gt;(EDATE('Summary &amp; Purchase Assumptions'!$C$20,12)),"",SUMIF('Monthly Cash Flow'!$F$2:$EH$2,'Annual Cash Flow'!K$4,'Monthly Cash Flow'!$F24:$EH24))</f>
        <v>-957773.74995693029</v>
      </c>
      <c r="L21" s="32">
        <f>IF(L3&gt;(EDATE('Summary &amp; Purchase Assumptions'!$C$20,12)),"",SUMIF('Monthly Cash Flow'!$F$2:$EH$2,'Annual Cash Flow'!L$4,'Monthly Cash Flow'!$F24:$EH24))</f>
        <v>-972140.35620628414</v>
      </c>
      <c r="M21" s="32">
        <f>IF(M3&gt;(EDATE('Summary &amp; Purchase Assumptions'!$C$20,12)),"",SUMIF('Monthly Cash Flow'!$F$2:$EH$2,'Annual Cash Flow'!M$4,'Monthly Cash Flow'!$F24:$EH24))</f>
        <v>-986722.46154937823</v>
      </c>
      <c r="N21" s="32">
        <f>IF(N3&gt;(EDATE('Summary &amp; Purchase Assumptions'!$C$20,12)),"",SUMIF('Monthly Cash Flow'!$F$2:$EH$2,'Annual Cash Flow'!N$4,'Monthly Cash Flow'!$F24:$EH24))</f>
        <v>-1001523.2984726187</v>
      </c>
      <c r="O21" s="32">
        <f>IF(O3&gt;(EDATE('Summary &amp; Purchase Assumptions'!$C$20,12)),"",SUMIF('Monthly Cash Flow'!$F$2:$EH$2,'Annual Cash Flow'!O$4,'Monthly Cash Flow'!$F24:$EH24))</f>
        <v>-1016546.1479497079</v>
      </c>
      <c r="P21" s="21">
        <f>IF(P3&gt;(EDATE('Summary &amp; Purchase Assumptions'!$C$20,12)),"",SUMIF('Monthly Cash Flow'!$F$2:$EH$2,'Annual Cash Flow'!P$4,'Monthly Cash Flow'!$F24:$EH24))</f>
        <v>-1031794.3401689534</v>
      </c>
    </row>
    <row r="22" spans="1:17" ht="15" x14ac:dyDescent="0.25">
      <c r="B22" s="23"/>
      <c r="C22" s="31" t="str">
        <f>'Income Assumptions'!B39</f>
        <v>Insurance</v>
      </c>
      <c r="D22" s="19">
        <f t="shared" si="1"/>
        <v>-2055634.9758599431</v>
      </c>
      <c r="E22" s="20"/>
      <c r="F22" s="32">
        <f>IF(F3&gt;(EDATE('Summary &amp; Purchase Assumptions'!$C$20,12)),"",SUMIF('Monthly Cash Flow'!$F$2:$EH$2,'Annual Cash Flow'!F$4,'Monthly Cash Flow'!$F25:$EH25))</f>
        <v>-166787</v>
      </c>
      <c r="G22" s="32">
        <f>IF(G3&gt;(EDATE('Summary &amp; Purchase Assumptions'!$C$20,12)),"",SUMIF('Monthly Cash Flow'!$F$2:$EH$2,'Annual Cash Flow'!G$4,'Monthly Cash Flow'!$F25:$EH25))</f>
        <v>-170539.70750000002</v>
      </c>
      <c r="H22" s="32">
        <f>IF(H3&gt;(EDATE('Summary &amp; Purchase Assumptions'!$C$20,12)),"",SUMIF('Monthly Cash Flow'!$F$2:$EH$2,'Annual Cash Flow'!H$4,'Monthly Cash Flow'!$F25:$EH25))</f>
        <v>-174376.85091874996</v>
      </c>
      <c r="I22" s="32">
        <f>IF(I3&gt;(EDATE('Summary &amp; Purchase Assumptions'!$C$20,12)),"",SUMIF('Monthly Cash Flow'!$F$2:$EH$2,'Annual Cash Flow'!I$4,'Monthly Cash Flow'!$F25:$EH25))</f>
        <v>-178300.33006442187</v>
      </c>
      <c r="J22" s="32">
        <f>IF(J3&gt;(EDATE('Summary &amp; Purchase Assumptions'!$C$20,12)),"",SUMIF('Monthly Cash Flow'!$F$2:$EH$2,'Annual Cash Flow'!J$4,'Monthly Cash Flow'!$F25:$EH25))</f>
        <v>-182312.08749087132</v>
      </c>
      <c r="K22" s="32">
        <f>IF(K3&gt;(EDATE('Summary &amp; Purchase Assumptions'!$C$20,12)),"",SUMIF('Monthly Cash Flow'!$F$2:$EH$2,'Annual Cash Flow'!K$4,'Monthly Cash Flow'!$F25:$EH25))</f>
        <v>-186414.10945941598</v>
      </c>
      <c r="L22" s="32">
        <f>IF(L3&gt;(EDATE('Summary &amp; Purchase Assumptions'!$C$20,12)),"",SUMIF('Monthly Cash Flow'!$F$2:$EH$2,'Annual Cash Flow'!L$4,'Monthly Cash Flow'!$F25:$EH25))</f>
        <v>-190608.42692225278</v>
      </c>
      <c r="M22" s="32">
        <f>IF(M3&gt;(EDATE('Summary &amp; Purchase Assumptions'!$C$20,12)),"",SUMIF('Monthly Cash Flow'!$F$2:$EH$2,'Annual Cash Flow'!M$4,'Monthly Cash Flow'!$F25:$EH25))</f>
        <v>-194897.11652800339</v>
      </c>
      <c r="N22" s="32">
        <f>IF(N3&gt;(EDATE('Summary &amp; Purchase Assumptions'!$C$20,12)),"",SUMIF('Monthly Cash Flow'!$F$2:$EH$2,'Annual Cash Flow'!N$4,'Monthly Cash Flow'!$F25:$EH25))</f>
        <v>-199282.30164988348</v>
      </c>
      <c r="O22" s="32">
        <f>IF(O3&gt;(EDATE('Summary &amp; Purchase Assumptions'!$C$20,12)),"",SUMIF('Monthly Cash Flow'!$F$2:$EH$2,'Annual Cash Flow'!O$4,'Monthly Cash Flow'!$F25:$EH25))</f>
        <v>-203766.15343700585</v>
      </c>
      <c r="P22" s="21">
        <f>IF(P3&gt;(EDATE('Summary &amp; Purchase Assumptions'!$C$20,12)),"",SUMIF('Monthly Cash Flow'!$F$2:$EH$2,'Annual Cash Flow'!P$4,'Monthly Cash Flow'!$F25:$EH25))</f>
        <v>-208350.89188933847</v>
      </c>
    </row>
    <row r="23" spans="1:17" ht="15" x14ac:dyDescent="0.25">
      <c r="B23" s="23"/>
      <c r="C23" s="31" t="str">
        <f>'Income Assumptions'!B40</f>
        <v>Water/Sewer</v>
      </c>
      <c r="D23" s="19">
        <f t="shared" si="1"/>
        <v>-1446398.178607211</v>
      </c>
      <c r="E23" s="20"/>
      <c r="F23" s="32">
        <f>IF(F3&gt;(EDATE('Summary &amp; Purchase Assumptions'!$C$20,12)),"",SUMIF('Monthly Cash Flow'!$F$2:$EH$2,'Annual Cash Flow'!F$4,'Monthly Cash Flow'!$F26:$EH26))</f>
        <v>-117355.66666666667</v>
      </c>
      <c r="G23" s="32">
        <f>IF(G3&gt;(EDATE('Summary &amp; Purchase Assumptions'!$C$20,12)),"",SUMIF('Monthly Cash Flow'!$F$2:$EH$2,'Annual Cash Flow'!G$4,'Monthly Cash Flow'!$F26:$EH26))</f>
        <v>-119996.16916666664</v>
      </c>
      <c r="H23" s="32">
        <f>IF(H3&gt;(EDATE('Summary &amp; Purchase Assumptions'!$C$20,12)),"",SUMIF('Monthly Cash Flow'!$F$2:$EH$2,'Annual Cash Flow'!H$4,'Monthly Cash Flow'!$F26:$EH26))</f>
        <v>-122696.08297291667</v>
      </c>
      <c r="I23" s="32">
        <f>IF(I3&gt;(EDATE('Summary &amp; Purchase Assumptions'!$C$20,12)),"",SUMIF('Monthly Cash Flow'!$F$2:$EH$2,'Annual Cash Flow'!I$4,'Monthly Cash Flow'!$F26:$EH26))</f>
        <v>-125456.74483980727</v>
      </c>
      <c r="J23" s="32">
        <f>IF(J3&gt;(EDATE('Summary &amp; Purchase Assumptions'!$C$20,12)),"",SUMIF('Monthly Cash Flow'!$F$2:$EH$2,'Annual Cash Flow'!J$4,'Monthly Cash Flow'!$F26:$EH26))</f>
        <v>-128279.52159870295</v>
      </c>
      <c r="K23" s="32">
        <f>IF(K3&gt;(EDATE('Summary &amp; Purchase Assumptions'!$C$20,12)),"",SUMIF('Monthly Cash Flow'!$F$2:$EH$2,'Annual Cash Flow'!K$4,'Monthly Cash Flow'!$F26:$EH26))</f>
        <v>-131165.81083467373</v>
      </c>
      <c r="L23" s="32">
        <f>IF(L3&gt;(EDATE('Summary &amp; Purchase Assumptions'!$C$20,12)),"",SUMIF('Monthly Cash Flow'!$F$2:$EH$2,'Annual Cash Flow'!L$4,'Monthly Cash Flow'!$F26:$EH26))</f>
        <v>-134117.04157845394</v>
      </c>
      <c r="M23" s="32">
        <f>IF(M3&gt;(EDATE('Summary &amp; Purchase Assumptions'!$C$20,12)),"",SUMIF('Monthly Cash Flow'!$F$2:$EH$2,'Annual Cash Flow'!M$4,'Monthly Cash Flow'!$F26:$EH26))</f>
        <v>-137134.67501396913</v>
      </c>
      <c r="N23" s="32">
        <f>IF(N3&gt;(EDATE('Summary &amp; Purchase Assumptions'!$C$20,12)),"",SUMIF('Monthly Cash Flow'!$F$2:$EH$2,'Annual Cash Flow'!N$4,'Monthly Cash Flow'!$F26:$EH26))</f>
        <v>-140220.20520178339</v>
      </c>
      <c r="O23" s="32">
        <f>IF(O3&gt;(EDATE('Summary &amp; Purchase Assumptions'!$C$20,12)),"",SUMIF('Monthly Cash Flow'!$F$2:$EH$2,'Annual Cash Flow'!O$4,'Monthly Cash Flow'!$F26:$EH26))</f>
        <v>-143375.15981882348</v>
      </c>
      <c r="P23" s="21">
        <f>IF(P3&gt;(EDATE('Summary &amp; Purchase Assumptions'!$C$20,12)),"",SUMIF('Monthly Cash Flow'!$F$2:$EH$2,'Annual Cash Flow'!P$4,'Monthly Cash Flow'!$F26:$EH26))</f>
        <v>-146601.10091474705</v>
      </c>
    </row>
    <row r="24" spans="1:17" ht="15" x14ac:dyDescent="0.25">
      <c r="A24" s="22"/>
      <c r="B24" s="23"/>
      <c r="C24" s="31" t="str">
        <f>'Income Assumptions'!B41</f>
        <v>Electric</v>
      </c>
      <c r="D24" s="19">
        <f t="shared" si="1"/>
        <v>-1446398.178607211</v>
      </c>
      <c r="E24" s="20"/>
      <c r="F24" s="32">
        <f>IF(F3&gt;(EDATE('Summary &amp; Purchase Assumptions'!$C$20,12)),"",SUMIF('Monthly Cash Flow'!$F$2:$EH$2,'Annual Cash Flow'!F$4,'Monthly Cash Flow'!$F27:$EH27))</f>
        <v>-117355.66666666667</v>
      </c>
      <c r="G24" s="32">
        <f>IF(G3&gt;(EDATE('Summary &amp; Purchase Assumptions'!$C$20,12)),"",SUMIF('Monthly Cash Flow'!$F$2:$EH$2,'Annual Cash Flow'!G$4,'Monthly Cash Flow'!$F27:$EH27))</f>
        <v>-119996.16916666664</v>
      </c>
      <c r="H24" s="32">
        <f>IF(H3&gt;(EDATE('Summary &amp; Purchase Assumptions'!$C$20,12)),"",SUMIF('Monthly Cash Flow'!$F$2:$EH$2,'Annual Cash Flow'!H$4,'Monthly Cash Flow'!$F27:$EH27))</f>
        <v>-122696.08297291667</v>
      </c>
      <c r="I24" s="32">
        <f>IF(I3&gt;(EDATE('Summary &amp; Purchase Assumptions'!$C$20,12)),"",SUMIF('Monthly Cash Flow'!$F$2:$EH$2,'Annual Cash Flow'!I$4,'Monthly Cash Flow'!$F27:$EH27))</f>
        <v>-125456.74483980727</v>
      </c>
      <c r="J24" s="32">
        <f>IF(J3&gt;(EDATE('Summary &amp; Purchase Assumptions'!$C$20,12)),"",SUMIF('Monthly Cash Flow'!$F$2:$EH$2,'Annual Cash Flow'!J$4,'Monthly Cash Flow'!$F27:$EH27))</f>
        <v>-128279.52159870295</v>
      </c>
      <c r="K24" s="32">
        <f>IF(K3&gt;(EDATE('Summary &amp; Purchase Assumptions'!$C$20,12)),"",SUMIF('Monthly Cash Flow'!$F$2:$EH$2,'Annual Cash Flow'!K$4,'Monthly Cash Flow'!$F27:$EH27))</f>
        <v>-131165.81083467373</v>
      </c>
      <c r="L24" s="32">
        <f>IF(L3&gt;(EDATE('Summary &amp; Purchase Assumptions'!$C$20,12)),"",SUMIF('Monthly Cash Flow'!$F$2:$EH$2,'Annual Cash Flow'!L$4,'Monthly Cash Flow'!$F27:$EH27))</f>
        <v>-134117.04157845394</v>
      </c>
      <c r="M24" s="32">
        <f>IF(M3&gt;(EDATE('Summary &amp; Purchase Assumptions'!$C$20,12)),"",SUMIF('Monthly Cash Flow'!$F$2:$EH$2,'Annual Cash Flow'!M$4,'Monthly Cash Flow'!$F27:$EH27))</f>
        <v>-137134.67501396913</v>
      </c>
      <c r="N24" s="32">
        <f>IF(N3&gt;(EDATE('Summary &amp; Purchase Assumptions'!$C$20,12)),"",SUMIF('Monthly Cash Flow'!$F$2:$EH$2,'Annual Cash Flow'!N$4,'Monthly Cash Flow'!$F27:$EH27))</f>
        <v>-140220.20520178339</v>
      </c>
      <c r="O24" s="32">
        <f>IF(O3&gt;(EDATE('Summary &amp; Purchase Assumptions'!$C$20,12)),"",SUMIF('Monthly Cash Flow'!$F$2:$EH$2,'Annual Cash Flow'!O$4,'Monthly Cash Flow'!$F27:$EH27))</f>
        <v>-143375.15981882348</v>
      </c>
      <c r="P24" s="21">
        <f>IF(P3&gt;(EDATE('Summary &amp; Purchase Assumptions'!$C$20,12)),"",SUMIF('Monthly Cash Flow'!$F$2:$EH$2,'Annual Cash Flow'!P$4,'Monthly Cash Flow'!$F27:$EH27))</f>
        <v>-146601.10091474705</v>
      </c>
    </row>
    <row r="25" spans="1:17" s="22" customFormat="1" ht="15" x14ac:dyDescent="0.25">
      <c r="A25" s="1"/>
      <c r="B25" s="23"/>
      <c r="C25" s="31" t="str">
        <f>'Income Assumptions'!B42</f>
        <v>Gas</v>
      </c>
      <c r="D25" s="19">
        <f t="shared" si="1"/>
        <v>-1446398.178607211</v>
      </c>
      <c r="E25" s="20"/>
      <c r="F25" s="32">
        <f>IF(F3&gt;(EDATE('Summary &amp; Purchase Assumptions'!$C$20,12)),"",SUMIF('Monthly Cash Flow'!$F$2:$EH$2,'Annual Cash Flow'!F$4,'Monthly Cash Flow'!$F28:$EH28))</f>
        <v>-117355.66666666667</v>
      </c>
      <c r="G25" s="32">
        <f>IF(G3&gt;(EDATE('Summary &amp; Purchase Assumptions'!$C$20,12)),"",SUMIF('Monthly Cash Flow'!$F$2:$EH$2,'Annual Cash Flow'!G$4,'Monthly Cash Flow'!$F28:$EH28))</f>
        <v>-119996.16916666664</v>
      </c>
      <c r="H25" s="32">
        <f>IF(H3&gt;(EDATE('Summary &amp; Purchase Assumptions'!$C$20,12)),"",SUMIF('Monthly Cash Flow'!$F$2:$EH$2,'Annual Cash Flow'!H$4,'Monthly Cash Flow'!$F28:$EH28))</f>
        <v>-122696.08297291667</v>
      </c>
      <c r="I25" s="32">
        <f>IF(I3&gt;(EDATE('Summary &amp; Purchase Assumptions'!$C$20,12)),"",SUMIF('Monthly Cash Flow'!$F$2:$EH$2,'Annual Cash Flow'!I$4,'Monthly Cash Flow'!$F28:$EH28))</f>
        <v>-125456.74483980727</v>
      </c>
      <c r="J25" s="32">
        <f>IF(J3&gt;(EDATE('Summary &amp; Purchase Assumptions'!$C$20,12)),"",SUMIF('Monthly Cash Flow'!$F$2:$EH$2,'Annual Cash Flow'!J$4,'Monthly Cash Flow'!$F28:$EH28))</f>
        <v>-128279.52159870295</v>
      </c>
      <c r="K25" s="32">
        <f>IF(K3&gt;(EDATE('Summary &amp; Purchase Assumptions'!$C$20,12)),"",SUMIF('Monthly Cash Flow'!$F$2:$EH$2,'Annual Cash Flow'!K$4,'Monthly Cash Flow'!$F28:$EH28))</f>
        <v>-131165.81083467373</v>
      </c>
      <c r="L25" s="32">
        <f>IF(L3&gt;(EDATE('Summary &amp; Purchase Assumptions'!$C$20,12)),"",SUMIF('Monthly Cash Flow'!$F$2:$EH$2,'Annual Cash Flow'!L$4,'Monthly Cash Flow'!$F28:$EH28))</f>
        <v>-134117.04157845394</v>
      </c>
      <c r="M25" s="32">
        <f>IF(M3&gt;(EDATE('Summary &amp; Purchase Assumptions'!$C$20,12)),"",SUMIF('Monthly Cash Flow'!$F$2:$EH$2,'Annual Cash Flow'!M$4,'Monthly Cash Flow'!$F28:$EH28))</f>
        <v>-137134.67501396913</v>
      </c>
      <c r="N25" s="32">
        <f>IF(N3&gt;(EDATE('Summary &amp; Purchase Assumptions'!$C$20,12)),"",SUMIF('Monthly Cash Flow'!$F$2:$EH$2,'Annual Cash Flow'!N$4,'Monthly Cash Flow'!$F28:$EH28))</f>
        <v>-140220.20520178339</v>
      </c>
      <c r="O25" s="32">
        <f>IF(O3&gt;(EDATE('Summary &amp; Purchase Assumptions'!$C$20,12)),"",SUMIF('Monthly Cash Flow'!$F$2:$EH$2,'Annual Cash Flow'!O$4,'Monthly Cash Flow'!$F28:$EH28))</f>
        <v>-143375.15981882348</v>
      </c>
      <c r="P25" s="21">
        <f>IF(P3&gt;(EDATE('Summary &amp; Purchase Assumptions'!$C$20,12)),"",SUMIF('Monthly Cash Flow'!$F$2:$EH$2,'Annual Cash Flow'!P$4,'Monthly Cash Flow'!$F28:$EH28))</f>
        <v>-146601.10091474705</v>
      </c>
      <c r="Q25" s="1"/>
    </row>
    <row r="26" spans="1:17" ht="15" x14ac:dyDescent="0.25">
      <c r="B26" s="30"/>
      <c r="C26" s="31" t="str">
        <f>'Income Assumptions'!B43</f>
        <v>Payroll/Benefits</v>
      </c>
      <c r="D26" s="19">
        <f t="shared" si="1"/>
        <v>-6134860.1582798492</v>
      </c>
      <c r="E26" s="20"/>
      <c r="F26" s="32">
        <f>IF(F3&gt;(EDATE('Summary &amp; Purchase Assumptions'!$C$20,12)),"",SUMIF('Monthly Cash Flow'!$F$2:$EH$2,'Annual Cash Flow'!F$4,'Monthly Cash Flow'!$F29:$EH29))</f>
        <v>-497760.99999999994</v>
      </c>
      <c r="G26" s="32">
        <f>IF(G3&gt;(EDATE('Summary &amp; Purchase Assumptions'!$C$20,12)),"",SUMIF('Monthly Cash Flow'!$F$2:$EH$2,'Annual Cash Flow'!G$4,'Monthly Cash Flow'!$F29:$EH29))</f>
        <v>-508960.62249999988</v>
      </c>
      <c r="H26" s="32">
        <f>IF(H3&gt;(EDATE('Summary &amp; Purchase Assumptions'!$C$20,12)),"",SUMIF('Monthly Cash Flow'!$F$2:$EH$2,'Annual Cash Flow'!H$4,'Monthly Cash Flow'!$F29:$EH29))</f>
        <v>-520412.23650624999</v>
      </c>
      <c r="I26" s="32">
        <f>IF(I3&gt;(EDATE('Summary &amp; Purchase Assumptions'!$C$20,12)),"",SUMIF('Monthly Cash Flow'!$F$2:$EH$2,'Annual Cash Flow'!I$4,'Monthly Cash Flow'!$F29:$EH29))</f>
        <v>-532121.51182764058</v>
      </c>
      <c r="J26" s="32">
        <f>IF(J3&gt;(EDATE('Summary &amp; Purchase Assumptions'!$C$20,12)),"",SUMIF('Monthly Cash Flow'!$F$2:$EH$2,'Annual Cash Flow'!J$4,'Monthly Cash Flow'!$F29:$EH29))</f>
        <v>-544094.24584376265</v>
      </c>
      <c r="K26" s="32">
        <f>IF(K3&gt;(EDATE('Summary &amp; Purchase Assumptions'!$C$20,12)),"",SUMIF('Monthly Cash Flow'!$F$2:$EH$2,'Annual Cash Flow'!K$4,'Monthly Cash Flow'!$F29:$EH29))</f>
        <v>-556336.36637524713</v>
      </c>
      <c r="L26" s="32">
        <f>IF(L3&gt;(EDATE('Summary &amp; Purchase Assumptions'!$C$20,12)),"",SUMIF('Monthly Cash Flow'!$F$2:$EH$2,'Annual Cash Flow'!L$4,'Monthly Cash Flow'!$F29:$EH29))</f>
        <v>-568853.93461869017</v>
      </c>
      <c r="M26" s="32">
        <f>IF(M3&gt;(EDATE('Summary &amp; Purchase Assumptions'!$C$20,12)),"",SUMIF('Monthly Cash Flow'!$F$2:$EH$2,'Annual Cash Flow'!M$4,'Monthly Cash Flow'!$F29:$EH29))</f>
        <v>-581653.1481476106</v>
      </c>
      <c r="N26" s="32">
        <f>IF(N3&gt;(EDATE('Summary &amp; Purchase Assumptions'!$C$20,12)),"",SUMIF('Monthly Cash Flow'!$F$2:$EH$2,'Annual Cash Flow'!N$4,'Monthly Cash Flow'!$F29:$EH29))</f>
        <v>-594740.34398093179</v>
      </c>
      <c r="O26" s="32">
        <f>IF(O3&gt;(EDATE('Summary &amp; Purchase Assumptions'!$C$20,12)),"",SUMIF('Monthly Cash Flow'!$F$2:$EH$2,'Annual Cash Flow'!O$4,'Monthly Cash Flow'!$F29:$EH29))</f>
        <v>-608122.00172050262</v>
      </c>
      <c r="P26" s="21">
        <f>IF(P3&gt;(EDATE('Summary &amp; Purchase Assumptions'!$C$20,12)),"",SUMIF('Monthly Cash Flow'!$F$2:$EH$2,'Annual Cash Flow'!P$4,'Monthly Cash Flow'!$F29:$EH29))</f>
        <v>-621804.74675921397</v>
      </c>
    </row>
    <row r="27" spans="1:17" ht="15" x14ac:dyDescent="0.25">
      <c r="B27" s="30"/>
      <c r="C27" s="31" t="str">
        <f>'Income Assumptions'!B44</f>
        <v xml:space="preserve">Service Contracts </v>
      </c>
      <c r="D27" s="19">
        <f t="shared" si="1"/>
        <v>-5825615.8096237676</v>
      </c>
      <c r="E27" s="20"/>
      <c r="F27" s="32">
        <f>IF(F3&gt;(EDATE('Summary &amp; Purchase Assumptions'!$C$20,12)),"",SUMIF('Monthly Cash Flow'!$F$2:$EH$2,'Annual Cash Flow'!F$4,'Monthly Cash Flow'!$F30:$EH30))</f>
        <v>-472670.00000000006</v>
      </c>
      <c r="G27" s="32">
        <f>IF(G3&gt;(EDATE('Summary &amp; Purchase Assumptions'!$C$20,12)),"",SUMIF('Monthly Cash Flow'!$F$2:$EH$2,'Annual Cash Flow'!G$4,'Monthly Cash Flow'!$F30:$EH30))</f>
        <v>-483305.07499999995</v>
      </c>
      <c r="H27" s="32">
        <f>IF(H3&gt;(EDATE('Summary &amp; Purchase Assumptions'!$C$20,12)),"",SUMIF('Monthly Cash Flow'!$F$2:$EH$2,'Annual Cash Flow'!H$4,'Monthly Cash Flow'!$F30:$EH30))</f>
        <v>-494179.43918749999</v>
      </c>
      <c r="I27" s="32">
        <f>IF(I3&gt;(EDATE('Summary &amp; Purchase Assumptions'!$C$20,12)),"",SUMIF('Monthly Cash Flow'!$F$2:$EH$2,'Annual Cash Flow'!I$4,'Monthly Cash Flow'!$F30:$EH30))</f>
        <v>-505298.47656921862</v>
      </c>
      <c r="J27" s="32">
        <f>IF(J3&gt;(EDATE('Summary &amp; Purchase Assumptions'!$C$20,12)),"",SUMIF('Monthly Cash Flow'!$F$2:$EH$2,'Annual Cash Flow'!J$4,'Monthly Cash Flow'!$F30:$EH30))</f>
        <v>-516667.69229202619</v>
      </c>
      <c r="K27" s="32">
        <f>IF(K3&gt;(EDATE('Summary &amp; Purchase Assumptions'!$C$20,12)),"",SUMIF('Monthly Cash Flow'!$F$2:$EH$2,'Annual Cash Flow'!K$4,'Monthly Cash Flow'!$F30:$EH30))</f>
        <v>-528292.7153685966</v>
      </c>
      <c r="L27" s="32">
        <f>IF(L3&gt;(EDATE('Summary &amp; Purchase Assumptions'!$C$20,12)),"",SUMIF('Monthly Cash Flow'!$F$2:$EH$2,'Annual Cash Flow'!L$4,'Monthly Cash Flow'!$F30:$EH30))</f>
        <v>-540179.30146439013</v>
      </c>
      <c r="M27" s="32">
        <f>IF(M3&gt;(EDATE('Summary &amp; Purchase Assumptions'!$C$20,12)),"",SUMIF('Monthly Cash Flow'!$F$2:$EH$2,'Annual Cash Flow'!M$4,'Monthly Cash Flow'!$F30:$EH30))</f>
        <v>-552333.33574733872</v>
      </c>
      <c r="N27" s="32">
        <f>IF(N3&gt;(EDATE('Summary &amp; Purchase Assumptions'!$C$20,12)),"",SUMIF('Monthly Cash Flow'!$F$2:$EH$2,'Annual Cash Flow'!N$4,'Monthly Cash Flow'!$F30:$EH30))</f>
        <v>-564760.83580165391</v>
      </c>
      <c r="O27" s="32">
        <f>IF(O3&gt;(EDATE('Summary &amp; Purchase Assumptions'!$C$20,12)),"",SUMIF('Monthly Cash Flow'!$F$2:$EH$2,'Annual Cash Flow'!O$4,'Monthly Cash Flow'!$F30:$EH30))</f>
        <v>-577467.9546071908</v>
      </c>
      <c r="P27" s="21">
        <f>IF(P3&gt;(EDATE('Summary &amp; Purchase Assumptions'!$C$20,12)),"",SUMIF('Monthly Cash Flow'!$F$2:$EH$2,'Annual Cash Flow'!P$4,'Monthly Cash Flow'!$F30:$EH30))</f>
        <v>-590460.98358585278</v>
      </c>
    </row>
    <row r="28" spans="1:17" ht="15" x14ac:dyDescent="0.25">
      <c r="B28" s="30"/>
      <c r="C28" s="31" t="str">
        <f>'Income Assumptions'!B45</f>
        <v>Renting/Advertising</v>
      </c>
      <c r="D28" s="19">
        <f t="shared" si="1"/>
        <v>0</v>
      </c>
      <c r="E28" s="20"/>
      <c r="F28" s="32">
        <f>IF(F3&gt;(EDATE('Summary &amp; Purchase Assumptions'!$C$20,12)),"",SUMIF('Monthly Cash Flow'!$F$2:$EH$2,'Annual Cash Flow'!F$4,'Monthly Cash Flow'!$F31:$EH31))</f>
        <v>0</v>
      </c>
      <c r="G28" s="32">
        <f>IF(G3&gt;(EDATE('Summary &amp; Purchase Assumptions'!$C$20,12)),"",SUMIF('Monthly Cash Flow'!$F$2:$EH$2,'Annual Cash Flow'!G$4,'Monthly Cash Flow'!$F31:$EH31))</f>
        <v>0</v>
      </c>
      <c r="H28" s="32">
        <f>IF(H3&gt;(EDATE('Summary &amp; Purchase Assumptions'!$C$20,12)),"",SUMIF('Monthly Cash Flow'!$F$2:$EH$2,'Annual Cash Flow'!H$4,'Monthly Cash Flow'!$F31:$EH31))</f>
        <v>0</v>
      </c>
      <c r="I28" s="32">
        <f>IF(I3&gt;(EDATE('Summary &amp; Purchase Assumptions'!$C$20,12)),"",SUMIF('Monthly Cash Flow'!$F$2:$EH$2,'Annual Cash Flow'!I$4,'Monthly Cash Flow'!$F31:$EH31))</f>
        <v>0</v>
      </c>
      <c r="J28" s="32">
        <f>IF(J3&gt;(EDATE('Summary &amp; Purchase Assumptions'!$C$20,12)),"",SUMIF('Monthly Cash Flow'!$F$2:$EH$2,'Annual Cash Flow'!J$4,'Monthly Cash Flow'!$F31:$EH31))</f>
        <v>0</v>
      </c>
      <c r="K28" s="32">
        <f>IF(K3&gt;(EDATE('Summary &amp; Purchase Assumptions'!$C$20,12)),"",SUMIF('Monthly Cash Flow'!$F$2:$EH$2,'Annual Cash Flow'!K$4,'Monthly Cash Flow'!$F31:$EH31))</f>
        <v>0</v>
      </c>
      <c r="L28" s="32">
        <f>IF(L3&gt;(EDATE('Summary &amp; Purchase Assumptions'!$C$20,12)),"",SUMIF('Monthly Cash Flow'!$F$2:$EH$2,'Annual Cash Flow'!L$4,'Monthly Cash Flow'!$F31:$EH31))</f>
        <v>0</v>
      </c>
      <c r="M28" s="32">
        <f>IF(M3&gt;(EDATE('Summary &amp; Purchase Assumptions'!$C$20,12)),"",SUMIF('Monthly Cash Flow'!$F$2:$EH$2,'Annual Cash Flow'!M$4,'Monthly Cash Flow'!$F31:$EH31))</f>
        <v>0</v>
      </c>
      <c r="N28" s="32">
        <f>IF(N3&gt;(EDATE('Summary &amp; Purchase Assumptions'!$C$20,12)),"",SUMIF('Monthly Cash Flow'!$F$2:$EH$2,'Annual Cash Flow'!N$4,'Monthly Cash Flow'!$F31:$EH31))</f>
        <v>0</v>
      </c>
      <c r="O28" s="32">
        <f>IF(O3&gt;(EDATE('Summary &amp; Purchase Assumptions'!$C$20,12)),"",SUMIF('Monthly Cash Flow'!$F$2:$EH$2,'Annual Cash Flow'!O$4,'Monthly Cash Flow'!$F31:$EH31))</f>
        <v>0</v>
      </c>
      <c r="P28" s="21">
        <f>IF(P3&gt;(EDATE('Summary &amp; Purchase Assumptions'!$C$20,12)),"",SUMIF('Monthly Cash Flow'!$F$2:$EH$2,'Annual Cash Flow'!P$4,'Monthly Cash Flow'!$F31:$EH31))</f>
        <v>0</v>
      </c>
    </row>
    <row r="29" spans="1:17" ht="15" x14ac:dyDescent="0.25">
      <c r="B29" s="23"/>
      <c r="C29" s="31" t="str">
        <f>'Income Assumptions'!B46</f>
        <v>Elevator</v>
      </c>
      <c r="D29" s="19">
        <f t="shared" si="1"/>
        <v>0</v>
      </c>
      <c r="E29" s="20"/>
      <c r="F29" s="32">
        <f>IF(F3&gt;(EDATE('Summary &amp; Purchase Assumptions'!$C$20,12)),"",SUMIF('Monthly Cash Flow'!$F$2:$EH$2,'Annual Cash Flow'!F$4,'Monthly Cash Flow'!$F32:$EH32))</f>
        <v>0</v>
      </c>
      <c r="G29" s="32">
        <f>IF(G3&gt;(EDATE('Summary &amp; Purchase Assumptions'!$C$20,12)),"",SUMIF('Monthly Cash Flow'!$F$2:$EH$2,'Annual Cash Flow'!G$4,'Monthly Cash Flow'!$F32:$EH32))</f>
        <v>0</v>
      </c>
      <c r="H29" s="32">
        <f>IF(H3&gt;(EDATE('Summary &amp; Purchase Assumptions'!$C$20,12)),"",SUMIF('Monthly Cash Flow'!$F$2:$EH$2,'Annual Cash Flow'!H$4,'Monthly Cash Flow'!$F32:$EH32))</f>
        <v>0</v>
      </c>
      <c r="I29" s="32">
        <f>IF(I3&gt;(EDATE('Summary &amp; Purchase Assumptions'!$C$20,12)),"",SUMIF('Monthly Cash Flow'!$F$2:$EH$2,'Annual Cash Flow'!I$4,'Monthly Cash Flow'!$F32:$EH32))</f>
        <v>0</v>
      </c>
      <c r="J29" s="32">
        <f>IF(J3&gt;(EDATE('Summary &amp; Purchase Assumptions'!$C$20,12)),"",SUMIF('Monthly Cash Flow'!$F$2:$EH$2,'Annual Cash Flow'!J$4,'Monthly Cash Flow'!$F32:$EH32))</f>
        <v>0</v>
      </c>
      <c r="K29" s="32">
        <f>IF(K3&gt;(EDATE('Summary &amp; Purchase Assumptions'!$C$20,12)),"",SUMIF('Monthly Cash Flow'!$F$2:$EH$2,'Annual Cash Flow'!K$4,'Monthly Cash Flow'!$F32:$EH32))</f>
        <v>0</v>
      </c>
      <c r="L29" s="32">
        <f>IF(L3&gt;(EDATE('Summary &amp; Purchase Assumptions'!$C$20,12)),"",SUMIF('Monthly Cash Flow'!$F$2:$EH$2,'Annual Cash Flow'!L$4,'Monthly Cash Flow'!$F32:$EH32))</f>
        <v>0</v>
      </c>
      <c r="M29" s="32">
        <f>IF(M3&gt;(EDATE('Summary &amp; Purchase Assumptions'!$C$20,12)),"",SUMIF('Monthly Cash Flow'!$F$2:$EH$2,'Annual Cash Flow'!M$4,'Monthly Cash Flow'!$F32:$EH32))</f>
        <v>0</v>
      </c>
      <c r="N29" s="32">
        <f>IF(N3&gt;(EDATE('Summary &amp; Purchase Assumptions'!$C$20,12)),"",SUMIF('Monthly Cash Flow'!$F$2:$EH$2,'Annual Cash Flow'!N$4,'Monthly Cash Flow'!$F32:$EH32))</f>
        <v>0</v>
      </c>
      <c r="O29" s="32">
        <f>IF(O3&gt;(EDATE('Summary &amp; Purchase Assumptions'!$C$20,12)),"",SUMIF('Monthly Cash Flow'!$F$2:$EH$2,'Annual Cash Flow'!O$4,'Monthly Cash Flow'!$F32:$EH32))</f>
        <v>0</v>
      </c>
      <c r="P29" s="21">
        <f>IF(P3&gt;(EDATE('Summary &amp; Purchase Assumptions'!$C$20,12)),"",SUMIF('Monthly Cash Flow'!$F$2:$EH$2,'Annual Cash Flow'!P$4,'Monthly Cash Flow'!$F32:$EH32))</f>
        <v>0</v>
      </c>
    </row>
    <row r="30" spans="1:17" ht="15" x14ac:dyDescent="0.25">
      <c r="B30" s="23"/>
      <c r="C30" s="31" t="str">
        <f>'Income Assumptions'!B47</f>
        <v>Co-Living Costs</v>
      </c>
      <c r="D30" s="19">
        <f t="shared" si="1"/>
        <v>0</v>
      </c>
      <c r="E30" s="20"/>
      <c r="F30" s="32">
        <f>IF(F3&gt;(EDATE('Summary &amp; Purchase Assumptions'!$C$20,12)),"",SUMIF('Monthly Cash Flow'!$F$2:$EH$2,'Annual Cash Flow'!F$4,'Monthly Cash Flow'!$F33:$EH33))</f>
        <v>0</v>
      </c>
      <c r="G30" s="32">
        <f>IF(G3&gt;(EDATE('Summary &amp; Purchase Assumptions'!$C$20,12)),"",SUMIF('Monthly Cash Flow'!$F$2:$EH$2,'Annual Cash Flow'!G$4,'Monthly Cash Flow'!$F33:$EH33))</f>
        <v>0</v>
      </c>
      <c r="H30" s="32">
        <f>IF(H3&gt;(EDATE('Summary &amp; Purchase Assumptions'!$C$20,12)),"",SUMIF('Monthly Cash Flow'!$F$2:$EH$2,'Annual Cash Flow'!H$4,'Monthly Cash Flow'!$F33:$EH33))</f>
        <v>0</v>
      </c>
      <c r="I30" s="32">
        <f>IF(I3&gt;(EDATE('Summary &amp; Purchase Assumptions'!$C$20,12)),"",SUMIF('Monthly Cash Flow'!$F$2:$EH$2,'Annual Cash Flow'!I$4,'Monthly Cash Flow'!$F33:$EH33))</f>
        <v>0</v>
      </c>
      <c r="J30" s="32">
        <f>IF(J3&gt;(EDATE('Summary &amp; Purchase Assumptions'!$C$20,12)),"",SUMIF('Monthly Cash Flow'!$F$2:$EH$2,'Annual Cash Flow'!J$4,'Monthly Cash Flow'!$F33:$EH33))</f>
        <v>0</v>
      </c>
      <c r="K30" s="32">
        <f>IF(K3&gt;(EDATE('Summary &amp; Purchase Assumptions'!$C$20,12)),"",SUMIF('Monthly Cash Flow'!$F$2:$EH$2,'Annual Cash Flow'!K$4,'Monthly Cash Flow'!$F33:$EH33))</f>
        <v>0</v>
      </c>
      <c r="L30" s="32">
        <f>IF(L3&gt;(EDATE('Summary &amp; Purchase Assumptions'!$C$20,12)),"",SUMIF('Monthly Cash Flow'!$F$2:$EH$2,'Annual Cash Flow'!L$4,'Monthly Cash Flow'!$F33:$EH33))</f>
        <v>0</v>
      </c>
      <c r="M30" s="32">
        <f>IF(M3&gt;(EDATE('Summary &amp; Purchase Assumptions'!$C$20,12)),"",SUMIF('Monthly Cash Flow'!$F$2:$EH$2,'Annual Cash Flow'!M$4,'Monthly Cash Flow'!$F33:$EH33))</f>
        <v>0</v>
      </c>
      <c r="N30" s="32">
        <f>IF(N3&gt;(EDATE('Summary &amp; Purchase Assumptions'!$C$20,12)),"",SUMIF('Monthly Cash Flow'!$F$2:$EH$2,'Annual Cash Flow'!N$4,'Monthly Cash Flow'!$F33:$EH33))</f>
        <v>0</v>
      </c>
      <c r="O30" s="32">
        <f>IF(O3&gt;(EDATE('Summary &amp; Purchase Assumptions'!$C$20,12)),"",SUMIF('Monthly Cash Flow'!$F$2:$EH$2,'Annual Cash Flow'!O$4,'Monthly Cash Flow'!$F33:$EH33))</f>
        <v>0</v>
      </c>
      <c r="P30" s="21">
        <f>IF(P3&gt;(EDATE('Summary &amp; Purchase Assumptions'!$C$20,12)),"",SUMIF('Monthly Cash Flow'!$F$2:$EH$2,'Annual Cash Flow'!P$4,'Monthly Cash Flow'!$F33:$EH33))</f>
        <v>0</v>
      </c>
    </row>
    <row r="31" spans="1:17" ht="15" x14ac:dyDescent="0.25">
      <c r="B31" s="23"/>
      <c r="C31" s="31" t="str">
        <f>'Income Assumptions'!B48</f>
        <v xml:space="preserve">Miscellaneous </v>
      </c>
      <c r="D31" s="19">
        <f t="shared" si="1"/>
        <v>0</v>
      </c>
      <c r="E31" s="20"/>
      <c r="F31" s="32">
        <f>IF(F3&gt;(EDATE('Summary &amp; Purchase Assumptions'!$C$20,12)),"",SUMIF('Monthly Cash Flow'!$F$2:$EH$2,'Annual Cash Flow'!F$4,'Monthly Cash Flow'!$F34:$EH34))</f>
        <v>0</v>
      </c>
      <c r="G31" s="32">
        <f>IF(G3&gt;(EDATE('Summary &amp; Purchase Assumptions'!$C$20,12)),"",SUMIF('Monthly Cash Flow'!$F$2:$EH$2,'Annual Cash Flow'!G$4,'Monthly Cash Flow'!$F34:$EH34))</f>
        <v>0</v>
      </c>
      <c r="H31" s="32">
        <f>IF(H3&gt;(EDATE('Summary &amp; Purchase Assumptions'!$C$20,12)),"",SUMIF('Monthly Cash Flow'!$F$2:$EH$2,'Annual Cash Flow'!H$4,'Monthly Cash Flow'!$F34:$EH34))</f>
        <v>0</v>
      </c>
      <c r="I31" s="32">
        <f>IF(I3&gt;(EDATE('Summary &amp; Purchase Assumptions'!$C$20,12)),"",SUMIF('Monthly Cash Flow'!$F$2:$EH$2,'Annual Cash Flow'!I$4,'Monthly Cash Flow'!$F34:$EH34))</f>
        <v>0</v>
      </c>
      <c r="J31" s="32">
        <f>IF(J3&gt;(EDATE('Summary &amp; Purchase Assumptions'!$C$20,12)),"",SUMIF('Monthly Cash Flow'!$F$2:$EH$2,'Annual Cash Flow'!J$4,'Monthly Cash Flow'!$F34:$EH34))</f>
        <v>0</v>
      </c>
      <c r="K31" s="32">
        <f>IF(K3&gt;(EDATE('Summary &amp; Purchase Assumptions'!$C$20,12)),"",SUMIF('Monthly Cash Flow'!$F$2:$EH$2,'Annual Cash Flow'!K$4,'Monthly Cash Flow'!$F34:$EH34))</f>
        <v>0</v>
      </c>
      <c r="L31" s="32">
        <f>IF(L3&gt;(EDATE('Summary &amp; Purchase Assumptions'!$C$20,12)),"",SUMIF('Monthly Cash Flow'!$F$2:$EH$2,'Annual Cash Flow'!L$4,'Monthly Cash Flow'!$F34:$EH34))</f>
        <v>0</v>
      </c>
      <c r="M31" s="32">
        <f>IF(M3&gt;(EDATE('Summary &amp; Purchase Assumptions'!$C$20,12)),"",SUMIF('Monthly Cash Flow'!$F$2:$EH$2,'Annual Cash Flow'!M$4,'Monthly Cash Flow'!$F34:$EH34))</f>
        <v>0</v>
      </c>
      <c r="N31" s="32">
        <f>IF(N3&gt;(EDATE('Summary &amp; Purchase Assumptions'!$C$20,12)),"",SUMIF('Monthly Cash Flow'!$F$2:$EH$2,'Annual Cash Flow'!N$4,'Monthly Cash Flow'!$F34:$EH34))</f>
        <v>0</v>
      </c>
      <c r="O31" s="32">
        <f>IF(O3&gt;(EDATE('Summary &amp; Purchase Assumptions'!$C$20,12)),"",SUMIF('Monthly Cash Flow'!$F$2:$EH$2,'Annual Cash Flow'!O$4,'Monthly Cash Flow'!$F34:$EH34))</f>
        <v>0</v>
      </c>
      <c r="P31" s="21">
        <f>IF(P3&gt;(EDATE('Summary &amp; Purchase Assumptions'!$C$20,12)),"",SUMIF('Monthly Cash Flow'!$F$2:$EH$2,'Annual Cash Flow'!P$4,'Monthly Cash Flow'!$F34:$EH34))</f>
        <v>0</v>
      </c>
    </row>
    <row r="32" spans="1:17" ht="15" x14ac:dyDescent="0.25">
      <c r="B32" s="23"/>
      <c r="C32" s="31" t="str">
        <f>'Income Assumptions'!B49</f>
        <v>Repairs and Maintenance</v>
      </c>
      <c r="D32" s="19">
        <f t="shared" si="1"/>
        <v>-3019603.2609597035</v>
      </c>
      <c r="E32" s="20"/>
      <c r="F32" s="32">
        <f>IF(F3&gt;(EDATE('Summary &amp; Purchase Assumptions'!$C$20,12)),"",SUMIF('Monthly Cash Flow'!$F$2:$EH$2,'Annual Cash Flow'!F$4,'Monthly Cash Flow'!$F35:$EH35))</f>
        <v>-244999.99999999997</v>
      </c>
      <c r="G32" s="32">
        <f>IF(G3&gt;(EDATE('Summary &amp; Purchase Assumptions'!$C$20,12)),"",SUMIF('Monthly Cash Flow'!$F$2:$EH$2,'Annual Cash Flow'!G$4,'Monthly Cash Flow'!$F35:$EH35))</f>
        <v>-250512.49999999997</v>
      </c>
      <c r="H32" s="32">
        <f>IF(H3&gt;(EDATE('Summary &amp; Purchase Assumptions'!$C$20,12)),"",SUMIF('Monthly Cash Flow'!$F$2:$EH$2,'Annual Cash Flow'!H$4,'Monthly Cash Flow'!$F35:$EH35))</f>
        <v>-256149.03124999991</v>
      </c>
      <c r="I32" s="32">
        <f>IF(I3&gt;(EDATE('Summary &amp; Purchase Assumptions'!$C$20,12)),"",SUMIF('Monthly Cash Flow'!$F$2:$EH$2,'Annual Cash Flow'!I$4,'Monthly Cash Flow'!$F35:$EH35))</f>
        <v>-261912.38445312504</v>
      </c>
      <c r="J32" s="32">
        <f>IF(J3&gt;(EDATE('Summary &amp; Purchase Assumptions'!$C$20,12)),"",SUMIF('Monthly Cash Flow'!$F$2:$EH$2,'Annual Cash Flow'!J$4,'Monthly Cash Flow'!$F35:$EH35))</f>
        <v>-267805.41310332029</v>
      </c>
      <c r="K32" s="32">
        <f>IF(K3&gt;(EDATE('Summary &amp; Purchase Assumptions'!$C$20,12)),"",SUMIF('Monthly Cash Flow'!$F$2:$EH$2,'Annual Cash Flow'!K$4,'Monthly Cash Flow'!$F35:$EH35))</f>
        <v>-273831.03489814501</v>
      </c>
      <c r="L32" s="32">
        <f>IF(L3&gt;(EDATE('Summary &amp; Purchase Assumptions'!$C$20,12)),"",SUMIF('Monthly Cash Flow'!$F$2:$EH$2,'Annual Cash Flow'!L$4,'Monthly Cash Flow'!$F35:$EH35))</f>
        <v>-279992.23318335315</v>
      </c>
      <c r="M32" s="32">
        <f>IF(M3&gt;(EDATE('Summary &amp; Purchase Assumptions'!$C$20,12)),"",SUMIF('Monthly Cash Flow'!$F$2:$EH$2,'Annual Cash Flow'!M$4,'Monthly Cash Flow'!$F35:$EH35))</f>
        <v>-286292.05842997861</v>
      </c>
      <c r="N32" s="32">
        <f>IF(N3&gt;(EDATE('Summary &amp; Purchase Assumptions'!$C$20,12)),"",SUMIF('Monthly Cash Flow'!$F$2:$EH$2,'Annual Cash Flow'!N$4,'Monthly Cash Flow'!$F35:$EH35))</f>
        <v>-292733.62974465312</v>
      </c>
      <c r="O32" s="32">
        <f>IF(O3&gt;(EDATE('Summary &amp; Purchase Assumptions'!$C$20,12)),"",SUMIF('Monthly Cash Flow'!$F$2:$EH$2,'Annual Cash Flow'!O$4,'Monthly Cash Flow'!$F35:$EH35))</f>
        <v>-299320.13641390781</v>
      </c>
      <c r="P32" s="21">
        <f>IF(P3&gt;(EDATE('Summary &amp; Purchase Assumptions'!$C$20,12)),"",SUMIF('Monthly Cash Flow'!$F$2:$EH$2,'Annual Cash Flow'!P$4,'Monthly Cash Flow'!$F35:$EH35))</f>
        <v>-306054.83948322077</v>
      </c>
    </row>
    <row r="33" spans="1:16" ht="15" x14ac:dyDescent="0.25">
      <c r="B33" s="23"/>
      <c r="C33" s="31" t="str">
        <f>'Income Assumptions'!B50</f>
        <v>Property Management Fee</v>
      </c>
      <c r="D33" s="19">
        <f t="shared" ca="1" si="1"/>
        <v>-1933751.7329057327</v>
      </c>
      <c r="E33" s="20"/>
      <c r="F33" s="32">
        <f ca="1">IF(F3&gt;(EDATE('Summary &amp; Purchase Assumptions'!$C$20,12)),"",SUMIF('Monthly Cash Flow'!$F$2:$EH$2,'Annual Cash Flow'!F$4,'Monthly Cash Flow'!$F36:$EH36))</f>
        <v>-133261.30211293741</v>
      </c>
      <c r="G33" s="32">
        <f ca="1">IF(G3&gt;(EDATE('Summary &amp; Purchase Assumptions'!$C$20,12)),"",SUMIF('Monthly Cash Flow'!$F$2:$EH$2,'Annual Cash Flow'!G$4,'Monthly Cash Flow'!$F36:$EH36))</f>
        <v>-145940.1573332866</v>
      </c>
      <c r="H33" s="32">
        <f ca="1">IF(H3&gt;(EDATE('Summary &amp; Purchase Assumptions'!$C$20,12)),"",SUMIF('Monthly Cash Flow'!$F$2:$EH$2,'Annual Cash Flow'!H$4,'Monthly Cash Flow'!$F36:$EH36))</f>
        <v>-158804.12472614867</v>
      </c>
      <c r="I33" s="32">
        <f ca="1">IF(I3&gt;(EDATE('Summary &amp; Purchase Assumptions'!$C$20,12)),"",SUMIF('Monthly Cash Flow'!$F$2:$EH$2,'Annual Cash Flow'!I$4,'Monthly Cash Flow'!$F36:$EH36))</f>
        <v>-166731.75222528388</v>
      </c>
      <c r="J33" s="32">
        <f ca="1">IF(J3&gt;(EDATE('Summary &amp; Purchase Assumptions'!$C$20,12)),"",SUMIF('Monthly Cash Flow'!$F$2:$EH$2,'Annual Cash Flow'!J$4,'Monthly Cash Flow'!$F36:$EH36))</f>
        <v>-173245.7163476572</v>
      </c>
      <c r="K33" s="32">
        <f ca="1">IF(K3&gt;(EDATE('Summary &amp; Purchase Assumptions'!$C$20,12)),"",SUMIF('Monthly Cash Flow'!$F$2:$EH$2,'Annual Cash Flow'!K$4,'Monthly Cash Flow'!$F36:$EH36))</f>
        <v>-179154.10530543674</v>
      </c>
      <c r="L33" s="32">
        <f ca="1">IF(L3&gt;(EDATE('Summary &amp; Purchase Assumptions'!$C$20,12)),"",SUMIF('Monthly Cash Flow'!$F$2:$EH$2,'Annual Cash Flow'!L$4,'Monthly Cash Flow'!$F36:$EH36))</f>
        <v>-184522.35618654208</v>
      </c>
      <c r="M33" s="32">
        <f ca="1">IF(M3&gt;(EDATE('Summary &amp; Purchase Assumptions'!$C$20,12)),"",SUMIF('Monthly Cash Flow'!$F$2:$EH$2,'Annual Cash Flow'!M$4,'Monthly Cash Flow'!$F36:$EH36))</f>
        <v>-189896.62966995576</v>
      </c>
      <c r="N33" s="32">
        <f ca="1">IF(N3&gt;(EDATE('Summary &amp; Purchase Assumptions'!$C$20,12)),"",SUMIF('Monthly Cash Flow'!$F$2:$EH$2,'Annual Cash Flow'!N$4,'Monthly Cash Flow'!$F36:$EH36))</f>
        <v>-195803.72918211826</v>
      </c>
      <c r="O33" s="32">
        <f ca="1">IF(O3&gt;(EDATE('Summary &amp; Purchase Assumptions'!$C$20,12)),"",SUMIF('Monthly Cash Flow'!$F$2:$EH$2,'Annual Cash Flow'!O$4,'Monthly Cash Flow'!$F36:$EH36))</f>
        <v>-200585.73940138303</v>
      </c>
      <c r="P33" s="21">
        <f ca="1">IF(P3&gt;(EDATE('Summary &amp; Purchase Assumptions'!$C$20,12)),"",SUMIF('Monthly Cash Flow'!$F$2:$EH$2,'Annual Cash Flow'!P$4,'Monthly Cash Flow'!$F36:$EH36))</f>
        <v>-205806.12041498296</v>
      </c>
    </row>
    <row r="34" spans="1:16" ht="15.75" thickBot="1" x14ac:dyDescent="0.3">
      <c r="B34" s="84" t="s">
        <v>27</v>
      </c>
      <c r="C34" s="38"/>
      <c r="D34" s="39">
        <f t="shared" ca="1" si="1"/>
        <v>-33600064.608584553</v>
      </c>
      <c r="E34" s="40"/>
      <c r="F34" s="40">
        <f ca="1">IF(F3&gt;(EDATE('Summary &amp; Purchase Assumptions'!$C$20,12)),"",SUM(F21:F33))</f>
        <v>-2500821.6452809377</v>
      </c>
      <c r="G34" s="40">
        <f ca="1">IF(G3&gt;(EDATE('Summary &amp; Purchase Assumptions'!$C$20,12)),"",SUM(G21:G33))</f>
        <v>-2821645.8932252862</v>
      </c>
      <c r="H34" s="40">
        <f ca="1">IF(H3&gt;(EDATE('Summary &amp; Purchase Assumptions'!$C$20,12)),"",SUM(H21:H33))</f>
        <v>-2887945.244750279</v>
      </c>
      <c r="I34" s="40">
        <f ca="1">IF(I3&gt;(EDATE('Summary &amp; Purchase Assumptions'!$C$20,12)),"",SUM(I21:I33))</f>
        <v>-2950409.0326006343</v>
      </c>
      <c r="J34" s="40">
        <f ca="1">IF(J3&gt;(EDATE('Summary &amp; Purchase Assumptions'!$C$20,12)),"",SUM(J21:J33))</f>
        <v>-3012583.1779593918</v>
      </c>
      <c r="K34" s="40">
        <f ca="1">IF(K3&gt;(EDATE('Summary &amp; Purchase Assumptions'!$C$20,12)),"",SUM(K21:K33))</f>
        <v>-3075299.5138677931</v>
      </c>
      <c r="L34" s="40">
        <f ca="1">IF(L3&gt;(EDATE('Summary &amp; Purchase Assumptions'!$C$20,12)),"",SUM(L21:L33))</f>
        <v>-3138647.7333168746</v>
      </c>
      <c r="M34" s="40">
        <f ca="1">IF(M3&gt;(EDATE('Summary &amp; Purchase Assumptions'!$C$20,12)),"",SUM(M21:M33))</f>
        <v>-3203198.7751141735</v>
      </c>
      <c r="N34" s="40">
        <f ca="1">IF(N3&gt;(EDATE('Summary &amp; Purchase Assumptions'!$C$20,12)),"",SUM(N21:N33))</f>
        <v>-3269504.7544372096</v>
      </c>
      <c r="O34" s="40">
        <f ca="1">IF(O3&gt;(EDATE('Summary &amp; Purchase Assumptions'!$C$20,12)),"",SUM(O21:O33))</f>
        <v>-3335933.6129861684</v>
      </c>
      <c r="P34" s="39">
        <f ca="1">IF(P3&gt;(EDATE('Summary &amp; Purchase Assumptions'!$C$20,12)),"",SUM(P21:P33))</f>
        <v>-3404075.225045803</v>
      </c>
    </row>
    <row r="35" spans="1:16" s="208" customFormat="1" ht="15.75" thickTop="1" x14ac:dyDescent="0.25">
      <c r="B35" s="216"/>
      <c r="C35" s="54"/>
      <c r="D35" s="224"/>
      <c r="E35" s="73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4"/>
    </row>
    <row r="36" spans="1:16" ht="15.75" thickBot="1" x14ac:dyDescent="0.3">
      <c r="B36" s="33" t="s">
        <v>29</v>
      </c>
      <c r="C36" s="34"/>
      <c r="D36" s="35">
        <f t="shared" ref="D36" ca="1" si="2">SUM(E36:P36)</f>
        <v>63814642.463157684</v>
      </c>
      <c r="E36" s="36"/>
      <c r="F36" s="36">
        <f ca="1">IF(F3&gt;(EDATE('Summary &amp; Purchase Assumptions'!$C$20,12)),"",F18+F34)</f>
        <v>4225105.9847659329</v>
      </c>
      <c r="G36" s="36">
        <f ca="1">IF(G3&gt;(EDATE('Summary &amp; Purchase Assumptions'!$C$20,12)),"",G18+G34)</f>
        <v>4538853.1230830429</v>
      </c>
      <c r="H36" s="36">
        <f ca="1">IF(H3&gt;(EDATE('Summary &amp; Purchase Assumptions'!$C$20,12)),"",H18+H34)</f>
        <v>5116387.0526975952</v>
      </c>
      <c r="I36" s="36">
        <f ca="1">IF(I3&gt;(EDATE('Summary &amp; Purchase Assumptions'!$C$20,12)),"",I18+I34)</f>
        <v>5450945.9004154038</v>
      </c>
      <c r="J36" s="36">
        <f ca="1">IF(J3&gt;(EDATE('Summary &amp; Purchase Assumptions'!$C$20,12)),"",J18+J34)</f>
        <v>5715117.6343928315</v>
      </c>
      <c r="K36" s="36">
        <f ca="1">IF(K3&gt;(EDATE('Summary &amp; Purchase Assumptions'!$C$20,12)),"",K18+K34)</f>
        <v>5948474.8963230979</v>
      </c>
      <c r="L36" s="36">
        <f ca="1">IF(L3&gt;(EDATE('Summary &amp; Purchase Assumptions'!$C$20,12)),"",L18+L34)</f>
        <v>6154199.9123784769</v>
      </c>
      <c r="M36" s="36">
        <f ca="1">IF(M3&gt;(EDATE('Summary &amp; Purchase Assumptions'!$C$20,12)),"",M18+M34)</f>
        <v>6359029.8431155421</v>
      </c>
      <c r="N36" s="36">
        <f ca="1">IF(N3&gt;(EDATE('Summary &amp; Purchase Assumptions'!$C$20,12)),"",N18+N34)</f>
        <v>6588752.8107479513</v>
      </c>
      <c r="O36" s="36">
        <f ca="1">IF(O3&gt;(EDATE('Summary &amp; Purchase Assumptions'!$C$20,12)),"",O18+O34)</f>
        <v>6762105.1742230263</v>
      </c>
      <c r="P36" s="35">
        <f ca="1">IF(P3&gt;(EDATE('Summary &amp; Purchase Assumptions'!$C$20,12)),"",P18+P34)</f>
        <v>6955670.1310147839</v>
      </c>
    </row>
    <row r="37" spans="1:16" s="208" customFormat="1" ht="15.75" thickTop="1" x14ac:dyDescent="0.25">
      <c r="B37" s="211"/>
      <c r="C37" s="87"/>
      <c r="D37" s="224"/>
      <c r="E37" s="73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4"/>
    </row>
    <row r="38" spans="1:16" ht="15" x14ac:dyDescent="0.25">
      <c r="B38" s="14" t="s">
        <v>31</v>
      </c>
      <c r="C38" s="37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6"/>
    </row>
    <row r="39" spans="1:16" ht="15" x14ac:dyDescent="0.25">
      <c r="B39" s="23"/>
      <c r="C39" s="31" t="s">
        <v>17</v>
      </c>
      <c r="D39" s="19">
        <f t="shared" ref="D39:D43" si="3">SUM(E39:P39)</f>
        <v>-111375</v>
      </c>
      <c r="E39" s="20"/>
      <c r="F39" s="32">
        <f>IF('Summary &amp; Purchase Assumptions'!$C$20&gt;=F$3,SUMIF('Monthly Cash Flow'!$F$2:$EH$2,'Annual Cash Flow'!F$4,'Monthly Cash Flow'!$F$42:$EH$42),"")</f>
        <v>0</v>
      </c>
      <c r="G39" s="32">
        <f>IF('Summary &amp; Purchase Assumptions'!$C$20&gt;=G$3,SUMIF('Monthly Cash Flow'!$F$2:$EH$2,'Annual Cash Flow'!G$4,'Monthly Cash Flow'!$F$42:$EH$42),"")</f>
        <v>0</v>
      </c>
      <c r="H39" s="32">
        <f>IF('Summary &amp; Purchase Assumptions'!$C$20&gt;=H$3,SUMIF('Monthly Cash Flow'!$F$2:$EH$2,'Annual Cash Flow'!H$4,'Monthly Cash Flow'!$F$42:$EH$42),"")</f>
        <v>0</v>
      </c>
      <c r="I39" s="32">
        <f>IF('Summary &amp; Purchase Assumptions'!$C$20&gt;=I$3,SUMIF('Monthly Cash Flow'!$F$2:$EH$2,'Annual Cash Flow'!I$4,'Monthly Cash Flow'!$F$42:$EH$42),"")</f>
        <v>0</v>
      </c>
      <c r="J39" s="32">
        <f>IF('Summary &amp; Purchase Assumptions'!$C$20&gt;=J$3,SUMIF('Monthly Cash Flow'!$F$2:$EH$2,'Annual Cash Flow'!J$4,'Monthly Cash Flow'!$F$42:$EH$42),"")</f>
        <v>0</v>
      </c>
      <c r="K39" s="32">
        <f>IF('Summary &amp; Purchase Assumptions'!$C$20&gt;=K$3,SUMIF('Monthly Cash Flow'!$F$2:$EH$2,'Annual Cash Flow'!K$4,'Monthly Cash Flow'!$F$42:$EH$42),"")</f>
        <v>0</v>
      </c>
      <c r="L39" s="32">
        <f>IF('Summary &amp; Purchase Assumptions'!$C$20&gt;=L$3,SUMIF('Monthly Cash Flow'!$F$2:$EH$2,'Annual Cash Flow'!L$4,'Monthly Cash Flow'!$F$42:$EH$42),"")</f>
        <v>0</v>
      </c>
      <c r="M39" s="32">
        <f>IF('Summary &amp; Purchase Assumptions'!$C$20&gt;=M$3,SUMIF('Monthly Cash Flow'!$F$2:$EH$2,'Annual Cash Flow'!M$4,'Monthly Cash Flow'!$F$42:$EH$42),"")</f>
        <v>-40500</v>
      </c>
      <c r="N39" s="32">
        <f>IF('Summary &amp; Purchase Assumptions'!$C$20&gt;=N$3,SUMIF('Monthly Cash Flow'!$F$2:$EH$2,'Annual Cash Flow'!N$4,'Monthly Cash Flow'!$F$42:$EH$42),"")</f>
        <v>0</v>
      </c>
      <c r="O39" s="32">
        <f>IF('Summary &amp; Purchase Assumptions'!$C$20&gt;=O$3,SUMIF('Monthly Cash Flow'!$F$2:$EH$2,'Annual Cash Flow'!O$4,'Monthly Cash Flow'!$F$42:$EH$42),"")</f>
        <v>-70875</v>
      </c>
      <c r="P39" s="21" t="str">
        <f>IF('Summary &amp; Purchase Assumptions'!$C$20&gt;=P$3,SUMIF('Monthly Cash Flow'!$F$2:$EH$2,'Annual Cash Flow'!P$4,'Monthly Cash Flow'!$F$42:$EH$42),"")</f>
        <v/>
      </c>
    </row>
    <row r="40" spans="1:16" ht="15" x14ac:dyDescent="0.25">
      <c r="B40" s="23"/>
      <c r="C40" s="31" t="s">
        <v>10</v>
      </c>
      <c r="D40" s="19">
        <f t="shared" si="3"/>
        <v>-56752.074724932521</v>
      </c>
      <c r="E40" s="20"/>
      <c r="F40" s="32">
        <f>IF('Summary &amp; Purchase Assumptions'!$C$20&gt;=F$3,SUMIF('Monthly Cash Flow'!$F$2:$EH$2,'Annual Cash Flow'!F$4,'Monthly Cash Flow'!$F$43:$EH$43),"")</f>
        <v>0</v>
      </c>
      <c r="G40" s="32">
        <f>IF('Summary &amp; Purchase Assumptions'!$C$20&gt;=G$3,SUMIF('Monthly Cash Flow'!$F$2:$EH$2,'Annual Cash Flow'!G$4,'Monthly Cash Flow'!$F$43:$EH$43),"")</f>
        <v>0</v>
      </c>
      <c r="H40" s="32">
        <f>IF('Summary &amp; Purchase Assumptions'!$C$20&gt;=H$3,SUMIF('Monthly Cash Flow'!$F$2:$EH$2,'Annual Cash Flow'!H$4,'Monthly Cash Flow'!$F$43:$EH$43),"")</f>
        <v>0</v>
      </c>
      <c r="I40" s="32">
        <f>IF('Summary &amp; Purchase Assumptions'!$C$20&gt;=I$3,SUMIF('Monthly Cash Flow'!$F$2:$EH$2,'Annual Cash Flow'!I$4,'Monthly Cash Flow'!$F$43:$EH$43),"")</f>
        <v>0</v>
      </c>
      <c r="J40" s="32">
        <f>IF('Summary &amp; Purchase Assumptions'!$C$20&gt;=J$3,SUMIF('Monthly Cash Flow'!$F$2:$EH$2,'Annual Cash Flow'!J$4,'Monthly Cash Flow'!$F$43:$EH$43),"")</f>
        <v>0</v>
      </c>
      <c r="K40" s="32">
        <f>IF('Summary &amp; Purchase Assumptions'!$C$20&gt;=K$3,SUMIF('Monthly Cash Flow'!$F$2:$EH$2,'Annual Cash Flow'!K$4,'Monthly Cash Flow'!$F$43:$EH$43),"")</f>
        <v>0</v>
      </c>
      <c r="L40" s="32">
        <f>IF('Summary &amp; Purchase Assumptions'!$C$20&gt;=L$3,SUMIF('Monthly Cash Flow'!$F$2:$EH$2,'Annual Cash Flow'!L$4,'Monthly Cash Flow'!$F$43:$EH$43),"")</f>
        <v>0</v>
      </c>
      <c r="M40" s="32">
        <f>IF('Summary &amp; Purchase Assumptions'!$C$20&gt;=M$3,SUMIF('Monthly Cash Flow'!$F$2:$EH$2,'Annual Cash Flow'!M$4,'Monthly Cash Flow'!$F$43:$EH$43),"")</f>
        <v>-20637.118081793644</v>
      </c>
      <c r="N40" s="32">
        <f>IF('Summary &amp; Purchase Assumptions'!$C$20&gt;=N$3,SUMIF('Monthly Cash Flow'!$F$2:$EH$2,'Annual Cash Flow'!N$4,'Monthly Cash Flow'!$F$43:$EH$43),"")</f>
        <v>0</v>
      </c>
      <c r="O40" s="32">
        <f>IF('Summary &amp; Purchase Assumptions'!$C$20&gt;=O$3,SUMIF('Monthly Cash Flow'!$F$2:$EH$2,'Annual Cash Flow'!O$4,'Monthly Cash Flow'!$F$43:$EH$43),"")</f>
        <v>-36114.956643138874</v>
      </c>
      <c r="P40" s="21" t="str">
        <f>IF('Summary &amp; Purchase Assumptions'!$C$20&gt;=P$3,SUMIF('Monthly Cash Flow'!$F$2:$EH$2,'Annual Cash Flow'!P$4,'Monthly Cash Flow'!$F$43:$EH$43),"")</f>
        <v/>
      </c>
    </row>
    <row r="41" spans="1:16" ht="15" x14ac:dyDescent="0.2">
      <c r="B41" s="23"/>
      <c r="C41" s="466" t="s">
        <v>562</v>
      </c>
      <c r="D41" s="19">
        <f t="shared" si="3"/>
        <v>-13249999.999999998</v>
      </c>
      <c r="E41" s="20"/>
      <c r="F41" s="32">
        <f>IF('Summary &amp; Purchase Assumptions'!$C$20&gt;=F$3,SUMIF('Monthly Cash Flow'!$F$2:$EH$2,'Annual Cash Flow'!F$4,'Monthly Cash Flow'!$F$44:$EH$44),"")</f>
        <v>-7828571.4285714263</v>
      </c>
      <c r="G41" s="32">
        <f>IF('Summary &amp; Purchase Assumptions'!$C$20&gt;=G$3,SUMIF('Monthly Cash Flow'!$F$2:$EH$2,'Annual Cash Flow'!G$4,'Monthly Cash Flow'!$F$44:$EH$44),"")</f>
        <v>-2828571.4285714291</v>
      </c>
      <c r="H41" s="32">
        <f>IF('Summary &amp; Purchase Assumptions'!$C$20&gt;=H$3,SUMIF('Monthly Cash Flow'!$F$2:$EH$2,'Annual Cash Flow'!H$4,'Monthly Cash Flow'!$F$44:$EH$44),"")</f>
        <v>-2592857.1428571432</v>
      </c>
      <c r="I41" s="32">
        <f>IF('Summary &amp; Purchase Assumptions'!$C$20&gt;=I$3,SUMIF('Monthly Cash Flow'!$F$2:$EH$2,'Annual Cash Flow'!I$4,'Monthly Cash Flow'!$F$44:$EH$44),"")</f>
        <v>0</v>
      </c>
      <c r="J41" s="32">
        <f>IF('Summary &amp; Purchase Assumptions'!$C$20&gt;=J$3,SUMIF('Monthly Cash Flow'!$F$2:$EH$2,'Annual Cash Flow'!J$4,'Monthly Cash Flow'!$F$44:$EH$44),"")</f>
        <v>0</v>
      </c>
      <c r="K41" s="32">
        <f>IF('Summary &amp; Purchase Assumptions'!$C$20&gt;=K$3,SUMIF('Monthly Cash Flow'!$F$2:$EH$2,'Annual Cash Flow'!K$4,'Monthly Cash Flow'!$F$44:$EH$44),"")</f>
        <v>0</v>
      </c>
      <c r="L41" s="32">
        <f>IF('Summary &amp; Purchase Assumptions'!$C$20&gt;=L$3,SUMIF('Monthly Cash Flow'!$F$2:$EH$2,'Annual Cash Flow'!L$4,'Monthly Cash Flow'!$F$44:$EH$44),"")</f>
        <v>0</v>
      </c>
      <c r="M41" s="32">
        <f>IF('Summary &amp; Purchase Assumptions'!$C$20&gt;=M$3,SUMIF('Monthly Cash Flow'!$F$2:$EH$2,'Annual Cash Flow'!M$4,'Monthly Cash Flow'!$F$44:$EH$44),"")</f>
        <v>0</v>
      </c>
      <c r="N41" s="32">
        <f>IF('Summary &amp; Purchase Assumptions'!$C$20&gt;=N$3,SUMIF('Monthly Cash Flow'!$F$2:$EH$2,'Annual Cash Flow'!N$4,'Monthly Cash Flow'!$F$44:$EH$44),"")</f>
        <v>0</v>
      </c>
      <c r="O41" s="32">
        <f>IF('Summary &amp; Purchase Assumptions'!$C$20&gt;=O$3,SUMIF('Monthly Cash Flow'!$F$2:$EH$2,'Annual Cash Flow'!O$4,'Monthly Cash Flow'!$F$44:$EH$44),"")</f>
        <v>0</v>
      </c>
      <c r="P41" s="21" t="str">
        <f>IF('Summary &amp; Purchase Assumptions'!$C$20&gt;=P$3,SUMIF('Monthly Cash Flow'!$F$2:$EH$2,'Annual Cash Flow'!P$4,'Monthly Cash Flow'!$F$44:$EH$44),"")</f>
        <v/>
      </c>
    </row>
    <row r="42" spans="1:16" ht="15" x14ac:dyDescent="0.25">
      <c r="B42" s="23"/>
      <c r="C42" s="24" t="s">
        <v>28</v>
      </c>
      <c r="D42" s="19">
        <f t="shared" si="3"/>
        <v>0</v>
      </c>
      <c r="E42" s="20"/>
      <c r="F42" s="32">
        <f>IF('Summary &amp; Purchase Assumptions'!$C$20&gt;=F$3,SUMIF('Monthly Cash Flow'!$F$2:$EH$2,'Annual Cash Flow'!F$4,'Monthly Cash Flow'!$F$45:$EH$45),"")</f>
        <v>0</v>
      </c>
      <c r="G42" s="32">
        <f>IF('Summary &amp; Purchase Assumptions'!$C$20&gt;=G$3,SUMIF('Monthly Cash Flow'!$F$2:$EH$2,'Annual Cash Flow'!G$4,'Monthly Cash Flow'!$F$45:$EH$45),"")</f>
        <v>0</v>
      </c>
      <c r="H42" s="32">
        <f>IF('Summary &amp; Purchase Assumptions'!$C$20&gt;=H$3,SUMIF('Monthly Cash Flow'!$F$2:$EH$2,'Annual Cash Flow'!H$4,'Monthly Cash Flow'!$F$45:$EH$45),"")</f>
        <v>0</v>
      </c>
      <c r="I42" s="32">
        <f>IF('Summary &amp; Purchase Assumptions'!$C$20&gt;=I$3,SUMIF('Monthly Cash Flow'!$F$2:$EH$2,'Annual Cash Flow'!I$4,'Monthly Cash Flow'!$F$45:$EH$45),"")</f>
        <v>0</v>
      </c>
      <c r="J42" s="32">
        <f>IF('Summary &amp; Purchase Assumptions'!$C$20&gt;=J$3,SUMIF('Monthly Cash Flow'!$F$2:$EH$2,'Annual Cash Flow'!J$4,'Monthly Cash Flow'!$F$45:$EH$45),"")</f>
        <v>0</v>
      </c>
      <c r="K42" s="32">
        <f>IF('Summary &amp; Purchase Assumptions'!$C$20&gt;=K$3,SUMIF('Monthly Cash Flow'!$F$2:$EH$2,'Annual Cash Flow'!K$4,'Monthly Cash Flow'!$F$45:$EH$45),"")</f>
        <v>0</v>
      </c>
      <c r="L42" s="32">
        <f>IF('Summary &amp; Purchase Assumptions'!$C$20&gt;=L$3,SUMIF('Monthly Cash Flow'!$F$2:$EH$2,'Annual Cash Flow'!L$4,'Monthly Cash Flow'!$F$45:$EH$45),"")</f>
        <v>0</v>
      </c>
      <c r="M42" s="32">
        <f>IF('Summary &amp; Purchase Assumptions'!$C$20&gt;=M$3,SUMIF('Monthly Cash Flow'!$F$2:$EH$2,'Annual Cash Flow'!M$4,'Monthly Cash Flow'!$F$45:$EH$45),"")</f>
        <v>0</v>
      </c>
      <c r="N42" s="32">
        <f>IF('Summary &amp; Purchase Assumptions'!$C$20&gt;=N$3,SUMIF('Monthly Cash Flow'!$F$2:$EH$2,'Annual Cash Flow'!N$4,'Monthly Cash Flow'!$F$45:$EH$45),"")</f>
        <v>0</v>
      </c>
      <c r="O42" s="32">
        <f>IF('Summary &amp; Purchase Assumptions'!$C$20&gt;=O$3,SUMIF('Monthly Cash Flow'!$F$2:$EH$2,'Annual Cash Flow'!O$4,'Monthly Cash Flow'!$F$45:$EH$45),"")</f>
        <v>0</v>
      </c>
      <c r="P42" s="21" t="str">
        <f>IF('Summary &amp; Purchase Assumptions'!$C$20&gt;=P$3,SUMIF('Monthly Cash Flow'!$F$2:$EH$2,'Annual Cash Flow'!P$4,'Monthly Cash Flow'!$F$45:$EH$45),"")</f>
        <v/>
      </c>
    </row>
    <row r="43" spans="1:16" ht="15.75" thickBot="1" x14ac:dyDescent="0.3">
      <c r="A43" s="22"/>
      <c r="B43" s="33" t="s">
        <v>32</v>
      </c>
      <c r="C43" s="38"/>
      <c r="D43" s="39">
        <f t="shared" si="3"/>
        <v>-13418127.074724929</v>
      </c>
      <c r="E43" s="40"/>
      <c r="F43" s="40">
        <f>IF('Summary &amp; Purchase Assumptions'!$C$20&gt;=F$3,SUM(F39:F42),"")</f>
        <v>-7828571.4285714263</v>
      </c>
      <c r="G43" s="40">
        <f>IF('Summary &amp; Purchase Assumptions'!$C$20&gt;=G$3,SUM(G39:G42),"")</f>
        <v>-2828571.4285714291</v>
      </c>
      <c r="H43" s="40">
        <f>IF('Summary &amp; Purchase Assumptions'!$C$20&gt;=H$3,SUM(H39:H42),"")</f>
        <v>-2592857.1428571432</v>
      </c>
      <c r="I43" s="40">
        <f>IF('Summary &amp; Purchase Assumptions'!$C$20&gt;=I$3,SUM(I39:I42),"")</f>
        <v>0</v>
      </c>
      <c r="J43" s="40">
        <f>IF('Summary &amp; Purchase Assumptions'!$C$20&gt;=J$3,SUM(J39:J42),"")</f>
        <v>0</v>
      </c>
      <c r="K43" s="40">
        <f>IF('Summary &amp; Purchase Assumptions'!$C$20&gt;=K$3,SUM(K39:K42),"")</f>
        <v>0</v>
      </c>
      <c r="L43" s="40">
        <f>IF('Summary &amp; Purchase Assumptions'!$C$20&gt;=L$3,SUM(L39:L42),"")</f>
        <v>0</v>
      </c>
      <c r="M43" s="40">
        <f>IF('Summary &amp; Purchase Assumptions'!$C$20&gt;=M$3,SUM(M39:M42),"")</f>
        <v>-61137.11808179364</v>
      </c>
      <c r="N43" s="40">
        <f>IF('Summary &amp; Purchase Assumptions'!$C$20&gt;=N$3,SUM(N39:N42),"")</f>
        <v>0</v>
      </c>
      <c r="O43" s="40">
        <f>IF('Summary &amp; Purchase Assumptions'!$C$20&gt;=O$3,SUM(O39:O42),"")</f>
        <v>-106989.95664313887</v>
      </c>
      <c r="P43" s="39" t="str">
        <f>IF('Summary &amp; Purchase Assumptions'!$C$20&gt;=P$3,SUM(P39:P42),"")</f>
        <v/>
      </c>
    </row>
    <row r="44" spans="1:16" s="208" customFormat="1" ht="15" thickTop="1" x14ac:dyDescent="0.2">
      <c r="B44" s="226"/>
      <c r="D44" s="209"/>
      <c r="P44" s="209"/>
    </row>
    <row r="45" spans="1:16" ht="15" x14ac:dyDescent="0.25">
      <c r="B45" s="14" t="s">
        <v>71</v>
      </c>
      <c r="C45" s="37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6"/>
    </row>
    <row r="46" spans="1:16" ht="15" x14ac:dyDescent="0.25">
      <c r="B46" s="23"/>
      <c r="C46" s="31" t="s">
        <v>66</v>
      </c>
      <c r="D46" s="19">
        <f>SUM(E46:P46)</f>
        <v>-105000000</v>
      </c>
      <c r="E46" s="20">
        <f>-'Summary &amp; Purchase Assumptions'!F18</f>
        <v>-105000000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1"/>
    </row>
    <row r="47" spans="1:16" ht="15" x14ac:dyDescent="0.25">
      <c r="B47" s="23"/>
      <c r="C47" s="31" t="s">
        <v>67</v>
      </c>
      <c r="D47" s="19">
        <f t="shared" ref="D47:D49" si="4">SUM(E47:P47)</f>
        <v>-2100000</v>
      </c>
      <c r="E47" s="20">
        <f>-'Summary &amp; Purchase Assumptions'!F18*'Summary &amp; Purchase Assumptions'!F19</f>
        <v>-2100000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1"/>
    </row>
    <row r="48" spans="1:16" ht="15" x14ac:dyDescent="0.25">
      <c r="A48" s="22"/>
      <c r="B48" s="23"/>
      <c r="C48" s="24" t="s">
        <v>68</v>
      </c>
      <c r="D48" s="19">
        <f t="shared" ca="1" si="4"/>
        <v>139113402.62029567</v>
      </c>
      <c r="E48" s="20"/>
      <c r="F48" s="32" t="str">
        <f>IF('Summary &amp; Purchase Assumptions'!$C$20='Annual Cash Flow'!F3,'Annual Cash Flow'!G36/'Summary &amp; Purchase Assumptions'!$F$25,"")</f>
        <v/>
      </c>
      <c r="G48" s="32" t="str">
        <f>IF('Summary &amp; Purchase Assumptions'!$C$20='Annual Cash Flow'!G3,'Annual Cash Flow'!H36/'Summary &amp; Purchase Assumptions'!$F$25,"")</f>
        <v/>
      </c>
      <c r="H48" s="32" t="str">
        <f>IF('Summary &amp; Purchase Assumptions'!$C$20='Annual Cash Flow'!H3,'Annual Cash Flow'!I36/'Summary &amp; Purchase Assumptions'!$F$25,"")</f>
        <v/>
      </c>
      <c r="I48" s="32" t="str">
        <f>IF('Summary &amp; Purchase Assumptions'!$C$20='Annual Cash Flow'!I3,'Annual Cash Flow'!J36/'Summary &amp; Purchase Assumptions'!$F$25,"")</f>
        <v/>
      </c>
      <c r="J48" s="32" t="str">
        <f>IF('Summary &amp; Purchase Assumptions'!$C$20='Annual Cash Flow'!J3,'Annual Cash Flow'!K36/'Summary &amp; Purchase Assumptions'!$F$25,"")</f>
        <v/>
      </c>
      <c r="K48" s="32" t="str">
        <f>IF('Summary &amp; Purchase Assumptions'!$C$20='Annual Cash Flow'!K3,'Annual Cash Flow'!L36/'Summary &amp; Purchase Assumptions'!$F$25,"")</f>
        <v/>
      </c>
      <c r="L48" s="32" t="str">
        <f>IF('Summary &amp; Purchase Assumptions'!$C$20='Annual Cash Flow'!L3,'Annual Cash Flow'!M36/'Summary &amp; Purchase Assumptions'!$F$25,"")</f>
        <v/>
      </c>
      <c r="M48" s="32" t="str">
        <f>IF('Summary &amp; Purchase Assumptions'!$C$20='Annual Cash Flow'!M3,'Annual Cash Flow'!N36/'Summary &amp; Purchase Assumptions'!$F$25,"")</f>
        <v/>
      </c>
      <c r="N48" s="32" t="str">
        <f>IF('Summary &amp; Purchase Assumptions'!$C$20='Annual Cash Flow'!N3,'Annual Cash Flow'!O36/'Summary &amp; Purchase Assumptions'!$F$25,"")</f>
        <v/>
      </c>
      <c r="O48" s="32">
        <f ca="1">IF('Summary &amp; Purchase Assumptions'!$C$20='Annual Cash Flow'!O3,'Annual Cash Flow'!P36/'Summary &amp; Purchase Assumptions'!$F$25,"")</f>
        <v>139113402.62029567</v>
      </c>
      <c r="P48" s="21"/>
    </row>
    <row r="49" spans="1:22" ht="15" x14ac:dyDescent="0.25">
      <c r="A49" s="22"/>
      <c r="B49" s="42"/>
      <c r="C49" s="43" t="s">
        <v>69</v>
      </c>
      <c r="D49" s="47">
        <f t="shared" ca="1" si="4"/>
        <v>-2782268.0524059134</v>
      </c>
      <c r="E49" s="160"/>
      <c r="F49" s="44" t="str">
        <f>IFERROR(-F48*'Summary &amp; Purchase Assumptions'!$F$29,"")</f>
        <v/>
      </c>
      <c r="G49" s="44" t="str">
        <f>IFERROR(-G48*'Summary &amp; Purchase Assumptions'!$F$29,"")</f>
        <v/>
      </c>
      <c r="H49" s="44" t="str">
        <f>IFERROR(-H48*'Summary &amp; Purchase Assumptions'!$F$29,"")</f>
        <v/>
      </c>
      <c r="I49" s="44" t="str">
        <f>IFERROR(-I48*'Summary &amp; Purchase Assumptions'!$F$29,"")</f>
        <v/>
      </c>
      <c r="J49" s="44" t="str">
        <f>IFERROR(-J48*'Summary &amp; Purchase Assumptions'!$F$29,"")</f>
        <v/>
      </c>
      <c r="K49" s="44" t="str">
        <f>IFERROR(-K48*'Summary &amp; Purchase Assumptions'!$F$29,"")</f>
        <v/>
      </c>
      <c r="L49" s="44" t="str">
        <f>IFERROR(-L48*'Summary &amp; Purchase Assumptions'!$F$29,"")</f>
        <v/>
      </c>
      <c r="M49" s="44" t="str">
        <f>IFERROR(-M48*'Summary &amp; Purchase Assumptions'!$F$29,"")</f>
        <v/>
      </c>
      <c r="N49" s="44" t="str">
        <f>IFERROR(-N48*'Summary &amp; Purchase Assumptions'!$F$29,"")</f>
        <v/>
      </c>
      <c r="O49" s="44">
        <f ca="1">IFERROR(-O48*'Summary &amp; Purchase Assumptions'!$F$29,"")</f>
        <v>-2782268.0524059134</v>
      </c>
      <c r="P49" s="48"/>
    </row>
    <row r="50" spans="1:22" s="208" customFormat="1" x14ac:dyDescent="0.2">
      <c r="B50" s="223"/>
      <c r="D50" s="224"/>
      <c r="E50" s="73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4"/>
      <c r="T50" s="230"/>
      <c r="U50" s="230"/>
      <c r="V50" s="230"/>
    </row>
    <row r="51" spans="1:22" ht="15.75" thickBot="1" x14ac:dyDescent="0.3">
      <c r="B51" s="33" t="s">
        <v>41</v>
      </c>
      <c r="C51" s="38"/>
      <c r="D51" s="35">
        <f ca="1">SUM(E51:P51)</f>
        <v>72671979.825307727</v>
      </c>
      <c r="E51" s="36">
        <f>E36+E43+SUM(E46:E49)</f>
        <v>-107100000</v>
      </c>
      <c r="F51" s="36">
        <f ca="1">IF('Summary &amp; Purchase Assumptions'!$C$20&gt;=F$3,F36+F43+SUM(F46:F49),"")</f>
        <v>-3603465.4438054934</v>
      </c>
      <c r="G51" s="36">
        <f ca="1">IF('Summary &amp; Purchase Assumptions'!$C$20&gt;=G$3,G36+G43+SUM(G46:G49),"")</f>
        <v>1710281.6945116138</v>
      </c>
      <c r="H51" s="36">
        <f ca="1">IF('Summary &amp; Purchase Assumptions'!$C$20&gt;=H$3,H36+H43+SUM(H46:H49),"")</f>
        <v>2523529.909840452</v>
      </c>
      <c r="I51" s="36">
        <f ca="1">IF('Summary &amp; Purchase Assumptions'!$C$20&gt;=I$3,I36+I43+SUM(I46:I49),"")</f>
        <v>5450945.9004154038</v>
      </c>
      <c r="J51" s="36">
        <f ca="1">IF('Summary &amp; Purchase Assumptions'!$C$20&gt;=J$3,J36+J43+SUM(J46:J49),"")</f>
        <v>5715117.6343928315</v>
      </c>
      <c r="K51" s="36">
        <f ca="1">IF('Summary &amp; Purchase Assumptions'!$C$20&gt;=K$3,K36+K43+SUM(K46:K49),"")</f>
        <v>5948474.8963230979</v>
      </c>
      <c r="L51" s="36">
        <f ca="1">IF('Summary &amp; Purchase Assumptions'!$C$20&gt;=L$3,L36+L43+SUM(L46:L49),"")</f>
        <v>6154199.9123784769</v>
      </c>
      <c r="M51" s="36">
        <f ca="1">IF('Summary &amp; Purchase Assumptions'!$C$20&gt;=M$3,M36+M43+SUM(M46:M49),"")</f>
        <v>6297892.7250337489</v>
      </c>
      <c r="N51" s="36">
        <f ca="1">IF('Summary &amp; Purchase Assumptions'!$C$20&gt;=N$3,N36+N43+SUM(N46:N49),"")</f>
        <v>6588752.8107479513</v>
      </c>
      <c r="O51" s="36">
        <f ca="1">IF('Summary &amp; Purchase Assumptions'!$C$20&gt;=O$3,O36+O43+SUM(O46:O49),"")</f>
        <v>142986249.78546965</v>
      </c>
      <c r="P51" s="39" t="str">
        <f>IF('Summary &amp; Purchase Assumptions'!$C$20&gt;=P$3,P36+P43+SUM(P46:P49),"")</f>
        <v/>
      </c>
    </row>
    <row r="52" spans="1:22" s="208" customFormat="1" ht="15" thickTop="1" x14ac:dyDescent="0.2">
      <c r="B52" s="223"/>
      <c r="C52" s="54"/>
      <c r="D52" s="224"/>
      <c r="E52" s="73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4"/>
    </row>
    <row r="53" spans="1:22" ht="15" x14ac:dyDescent="0.25">
      <c r="B53" s="14" t="s">
        <v>42</v>
      </c>
      <c r="C53" s="45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6"/>
    </row>
    <row r="54" spans="1:22" ht="15" x14ac:dyDescent="0.25">
      <c r="B54" s="30"/>
      <c r="C54" s="465" t="s">
        <v>271</v>
      </c>
      <c r="D54" s="19">
        <f t="shared" ref="D54:D58" si="5">SUM(E54:P54)</f>
        <v>0</v>
      </c>
      <c r="E54" s="20"/>
      <c r="F54" s="32">
        <f>IF('Summary &amp; Purchase Assumptions'!$C$20&gt;=F$3,SUMIF('Monthly Cash Flow'!$F$2:$EH$2,'Annual Cash Flow'!F$4,'Monthly Cash Flow'!$F$57:$EH$57),"")</f>
        <v>0</v>
      </c>
      <c r="G54" s="32">
        <f>IF('Summary &amp; Purchase Assumptions'!$C$20&gt;=G$3,SUMIF('Monthly Cash Flow'!$F$2:$EH$2,'Annual Cash Flow'!G$4,'Monthly Cash Flow'!$F$57:$EH$57),"")</f>
        <v>0</v>
      </c>
      <c r="H54" s="32">
        <f>IF('Summary &amp; Purchase Assumptions'!$C$20&gt;=H$3,SUMIF('Monthly Cash Flow'!$F$2:$EH$2,'Annual Cash Flow'!H$4,'Monthly Cash Flow'!$F$57:$EH$57),"")</f>
        <v>0</v>
      </c>
      <c r="I54" s="32">
        <f>IF('Summary &amp; Purchase Assumptions'!$C$20&gt;=I$3,SUMIF('Monthly Cash Flow'!$F$2:$EH$2,'Annual Cash Flow'!I$4,'Monthly Cash Flow'!$F$57:$EH$57),"")</f>
        <v>0</v>
      </c>
      <c r="J54" s="32">
        <f>IF('Summary &amp; Purchase Assumptions'!$C$20&gt;=J$3,SUMIF('Monthly Cash Flow'!$F$2:$EH$2,'Annual Cash Flow'!J$4,'Monthly Cash Flow'!$F$57:$EH$57),"")</f>
        <v>0</v>
      </c>
      <c r="K54" s="32">
        <f>IF('Summary &amp; Purchase Assumptions'!$C$20&gt;=K$3,SUMIF('Monthly Cash Flow'!$F$2:$EH$2,'Annual Cash Flow'!K$4,'Monthly Cash Flow'!$F$57:$EH$57),"")</f>
        <v>0</v>
      </c>
      <c r="L54" s="32">
        <f>IF('Summary &amp; Purchase Assumptions'!$C$20&gt;=L$3,SUMIF('Monthly Cash Flow'!$F$2:$EH$2,'Annual Cash Flow'!L$4,'Monthly Cash Flow'!$F$57:$EH$57),"")</f>
        <v>0</v>
      </c>
      <c r="M54" s="32">
        <f>IF('Summary &amp; Purchase Assumptions'!$C$20&gt;=M$3,SUMIF('Monthly Cash Flow'!$F$2:$EH$2,'Annual Cash Flow'!M$4,'Monthly Cash Flow'!$F$57:$EH$57),"")</f>
        <v>0</v>
      </c>
      <c r="N54" s="32">
        <f>IF('Summary &amp; Purchase Assumptions'!$C$20&gt;=N$3,SUMIF('Monthly Cash Flow'!$F$2:$EH$2,'Annual Cash Flow'!N$4,'Monthly Cash Flow'!$F$57:$EH$57),"")</f>
        <v>0</v>
      </c>
      <c r="O54" s="32">
        <f>IF('Summary &amp; Purchase Assumptions'!$C$20&gt;=O$3,SUMIF('Monthly Cash Flow'!$F$2:$EH$2,'Annual Cash Flow'!O$4,'Monthly Cash Flow'!$F$57:$EH$57),"")</f>
        <v>0</v>
      </c>
      <c r="P54" s="21" t="str">
        <f>IF('Summary &amp; Purchase Assumptions'!$C$20&gt;=P$3,SUMIF('Monthly Cash Flow'!$F$2:$EH$2,'Annual Cash Flow'!P$4,'Monthly Cash Flow'!$F$57:$EH$57),"")</f>
        <v/>
      </c>
    </row>
    <row r="55" spans="1:22" ht="15" x14ac:dyDescent="0.2">
      <c r="B55" s="23"/>
      <c r="C55" s="465" t="s">
        <v>272</v>
      </c>
      <c r="D55" s="19">
        <f t="shared" ca="1" si="5"/>
        <v>-18839017.021943852</v>
      </c>
      <c r="E55" s="20"/>
      <c r="F55" s="32">
        <f ca="1">IF('Summary &amp; Purchase Assumptions'!$C$20&gt;=F$3,SUMIF('Monthly Cash Flow'!$F$2:$EH$2,'Annual Cash Flow'!F$4,'Monthly Cash Flow'!$F$58:$EH$58),"")</f>
        <v>-6279672.3406479508</v>
      </c>
      <c r="G55" s="32">
        <f ca="1">IF('Summary &amp; Purchase Assumptions'!$C$20&gt;=G$3,SUMIF('Monthly Cash Flow'!$F$2:$EH$2,'Annual Cash Flow'!G$4,'Monthly Cash Flow'!$F$58:$EH$58),"")</f>
        <v>-6279672.3406479508</v>
      </c>
      <c r="H55" s="32">
        <f ca="1">IF('Summary &amp; Purchase Assumptions'!$C$20&gt;=H$3,SUMIF('Monthly Cash Flow'!$F$2:$EH$2,'Annual Cash Flow'!H$4,'Monthly Cash Flow'!$F$58:$EH$58),"")</f>
        <v>-6279672.3406479508</v>
      </c>
      <c r="I55" s="32">
        <f>IF('Summary &amp; Purchase Assumptions'!$C$20&gt;=I$3,SUMIF('Monthly Cash Flow'!$F$2:$EH$2,'Annual Cash Flow'!I$4,'Monthly Cash Flow'!$F$58:$EH$58),"")</f>
        <v>0</v>
      </c>
      <c r="J55" s="32">
        <f>IF('Summary &amp; Purchase Assumptions'!$C$20&gt;=J$3,SUMIF('Monthly Cash Flow'!$F$2:$EH$2,'Annual Cash Flow'!J$4,'Monthly Cash Flow'!$F$58:$EH$58),"")</f>
        <v>0</v>
      </c>
      <c r="K55" s="32">
        <f>IF('Summary &amp; Purchase Assumptions'!$C$20&gt;=K$3,SUMIF('Monthly Cash Flow'!$F$2:$EH$2,'Annual Cash Flow'!K$4,'Monthly Cash Flow'!$F$58:$EH$58),"")</f>
        <v>0</v>
      </c>
      <c r="L55" s="32">
        <f>IF('Summary &amp; Purchase Assumptions'!$C$20&gt;=L$3,SUMIF('Monthly Cash Flow'!$F$2:$EH$2,'Annual Cash Flow'!L$4,'Monthly Cash Flow'!$F$58:$EH$58),"")</f>
        <v>0</v>
      </c>
      <c r="M55" s="32">
        <f>IF('Summary &amp; Purchase Assumptions'!$C$20&gt;=M$3,SUMIF('Monthly Cash Flow'!$F$2:$EH$2,'Annual Cash Flow'!M$4,'Monthly Cash Flow'!$F$58:$EH$58),"")</f>
        <v>0</v>
      </c>
      <c r="N55" s="32">
        <f>IF('Summary &amp; Purchase Assumptions'!$C$20&gt;=N$3,SUMIF('Monthly Cash Flow'!$F$2:$EH$2,'Annual Cash Flow'!N$4,'Monthly Cash Flow'!$F$58:$EH$58),"")</f>
        <v>0</v>
      </c>
      <c r="O55" s="32">
        <f>IF('Summary &amp; Purchase Assumptions'!$C$20&gt;=O$3,SUMIF('Monthly Cash Flow'!$F$2:$EH$2,'Annual Cash Flow'!O$4,'Monthly Cash Flow'!$F$58:$EH$58),"")</f>
        <v>0</v>
      </c>
      <c r="P55" s="21" t="str">
        <f>IF('Summary &amp; Purchase Assumptions'!$C$20&gt;=P$3,SUMIF('Monthly Cash Flow'!$F$2:$EH$2,'Annual Cash Flow'!P$4,'Monthly Cash Flow'!$F$58:$EH$58),"")</f>
        <v/>
      </c>
    </row>
    <row r="56" spans="1:22" ht="15" x14ac:dyDescent="0.2">
      <c r="B56" s="469"/>
      <c r="C56" s="470" t="s">
        <v>273</v>
      </c>
      <c r="D56" s="471">
        <f t="shared" ca="1" si="5"/>
        <v>-8862566.6927117389</v>
      </c>
      <c r="E56" s="472"/>
      <c r="F56" s="472">
        <f>IF('Summary &amp; Purchase Assumptions'!$C$20&gt;=F$3,SUMIF('Monthly Cash Flow'!$F$2:$EH$2,'Annual Cash Flow'!F$4,'Monthly Cash Flow'!$F$59:$EH$59),"")</f>
        <v>0</v>
      </c>
      <c r="G56" s="472">
        <f>IF('Summary &amp; Purchase Assumptions'!$C$20&gt;=G$3,SUMIF('Monthly Cash Flow'!$F$2:$EH$2,'Annual Cash Flow'!G$4,'Monthly Cash Flow'!$F$59:$EH$59),"")</f>
        <v>0</v>
      </c>
      <c r="H56" s="472">
        <f>IF('Summary &amp; Purchase Assumptions'!$C$20&gt;=H$3,SUMIF('Monthly Cash Flow'!$F$2:$EH$2,'Annual Cash Flow'!H$4,'Monthly Cash Flow'!$F$59:$EH$59),"")</f>
        <v>0</v>
      </c>
      <c r="I56" s="472">
        <f ca="1">IF('Summary &amp; Purchase Assumptions'!$C$20&gt;=I$3,SUMIF('Monthly Cash Flow'!$F$2:$EH$2,'Annual Cash Flow'!I$4,'Monthly Cash Flow'!$F$59:$EH$59),"")</f>
        <v>-1084657.0043135665</v>
      </c>
      <c r="J56" s="472">
        <f ca="1">IF('Summary &amp; Purchase Assumptions'!$C$20&gt;=J$3,SUMIF('Monthly Cash Flow'!$F$2:$EH$2,'Annual Cash Flow'!J$4,'Monthly Cash Flow'!$F$59:$EH$59),"")</f>
        <v>-1140150.1152049638</v>
      </c>
      <c r="K56" s="472">
        <f ca="1">IF('Summary &amp; Purchase Assumptions'!$C$20&gt;=K$3,SUMIF('Monthly Cash Flow'!$F$2:$EH$2,'Annual Cash Flow'!K$4,'Monthly Cash Flow'!$F$59:$EH$59),"")</f>
        <v>-1198482.3589689264</v>
      </c>
      <c r="L56" s="472">
        <f ca="1">IF('Summary &amp; Purchase Assumptions'!$C$20&gt;=L$3,SUMIF('Monthly Cash Flow'!$F$2:$EH$2,'Annual Cash Flow'!L$4,'Monthly Cash Flow'!$F$59:$EH$59),"")</f>
        <v>-1259798.9910315534</v>
      </c>
      <c r="M56" s="472">
        <f ca="1">IF('Summary &amp; Purchase Assumptions'!$C$20&gt;=M$3,SUMIF('Monthly Cash Flow'!$F$2:$EH$2,'Annual Cash Flow'!M$4,'Monthly Cash Flow'!$F$59:$EH$59),"")</f>
        <v>-1324252.6983622201</v>
      </c>
      <c r="N56" s="472">
        <f ca="1">IF('Summary &amp; Purchase Assumptions'!$C$20&gt;=N$3,SUMIF('Monthly Cash Flow'!$F$2:$EH$2,'Annual Cash Flow'!N$4,'Monthly Cash Flow'!$F$59:$EH$59),"")</f>
        <v>-1392003.9796854374</v>
      </c>
      <c r="O56" s="472">
        <f ca="1">IF('Summary &amp; Purchase Assumptions'!$C$20&gt;=O$3,SUMIF('Monthly Cash Flow'!$F$2:$EH$2,'Annual Cash Flow'!O$4,'Monthly Cash Flow'!$F$59:$EH$59),"")</f>
        <v>-1463221.5451450702</v>
      </c>
      <c r="P56" s="473"/>
    </row>
    <row r="57" spans="1:22" ht="15" x14ac:dyDescent="0.2">
      <c r="B57" s="23"/>
      <c r="C57" s="465" t="s">
        <v>274</v>
      </c>
      <c r="D57" s="19">
        <f t="shared" ca="1" si="5"/>
        <v>-24151295.404101338</v>
      </c>
      <c r="E57" s="20"/>
      <c r="F57" s="32">
        <f>IF('Summary &amp; Purchase Assumptions'!$C$20&gt;=F$3,SUMIF('Monthly Cash Flow'!$F$2:$EH$2,'Annual Cash Flow'!F$4,'Monthly Cash Flow'!$F$60:$EH$60),"")</f>
        <v>0</v>
      </c>
      <c r="G57" s="32">
        <f>IF('Summary &amp; Purchase Assumptions'!$C$20&gt;=G$3,SUMIF('Monthly Cash Flow'!$F$2:$EH$2,'Annual Cash Flow'!G$4,'Monthly Cash Flow'!$F$60:$EH$60),"")</f>
        <v>0</v>
      </c>
      <c r="H57" s="32">
        <f>IF('Summary &amp; Purchase Assumptions'!$C$20&gt;=H$3,SUMIF('Monthly Cash Flow'!$F$2:$EH$2,'Annual Cash Flow'!H$4,'Monthly Cash Flow'!$F$60:$EH$60),"")</f>
        <v>0</v>
      </c>
      <c r="I57" s="32">
        <f ca="1">IF('Summary &amp; Purchase Assumptions'!$C$20&gt;=I$3,SUMIF('Monthly Cash Flow'!$F$2:$EH$2,'Annual Cash Flow'!I$4,'Monthly Cash Flow'!$F$60:$EH$60),"")</f>
        <v>-3631609.0095168734</v>
      </c>
      <c r="J57" s="32">
        <f ca="1">IF('Summary &amp; Purchase Assumptions'!$C$20&gt;=J$3,SUMIF('Monthly Cash Flow'!$F$2:$EH$2,'Annual Cash Flow'!J$4,'Monthly Cash Flow'!$F$60:$EH$60),"")</f>
        <v>-3576115.8986254754</v>
      </c>
      <c r="K57" s="32">
        <f ca="1">IF('Summary &amp; Purchase Assumptions'!$C$20&gt;=K$3,SUMIF('Monthly Cash Flow'!$F$2:$EH$2,'Annual Cash Flow'!K$4,'Monthly Cash Flow'!$F$60:$EH$60),"")</f>
        <v>-3517783.6548615131</v>
      </c>
      <c r="L57" s="32">
        <f ca="1">IF('Summary &amp; Purchase Assumptions'!$C$20&gt;=L$3,SUMIF('Monthly Cash Flow'!$F$2:$EH$2,'Annual Cash Flow'!L$4,'Monthly Cash Flow'!$F$60:$EH$60),"")</f>
        <v>-3456467.0227988865</v>
      </c>
      <c r="M57" s="32">
        <f ca="1">IF('Summary &amp; Purchase Assumptions'!$C$20&gt;=M$3,SUMIF('Monthly Cash Flow'!$F$2:$EH$2,'Annual Cash Flow'!M$4,'Monthly Cash Flow'!$F$60:$EH$60),"")</f>
        <v>-3392013.3154682191</v>
      </c>
      <c r="N57" s="32">
        <f ca="1">IF('Summary &amp; Purchase Assumptions'!$C$20&gt;=N$3,SUMIF('Monthly Cash Flow'!$F$2:$EH$2,'Annual Cash Flow'!N$4,'Monthly Cash Flow'!$F$60:$EH$60),"")</f>
        <v>-3324262.0341450023</v>
      </c>
      <c r="O57" s="32">
        <f ca="1">IF('Summary &amp; Purchase Assumptions'!$C$20&gt;=O$3,SUMIF('Monthly Cash Flow'!$F$2:$EH$2,'Annual Cash Flow'!O$4,'Monthly Cash Flow'!$F$60:$EH$60),"")</f>
        <v>-3253044.468685369</v>
      </c>
      <c r="P57" s="21"/>
    </row>
    <row r="58" spans="1:22" ht="15.75" thickBot="1" x14ac:dyDescent="0.3">
      <c r="B58" s="33" t="s">
        <v>52</v>
      </c>
      <c r="C58" s="38"/>
      <c r="D58" s="39">
        <f t="shared" ca="1" si="5"/>
        <v>-51852879.11875692</v>
      </c>
      <c r="E58" s="40"/>
      <c r="F58" s="40">
        <f ca="1">IF('Summary &amp; Purchase Assumptions'!$C$20&gt;=F$3,SUM(F54:F57),"")</f>
        <v>-6279672.3406479508</v>
      </c>
      <c r="G58" s="40">
        <f ca="1">IF('Summary &amp; Purchase Assumptions'!$C$20&gt;=G$3,SUM(G54:G57),"")</f>
        <v>-6279672.3406479508</v>
      </c>
      <c r="H58" s="40">
        <f ca="1">IF('Summary &amp; Purchase Assumptions'!$C$20&gt;=H$3,SUM(H54:H57),"")</f>
        <v>-6279672.3406479508</v>
      </c>
      <c r="I58" s="40">
        <f ca="1">IF('Summary &amp; Purchase Assumptions'!$C$20&gt;=I$3,SUM(I54:I57),"")</f>
        <v>-4716266.0138304401</v>
      </c>
      <c r="J58" s="40">
        <f ca="1">IF('Summary &amp; Purchase Assumptions'!$C$20&gt;=J$3,SUM(J54:J57),"")</f>
        <v>-4716266.0138304392</v>
      </c>
      <c r="K58" s="40">
        <f ca="1">IF('Summary &amp; Purchase Assumptions'!$C$20&gt;=K$3,SUM(K54:K57),"")</f>
        <v>-4716266.0138304392</v>
      </c>
      <c r="L58" s="40">
        <f ca="1">IF('Summary &amp; Purchase Assumptions'!$C$20&gt;=L$3,SUM(L54:L57),"")</f>
        <v>-4716266.0138304401</v>
      </c>
      <c r="M58" s="40">
        <f ca="1">IF('Summary &amp; Purchase Assumptions'!$C$20&gt;=M$3,SUM(M54:M57),"")</f>
        <v>-4716266.0138304392</v>
      </c>
      <c r="N58" s="40">
        <f ca="1">IF('Summary &amp; Purchase Assumptions'!$C$20&gt;=N$3,SUM(N54:N57),"")</f>
        <v>-4716266.0138304401</v>
      </c>
      <c r="O58" s="40">
        <f ca="1">IF('Summary &amp; Purchase Assumptions'!$C$20&gt;=O$3,SUM(O54:O57),"")</f>
        <v>-4716266.0138304392</v>
      </c>
      <c r="P58" s="39" t="str">
        <f>IF('Summary &amp; Purchase Assumptions'!$C$20&gt;=P$3,SUM(P54:P57),"")</f>
        <v/>
      </c>
    </row>
    <row r="59" spans="1:22" s="208" customFormat="1" ht="15" thickTop="1" x14ac:dyDescent="0.2">
      <c r="B59" s="223"/>
      <c r="C59" s="54"/>
      <c r="D59" s="224"/>
      <c r="E59" s="73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4"/>
    </row>
    <row r="60" spans="1:22" ht="15" x14ac:dyDescent="0.25">
      <c r="B60" s="14" t="s">
        <v>72</v>
      </c>
      <c r="C60" s="37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6"/>
    </row>
    <row r="61" spans="1:22" ht="15" x14ac:dyDescent="0.2">
      <c r="B61" s="23"/>
      <c r="C61" s="466" t="s">
        <v>275</v>
      </c>
      <c r="D61" s="19">
        <f ca="1">SUM(E61:P61)</f>
        <v>83728964.541972667</v>
      </c>
      <c r="E61" s="20">
        <f ca="1">'Summary &amp; Purchase Assumptions'!I20</f>
        <v>83728964.541972667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1"/>
    </row>
    <row r="62" spans="1:22" ht="15" x14ac:dyDescent="0.2">
      <c r="B62" s="23"/>
      <c r="C62" s="466" t="s">
        <v>276</v>
      </c>
      <c r="D62" s="19">
        <f t="shared" ref="D62:D67" ca="1" si="6">SUM(E62:P62)</f>
        <v>-837289.64541972673</v>
      </c>
      <c r="E62" s="20">
        <f ca="1">-'Summary &amp; Purchase Assumptions'!I20*'Summary &amp; Purchase Assumptions'!I24</f>
        <v>-837289.64541972673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1"/>
    </row>
    <row r="63" spans="1:22" ht="15" x14ac:dyDescent="0.2">
      <c r="B63" s="46"/>
      <c r="C63" s="468" t="s">
        <v>277</v>
      </c>
      <c r="D63" s="47">
        <f t="shared" ca="1" si="6"/>
        <v>-83728964.541972667</v>
      </c>
      <c r="E63" s="44"/>
      <c r="F63" s="44">
        <f>IF('Summary &amp; Purchase Assumptions'!$C$20&gt;=F$3,SUMIF('Monthly Cash Flow'!$F$2:$EG$2,'Annual Cash Flow'!F$4,'Monthly Cash Flow'!$F$66:$EG$66),"")</f>
        <v>0</v>
      </c>
      <c r="G63" s="44">
        <f>IF('Summary &amp; Purchase Assumptions'!$C$20&gt;=G$3,SUMIF('Monthly Cash Flow'!$F$2:$EG$2,'Annual Cash Flow'!G$4,'Monthly Cash Flow'!$F$66:$EG$66),"")</f>
        <v>0</v>
      </c>
      <c r="H63" s="44">
        <f ca="1">IF('Summary &amp; Purchase Assumptions'!$C$20&gt;=H$3,SUMIF('Monthly Cash Flow'!$F$2:$EG$2,'Annual Cash Flow'!H$4,'Monthly Cash Flow'!$F$66:$EG$66),"")</f>
        <v>-83728964.541972667</v>
      </c>
      <c r="I63" s="44">
        <f>IF('Summary &amp; Purchase Assumptions'!$C$20&gt;=I$3,SUMIF('Monthly Cash Flow'!$F$2:$EG$2,'Annual Cash Flow'!I$4,'Monthly Cash Flow'!$F$66:$EG$66),"")</f>
        <v>0</v>
      </c>
      <c r="J63" s="44">
        <f>IF('Summary &amp; Purchase Assumptions'!$C$20&gt;=J$3,SUMIF('Monthly Cash Flow'!$F$2:$EG$2,'Annual Cash Flow'!J$4,'Monthly Cash Flow'!$F$66:$EG$66),"")</f>
        <v>0</v>
      </c>
      <c r="K63" s="44">
        <f>IF('Summary &amp; Purchase Assumptions'!$C$20&gt;=K$3,SUMIF('Monthly Cash Flow'!$F$2:$EG$2,'Annual Cash Flow'!K$4,'Monthly Cash Flow'!$F$66:$EG$66),"")</f>
        <v>0</v>
      </c>
      <c r="L63" s="44">
        <f>IF('Summary &amp; Purchase Assumptions'!$C$20&gt;=L$3,SUMIF('Monthly Cash Flow'!$F$2:$EG$2,'Annual Cash Flow'!L$4,'Monthly Cash Flow'!$F$66:$EG$66),"")</f>
        <v>0</v>
      </c>
      <c r="M63" s="44">
        <f>IF('Summary &amp; Purchase Assumptions'!$C$20&gt;=M$3,SUMIF('Monthly Cash Flow'!$F$2:$EG$2,'Annual Cash Flow'!M$4,'Monthly Cash Flow'!$F$66:$EG$66),"")</f>
        <v>0</v>
      </c>
      <c r="N63" s="44">
        <f>IF('Summary &amp; Purchase Assumptions'!$C$20&gt;=N$3,SUMIF('Monthly Cash Flow'!$F$2:$EG$2,'Annual Cash Flow'!N$4,'Monthly Cash Flow'!$F$66:$EG$66),"")</f>
        <v>0</v>
      </c>
      <c r="O63" s="44">
        <f>IF('Summary &amp; Purchase Assumptions'!$C$20&gt;=O$3,SUMIF('Monthly Cash Flow'!$F$2:$EG$2,'Annual Cash Flow'!O$4,'Monthly Cash Flow'!$F$66:$EG$66),"")</f>
        <v>0</v>
      </c>
      <c r="P63" s="48" t="str">
        <f>IF('Summary &amp; Purchase Assumptions'!$C$20&gt;=P$3,SUMIF('Monthly Cash Flow'!$F$2:$EG$2,'Annual Cash Flow'!P$4,'Monthly Cash Flow'!$F$66:$EG$66),"")</f>
        <v/>
      </c>
      <c r="R63" s="159"/>
    </row>
    <row r="64" spans="1:22" ht="15" x14ac:dyDescent="0.2">
      <c r="B64" s="23"/>
      <c r="C64" s="465" t="s">
        <v>278</v>
      </c>
      <c r="D64" s="19">
        <f t="shared" ca="1" si="6"/>
        <v>73212804.956315249</v>
      </c>
      <c r="E64" s="20"/>
      <c r="F64" s="20">
        <f>IF('Summary &amp; Purchase Assumptions'!$C$20&gt;=F$3,SUMIF('Monthly Cash Flow'!$F$2:$EG$2,'Annual Cash Flow'!F$4,'Monthly Cash Flow'!$F$67:$EG$67),"-")</f>
        <v>0</v>
      </c>
      <c r="G64" s="20">
        <f>IF('Summary &amp; Purchase Assumptions'!$C$20&gt;=G$3,SUMIF('Monthly Cash Flow'!$F$2:$EG$2,'Annual Cash Flow'!G$4,'Monthly Cash Flow'!$F$67:$EG$67),"-")</f>
        <v>0</v>
      </c>
      <c r="H64" s="20">
        <f ca="1">IF('Summary &amp; Purchase Assumptions'!$C$20&gt;=H$3,SUMIF('Monthly Cash Flow'!$F$2:$EG$2,'Annual Cash Flow'!H$4,'Monthly Cash Flow'!$F$67:$EG$67),"-")</f>
        <v>73212804.956315249</v>
      </c>
      <c r="I64" s="20">
        <f>IF('Summary &amp; Purchase Assumptions'!$C$20&gt;=I$3,SUMIF('Monthly Cash Flow'!$F$2:$EG$2,'Annual Cash Flow'!I$4,'Monthly Cash Flow'!$F$67:$EG$67),"-")</f>
        <v>0</v>
      </c>
      <c r="J64" s="20">
        <f>IF('Summary &amp; Purchase Assumptions'!$C$20&gt;=J$3,SUMIF('Monthly Cash Flow'!$F$2:$EG$2,'Annual Cash Flow'!J$4,'Monthly Cash Flow'!$F$67:$EG$67),"-")</f>
        <v>0</v>
      </c>
      <c r="K64" s="20">
        <f>IF('Summary &amp; Purchase Assumptions'!$C$20&gt;=K$3,SUMIF('Monthly Cash Flow'!$F$2:$EG$2,'Annual Cash Flow'!K$4,'Monthly Cash Flow'!$F$67:$EG$67),"-")</f>
        <v>0</v>
      </c>
      <c r="L64" s="20">
        <f>IF('Summary &amp; Purchase Assumptions'!$C$20&gt;=L$3,SUMIF('Monthly Cash Flow'!$F$2:$EG$2,'Annual Cash Flow'!L$4,'Monthly Cash Flow'!$F$67:$EG$67),"-")</f>
        <v>0</v>
      </c>
      <c r="M64" s="20">
        <f>IF('Summary &amp; Purchase Assumptions'!$C$20&gt;=M$3,SUMIF('Monthly Cash Flow'!$F$2:$EG$2,'Annual Cash Flow'!M$4,'Monthly Cash Flow'!$F$67:$EG$67),"-")</f>
        <v>0</v>
      </c>
      <c r="N64" s="20">
        <f>IF('Summary &amp; Purchase Assumptions'!$C$20&gt;=N$3,SUMIF('Monthly Cash Flow'!$F$2:$EG$2,'Annual Cash Flow'!N$4,'Monthly Cash Flow'!$F$67:$EG$67),"-")</f>
        <v>0</v>
      </c>
      <c r="O64" s="20">
        <f>IF('Summary &amp; Purchase Assumptions'!$C$20&gt;=O$3,SUMIF('Monthly Cash Flow'!$F$2:$EG$2,'Annual Cash Flow'!O$4,'Monthly Cash Flow'!$F$67:$EG$67),"-")</f>
        <v>0</v>
      </c>
      <c r="P64" s="21"/>
      <c r="R64" s="159"/>
    </row>
    <row r="65" spans="2:18" ht="15" x14ac:dyDescent="0.2">
      <c r="B65" s="23"/>
      <c r="C65" s="465" t="s">
        <v>279</v>
      </c>
      <c r="D65" s="19">
        <f t="shared" ca="1" si="6"/>
        <v>-732128.04956315248</v>
      </c>
      <c r="E65" s="20"/>
      <c r="F65" s="20">
        <f>IF('Summary &amp; Purchase Assumptions'!$C$20&gt;=F$3,SUMIF('Monthly Cash Flow'!$F$2:$EG$2,'Annual Cash Flow'!F$4,'Monthly Cash Flow'!$F$68:$EG$68),"")</f>
        <v>0</v>
      </c>
      <c r="G65" s="20">
        <f>IF('Summary &amp; Purchase Assumptions'!$C$20&gt;=G$3,SUMIF('Monthly Cash Flow'!$F$2:$EG$2,'Annual Cash Flow'!G$4,'Monthly Cash Flow'!$F$68:$EG$68),"")</f>
        <v>0</v>
      </c>
      <c r="H65" s="20">
        <f ca="1">IF('Summary &amp; Purchase Assumptions'!$C$20&gt;=H$3,SUMIF('Monthly Cash Flow'!$F$2:$EG$2,'Annual Cash Flow'!H$4,'Monthly Cash Flow'!$F$68:$EG$68),"")</f>
        <v>-732128.04956315248</v>
      </c>
      <c r="I65" s="20">
        <f>IF('Summary &amp; Purchase Assumptions'!$C$20&gt;=I$3,SUMIF('Monthly Cash Flow'!$F$2:$EG$2,'Annual Cash Flow'!I$4,'Monthly Cash Flow'!$F$68:$EG$68),"")</f>
        <v>0</v>
      </c>
      <c r="J65" s="20">
        <f>IF('Summary &amp; Purchase Assumptions'!$C$20&gt;=J$3,SUMIF('Monthly Cash Flow'!$F$2:$EG$2,'Annual Cash Flow'!J$4,'Monthly Cash Flow'!$F$68:$EG$68),"")</f>
        <v>0</v>
      </c>
      <c r="K65" s="20">
        <f>IF('Summary &amp; Purchase Assumptions'!$C$20&gt;=K$3,SUMIF('Monthly Cash Flow'!$F$2:$EG$2,'Annual Cash Flow'!K$4,'Monthly Cash Flow'!$F$68:$EG$68),"")</f>
        <v>0</v>
      </c>
      <c r="L65" s="20">
        <f>IF('Summary &amp; Purchase Assumptions'!$C$20&gt;=L$3,SUMIF('Monthly Cash Flow'!$F$2:$EG$2,'Annual Cash Flow'!L$4,'Monthly Cash Flow'!$F$68:$EG$68),"")</f>
        <v>0</v>
      </c>
      <c r="M65" s="20">
        <f>IF('Summary &amp; Purchase Assumptions'!$C$20&gt;=M$3,SUMIF('Monthly Cash Flow'!$F$2:$EG$2,'Annual Cash Flow'!M$4,'Monthly Cash Flow'!$F$68:$EG$68),"")</f>
        <v>0</v>
      </c>
      <c r="N65" s="20">
        <f>IF('Summary &amp; Purchase Assumptions'!$C$20&gt;=N$3,SUMIF('Monthly Cash Flow'!$F$2:$EG$2,'Annual Cash Flow'!N$4,'Monthly Cash Flow'!$F$68:$EG$68),"")</f>
        <v>0</v>
      </c>
      <c r="O65" s="20">
        <f>IF('Summary &amp; Purchase Assumptions'!$C$20&gt;=O$3,SUMIF('Monthly Cash Flow'!$F$2:$EG$2,'Annual Cash Flow'!O$4,'Monthly Cash Flow'!$F$68:$EG$68),"")</f>
        <v>0</v>
      </c>
      <c r="P65" s="21"/>
      <c r="R65" s="159"/>
    </row>
    <row r="66" spans="2:18" ht="15" x14ac:dyDescent="0.2">
      <c r="B66" s="41"/>
      <c r="C66" s="468" t="s">
        <v>280</v>
      </c>
      <c r="D66" s="47">
        <f t="shared" ca="1" si="6"/>
        <v>-64350238.263603508</v>
      </c>
      <c r="F66" s="44">
        <f ca="1">IF('Summary &amp; Purchase Assumptions'!$C$20&gt;=F$3,SUMIF('Monthly Cash Flow'!$F$2:$EG$2,'Annual Cash Flow'!F$4,'Monthly Cash Flow'!$F$69:$EG$69),"")</f>
        <v>0</v>
      </c>
      <c r="G66" s="44">
        <f ca="1">IF('Summary &amp; Purchase Assumptions'!$C$20&gt;=G$3,SUMIF('Monthly Cash Flow'!$F$2:$EG$2,'Annual Cash Flow'!G$4,'Monthly Cash Flow'!$F$69:$EG$69),"")</f>
        <v>0</v>
      </c>
      <c r="H66" s="44">
        <f ca="1">IF('Summary &amp; Purchase Assumptions'!$C$20&gt;=H$3,SUMIF('Monthly Cash Flow'!$F$2:$EG$2,'Annual Cash Flow'!H$4,'Monthly Cash Flow'!$F$69:$EG$69),"")</f>
        <v>0</v>
      </c>
      <c r="I66" s="44">
        <f ca="1">IF('Summary &amp; Purchase Assumptions'!$C$20&gt;=I$3,SUMIF('Monthly Cash Flow'!$F$2:$EG$2,'Annual Cash Flow'!I$4,'Monthly Cash Flow'!$F$69:$EG$69),"")</f>
        <v>0</v>
      </c>
      <c r="J66" s="44">
        <f ca="1">IF('Summary &amp; Purchase Assumptions'!$C$20&gt;=J$3,SUMIF('Monthly Cash Flow'!$F$2:$EG$2,'Annual Cash Flow'!J$4,'Monthly Cash Flow'!$F$69:$EG$69),"")</f>
        <v>0</v>
      </c>
      <c r="K66" s="44">
        <f ca="1">IF('Summary &amp; Purchase Assumptions'!$C$20&gt;=K$3,SUMIF('Monthly Cash Flow'!$F$2:$EG$2,'Annual Cash Flow'!K$4,'Monthly Cash Flow'!$F$69:$EG$69),"")</f>
        <v>0</v>
      </c>
      <c r="L66" s="44">
        <f ca="1">IF('Summary &amp; Purchase Assumptions'!$C$20&gt;=L$3,SUMIF('Monthly Cash Flow'!$F$2:$EG$2,'Annual Cash Flow'!L$4,'Monthly Cash Flow'!$F$69:$EG$69),"")</f>
        <v>0</v>
      </c>
      <c r="M66" s="44">
        <f ca="1">IF('Summary &amp; Purchase Assumptions'!$C$20&gt;=M$3,SUMIF('Monthly Cash Flow'!$F$2:$EG$2,'Annual Cash Flow'!M$4,'Monthly Cash Flow'!$F$69:$EG$69),"")</f>
        <v>0</v>
      </c>
      <c r="N66" s="44">
        <f ca="1">IF('Summary &amp; Purchase Assumptions'!$C$20&gt;=N$3,SUMIF('Monthly Cash Flow'!$F$2:$EG$2,'Annual Cash Flow'!N$4,'Monthly Cash Flow'!$F$69:$EG$69),"")</f>
        <v>0</v>
      </c>
      <c r="O66" s="44">
        <f ca="1">IF('Summary &amp; Purchase Assumptions'!$C$20&gt;=O$3,SUMIF('Monthly Cash Flow'!$F$2:$EG$2,'Annual Cash Flow'!O$4,'Monthly Cash Flow'!$F$69:$EG$69),"")</f>
        <v>-64350238.263603508</v>
      </c>
      <c r="P66" s="48"/>
    </row>
    <row r="67" spans="2:18" ht="15.75" thickBot="1" x14ac:dyDescent="0.3">
      <c r="B67" s="33" t="s">
        <v>73</v>
      </c>
      <c r="C67" s="467"/>
      <c r="D67" s="35">
        <f t="shared" ca="1" si="6"/>
        <v>28112249.704279661</v>
      </c>
      <c r="E67" s="36">
        <f ca="1">E51+SUM(E58:E63)</f>
        <v>-24208325.103447065</v>
      </c>
      <c r="F67" s="36">
        <f ca="1">IF('Summary &amp; Purchase Assumptions'!$C$20&gt;=F$3,F51+SUM(F58:F66),"")</f>
        <v>-9883137.7844534442</v>
      </c>
      <c r="G67" s="36">
        <f ca="1">IF('Summary &amp; Purchase Assumptions'!$C$20&gt;=G$3,G51+SUM(G58:G66),"")</f>
        <v>-4569390.646136337</v>
      </c>
      <c r="H67" s="36">
        <f ca="1">IF('Summary &amp; Purchase Assumptions'!$C$20&gt;=H$3,H51+SUM(H58:H66),"")</f>
        <v>-15004430.066028068</v>
      </c>
      <c r="I67" s="36">
        <f ca="1">IF('Summary &amp; Purchase Assumptions'!$C$20&gt;=I$3,I51+SUM(I58:I66),"")</f>
        <v>734679.88658496365</v>
      </c>
      <c r="J67" s="36">
        <f ca="1">IF('Summary &amp; Purchase Assumptions'!$C$20&gt;=J$3,J51+SUM(J58:J66),"")</f>
        <v>998851.62056239229</v>
      </c>
      <c r="K67" s="36">
        <f ca="1">IF('Summary &amp; Purchase Assumptions'!$C$20&gt;=K$3,K51+SUM(K58:K66),"")</f>
        <v>1232208.8824926587</v>
      </c>
      <c r="L67" s="36">
        <f ca="1">IF('Summary &amp; Purchase Assumptions'!$C$20&gt;=L$3,L51+SUM(L58:L66),"")</f>
        <v>1437933.8985480368</v>
      </c>
      <c r="M67" s="36">
        <f ca="1">IF('Summary &amp; Purchase Assumptions'!$C$20&gt;=M$3,M51+SUM(M58:M66),"")</f>
        <v>1581626.7112033097</v>
      </c>
      <c r="N67" s="36">
        <f ca="1">IF('Summary &amp; Purchase Assumptions'!$C$20&gt;=N$3,N51+SUM(N58:N66),"")</f>
        <v>1872486.7969175112</v>
      </c>
      <c r="O67" s="36">
        <f ca="1">IF('Summary &amp; Purchase Assumptions'!$C$20&gt;=O$3,O51+SUM(O58:O66),"")</f>
        <v>73919745.508035704</v>
      </c>
      <c r="P67" s="39" t="str">
        <f>IF('Summary &amp; Purchase Assumptions'!$C$20&gt;=P$3,P51+SUM(P58:P66),"")</f>
        <v/>
      </c>
    </row>
    <row r="68" spans="2:18" ht="15" thickTop="1" x14ac:dyDescent="0.2"/>
    <row r="69" spans="2:18" ht="15" x14ac:dyDescent="0.25">
      <c r="C69" s="257" t="s">
        <v>237</v>
      </c>
      <c r="D69" s="728">
        <f>SUM(E69:O69)</f>
        <v>70000000</v>
      </c>
      <c r="E69" s="158"/>
      <c r="F69" s="258">
        <f>IF(F4&gt;'Summary &amp; Purchase Assumptions'!$C$54,"",'Summary &amp; Purchase Assumptions'!$F$18/'Summary &amp; Purchase Assumptions'!$C$54)</f>
        <v>7000000</v>
      </c>
      <c r="G69" s="258">
        <f>IF(G4&gt;'Summary &amp; Purchase Assumptions'!$C$54,"",'Summary &amp; Purchase Assumptions'!$F$18/'Summary &amp; Purchase Assumptions'!$C$54)</f>
        <v>7000000</v>
      </c>
      <c r="H69" s="258">
        <f>IF(H4&gt;'Summary &amp; Purchase Assumptions'!$C$54,"",'Summary &amp; Purchase Assumptions'!$F$18/'Summary &amp; Purchase Assumptions'!$C$54)</f>
        <v>7000000</v>
      </c>
      <c r="I69" s="258">
        <f>IF(I4&gt;'Summary &amp; Purchase Assumptions'!$C$54,"",'Summary &amp; Purchase Assumptions'!$F$18/'Summary &amp; Purchase Assumptions'!$C$54)</f>
        <v>7000000</v>
      </c>
      <c r="J69" s="258">
        <f>IF(J4&gt;'Summary &amp; Purchase Assumptions'!$C$54,"",'Summary &amp; Purchase Assumptions'!$F$18/'Summary &amp; Purchase Assumptions'!$C$54)</f>
        <v>7000000</v>
      </c>
      <c r="K69" s="258">
        <f>IF(K4&gt;'Summary &amp; Purchase Assumptions'!$C$54,"",'Summary &amp; Purchase Assumptions'!$F$18/'Summary &amp; Purchase Assumptions'!$C$54)</f>
        <v>7000000</v>
      </c>
      <c r="L69" s="258">
        <f>IF(L4&gt;'Summary &amp; Purchase Assumptions'!$C$54,"",'Summary &amp; Purchase Assumptions'!$F$18/'Summary &amp; Purchase Assumptions'!$C$54)</f>
        <v>7000000</v>
      </c>
      <c r="M69" s="258">
        <f>IF(M4&gt;'Summary &amp; Purchase Assumptions'!$C$54,"",'Summary &amp; Purchase Assumptions'!$F$18/'Summary &amp; Purchase Assumptions'!$C$54)</f>
        <v>7000000</v>
      </c>
      <c r="N69" s="258">
        <f>IF(N4&gt;'Summary &amp; Purchase Assumptions'!$C$54,"",'Summary &amp; Purchase Assumptions'!$F$18/'Summary &amp; Purchase Assumptions'!$C$54)</f>
        <v>7000000</v>
      </c>
      <c r="O69" s="259">
        <f>IF(O4&gt;'Summary &amp; Purchase Assumptions'!$C$54,"",'Summary &amp; Purchase Assumptions'!$F$18/'Summary &amp; Purchase Assumptions'!$C$54)</f>
        <v>7000000</v>
      </c>
    </row>
    <row r="71" spans="2:18" ht="15" x14ac:dyDescent="0.25">
      <c r="C71" s="293" t="s">
        <v>87</v>
      </c>
      <c r="D71" s="294">
        <f ca="1">SUM(E71:O71)</f>
        <v>74680764.984276921</v>
      </c>
      <c r="E71" s="295"/>
      <c r="F71" s="296">
        <f ca="1">IF('Summary &amp; Purchase Assumptions'!$C$20&gt;=F$3,F51/((1+'Summary &amp; Purchase Assumptions'!$E$56)^'Annual Cash Flow'!F4),"")</f>
        <v>-3275877.6761868121</v>
      </c>
      <c r="G71" s="296">
        <f ca="1">IF('Summary &amp; Purchase Assumptions'!$C$20&gt;=G$3,G51/((1+'Summary &amp; Purchase Assumptions'!$E$56)^'Annual Cash Flow'!G4),"")</f>
        <v>1413455.9458773665</v>
      </c>
      <c r="H71" s="296">
        <f ca="1">IF('Summary &amp; Purchase Assumptions'!$C$20&gt;=H$3,H51/((1+'Summary &amp; Purchase Assumptions'!$E$56)^'Annual Cash Flow'!H4),"")</f>
        <v>1895965.371780955</v>
      </c>
      <c r="I71" s="296">
        <f ca="1">IF('Summary &amp; Purchase Assumptions'!$C$20&gt;=I$3,I51/((1+'Summary &amp; Purchase Assumptions'!$E$56)^'Annual Cash Flow'!I4),"")</f>
        <v>3723069.3944507902</v>
      </c>
      <c r="J71" s="296">
        <f ca="1">IF('Summary &amp; Purchase Assumptions'!$C$20&gt;=J$3,J51/((1+'Summary &amp; Purchase Assumptions'!$E$56)^'Annual Cash Flow'!J4),"")</f>
        <v>3548638.4029859048</v>
      </c>
      <c r="K71" s="296">
        <f ca="1">IF('Summary &amp; Purchase Assumptions'!$C$20&gt;=K$3,K51/((1+'Summary &amp; Purchase Assumptions'!$E$56)^'Annual Cash Flow'!K4),"")</f>
        <v>3357759.0025537335</v>
      </c>
      <c r="L71" s="296">
        <f ca="1">IF('Summary &amp; Purchase Assumptions'!$C$20&gt;=L$3,L51/((1+'Summary &amp; Purchase Assumptions'!$E$56)^'Annual Cash Flow'!L4),"")</f>
        <v>3158077.6462517176</v>
      </c>
      <c r="M71" s="296">
        <f ca="1">IF('Summary &amp; Purchase Assumptions'!$C$20&gt;=M$3,M51/((1+'Summary &amp; Purchase Assumptions'!$E$56)^'Annual Cash Flow'!M4),"")</f>
        <v>2938013.4359974316</v>
      </c>
      <c r="N71" s="296">
        <f ca="1">IF('Summary &amp; Purchase Assumptions'!$C$20&gt;=N$3,N51/((1+'Summary &amp; Purchase Assumptions'!$E$56)^'Annual Cash Flow'!N4),"")</f>
        <v>2794274.3750832202</v>
      </c>
      <c r="O71" s="294">
        <f ca="1">IF('Summary &amp; Purchase Assumptions'!$C$20&gt;=O$3,O51/((1+'Summary &amp; Purchase Assumptions'!$E$56)^'Annual Cash Flow'!O4),"")</f>
        <v>55127389.085482605</v>
      </c>
    </row>
    <row r="73" spans="2:18" ht="15" x14ac:dyDescent="0.2">
      <c r="C73" s="286" t="s">
        <v>250</v>
      </c>
      <c r="D73" s="287">
        <f ca="1">SUM(E73:O73)</f>
        <v>-8412033.8613389563</v>
      </c>
      <c r="E73" s="288">
        <v>0</v>
      </c>
      <c r="F73" s="289">
        <f ca="1">IF('Summary &amp; Purchase Assumptions'!$C$20&gt;=F$3,F36+F43+F58,"")</f>
        <v>-9883137.7844534442</v>
      </c>
      <c r="G73" s="289">
        <f ca="1">IF('Summary &amp; Purchase Assumptions'!$C$20&gt;=G$3,G36+G43+G58,"")</f>
        <v>-4569390.646136337</v>
      </c>
      <c r="H73" s="289">
        <f ca="1">IF('Summary &amp; Purchase Assumptions'!$C$20&gt;=H$3,H36+H43+H58,"")</f>
        <v>-3756142.4308074987</v>
      </c>
      <c r="I73" s="289">
        <f ca="1">IF('Summary &amp; Purchase Assumptions'!$C$20&gt;=I$3,I36+I43+I58,"")</f>
        <v>734679.88658496365</v>
      </c>
      <c r="J73" s="289">
        <f ca="1">IF('Summary &amp; Purchase Assumptions'!$C$20&gt;=J$3,J36+J43+J58,"")</f>
        <v>998851.62056239229</v>
      </c>
      <c r="K73" s="289">
        <f ca="1">IF('Summary &amp; Purchase Assumptions'!$C$20&gt;=K$3,K36+K43+K58,"")</f>
        <v>1232208.8824926587</v>
      </c>
      <c r="L73" s="289">
        <f ca="1">IF('Summary &amp; Purchase Assumptions'!$C$20&gt;=L$3,L36+L43+L58,"")</f>
        <v>1437933.8985480368</v>
      </c>
      <c r="M73" s="289">
        <f ca="1">IF('Summary &amp; Purchase Assumptions'!$C$20&gt;=M$3,M36+M43+M58,"")</f>
        <v>1581626.7112033097</v>
      </c>
      <c r="N73" s="289">
        <f ca="1">IF('Summary &amp; Purchase Assumptions'!$C$20&gt;=N$3,N36+N43+N58,"")</f>
        <v>1872486.7969175112</v>
      </c>
      <c r="O73" s="290">
        <f ca="1">IF('Summary &amp; Purchase Assumptions'!$C$20&gt;=O$3,O36+O43+O58,"")</f>
        <v>1938849.2037494481</v>
      </c>
    </row>
    <row r="74" spans="2:18" ht="15" x14ac:dyDescent="0.2">
      <c r="C74" s="291" t="s">
        <v>251</v>
      </c>
      <c r="D74" s="292">
        <f ca="1">SUM(E74:O74)</f>
        <v>36524283.565618612</v>
      </c>
      <c r="E74" s="273">
        <f ca="1">IF('Summary &amp; Purchase Assumptions'!$C$20&gt;=E$3,SUM(E46:E49,E61:E66),"")</f>
        <v>-24208325.103447061</v>
      </c>
      <c r="F74" s="273">
        <f ca="1">IF('Summary &amp; Purchase Assumptions'!$C$20&gt;=F$3,SUM(F46:F49,F61:F66),"")</f>
        <v>0</v>
      </c>
      <c r="G74" s="273">
        <f ca="1">IF('Summary &amp; Purchase Assumptions'!$C$20&gt;=G$3,SUM(G46:G49,G61:G66),"")</f>
        <v>0</v>
      </c>
      <c r="H74" s="273">
        <f ca="1">IF('Summary &amp; Purchase Assumptions'!$C$20&gt;=H$3,SUM(H46:H49,H61:H66),"")</f>
        <v>-11248287.63522057</v>
      </c>
      <c r="I74" s="273">
        <f ca="1">IF('Summary &amp; Purchase Assumptions'!$C$20&gt;=I$3,SUM(I46:I49,I61:I66),"")</f>
        <v>0</v>
      </c>
      <c r="J74" s="273">
        <f ca="1">IF('Summary &amp; Purchase Assumptions'!$C$20&gt;=J$3,SUM(J46:J49,J61:J66),"")</f>
        <v>0</v>
      </c>
      <c r="K74" s="273">
        <f ca="1">IF('Summary &amp; Purchase Assumptions'!$C$20&gt;=K$3,SUM(K46:K49,K61:K66),"")</f>
        <v>0</v>
      </c>
      <c r="L74" s="273">
        <f ca="1">IF('Summary &amp; Purchase Assumptions'!$C$20&gt;=L$3,SUM(L46:L49,L61:L66),"")</f>
        <v>0</v>
      </c>
      <c r="M74" s="273">
        <f ca="1">IF('Summary &amp; Purchase Assumptions'!$C$20&gt;=M$3,SUM(M46:M49,M61:M66),"")</f>
        <v>0</v>
      </c>
      <c r="N74" s="273">
        <f ca="1">IF('Summary &amp; Purchase Assumptions'!$C$20&gt;=N$3,SUM(N46:N49,N61:N66),"")</f>
        <v>0</v>
      </c>
      <c r="O74" s="272">
        <f ca="1">IF('Summary &amp; Purchase Assumptions'!$C$20&gt;=O$3,SUM(O46:O49,O61:O66),"")</f>
        <v>71980896.304286242</v>
      </c>
    </row>
    <row r="75" spans="2:18" ht="15" x14ac:dyDescent="0.25">
      <c r="C75" s="50" t="s">
        <v>85</v>
      </c>
      <c r="D75" s="242">
        <f ca="1">AVERAGE(F75:O75)</f>
        <v>2.0527945974134015E-2</v>
      </c>
      <c r="E75" s="697"/>
      <c r="F75" s="723" t="str">
        <f ca="1">IF(OR('Data Validation'!$D$17&lt;F$4,F73&gt;0),F73/'Summary &amp; Purchase Assumptions'!$I$44,"")</f>
        <v/>
      </c>
      <c r="G75" s="723" t="str">
        <f ca="1">IF(OR('Data Validation'!$D$17&lt;G$4,G73&gt;0),G73/'Summary &amp; Purchase Assumptions'!$I$44,"")</f>
        <v/>
      </c>
      <c r="H75" s="723" t="str">
        <f ca="1">IF(OR('Data Validation'!$D$17&lt;H$4,H73&gt;0),H73/'Summary &amp; Purchase Assumptions'!$I$44,"")</f>
        <v/>
      </c>
      <c r="I75" s="723">
        <f ca="1">IF(OR('Data Validation'!$D$17&lt;I$4,I73&gt;0),I73/'Summary &amp; Purchase Assumptions'!$I$44,"")</f>
        <v>1.0776175859130517E-2</v>
      </c>
      <c r="J75" s="723">
        <f ca="1">IF(OR('Data Validation'!$D$17&lt;J$4,J73&gt;0),J73/'Summary &amp; Purchase Assumptions'!$I$44,"")</f>
        <v>1.4651007761205457E-2</v>
      </c>
      <c r="K75" s="723">
        <f ca="1">IF(OR('Data Validation'!$D$17&lt;K$4,K73&gt;0),K73/'Summary &amp; Purchase Assumptions'!$I$44,"")</f>
        <v>1.807385754719169E-2</v>
      </c>
      <c r="L75" s="723">
        <f ca="1">IF(OR('Data Validation'!$D$17&lt;L$4,L73&gt;0),L73/'Summary &amp; Purchase Assumptions'!$I$44,"")</f>
        <v>2.1091401639681043E-2</v>
      </c>
      <c r="M75" s="723">
        <f ca="1">IF(OR('Data Validation'!$D$17&lt;M$4,M73&gt;0),M73/'Summary &amp; Purchase Assumptions'!$I$44,"")</f>
        <v>2.3199066552169759E-2</v>
      </c>
      <c r="N75" s="723">
        <f ca="1">IF(OR('Data Validation'!$D$17&lt;N$4,N73&gt;0),N73/'Summary &amp; Purchase Assumptions'!$I$44,"")</f>
        <v>2.7465359248200344E-2</v>
      </c>
      <c r="O75" s="724">
        <f ca="1">IF(OR('Data Validation'!$D$17&lt;O$4,O73&gt;0),O73/'Summary &amp; Purchase Assumptions'!$I$44,"")</f>
        <v>2.8438753211359309E-2</v>
      </c>
    </row>
    <row r="76" spans="2:18" ht="15" x14ac:dyDescent="0.2">
      <c r="C76" s="725" t="s">
        <v>571</v>
      </c>
      <c r="D76" s="523">
        <f ca="1">AVERAGE(F76:O76)</f>
        <v>4.6396513855031005E-2</v>
      </c>
      <c r="E76" s="726"/>
      <c r="F76" s="726">
        <f ca="1">IF(OR('Data Validation'!$D$17&lt;F$4,F36&gt;0),F36/'Summary &amp; Purchase Assumptions'!$F$37,"")</f>
        <v>3.4476561977950022E-2</v>
      </c>
      <c r="G76" s="726">
        <f ca="1">IF(OR('Data Validation'!$D$17&lt;G$4,G36&gt;0),G36/'Summary &amp; Purchase Assumptions'!$F$37,"")</f>
        <v>3.7036716137063629E-2</v>
      </c>
      <c r="H76" s="726">
        <f ca="1">IF(OR('Data Validation'!$D$17&lt;H$4,H36&gt;0),H36/'Summary &amp; Purchase Assumptions'!$F$37,"")</f>
        <v>4.1749351604793372E-2</v>
      </c>
      <c r="I76" s="726">
        <f ca="1">IF(OR('Data Validation'!$D$17&lt;I$4,I36&gt;0),I36/'Summary &amp; Purchase Assumptions'!$F$37,"")</f>
        <v>4.4479327820822798E-2</v>
      </c>
      <c r="J76" s="726">
        <f ca="1">IF(OR('Data Validation'!$D$17&lt;J$4,J36&gt;0),J36/'Summary &amp; Purchase Assumptions'!$F$37,"")</f>
        <v>4.6634950234114729E-2</v>
      </c>
      <c r="K76" s="726">
        <f ca="1">IF(OR('Data Validation'!$D$17&lt;K$4,K36&gt;0),K36/'Summary &amp; Purchase Assumptions'!$F$37,"")</f>
        <v>4.8539128764298806E-2</v>
      </c>
      <c r="L76" s="726">
        <f ca="1">IF(OR('Data Validation'!$D$17&lt;L$4,L36&gt;0),L36/'Summary &amp; Purchase Assumptions'!$F$37,"")</f>
        <v>5.0217830148837204E-2</v>
      </c>
      <c r="M76" s="726">
        <f ca="1">IF(OR('Data Validation'!$D$17&lt;M$4,M36&gt;0),M36/'Summary &amp; Purchase Assumptions'!$F$37,"")</f>
        <v>5.1889227701338324E-2</v>
      </c>
      <c r="N76" s="726">
        <f ca="1">IF(OR('Data Validation'!$D$17&lt;N$4,N36&gt;0),N36/'Summary &amp; Purchase Assumptions'!$F$37,"")</f>
        <v>5.3763750650559952E-2</v>
      </c>
      <c r="O76" s="727">
        <f ca="1">IF(OR('Data Validation'!$D$17&lt;O$4,O36&gt;0),O36/'Summary &amp; Purchase Assumptions'!$F$37,"")</f>
        <v>5.5178293510531225E-2</v>
      </c>
    </row>
    <row r="77" spans="2:18" ht="15" x14ac:dyDescent="0.25">
      <c r="C77" s="50" t="s">
        <v>11</v>
      </c>
      <c r="D77" s="242">
        <f ca="1">XIRR(OFFSET(E51,0,0,1,'Summary &amp; Purchase Assumptions'!$C$19+1),OFFSET('Annual Cash Flow'!$E$3,0,0,1,'Summary &amp; Purchase Assumptions'!$C$19+1))</f>
        <v>5.7464060187339794E-2</v>
      </c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</row>
    <row r="78" spans="2:18" ht="15" x14ac:dyDescent="0.25">
      <c r="C78" s="50" t="s">
        <v>2</v>
      </c>
      <c r="D78" s="242">
        <f ca="1">XIRR(OFFSET(E67,0,0,1,'Summary &amp; Purchase Assumptions'!$C$19+1),OFFSET('Annual Cash Flow'!$E$3,0,0,1,'Summary &amp; Purchase Assumptions'!$C$19+1))</f>
        <v>5.0585618615150443E-2</v>
      </c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</row>
    <row r="79" spans="2:18" ht="15" x14ac:dyDescent="0.25">
      <c r="C79" s="50" t="s">
        <v>75</v>
      </c>
      <c r="D79" s="284">
        <f ca="1">-SUM(F51:O51)/E51</f>
        <v>1.6785432289944699</v>
      </c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</row>
    <row r="80" spans="2:18" ht="15" x14ac:dyDescent="0.25">
      <c r="C80" s="49" t="s">
        <v>74</v>
      </c>
      <c r="D80" s="285">
        <f ca="1">-SUM(F67:O67)/E67</f>
        <v>2.1612637216391613</v>
      </c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</row>
  </sheetData>
  <printOptions horizontalCentered="1" verticalCentered="1"/>
  <pageMargins left="0.25" right="0.25" top="0.75" bottom="0.75" header="0.3" footer="0.3"/>
  <pageSetup paperSize="17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F0DB-6481-49E4-933E-624B0D58799E}">
  <sheetPr>
    <tabColor rgb="FF92D050"/>
    <pageSetUpPr fitToPage="1"/>
  </sheetPr>
  <dimension ref="A2:EI85"/>
  <sheetViews>
    <sheetView showGridLines="0" zoomScale="85" zoomScaleNormal="85" workbookViewId="0">
      <pane xSplit="3" ySplit="6" topLeftCell="DS7" activePane="bottomRight" state="frozen"/>
      <selection pane="topRight" activeCell="D1" sqref="D1"/>
      <selection pane="bottomLeft" activeCell="A7" sqref="A7"/>
      <selection pane="bottomRight" activeCell="EG37" sqref="EG37"/>
    </sheetView>
  </sheetViews>
  <sheetFormatPr defaultColWidth="9.140625" defaultRowHeight="14.25" outlineLevelRow="1" x14ac:dyDescent="0.2"/>
  <cols>
    <col min="1" max="1" width="2.42578125" style="51" customWidth="1"/>
    <col min="2" max="2" width="12.42578125" style="51" customWidth="1"/>
    <col min="3" max="4" width="27.85546875" style="51" customWidth="1"/>
    <col min="5" max="5" width="21.85546875" style="51" customWidth="1"/>
    <col min="6" max="6" width="16.7109375" style="52" customWidth="1"/>
    <col min="7" max="137" width="16.7109375" style="51" customWidth="1"/>
    <col min="138" max="138" width="11" style="53" bestFit="1" customWidth="1"/>
    <col min="139" max="16384" width="9.140625" style="51"/>
  </cols>
  <sheetData>
    <row r="2" spans="1:138" s="482" customFormat="1" ht="15" customHeight="1" outlineLevel="1" x14ac:dyDescent="0.25">
      <c r="A2" s="502"/>
      <c r="B2" s="503"/>
      <c r="C2" s="504"/>
      <c r="D2" s="479" t="s">
        <v>282</v>
      </c>
      <c r="E2" s="480"/>
      <c r="F2" s="506">
        <v>1</v>
      </c>
      <c r="G2" s="506">
        <v>1</v>
      </c>
      <c r="H2" s="506">
        <v>1</v>
      </c>
      <c r="I2" s="506">
        <v>1</v>
      </c>
      <c r="J2" s="506">
        <v>1</v>
      </c>
      <c r="K2" s="506">
        <v>1</v>
      </c>
      <c r="L2" s="506">
        <v>1</v>
      </c>
      <c r="M2" s="506">
        <v>1</v>
      </c>
      <c r="N2" s="506">
        <v>1</v>
      </c>
      <c r="O2" s="506">
        <v>1</v>
      </c>
      <c r="P2" s="506">
        <v>1</v>
      </c>
      <c r="Q2" s="506">
        <v>1</v>
      </c>
      <c r="R2" s="506">
        <f>F2+1</f>
        <v>2</v>
      </c>
      <c r="S2" s="506">
        <f t="shared" ref="S2:CD2" si="0">G2+1</f>
        <v>2</v>
      </c>
      <c r="T2" s="506">
        <f t="shared" si="0"/>
        <v>2</v>
      </c>
      <c r="U2" s="506">
        <f t="shared" si="0"/>
        <v>2</v>
      </c>
      <c r="V2" s="506">
        <f t="shared" si="0"/>
        <v>2</v>
      </c>
      <c r="W2" s="506">
        <f t="shared" si="0"/>
        <v>2</v>
      </c>
      <c r="X2" s="506">
        <f t="shared" si="0"/>
        <v>2</v>
      </c>
      <c r="Y2" s="506">
        <f t="shared" si="0"/>
        <v>2</v>
      </c>
      <c r="Z2" s="506">
        <f t="shared" si="0"/>
        <v>2</v>
      </c>
      <c r="AA2" s="506">
        <f t="shared" si="0"/>
        <v>2</v>
      </c>
      <c r="AB2" s="506">
        <f t="shared" si="0"/>
        <v>2</v>
      </c>
      <c r="AC2" s="506">
        <f t="shared" si="0"/>
        <v>2</v>
      </c>
      <c r="AD2" s="506">
        <f t="shared" si="0"/>
        <v>3</v>
      </c>
      <c r="AE2" s="506">
        <f t="shared" si="0"/>
        <v>3</v>
      </c>
      <c r="AF2" s="506">
        <f t="shared" si="0"/>
        <v>3</v>
      </c>
      <c r="AG2" s="506">
        <f t="shared" si="0"/>
        <v>3</v>
      </c>
      <c r="AH2" s="506">
        <f t="shared" si="0"/>
        <v>3</v>
      </c>
      <c r="AI2" s="506">
        <f t="shared" si="0"/>
        <v>3</v>
      </c>
      <c r="AJ2" s="506">
        <f t="shared" si="0"/>
        <v>3</v>
      </c>
      <c r="AK2" s="506">
        <f t="shared" si="0"/>
        <v>3</v>
      </c>
      <c r="AL2" s="506">
        <f t="shared" si="0"/>
        <v>3</v>
      </c>
      <c r="AM2" s="506">
        <f t="shared" si="0"/>
        <v>3</v>
      </c>
      <c r="AN2" s="506">
        <f t="shared" si="0"/>
        <v>3</v>
      </c>
      <c r="AO2" s="506">
        <f t="shared" si="0"/>
        <v>3</v>
      </c>
      <c r="AP2" s="506">
        <f t="shared" si="0"/>
        <v>4</v>
      </c>
      <c r="AQ2" s="506">
        <f t="shared" si="0"/>
        <v>4</v>
      </c>
      <c r="AR2" s="506">
        <f t="shared" si="0"/>
        <v>4</v>
      </c>
      <c r="AS2" s="506">
        <f t="shared" si="0"/>
        <v>4</v>
      </c>
      <c r="AT2" s="506">
        <f t="shared" si="0"/>
        <v>4</v>
      </c>
      <c r="AU2" s="506">
        <f t="shared" si="0"/>
        <v>4</v>
      </c>
      <c r="AV2" s="506">
        <f t="shared" si="0"/>
        <v>4</v>
      </c>
      <c r="AW2" s="506">
        <f t="shared" si="0"/>
        <v>4</v>
      </c>
      <c r="AX2" s="506">
        <f t="shared" si="0"/>
        <v>4</v>
      </c>
      <c r="AY2" s="506">
        <f t="shared" si="0"/>
        <v>4</v>
      </c>
      <c r="AZ2" s="506">
        <f t="shared" si="0"/>
        <v>4</v>
      </c>
      <c r="BA2" s="506">
        <f t="shared" si="0"/>
        <v>4</v>
      </c>
      <c r="BB2" s="506">
        <f t="shared" si="0"/>
        <v>5</v>
      </c>
      <c r="BC2" s="506">
        <f t="shared" si="0"/>
        <v>5</v>
      </c>
      <c r="BD2" s="506">
        <f t="shared" si="0"/>
        <v>5</v>
      </c>
      <c r="BE2" s="506">
        <f t="shared" si="0"/>
        <v>5</v>
      </c>
      <c r="BF2" s="506">
        <f t="shared" si="0"/>
        <v>5</v>
      </c>
      <c r="BG2" s="506">
        <f t="shared" si="0"/>
        <v>5</v>
      </c>
      <c r="BH2" s="506">
        <f t="shared" si="0"/>
        <v>5</v>
      </c>
      <c r="BI2" s="506">
        <f t="shared" si="0"/>
        <v>5</v>
      </c>
      <c r="BJ2" s="506">
        <f t="shared" si="0"/>
        <v>5</v>
      </c>
      <c r="BK2" s="506">
        <f t="shared" si="0"/>
        <v>5</v>
      </c>
      <c r="BL2" s="506">
        <f t="shared" si="0"/>
        <v>5</v>
      </c>
      <c r="BM2" s="506">
        <f t="shared" si="0"/>
        <v>5</v>
      </c>
      <c r="BN2" s="506">
        <f t="shared" si="0"/>
        <v>6</v>
      </c>
      <c r="BO2" s="506">
        <f t="shared" si="0"/>
        <v>6</v>
      </c>
      <c r="BP2" s="506">
        <f t="shared" si="0"/>
        <v>6</v>
      </c>
      <c r="BQ2" s="506">
        <f t="shared" si="0"/>
        <v>6</v>
      </c>
      <c r="BR2" s="506">
        <f t="shared" si="0"/>
        <v>6</v>
      </c>
      <c r="BS2" s="506">
        <f t="shared" si="0"/>
        <v>6</v>
      </c>
      <c r="BT2" s="506">
        <f t="shared" si="0"/>
        <v>6</v>
      </c>
      <c r="BU2" s="506">
        <f t="shared" si="0"/>
        <v>6</v>
      </c>
      <c r="BV2" s="506">
        <f t="shared" si="0"/>
        <v>6</v>
      </c>
      <c r="BW2" s="506">
        <f t="shared" si="0"/>
        <v>6</v>
      </c>
      <c r="BX2" s="506">
        <f t="shared" si="0"/>
        <v>6</v>
      </c>
      <c r="BY2" s="506">
        <f t="shared" si="0"/>
        <v>6</v>
      </c>
      <c r="BZ2" s="506">
        <f t="shared" si="0"/>
        <v>7</v>
      </c>
      <c r="CA2" s="506">
        <f t="shared" si="0"/>
        <v>7</v>
      </c>
      <c r="CB2" s="506">
        <f t="shared" si="0"/>
        <v>7</v>
      </c>
      <c r="CC2" s="506">
        <f t="shared" si="0"/>
        <v>7</v>
      </c>
      <c r="CD2" s="506">
        <f t="shared" si="0"/>
        <v>7</v>
      </c>
      <c r="CE2" s="506">
        <f t="shared" ref="CE2:EG2" si="1">BS2+1</f>
        <v>7</v>
      </c>
      <c r="CF2" s="506">
        <f t="shared" si="1"/>
        <v>7</v>
      </c>
      <c r="CG2" s="506">
        <f t="shared" si="1"/>
        <v>7</v>
      </c>
      <c r="CH2" s="506">
        <f t="shared" si="1"/>
        <v>7</v>
      </c>
      <c r="CI2" s="506">
        <f t="shared" si="1"/>
        <v>7</v>
      </c>
      <c r="CJ2" s="506">
        <f t="shared" si="1"/>
        <v>7</v>
      </c>
      <c r="CK2" s="506">
        <f t="shared" si="1"/>
        <v>7</v>
      </c>
      <c r="CL2" s="506">
        <f t="shared" si="1"/>
        <v>8</v>
      </c>
      <c r="CM2" s="506">
        <f t="shared" si="1"/>
        <v>8</v>
      </c>
      <c r="CN2" s="506">
        <f t="shared" si="1"/>
        <v>8</v>
      </c>
      <c r="CO2" s="506">
        <f t="shared" si="1"/>
        <v>8</v>
      </c>
      <c r="CP2" s="506">
        <f t="shared" si="1"/>
        <v>8</v>
      </c>
      <c r="CQ2" s="506">
        <f t="shared" si="1"/>
        <v>8</v>
      </c>
      <c r="CR2" s="506">
        <f t="shared" si="1"/>
        <v>8</v>
      </c>
      <c r="CS2" s="506">
        <f t="shared" si="1"/>
        <v>8</v>
      </c>
      <c r="CT2" s="506">
        <f t="shared" si="1"/>
        <v>8</v>
      </c>
      <c r="CU2" s="506">
        <f t="shared" si="1"/>
        <v>8</v>
      </c>
      <c r="CV2" s="506">
        <f t="shared" si="1"/>
        <v>8</v>
      </c>
      <c r="CW2" s="506">
        <f t="shared" si="1"/>
        <v>8</v>
      </c>
      <c r="CX2" s="506">
        <f t="shared" si="1"/>
        <v>9</v>
      </c>
      <c r="CY2" s="506">
        <f t="shared" si="1"/>
        <v>9</v>
      </c>
      <c r="CZ2" s="506">
        <f t="shared" si="1"/>
        <v>9</v>
      </c>
      <c r="DA2" s="506">
        <f t="shared" si="1"/>
        <v>9</v>
      </c>
      <c r="DB2" s="506">
        <f t="shared" si="1"/>
        <v>9</v>
      </c>
      <c r="DC2" s="506">
        <f t="shared" si="1"/>
        <v>9</v>
      </c>
      <c r="DD2" s="506">
        <f t="shared" si="1"/>
        <v>9</v>
      </c>
      <c r="DE2" s="506">
        <f t="shared" si="1"/>
        <v>9</v>
      </c>
      <c r="DF2" s="506">
        <f t="shared" si="1"/>
        <v>9</v>
      </c>
      <c r="DG2" s="506">
        <f t="shared" si="1"/>
        <v>9</v>
      </c>
      <c r="DH2" s="506">
        <f t="shared" si="1"/>
        <v>9</v>
      </c>
      <c r="DI2" s="506">
        <f t="shared" si="1"/>
        <v>9</v>
      </c>
      <c r="DJ2" s="506">
        <f t="shared" si="1"/>
        <v>10</v>
      </c>
      <c r="DK2" s="506">
        <f t="shared" si="1"/>
        <v>10</v>
      </c>
      <c r="DL2" s="506">
        <f t="shared" si="1"/>
        <v>10</v>
      </c>
      <c r="DM2" s="506">
        <f t="shared" si="1"/>
        <v>10</v>
      </c>
      <c r="DN2" s="506">
        <f t="shared" si="1"/>
        <v>10</v>
      </c>
      <c r="DO2" s="506">
        <f t="shared" si="1"/>
        <v>10</v>
      </c>
      <c r="DP2" s="506">
        <f t="shared" si="1"/>
        <v>10</v>
      </c>
      <c r="DQ2" s="506">
        <f t="shared" si="1"/>
        <v>10</v>
      </c>
      <c r="DR2" s="506">
        <f t="shared" si="1"/>
        <v>10</v>
      </c>
      <c r="DS2" s="506">
        <f t="shared" si="1"/>
        <v>10</v>
      </c>
      <c r="DT2" s="506">
        <f t="shared" si="1"/>
        <v>10</v>
      </c>
      <c r="DU2" s="506">
        <f t="shared" si="1"/>
        <v>10</v>
      </c>
      <c r="DV2" s="506">
        <f t="shared" si="1"/>
        <v>11</v>
      </c>
      <c r="DW2" s="506">
        <f t="shared" si="1"/>
        <v>11</v>
      </c>
      <c r="DX2" s="506">
        <f t="shared" si="1"/>
        <v>11</v>
      </c>
      <c r="DY2" s="506">
        <f t="shared" si="1"/>
        <v>11</v>
      </c>
      <c r="DZ2" s="506">
        <f t="shared" si="1"/>
        <v>11</v>
      </c>
      <c r="EA2" s="506">
        <f t="shared" si="1"/>
        <v>11</v>
      </c>
      <c r="EB2" s="506">
        <f t="shared" si="1"/>
        <v>11</v>
      </c>
      <c r="EC2" s="506">
        <f t="shared" si="1"/>
        <v>11</v>
      </c>
      <c r="ED2" s="506">
        <f t="shared" si="1"/>
        <v>11</v>
      </c>
      <c r="EE2" s="506">
        <f t="shared" si="1"/>
        <v>11</v>
      </c>
      <c r="EF2" s="506">
        <f t="shared" si="1"/>
        <v>11</v>
      </c>
      <c r="EG2" s="506">
        <f t="shared" si="1"/>
        <v>11</v>
      </c>
      <c r="EH2" s="481"/>
    </row>
    <row r="3" spans="1:138" s="486" customFormat="1" ht="15" customHeight="1" outlineLevel="1" x14ac:dyDescent="0.25">
      <c r="A3" s="483"/>
      <c r="B3" s="484"/>
      <c r="C3" s="484"/>
      <c r="D3" s="476" t="s">
        <v>284</v>
      </c>
      <c r="E3" s="485"/>
      <c r="F3" s="485">
        <f t="shared" ref="F3:AK3" si="2">MONTH(F5)</f>
        <v>1</v>
      </c>
      <c r="G3" s="505">
        <f t="shared" si="2"/>
        <v>2</v>
      </c>
      <c r="H3" s="505">
        <f t="shared" si="2"/>
        <v>3</v>
      </c>
      <c r="I3" s="505">
        <f t="shared" si="2"/>
        <v>4</v>
      </c>
      <c r="J3" s="505">
        <f t="shared" si="2"/>
        <v>5</v>
      </c>
      <c r="K3" s="505">
        <f t="shared" si="2"/>
        <v>6</v>
      </c>
      <c r="L3" s="505">
        <f t="shared" si="2"/>
        <v>7</v>
      </c>
      <c r="M3" s="505">
        <f t="shared" si="2"/>
        <v>8</v>
      </c>
      <c r="N3" s="505">
        <f t="shared" si="2"/>
        <v>9</v>
      </c>
      <c r="O3" s="505">
        <f t="shared" si="2"/>
        <v>10</v>
      </c>
      <c r="P3" s="505">
        <f t="shared" si="2"/>
        <v>11</v>
      </c>
      <c r="Q3" s="505">
        <f t="shared" si="2"/>
        <v>12</v>
      </c>
      <c r="R3" s="505">
        <f t="shared" si="2"/>
        <v>1</v>
      </c>
      <c r="S3" s="505">
        <f t="shared" si="2"/>
        <v>2</v>
      </c>
      <c r="T3" s="505">
        <f t="shared" si="2"/>
        <v>3</v>
      </c>
      <c r="U3" s="505">
        <f t="shared" si="2"/>
        <v>4</v>
      </c>
      <c r="V3" s="505">
        <f t="shared" si="2"/>
        <v>5</v>
      </c>
      <c r="W3" s="505">
        <f t="shared" si="2"/>
        <v>6</v>
      </c>
      <c r="X3" s="505">
        <f t="shared" si="2"/>
        <v>7</v>
      </c>
      <c r="Y3" s="505">
        <f t="shared" si="2"/>
        <v>8</v>
      </c>
      <c r="Z3" s="505">
        <f t="shared" si="2"/>
        <v>9</v>
      </c>
      <c r="AA3" s="505">
        <f t="shared" si="2"/>
        <v>10</v>
      </c>
      <c r="AB3" s="505">
        <f t="shared" si="2"/>
        <v>11</v>
      </c>
      <c r="AC3" s="505">
        <f t="shared" si="2"/>
        <v>12</v>
      </c>
      <c r="AD3" s="505">
        <f t="shared" si="2"/>
        <v>1</v>
      </c>
      <c r="AE3" s="505">
        <f t="shared" si="2"/>
        <v>2</v>
      </c>
      <c r="AF3" s="505">
        <f t="shared" si="2"/>
        <v>3</v>
      </c>
      <c r="AG3" s="505">
        <f t="shared" si="2"/>
        <v>4</v>
      </c>
      <c r="AH3" s="505">
        <f t="shared" si="2"/>
        <v>5</v>
      </c>
      <c r="AI3" s="505">
        <f t="shared" si="2"/>
        <v>6</v>
      </c>
      <c r="AJ3" s="505">
        <f t="shared" si="2"/>
        <v>7</v>
      </c>
      <c r="AK3" s="505">
        <f t="shared" si="2"/>
        <v>8</v>
      </c>
      <c r="AL3" s="505">
        <f t="shared" ref="AL3:BQ3" si="3">MONTH(AL5)</f>
        <v>9</v>
      </c>
      <c r="AM3" s="505">
        <f t="shared" si="3"/>
        <v>10</v>
      </c>
      <c r="AN3" s="505">
        <f t="shared" si="3"/>
        <v>11</v>
      </c>
      <c r="AO3" s="505">
        <f t="shared" si="3"/>
        <v>12</v>
      </c>
      <c r="AP3" s="505">
        <f t="shared" si="3"/>
        <v>1</v>
      </c>
      <c r="AQ3" s="505">
        <f t="shared" si="3"/>
        <v>2</v>
      </c>
      <c r="AR3" s="505">
        <f t="shared" si="3"/>
        <v>3</v>
      </c>
      <c r="AS3" s="505">
        <f t="shared" si="3"/>
        <v>4</v>
      </c>
      <c r="AT3" s="505">
        <f t="shared" si="3"/>
        <v>5</v>
      </c>
      <c r="AU3" s="505">
        <f t="shared" si="3"/>
        <v>6</v>
      </c>
      <c r="AV3" s="505">
        <f t="shared" si="3"/>
        <v>7</v>
      </c>
      <c r="AW3" s="505">
        <f t="shared" si="3"/>
        <v>8</v>
      </c>
      <c r="AX3" s="505">
        <f t="shared" si="3"/>
        <v>9</v>
      </c>
      <c r="AY3" s="505">
        <f t="shared" si="3"/>
        <v>10</v>
      </c>
      <c r="AZ3" s="505">
        <f t="shared" si="3"/>
        <v>11</v>
      </c>
      <c r="BA3" s="505">
        <f t="shared" si="3"/>
        <v>12</v>
      </c>
      <c r="BB3" s="505">
        <f t="shared" si="3"/>
        <v>1</v>
      </c>
      <c r="BC3" s="505">
        <f t="shared" si="3"/>
        <v>2</v>
      </c>
      <c r="BD3" s="505">
        <f t="shared" si="3"/>
        <v>3</v>
      </c>
      <c r="BE3" s="505">
        <f t="shared" si="3"/>
        <v>4</v>
      </c>
      <c r="BF3" s="505">
        <f t="shared" si="3"/>
        <v>5</v>
      </c>
      <c r="BG3" s="505">
        <f t="shared" si="3"/>
        <v>6</v>
      </c>
      <c r="BH3" s="505">
        <f t="shared" si="3"/>
        <v>7</v>
      </c>
      <c r="BI3" s="505">
        <f t="shared" si="3"/>
        <v>8</v>
      </c>
      <c r="BJ3" s="505">
        <f t="shared" si="3"/>
        <v>9</v>
      </c>
      <c r="BK3" s="505">
        <f t="shared" si="3"/>
        <v>10</v>
      </c>
      <c r="BL3" s="505">
        <f t="shared" si="3"/>
        <v>11</v>
      </c>
      <c r="BM3" s="505">
        <f t="shared" si="3"/>
        <v>12</v>
      </c>
      <c r="BN3" s="505">
        <f t="shared" si="3"/>
        <v>1</v>
      </c>
      <c r="BO3" s="505">
        <f t="shared" si="3"/>
        <v>2</v>
      </c>
      <c r="BP3" s="505">
        <f t="shared" si="3"/>
        <v>3</v>
      </c>
      <c r="BQ3" s="505">
        <f t="shared" si="3"/>
        <v>4</v>
      </c>
      <c r="BR3" s="505">
        <f t="shared" ref="BR3:CW3" si="4">MONTH(BR5)</f>
        <v>5</v>
      </c>
      <c r="BS3" s="505">
        <f t="shared" si="4"/>
        <v>6</v>
      </c>
      <c r="BT3" s="505">
        <f t="shared" si="4"/>
        <v>7</v>
      </c>
      <c r="BU3" s="505">
        <f t="shared" si="4"/>
        <v>8</v>
      </c>
      <c r="BV3" s="505">
        <f t="shared" si="4"/>
        <v>9</v>
      </c>
      <c r="BW3" s="505">
        <f t="shared" si="4"/>
        <v>10</v>
      </c>
      <c r="BX3" s="505">
        <f t="shared" si="4"/>
        <v>11</v>
      </c>
      <c r="BY3" s="505">
        <f t="shared" si="4"/>
        <v>12</v>
      </c>
      <c r="BZ3" s="505">
        <f t="shared" si="4"/>
        <v>1</v>
      </c>
      <c r="CA3" s="505">
        <f t="shared" si="4"/>
        <v>2</v>
      </c>
      <c r="CB3" s="505">
        <f t="shared" si="4"/>
        <v>3</v>
      </c>
      <c r="CC3" s="505">
        <f t="shared" si="4"/>
        <v>4</v>
      </c>
      <c r="CD3" s="505">
        <f t="shared" si="4"/>
        <v>5</v>
      </c>
      <c r="CE3" s="505">
        <f t="shared" si="4"/>
        <v>6</v>
      </c>
      <c r="CF3" s="505">
        <f t="shared" si="4"/>
        <v>7</v>
      </c>
      <c r="CG3" s="505">
        <f t="shared" si="4"/>
        <v>8</v>
      </c>
      <c r="CH3" s="505">
        <f t="shared" si="4"/>
        <v>9</v>
      </c>
      <c r="CI3" s="505">
        <f t="shared" si="4"/>
        <v>10</v>
      </c>
      <c r="CJ3" s="505">
        <f t="shared" si="4"/>
        <v>11</v>
      </c>
      <c r="CK3" s="505">
        <f t="shared" si="4"/>
        <v>12</v>
      </c>
      <c r="CL3" s="505">
        <f t="shared" si="4"/>
        <v>1</v>
      </c>
      <c r="CM3" s="505">
        <f t="shared" si="4"/>
        <v>2</v>
      </c>
      <c r="CN3" s="505">
        <f t="shared" si="4"/>
        <v>3</v>
      </c>
      <c r="CO3" s="505">
        <f t="shared" si="4"/>
        <v>4</v>
      </c>
      <c r="CP3" s="505">
        <f t="shared" si="4"/>
        <v>5</v>
      </c>
      <c r="CQ3" s="505">
        <f t="shared" si="4"/>
        <v>6</v>
      </c>
      <c r="CR3" s="505">
        <f t="shared" si="4"/>
        <v>7</v>
      </c>
      <c r="CS3" s="505">
        <f t="shared" si="4"/>
        <v>8</v>
      </c>
      <c r="CT3" s="505">
        <f t="shared" si="4"/>
        <v>9</v>
      </c>
      <c r="CU3" s="505">
        <f t="shared" si="4"/>
        <v>10</v>
      </c>
      <c r="CV3" s="505">
        <f t="shared" si="4"/>
        <v>11</v>
      </c>
      <c r="CW3" s="505">
        <f t="shared" si="4"/>
        <v>12</v>
      </c>
      <c r="CX3" s="505">
        <f t="shared" ref="CX3:EG3" si="5">MONTH(CX5)</f>
        <v>1</v>
      </c>
      <c r="CY3" s="505">
        <f t="shared" si="5"/>
        <v>2</v>
      </c>
      <c r="CZ3" s="505">
        <f t="shared" si="5"/>
        <v>3</v>
      </c>
      <c r="DA3" s="505">
        <f t="shared" si="5"/>
        <v>4</v>
      </c>
      <c r="DB3" s="505">
        <f t="shared" si="5"/>
        <v>5</v>
      </c>
      <c r="DC3" s="505">
        <f t="shared" si="5"/>
        <v>6</v>
      </c>
      <c r="DD3" s="505">
        <f t="shared" si="5"/>
        <v>7</v>
      </c>
      <c r="DE3" s="505">
        <f t="shared" si="5"/>
        <v>8</v>
      </c>
      <c r="DF3" s="505">
        <f t="shared" si="5"/>
        <v>9</v>
      </c>
      <c r="DG3" s="505">
        <f t="shared" si="5"/>
        <v>10</v>
      </c>
      <c r="DH3" s="505">
        <f t="shared" si="5"/>
        <v>11</v>
      </c>
      <c r="DI3" s="505">
        <f t="shared" si="5"/>
        <v>12</v>
      </c>
      <c r="DJ3" s="505">
        <f t="shared" si="5"/>
        <v>1</v>
      </c>
      <c r="DK3" s="505">
        <f t="shared" si="5"/>
        <v>2</v>
      </c>
      <c r="DL3" s="505">
        <f t="shared" si="5"/>
        <v>3</v>
      </c>
      <c r="DM3" s="505">
        <f t="shared" si="5"/>
        <v>4</v>
      </c>
      <c r="DN3" s="505">
        <f t="shared" si="5"/>
        <v>5</v>
      </c>
      <c r="DO3" s="505">
        <f t="shared" si="5"/>
        <v>6</v>
      </c>
      <c r="DP3" s="505">
        <f t="shared" si="5"/>
        <v>7</v>
      </c>
      <c r="DQ3" s="505">
        <f t="shared" si="5"/>
        <v>8</v>
      </c>
      <c r="DR3" s="505">
        <f t="shared" si="5"/>
        <v>9</v>
      </c>
      <c r="DS3" s="505">
        <f t="shared" si="5"/>
        <v>10</v>
      </c>
      <c r="DT3" s="505">
        <f t="shared" si="5"/>
        <v>11</v>
      </c>
      <c r="DU3" s="505">
        <f t="shared" si="5"/>
        <v>12</v>
      </c>
      <c r="DV3" s="505">
        <f t="shared" si="5"/>
        <v>1</v>
      </c>
      <c r="DW3" s="505">
        <f t="shared" si="5"/>
        <v>2</v>
      </c>
      <c r="DX3" s="505">
        <f t="shared" si="5"/>
        <v>3</v>
      </c>
      <c r="DY3" s="505">
        <f t="shared" si="5"/>
        <v>4</v>
      </c>
      <c r="DZ3" s="505">
        <f t="shared" si="5"/>
        <v>5</v>
      </c>
      <c r="EA3" s="505">
        <f t="shared" si="5"/>
        <v>6</v>
      </c>
      <c r="EB3" s="505">
        <f t="shared" si="5"/>
        <v>7</v>
      </c>
      <c r="EC3" s="505">
        <f t="shared" si="5"/>
        <v>8</v>
      </c>
      <c r="ED3" s="505">
        <f t="shared" si="5"/>
        <v>9</v>
      </c>
      <c r="EE3" s="505">
        <f t="shared" si="5"/>
        <v>10</v>
      </c>
      <c r="EF3" s="505">
        <f t="shared" si="5"/>
        <v>11</v>
      </c>
      <c r="EG3" s="505">
        <f t="shared" si="5"/>
        <v>12</v>
      </c>
      <c r="EH3" s="481"/>
    </row>
    <row r="4" spans="1:138" s="266" customFormat="1" ht="15" customHeight="1" outlineLevel="1" x14ac:dyDescent="0.25">
      <c r="B4" s="487"/>
      <c r="C4" s="487"/>
      <c r="D4" s="479" t="s">
        <v>283</v>
      </c>
      <c r="E4" s="480"/>
      <c r="F4" s="507">
        <f t="shared" ref="F4:AK4" si="6">YEAR(F5)</f>
        <v>2023</v>
      </c>
      <c r="G4" s="508">
        <f t="shared" si="6"/>
        <v>2023</v>
      </c>
      <c r="H4" s="508">
        <f t="shared" si="6"/>
        <v>2023</v>
      </c>
      <c r="I4" s="508">
        <f t="shared" si="6"/>
        <v>2023</v>
      </c>
      <c r="J4" s="508">
        <f t="shared" si="6"/>
        <v>2023</v>
      </c>
      <c r="K4" s="508">
        <f t="shared" si="6"/>
        <v>2023</v>
      </c>
      <c r="L4" s="508">
        <f t="shared" si="6"/>
        <v>2023</v>
      </c>
      <c r="M4" s="508">
        <f t="shared" si="6"/>
        <v>2023</v>
      </c>
      <c r="N4" s="508">
        <f t="shared" si="6"/>
        <v>2023</v>
      </c>
      <c r="O4" s="508">
        <f t="shared" si="6"/>
        <v>2023</v>
      </c>
      <c r="P4" s="508">
        <f t="shared" si="6"/>
        <v>2023</v>
      </c>
      <c r="Q4" s="508">
        <f t="shared" si="6"/>
        <v>2023</v>
      </c>
      <c r="R4" s="508">
        <f t="shared" si="6"/>
        <v>2024</v>
      </c>
      <c r="S4" s="508">
        <f t="shared" si="6"/>
        <v>2024</v>
      </c>
      <c r="T4" s="508">
        <f t="shared" si="6"/>
        <v>2024</v>
      </c>
      <c r="U4" s="508">
        <f t="shared" si="6"/>
        <v>2024</v>
      </c>
      <c r="V4" s="508">
        <f t="shared" si="6"/>
        <v>2024</v>
      </c>
      <c r="W4" s="508">
        <f t="shared" si="6"/>
        <v>2024</v>
      </c>
      <c r="X4" s="508">
        <f t="shared" si="6"/>
        <v>2024</v>
      </c>
      <c r="Y4" s="508">
        <f t="shared" si="6"/>
        <v>2024</v>
      </c>
      <c r="Z4" s="508">
        <f t="shared" si="6"/>
        <v>2024</v>
      </c>
      <c r="AA4" s="508">
        <f t="shared" si="6"/>
        <v>2024</v>
      </c>
      <c r="AB4" s="508">
        <f t="shared" si="6"/>
        <v>2024</v>
      </c>
      <c r="AC4" s="508">
        <f t="shared" si="6"/>
        <v>2024</v>
      </c>
      <c r="AD4" s="508">
        <f t="shared" si="6"/>
        <v>2025</v>
      </c>
      <c r="AE4" s="508">
        <f t="shared" si="6"/>
        <v>2025</v>
      </c>
      <c r="AF4" s="508">
        <f t="shared" si="6"/>
        <v>2025</v>
      </c>
      <c r="AG4" s="508">
        <f t="shared" si="6"/>
        <v>2025</v>
      </c>
      <c r="AH4" s="508">
        <f t="shared" si="6"/>
        <v>2025</v>
      </c>
      <c r="AI4" s="508">
        <f t="shared" si="6"/>
        <v>2025</v>
      </c>
      <c r="AJ4" s="508">
        <f t="shared" si="6"/>
        <v>2025</v>
      </c>
      <c r="AK4" s="508">
        <f t="shared" si="6"/>
        <v>2025</v>
      </c>
      <c r="AL4" s="508">
        <f t="shared" ref="AL4:BQ4" si="7">YEAR(AL5)</f>
        <v>2025</v>
      </c>
      <c r="AM4" s="508">
        <f t="shared" si="7"/>
        <v>2025</v>
      </c>
      <c r="AN4" s="508">
        <f t="shared" si="7"/>
        <v>2025</v>
      </c>
      <c r="AO4" s="508">
        <f t="shared" si="7"/>
        <v>2025</v>
      </c>
      <c r="AP4" s="508">
        <f t="shared" si="7"/>
        <v>2026</v>
      </c>
      <c r="AQ4" s="508">
        <f t="shared" si="7"/>
        <v>2026</v>
      </c>
      <c r="AR4" s="508">
        <f t="shared" si="7"/>
        <v>2026</v>
      </c>
      <c r="AS4" s="508">
        <f t="shared" si="7"/>
        <v>2026</v>
      </c>
      <c r="AT4" s="508">
        <f t="shared" si="7"/>
        <v>2026</v>
      </c>
      <c r="AU4" s="508">
        <f t="shared" si="7"/>
        <v>2026</v>
      </c>
      <c r="AV4" s="508">
        <f t="shared" si="7"/>
        <v>2026</v>
      </c>
      <c r="AW4" s="508">
        <f t="shared" si="7"/>
        <v>2026</v>
      </c>
      <c r="AX4" s="508">
        <f t="shared" si="7"/>
        <v>2026</v>
      </c>
      <c r="AY4" s="508">
        <f t="shared" si="7"/>
        <v>2026</v>
      </c>
      <c r="AZ4" s="508">
        <f t="shared" si="7"/>
        <v>2026</v>
      </c>
      <c r="BA4" s="508">
        <f t="shared" si="7"/>
        <v>2026</v>
      </c>
      <c r="BB4" s="508">
        <f t="shared" si="7"/>
        <v>2027</v>
      </c>
      <c r="BC4" s="508">
        <f t="shared" si="7"/>
        <v>2027</v>
      </c>
      <c r="BD4" s="508">
        <f t="shared" si="7"/>
        <v>2027</v>
      </c>
      <c r="BE4" s="508">
        <f t="shared" si="7"/>
        <v>2027</v>
      </c>
      <c r="BF4" s="508">
        <f t="shared" si="7"/>
        <v>2027</v>
      </c>
      <c r="BG4" s="508">
        <f t="shared" si="7"/>
        <v>2027</v>
      </c>
      <c r="BH4" s="508">
        <f t="shared" si="7"/>
        <v>2027</v>
      </c>
      <c r="BI4" s="508">
        <f t="shared" si="7"/>
        <v>2027</v>
      </c>
      <c r="BJ4" s="508">
        <f t="shared" si="7"/>
        <v>2027</v>
      </c>
      <c r="BK4" s="508">
        <f t="shared" si="7"/>
        <v>2027</v>
      </c>
      <c r="BL4" s="508">
        <f t="shared" si="7"/>
        <v>2027</v>
      </c>
      <c r="BM4" s="508">
        <f t="shared" si="7"/>
        <v>2027</v>
      </c>
      <c r="BN4" s="508">
        <f t="shared" si="7"/>
        <v>2028</v>
      </c>
      <c r="BO4" s="508">
        <f t="shared" si="7"/>
        <v>2028</v>
      </c>
      <c r="BP4" s="508">
        <f t="shared" si="7"/>
        <v>2028</v>
      </c>
      <c r="BQ4" s="508">
        <f t="shared" si="7"/>
        <v>2028</v>
      </c>
      <c r="BR4" s="508">
        <f t="shared" ref="BR4:CW4" si="8">YEAR(BR5)</f>
        <v>2028</v>
      </c>
      <c r="BS4" s="508">
        <f t="shared" si="8"/>
        <v>2028</v>
      </c>
      <c r="BT4" s="508">
        <f t="shared" si="8"/>
        <v>2028</v>
      </c>
      <c r="BU4" s="508">
        <f t="shared" si="8"/>
        <v>2028</v>
      </c>
      <c r="BV4" s="508">
        <f t="shared" si="8"/>
        <v>2028</v>
      </c>
      <c r="BW4" s="508">
        <f t="shared" si="8"/>
        <v>2028</v>
      </c>
      <c r="BX4" s="508">
        <f t="shared" si="8"/>
        <v>2028</v>
      </c>
      <c r="BY4" s="508">
        <f t="shared" si="8"/>
        <v>2028</v>
      </c>
      <c r="BZ4" s="508">
        <f t="shared" si="8"/>
        <v>2029</v>
      </c>
      <c r="CA4" s="508">
        <f t="shared" si="8"/>
        <v>2029</v>
      </c>
      <c r="CB4" s="508">
        <f t="shared" si="8"/>
        <v>2029</v>
      </c>
      <c r="CC4" s="508">
        <f t="shared" si="8"/>
        <v>2029</v>
      </c>
      <c r="CD4" s="508">
        <f t="shared" si="8"/>
        <v>2029</v>
      </c>
      <c r="CE4" s="508">
        <f t="shared" si="8"/>
        <v>2029</v>
      </c>
      <c r="CF4" s="508">
        <f t="shared" si="8"/>
        <v>2029</v>
      </c>
      <c r="CG4" s="508">
        <f t="shared" si="8"/>
        <v>2029</v>
      </c>
      <c r="CH4" s="508">
        <f t="shared" si="8"/>
        <v>2029</v>
      </c>
      <c r="CI4" s="508">
        <f t="shared" si="8"/>
        <v>2029</v>
      </c>
      <c r="CJ4" s="508">
        <f t="shared" si="8"/>
        <v>2029</v>
      </c>
      <c r="CK4" s="508">
        <f t="shared" si="8"/>
        <v>2029</v>
      </c>
      <c r="CL4" s="508">
        <f t="shared" si="8"/>
        <v>2030</v>
      </c>
      <c r="CM4" s="508">
        <f t="shared" si="8"/>
        <v>2030</v>
      </c>
      <c r="CN4" s="508">
        <f t="shared" si="8"/>
        <v>2030</v>
      </c>
      <c r="CO4" s="508">
        <f t="shared" si="8"/>
        <v>2030</v>
      </c>
      <c r="CP4" s="508">
        <f t="shared" si="8"/>
        <v>2030</v>
      </c>
      <c r="CQ4" s="508">
        <f t="shared" si="8"/>
        <v>2030</v>
      </c>
      <c r="CR4" s="508">
        <f t="shared" si="8"/>
        <v>2030</v>
      </c>
      <c r="CS4" s="508">
        <f t="shared" si="8"/>
        <v>2030</v>
      </c>
      <c r="CT4" s="508">
        <f t="shared" si="8"/>
        <v>2030</v>
      </c>
      <c r="CU4" s="508">
        <f t="shared" si="8"/>
        <v>2030</v>
      </c>
      <c r="CV4" s="508">
        <f t="shared" si="8"/>
        <v>2030</v>
      </c>
      <c r="CW4" s="508">
        <f t="shared" si="8"/>
        <v>2030</v>
      </c>
      <c r="CX4" s="508">
        <f t="shared" ref="CX4:EC4" si="9">YEAR(CX5)</f>
        <v>2031</v>
      </c>
      <c r="CY4" s="508">
        <f t="shared" si="9"/>
        <v>2031</v>
      </c>
      <c r="CZ4" s="508">
        <f t="shared" si="9"/>
        <v>2031</v>
      </c>
      <c r="DA4" s="508">
        <f t="shared" si="9"/>
        <v>2031</v>
      </c>
      <c r="DB4" s="508">
        <f t="shared" si="9"/>
        <v>2031</v>
      </c>
      <c r="DC4" s="508">
        <f t="shared" si="9"/>
        <v>2031</v>
      </c>
      <c r="DD4" s="508">
        <f t="shared" si="9"/>
        <v>2031</v>
      </c>
      <c r="DE4" s="508">
        <f t="shared" si="9"/>
        <v>2031</v>
      </c>
      <c r="DF4" s="508">
        <f t="shared" si="9"/>
        <v>2031</v>
      </c>
      <c r="DG4" s="508">
        <f t="shared" si="9"/>
        <v>2031</v>
      </c>
      <c r="DH4" s="508">
        <f t="shared" si="9"/>
        <v>2031</v>
      </c>
      <c r="DI4" s="508">
        <f t="shared" si="9"/>
        <v>2031</v>
      </c>
      <c r="DJ4" s="508">
        <f t="shared" si="9"/>
        <v>2032</v>
      </c>
      <c r="DK4" s="508">
        <f t="shared" si="9"/>
        <v>2032</v>
      </c>
      <c r="DL4" s="508">
        <f t="shared" si="9"/>
        <v>2032</v>
      </c>
      <c r="DM4" s="508">
        <f t="shared" si="9"/>
        <v>2032</v>
      </c>
      <c r="DN4" s="508">
        <f t="shared" si="9"/>
        <v>2032</v>
      </c>
      <c r="DO4" s="508">
        <f t="shared" si="9"/>
        <v>2032</v>
      </c>
      <c r="DP4" s="508">
        <f t="shared" si="9"/>
        <v>2032</v>
      </c>
      <c r="DQ4" s="508">
        <f t="shared" si="9"/>
        <v>2032</v>
      </c>
      <c r="DR4" s="508">
        <f t="shared" si="9"/>
        <v>2032</v>
      </c>
      <c r="DS4" s="508">
        <f t="shared" si="9"/>
        <v>2032</v>
      </c>
      <c r="DT4" s="508">
        <f t="shared" si="9"/>
        <v>2032</v>
      </c>
      <c r="DU4" s="508">
        <f t="shared" si="9"/>
        <v>2032</v>
      </c>
      <c r="DV4" s="508">
        <f t="shared" si="9"/>
        <v>2033</v>
      </c>
      <c r="DW4" s="508">
        <f t="shared" si="9"/>
        <v>2033</v>
      </c>
      <c r="DX4" s="508">
        <f t="shared" si="9"/>
        <v>2033</v>
      </c>
      <c r="DY4" s="508">
        <f t="shared" si="9"/>
        <v>2033</v>
      </c>
      <c r="DZ4" s="508">
        <f t="shared" si="9"/>
        <v>2033</v>
      </c>
      <c r="EA4" s="508">
        <f t="shared" si="9"/>
        <v>2033</v>
      </c>
      <c r="EB4" s="508">
        <f t="shared" si="9"/>
        <v>2033</v>
      </c>
      <c r="EC4" s="508">
        <f t="shared" si="9"/>
        <v>2033</v>
      </c>
      <c r="ED4" s="508">
        <f t="shared" ref="ED4:EG4" si="10">YEAR(ED5)</f>
        <v>2033</v>
      </c>
      <c r="EE4" s="508">
        <f t="shared" si="10"/>
        <v>2033</v>
      </c>
      <c r="EF4" s="508">
        <f t="shared" si="10"/>
        <v>2033</v>
      </c>
      <c r="EG4" s="508">
        <f t="shared" si="10"/>
        <v>2033</v>
      </c>
      <c r="EH4" s="481"/>
    </row>
    <row r="5" spans="1:138" s="266" customFormat="1" ht="15" customHeight="1" outlineLevel="1" x14ac:dyDescent="0.25">
      <c r="B5" s="487"/>
      <c r="C5" s="487"/>
      <c r="D5" s="476" t="s">
        <v>286</v>
      </c>
      <c r="E5" s="477">
        <f>'Summary &amp; Purchase Assumptions'!C18-1</f>
        <v>44926</v>
      </c>
      <c r="F5" s="169">
        <f>EOMONTH(E5,1)</f>
        <v>44957</v>
      </c>
      <c r="G5" s="169">
        <f>EOMONTH(F5,1)</f>
        <v>44985</v>
      </c>
      <c r="H5" s="169">
        <f t="shared" ref="H5:BS5" si="11">EOMONTH(G5,1)</f>
        <v>45016</v>
      </c>
      <c r="I5" s="169">
        <f t="shared" si="11"/>
        <v>45046</v>
      </c>
      <c r="J5" s="169">
        <f t="shared" si="11"/>
        <v>45077</v>
      </c>
      <c r="K5" s="169">
        <f t="shared" si="11"/>
        <v>45107</v>
      </c>
      <c r="L5" s="169">
        <f t="shared" si="11"/>
        <v>45138</v>
      </c>
      <c r="M5" s="169">
        <f t="shared" si="11"/>
        <v>45169</v>
      </c>
      <c r="N5" s="169">
        <f t="shared" si="11"/>
        <v>45199</v>
      </c>
      <c r="O5" s="169">
        <f t="shared" si="11"/>
        <v>45230</v>
      </c>
      <c r="P5" s="169">
        <f t="shared" si="11"/>
        <v>45260</v>
      </c>
      <c r="Q5" s="169">
        <f t="shared" si="11"/>
        <v>45291</v>
      </c>
      <c r="R5" s="169">
        <f t="shared" si="11"/>
        <v>45322</v>
      </c>
      <c r="S5" s="169">
        <f t="shared" si="11"/>
        <v>45351</v>
      </c>
      <c r="T5" s="169">
        <f t="shared" si="11"/>
        <v>45382</v>
      </c>
      <c r="U5" s="169">
        <f t="shared" si="11"/>
        <v>45412</v>
      </c>
      <c r="V5" s="169">
        <f t="shared" si="11"/>
        <v>45443</v>
      </c>
      <c r="W5" s="169">
        <f t="shared" si="11"/>
        <v>45473</v>
      </c>
      <c r="X5" s="169">
        <f t="shared" si="11"/>
        <v>45504</v>
      </c>
      <c r="Y5" s="169">
        <f t="shared" si="11"/>
        <v>45535</v>
      </c>
      <c r="Z5" s="169">
        <f t="shared" si="11"/>
        <v>45565</v>
      </c>
      <c r="AA5" s="169">
        <f t="shared" si="11"/>
        <v>45596</v>
      </c>
      <c r="AB5" s="169">
        <f t="shared" si="11"/>
        <v>45626</v>
      </c>
      <c r="AC5" s="169">
        <f t="shared" si="11"/>
        <v>45657</v>
      </c>
      <c r="AD5" s="169">
        <f t="shared" si="11"/>
        <v>45688</v>
      </c>
      <c r="AE5" s="169">
        <f t="shared" si="11"/>
        <v>45716</v>
      </c>
      <c r="AF5" s="169">
        <f t="shared" si="11"/>
        <v>45747</v>
      </c>
      <c r="AG5" s="169">
        <f t="shared" si="11"/>
        <v>45777</v>
      </c>
      <c r="AH5" s="169">
        <f t="shared" si="11"/>
        <v>45808</v>
      </c>
      <c r="AI5" s="169">
        <f t="shared" si="11"/>
        <v>45838</v>
      </c>
      <c r="AJ5" s="169">
        <f t="shared" si="11"/>
        <v>45869</v>
      </c>
      <c r="AK5" s="169">
        <f t="shared" si="11"/>
        <v>45900</v>
      </c>
      <c r="AL5" s="169">
        <f t="shared" si="11"/>
        <v>45930</v>
      </c>
      <c r="AM5" s="169">
        <f t="shared" si="11"/>
        <v>45961</v>
      </c>
      <c r="AN5" s="169">
        <f t="shared" si="11"/>
        <v>45991</v>
      </c>
      <c r="AO5" s="169">
        <f t="shared" si="11"/>
        <v>46022</v>
      </c>
      <c r="AP5" s="169">
        <f t="shared" si="11"/>
        <v>46053</v>
      </c>
      <c r="AQ5" s="169">
        <f t="shared" si="11"/>
        <v>46081</v>
      </c>
      <c r="AR5" s="169">
        <f t="shared" si="11"/>
        <v>46112</v>
      </c>
      <c r="AS5" s="169">
        <f t="shared" si="11"/>
        <v>46142</v>
      </c>
      <c r="AT5" s="169">
        <f t="shared" si="11"/>
        <v>46173</v>
      </c>
      <c r="AU5" s="169">
        <f t="shared" si="11"/>
        <v>46203</v>
      </c>
      <c r="AV5" s="169">
        <f t="shared" si="11"/>
        <v>46234</v>
      </c>
      <c r="AW5" s="169">
        <f t="shared" si="11"/>
        <v>46265</v>
      </c>
      <c r="AX5" s="169">
        <f t="shared" si="11"/>
        <v>46295</v>
      </c>
      <c r="AY5" s="169">
        <f t="shared" si="11"/>
        <v>46326</v>
      </c>
      <c r="AZ5" s="169">
        <f t="shared" si="11"/>
        <v>46356</v>
      </c>
      <c r="BA5" s="169">
        <f t="shared" si="11"/>
        <v>46387</v>
      </c>
      <c r="BB5" s="169">
        <f t="shared" si="11"/>
        <v>46418</v>
      </c>
      <c r="BC5" s="169">
        <f t="shared" si="11"/>
        <v>46446</v>
      </c>
      <c r="BD5" s="169">
        <f t="shared" si="11"/>
        <v>46477</v>
      </c>
      <c r="BE5" s="169">
        <f t="shared" si="11"/>
        <v>46507</v>
      </c>
      <c r="BF5" s="169">
        <f t="shared" si="11"/>
        <v>46538</v>
      </c>
      <c r="BG5" s="169">
        <f t="shared" si="11"/>
        <v>46568</v>
      </c>
      <c r="BH5" s="169">
        <f t="shared" si="11"/>
        <v>46599</v>
      </c>
      <c r="BI5" s="169">
        <f t="shared" si="11"/>
        <v>46630</v>
      </c>
      <c r="BJ5" s="169">
        <f t="shared" si="11"/>
        <v>46660</v>
      </c>
      <c r="BK5" s="169">
        <f t="shared" si="11"/>
        <v>46691</v>
      </c>
      <c r="BL5" s="169">
        <f t="shared" si="11"/>
        <v>46721</v>
      </c>
      <c r="BM5" s="169">
        <f t="shared" si="11"/>
        <v>46752</v>
      </c>
      <c r="BN5" s="169">
        <f t="shared" si="11"/>
        <v>46783</v>
      </c>
      <c r="BO5" s="169">
        <f t="shared" si="11"/>
        <v>46812</v>
      </c>
      <c r="BP5" s="169">
        <f t="shared" si="11"/>
        <v>46843</v>
      </c>
      <c r="BQ5" s="169">
        <f t="shared" si="11"/>
        <v>46873</v>
      </c>
      <c r="BR5" s="169">
        <f t="shared" si="11"/>
        <v>46904</v>
      </c>
      <c r="BS5" s="169">
        <f t="shared" si="11"/>
        <v>46934</v>
      </c>
      <c r="BT5" s="169">
        <f t="shared" ref="BT5:EE5" si="12">EOMONTH(BS5,1)</f>
        <v>46965</v>
      </c>
      <c r="BU5" s="169">
        <f t="shared" si="12"/>
        <v>46996</v>
      </c>
      <c r="BV5" s="169">
        <f t="shared" si="12"/>
        <v>47026</v>
      </c>
      <c r="BW5" s="169">
        <f t="shared" si="12"/>
        <v>47057</v>
      </c>
      <c r="BX5" s="169">
        <f t="shared" si="12"/>
        <v>47087</v>
      </c>
      <c r="BY5" s="169">
        <f t="shared" si="12"/>
        <v>47118</v>
      </c>
      <c r="BZ5" s="169">
        <f t="shared" si="12"/>
        <v>47149</v>
      </c>
      <c r="CA5" s="169">
        <f t="shared" si="12"/>
        <v>47177</v>
      </c>
      <c r="CB5" s="169">
        <f t="shared" si="12"/>
        <v>47208</v>
      </c>
      <c r="CC5" s="169">
        <f t="shared" si="12"/>
        <v>47238</v>
      </c>
      <c r="CD5" s="169">
        <f t="shared" si="12"/>
        <v>47269</v>
      </c>
      <c r="CE5" s="169">
        <f t="shared" si="12"/>
        <v>47299</v>
      </c>
      <c r="CF5" s="169">
        <f t="shared" si="12"/>
        <v>47330</v>
      </c>
      <c r="CG5" s="169">
        <f t="shared" si="12"/>
        <v>47361</v>
      </c>
      <c r="CH5" s="169">
        <f t="shared" si="12"/>
        <v>47391</v>
      </c>
      <c r="CI5" s="169">
        <f t="shared" si="12"/>
        <v>47422</v>
      </c>
      <c r="CJ5" s="169">
        <f t="shared" si="12"/>
        <v>47452</v>
      </c>
      <c r="CK5" s="169">
        <f t="shared" si="12"/>
        <v>47483</v>
      </c>
      <c r="CL5" s="169">
        <f t="shared" si="12"/>
        <v>47514</v>
      </c>
      <c r="CM5" s="169">
        <f t="shared" si="12"/>
        <v>47542</v>
      </c>
      <c r="CN5" s="169">
        <f t="shared" si="12"/>
        <v>47573</v>
      </c>
      <c r="CO5" s="169">
        <f t="shared" si="12"/>
        <v>47603</v>
      </c>
      <c r="CP5" s="169">
        <f t="shared" si="12"/>
        <v>47634</v>
      </c>
      <c r="CQ5" s="169">
        <f t="shared" si="12"/>
        <v>47664</v>
      </c>
      <c r="CR5" s="169">
        <f t="shared" si="12"/>
        <v>47695</v>
      </c>
      <c r="CS5" s="169">
        <f t="shared" si="12"/>
        <v>47726</v>
      </c>
      <c r="CT5" s="169">
        <f t="shared" si="12"/>
        <v>47756</v>
      </c>
      <c r="CU5" s="169">
        <f t="shared" si="12"/>
        <v>47787</v>
      </c>
      <c r="CV5" s="169">
        <f t="shared" si="12"/>
        <v>47817</v>
      </c>
      <c r="CW5" s="169">
        <f t="shared" si="12"/>
        <v>47848</v>
      </c>
      <c r="CX5" s="169">
        <f t="shared" si="12"/>
        <v>47879</v>
      </c>
      <c r="CY5" s="169">
        <f t="shared" si="12"/>
        <v>47907</v>
      </c>
      <c r="CZ5" s="169">
        <f t="shared" si="12"/>
        <v>47938</v>
      </c>
      <c r="DA5" s="169">
        <f t="shared" si="12"/>
        <v>47968</v>
      </c>
      <c r="DB5" s="169">
        <f t="shared" si="12"/>
        <v>47999</v>
      </c>
      <c r="DC5" s="169">
        <f t="shared" si="12"/>
        <v>48029</v>
      </c>
      <c r="DD5" s="169">
        <f t="shared" si="12"/>
        <v>48060</v>
      </c>
      <c r="DE5" s="169">
        <f t="shared" si="12"/>
        <v>48091</v>
      </c>
      <c r="DF5" s="169">
        <f t="shared" si="12"/>
        <v>48121</v>
      </c>
      <c r="DG5" s="169">
        <f t="shared" si="12"/>
        <v>48152</v>
      </c>
      <c r="DH5" s="169">
        <f t="shared" si="12"/>
        <v>48182</v>
      </c>
      <c r="DI5" s="169">
        <f t="shared" si="12"/>
        <v>48213</v>
      </c>
      <c r="DJ5" s="169">
        <f t="shared" si="12"/>
        <v>48244</v>
      </c>
      <c r="DK5" s="169">
        <f t="shared" si="12"/>
        <v>48273</v>
      </c>
      <c r="DL5" s="169">
        <f t="shared" si="12"/>
        <v>48304</v>
      </c>
      <c r="DM5" s="169">
        <f t="shared" si="12"/>
        <v>48334</v>
      </c>
      <c r="DN5" s="169">
        <f t="shared" si="12"/>
        <v>48365</v>
      </c>
      <c r="DO5" s="169">
        <f t="shared" si="12"/>
        <v>48395</v>
      </c>
      <c r="DP5" s="169">
        <f t="shared" si="12"/>
        <v>48426</v>
      </c>
      <c r="DQ5" s="169">
        <f t="shared" si="12"/>
        <v>48457</v>
      </c>
      <c r="DR5" s="169">
        <f t="shared" si="12"/>
        <v>48487</v>
      </c>
      <c r="DS5" s="169">
        <f t="shared" si="12"/>
        <v>48518</v>
      </c>
      <c r="DT5" s="169">
        <f t="shared" si="12"/>
        <v>48548</v>
      </c>
      <c r="DU5" s="169">
        <f t="shared" si="12"/>
        <v>48579</v>
      </c>
      <c r="DV5" s="169">
        <f t="shared" si="12"/>
        <v>48610</v>
      </c>
      <c r="DW5" s="169">
        <f t="shared" si="12"/>
        <v>48638</v>
      </c>
      <c r="DX5" s="169">
        <f t="shared" si="12"/>
        <v>48669</v>
      </c>
      <c r="DY5" s="169">
        <f t="shared" si="12"/>
        <v>48699</v>
      </c>
      <c r="DZ5" s="169">
        <f t="shared" si="12"/>
        <v>48730</v>
      </c>
      <c r="EA5" s="169">
        <f t="shared" si="12"/>
        <v>48760</v>
      </c>
      <c r="EB5" s="169">
        <f t="shared" si="12"/>
        <v>48791</v>
      </c>
      <c r="EC5" s="169">
        <f t="shared" si="12"/>
        <v>48822</v>
      </c>
      <c r="ED5" s="169">
        <f t="shared" si="12"/>
        <v>48852</v>
      </c>
      <c r="EE5" s="169">
        <f t="shared" si="12"/>
        <v>48883</v>
      </c>
      <c r="EF5" s="169">
        <f t="shared" ref="EF5:EG5" si="13">EOMONTH(EE5,1)</f>
        <v>48913</v>
      </c>
      <c r="EG5" s="170">
        <f t="shared" si="13"/>
        <v>48944</v>
      </c>
      <c r="EH5" s="481"/>
    </row>
    <row r="6" spans="1:138" s="55" customFormat="1" ht="23.25" x14ac:dyDescent="0.35">
      <c r="B6" s="167"/>
      <c r="C6" s="478" t="s">
        <v>0</v>
      </c>
      <c r="D6" s="474" t="s">
        <v>285</v>
      </c>
      <c r="E6" s="475">
        <v>0</v>
      </c>
      <c r="F6" s="488">
        <v>1</v>
      </c>
      <c r="G6" s="489">
        <f>F6+1</f>
        <v>2</v>
      </c>
      <c r="H6" s="489">
        <f>G6+1</f>
        <v>3</v>
      </c>
      <c r="I6" s="489">
        <f t="shared" ref="I6:BS6" si="14">H6+1</f>
        <v>4</v>
      </c>
      <c r="J6" s="489">
        <f t="shared" si="14"/>
        <v>5</v>
      </c>
      <c r="K6" s="489">
        <f t="shared" si="14"/>
        <v>6</v>
      </c>
      <c r="L6" s="489">
        <f t="shared" si="14"/>
        <v>7</v>
      </c>
      <c r="M6" s="489">
        <f t="shared" si="14"/>
        <v>8</v>
      </c>
      <c r="N6" s="489">
        <f t="shared" si="14"/>
        <v>9</v>
      </c>
      <c r="O6" s="489">
        <f t="shared" si="14"/>
        <v>10</v>
      </c>
      <c r="P6" s="489">
        <f t="shared" si="14"/>
        <v>11</v>
      </c>
      <c r="Q6" s="489">
        <f t="shared" si="14"/>
        <v>12</v>
      </c>
      <c r="R6" s="489">
        <f t="shared" si="14"/>
        <v>13</v>
      </c>
      <c r="S6" s="489">
        <f t="shared" si="14"/>
        <v>14</v>
      </c>
      <c r="T6" s="489">
        <f t="shared" si="14"/>
        <v>15</v>
      </c>
      <c r="U6" s="489">
        <f t="shared" si="14"/>
        <v>16</v>
      </c>
      <c r="V6" s="489">
        <f t="shared" si="14"/>
        <v>17</v>
      </c>
      <c r="W6" s="489">
        <f t="shared" si="14"/>
        <v>18</v>
      </c>
      <c r="X6" s="489">
        <f t="shared" si="14"/>
        <v>19</v>
      </c>
      <c r="Y6" s="489">
        <f t="shared" si="14"/>
        <v>20</v>
      </c>
      <c r="Z6" s="489">
        <f t="shared" si="14"/>
        <v>21</v>
      </c>
      <c r="AA6" s="489">
        <f t="shared" si="14"/>
        <v>22</v>
      </c>
      <c r="AB6" s="489">
        <f t="shared" si="14"/>
        <v>23</v>
      </c>
      <c r="AC6" s="489">
        <f t="shared" si="14"/>
        <v>24</v>
      </c>
      <c r="AD6" s="489">
        <f t="shared" si="14"/>
        <v>25</v>
      </c>
      <c r="AE6" s="489">
        <f t="shared" si="14"/>
        <v>26</v>
      </c>
      <c r="AF6" s="489">
        <f t="shared" si="14"/>
        <v>27</v>
      </c>
      <c r="AG6" s="489">
        <f t="shared" si="14"/>
        <v>28</v>
      </c>
      <c r="AH6" s="489">
        <f t="shared" si="14"/>
        <v>29</v>
      </c>
      <c r="AI6" s="489">
        <f t="shared" si="14"/>
        <v>30</v>
      </c>
      <c r="AJ6" s="489">
        <f t="shared" si="14"/>
        <v>31</v>
      </c>
      <c r="AK6" s="489">
        <f t="shared" si="14"/>
        <v>32</v>
      </c>
      <c r="AL6" s="489">
        <f t="shared" si="14"/>
        <v>33</v>
      </c>
      <c r="AM6" s="489">
        <f t="shared" si="14"/>
        <v>34</v>
      </c>
      <c r="AN6" s="489">
        <f t="shared" si="14"/>
        <v>35</v>
      </c>
      <c r="AO6" s="489">
        <f t="shared" si="14"/>
        <v>36</v>
      </c>
      <c r="AP6" s="489">
        <f t="shared" si="14"/>
        <v>37</v>
      </c>
      <c r="AQ6" s="489">
        <f t="shared" si="14"/>
        <v>38</v>
      </c>
      <c r="AR6" s="489">
        <f t="shared" si="14"/>
        <v>39</v>
      </c>
      <c r="AS6" s="489">
        <f t="shared" si="14"/>
        <v>40</v>
      </c>
      <c r="AT6" s="489">
        <f t="shared" si="14"/>
        <v>41</v>
      </c>
      <c r="AU6" s="489">
        <f t="shared" si="14"/>
        <v>42</v>
      </c>
      <c r="AV6" s="489">
        <f t="shared" si="14"/>
        <v>43</v>
      </c>
      <c r="AW6" s="489">
        <f t="shared" si="14"/>
        <v>44</v>
      </c>
      <c r="AX6" s="489">
        <f t="shared" si="14"/>
        <v>45</v>
      </c>
      <c r="AY6" s="489">
        <f t="shared" si="14"/>
        <v>46</v>
      </c>
      <c r="AZ6" s="489">
        <f t="shared" si="14"/>
        <v>47</v>
      </c>
      <c r="BA6" s="489">
        <f t="shared" si="14"/>
        <v>48</v>
      </c>
      <c r="BB6" s="489">
        <f t="shared" si="14"/>
        <v>49</v>
      </c>
      <c r="BC6" s="489">
        <f t="shared" si="14"/>
        <v>50</v>
      </c>
      <c r="BD6" s="489">
        <f t="shared" si="14"/>
        <v>51</v>
      </c>
      <c r="BE6" s="489">
        <f t="shared" si="14"/>
        <v>52</v>
      </c>
      <c r="BF6" s="489">
        <f t="shared" si="14"/>
        <v>53</v>
      </c>
      <c r="BG6" s="489">
        <f t="shared" si="14"/>
        <v>54</v>
      </c>
      <c r="BH6" s="489">
        <f t="shared" si="14"/>
        <v>55</v>
      </c>
      <c r="BI6" s="489">
        <f t="shared" si="14"/>
        <v>56</v>
      </c>
      <c r="BJ6" s="489">
        <f t="shared" si="14"/>
        <v>57</v>
      </c>
      <c r="BK6" s="489">
        <f t="shared" si="14"/>
        <v>58</v>
      </c>
      <c r="BL6" s="489">
        <f t="shared" si="14"/>
        <v>59</v>
      </c>
      <c r="BM6" s="489">
        <f t="shared" si="14"/>
        <v>60</v>
      </c>
      <c r="BN6" s="489">
        <f t="shared" si="14"/>
        <v>61</v>
      </c>
      <c r="BO6" s="489">
        <f t="shared" si="14"/>
        <v>62</v>
      </c>
      <c r="BP6" s="489">
        <f t="shared" si="14"/>
        <v>63</v>
      </c>
      <c r="BQ6" s="489">
        <f t="shared" si="14"/>
        <v>64</v>
      </c>
      <c r="BR6" s="489">
        <f t="shared" si="14"/>
        <v>65</v>
      </c>
      <c r="BS6" s="489">
        <f t="shared" si="14"/>
        <v>66</v>
      </c>
      <c r="BT6" s="489">
        <f t="shared" ref="BT6:DU6" si="15">BS6+1</f>
        <v>67</v>
      </c>
      <c r="BU6" s="489">
        <f t="shared" si="15"/>
        <v>68</v>
      </c>
      <c r="BV6" s="489">
        <f t="shared" si="15"/>
        <v>69</v>
      </c>
      <c r="BW6" s="489">
        <f t="shared" si="15"/>
        <v>70</v>
      </c>
      <c r="BX6" s="489">
        <f t="shared" si="15"/>
        <v>71</v>
      </c>
      <c r="BY6" s="489">
        <f t="shared" si="15"/>
        <v>72</v>
      </c>
      <c r="BZ6" s="489">
        <f t="shared" si="15"/>
        <v>73</v>
      </c>
      <c r="CA6" s="489">
        <f t="shared" si="15"/>
        <v>74</v>
      </c>
      <c r="CB6" s="489">
        <f t="shared" si="15"/>
        <v>75</v>
      </c>
      <c r="CC6" s="489">
        <f t="shared" si="15"/>
        <v>76</v>
      </c>
      <c r="CD6" s="489">
        <f t="shared" si="15"/>
        <v>77</v>
      </c>
      <c r="CE6" s="489">
        <f t="shared" si="15"/>
        <v>78</v>
      </c>
      <c r="CF6" s="489">
        <f t="shared" si="15"/>
        <v>79</v>
      </c>
      <c r="CG6" s="489">
        <f t="shared" si="15"/>
        <v>80</v>
      </c>
      <c r="CH6" s="489">
        <f t="shared" si="15"/>
        <v>81</v>
      </c>
      <c r="CI6" s="489">
        <f t="shared" si="15"/>
        <v>82</v>
      </c>
      <c r="CJ6" s="489">
        <f t="shared" si="15"/>
        <v>83</v>
      </c>
      <c r="CK6" s="489">
        <f t="shared" si="15"/>
        <v>84</v>
      </c>
      <c r="CL6" s="489">
        <f t="shared" si="15"/>
        <v>85</v>
      </c>
      <c r="CM6" s="489">
        <f t="shared" si="15"/>
        <v>86</v>
      </c>
      <c r="CN6" s="489">
        <f t="shared" si="15"/>
        <v>87</v>
      </c>
      <c r="CO6" s="489">
        <f t="shared" si="15"/>
        <v>88</v>
      </c>
      <c r="CP6" s="489">
        <f t="shared" si="15"/>
        <v>89</v>
      </c>
      <c r="CQ6" s="489">
        <f t="shared" si="15"/>
        <v>90</v>
      </c>
      <c r="CR6" s="489">
        <f t="shared" si="15"/>
        <v>91</v>
      </c>
      <c r="CS6" s="489">
        <f t="shared" si="15"/>
        <v>92</v>
      </c>
      <c r="CT6" s="489">
        <f t="shared" si="15"/>
        <v>93</v>
      </c>
      <c r="CU6" s="489">
        <f t="shared" si="15"/>
        <v>94</v>
      </c>
      <c r="CV6" s="489">
        <f t="shared" si="15"/>
        <v>95</v>
      </c>
      <c r="CW6" s="489">
        <f t="shared" si="15"/>
        <v>96</v>
      </c>
      <c r="CX6" s="489">
        <f t="shared" si="15"/>
        <v>97</v>
      </c>
      <c r="CY6" s="489">
        <f t="shared" si="15"/>
        <v>98</v>
      </c>
      <c r="CZ6" s="489">
        <f t="shared" si="15"/>
        <v>99</v>
      </c>
      <c r="DA6" s="489">
        <f t="shared" si="15"/>
        <v>100</v>
      </c>
      <c r="DB6" s="489">
        <f t="shared" si="15"/>
        <v>101</v>
      </c>
      <c r="DC6" s="489">
        <f t="shared" si="15"/>
        <v>102</v>
      </c>
      <c r="DD6" s="489">
        <f t="shared" si="15"/>
        <v>103</v>
      </c>
      <c r="DE6" s="489">
        <f t="shared" si="15"/>
        <v>104</v>
      </c>
      <c r="DF6" s="489">
        <f t="shared" si="15"/>
        <v>105</v>
      </c>
      <c r="DG6" s="489">
        <f t="shared" si="15"/>
        <v>106</v>
      </c>
      <c r="DH6" s="489">
        <f t="shared" si="15"/>
        <v>107</v>
      </c>
      <c r="DI6" s="489">
        <f t="shared" si="15"/>
        <v>108</v>
      </c>
      <c r="DJ6" s="489">
        <f t="shared" si="15"/>
        <v>109</v>
      </c>
      <c r="DK6" s="489">
        <f t="shared" si="15"/>
        <v>110</v>
      </c>
      <c r="DL6" s="489">
        <f t="shared" si="15"/>
        <v>111</v>
      </c>
      <c r="DM6" s="489">
        <f t="shared" si="15"/>
        <v>112</v>
      </c>
      <c r="DN6" s="489">
        <f t="shared" si="15"/>
        <v>113</v>
      </c>
      <c r="DO6" s="489">
        <f t="shared" si="15"/>
        <v>114</v>
      </c>
      <c r="DP6" s="489">
        <f t="shared" si="15"/>
        <v>115</v>
      </c>
      <c r="DQ6" s="489">
        <f t="shared" si="15"/>
        <v>116</v>
      </c>
      <c r="DR6" s="489">
        <f t="shared" si="15"/>
        <v>117</v>
      </c>
      <c r="DS6" s="489">
        <f t="shared" si="15"/>
        <v>118</v>
      </c>
      <c r="DT6" s="489">
        <f t="shared" si="15"/>
        <v>119</v>
      </c>
      <c r="DU6" s="489">
        <f t="shared" si="15"/>
        <v>120</v>
      </c>
      <c r="DV6" s="489">
        <f t="shared" ref="DV6" si="16">DU6+1</f>
        <v>121</v>
      </c>
      <c r="DW6" s="489">
        <f t="shared" ref="DW6" si="17">DV6+1</f>
        <v>122</v>
      </c>
      <c r="DX6" s="489">
        <f t="shared" ref="DX6" si="18">DW6+1</f>
        <v>123</v>
      </c>
      <c r="DY6" s="489">
        <f t="shared" ref="DY6" si="19">DX6+1</f>
        <v>124</v>
      </c>
      <c r="DZ6" s="489">
        <f t="shared" ref="DZ6" si="20">DY6+1</f>
        <v>125</v>
      </c>
      <c r="EA6" s="489">
        <f t="shared" ref="EA6" si="21">DZ6+1</f>
        <v>126</v>
      </c>
      <c r="EB6" s="489">
        <f t="shared" ref="EB6" si="22">EA6+1</f>
        <v>127</v>
      </c>
      <c r="EC6" s="489">
        <f t="shared" ref="EC6" si="23">EB6+1</f>
        <v>128</v>
      </c>
      <c r="ED6" s="489">
        <f t="shared" ref="ED6" si="24">EC6+1</f>
        <v>129</v>
      </c>
      <c r="EE6" s="489">
        <f t="shared" ref="EE6" si="25">ED6+1</f>
        <v>130</v>
      </c>
      <c r="EF6" s="489">
        <f t="shared" ref="EF6" si="26">EE6+1</f>
        <v>131</v>
      </c>
      <c r="EG6" s="490">
        <f t="shared" ref="EG6" si="27">EF6+1</f>
        <v>132</v>
      </c>
      <c r="EH6" s="53"/>
    </row>
    <row r="7" spans="1:138" s="56" customFormat="1" ht="15" x14ac:dyDescent="0.25">
      <c r="B7" s="57" t="s">
        <v>26</v>
      </c>
      <c r="C7" s="58"/>
      <c r="D7" s="8"/>
      <c r="E7" s="7"/>
      <c r="F7" s="59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1"/>
      <c r="EH7" s="53"/>
    </row>
    <row r="8" spans="1:138" s="66" customFormat="1" ht="15" x14ac:dyDescent="0.2">
      <c r="A8" s="62"/>
      <c r="B8" s="9"/>
      <c r="C8" s="10" t="s">
        <v>126</v>
      </c>
      <c r="D8" s="11">
        <f ca="1">SUM(F8:EH8)</f>
        <v>4224006.5082173049</v>
      </c>
      <c r="E8" s="340"/>
      <c r="F8" s="63">
        <f>'Commercial Lease'!F21</f>
        <v>27833.739088263821</v>
      </c>
      <c r="G8" s="63">
        <f ca="1">'Commercial Lease'!G21</f>
        <v>27833.739088263821</v>
      </c>
      <c r="H8" s="63">
        <f ca="1">'Commercial Lease'!H21</f>
        <v>27833.739088263821</v>
      </c>
      <c r="I8" s="63">
        <f ca="1">'Commercial Lease'!I21</f>
        <v>27833.739088263821</v>
      </c>
      <c r="J8" s="63">
        <f ca="1">'Commercial Lease'!J21</f>
        <v>27833.739088263821</v>
      </c>
      <c r="K8" s="63">
        <f ca="1">'Commercial Lease'!K21</f>
        <v>27833.739088263821</v>
      </c>
      <c r="L8" s="63">
        <f ca="1">'Commercial Lease'!L21</f>
        <v>27833.739088263821</v>
      </c>
      <c r="M8" s="63">
        <f ca="1">'Commercial Lease'!M21</f>
        <v>27833.739088263821</v>
      </c>
      <c r="N8" s="63">
        <f ca="1">'Commercial Lease'!N21</f>
        <v>27833.739088263821</v>
      </c>
      <c r="O8" s="63">
        <f ca="1">'Commercial Lease'!O21</f>
        <v>27833.739088263821</v>
      </c>
      <c r="P8" s="63">
        <f ca="1">'Commercial Lease'!P21</f>
        <v>27833.739088263821</v>
      </c>
      <c r="Q8" s="63">
        <f ca="1">'Commercial Lease'!Q21</f>
        <v>27833.739088263821</v>
      </c>
      <c r="R8" s="63">
        <f ca="1">'Commercial Lease'!R21</f>
        <v>28668.751260911737</v>
      </c>
      <c r="S8" s="63">
        <f ca="1">'Commercial Lease'!S21</f>
        <v>28668.751260911737</v>
      </c>
      <c r="T8" s="63">
        <f ca="1">'Commercial Lease'!T21</f>
        <v>28668.751260911737</v>
      </c>
      <c r="U8" s="63">
        <f ca="1">'Commercial Lease'!U21</f>
        <v>28668.751260911737</v>
      </c>
      <c r="V8" s="63">
        <f ca="1">'Commercial Lease'!V21</f>
        <v>28668.751260911737</v>
      </c>
      <c r="W8" s="63">
        <f ca="1">'Commercial Lease'!W21</f>
        <v>28668.751260911737</v>
      </c>
      <c r="X8" s="63">
        <f ca="1">'Commercial Lease'!X21</f>
        <v>28668.751260911737</v>
      </c>
      <c r="Y8" s="63">
        <f ca="1">'Commercial Lease'!Y21</f>
        <v>28668.751260911737</v>
      </c>
      <c r="Z8" s="63">
        <f ca="1">'Commercial Lease'!Z21</f>
        <v>28668.751260911737</v>
      </c>
      <c r="AA8" s="63">
        <f ca="1">'Commercial Lease'!AA21</f>
        <v>28668.751260911737</v>
      </c>
      <c r="AB8" s="63">
        <f ca="1">'Commercial Lease'!AB21</f>
        <v>28668.751260911737</v>
      </c>
      <c r="AC8" s="63">
        <f ca="1">'Commercial Lease'!AC21</f>
        <v>28668.751260911737</v>
      </c>
      <c r="AD8" s="63">
        <f ca="1">'Commercial Lease'!AD21</f>
        <v>29528.813798739087</v>
      </c>
      <c r="AE8" s="63">
        <f ca="1">'Commercial Lease'!AE21</f>
        <v>29528.813798739087</v>
      </c>
      <c r="AF8" s="63">
        <f ca="1">'Commercial Lease'!AF21</f>
        <v>29528.813798739087</v>
      </c>
      <c r="AG8" s="63">
        <f ca="1">'Commercial Lease'!AG21</f>
        <v>29528.813798739087</v>
      </c>
      <c r="AH8" s="63">
        <f ca="1">'Commercial Lease'!AH21</f>
        <v>29528.813798739087</v>
      </c>
      <c r="AI8" s="63">
        <f ca="1">'Commercial Lease'!AI21</f>
        <v>29528.813798739087</v>
      </c>
      <c r="AJ8" s="63">
        <f ca="1">'Commercial Lease'!AJ21</f>
        <v>29528.813798739087</v>
      </c>
      <c r="AK8" s="63">
        <f ca="1">'Commercial Lease'!AK21</f>
        <v>29528.813798739087</v>
      </c>
      <c r="AL8" s="63">
        <f ca="1">'Commercial Lease'!AL21</f>
        <v>29528.813798739087</v>
      </c>
      <c r="AM8" s="64">
        <f ca="1">'Commercial Lease'!AM21</f>
        <v>29528.813798739087</v>
      </c>
      <c r="AN8" s="64">
        <f ca="1">'Commercial Lease'!AN21</f>
        <v>29528.813798739087</v>
      </c>
      <c r="AO8" s="64">
        <f ca="1">'Commercial Lease'!AO21</f>
        <v>29528.813798739087</v>
      </c>
      <c r="AP8" s="64">
        <f ca="1">'Commercial Lease'!AP21</f>
        <v>30414.678212701256</v>
      </c>
      <c r="AQ8" s="64">
        <f ca="1">'Commercial Lease'!AQ21</f>
        <v>30414.678212701256</v>
      </c>
      <c r="AR8" s="64">
        <f ca="1">'Commercial Lease'!AR21</f>
        <v>30414.678212701256</v>
      </c>
      <c r="AS8" s="64">
        <f ca="1">'Commercial Lease'!AS21</f>
        <v>30414.678212701256</v>
      </c>
      <c r="AT8" s="64">
        <f ca="1">'Commercial Lease'!AT21</f>
        <v>30414.678212701256</v>
      </c>
      <c r="AU8" s="64">
        <f ca="1">'Commercial Lease'!AU21</f>
        <v>30414.678212701256</v>
      </c>
      <c r="AV8" s="64">
        <f ca="1">'Commercial Lease'!AV21</f>
        <v>30414.678212701256</v>
      </c>
      <c r="AW8" s="64">
        <f ca="1">'Commercial Lease'!AW21</f>
        <v>30414.678212701256</v>
      </c>
      <c r="AX8" s="64">
        <f ca="1">'Commercial Lease'!AX21</f>
        <v>30414.678212701256</v>
      </c>
      <c r="AY8" s="64">
        <f ca="1">'Commercial Lease'!AY21</f>
        <v>30414.678212701256</v>
      </c>
      <c r="AZ8" s="64">
        <f ca="1">'Commercial Lease'!AZ21</f>
        <v>30414.678212701256</v>
      </c>
      <c r="BA8" s="64">
        <f ca="1">'Commercial Lease'!BA21</f>
        <v>30414.678212701256</v>
      </c>
      <c r="BB8" s="64">
        <f ca="1">'Commercial Lease'!BB21</f>
        <v>31327.118559082301</v>
      </c>
      <c r="BC8" s="64">
        <f ca="1">'Commercial Lease'!BC21</f>
        <v>31327.118559082301</v>
      </c>
      <c r="BD8" s="64">
        <f ca="1">'Commercial Lease'!BD21</f>
        <v>31327.118559082301</v>
      </c>
      <c r="BE8" s="64">
        <f ca="1">'Commercial Lease'!BE21</f>
        <v>31327.118559082301</v>
      </c>
      <c r="BF8" s="64">
        <f ca="1">'Commercial Lease'!BF21</f>
        <v>31327.118559082301</v>
      </c>
      <c r="BG8" s="64">
        <f ca="1">'Commercial Lease'!BG21</f>
        <v>31327.118559082301</v>
      </c>
      <c r="BH8" s="64">
        <f ca="1">'Commercial Lease'!BH21</f>
        <v>31327.118559082301</v>
      </c>
      <c r="BI8" s="64">
        <f ca="1">'Commercial Lease'!BI21</f>
        <v>31327.118559082301</v>
      </c>
      <c r="BJ8" s="64">
        <f ca="1">'Commercial Lease'!BJ21</f>
        <v>31327.118559082301</v>
      </c>
      <c r="BK8" s="64">
        <f ca="1">'Commercial Lease'!BK21</f>
        <v>31327.118559082301</v>
      </c>
      <c r="BL8" s="64">
        <f ca="1">'Commercial Lease'!BL21</f>
        <v>31327.118559082301</v>
      </c>
      <c r="BM8" s="64">
        <f ca="1">'Commercial Lease'!BM21</f>
        <v>31327.118559082301</v>
      </c>
      <c r="BN8" s="64">
        <f ca="1">'Commercial Lease'!BN21</f>
        <v>32266.932115854761</v>
      </c>
      <c r="BO8" s="64">
        <f ca="1">'Commercial Lease'!BO21</f>
        <v>32266.932115854761</v>
      </c>
      <c r="BP8" s="64">
        <f ca="1">'Commercial Lease'!BP21</f>
        <v>32266.932115854761</v>
      </c>
      <c r="BQ8" s="64">
        <f ca="1">'Commercial Lease'!BQ21</f>
        <v>32266.932115854761</v>
      </c>
      <c r="BR8" s="64">
        <f ca="1">'Commercial Lease'!BR21</f>
        <v>32266.932115854761</v>
      </c>
      <c r="BS8" s="64">
        <f ca="1">'Commercial Lease'!BS21</f>
        <v>32266.932115854761</v>
      </c>
      <c r="BT8" s="64">
        <f ca="1">'Commercial Lease'!BT21</f>
        <v>32266.932115854761</v>
      </c>
      <c r="BU8" s="64">
        <f ca="1">'Commercial Lease'!BU21</f>
        <v>32266.932115854761</v>
      </c>
      <c r="BV8" s="64">
        <f ca="1">'Commercial Lease'!BV21</f>
        <v>32266.932115854761</v>
      </c>
      <c r="BW8" s="64">
        <f ca="1">'Commercial Lease'!BW21</f>
        <v>32266.932115854761</v>
      </c>
      <c r="BX8" s="64">
        <f ca="1">'Commercial Lease'!BX21</f>
        <v>32266.932115854761</v>
      </c>
      <c r="BY8" s="64">
        <f ca="1">'Commercial Lease'!BY21</f>
        <v>32266.932115854761</v>
      </c>
      <c r="BZ8" s="64">
        <f ca="1">'Commercial Lease'!BZ21</f>
        <v>33234.940079330408</v>
      </c>
      <c r="CA8" s="64">
        <f ca="1">'Commercial Lease'!CA21</f>
        <v>33234.940079330408</v>
      </c>
      <c r="CB8" s="64">
        <f ca="1">'Commercial Lease'!CB21</f>
        <v>33234.940079330408</v>
      </c>
      <c r="CC8" s="64">
        <f ca="1">'Commercial Lease'!CC21</f>
        <v>33234.940079330408</v>
      </c>
      <c r="CD8" s="64">
        <f ca="1">'Commercial Lease'!CD21</f>
        <v>33234.940079330408</v>
      </c>
      <c r="CE8" s="64">
        <f ca="1">'Commercial Lease'!CE21</f>
        <v>33234.940079330408</v>
      </c>
      <c r="CF8" s="64">
        <f ca="1">'Commercial Lease'!CF21</f>
        <v>33234.940079330408</v>
      </c>
      <c r="CG8" s="64">
        <f ca="1">'Commercial Lease'!CG21</f>
        <v>33234.940079330408</v>
      </c>
      <c r="CH8" s="64">
        <f ca="1">'Commercial Lease'!CH21</f>
        <v>33234.940079330408</v>
      </c>
      <c r="CI8" s="64">
        <f ca="1">'Commercial Lease'!CI21</f>
        <v>33234.940079330408</v>
      </c>
      <c r="CJ8" s="64">
        <f ca="1">'Commercial Lease'!CJ21</f>
        <v>33234.940079330408</v>
      </c>
      <c r="CK8" s="64">
        <f ca="1">'Commercial Lease'!CK21</f>
        <v>33234.940079330408</v>
      </c>
      <c r="CL8" s="64">
        <f ca="1">'Commercial Lease'!CL21</f>
        <v>34231.988281710321</v>
      </c>
      <c r="CM8" s="64">
        <f ca="1">'Commercial Lease'!CM21</f>
        <v>34231.988281710321</v>
      </c>
      <c r="CN8" s="64">
        <f ca="1">'Commercial Lease'!CN21</f>
        <v>34231.988281710321</v>
      </c>
      <c r="CO8" s="64">
        <f ca="1">'Commercial Lease'!CO21</f>
        <v>29510.334725612345</v>
      </c>
      <c r="CP8" s="64">
        <f ca="1">'Commercial Lease'!CP21</f>
        <v>29510.334725612345</v>
      </c>
      <c r="CQ8" s="64">
        <f ca="1">'Commercial Lease'!CQ21</f>
        <v>34639.515937513424</v>
      </c>
      <c r="CR8" s="64">
        <f ca="1">'Commercial Lease'!CR21</f>
        <v>34639.515937513424</v>
      </c>
      <c r="CS8" s="64">
        <f ca="1">'Commercial Lease'!CS21</f>
        <v>34639.515937513424</v>
      </c>
      <c r="CT8" s="64">
        <f ca="1">'Commercial Lease'!CT21</f>
        <v>34639.515937513424</v>
      </c>
      <c r="CU8" s="64">
        <f ca="1">'Commercial Lease'!CU21</f>
        <v>34639.515937513424</v>
      </c>
      <c r="CV8" s="64">
        <f ca="1">'Commercial Lease'!CV21</f>
        <v>34639.515937513424</v>
      </c>
      <c r="CW8" s="64">
        <f ca="1">'Commercial Lease'!CW21</f>
        <v>34639.515937513424</v>
      </c>
      <c r="CX8" s="64">
        <f ca="1">'Commercial Lease'!CX21</f>
        <v>35524.825979281784</v>
      </c>
      <c r="CY8" s="64">
        <f ca="1">'Commercial Lease'!CY21</f>
        <v>35524.825979281784</v>
      </c>
      <c r="CZ8" s="64">
        <f ca="1">'Commercial Lease'!CZ21</f>
        <v>35524.825979281784</v>
      </c>
      <c r="DA8" s="64">
        <f ca="1">'Commercial Lease'!DA21</f>
        <v>35524.825979281784</v>
      </c>
      <c r="DB8" s="64">
        <f ca="1">'Commercial Lease'!DB21</f>
        <v>35524.825979281784</v>
      </c>
      <c r="DC8" s="64">
        <f ca="1">'Commercial Lease'!DC21</f>
        <v>35647.086453416749</v>
      </c>
      <c r="DD8" s="64">
        <f ca="1">'Commercial Lease'!DD21</f>
        <v>35647.086453416749</v>
      </c>
      <c r="DE8" s="64">
        <f ca="1">'Commercial Lease'!DE21</f>
        <v>35647.086453416749</v>
      </c>
      <c r="DF8" s="64">
        <f ca="1">'Commercial Lease'!DF21</f>
        <v>35647.086453416749</v>
      </c>
      <c r="DG8" s="64">
        <f ca="1">'Commercial Lease'!DG21</f>
        <v>35647.086453416749</v>
      </c>
      <c r="DH8" s="64">
        <f ca="1">'Commercial Lease'!DH21</f>
        <v>35647.086453416749</v>
      </c>
      <c r="DI8" s="64">
        <f ca="1">'Commercial Lease'!DI21</f>
        <v>35647.086453416749</v>
      </c>
      <c r="DJ8" s="64">
        <f ca="1">'Commercial Lease'!DJ21</f>
        <v>27792.851845525576</v>
      </c>
      <c r="DK8" s="64">
        <f ca="1">'Commercial Lease'!DK21</f>
        <v>27792.851845525576</v>
      </c>
      <c r="DL8" s="64">
        <f ca="1">'Commercial Lease'!DL21</f>
        <v>37069.47110181232</v>
      </c>
      <c r="DM8" s="64">
        <f ca="1">'Commercial Lease'!DM21</f>
        <v>37069.47110181232</v>
      </c>
      <c r="DN8" s="64">
        <f ca="1">'Commercial Lease'!DN21</f>
        <v>37069.47110181232</v>
      </c>
      <c r="DO8" s="64">
        <f ca="1">'Commercial Lease'!DO21</f>
        <v>37194.645807852561</v>
      </c>
      <c r="DP8" s="64">
        <f ca="1">'Commercial Lease'!DP21</f>
        <v>37194.645807852561</v>
      </c>
      <c r="DQ8" s="64">
        <f ca="1">'Commercial Lease'!DQ21</f>
        <v>37194.645807852561</v>
      </c>
      <c r="DR8" s="64">
        <f ca="1">'Commercial Lease'!DR21</f>
        <v>37194.645807852561</v>
      </c>
      <c r="DS8" s="64">
        <f ca="1">'Commercial Lease'!DS21</f>
        <v>37194.645807852561</v>
      </c>
      <c r="DT8" s="64">
        <f ca="1">'Commercial Lease'!DT21</f>
        <v>37194.645807852561</v>
      </c>
      <c r="DU8" s="64">
        <f ca="1">'Commercial Lease'!DU21</f>
        <v>37194.645807852561</v>
      </c>
      <c r="DV8" s="64">
        <f ca="1">'Commercial Lease'!DV21</f>
        <v>24671.640163691711</v>
      </c>
      <c r="DW8" s="64">
        <f ca="1">'Commercial Lease'!DW21</f>
        <v>24671.640163691711</v>
      </c>
      <c r="DX8" s="64">
        <f ca="1">'Commercial Lease'!DX21</f>
        <v>27389.592372392046</v>
      </c>
      <c r="DY8" s="64">
        <f ca="1">'Commercial Lease'!DY21</f>
        <v>27389.592372392046</v>
      </c>
      <c r="DZ8" s="64">
        <f ca="1">'Commercial Lease'!DZ21</f>
        <v>37647.954796194193</v>
      </c>
      <c r="EA8" s="64">
        <f ca="1">'Commercial Lease'!EA21</f>
        <v>37776.113198516156</v>
      </c>
      <c r="EB8" s="64">
        <f ca="1">'Commercial Lease'!EB21</f>
        <v>37776.113198516156</v>
      </c>
      <c r="EC8" s="64">
        <f ca="1">'Commercial Lease'!EC21</f>
        <v>37776.113198516156</v>
      </c>
      <c r="ED8" s="64">
        <f ca="1">'Commercial Lease'!ED21</f>
        <v>37776.113198516156</v>
      </c>
      <c r="EE8" s="64">
        <f ca="1">'Commercial Lease'!EE21</f>
        <v>37776.113198516156</v>
      </c>
      <c r="EF8" s="64">
        <f ca="1">'Commercial Lease'!EF21</f>
        <v>37776.113198516156</v>
      </c>
      <c r="EG8" s="65">
        <f ca="1">'Commercial Lease'!EG21</f>
        <v>37776.113198516156</v>
      </c>
      <c r="EH8" s="53"/>
    </row>
    <row r="9" spans="1:138" x14ac:dyDescent="0.2">
      <c r="B9" s="18"/>
      <c r="C9" s="67" t="s">
        <v>20</v>
      </c>
      <c r="D9" s="19">
        <f>SUM(F9:EH9)</f>
        <v>0</v>
      </c>
      <c r="E9" s="341"/>
      <c r="F9" s="63">
        <f>'Commercial Lease'!F35</f>
        <v>0</v>
      </c>
      <c r="G9" s="63">
        <f>'Commercial Lease'!G35</f>
        <v>0</v>
      </c>
      <c r="H9" s="63">
        <f>'Commercial Lease'!H35</f>
        <v>0</v>
      </c>
      <c r="I9" s="63">
        <f>'Commercial Lease'!I35</f>
        <v>0</v>
      </c>
      <c r="J9" s="63">
        <f>'Commercial Lease'!J35</f>
        <v>0</v>
      </c>
      <c r="K9" s="63">
        <f>'Commercial Lease'!K35</f>
        <v>0</v>
      </c>
      <c r="L9" s="63">
        <f>'Commercial Lease'!L35</f>
        <v>0</v>
      </c>
      <c r="M9" s="63">
        <f>'Commercial Lease'!M35</f>
        <v>0</v>
      </c>
      <c r="N9" s="63">
        <f>'Commercial Lease'!N35</f>
        <v>0</v>
      </c>
      <c r="O9" s="63">
        <f>'Commercial Lease'!O35</f>
        <v>0</v>
      </c>
      <c r="P9" s="63">
        <f>'Commercial Lease'!P35</f>
        <v>0</v>
      </c>
      <c r="Q9" s="63">
        <f>'Commercial Lease'!Q35</f>
        <v>0</v>
      </c>
      <c r="R9" s="63">
        <f>'Commercial Lease'!R35</f>
        <v>0</v>
      </c>
      <c r="S9" s="63">
        <f>'Commercial Lease'!S35</f>
        <v>0</v>
      </c>
      <c r="T9" s="63">
        <f>'Commercial Lease'!T35</f>
        <v>0</v>
      </c>
      <c r="U9" s="63">
        <f>'Commercial Lease'!U35</f>
        <v>0</v>
      </c>
      <c r="V9" s="63">
        <f>'Commercial Lease'!V35</f>
        <v>0</v>
      </c>
      <c r="W9" s="63">
        <f>'Commercial Lease'!W35</f>
        <v>0</v>
      </c>
      <c r="X9" s="63">
        <f>'Commercial Lease'!X35</f>
        <v>0</v>
      </c>
      <c r="Y9" s="63">
        <f>'Commercial Lease'!Y35</f>
        <v>0</v>
      </c>
      <c r="Z9" s="63">
        <f>'Commercial Lease'!Z35</f>
        <v>0</v>
      </c>
      <c r="AA9" s="63">
        <f>'Commercial Lease'!AA35</f>
        <v>0</v>
      </c>
      <c r="AB9" s="63">
        <f>'Commercial Lease'!AB35</f>
        <v>0</v>
      </c>
      <c r="AC9" s="63">
        <f>'Commercial Lease'!AC35</f>
        <v>0</v>
      </c>
      <c r="AD9" s="63">
        <f>'Commercial Lease'!AD35</f>
        <v>0</v>
      </c>
      <c r="AE9" s="63">
        <f>'Commercial Lease'!AE35</f>
        <v>0</v>
      </c>
      <c r="AF9" s="63">
        <f>'Commercial Lease'!AF35</f>
        <v>0</v>
      </c>
      <c r="AG9" s="63">
        <f>'Commercial Lease'!AG35</f>
        <v>0</v>
      </c>
      <c r="AH9" s="63">
        <f>'Commercial Lease'!AH35</f>
        <v>0</v>
      </c>
      <c r="AI9" s="63">
        <f>'Commercial Lease'!AI35</f>
        <v>0</v>
      </c>
      <c r="AJ9" s="63">
        <f>'Commercial Lease'!AJ35</f>
        <v>0</v>
      </c>
      <c r="AK9" s="63">
        <f>'Commercial Lease'!AK35</f>
        <v>0</v>
      </c>
      <c r="AL9" s="63">
        <f>'Commercial Lease'!AL35</f>
        <v>0</v>
      </c>
      <c r="AM9" s="64">
        <f>'Commercial Lease'!AM35</f>
        <v>0</v>
      </c>
      <c r="AN9" s="64">
        <f>'Commercial Lease'!AN35</f>
        <v>0</v>
      </c>
      <c r="AO9" s="64">
        <f>'Commercial Lease'!AO35</f>
        <v>0</v>
      </c>
      <c r="AP9" s="64">
        <f>'Commercial Lease'!AP35</f>
        <v>0</v>
      </c>
      <c r="AQ9" s="64">
        <f>'Commercial Lease'!AQ35</f>
        <v>0</v>
      </c>
      <c r="AR9" s="64">
        <f>'Commercial Lease'!AR35</f>
        <v>0</v>
      </c>
      <c r="AS9" s="64">
        <f>'Commercial Lease'!AS35</f>
        <v>0</v>
      </c>
      <c r="AT9" s="64">
        <f>'Commercial Lease'!AT35</f>
        <v>0</v>
      </c>
      <c r="AU9" s="64">
        <f>'Commercial Lease'!AU35</f>
        <v>0</v>
      </c>
      <c r="AV9" s="64">
        <f>'Commercial Lease'!AV35</f>
        <v>0</v>
      </c>
      <c r="AW9" s="64">
        <f>'Commercial Lease'!AW35</f>
        <v>0</v>
      </c>
      <c r="AX9" s="64">
        <f>'Commercial Lease'!AX35</f>
        <v>0</v>
      </c>
      <c r="AY9" s="64">
        <f>'Commercial Lease'!AY35</f>
        <v>0</v>
      </c>
      <c r="AZ9" s="64">
        <f>'Commercial Lease'!AZ35</f>
        <v>0</v>
      </c>
      <c r="BA9" s="64">
        <f>'Commercial Lease'!BA35</f>
        <v>0</v>
      </c>
      <c r="BB9" s="64">
        <f>'Commercial Lease'!BB35</f>
        <v>0</v>
      </c>
      <c r="BC9" s="64">
        <f>'Commercial Lease'!BC35</f>
        <v>0</v>
      </c>
      <c r="BD9" s="64">
        <f>'Commercial Lease'!BD35</f>
        <v>0</v>
      </c>
      <c r="BE9" s="64">
        <f>'Commercial Lease'!BE35</f>
        <v>0</v>
      </c>
      <c r="BF9" s="64">
        <f>'Commercial Lease'!BF35</f>
        <v>0</v>
      </c>
      <c r="BG9" s="64">
        <f>'Commercial Lease'!BG35</f>
        <v>0</v>
      </c>
      <c r="BH9" s="64">
        <f>'Commercial Lease'!BH35</f>
        <v>0</v>
      </c>
      <c r="BI9" s="64">
        <f>'Commercial Lease'!BI35</f>
        <v>0</v>
      </c>
      <c r="BJ9" s="64">
        <f>'Commercial Lease'!BJ35</f>
        <v>0</v>
      </c>
      <c r="BK9" s="64">
        <f>'Commercial Lease'!BK35</f>
        <v>0</v>
      </c>
      <c r="BL9" s="64">
        <f>'Commercial Lease'!BL35</f>
        <v>0</v>
      </c>
      <c r="BM9" s="64">
        <f>'Commercial Lease'!BM35</f>
        <v>0</v>
      </c>
      <c r="BN9" s="64">
        <f>'Commercial Lease'!BN35</f>
        <v>0</v>
      </c>
      <c r="BO9" s="64">
        <f>'Commercial Lease'!BO35</f>
        <v>0</v>
      </c>
      <c r="BP9" s="64">
        <f>'Commercial Lease'!BP35</f>
        <v>0</v>
      </c>
      <c r="BQ9" s="64">
        <f>'Commercial Lease'!BQ35</f>
        <v>0</v>
      </c>
      <c r="BR9" s="64">
        <f>'Commercial Lease'!BR35</f>
        <v>0</v>
      </c>
      <c r="BS9" s="64">
        <f>'Commercial Lease'!BS35</f>
        <v>0</v>
      </c>
      <c r="BT9" s="64">
        <f>'Commercial Lease'!BT35</f>
        <v>0</v>
      </c>
      <c r="BU9" s="64">
        <f>'Commercial Lease'!BU35</f>
        <v>0</v>
      </c>
      <c r="BV9" s="64">
        <f>'Commercial Lease'!BV35</f>
        <v>0</v>
      </c>
      <c r="BW9" s="64">
        <f>'Commercial Lease'!BW35</f>
        <v>0</v>
      </c>
      <c r="BX9" s="64">
        <f>'Commercial Lease'!BX35</f>
        <v>0</v>
      </c>
      <c r="BY9" s="64">
        <f>'Commercial Lease'!BY35</f>
        <v>0</v>
      </c>
      <c r="BZ9" s="64">
        <f>'Commercial Lease'!BZ35</f>
        <v>0</v>
      </c>
      <c r="CA9" s="64">
        <f>'Commercial Lease'!CA35</f>
        <v>0</v>
      </c>
      <c r="CB9" s="64">
        <f>'Commercial Lease'!CB35</f>
        <v>0</v>
      </c>
      <c r="CC9" s="64">
        <f>'Commercial Lease'!CC35</f>
        <v>0</v>
      </c>
      <c r="CD9" s="64">
        <f>'Commercial Lease'!CD35</f>
        <v>0</v>
      </c>
      <c r="CE9" s="64">
        <f>'Commercial Lease'!CE35</f>
        <v>0</v>
      </c>
      <c r="CF9" s="64">
        <f>'Commercial Lease'!CF35</f>
        <v>0</v>
      </c>
      <c r="CG9" s="64">
        <f>'Commercial Lease'!CG35</f>
        <v>0</v>
      </c>
      <c r="CH9" s="64">
        <f>'Commercial Lease'!CH35</f>
        <v>0</v>
      </c>
      <c r="CI9" s="64">
        <f>'Commercial Lease'!CI35</f>
        <v>0</v>
      </c>
      <c r="CJ9" s="64">
        <f>'Commercial Lease'!CJ35</f>
        <v>0</v>
      </c>
      <c r="CK9" s="64">
        <f>'Commercial Lease'!CK35</f>
        <v>0</v>
      </c>
      <c r="CL9" s="64">
        <f>'Commercial Lease'!CL35</f>
        <v>0</v>
      </c>
      <c r="CM9" s="64">
        <f>'Commercial Lease'!CM35</f>
        <v>0</v>
      </c>
      <c r="CN9" s="64">
        <f>'Commercial Lease'!CN35</f>
        <v>0</v>
      </c>
      <c r="CO9" s="64">
        <f>'Commercial Lease'!CO35</f>
        <v>0</v>
      </c>
      <c r="CP9" s="64">
        <f>'Commercial Lease'!CP35</f>
        <v>0</v>
      </c>
      <c r="CQ9" s="64">
        <f>'Commercial Lease'!CQ35</f>
        <v>0</v>
      </c>
      <c r="CR9" s="64">
        <f>'Commercial Lease'!CR35</f>
        <v>0</v>
      </c>
      <c r="CS9" s="64">
        <f>'Commercial Lease'!CS35</f>
        <v>0</v>
      </c>
      <c r="CT9" s="64">
        <f>'Commercial Lease'!CT35</f>
        <v>0</v>
      </c>
      <c r="CU9" s="64">
        <f>'Commercial Lease'!CU35</f>
        <v>0</v>
      </c>
      <c r="CV9" s="64">
        <f>'Commercial Lease'!CV35</f>
        <v>0</v>
      </c>
      <c r="CW9" s="64">
        <f>'Commercial Lease'!CW35</f>
        <v>0</v>
      </c>
      <c r="CX9" s="64">
        <f>'Commercial Lease'!CX35</f>
        <v>0</v>
      </c>
      <c r="CY9" s="64">
        <f>'Commercial Lease'!CY35</f>
        <v>0</v>
      </c>
      <c r="CZ9" s="64">
        <f>'Commercial Lease'!CZ35</f>
        <v>0</v>
      </c>
      <c r="DA9" s="64">
        <f>'Commercial Lease'!DA35</f>
        <v>0</v>
      </c>
      <c r="DB9" s="64">
        <f>'Commercial Lease'!DB35</f>
        <v>0</v>
      </c>
      <c r="DC9" s="64">
        <f>'Commercial Lease'!DC35</f>
        <v>0</v>
      </c>
      <c r="DD9" s="64">
        <f>'Commercial Lease'!DD35</f>
        <v>0</v>
      </c>
      <c r="DE9" s="64">
        <f>'Commercial Lease'!DE35</f>
        <v>0</v>
      </c>
      <c r="DF9" s="64">
        <f>'Commercial Lease'!DF35</f>
        <v>0</v>
      </c>
      <c r="DG9" s="64">
        <f>'Commercial Lease'!DG35</f>
        <v>0</v>
      </c>
      <c r="DH9" s="64">
        <f>'Commercial Lease'!DH35</f>
        <v>0</v>
      </c>
      <c r="DI9" s="64">
        <f>'Commercial Lease'!DI35</f>
        <v>0</v>
      </c>
      <c r="DJ9" s="64">
        <f>'Commercial Lease'!DJ35</f>
        <v>0</v>
      </c>
      <c r="DK9" s="64">
        <f>'Commercial Lease'!DK35</f>
        <v>0</v>
      </c>
      <c r="DL9" s="64">
        <f>'Commercial Lease'!DL35</f>
        <v>0</v>
      </c>
      <c r="DM9" s="64">
        <f>'Commercial Lease'!DM35</f>
        <v>0</v>
      </c>
      <c r="DN9" s="64">
        <f>'Commercial Lease'!DN35</f>
        <v>0</v>
      </c>
      <c r="DO9" s="64">
        <f>'Commercial Lease'!DO35</f>
        <v>0</v>
      </c>
      <c r="DP9" s="64">
        <f>'Commercial Lease'!DP35</f>
        <v>0</v>
      </c>
      <c r="DQ9" s="64">
        <f>'Commercial Lease'!DQ35</f>
        <v>0</v>
      </c>
      <c r="DR9" s="64">
        <f>'Commercial Lease'!DR35</f>
        <v>0</v>
      </c>
      <c r="DS9" s="64">
        <f>'Commercial Lease'!DS35</f>
        <v>0</v>
      </c>
      <c r="DT9" s="64">
        <f>'Commercial Lease'!DT35</f>
        <v>0</v>
      </c>
      <c r="DU9" s="64">
        <f>'Commercial Lease'!DU35</f>
        <v>0</v>
      </c>
      <c r="DV9" s="64">
        <f>'Commercial Lease'!DV35</f>
        <v>0</v>
      </c>
      <c r="DW9" s="64">
        <f>'Commercial Lease'!DW35</f>
        <v>0</v>
      </c>
      <c r="DX9" s="64">
        <f>'Commercial Lease'!DX35</f>
        <v>0</v>
      </c>
      <c r="DY9" s="64">
        <f>'Commercial Lease'!DY35</f>
        <v>0</v>
      </c>
      <c r="DZ9" s="64">
        <f>'Commercial Lease'!DZ35</f>
        <v>0</v>
      </c>
      <c r="EA9" s="64">
        <f>'Commercial Lease'!EA35</f>
        <v>0</v>
      </c>
      <c r="EB9" s="64">
        <f>'Commercial Lease'!EB35</f>
        <v>0</v>
      </c>
      <c r="EC9" s="64">
        <f>'Commercial Lease'!EC35</f>
        <v>0</v>
      </c>
      <c r="ED9" s="64">
        <f>'Commercial Lease'!ED35</f>
        <v>0</v>
      </c>
      <c r="EE9" s="64">
        <f>'Commercial Lease'!EE35</f>
        <v>0</v>
      </c>
      <c r="EF9" s="64">
        <f>'Commercial Lease'!EF35</f>
        <v>0</v>
      </c>
      <c r="EG9" s="68">
        <f>'Commercial Lease'!EG35</f>
        <v>0</v>
      </c>
      <c r="EH9" s="53" t="s">
        <v>106</v>
      </c>
    </row>
    <row r="10" spans="1:138" ht="15" x14ac:dyDescent="0.25">
      <c r="B10" s="14"/>
      <c r="C10" s="15" t="s">
        <v>141</v>
      </c>
      <c r="D10" s="16">
        <f ca="1">SUM(F10:EG10)</f>
        <v>4224006.5082173049</v>
      </c>
      <c r="E10" s="342"/>
      <c r="F10" s="17">
        <f t="shared" ref="F10:AK10" si="28">SUM(F8:F9)</f>
        <v>27833.739088263821</v>
      </c>
      <c r="G10" s="17">
        <f t="shared" ca="1" si="28"/>
        <v>27833.739088263821</v>
      </c>
      <c r="H10" s="17">
        <f t="shared" ca="1" si="28"/>
        <v>27833.739088263821</v>
      </c>
      <c r="I10" s="17">
        <f t="shared" ca="1" si="28"/>
        <v>27833.739088263821</v>
      </c>
      <c r="J10" s="17">
        <f t="shared" ca="1" si="28"/>
        <v>27833.739088263821</v>
      </c>
      <c r="K10" s="17">
        <f t="shared" ca="1" si="28"/>
        <v>27833.739088263821</v>
      </c>
      <c r="L10" s="17">
        <f t="shared" ca="1" si="28"/>
        <v>27833.739088263821</v>
      </c>
      <c r="M10" s="17">
        <f t="shared" ca="1" si="28"/>
        <v>27833.739088263821</v>
      </c>
      <c r="N10" s="17">
        <f t="shared" ca="1" si="28"/>
        <v>27833.739088263821</v>
      </c>
      <c r="O10" s="17">
        <f t="shared" ca="1" si="28"/>
        <v>27833.739088263821</v>
      </c>
      <c r="P10" s="17">
        <f t="shared" ca="1" si="28"/>
        <v>27833.739088263821</v>
      </c>
      <c r="Q10" s="17">
        <f t="shared" ca="1" si="28"/>
        <v>27833.739088263821</v>
      </c>
      <c r="R10" s="17">
        <f t="shared" ca="1" si="28"/>
        <v>28668.751260911737</v>
      </c>
      <c r="S10" s="17">
        <f t="shared" ca="1" si="28"/>
        <v>28668.751260911737</v>
      </c>
      <c r="T10" s="17">
        <f t="shared" ca="1" si="28"/>
        <v>28668.751260911737</v>
      </c>
      <c r="U10" s="17">
        <f t="shared" ca="1" si="28"/>
        <v>28668.751260911737</v>
      </c>
      <c r="V10" s="17">
        <f t="shared" ca="1" si="28"/>
        <v>28668.751260911737</v>
      </c>
      <c r="W10" s="17">
        <f t="shared" ca="1" si="28"/>
        <v>28668.751260911737</v>
      </c>
      <c r="X10" s="17">
        <f t="shared" ca="1" si="28"/>
        <v>28668.751260911737</v>
      </c>
      <c r="Y10" s="17">
        <f t="shared" ca="1" si="28"/>
        <v>28668.751260911737</v>
      </c>
      <c r="Z10" s="17">
        <f t="shared" ca="1" si="28"/>
        <v>28668.751260911737</v>
      </c>
      <c r="AA10" s="17">
        <f t="shared" ca="1" si="28"/>
        <v>28668.751260911737</v>
      </c>
      <c r="AB10" s="17">
        <f t="shared" ca="1" si="28"/>
        <v>28668.751260911737</v>
      </c>
      <c r="AC10" s="17">
        <f t="shared" ca="1" si="28"/>
        <v>28668.751260911737</v>
      </c>
      <c r="AD10" s="17">
        <f t="shared" ca="1" si="28"/>
        <v>29528.813798739087</v>
      </c>
      <c r="AE10" s="17">
        <f t="shared" ca="1" si="28"/>
        <v>29528.813798739087</v>
      </c>
      <c r="AF10" s="17">
        <f t="shared" ca="1" si="28"/>
        <v>29528.813798739087</v>
      </c>
      <c r="AG10" s="17">
        <f t="shared" ca="1" si="28"/>
        <v>29528.813798739087</v>
      </c>
      <c r="AH10" s="17">
        <f t="shared" ca="1" si="28"/>
        <v>29528.813798739087</v>
      </c>
      <c r="AI10" s="17">
        <f t="shared" ca="1" si="28"/>
        <v>29528.813798739087</v>
      </c>
      <c r="AJ10" s="17">
        <f t="shared" ca="1" si="28"/>
        <v>29528.813798739087</v>
      </c>
      <c r="AK10" s="17">
        <f t="shared" ca="1" si="28"/>
        <v>29528.813798739087</v>
      </c>
      <c r="AL10" s="17">
        <f t="shared" ref="AL10:BQ10" ca="1" si="29">SUM(AL8:AL9)</f>
        <v>29528.813798739087</v>
      </c>
      <c r="AM10" s="17">
        <f t="shared" ca="1" si="29"/>
        <v>29528.813798739087</v>
      </c>
      <c r="AN10" s="17">
        <f t="shared" ca="1" si="29"/>
        <v>29528.813798739087</v>
      </c>
      <c r="AO10" s="17">
        <f t="shared" ca="1" si="29"/>
        <v>29528.813798739087</v>
      </c>
      <c r="AP10" s="17">
        <f t="shared" ca="1" si="29"/>
        <v>30414.678212701256</v>
      </c>
      <c r="AQ10" s="17">
        <f t="shared" ca="1" si="29"/>
        <v>30414.678212701256</v>
      </c>
      <c r="AR10" s="17">
        <f t="shared" ca="1" si="29"/>
        <v>30414.678212701256</v>
      </c>
      <c r="AS10" s="17">
        <f t="shared" ca="1" si="29"/>
        <v>30414.678212701256</v>
      </c>
      <c r="AT10" s="17">
        <f t="shared" ca="1" si="29"/>
        <v>30414.678212701256</v>
      </c>
      <c r="AU10" s="17">
        <f t="shared" ca="1" si="29"/>
        <v>30414.678212701256</v>
      </c>
      <c r="AV10" s="17">
        <f t="shared" ca="1" si="29"/>
        <v>30414.678212701256</v>
      </c>
      <c r="AW10" s="17">
        <f t="shared" ca="1" si="29"/>
        <v>30414.678212701256</v>
      </c>
      <c r="AX10" s="17">
        <f t="shared" ca="1" si="29"/>
        <v>30414.678212701256</v>
      </c>
      <c r="AY10" s="17">
        <f t="shared" ca="1" si="29"/>
        <v>30414.678212701256</v>
      </c>
      <c r="AZ10" s="17">
        <f t="shared" ca="1" si="29"/>
        <v>30414.678212701256</v>
      </c>
      <c r="BA10" s="17">
        <f t="shared" ca="1" si="29"/>
        <v>30414.678212701256</v>
      </c>
      <c r="BB10" s="17">
        <f t="shared" ca="1" si="29"/>
        <v>31327.118559082301</v>
      </c>
      <c r="BC10" s="17">
        <f t="shared" ca="1" si="29"/>
        <v>31327.118559082301</v>
      </c>
      <c r="BD10" s="17">
        <f t="shared" ca="1" si="29"/>
        <v>31327.118559082301</v>
      </c>
      <c r="BE10" s="17">
        <f t="shared" ca="1" si="29"/>
        <v>31327.118559082301</v>
      </c>
      <c r="BF10" s="17">
        <f t="shared" ca="1" si="29"/>
        <v>31327.118559082301</v>
      </c>
      <c r="BG10" s="17">
        <f t="shared" ca="1" si="29"/>
        <v>31327.118559082301</v>
      </c>
      <c r="BH10" s="17">
        <f t="shared" ca="1" si="29"/>
        <v>31327.118559082301</v>
      </c>
      <c r="BI10" s="17">
        <f t="shared" ca="1" si="29"/>
        <v>31327.118559082301</v>
      </c>
      <c r="BJ10" s="17">
        <f t="shared" ca="1" si="29"/>
        <v>31327.118559082301</v>
      </c>
      <c r="BK10" s="17">
        <f t="shared" ca="1" si="29"/>
        <v>31327.118559082301</v>
      </c>
      <c r="BL10" s="17">
        <f t="shared" ca="1" si="29"/>
        <v>31327.118559082301</v>
      </c>
      <c r="BM10" s="17">
        <f t="shared" ca="1" si="29"/>
        <v>31327.118559082301</v>
      </c>
      <c r="BN10" s="17">
        <f t="shared" ca="1" si="29"/>
        <v>32266.932115854761</v>
      </c>
      <c r="BO10" s="17">
        <f t="shared" ca="1" si="29"/>
        <v>32266.932115854761</v>
      </c>
      <c r="BP10" s="17">
        <f t="shared" ca="1" si="29"/>
        <v>32266.932115854761</v>
      </c>
      <c r="BQ10" s="17">
        <f t="shared" ca="1" si="29"/>
        <v>32266.932115854761</v>
      </c>
      <c r="BR10" s="17">
        <f t="shared" ref="BR10:CW10" ca="1" si="30">SUM(BR8:BR9)</f>
        <v>32266.932115854761</v>
      </c>
      <c r="BS10" s="17">
        <f t="shared" ca="1" si="30"/>
        <v>32266.932115854761</v>
      </c>
      <c r="BT10" s="17">
        <f t="shared" ca="1" si="30"/>
        <v>32266.932115854761</v>
      </c>
      <c r="BU10" s="17">
        <f t="shared" ca="1" si="30"/>
        <v>32266.932115854761</v>
      </c>
      <c r="BV10" s="17">
        <f t="shared" ca="1" si="30"/>
        <v>32266.932115854761</v>
      </c>
      <c r="BW10" s="17">
        <f t="shared" ca="1" si="30"/>
        <v>32266.932115854761</v>
      </c>
      <c r="BX10" s="17">
        <f t="shared" ca="1" si="30"/>
        <v>32266.932115854761</v>
      </c>
      <c r="BY10" s="17">
        <f t="shared" ca="1" si="30"/>
        <v>32266.932115854761</v>
      </c>
      <c r="BZ10" s="17">
        <f t="shared" ca="1" si="30"/>
        <v>33234.940079330408</v>
      </c>
      <c r="CA10" s="17">
        <f t="shared" ca="1" si="30"/>
        <v>33234.940079330408</v>
      </c>
      <c r="CB10" s="17">
        <f t="shared" ca="1" si="30"/>
        <v>33234.940079330408</v>
      </c>
      <c r="CC10" s="17">
        <f t="shared" ca="1" si="30"/>
        <v>33234.940079330408</v>
      </c>
      <c r="CD10" s="17">
        <f t="shared" ca="1" si="30"/>
        <v>33234.940079330408</v>
      </c>
      <c r="CE10" s="17">
        <f t="shared" ca="1" si="30"/>
        <v>33234.940079330408</v>
      </c>
      <c r="CF10" s="17">
        <f t="shared" ca="1" si="30"/>
        <v>33234.940079330408</v>
      </c>
      <c r="CG10" s="17">
        <f t="shared" ca="1" si="30"/>
        <v>33234.940079330408</v>
      </c>
      <c r="CH10" s="17">
        <f t="shared" ca="1" si="30"/>
        <v>33234.940079330408</v>
      </c>
      <c r="CI10" s="17">
        <f t="shared" ca="1" si="30"/>
        <v>33234.940079330408</v>
      </c>
      <c r="CJ10" s="17">
        <f t="shared" ca="1" si="30"/>
        <v>33234.940079330408</v>
      </c>
      <c r="CK10" s="17">
        <f t="shared" ca="1" si="30"/>
        <v>33234.940079330408</v>
      </c>
      <c r="CL10" s="17">
        <f t="shared" ca="1" si="30"/>
        <v>34231.988281710321</v>
      </c>
      <c r="CM10" s="17">
        <f t="shared" ca="1" si="30"/>
        <v>34231.988281710321</v>
      </c>
      <c r="CN10" s="17">
        <f t="shared" ca="1" si="30"/>
        <v>34231.988281710321</v>
      </c>
      <c r="CO10" s="17">
        <f t="shared" ca="1" si="30"/>
        <v>29510.334725612345</v>
      </c>
      <c r="CP10" s="17">
        <f t="shared" ca="1" si="30"/>
        <v>29510.334725612345</v>
      </c>
      <c r="CQ10" s="17">
        <f t="shared" ca="1" si="30"/>
        <v>34639.515937513424</v>
      </c>
      <c r="CR10" s="17">
        <f t="shared" ca="1" si="30"/>
        <v>34639.515937513424</v>
      </c>
      <c r="CS10" s="17">
        <f t="shared" ca="1" si="30"/>
        <v>34639.515937513424</v>
      </c>
      <c r="CT10" s="17">
        <f t="shared" ca="1" si="30"/>
        <v>34639.515937513424</v>
      </c>
      <c r="CU10" s="17">
        <f t="shared" ca="1" si="30"/>
        <v>34639.515937513424</v>
      </c>
      <c r="CV10" s="17">
        <f t="shared" ca="1" si="30"/>
        <v>34639.515937513424</v>
      </c>
      <c r="CW10" s="17">
        <f t="shared" ca="1" si="30"/>
        <v>34639.515937513424</v>
      </c>
      <c r="CX10" s="17">
        <f t="shared" ref="CX10:EC10" ca="1" si="31">SUM(CX8:CX9)</f>
        <v>35524.825979281784</v>
      </c>
      <c r="CY10" s="17">
        <f t="shared" ca="1" si="31"/>
        <v>35524.825979281784</v>
      </c>
      <c r="CZ10" s="17">
        <f t="shared" ca="1" si="31"/>
        <v>35524.825979281784</v>
      </c>
      <c r="DA10" s="17">
        <f t="shared" ca="1" si="31"/>
        <v>35524.825979281784</v>
      </c>
      <c r="DB10" s="17">
        <f t="shared" ca="1" si="31"/>
        <v>35524.825979281784</v>
      </c>
      <c r="DC10" s="17">
        <f t="shared" ca="1" si="31"/>
        <v>35647.086453416749</v>
      </c>
      <c r="DD10" s="17">
        <f t="shared" ca="1" si="31"/>
        <v>35647.086453416749</v>
      </c>
      <c r="DE10" s="17">
        <f t="shared" ca="1" si="31"/>
        <v>35647.086453416749</v>
      </c>
      <c r="DF10" s="17">
        <f t="shared" ca="1" si="31"/>
        <v>35647.086453416749</v>
      </c>
      <c r="DG10" s="17">
        <f t="shared" ca="1" si="31"/>
        <v>35647.086453416749</v>
      </c>
      <c r="DH10" s="17">
        <f t="shared" ca="1" si="31"/>
        <v>35647.086453416749</v>
      </c>
      <c r="DI10" s="17">
        <f t="shared" ca="1" si="31"/>
        <v>35647.086453416749</v>
      </c>
      <c r="DJ10" s="17">
        <f t="shared" ca="1" si="31"/>
        <v>27792.851845525576</v>
      </c>
      <c r="DK10" s="17">
        <f t="shared" ca="1" si="31"/>
        <v>27792.851845525576</v>
      </c>
      <c r="DL10" s="17">
        <f t="shared" ca="1" si="31"/>
        <v>37069.47110181232</v>
      </c>
      <c r="DM10" s="17">
        <f t="shared" ca="1" si="31"/>
        <v>37069.47110181232</v>
      </c>
      <c r="DN10" s="17">
        <f t="shared" ca="1" si="31"/>
        <v>37069.47110181232</v>
      </c>
      <c r="DO10" s="17">
        <f t="shared" ca="1" si="31"/>
        <v>37194.645807852561</v>
      </c>
      <c r="DP10" s="17">
        <f t="shared" ca="1" si="31"/>
        <v>37194.645807852561</v>
      </c>
      <c r="DQ10" s="17">
        <f t="shared" ca="1" si="31"/>
        <v>37194.645807852561</v>
      </c>
      <c r="DR10" s="17">
        <f t="shared" ca="1" si="31"/>
        <v>37194.645807852561</v>
      </c>
      <c r="DS10" s="17">
        <f t="shared" ca="1" si="31"/>
        <v>37194.645807852561</v>
      </c>
      <c r="DT10" s="17">
        <f t="shared" ca="1" si="31"/>
        <v>37194.645807852561</v>
      </c>
      <c r="DU10" s="17">
        <f t="shared" ca="1" si="31"/>
        <v>37194.645807852561</v>
      </c>
      <c r="DV10" s="17">
        <f t="shared" ca="1" si="31"/>
        <v>24671.640163691711</v>
      </c>
      <c r="DW10" s="17">
        <f t="shared" ca="1" si="31"/>
        <v>24671.640163691711</v>
      </c>
      <c r="DX10" s="17">
        <f t="shared" ca="1" si="31"/>
        <v>27389.592372392046</v>
      </c>
      <c r="DY10" s="17">
        <f t="shared" ca="1" si="31"/>
        <v>27389.592372392046</v>
      </c>
      <c r="DZ10" s="17">
        <f t="shared" ca="1" si="31"/>
        <v>37647.954796194193</v>
      </c>
      <c r="EA10" s="17">
        <f t="shared" ca="1" si="31"/>
        <v>37776.113198516156</v>
      </c>
      <c r="EB10" s="17">
        <f t="shared" ca="1" si="31"/>
        <v>37776.113198516156</v>
      </c>
      <c r="EC10" s="17">
        <f t="shared" ca="1" si="31"/>
        <v>37776.113198516156</v>
      </c>
      <c r="ED10" s="17">
        <f t="shared" ref="ED10:EG10" ca="1" si="32">SUM(ED8:ED9)</f>
        <v>37776.113198516156</v>
      </c>
      <c r="EE10" s="17">
        <f t="shared" ca="1" si="32"/>
        <v>37776.113198516156</v>
      </c>
      <c r="EF10" s="17">
        <f t="shared" ca="1" si="32"/>
        <v>37776.113198516156</v>
      </c>
      <c r="EG10" s="16">
        <f t="shared" ca="1" si="32"/>
        <v>37776.113198516156</v>
      </c>
      <c r="EH10" s="53" t="s">
        <v>106</v>
      </c>
    </row>
    <row r="11" spans="1:138" ht="15" x14ac:dyDescent="0.25">
      <c r="B11" s="23"/>
      <c r="C11" s="24" t="s">
        <v>127</v>
      </c>
      <c r="D11" s="210">
        <f t="shared" ref="D11:D15" si="33">SUM(F11:EG11)</f>
        <v>92164775.952702463</v>
      </c>
      <c r="E11" s="343"/>
      <c r="F11" s="63">
        <f>IF('Income Assumptions'!$D$16='Data Validation'!$P$2,'Rent Roll | Residential'!$F$21,IF('Income Assumptions'!$D$16='Data Validation'!$P$3,'Rent Roll | Residential'!$G$21,'Commercial Lease'!F112))</f>
        <v>523495.84244291531</v>
      </c>
      <c r="G11" s="63">
        <f>IF('Income Assumptions'!$D$16='Data Validation'!$P$4,'Commercial Lease'!G112,
IFERROR(
IF(G5&lt;='Income Assumptions'!$D$7,F11*((1+'Income Assumptions'!$D$8)^(1/12)),
IF(AND(G5&gt;='Income Assumptions'!$E$5,G5&lt;='Income Assumptions'!$E$7),F11*((1+'Income Assumptions'!$E$8)^(1/12)),
IF(G5&gt;='Income Assumptions'!$F$5,F11*((1+'Income Assumptions'!$F$8)^(1/12)),"-"))),"-"))</f>
        <v>526809.25286780123</v>
      </c>
      <c r="H11" s="63">
        <f>IF('Income Assumptions'!$D$16='Data Validation'!$P$4,'Commercial Lease'!H112,
IFERROR(
IF(H5&lt;='Income Assumptions'!$D$7,G11*((1+'Income Assumptions'!$D$8)^(1/12)),
IF(AND(H5&gt;='Income Assumptions'!$E$5,H5&lt;='Income Assumptions'!$E$7),G11*((1+'Income Assumptions'!$E$8)^(1/12)),
IF(H5&gt;='Income Assumptions'!$F$5,G11*((1+'Income Assumptions'!$F$8)^(1/12)),"-"))),"-"))</f>
        <v>530140.97254343971</v>
      </c>
      <c r="I11" s="63">
        <f>IF('Income Assumptions'!$D$16='Data Validation'!$P$4,'Commercial Lease'!I112,
IFERROR(
IF(I5&lt;='Income Assumptions'!$D$7,H11*((1+'Income Assumptions'!$D$8)^(1/12)),
IF(AND(I5&gt;='Income Assumptions'!$E$5,I5&lt;='Income Assumptions'!$E$7),H11*((1+'Income Assumptions'!$E$8)^(1/12)),
IF(I5&gt;='Income Assumptions'!$F$5,H11*((1+'Income Assumptions'!$F$8)^(1/12)),"-"))),"-"))</f>
        <v>533491.09566054703</v>
      </c>
      <c r="J11" s="63">
        <f>IF('Income Assumptions'!$D$16='Data Validation'!$P$4,'Commercial Lease'!J112,
IFERROR(
IF(J5&lt;='Income Assumptions'!$D$7,I11*((1+'Income Assumptions'!$D$8)^(1/12)),
IF(AND(J5&gt;='Income Assumptions'!$E$5,J5&lt;='Income Assumptions'!$E$7),I11*((1+'Income Assumptions'!$E$8)^(1/12)),
IF(J5&gt;='Income Assumptions'!$F$5,I11*((1+'Income Assumptions'!$F$8)^(1/12)),"-"))),"-"))</f>
        <v>536859.71687342238</v>
      </c>
      <c r="K11" s="63">
        <f>IF('Income Assumptions'!$D$16='Data Validation'!$P$4,'Commercial Lease'!K112,
IFERROR(
IF(K5&lt;='Income Assumptions'!$D$7,J11*((1+'Income Assumptions'!$D$8)^(1/12)),
IF(AND(K5&gt;='Income Assumptions'!$E$5,K5&lt;='Income Assumptions'!$E$7),J11*((1+'Income Assumptions'!$E$8)^(1/12)),
IF(K5&gt;='Income Assumptions'!$F$5,J11*((1+'Income Assumptions'!$F$8)^(1/12)),"-"))),"-"))</f>
        <v>540246.93130216282</v>
      </c>
      <c r="L11" s="63">
        <f>IF('Income Assumptions'!$D$16='Data Validation'!$P$4,'Commercial Lease'!L112,
IFERROR(
IF(L5&lt;='Income Assumptions'!$D$7,K11*((1+'Income Assumptions'!$D$8)^(1/12)),
IF(AND(L5&gt;='Income Assumptions'!$E$5,L5&lt;='Income Assumptions'!$E$7),K11*((1+'Income Assumptions'!$E$8)^(1/12)),
IF(L5&gt;='Income Assumptions'!$F$5,K11*((1+'Income Assumptions'!$F$8)^(1/12)),"-"))),"-"))</f>
        <v>543652.83453488676</v>
      </c>
      <c r="M11" s="63">
        <f>IF('Income Assumptions'!$D$16='Data Validation'!$P$4,'Commercial Lease'!M112,
IFERROR(
IF(M5&lt;='Income Assumptions'!$D$7,L11*((1+'Income Assumptions'!$D$8)^(1/12)),
IF(AND(M5&gt;='Income Assumptions'!$E$5,M5&lt;='Income Assumptions'!$E$7),L11*((1+'Income Assumptions'!$E$8)^(1/12)),
IF(M5&gt;='Income Assumptions'!$F$5,L11*((1+'Income Assumptions'!$F$8)^(1/12)),"-"))),"-"))</f>
        <v>547077.52262996952</v>
      </c>
      <c r="N11" s="63">
        <f>IF('Income Assumptions'!$D$16='Data Validation'!$P$4,'Commercial Lease'!N112,
IFERROR(
IF(N5&lt;='Income Assumptions'!$D$7,M11*((1+'Income Assumptions'!$D$8)^(1/12)),
IF(AND(N5&gt;='Income Assumptions'!$E$5,N5&lt;='Income Assumptions'!$E$7),M11*((1+'Income Assumptions'!$E$8)^(1/12)),
IF(N5&gt;='Income Assumptions'!$F$5,M11*((1+'Income Assumptions'!$F$8)^(1/12)),"-"))),"-"))</f>
        <v>550521.09211828746</v>
      </c>
      <c r="O11" s="63">
        <f>IF('Income Assumptions'!$D$16='Data Validation'!$P$4,'Commercial Lease'!O112,
IFERROR(
IF(O5&lt;='Income Assumptions'!$D$7,N11*((1+'Income Assumptions'!$D$8)^(1/12)),
IF(AND(O5&gt;='Income Assumptions'!$E$5,O5&lt;='Income Assumptions'!$E$7),N11*((1+'Income Assumptions'!$E$8)^(1/12)),
IF(O5&gt;='Income Assumptions'!$F$5,N11*((1+'Income Assumptions'!$F$8)^(1/12)),"-"))),"-"))</f>
        <v>553983.64000547456</v>
      </c>
      <c r="P11" s="63">
        <f>IF('Income Assumptions'!$D$16='Data Validation'!$P$4,'Commercial Lease'!P112,
IFERROR(
IF(P5&lt;='Income Assumptions'!$D$7,O11*((1+'Income Assumptions'!$D$8)^(1/12)),
IF(AND(P5&gt;='Income Assumptions'!$E$5,P5&lt;='Income Assumptions'!$E$7),O11*((1+'Income Assumptions'!$E$8)^(1/12)),
IF(P5&gt;='Income Assumptions'!$F$5,O11*((1+'Income Assumptions'!$F$8)^(1/12)),"-"))),"-"))</f>
        <v>557465.26377418812</v>
      </c>
      <c r="Q11" s="63">
        <f>IF('Income Assumptions'!$D$16='Data Validation'!$P$4,'Commercial Lease'!Q112,
IFERROR(
IF(Q5&lt;='Income Assumptions'!$D$7,P11*((1+'Income Assumptions'!$D$8)^(1/12)),
IF(AND(Q5&gt;='Income Assumptions'!$E$5,Q5&lt;='Income Assumptions'!$E$7),P11*((1+'Income Assumptions'!$E$8)^(1/12)),
IF(Q5&gt;='Income Assumptions'!$F$5,P11*((1+'Income Assumptions'!$F$8)^(1/12)),"-"))),"-"))</f>
        <v>560966.0613863857</v>
      </c>
      <c r="R11" s="63">
        <f>IF('Income Assumptions'!$D$16='Data Validation'!$P$4,'Commercial Lease'!R112,
IFERROR(
IF(R5&lt;='Income Assumptions'!$D$7,Q11*((1+'Income Assumptions'!$D$8)^(1/12)),
IF(AND(R5&gt;='Income Assumptions'!$E$5,R5&lt;='Income Assumptions'!$E$7),Q11*((1+'Income Assumptions'!$E$8)^(1/12)),
IF(R5&gt;='Income Assumptions'!$F$5,Q11*((1+'Income Assumptions'!$F$8)^(1/12)),"-"))),"-"))</f>
        <v>564486.13128561201</v>
      </c>
      <c r="S11" s="63">
        <f>IF('Income Assumptions'!$D$16='Data Validation'!$P$4,'Commercial Lease'!S112,
IFERROR(
IF(S5&lt;='Income Assumptions'!$D$7,R11*((1+'Income Assumptions'!$D$8)^(1/12)),
IF(AND(S5&gt;='Income Assumptions'!$E$5,S5&lt;='Income Assumptions'!$E$7),R11*((1+'Income Assumptions'!$E$8)^(1/12)),
IF(S5&gt;='Income Assumptions'!$F$5,R11*((1+'Income Assumptions'!$F$8)^(1/12)),"-"))),"-"))</f>
        <v>568025.57239929785</v>
      </c>
      <c r="T11" s="63">
        <f>IF('Income Assumptions'!$D$16='Data Validation'!$P$4,'Commercial Lease'!T112,
IFERROR(
IF(T5&lt;='Income Assumptions'!$D$7,S11*((1+'Income Assumptions'!$D$8)^(1/12)),
IF(AND(T5&gt;='Income Assumptions'!$E$5,T5&lt;='Income Assumptions'!$E$7),S11*((1+'Income Assumptions'!$E$8)^(1/12)),
IF(T5&gt;='Income Assumptions'!$F$5,S11*((1+'Income Assumptions'!$F$8)^(1/12)),"-"))),"-"))</f>
        <v>571584.4841410683</v>
      </c>
      <c r="U11" s="63">
        <f>IF('Income Assumptions'!$D$16='Data Validation'!$P$4,'Commercial Lease'!U112,
IFERROR(
IF(U5&lt;='Income Assumptions'!$D$7,T11*((1+'Income Assumptions'!$D$8)^(1/12)),
IF(AND(U5&gt;='Income Assumptions'!$E$5,U5&lt;='Income Assumptions'!$E$7),T11*((1+'Income Assumptions'!$E$8)^(1/12)),
IF(U5&gt;='Income Assumptions'!$F$5,T11*((1+'Income Assumptions'!$F$8)^(1/12)),"-"))),"-"))</f>
        <v>575162.96641306242</v>
      </c>
      <c r="V11" s="63">
        <f>IF('Income Assumptions'!$D$16='Data Validation'!$P$4,'Commercial Lease'!V112,
IFERROR(
IF(V5&lt;='Income Assumptions'!$D$7,U11*((1+'Income Assumptions'!$D$8)^(1/12)),
IF(AND(V5&gt;='Income Assumptions'!$E$5,V5&lt;='Income Assumptions'!$E$7),U11*((1+'Income Assumptions'!$E$8)^(1/12)),
IF(V5&gt;='Income Assumptions'!$F$5,U11*((1+'Income Assumptions'!$F$8)^(1/12)),"-"))),"-"))</f>
        <v>578761.11960826383</v>
      </c>
      <c r="W11" s="63">
        <f>IF('Income Assumptions'!$D$16='Data Validation'!$P$4,'Commercial Lease'!W112,
IFERROR(
IF(W5&lt;='Income Assumptions'!$D$7,V11*((1+'Income Assumptions'!$D$8)^(1/12)),
IF(AND(W5&gt;='Income Assumptions'!$E$5,W5&lt;='Income Assumptions'!$E$7),V11*((1+'Income Assumptions'!$E$8)^(1/12)),
IF(W5&gt;='Income Assumptions'!$F$5,V11*((1+'Income Assumptions'!$F$8)^(1/12)),"-"))),"-"))</f>
        <v>582379.04461284156</v>
      </c>
      <c r="X11" s="63">
        <f>IF('Income Assumptions'!$D$16='Data Validation'!$P$4,'Commercial Lease'!X112,
IFERROR(
IF(X5&lt;='Income Assumptions'!$D$7,W11*((1+'Income Assumptions'!$D$8)^(1/12)),
IF(AND(X5&gt;='Income Assumptions'!$E$5,X5&lt;='Income Assumptions'!$E$7),W11*((1+'Income Assumptions'!$E$8)^(1/12)),
IF(X5&gt;='Income Assumptions'!$F$5,W11*((1+'Income Assumptions'!$F$8)^(1/12)),"-"))),"-"))</f>
        <v>586016.84280850331</v>
      </c>
      <c r="Y11" s="63">
        <f>IF('Income Assumptions'!$D$16='Data Validation'!$P$4,'Commercial Lease'!Y112,
IFERROR(
IF(Y5&lt;='Income Assumptions'!$D$7,X11*((1+'Income Assumptions'!$D$8)^(1/12)),
IF(AND(Y5&gt;='Income Assumptions'!$E$5,Y5&lt;='Income Assumptions'!$E$7),X11*((1+'Income Assumptions'!$E$8)^(1/12)),
IF(Y5&gt;='Income Assumptions'!$F$5,X11*((1+'Income Assumptions'!$F$8)^(1/12)),"-"))),"-"))</f>
        <v>589674.61607485684</v>
      </c>
      <c r="Z11" s="63">
        <f>IF('Income Assumptions'!$D$16='Data Validation'!$P$4,'Commercial Lease'!Z112,
IFERROR(
IF(Z5&lt;='Income Assumptions'!$D$7,Y11*((1+'Income Assumptions'!$D$8)^(1/12)),
IF(AND(Z5&gt;='Income Assumptions'!$E$5,Z5&lt;='Income Assumptions'!$E$7),Y11*((1+'Income Assumptions'!$E$8)^(1/12)),
IF(Z5&gt;='Income Assumptions'!$F$5,Y11*((1+'Income Assumptions'!$F$8)^(1/12)),"-"))),"-"))</f>
        <v>593352.4667917866</v>
      </c>
      <c r="AA11" s="63">
        <f>IF('Income Assumptions'!$D$16='Data Validation'!$P$4,'Commercial Lease'!AA112,
IFERROR(
IF(AA5&lt;='Income Assumptions'!$D$7,Z11*((1+'Income Assumptions'!$D$8)^(1/12)),
IF(AND(AA5&gt;='Income Assumptions'!$E$5,AA5&lt;='Income Assumptions'!$E$7),Z11*((1+'Income Assumptions'!$E$8)^(1/12)),
IF(AA5&gt;='Income Assumptions'!$F$5,Z11*((1+'Income Assumptions'!$F$8)^(1/12)),"-"))),"-"))</f>
        <v>597050.49784183677</v>
      </c>
      <c r="AB11" s="63">
        <f>IF('Income Assumptions'!$D$16='Data Validation'!$P$4,'Commercial Lease'!AB112,
IFERROR(
IF(AB5&lt;='Income Assumptions'!$D$7,AA11*((1+'Income Assumptions'!$D$8)^(1/12)),
IF(AND(AB5&gt;='Income Assumptions'!$E$5,AB5&lt;='Income Assumptions'!$E$7),AA11*((1+'Income Assumptions'!$E$8)^(1/12)),
IF(AB5&gt;='Income Assumptions'!$F$5,AA11*((1+'Income Assumptions'!$F$8)^(1/12)),"-"))),"-"))</f>
        <v>600768.81261260924</v>
      </c>
      <c r="AC11" s="63">
        <f>IF('Income Assumptions'!$D$16='Data Validation'!$P$4,'Commercial Lease'!AC112,
IFERROR(
IF(AC5&lt;='Income Assumptions'!$D$7,AB11*((1+'Income Assumptions'!$D$8)^(1/12)),
IF(AND(AC5&gt;='Income Assumptions'!$E$5,AC5&lt;='Income Assumptions'!$E$7),AB11*((1+'Income Assumptions'!$E$8)^(1/12)),
IF(AC5&gt;='Income Assumptions'!$F$5,AB11*((1+'Income Assumptions'!$F$8)^(1/12)),"-"))),"-"))</f>
        <v>604507.51499917044</v>
      </c>
      <c r="AD11" s="63">
        <f>IF('Income Assumptions'!$D$16='Data Validation'!$P$4,'Commercial Lease'!AD112,
IFERROR(
IF(AD5&lt;='Income Assumptions'!$D$7,AC11*((1+'Income Assumptions'!$D$8)^(1/12)),
IF(AND(AD5&gt;='Income Assumptions'!$E$5,AD5&lt;='Income Assumptions'!$E$7),AC11*((1+'Income Assumptions'!$E$8)^(1/12)),
IF(AD5&gt;='Income Assumptions'!$F$5,AC11*((1+'Income Assumptions'!$F$8)^(1/12)),"-"))),"-"))</f>
        <v>607781.83789022407</v>
      </c>
      <c r="AE11" s="63">
        <f>IF('Income Assumptions'!$D$16='Data Validation'!$P$4,'Commercial Lease'!AE112,
IFERROR(
IF(AE5&lt;='Income Assumptions'!$D$7,AD11*((1+'Income Assumptions'!$D$8)^(1/12)),
IF(AND(AE5&gt;='Income Assumptions'!$E$5,AE5&lt;='Income Assumptions'!$E$7),AD11*((1+'Income Assumptions'!$E$8)^(1/12)),
IF(AE5&gt;='Income Assumptions'!$F$5,AD11*((1+'Income Assumptions'!$F$8)^(1/12)),"-"))),"-"))</f>
        <v>611071.12061148137</v>
      </c>
      <c r="AF11" s="63">
        <f>IF('Income Assumptions'!$D$16='Data Validation'!$P$4,'Commercial Lease'!AF112,
IFERROR(
IF(AF5&lt;='Income Assumptions'!$D$7,AE11*((1+'Income Assumptions'!$D$8)^(1/12)),
IF(AND(AF5&gt;='Income Assumptions'!$E$5,AF5&lt;='Income Assumptions'!$E$7),AE11*((1+'Income Assumptions'!$E$8)^(1/12)),
IF(AF5&gt;='Income Assumptions'!$F$5,AE11*((1+'Income Assumptions'!$F$8)^(1/12)),"-"))),"-"))</f>
        <v>614375.42601998791</v>
      </c>
      <c r="AG11" s="63">
        <f>IF('Income Assumptions'!$D$16='Data Validation'!$P$4,'Commercial Lease'!AG112,
IFERROR(
IF(AG5&lt;='Income Assumptions'!$D$7,AF11*((1+'Income Assumptions'!$D$8)^(1/12)),
IF(AND(AG5&gt;='Income Assumptions'!$E$5,AG5&lt;='Income Assumptions'!$E$7),AF11*((1+'Income Assumptions'!$E$8)^(1/12)),
IF(AG5&gt;='Income Assumptions'!$F$5,AF11*((1+'Income Assumptions'!$F$8)^(1/12)),"-"))),"-"))</f>
        <v>617694.81722401455</v>
      </c>
      <c r="AH11" s="63">
        <f>IF('Income Assumptions'!$D$16='Data Validation'!$P$4,'Commercial Lease'!AH112,
IFERROR(
IF(AH5&lt;='Income Assumptions'!$D$7,AG11*((1+'Income Assumptions'!$D$8)^(1/12)),
IF(AND(AH5&gt;='Income Assumptions'!$E$5,AH5&lt;='Income Assumptions'!$E$7),AG11*((1+'Income Assumptions'!$E$8)^(1/12)),
IF(AH5&gt;='Income Assumptions'!$F$5,AG11*((1+'Income Assumptions'!$F$8)^(1/12)),"-"))),"-"))</f>
        <v>621029.35758402792</v>
      </c>
      <c r="AI11" s="63">
        <f>IF('Income Assumptions'!$D$16='Data Validation'!$P$4,'Commercial Lease'!AI112,
IFERROR(
IF(AI5&lt;='Income Assumptions'!$D$7,AH11*((1+'Income Assumptions'!$D$8)^(1/12)),
IF(AND(AI5&gt;='Income Assumptions'!$E$5,AI5&lt;='Income Assumptions'!$E$7),AH11*((1+'Income Assumptions'!$E$8)^(1/12)),
IF(AI5&gt;='Income Assumptions'!$F$5,AH11*((1+'Income Assumptions'!$F$8)^(1/12)),"-"))),"-"))</f>
        <v>624379.11071366689</v>
      </c>
      <c r="AJ11" s="63">
        <f>IF('Income Assumptions'!$D$16='Data Validation'!$P$4,'Commercial Lease'!AJ112,
IFERROR(
IF(AJ5&lt;='Income Assumptions'!$D$7,AI11*((1+'Income Assumptions'!$D$8)^(1/12)),
IF(AND(AJ5&gt;='Income Assumptions'!$E$5,AJ5&lt;='Income Assumptions'!$E$7),AI11*((1+'Income Assumptions'!$E$8)^(1/12)),
IF(AJ5&gt;='Income Assumptions'!$F$5,AI11*((1+'Income Assumptions'!$F$8)^(1/12)),"-"))),"-"))</f>
        <v>627744.14048071951</v>
      </c>
      <c r="AK11" s="63">
        <f>IF('Income Assumptions'!$D$16='Data Validation'!$P$4,'Commercial Lease'!AK112,
IFERROR(
IF(AK5&lt;='Income Assumptions'!$D$7,AJ11*((1+'Income Assumptions'!$D$8)^(1/12)),
IF(AND(AK5&gt;='Income Assumptions'!$E$5,AK5&lt;='Income Assumptions'!$E$7),AJ11*((1+'Income Assumptions'!$E$8)^(1/12)),
IF(AK5&gt;='Income Assumptions'!$F$5,AJ11*((1+'Income Assumptions'!$F$8)^(1/12)),"-"))),"-"))</f>
        <v>631124.51100810606</v>
      </c>
      <c r="AL11" s="63">
        <f>IF('Income Assumptions'!$D$16='Data Validation'!$P$4,'Commercial Lease'!AL112,
IFERROR(
IF(AL5&lt;='Income Assumptions'!$D$7,AK11*((1+'Income Assumptions'!$D$8)^(1/12)),
IF(AND(AL5&gt;='Income Assumptions'!$E$5,AL5&lt;='Income Assumptions'!$E$7),AK11*((1+'Income Assumptions'!$E$8)^(1/12)),
IF(AL5&gt;='Income Assumptions'!$F$5,AK11*((1+'Income Assumptions'!$F$8)^(1/12)),"-"))),"-"))</f>
        <v>634520.28667486482</v>
      </c>
      <c r="AM11" s="63">
        <f>IF('Income Assumptions'!$D$16='Data Validation'!$P$4,'Commercial Lease'!AM112,
IFERROR(
IF(AM5&lt;='Income Assumptions'!$D$7,AL11*((1+'Income Assumptions'!$D$8)^(1/12)),
IF(AND(AM5&gt;='Income Assumptions'!$E$5,AM5&lt;='Income Assumptions'!$E$7),AL11*((1+'Income Assumptions'!$E$8)^(1/12)),
IF(AM5&gt;='Income Assumptions'!$F$5,AL11*((1+'Income Assumptions'!$F$8)^(1/12)),"-"))),"-"))</f>
        <v>637931.53211714234</v>
      </c>
      <c r="AN11" s="63">
        <f>IF('Income Assumptions'!$D$16='Data Validation'!$P$4,'Commercial Lease'!AN112,
IFERROR(
IF(AN5&lt;='Income Assumptions'!$D$7,AM11*((1+'Income Assumptions'!$D$8)^(1/12)),
IF(AND(AN5&gt;='Income Assumptions'!$E$5,AN5&lt;='Income Assumptions'!$E$7),AM11*((1+'Income Assumptions'!$E$8)^(1/12)),
IF(AN5&gt;='Income Assumptions'!$F$5,AM11*((1+'Income Assumptions'!$F$8)^(1/12)),"-"))),"-"))</f>
        <v>641358.31222918606</v>
      </c>
      <c r="AO11" s="63">
        <f>IF('Income Assumptions'!$D$16='Data Validation'!$P$4,'Commercial Lease'!AO112,
IFERROR(
IF(AO5&lt;='Income Assumptions'!$D$7,AN11*((1+'Income Assumptions'!$D$8)^(1/12)),
IF(AND(AO5&gt;='Income Assumptions'!$E$5,AO5&lt;='Income Assumptions'!$E$7),AN11*((1+'Income Assumptions'!$E$8)^(1/12)),
IF(AO5&gt;='Income Assumptions'!$F$5,AN11*((1+'Income Assumptions'!$F$8)^(1/12)),"-"))),"-"))</f>
        <v>644800.69216434169</v>
      </c>
      <c r="AP11" s="63">
        <f>IF('Income Assumptions'!$D$16='Data Validation'!$P$4,'Commercial Lease'!AP112,
IFERROR(
IF(AP5&lt;='Income Assumptions'!$D$7,AO11*((1+'Income Assumptions'!$D$8)^(1/12)),
IF(AND(AP5&gt;='Income Assumptions'!$E$5,AP5&lt;='Income Assumptions'!$E$7),AO11*((1+'Income Assumptions'!$E$8)^(1/12)),
IF(AP5&gt;='Income Assumptions'!$F$5,AO11*((1+'Income Assumptions'!$F$8)^(1/12)),"-"))),"-"))</f>
        <v>646911.60184186953</v>
      </c>
      <c r="AQ11" s="63">
        <f>IF('Income Assumptions'!$D$16='Data Validation'!$P$4,'Commercial Lease'!AQ112,
IFERROR(
IF(AQ5&lt;='Income Assumptions'!$D$7,AP11*((1+'Income Assumptions'!$D$8)^(1/12)),
IF(AND(AQ5&gt;='Income Assumptions'!$E$5,AQ5&lt;='Income Assumptions'!$E$7),AP11*((1+'Income Assumptions'!$E$8)^(1/12)),
IF(AQ5&gt;='Income Assumptions'!$F$5,AP11*((1+'Income Assumptions'!$F$8)^(1/12)),"-"))),"-"))</f>
        <v>649029.42208838521</v>
      </c>
      <c r="AR11" s="63">
        <f>IF('Income Assumptions'!$D$16='Data Validation'!$P$4,'Commercial Lease'!AR112,
IFERROR(
IF(AR5&lt;='Income Assumptions'!$D$7,AQ11*((1+'Income Assumptions'!$D$8)^(1/12)),
IF(AND(AR5&gt;='Income Assumptions'!$E$5,AR5&lt;='Income Assumptions'!$E$7),AQ11*((1+'Income Assumptions'!$E$8)^(1/12)),
IF(AR5&gt;='Income Assumptions'!$F$5,AQ11*((1+'Income Assumptions'!$F$8)^(1/12)),"-"))),"-"))</f>
        <v>651154.17552729358</v>
      </c>
      <c r="AS11" s="63">
        <f>IF('Income Assumptions'!$D$16='Data Validation'!$P$4,'Commercial Lease'!AS112,
IFERROR(
IF(AS5&lt;='Income Assumptions'!$D$7,AR11*((1+'Income Assumptions'!$D$8)^(1/12)),
IF(AND(AS5&gt;='Income Assumptions'!$E$5,AS5&lt;='Income Assumptions'!$E$7),AR11*((1+'Income Assumptions'!$E$8)^(1/12)),
IF(AS5&gt;='Income Assumptions'!$F$5,AR11*((1+'Income Assumptions'!$F$8)^(1/12)),"-"))),"-"))</f>
        <v>653285.88485606213</v>
      </c>
      <c r="AT11" s="63">
        <f>IF('Income Assumptions'!$D$16='Data Validation'!$P$4,'Commercial Lease'!AT112,
IFERROR(
IF(AT5&lt;='Income Assumptions'!$D$7,AS11*((1+'Income Assumptions'!$D$8)^(1/12)),
IF(AND(AT5&gt;='Income Assumptions'!$E$5,AT5&lt;='Income Assumptions'!$E$7),AS11*((1+'Income Assumptions'!$E$8)^(1/12)),
IF(AT5&gt;='Income Assumptions'!$F$5,AS11*((1+'Income Assumptions'!$F$8)^(1/12)),"-"))),"-"))</f>
        <v>655424.57284646458</v>
      </c>
      <c r="AU11" s="63">
        <f>IF('Income Assumptions'!$D$16='Data Validation'!$P$4,'Commercial Lease'!AU112,
IFERROR(
IF(AU5&lt;='Income Assumptions'!$D$7,AT11*((1+'Income Assumptions'!$D$8)^(1/12)),
IF(AND(AU5&gt;='Income Assumptions'!$E$5,AU5&lt;='Income Assumptions'!$E$7),AT11*((1+'Income Assumptions'!$E$8)^(1/12)),
IF(AU5&gt;='Income Assumptions'!$F$5,AT11*((1+'Income Assumptions'!$F$8)^(1/12)),"-"))),"-"))</f>
        <v>657570.26234482264</v>
      </c>
      <c r="AV11" s="63">
        <f>IF('Income Assumptions'!$D$16='Data Validation'!$P$4,'Commercial Lease'!AV112,
IFERROR(
IF(AV5&lt;='Income Assumptions'!$D$7,AU11*((1+'Income Assumptions'!$D$8)^(1/12)),
IF(AND(AV5&gt;='Income Assumptions'!$E$5,AV5&lt;='Income Assumptions'!$E$7),AU11*((1+'Income Assumptions'!$E$8)^(1/12)),
IF(AV5&gt;='Income Assumptions'!$F$5,AU11*((1+'Income Assumptions'!$F$8)^(1/12)),"-"))),"-"))</f>
        <v>659722.97627225181</v>
      </c>
      <c r="AW11" s="63">
        <f>IF('Income Assumptions'!$D$16='Data Validation'!$P$4,'Commercial Lease'!AW112,
IFERROR(
IF(AW5&lt;='Income Assumptions'!$D$7,AV11*((1+'Income Assumptions'!$D$8)^(1/12)),
IF(AND(AW5&gt;='Income Assumptions'!$E$5,AW5&lt;='Income Assumptions'!$E$7),AV11*((1+'Income Assumptions'!$E$8)^(1/12)),
IF(AW5&gt;='Income Assumptions'!$F$5,AV11*((1+'Income Assumptions'!$F$8)^(1/12)),"-"))),"-"))</f>
        <v>661882.73762490507</v>
      </c>
      <c r="AX11" s="63">
        <f>IF('Income Assumptions'!$D$16='Data Validation'!$P$4,'Commercial Lease'!AX112,
IFERROR(
IF(AX5&lt;='Income Assumptions'!$D$7,AW11*((1+'Income Assumptions'!$D$8)^(1/12)),
IF(AND(AX5&gt;='Income Assumptions'!$E$5,AX5&lt;='Income Assumptions'!$E$7),AW11*((1+'Income Assumptions'!$E$8)^(1/12)),
IF(AX5&gt;='Income Assumptions'!$F$5,AW11*((1+'Income Assumptions'!$F$8)^(1/12)),"-"))),"-"))</f>
        <v>664049.56947421841</v>
      </c>
      <c r="AY11" s="63">
        <f>IF('Income Assumptions'!$D$16='Data Validation'!$P$4,'Commercial Lease'!AY112,
IFERROR(
IF(AY5&lt;='Income Assumptions'!$D$7,AX11*((1+'Income Assumptions'!$D$8)^(1/12)),
IF(AND(AY5&gt;='Income Assumptions'!$E$5,AY5&lt;='Income Assumptions'!$E$7),AX11*((1+'Income Assumptions'!$E$8)^(1/12)),
IF(AY5&gt;='Income Assumptions'!$F$5,AX11*((1+'Income Assumptions'!$F$8)^(1/12)),"-"))),"-"))</f>
        <v>666223.49496715819</v>
      </c>
      <c r="AZ11" s="63">
        <f>IF('Income Assumptions'!$D$16='Data Validation'!$P$4,'Commercial Lease'!AZ112,
IFERROR(
IF(AZ5&lt;='Income Assumptions'!$D$7,AY11*((1+'Income Assumptions'!$D$8)^(1/12)),
IF(AND(AZ5&gt;='Income Assumptions'!$E$5,AZ5&lt;='Income Assumptions'!$E$7),AY11*((1+'Income Assumptions'!$E$8)^(1/12)),
IF(AZ5&gt;='Income Assumptions'!$F$5,AY11*((1+'Income Assumptions'!$F$8)^(1/12)),"-"))),"-"))</f>
        <v>668404.53732646769</v>
      </c>
      <c r="BA11" s="63">
        <f>IF('Income Assumptions'!$D$16='Data Validation'!$P$4,'Commercial Lease'!BA112,
IFERROR(
IF(BA5&lt;='Income Assumptions'!$D$7,AZ11*((1+'Income Assumptions'!$D$8)^(1/12)),
IF(AND(BA5&gt;='Income Assumptions'!$E$5,BA5&lt;='Income Assumptions'!$E$7),AZ11*((1+'Income Assumptions'!$E$8)^(1/12)),
IF(BA5&gt;='Income Assumptions'!$F$5,AZ11*((1+'Income Assumptions'!$F$8)^(1/12)),"-"))),"-"))</f>
        <v>670592.71985091572</v>
      </c>
      <c r="BB11" s="63">
        <f>IF('Income Assumptions'!$D$16='Data Validation'!$P$4,'Commercial Lease'!BB112,
IFERROR(
IF(BB5&lt;='Income Assumptions'!$D$7,BA11*((1+'Income Assumptions'!$D$8)^(1/12)),
IF(AND(BB5&gt;='Income Assumptions'!$E$5,BB5&lt;='Income Assumptions'!$E$7),BA11*((1+'Income Assumptions'!$E$8)^(1/12)),
IF(BB5&gt;='Income Assumptions'!$F$5,BA11*((1+'Income Assumptions'!$F$8)^(1/12)),"-"))),"-"))</f>
        <v>672788.06591554463</v>
      </c>
      <c r="BC11" s="63">
        <f>IF('Income Assumptions'!$D$16='Data Validation'!$P$4,'Commercial Lease'!BC112,
IFERROR(
IF(BC5&lt;='Income Assumptions'!$D$7,BB11*((1+'Income Assumptions'!$D$8)^(1/12)),
IF(AND(BC5&gt;='Income Assumptions'!$E$5,BC5&lt;='Income Assumptions'!$E$7),BB11*((1+'Income Assumptions'!$E$8)^(1/12)),
IF(BC5&gt;='Income Assumptions'!$F$5,BB11*((1+'Income Assumptions'!$F$8)^(1/12)),"-"))),"-"))</f>
        <v>674990.5989719209</v>
      </c>
      <c r="BD11" s="63">
        <f>IF('Income Assumptions'!$D$16='Data Validation'!$P$4,'Commercial Lease'!BD112,
IFERROR(
IF(BD5&lt;='Income Assumptions'!$D$7,BC11*((1+'Income Assumptions'!$D$8)^(1/12)),
IF(AND(BD5&gt;='Income Assumptions'!$E$5,BD5&lt;='Income Assumptions'!$E$7),BC11*((1+'Income Assumptions'!$E$8)^(1/12)),
IF(BD5&gt;='Income Assumptions'!$F$5,BC11*((1+'Income Assumptions'!$F$8)^(1/12)),"-"))),"-"))</f>
        <v>677200.34254838561</v>
      </c>
      <c r="BE11" s="63">
        <f>IF('Income Assumptions'!$D$16='Data Validation'!$P$4,'Commercial Lease'!BE112,
IFERROR(
IF(BE5&lt;='Income Assumptions'!$D$7,BD11*((1+'Income Assumptions'!$D$8)^(1/12)),
IF(AND(BE5&gt;='Income Assumptions'!$E$5,BE5&lt;='Income Assumptions'!$E$7),BD11*((1+'Income Assumptions'!$E$8)^(1/12)),
IF(BE5&gt;='Income Assumptions'!$F$5,BD11*((1+'Income Assumptions'!$F$8)^(1/12)),"-"))),"-"))</f>
        <v>679417.320250305</v>
      </c>
      <c r="BF11" s="63">
        <f>IF('Income Assumptions'!$D$16='Data Validation'!$P$4,'Commercial Lease'!BF112,
IFERROR(
IF(BF5&lt;='Income Assumptions'!$D$7,BE11*((1+'Income Assumptions'!$D$8)^(1/12)),
IF(AND(BF5&gt;='Income Assumptions'!$E$5,BF5&lt;='Income Assumptions'!$E$7),BE11*((1+'Income Assumptions'!$E$8)^(1/12)),
IF(BF5&gt;='Income Assumptions'!$F$5,BE11*((1+'Income Assumptions'!$F$8)^(1/12)),"-"))),"-"))</f>
        <v>681641.55576032342</v>
      </c>
      <c r="BG11" s="63">
        <f>IF('Income Assumptions'!$D$16='Data Validation'!$P$4,'Commercial Lease'!BG112,
IFERROR(
IF(BG5&lt;='Income Assumptions'!$D$7,BF11*((1+'Income Assumptions'!$D$8)^(1/12)),
IF(AND(BG5&gt;='Income Assumptions'!$E$5,BG5&lt;='Income Assumptions'!$E$7),BF11*((1+'Income Assumptions'!$E$8)^(1/12)),
IF(BG5&gt;='Income Assumptions'!$F$5,BF11*((1+'Income Assumptions'!$F$8)^(1/12)),"-"))),"-"))</f>
        <v>683873.07283861598</v>
      </c>
      <c r="BH11" s="63">
        <f>IF('Income Assumptions'!$D$16='Data Validation'!$P$4,'Commercial Lease'!BH112,
IFERROR(
IF(BH5&lt;='Income Assumptions'!$D$7,BG11*((1+'Income Assumptions'!$D$8)^(1/12)),
IF(AND(BH5&gt;='Income Assumptions'!$E$5,BH5&lt;='Income Assumptions'!$E$7),BG11*((1+'Income Assumptions'!$E$8)^(1/12)),
IF(BH5&gt;='Income Assumptions'!$F$5,BG11*((1+'Income Assumptions'!$F$8)^(1/12)),"-"))),"-"))</f>
        <v>686111.89532314229</v>
      </c>
      <c r="BI11" s="63">
        <f>IF('Income Assumptions'!$D$16='Data Validation'!$P$4,'Commercial Lease'!BI112,
IFERROR(
IF(BI5&lt;='Income Assumptions'!$D$7,BH11*((1+'Income Assumptions'!$D$8)^(1/12)),
IF(AND(BI5&gt;='Income Assumptions'!$E$5,BI5&lt;='Income Assumptions'!$E$7),BH11*((1+'Income Assumptions'!$E$8)^(1/12)),
IF(BI5&gt;='Income Assumptions'!$F$5,BH11*((1+'Income Assumptions'!$F$8)^(1/12)),"-"))),"-"))</f>
        <v>688358.04712990159</v>
      </c>
      <c r="BJ11" s="63">
        <f>IF('Income Assumptions'!$D$16='Data Validation'!$P$4,'Commercial Lease'!BJ112,
IFERROR(
IF(BJ5&lt;='Income Assumptions'!$D$7,BI11*((1+'Income Assumptions'!$D$8)^(1/12)),
IF(AND(BJ5&gt;='Income Assumptions'!$E$5,BJ5&lt;='Income Assumptions'!$E$7),BI11*((1+'Income Assumptions'!$E$8)^(1/12)),
IF(BJ5&gt;='Income Assumptions'!$F$5,BI11*((1+'Income Assumptions'!$F$8)^(1/12)),"-"))),"-"))</f>
        <v>690611.5522531874</v>
      </c>
      <c r="BK11" s="63">
        <f>IF('Income Assumptions'!$D$16='Data Validation'!$P$4,'Commercial Lease'!BK112,
IFERROR(
IF(BK5&lt;='Income Assumptions'!$D$7,BJ11*((1+'Income Assumptions'!$D$8)^(1/12)),
IF(AND(BK5&gt;='Income Assumptions'!$E$5,BK5&lt;='Income Assumptions'!$E$7),BJ11*((1+'Income Assumptions'!$E$8)^(1/12)),
IF(BK5&gt;='Income Assumptions'!$F$5,BJ11*((1+'Income Assumptions'!$F$8)^(1/12)),"-"))),"-"))</f>
        <v>692872.43476584484</v>
      </c>
      <c r="BL11" s="63">
        <f>IF('Income Assumptions'!$D$16='Data Validation'!$P$4,'Commercial Lease'!BL112,
IFERROR(
IF(BL5&lt;='Income Assumptions'!$D$7,BK11*((1+'Income Assumptions'!$D$8)^(1/12)),
IF(AND(BL5&gt;='Income Assumptions'!$E$5,BL5&lt;='Income Assumptions'!$E$7),BK11*((1+'Income Assumptions'!$E$8)^(1/12)),
IF(BL5&gt;='Income Assumptions'!$F$5,BK11*((1+'Income Assumptions'!$F$8)^(1/12)),"-"))),"-"))</f>
        <v>695140.71881952684</v>
      </c>
      <c r="BM11" s="63">
        <f>IF('Income Assumptions'!$D$16='Data Validation'!$P$4,'Commercial Lease'!BM112,
IFERROR(
IF(BM5&lt;='Income Assumptions'!$D$7,BL11*((1+'Income Assumptions'!$D$8)^(1/12)),
IF(AND(BM5&gt;='Income Assumptions'!$E$5,BM5&lt;='Income Assumptions'!$E$7),BL11*((1+'Income Assumptions'!$E$8)^(1/12)),
IF(BM5&gt;='Income Assumptions'!$F$5,BL11*((1+'Income Assumptions'!$F$8)^(1/12)),"-"))),"-"))</f>
        <v>697416.42864495271</v>
      </c>
      <c r="BN11" s="63">
        <f>IF('Income Assumptions'!$D$16='Data Validation'!$P$4,'Commercial Lease'!BN112,
IFERROR(
IF(BN5&lt;='Income Assumptions'!$D$7,BM11*((1+'Income Assumptions'!$D$8)^(1/12)),
IF(AND(BN5&gt;='Income Assumptions'!$E$5,BN5&lt;='Income Assumptions'!$E$7),BM11*((1+'Income Assumptions'!$E$8)^(1/12)),
IF(BN5&gt;='Income Assumptions'!$F$5,BM11*((1+'Income Assumptions'!$F$8)^(1/12)),"-"))),"-"))</f>
        <v>699136.44570162776</v>
      </c>
      <c r="BO11" s="63">
        <f>IF('Income Assumptions'!$D$16='Data Validation'!$P$4,'Commercial Lease'!BO112,
IFERROR(
IF(BO5&lt;='Income Assumptions'!$D$7,BN11*((1+'Income Assumptions'!$D$8)^(1/12)),
IF(AND(BO5&gt;='Income Assumptions'!$E$5,BO5&lt;='Income Assumptions'!$E$7),BN11*((1+'Income Assumptions'!$E$8)^(1/12)),
IF(BO5&gt;='Income Assumptions'!$F$5,BN11*((1+'Income Assumptions'!$F$8)^(1/12)),"-"))),"-"))</f>
        <v>700860.70478437748</v>
      </c>
      <c r="BP11" s="63">
        <f>IF('Income Assumptions'!$D$16='Data Validation'!$P$4,'Commercial Lease'!BP112,
IFERROR(
IF(BP5&lt;='Income Assumptions'!$D$7,BO11*((1+'Income Assumptions'!$D$8)^(1/12)),
IF(AND(BP5&gt;='Income Assumptions'!$E$5,BP5&lt;='Income Assumptions'!$E$7),BO11*((1+'Income Assumptions'!$E$8)^(1/12)),
IF(BP5&gt;='Income Assumptions'!$F$5,BO11*((1+'Income Assumptions'!$F$8)^(1/12)),"-"))),"-"))</f>
        <v>702589.2163551827</v>
      </c>
      <c r="BQ11" s="63">
        <f>IF('Income Assumptions'!$D$16='Data Validation'!$P$4,'Commercial Lease'!BQ112,
IFERROR(
IF(BQ5&lt;='Income Assumptions'!$D$7,BP11*((1+'Income Assumptions'!$D$8)^(1/12)),
IF(AND(BQ5&gt;='Income Assumptions'!$E$5,BQ5&lt;='Income Assumptions'!$E$7),BP11*((1+'Income Assumptions'!$E$8)^(1/12)),
IF(BQ5&gt;='Income Assumptions'!$F$5,BP11*((1+'Income Assumptions'!$F$8)^(1/12)),"-"))),"-"))</f>
        <v>704321.99090182607</v>
      </c>
      <c r="BR11" s="63">
        <f>IF('Income Assumptions'!$D$16='Data Validation'!$P$4,'Commercial Lease'!BR112,
IFERROR(
IF(BR5&lt;='Income Assumptions'!$D$7,BQ11*((1+'Income Assumptions'!$D$8)^(1/12)),
IF(AND(BR5&gt;='Income Assumptions'!$E$5,BR5&lt;='Income Assumptions'!$E$7),BQ11*((1+'Income Assumptions'!$E$8)^(1/12)),
IF(BR5&gt;='Income Assumptions'!$F$5,BQ11*((1+'Income Assumptions'!$F$8)^(1/12)),"-"))),"-"))</f>
        <v>706059.03893795598</v>
      </c>
      <c r="BS11" s="63">
        <f>IF('Income Assumptions'!$D$16='Data Validation'!$P$4,'Commercial Lease'!BS112,
IFERROR(
IF(BS5&lt;='Income Assumptions'!$D$7,BR11*((1+'Income Assumptions'!$D$8)^(1/12)),
IF(AND(BS5&gt;='Income Assumptions'!$E$5,BS5&lt;='Income Assumptions'!$E$7),BR11*((1+'Income Assumptions'!$E$8)^(1/12)),
IF(BS5&gt;='Income Assumptions'!$F$5,BR11*((1+'Income Assumptions'!$F$8)^(1/12)),"-"))),"-"))</f>
        <v>707800.37100315047</v>
      </c>
      <c r="BT11" s="63">
        <f>IF('Income Assumptions'!$D$16='Data Validation'!$P$4,'Commercial Lease'!BT112,
IFERROR(
IF(BT5&lt;='Income Assumptions'!$D$7,BS11*((1+'Income Assumptions'!$D$8)^(1/12)),
IF(AND(BT5&gt;='Income Assumptions'!$E$5,BT5&lt;='Income Assumptions'!$E$7),BS11*((1+'Income Assumptions'!$E$8)^(1/12)),
IF(BT5&gt;='Income Assumptions'!$F$5,BS11*((1+'Income Assumptions'!$F$8)^(1/12)),"-"))),"-"))</f>
        <v>709545.99766298092</v>
      </c>
      <c r="BU11" s="63">
        <f>IF('Income Assumptions'!$D$16='Data Validation'!$P$4,'Commercial Lease'!BU112,
IFERROR(
IF(BU5&lt;='Income Assumptions'!$D$7,BT11*((1+'Income Assumptions'!$D$8)^(1/12)),
IF(AND(BU5&gt;='Income Assumptions'!$E$5,BU5&lt;='Income Assumptions'!$E$7),BT11*((1+'Income Assumptions'!$E$8)^(1/12)),
IF(BU5&gt;='Income Assumptions'!$F$5,BT11*((1+'Income Assumptions'!$F$8)^(1/12)),"-"))),"-"))</f>
        <v>711295.92950907617</v>
      </c>
      <c r="BV11" s="63">
        <f>IF('Income Assumptions'!$D$16='Data Validation'!$P$4,'Commercial Lease'!BV112,
IFERROR(
IF(BV5&lt;='Income Assumptions'!$D$7,BU11*((1+'Income Assumptions'!$D$8)^(1/12)),
IF(AND(BV5&gt;='Income Assumptions'!$E$5,BV5&lt;='Income Assumptions'!$E$7),BU11*((1+'Income Assumptions'!$E$8)^(1/12)),
IF(BV5&gt;='Income Assumptions'!$F$5,BU11*((1+'Income Assumptions'!$F$8)^(1/12)),"-"))),"-"))</f>
        <v>713050.17715918703</v>
      </c>
      <c r="BW11" s="63">
        <f>IF('Income Assumptions'!$D$16='Data Validation'!$P$4,'Commercial Lease'!BW112,
IFERROR(
IF(BW5&lt;='Income Assumptions'!$D$7,BV11*((1+'Income Assumptions'!$D$8)^(1/12)),
IF(AND(BW5&gt;='Income Assumptions'!$E$5,BW5&lt;='Income Assumptions'!$E$7),BV11*((1+'Income Assumptions'!$E$8)^(1/12)),
IF(BW5&gt;='Income Assumptions'!$F$5,BV11*((1+'Income Assumptions'!$F$8)^(1/12)),"-"))),"-"))</f>
        <v>714808.75125725055</v>
      </c>
      <c r="BX11" s="63">
        <f>IF('Income Assumptions'!$D$16='Data Validation'!$P$4,'Commercial Lease'!BX112,
IFERROR(
IF(BX5&lt;='Income Assumptions'!$D$7,BW11*((1+'Income Assumptions'!$D$8)^(1/12)),
IF(AND(BX5&gt;='Income Assumptions'!$E$5,BX5&lt;='Income Assumptions'!$E$7),BW11*((1+'Income Assumptions'!$E$8)^(1/12)),
IF(BX5&gt;='Income Assumptions'!$F$5,BW11*((1+'Income Assumptions'!$F$8)^(1/12)),"-"))),"-"))</f>
        <v>716571.66247345449</v>
      </c>
      <c r="BY11" s="63">
        <f>IF('Income Assumptions'!$D$16='Data Validation'!$P$4,'Commercial Lease'!BY112,
IFERROR(
IF(BY5&lt;='Income Assumptions'!$D$7,BX11*((1+'Income Assumptions'!$D$8)^(1/12)),
IF(AND(BY5&gt;='Income Assumptions'!$E$5,BY5&lt;='Income Assumptions'!$E$7),BX11*((1+'Income Assumptions'!$E$8)^(1/12)),
IF(BY5&gt;='Income Assumptions'!$F$5,BX11*((1+'Income Assumptions'!$F$8)^(1/12)),"-"))),"-"))</f>
        <v>718338.9215043023</v>
      </c>
      <c r="BZ11" s="63">
        <f>IF('Income Assumptions'!$D$16='Data Validation'!$P$4,'Commercial Lease'!BZ112,
IFERROR(
IF(BZ5&lt;='Income Assumptions'!$D$7,BY11*((1+'Income Assumptions'!$D$8)^(1/12)),
IF(AND(BZ5&gt;='Income Assumptions'!$E$5,BZ5&lt;='Income Assumptions'!$E$7),BY11*((1+'Income Assumptions'!$E$8)^(1/12)),
IF(BZ5&gt;='Income Assumptions'!$F$5,BY11*((1+'Income Assumptions'!$F$8)^(1/12)),"-"))),"-"))</f>
        <v>720110.53907267761</v>
      </c>
      <c r="CA11" s="63">
        <f>IF('Income Assumptions'!$D$16='Data Validation'!$P$4,'Commercial Lease'!CA112,
IFERROR(
IF(CA5&lt;='Income Assumptions'!$D$7,BZ11*((1+'Income Assumptions'!$D$8)^(1/12)),
IF(AND(CA5&gt;='Income Assumptions'!$E$5,CA5&lt;='Income Assumptions'!$E$7),BZ11*((1+'Income Assumptions'!$E$8)^(1/12)),
IF(CA5&gt;='Income Assumptions'!$F$5,BZ11*((1+'Income Assumptions'!$F$8)^(1/12)),"-"))),"-"))</f>
        <v>721886.52592790977</v>
      </c>
      <c r="CB11" s="63">
        <f>IF('Income Assumptions'!$D$16='Data Validation'!$P$4,'Commercial Lease'!CB112,
IFERROR(
IF(CB5&lt;='Income Assumptions'!$D$7,CA11*((1+'Income Assumptions'!$D$8)^(1/12)),
IF(AND(CB5&gt;='Income Assumptions'!$E$5,CB5&lt;='Income Assumptions'!$E$7),CA11*((1+'Income Assumptions'!$E$8)^(1/12)),
IF(CB5&gt;='Income Assumptions'!$F$5,CA11*((1+'Income Assumptions'!$F$8)^(1/12)),"-"))),"-"))</f>
        <v>723666.89284583915</v>
      </c>
      <c r="CC11" s="63">
        <f>IF('Income Assumptions'!$D$16='Data Validation'!$P$4,'Commercial Lease'!CC112,
IFERROR(
IF(CC5&lt;='Income Assumptions'!$D$7,CB11*((1+'Income Assumptions'!$D$8)^(1/12)),
IF(AND(CC5&gt;='Income Assumptions'!$E$5,CC5&lt;='Income Assumptions'!$E$7),CB11*((1+'Income Assumptions'!$E$8)^(1/12)),
IF(CC5&gt;='Income Assumptions'!$F$5,CB11*((1+'Income Assumptions'!$F$8)^(1/12)),"-"))),"-"))</f>
        <v>725451.65062888188</v>
      </c>
      <c r="CD11" s="63">
        <f>IF('Income Assumptions'!$D$16='Data Validation'!$P$4,'Commercial Lease'!CD112,
IFERROR(
IF(CD5&lt;='Income Assumptions'!$D$7,CC11*((1+'Income Assumptions'!$D$8)^(1/12)),
IF(AND(CD5&gt;='Income Assumptions'!$E$5,CD5&lt;='Income Assumptions'!$E$7),CC11*((1+'Income Assumptions'!$E$8)^(1/12)),
IF(CD5&gt;='Income Assumptions'!$F$5,CC11*((1+'Income Assumptions'!$F$8)^(1/12)),"-"))),"-"))</f>
        <v>727240.81010609563</v>
      </c>
      <c r="CE11" s="63">
        <f>IF('Income Assumptions'!$D$16='Data Validation'!$P$4,'Commercial Lease'!CE112,
IFERROR(
IF(CE5&lt;='Income Assumptions'!$D$7,CD11*((1+'Income Assumptions'!$D$8)^(1/12)),
IF(AND(CE5&gt;='Income Assumptions'!$E$5,CE5&lt;='Income Assumptions'!$E$7),CD11*((1+'Income Assumptions'!$E$8)^(1/12)),
IF(CE5&gt;='Income Assumptions'!$F$5,CD11*((1+'Income Assumptions'!$F$8)^(1/12)),"-"))),"-"))</f>
        <v>729034.38213324593</v>
      </c>
      <c r="CF11" s="63">
        <f>IF('Income Assumptions'!$D$16='Data Validation'!$P$4,'Commercial Lease'!CF112,
IFERROR(
IF(CF5&lt;='Income Assumptions'!$D$7,CE11*((1+'Income Assumptions'!$D$8)^(1/12)),
IF(AND(CF5&gt;='Income Assumptions'!$E$5,CF5&lt;='Income Assumptions'!$E$7),CE11*((1+'Income Assumptions'!$E$8)^(1/12)),
IF(CF5&gt;='Income Assumptions'!$F$5,CE11*((1+'Income Assumptions'!$F$8)^(1/12)),"-"))),"-"))</f>
        <v>730832.3775928712</v>
      </c>
      <c r="CG11" s="63">
        <f>IF('Income Assumptions'!$D$16='Data Validation'!$P$4,'Commercial Lease'!CG112,
IFERROR(
IF(CG5&lt;='Income Assumptions'!$D$7,CF11*((1+'Income Assumptions'!$D$8)^(1/12)),
IF(AND(CG5&gt;='Income Assumptions'!$E$5,CG5&lt;='Income Assumptions'!$E$7),CF11*((1+'Income Assumptions'!$E$8)^(1/12)),
IF(CG5&gt;='Income Assumptions'!$F$5,CF11*((1+'Income Assumptions'!$F$8)^(1/12)),"-"))),"-"))</f>
        <v>732634.80739434937</v>
      </c>
      <c r="CH11" s="63">
        <f>IF('Income Assumptions'!$D$16='Data Validation'!$P$4,'Commercial Lease'!CH112,
IFERROR(
IF(CH5&lt;='Income Assumptions'!$D$7,CG11*((1+'Income Assumptions'!$D$8)^(1/12)),
IF(AND(CH5&gt;='Income Assumptions'!$E$5,CH5&lt;='Income Assumptions'!$E$7),CG11*((1+'Income Assumptions'!$E$8)^(1/12)),
IF(CH5&gt;='Income Assumptions'!$F$5,CG11*((1+'Income Assumptions'!$F$8)^(1/12)),"-"))),"-"))</f>
        <v>734441.68247396359</v>
      </c>
      <c r="CI11" s="63">
        <f>IF('Income Assumptions'!$D$16='Data Validation'!$P$4,'Commercial Lease'!CI112,
IFERROR(
IF(CI5&lt;='Income Assumptions'!$D$7,CH11*((1+'Income Assumptions'!$D$8)^(1/12)),
IF(AND(CI5&gt;='Income Assumptions'!$E$5,CI5&lt;='Income Assumptions'!$E$7),CH11*((1+'Income Assumptions'!$E$8)^(1/12)),
IF(CI5&gt;='Income Assumptions'!$F$5,CH11*((1+'Income Assumptions'!$F$8)^(1/12)),"-"))),"-"))</f>
        <v>736253.01379496895</v>
      </c>
      <c r="CJ11" s="63">
        <f>IF('Income Assumptions'!$D$16='Data Validation'!$P$4,'Commercial Lease'!CJ112,
IFERROR(
IF(CJ5&lt;='Income Assumptions'!$D$7,CI11*((1+'Income Assumptions'!$D$8)^(1/12)),
IF(AND(CJ5&gt;='Income Assumptions'!$E$5,CJ5&lt;='Income Assumptions'!$E$7),CI11*((1+'Income Assumptions'!$E$8)^(1/12)),
IF(CJ5&gt;='Income Assumptions'!$F$5,CI11*((1+'Income Assumptions'!$F$8)^(1/12)),"-"))),"-"))</f>
        <v>738068.81234765903</v>
      </c>
      <c r="CK11" s="63">
        <f>IF('Income Assumptions'!$D$16='Data Validation'!$P$4,'Commercial Lease'!CK112,
IFERROR(
IF(CK5&lt;='Income Assumptions'!$D$7,CJ11*((1+'Income Assumptions'!$D$8)^(1/12)),
IF(AND(CK5&gt;='Income Assumptions'!$E$5,CK5&lt;='Income Assumptions'!$E$7),CJ11*((1+'Income Assumptions'!$E$8)^(1/12)),
IF(CK5&gt;='Income Assumptions'!$F$5,CJ11*((1+'Income Assumptions'!$F$8)^(1/12)),"-"))),"-"))</f>
        <v>739889.08914943202</v>
      </c>
      <c r="CL11" s="63">
        <f>IF('Income Assumptions'!$D$16='Data Validation'!$P$4,'Commercial Lease'!CL112,
IFERROR(
IF(CL5&lt;='Income Assumptions'!$D$7,CK11*((1+'Income Assumptions'!$D$8)^(1/12)),
IF(AND(CL5&gt;='Income Assumptions'!$E$5,CL5&lt;='Income Assumptions'!$E$7),CK11*((1+'Income Assumptions'!$E$8)^(1/12)),
IF(CL5&gt;='Income Assumptions'!$F$5,CK11*((1+'Income Assumptions'!$F$8)^(1/12)),"-"))),"-"))</f>
        <v>741713.85524485854</v>
      </c>
      <c r="CM11" s="63">
        <f>IF('Income Assumptions'!$D$16='Data Validation'!$P$4,'Commercial Lease'!CM112,
IFERROR(
IF(CM5&lt;='Income Assumptions'!$D$7,CL11*((1+'Income Assumptions'!$D$8)^(1/12)),
IF(AND(CM5&gt;='Income Assumptions'!$E$5,CM5&lt;='Income Assumptions'!$E$7),CL11*((1+'Income Assumptions'!$E$8)^(1/12)),
IF(CM5&gt;='Income Assumptions'!$F$5,CL11*((1+'Income Assumptions'!$F$8)^(1/12)),"-"))),"-"))</f>
        <v>743543.12170574779</v>
      </c>
      <c r="CN11" s="63">
        <f>IF('Income Assumptions'!$D$16='Data Validation'!$P$4,'Commercial Lease'!CN112,
IFERROR(
IF(CN5&lt;='Income Assumptions'!$D$7,CM11*((1+'Income Assumptions'!$D$8)^(1/12)),
IF(AND(CN5&gt;='Income Assumptions'!$E$5,CN5&lt;='Income Assumptions'!$E$7),CM11*((1+'Income Assumptions'!$E$8)^(1/12)),
IF(CN5&gt;='Income Assumptions'!$F$5,CM11*((1+'Income Assumptions'!$F$8)^(1/12)),"-"))),"-"))</f>
        <v>745376.89963121503</v>
      </c>
      <c r="CO11" s="63">
        <f>IF('Income Assumptions'!$D$16='Data Validation'!$P$4,'Commercial Lease'!CO112,
IFERROR(
IF(CO5&lt;='Income Assumptions'!$D$7,CN11*((1+'Income Assumptions'!$D$8)^(1/12)),
IF(AND(CO5&gt;='Income Assumptions'!$E$5,CO5&lt;='Income Assumptions'!$E$7),CN11*((1+'Income Assumptions'!$E$8)^(1/12)),
IF(CO5&gt;='Income Assumptions'!$F$5,CN11*((1+'Income Assumptions'!$F$8)^(1/12)),"-"))),"-"))</f>
        <v>747215.20014774892</v>
      </c>
      <c r="CP11" s="63">
        <f>IF('Income Assumptions'!$D$16='Data Validation'!$P$4,'Commercial Lease'!CP112,
IFERROR(
IF(CP5&lt;='Income Assumptions'!$D$7,CO11*((1+'Income Assumptions'!$D$8)^(1/12)),
IF(AND(CP5&gt;='Income Assumptions'!$E$5,CP5&lt;='Income Assumptions'!$E$7),CO11*((1+'Income Assumptions'!$E$8)^(1/12)),
IF(CP5&gt;='Income Assumptions'!$F$5,CO11*((1+'Income Assumptions'!$F$8)^(1/12)),"-"))),"-"))</f>
        <v>749058.03440927912</v>
      </c>
      <c r="CQ11" s="63">
        <f>IF('Income Assumptions'!$D$16='Data Validation'!$P$4,'Commercial Lease'!CQ112,
IFERROR(
IF(CQ5&lt;='Income Assumptions'!$D$7,CP11*((1+'Income Assumptions'!$D$8)^(1/12)),
IF(AND(CQ5&gt;='Income Assumptions'!$E$5,CQ5&lt;='Income Assumptions'!$E$7),CP11*((1+'Income Assumptions'!$E$8)^(1/12)),
IF(CQ5&gt;='Income Assumptions'!$F$5,CP11*((1+'Income Assumptions'!$F$8)^(1/12)),"-"))),"-"))</f>
        <v>750905.41359724395</v>
      </c>
      <c r="CR11" s="63">
        <f>IF('Income Assumptions'!$D$16='Data Validation'!$P$4,'Commercial Lease'!CR112,
IFERROR(
IF(CR5&lt;='Income Assumptions'!$D$7,CQ11*((1+'Income Assumptions'!$D$8)^(1/12)),
IF(AND(CR5&gt;='Income Assumptions'!$E$5,CR5&lt;='Income Assumptions'!$E$7),CQ11*((1+'Income Assumptions'!$E$8)^(1/12)),
IF(CR5&gt;='Income Assumptions'!$F$5,CQ11*((1+'Income Assumptions'!$F$8)^(1/12)),"-"))),"-"))</f>
        <v>752757.348920658</v>
      </c>
      <c r="CS11" s="63">
        <f>IF('Income Assumptions'!$D$16='Data Validation'!$P$4,'Commercial Lease'!CS112,
IFERROR(
IF(CS5&lt;='Income Assumptions'!$D$7,CR11*((1+'Income Assumptions'!$D$8)^(1/12)),
IF(AND(CS5&gt;='Income Assumptions'!$E$5,CS5&lt;='Income Assumptions'!$E$7),CR11*((1+'Income Assumptions'!$E$8)^(1/12)),
IF(CS5&gt;='Income Assumptions'!$F$5,CR11*((1+'Income Assumptions'!$F$8)^(1/12)),"-"))),"-"))</f>
        <v>754613.8516161805</v>
      </c>
      <c r="CT11" s="63">
        <f>IF('Income Assumptions'!$D$16='Data Validation'!$P$4,'Commercial Lease'!CT112,
IFERROR(
IF(CT5&lt;='Income Assumptions'!$D$7,CS11*((1+'Income Assumptions'!$D$8)^(1/12)),
IF(AND(CT5&gt;='Income Assumptions'!$E$5,CT5&lt;='Income Assumptions'!$E$7),CS11*((1+'Income Assumptions'!$E$8)^(1/12)),
IF(CT5&gt;='Income Assumptions'!$F$5,CS11*((1+'Income Assumptions'!$F$8)^(1/12)),"-"))),"-"))</f>
        <v>756474.93294818315</v>
      </c>
      <c r="CU11" s="63">
        <f>IF('Income Assumptions'!$D$16='Data Validation'!$P$4,'Commercial Lease'!CU112,
IFERROR(
IF(CU5&lt;='Income Assumptions'!$D$7,CT11*((1+'Income Assumptions'!$D$8)^(1/12)),
IF(AND(CU5&gt;='Income Assumptions'!$E$5,CU5&lt;='Income Assumptions'!$E$7),CT11*((1+'Income Assumptions'!$E$8)^(1/12)),
IF(CU5&gt;='Income Assumptions'!$F$5,CT11*((1+'Income Assumptions'!$F$8)^(1/12)),"-"))),"-"))</f>
        <v>758340.60420881864</v>
      </c>
      <c r="CV11" s="63">
        <f>IF('Income Assumptions'!$D$16='Data Validation'!$P$4,'Commercial Lease'!CV112,
IFERROR(
IF(CV5&lt;='Income Assumptions'!$D$7,CU11*((1+'Income Assumptions'!$D$8)^(1/12)),
IF(AND(CV5&gt;='Income Assumptions'!$E$5,CV5&lt;='Income Assumptions'!$E$7),CU11*((1+'Income Assumptions'!$E$8)^(1/12)),
IF(CV5&gt;='Income Assumptions'!$F$5,CU11*((1+'Income Assumptions'!$F$8)^(1/12)),"-"))),"-"))</f>
        <v>760210.87671808933</v>
      </c>
      <c r="CW11" s="63">
        <f>IF('Income Assumptions'!$D$16='Data Validation'!$P$4,'Commercial Lease'!CW112,
IFERROR(
IF(CW5&lt;='Income Assumptions'!$D$7,CV11*((1+'Income Assumptions'!$D$8)^(1/12)),
IF(AND(CW5&gt;='Income Assumptions'!$E$5,CW5&lt;='Income Assumptions'!$E$7),CV11*((1+'Income Assumptions'!$E$8)^(1/12)),
IF(CW5&gt;='Income Assumptions'!$F$5,CV11*((1+'Income Assumptions'!$F$8)^(1/12)),"-"))),"-"))</f>
        <v>762085.76182391576</v>
      </c>
      <c r="CX11" s="63">
        <f>IF('Income Assumptions'!$D$16='Data Validation'!$P$4,'Commercial Lease'!CX112,
IFERROR(
IF(CX5&lt;='Income Assumptions'!$D$7,CW11*((1+'Income Assumptions'!$D$8)^(1/12)),
IF(AND(CX5&gt;='Income Assumptions'!$E$5,CX5&lt;='Income Assumptions'!$E$7),CW11*((1+'Income Assumptions'!$E$8)^(1/12)),
IF(CX5&gt;='Income Assumptions'!$F$5,CW11*((1+'Income Assumptions'!$F$8)^(1/12)),"-"))),"-"))</f>
        <v>763965.27090220503</v>
      </c>
      <c r="CY11" s="63">
        <f>IF('Income Assumptions'!$D$16='Data Validation'!$P$4,'Commercial Lease'!CY112,
IFERROR(
IF(CY5&lt;='Income Assumptions'!$D$7,CX11*((1+'Income Assumptions'!$D$8)^(1/12)),
IF(AND(CY5&gt;='Income Assumptions'!$E$5,CY5&lt;='Income Assumptions'!$E$7),CX11*((1+'Income Assumptions'!$E$8)^(1/12)),
IF(CY5&gt;='Income Assumptions'!$F$5,CX11*((1+'Income Assumptions'!$F$8)^(1/12)),"-"))),"-"))</f>
        <v>765849.41535692103</v>
      </c>
      <c r="CZ11" s="63">
        <f>IF('Income Assumptions'!$D$16='Data Validation'!$P$4,'Commercial Lease'!CZ112,
IFERROR(
IF(CZ5&lt;='Income Assumptions'!$D$7,CY11*((1+'Income Assumptions'!$D$8)^(1/12)),
IF(AND(CZ5&gt;='Income Assumptions'!$E$5,CZ5&lt;='Income Assumptions'!$E$7),CY11*((1+'Income Assumptions'!$E$8)^(1/12)),
IF(CZ5&gt;='Income Assumptions'!$F$5,CY11*((1+'Income Assumptions'!$F$8)^(1/12)),"-"))),"-"))</f>
        <v>767738.20662015211</v>
      </c>
      <c r="DA11" s="63">
        <f>IF('Income Assumptions'!$D$16='Data Validation'!$P$4,'Commercial Lease'!DA112,
IFERROR(
IF(DA5&lt;='Income Assumptions'!$D$7,CZ11*((1+'Income Assumptions'!$D$8)^(1/12)),
IF(AND(DA5&gt;='Income Assumptions'!$E$5,DA5&lt;='Income Assumptions'!$E$7),CZ11*((1+'Income Assumptions'!$E$8)^(1/12)),
IF(DA5&gt;='Income Assumptions'!$F$5,CZ11*((1+'Income Assumptions'!$F$8)^(1/12)),"-"))),"-"))</f>
        <v>769631.65615218214</v>
      </c>
      <c r="DB11" s="63">
        <f>IF('Income Assumptions'!$D$16='Data Validation'!$P$4,'Commercial Lease'!DB112,
IFERROR(
IF(DB5&lt;='Income Assumptions'!$D$7,DA11*((1+'Income Assumptions'!$D$8)^(1/12)),
IF(AND(DB5&gt;='Income Assumptions'!$E$5,DB5&lt;='Income Assumptions'!$E$7),DA11*((1+'Income Assumptions'!$E$8)^(1/12)),
IF(DB5&gt;='Income Assumptions'!$F$5,DA11*((1+'Income Assumptions'!$F$8)^(1/12)),"-"))),"-"))</f>
        <v>771529.77544155833</v>
      </c>
      <c r="DC11" s="63">
        <f>IF('Income Assumptions'!$D$16='Data Validation'!$P$4,'Commercial Lease'!DC112,
IFERROR(
IF(DC5&lt;='Income Assumptions'!$D$7,DB11*((1+'Income Assumptions'!$D$8)^(1/12)),
IF(AND(DC5&gt;='Income Assumptions'!$E$5,DC5&lt;='Income Assumptions'!$E$7),DB11*((1+'Income Assumptions'!$E$8)^(1/12)),
IF(DC5&gt;='Income Assumptions'!$F$5,DB11*((1+'Income Assumptions'!$F$8)^(1/12)),"-"))),"-"))</f>
        <v>773432.57600516209</v>
      </c>
      <c r="DD11" s="63">
        <f>IF('Income Assumptions'!$D$16='Data Validation'!$P$4,'Commercial Lease'!DD112,
IFERROR(
IF(DD5&lt;='Income Assumptions'!$D$7,DC11*((1+'Income Assumptions'!$D$8)^(1/12)),
IF(AND(DD5&gt;='Income Assumptions'!$E$5,DD5&lt;='Income Assumptions'!$E$7),DC11*((1+'Income Assumptions'!$E$8)^(1/12)),
IF(DD5&gt;='Income Assumptions'!$F$5,DC11*((1+'Income Assumptions'!$F$8)^(1/12)),"-"))),"-"))</f>
        <v>775340.06938827853</v>
      </c>
      <c r="DE11" s="63">
        <f>IF('Income Assumptions'!$D$16='Data Validation'!$P$4,'Commercial Lease'!DE112,
IFERROR(
IF(DE5&lt;='Income Assumptions'!$D$7,DD11*((1+'Income Assumptions'!$D$8)^(1/12)),
IF(AND(DE5&gt;='Income Assumptions'!$E$5,DE5&lt;='Income Assumptions'!$E$7),DD11*((1+'Income Assumptions'!$E$8)^(1/12)),
IF(DE5&gt;='Income Assumptions'!$F$5,DD11*((1+'Income Assumptions'!$F$8)^(1/12)),"-"))),"-"))</f>
        <v>777252.26716466679</v>
      </c>
      <c r="DF11" s="63">
        <f>IF('Income Assumptions'!$D$16='Data Validation'!$P$4,'Commercial Lease'!DF112,
IFERROR(
IF(DF5&lt;='Income Assumptions'!$D$7,DE11*((1+'Income Assumptions'!$D$8)^(1/12)),
IF(AND(DF5&gt;='Income Assumptions'!$E$5,DF5&lt;='Income Assumptions'!$E$7),DE11*((1+'Income Assumptions'!$E$8)^(1/12)),
IF(DF5&gt;='Income Assumptions'!$F$5,DE11*((1+'Income Assumptions'!$F$8)^(1/12)),"-"))),"-"))</f>
        <v>779169.18093662953</v>
      </c>
      <c r="DG11" s="63">
        <f>IF('Income Assumptions'!$D$16='Data Validation'!$P$4,'Commercial Lease'!DG112,
IFERROR(
IF(DG5&lt;='Income Assumptions'!$D$7,DF11*((1+'Income Assumptions'!$D$8)^(1/12)),
IF(AND(DG5&gt;='Income Assumptions'!$E$5,DG5&lt;='Income Assumptions'!$E$7),DF11*((1+'Income Assumptions'!$E$8)^(1/12)),
IF(DG5&gt;='Income Assumptions'!$F$5,DF11*((1+'Income Assumptions'!$F$8)^(1/12)),"-"))),"-"))</f>
        <v>781090.82233508397</v>
      </c>
      <c r="DH11" s="63">
        <f>IF('Income Assumptions'!$D$16='Data Validation'!$P$4,'Commercial Lease'!DH112,
IFERROR(
IF(DH5&lt;='Income Assumptions'!$D$7,DG11*((1+'Income Assumptions'!$D$8)^(1/12)),
IF(AND(DH5&gt;='Income Assumptions'!$E$5,DH5&lt;='Income Assumptions'!$E$7),DG11*((1+'Income Assumptions'!$E$8)^(1/12)),
IF(DH5&gt;='Income Assumptions'!$F$5,DG11*((1+'Income Assumptions'!$F$8)^(1/12)),"-"))),"-"))</f>
        <v>783017.20301963284</v>
      </c>
      <c r="DI11" s="63">
        <f>IF('Income Assumptions'!$D$16='Data Validation'!$P$4,'Commercial Lease'!DI112,
IFERROR(
IF(DI5&lt;='Income Assumptions'!$D$7,DH11*((1+'Income Assumptions'!$D$8)^(1/12)),
IF(AND(DI5&gt;='Income Assumptions'!$E$5,DI5&lt;='Income Assumptions'!$E$7),DH11*((1+'Income Assumptions'!$E$8)^(1/12)),
IF(DI5&gt;='Income Assumptions'!$F$5,DH11*((1+'Income Assumptions'!$F$8)^(1/12)),"-"))),"-"))</f>
        <v>784948.33467863395</v>
      </c>
      <c r="DJ11" s="63">
        <f>IF('Income Assumptions'!$D$16='Data Validation'!$P$4,'Commercial Lease'!DJ112,
IFERROR(
IF(DJ5&lt;='Income Assumptions'!$D$7,DI11*((1+'Income Assumptions'!$D$8)^(1/12)),
IF(AND(DJ5&gt;='Income Assumptions'!$E$5,DJ5&lt;='Income Assumptions'!$E$7),DI11*((1+'Income Assumptions'!$E$8)^(1/12)),
IF(DJ5&gt;='Income Assumptions'!$F$5,DI11*((1+'Income Assumptions'!$F$8)^(1/12)),"-"))),"-"))</f>
        <v>786884.22902927198</v>
      </c>
      <c r="DK11" s="63">
        <f>IF('Income Assumptions'!$D$16='Data Validation'!$P$4,'Commercial Lease'!DK112,
IFERROR(
IF(DK5&lt;='Income Assumptions'!$D$7,DJ11*((1+'Income Assumptions'!$D$8)^(1/12)),
IF(AND(DK5&gt;='Income Assumptions'!$E$5,DK5&lt;='Income Assumptions'!$E$7),DJ11*((1+'Income Assumptions'!$E$8)^(1/12)),
IF(DK5&gt;='Income Assumptions'!$F$5,DJ11*((1+'Income Assumptions'!$F$8)^(1/12)),"-"))),"-"))</f>
        <v>788824.89781762939</v>
      </c>
      <c r="DL11" s="63">
        <f>IF('Income Assumptions'!$D$16='Data Validation'!$P$4,'Commercial Lease'!DL112,
IFERROR(
IF(DL5&lt;='Income Assumptions'!$D$7,DK11*((1+'Income Assumptions'!$D$8)^(1/12)),
IF(AND(DL5&gt;='Income Assumptions'!$E$5,DL5&lt;='Income Assumptions'!$E$7),DK11*((1+'Income Assumptions'!$E$8)^(1/12)),
IF(DL5&gt;='Income Assumptions'!$F$5,DK11*((1+'Income Assumptions'!$F$8)^(1/12)),"-"))),"-"))</f>
        <v>790770.35281875764</v>
      </c>
      <c r="DM11" s="63">
        <f>IF('Income Assumptions'!$D$16='Data Validation'!$P$4,'Commercial Lease'!DM112,
IFERROR(
IF(DM5&lt;='Income Assumptions'!$D$7,DL11*((1+'Income Assumptions'!$D$8)^(1/12)),
IF(AND(DM5&gt;='Income Assumptions'!$E$5,DM5&lt;='Income Assumptions'!$E$7),DL11*((1+'Income Assumptions'!$E$8)^(1/12)),
IF(DM5&gt;='Income Assumptions'!$F$5,DL11*((1+'Income Assumptions'!$F$8)^(1/12)),"-"))),"-"))</f>
        <v>792720.60583674838</v>
      </c>
      <c r="DN11" s="63">
        <f>IF('Income Assumptions'!$D$16='Data Validation'!$P$4,'Commercial Lease'!DN112,
IFERROR(
IF(DN5&lt;='Income Assumptions'!$D$7,DM11*((1+'Income Assumptions'!$D$8)^(1/12)),
IF(AND(DN5&gt;='Income Assumptions'!$E$5,DN5&lt;='Income Assumptions'!$E$7),DM11*((1+'Income Assumptions'!$E$8)^(1/12)),
IF(DN5&gt;='Income Assumptions'!$F$5,DM11*((1+'Income Assumptions'!$F$8)^(1/12)),"-"))),"-"))</f>
        <v>794675.66870480578</v>
      </c>
      <c r="DO11" s="63">
        <f>IF('Income Assumptions'!$D$16='Data Validation'!$P$4,'Commercial Lease'!DO112,
IFERROR(
IF(DO5&lt;='Income Assumptions'!$D$7,DN11*((1+'Income Assumptions'!$D$8)^(1/12)),
IF(AND(DO5&gt;='Income Assumptions'!$E$5,DO5&lt;='Income Assumptions'!$E$7),DN11*((1+'Income Assumptions'!$E$8)^(1/12)),
IF(DO5&gt;='Income Assumptions'!$F$5,DN11*((1+'Income Assumptions'!$F$8)^(1/12)),"-"))),"-"))</f>
        <v>796635.55328531773</v>
      </c>
      <c r="DP11" s="63">
        <f>IF('Income Assumptions'!$D$16='Data Validation'!$P$4,'Commercial Lease'!DP112,
IFERROR(
IF(DP5&lt;='Income Assumptions'!$D$7,DO11*((1+'Income Assumptions'!$D$8)^(1/12)),
IF(AND(DP5&gt;='Income Assumptions'!$E$5,DP5&lt;='Income Assumptions'!$E$7),DO11*((1+'Income Assumptions'!$E$8)^(1/12)),
IF(DP5&gt;='Income Assumptions'!$F$5,DO11*((1+'Income Assumptions'!$F$8)^(1/12)),"-"))),"-"))</f>
        <v>798600.27146992774</v>
      </c>
      <c r="DQ11" s="63">
        <f>IF('Income Assumptions'!$D$16='Data Validation'!$P$4,'Commercial Lease'!DQ112,
IFERROR(
IF(DQ5&lt;='Income Assumptions'!$D$7,DP11*((1+'Income Assumptions'!$D$8)^(1/12)),
IF(AND(DQ5&gt;='Income Assumptions'!$E$5,DQ5&lt;='Income Assumptions'!$E$7),DP11*((1+'Income Assumptions'!$E$8)^(1/12)),
IF(DQ5&gt;='Income Assumptions'!$F$5,DP11*((1+'Income Assumptions'!$F$8)^(1/12)),"-"))),"-"))</f>
        <v>800569.8351796075</v>
      </c>
      <c r="DR11" s="63">
        <f>IF('Income Assumptions'!$D$16='Data Validation'!$P$4,'Commercial Lease'!DR112,
IFERROR(
IF(DR5&lt;='Income Assumptions'!$D$7,DQ11*((1+'Income Assumptions'!$D$8)^(1/12)),
IF(AND(DR5&gt;='Income Assumptions'!$E$5,DR5&lt;='Income Assumptions'!$E$7),DQ11*((1+'Income Assumptions'!$E$8)^(1/12)),
IF(DR5&gt;='Income Assumptions'!$F$5,DQ11*((1+'Income Assumptions'!$F$8)^(1/12)),"-"))),"-"))</f>
        <v>802544.25636472902</v>
      </c>
      <c r="DS11" s="63">
        <f>IF('Income Assumptions'!$D$16='Data Validation'!$P$4,'Commercial Lease'!DS112,
IFERROR(
IF(DS5&lt;='Income Assumptions'!$D$7,DR11*((1+'Income Assumptions'!$D$8)^(1/12)),
IF(AND(DS5&gt;='Income Assumptions'!$E$5,DS5&lt;='Income Assumptions'!$E$7),DR11*((1+'Income Assumptions'!$E$8)^(1/12)),
IF(DS5&gt;='Income Assumptions'!$F$5,DR11*((1+'Income Assumptions'!$F$8)^(1/12)),"-"))),"-"))</f>
        <v>804523.54700513731</v>
      </c>
      <c r="DT11" s="63">
        <f>IF('Income Assumptions'!$D$16='Data Validation'!$P$4,'Commercial Lease'!DT112,
IFERROR(
IF(DT5&lt;='Income Assumptions'!$D$7,DS11*((1+'Income Assumptions'!$D$8)^(1/12)),
IF(AND(DT5&gt;='Income Assumptions'!$E$5,DT5&lt;='Income Assumptions'!$E$7),DS11*((1+'Income Assumptions'!$E$8)^(1/12)),
IF(DT5&gt;='Income Assumptions'!$F$5,DS11*((1+'Income Assumptions'!$F$8)^(1/12)),"-"))),"-"))</f>
        <v>806507.71911022265</v>
      </c>
      <c r="DU11" s="63">
        <f>IF('Income Assumptions'!$D$16='Data Validation'!$P$4,'Commercial Lease'!DU112,
IFERROR(
IF(DU5&lt;='Income Assumptions'!$D$7,DT11*((1+'Income Assumptions'!$D$8)^(1/12)),
IF(AND(DU5&gt;='Income Assumptions'!$E$5,DU5&lt;='Income Assumptions'!$E$7),DT11*((1+'Income Assumptions'!$E$8)^(1/12)),
IF(DU5&gt;='Income Assumptions'!$F$5,DT11*((1+'Income Assumptions'!$F$8)^(1/12)),"-"))),"-"))</f>
        <v>808496.7847189937</v>
      </c>
      <c r="DV11" s="63">
        <f>IF('Income Assumptions'!$D$16='Data Validation'!$P$4,'Commercial Lease'!DV112,
IFERROR(
IF(DV5&lt;='Income Assumptions'!$D$7,DU11*((1+'Income Assumptions'!$D$8)^(1/12)),
IF(AND(DV5&gt;='Income Assumptions'!$E$5,DV5&lt;='Income Assumptions'!$E$7),DU11*((1+'Income Assumptions'!$E$8)^(1/12)),
IF(DV5&gt;='Income Assumptions'!$F$5,DU11*((1+'Income Assumptions'!$F$8)^(1/12)),"-"))),"-"))</f>
        <v>810490.7559001511</v>
      </c>
      <c r="DW11" s="63">
        <f>IF('Income Assumptions'!$D$16='Data Validation'!$P$4,'Commercial Lease'!DW112,
IFERROR(
IF(DW5&lt;='Income Assumptions'!$D$7,DV11*((1+'Income Assumptions'!$D$8)^(1/12)),
IF(AND(DW5&gt;='Income Assumptions'!$E$5,DW5&lt;='Income Assumptions'!$E$7),DV11*((1+'Income Assumptions'!$E$8)^(1/12)),
IF(DW5&gt;='Income Assumptions'!$F$5,DV11*((1+'Income Assumptions'!$F$8)^(1/12)),"-"))),"-"))</f>
        <v>812489.64475215913</v>
      </c>
      <c r="DX11" s="63">
        <f>IF('Income Assumptions'!$D$16='Data Validation'!$P$4,'Commercial Lease'!DX112,
IFERROR(
IF(DX5&lt;='Income Assumptions'!$D$7,DW11*((1+'Income Assumptions'!$D$8)^(1/12)),
IF(AND(DX5&gt;='Income Assumptions'!$E$5,DX5&lt;='Income Assumptions'!$E$7),DW11*((1+'Income Assumptions'!$E$8)^(1/12)),
IF(DX5&gt;='Income Assumptions'!$F$5,DW11*((1+'Income Assumptions'!$F$8)^(1/12)),"-"))),"-"))</f>
        <v>814493.46340332099</v>
      </c>
      <c r="DY11" s="63">
        <f>IF('Income Assumptions'!$D$16='Data Validation'!$P$4,'Commercial Lease'!DY112,
IFERROR(
IF(DY5&lt;='Income Assumptions'!$D$7,DX11*((1+'Income Assumptions'!$D$8)^(1/12)),
IF(AND(DY5&gt;='Income Assumptions'!$E$5,DY5&lt;='Income Assumptions'!$E$7),DX11*((1+'Income Assumptions'!$E$8)^(1/12)),
IF(DY5&gt;='Income Assumptions'!$F$5,DX11*((1+'Income Assumptions'!$F$8)^(1/12)),"-"))),"-"))</f>
        <v>816502.22401185159</v>
      </c>
      <c r="DZ11" s="63">
        <f>IF('Income Assumptions'!$D$16='Data Validation'!$P$4,'Commercial Lease'!DZ112,
IFERROR(
IF(DZ5&lt;='Income Assumptions'!$D$7,DY11*((1+'Income Assumptions'!$D$8)^(1/12)),
IF(AND(DZ5&gt;='Income Assumptions'!$E$5,DZ5&lt;='Income Assumptions'!$E$7),DY11*((1+'Income Assumptions'!$E$8)^(1/12)),
IF(DZ5&gt;='Income Assumptions'!$F$5,DY11*((1+'Income Assumptions'!$F$8)^(1/12)),"-"))),"-"))</f>
        <v>818515.93876595073</v>
      </c>
      <c r="EA11" s="63">
        <f>IF('Income Assumptions'!$D$16='Data Validation'!$P$4,'Commercial Lease'!EA112,
IFERROR(
IF(EA5&lt;='Income Assumptions'!$D$7,DZ11*((1+'Income Assumptions'!$D$8)^(1/12)),
IF(AND(EA5&gt;='Income Assumptions'!$E$5,EA5&lt;='Income Assumptions'!$E$7),DZ11*((1+'Income Assumptions'!$E$8)^(1/12)),
IF(EA5&gt;='Income Assumptions'!$F$5,DZ11*((1+'Income Assumptions'!$F$8)^(1/12)),"-"))),"-"))</f>
        <v>820534.61988387804</v>
      </c>
      <c r="EB11" s="63">
        <f>IF('Income Assumptions'!$D$16='Data Validation'!$P$4,'Commercial Lease'!EB112,
IFERROR(
IF(EB5&lt;='Income Assumptions'!$D$7,EA11*((1+'Income Assumptions'!$D$8)^(1/12)),
IF(AND(EB5&gt;='Income Assumptions'!$E$5,EB5&lt;='Income Assumptions'!$E$7),EA11*((1+'Income Assumptions'!$E$8)^(1/12)),
IF(EB5&gt;='Income Assumptions'!$F$5,EA11*((1+'Income Assumptions'!$F$8)^(1/12)),"-"))),"-"))</f>
        <v>822558.27961402631</v>
      </c>
      <c r="EC11" s="63">
        <f>IF('Income Assumptions'!$D$16='Data Validation'!$P$4,'Commercial Lease'!EC112,
IFERROR(
IF(EC5&lt;='Income Assumptions'!$D$7,EB11*((1+'Income Assumptions'!$D$8)^(1/12)),
IF(AND(EC5&gt;='Income Assumptions'!$E$5,EC5&lt;='Income Assumptions'!$E$7),EB11*((1+'Income Assumptions'!$E$8)^(1/12)),
IF(EC5&gt;='Income Assumptions'!$F$5,EB11*((1+'Income Assumptions'!$F$8)^(1/12)),"-"))),"-"))</f>
        <v>824586.93023499649</v>
      </c>
      <c r="ED11" s="63">
        <f>IF('Income Assumptions'!$D$16='Data Validation'!$P$4,'Commercial Lease'!ED112,
IFERROR(
IF(ED5&lt;='Income Assumptions'!$D$7,EC11*((1+'Income Assumptions'!$D$8)^(1/12)),
IF(AND(ED5&gt;='Income Assumptions'!$E$5,ED5&lt;='Income Assumptions'!$E$7),EC11*((1+'Income Assumptions'!$E$8)^(1/12)),
IF(ED5&gt;='Income Assumptions'!$F$5,EC11*((1+'Income Assumptions'!$F$8)^(1/12)),"-"))),"-"))</f>
        <v>826620.5840556717</v>
      </c>
      <c r="EE11" s="63">
        <f>IF('Income Assumptions'!$D$16='Data Validation'!$P$4,'Commercial Lease'!EE112,
IFERROR(
IF(EE5&lt;='Income Assumptions'!$D$7,ED11*((1+'Income Assumptions'!$D$8)^(1/12)),
IF(AND(EE5&gt;='Income Assumptions'!$E$5,EE5&lt;='Income Assumptions'!$E$7),ED11*((1+'Income Assumptions'!$E$8)^(1/12)),
IF(EE5&gt;='Income Assumptions'!$F$5,ED11*((1+'Income Assumptions'!$F$8)^(1/12)),"-"))),"-"))</f>
        <v>828659.25341529225</v>
      </c>
      <c r="EF11" s="63">
        <f>IF('Income Assumptions'!$D$16='Data Validation'!$P$4,'Commercial Lease'!EF112,
IFERROR(
IF(EF5&lt;='Income Assumptions'!$D$7,EE11*((1+'Income Assumptions'!$D$8)^(1/12)),
IF(AND(EF5&gt;='Income Assumptions'!$E$5,EF5&lt;='Income Assumptions'!$E$7),EE11*((1+'Income Assumptions'!$E$8)^(1/12)),
IF(EF5&gt;='Income Assumptions'!$F$5,EE11*((1+'Income Assumptions'!$F$8)^(1/12)),"-"))),"-"))</f>
        <v>830702.95068353007</v>
      </c>
      <c r="EG11" s="69">
        <f>IF('Income Assumptions'!$D$16='Data Validation'!$P$4,'Commercial Lease'!EG112,
IFERROR(
IF(EG5&lt;='Income Assumptions'!$D$7,EF11*((1+'Income Assumptions'!$D$8)^(1/12)),
IF(AND(EG5&gt;='Income Assumptions'!$E$5,EG5&lt;='Income Assumptions'!$E$7),EF11*((1+'Income Assumptions'!$E$8)^(1/12)),
IF(EG5&gt;='Income Assumptions'!$F$5,EF11*((1+'Income Assumptions'!$F$8)^(1/12)),"-"))),"-"))</f>
        <v>832751.68826056435</v>
      </c>
      <c r="EH11" s="53" t="s">
        <v>106</v>
      </c>
    </row>
    <row r="12" spans="1:138" ht="15" x14ac:dyDescent="0.25">
      <c r="B12" s="23"/>
      <c r="C12" s="24" t="s">
        <v>122</v>
      </c>
      <c r="D12" s="210">
        <f t="shared" si="33"/>
        <v>0</v>
      </c>
      <c r="E12" s="343"/>
      <c r="F12" s="63">
        <f>'Rent Roll | Residential'!I21</f>
        <v>0</v>
      </c>
      <c r="G12" s="63">
        <f>IFERROR(
IF('Monthly Cash Flow'!G5&lt;='Income Assumptions'!$D$7,'Monthly Cash Flow'!F12*((1+'Income Assumptions'!$D$8)^(1/12)),
IF(AND(G5&gt;='Income Assumptions'!$E$5,'Monthly Cash Flow'!G5&lt;='Income Assumptions'!$E$7),'Monthly Cash Flow'!F12*((1+'Income Assumptions'!$E$8)^(1/12)),
IF(G5&gt;='Income Assumptions'!$F$5,'Monthly Cash Flow'!F12*((1+'Income Assumptions'!$F$8)^(1/12)),"-"))),"-")</f>
        <v>0</v>
      </c>
      <c r="H12" s="63">
        <f>IFERROR(
IF('Monthly Cash Flow'!H5&lt;='Income Assumptions'!$D$7,'Monthly Cash Flow'!G12*((1+'Income Assumptions'!$D$8)^(1/12)),
IF(AND(H5&gt;='Income Assumptions'!$E$5,'Monthly Cash Flow'!H5&lt;='Income Assumptions'!$E$7),'Monthly Cash Flow'!G12*((1+'Income Assumptions'!$E$8)^(1/12)),
IF(H5&gt;='Income Assumptions'!$F$5,'Monthly Cash Flow'!G12*((1+'Income Assumptions'!$F$8)^(1/12)),"-"))),"-")</f>
        <v>0</v>
      </c>
      <c r="I12" s="63">
        <f>IFERROR(
IF('Monthly Cash Flow'!I5&lt;='Income Assumptions'!$D$7,'Monthly Cash Flow'!H12*((1+'Income Assumptions'!$D$8)^(1/12)),
IF(AND(I5&gt;='Income Assumptions'!$E$5,'Monthly Cash Flow'!I5&lt;='Income Assumptions'!$E$7),'Monthly Cash Flow'!H12*((1+'Income Assumptions'!$E$8)^(1/12)),
IF(I5&gt;='Income Assumptions'!$F$5,'Monthly Cash Flow'!H12*((1+'Income Assumptions'!$F$8)^(1/12)),"-"))),"-")</f>
        <v>0</v>
      </c>
      <c r="J12" s="63">
        <f>IFERROR(
IF('Monthly Cash Flow'!J5&lt;='Income Assumptions'!$D$7,'Monthly Cash Flow'!I12*((1+'Income Assumptions'!$D$8)^(1/12)),
IF(AND(J5&gt;='Income Assumptions'!$E$5,'Monthly Cash Flow'!J5&lt;='Income Assumptions'!$E$7),'Monthly Cash Flow'!I12*((1+'Income Assumptions'!$E$8)^(1/12)),
IF(J5&gt;='Income Assumptions'!$F$5,'Monthly Cash Flow'!I12*((1+'Income Assumptions'!$F$8)^(1/12)),"-"))),"-")</f>
        <v>0</v>
      </c>
      <c r="K12" s="63">
        <f>IFERROR(
IF('Monthly Cash Flow'!K5&lt;='Income Assumptions'!$D$7,'Monthly Cash Flow'!J12*((1+'Income Assumptions'!$D$8)^(1/12)),
IF(AND(K5&gt;='Income Assumptions'!$E$5,'Monthly Cash Flow'!K5&lt;='Income Assumptions'!$E$7),'Monthly Cash Flow'!J12*((1+'Income Assumptions'!$E$8)^(1/12)),
IF(K5&gt;='Income Assumptions'!$F$5,'Monthly Cash Flow'!J12*((1+'Income Assumptions'!$F$8)^(1/12)),"-"))),"-")</f>
        <v>0</v>
      </c>
      <c r="L12" s="63">
        <f>IFERROR(
IF('Monthly Cash Flow'!L5&lt;='Income Assumptions'!$D$7,'Monthly Cash Flow'!K12*((1+'Income Assumptions'!$D$8)^(1/12)),
IF(AND(L5&gt;='Income Assumptions'!$E$5,'Monthly Cash Flow'!L5&lt;='Income Assumptions'!$E$7),'Monthly Cash Flow'!K12*((1+'Income Assumptions'!$E$8)^(1/12)),
IF(L5&gt;='Income Assumptions'!$F$5,'Monthly Cash Flow'!K12*((1+'Income Assumptions'!$F$8)^(1/12)),"-"))),"-")</f>
        <v>0</v>
      </c>
      <c r="M12" s="63">
        <f>IFERROR(
IF('Monthly Cash Flow'!M5&lt;='Income Assumptions'!$D$7,'Monthly Cash Flow'!L12*((1+'Income Assumptions'!$D$8)^(1/12)),
IF(AND(M5&gt;='Income Assumptions'!$E$5,'Monthly Cash Flow'!M5&lt;='Income Assumptions'!$E$7),'Monthly Cash Flow'!L12*((1+'Income Assumptions'!$E$8)^(1/12)),
IF(M5&gt;='Income Assumptions'!$F$5,'Monthly Cash Flow'!L12*((1+'Income Assumptions'!$F$8)^(1/12)),"-"))),"-")</f>
        <v>0</v>
      </c>
      <c r="N12" s="63">
        <f>IFERROR(
IF('Monthly Cash Flow'!N5&lt;='Income Assumptions'!$D$7,'Monthly Cash Flow'!M12*((1+'Income Assumptions'!$D$8)^(1/12)),
IF(AND(N5&gt;='Income Assumptions'!$E$5,'Monthly Cash Flow'!N5&lt;='Income Assumptions'!$E$7),'Monthly Cash Flow'!M12*((1+'Income Assumptions'!$E$8)^(1/12)),
IF(N5&gt;='Income Assumptions'!$F$5,'Monthly Cash Flow'!M12*((1+'Income Assumptions'!$F$8)^(1/12)),"-"))),"-")</f>
        <v>0</v>
      </c>
      <c r="O12" s="63">
        <f>IFERROR(
IF('Monthly Cash Flow'!O5&lt;='Income Assumptions'!$D$7,'Monthly Cash Flow'!N12*((1+'Income Assumptions'!$D$8)^(1/12)),
IF(AND(O5&gt;='Income Assumptions'!$E$5,'Monthly Cash Flow'!O5&lt;='Income Assumptions'!$E$7),'Monthly Cash Flow'!N12*((1+'Income Assumptions'!$E$8)^(1/12)),
IF(O5&gt;='Income Assumptions'!$F$5,'Monthly Cash Flow'!N12*((1+'Income Assumptions'!$F$8)^(1/12)),"-"))),"-")</f>
        <v>0</v>
      </c>
      <c r="P12" s="63">
        <f>IFERROR(
IF('Monthly Cash Flow'!P5&lt;='Income Assumptions'!$D$7,'Monthly Cash Flow'!O12*((1+'Income Assumptions'!$D$8)^(1/12)),
IF(AND(P5&gt;='Income Assumptions'!$E$5,'Monthly Cash Flow'!P5&lt;='Income Assumptions'!$E$7),'Monthly Cash Flow'!O12*((1+'Income Assumptions'!$E$8)^(1/12)),
IF(P5&gt;='Income Assumptions'!$F$5,'Monthly Cash Flow'!O12*((1+'Income Assumptions'!$F$8)^(1/12)),"-"))),"-")</f>
        <v>0</v>
      </c>
      <c r="Q12" s="63">
        <f>IFERROR(
IF('Monthly Cash Flow'!Q5&lt;='Income Assumptions'!$D$7,'Monthly Cash Flow'!P12*((1+'Income Assumptions'!$D$8)^(1/12)),
IF(AND(Q5&gt;='Income Assumptions'!$E$5,'Monthly Cash Flow'!Q5&lt;='Income Assumptions'!$E$7),'Monthly Cash Flow'!P12*((1+'Income Assumptions'!$E$8)^(1/12)),
IF(Q5&gt;='Income Assumptions'!$F$5,'Monthly Cash Flow'!P12*((1+'Income Assumptions'!$F$8)^(1/12)),"-"))),"-")</f>
        <v>0</v>
      </c>
      <c r="R12" s="63">
        <f>IFERROR(
IF('Monthly Cash Flow'!R5&lt;='Income Assumptions'!$D$7,'Monthly Cash Flow'!Q12*((1+'Income Assumptions'!$D$8)^(1/12)),
IF(AND(R5&gt;='Income Assumptions'!$E$5,'Monthly Cash Flow'!R5&lt;='Income Assumptions'!$E$7),'Monthly Cash Flow'!Q12*((1+'Income Assumptions'!$E$8)^(1/12)),
IF(R5&gt;='Income Assumptions'!$F$5,'Monthly Cash Flow'!Q12*((1+'Income Assumptions'!$F$8)^(1/12)),"-"))),"-")</f>
        <v>0</v>
      </c>
      <c r="S12" s="63">
        <f>IFERROR(
IF('Monthly Cash Flow'!S5&lt;='Income Assumptions'!$D$7,'Monthly Cash Flow'!R12*((1+'Income Assumptions'!$D$8)^(1/12)),
IF(AND(S5&gt;='Income Assumptions'!$E$5,'Monthly Cash Flow'!S5&lt;='Income Assumptions'!$E$7),'Monthly Cash Flow'!R12*((1+'Income Assumptions'!$E$8)^(1/12)),
IF(S5&gt;='Income Assumptions'!$F$5,'Monthly Cash Flow'!R12*((1+'Income Assumptions'!$F$8)^(1/12)),"-"))),"-")</f>
        <v>0</v>
      </c>
      <c r="T12" s="63">
        <f>IFERROR(
IF('Monthly Cash Flow'!T5&lt;='Income Assumptions'!$D$7,'Monthly Cash Flow'!S12*((1+'Income Assumptions'!$D$8)^(1/12)),
IF(AND(T5&gt;='Income Assumptions'!$E$5,'Monthly Cash Flow'!T5&lt;='Income Assumptions'!$E$7),'Monthly Cash Flow'!S12*((1+'Income Assumptions'!$E$8)^(1/12)),
IF(T5&gt;='Income Assumptions'!$F$5,'Monthly Cash Flow'!S12*((1+'Income Assumptions'!$F$8)^(1/12)),"-"))),"-")</f>
        <v>0</v>
      </c>
      <c r="U12" s="63">
        <f>IFERROR(
IF('Monthly Cash Flow'!U5&lt;='Income Assumptions'!$D$7,'Monthly Cash Flow'!T12*((1+'Income Assumptions'!$D$8)^(1/12)),
IF(AND(U5&gt;='Income Assumptions'!$E$5,'Monthly Cash Flow'!U5&lt;='Income Assumptions'!$E$7),'Monthly Cash Flow'!T12*((1+'Income Assumptions'!$E$8)^(1/12)),
IF(U5&gt;='Income Assumptions'!$F$5,'Monthly Cash Flow'!T12*((1+'Income Assumptions'!$F$8)^(1/12)),"-"))),"-")</f>
        <v>0</v>
      </c>
      <c r="V12" s="63">
        <f>IFERROR(
IF('Monthly Cash Flow'!V5&lt;='Income Assumptions'!$D$7,'Monthly Cash Flow'!U12*((1+'Income Assumptions'!$D$8)^(1/12)),
IF(AND(V5&gt;='Income Assumptions'!$E$5,'Monthly Cash Flow'!V5&lt;='Income Assumptions'!$E$7),'Monthly Cash Flow'!U12*((1+'Income Assumptions'!$E$8)^(1/12)),
IF(V5&gt;='Income Assumptions'!$F$5,'Monthly Cash Flow'!U12*((1+'Income Assumptions'!$F$8)^(1/12)),"-"))),"-")</f>
        <v>0</v>
      </c>
      <c r="W12" s="63">
        <f>IFERROR(
IF('Monthly Cash Flow'!W5&lt;='Income Assumptions'!$D$7,'Monthly Cash Flow'!V12*((1+'Income Assumptions'!$D$8)^(1/12)),
IF(AND(W5&gt;='Income Assumptions'!$E$5,'Monthly Cash Flow'!W5&lt;='Income Assumptions'!$E$7),'Monthly Cash Flow'!V12*((1+'Income Assumptions'!$E$8)^(1/12)),
IF(W5&gt;='Income Assumptions'!$F$5,'Monthly Cash Flow'!V12*((1+'Income Assumptions'!$F$8)^(1/12)),"-"))),"-")</f>
        <v>0</v>
      </c>
      <c r="X12" s="63">
        <f>IFERROR(
IF('Monthly Cash Flow'!X5&lt;='Income Assumptions'!$D$7,'Monthly Cash Flow'!W12*((1+'Income Assumptions'!$D$8)^(1/12)),
IF(AND(X5&gt;='Income Assumptions'!$E$5,'Monthly Cash Flow'!X5&lt;='Income Assumptions'!$E$7),'Monthly Cash Flow'!W12*((1+'Income Assumptions'!$E$8)^(1/12)),
IF(X5&gt;='Income Assumptions'!$F$5,'Monthly Cash Flow'!W12*((1+'Income Assumptions'!$F$8)^(1/12)),"-"))),"-")</f>
        <v>0</v>
      </c>
      <c r="Y12" s="63">
        <f>IFERROR(
IF('Monthly Cash Flow'!Y5&lt;='Income Assumptions'!$D$7,'Monthly Cash Flow'!X12*((1+'Income Assumptions'!$D$8)^(1/12)),
IF(AND(Y5&gt;='Income Assumptions'!$E$5,'Monthly Cash Flow'!Y5&lt;='Income Assumptions'!$E$7),'Monthly Cash Flow'!X12*((1+'Income Assumptions'!$E$8)^(1/12)),
IF(Y5&gt;='Income Assumptions'!$F$5,'Monthly Cash Flow'!X12*((1+'Income Assumptions'!$F$8)^(1/12)),"-"))),"-")</f>
        <v>0</v>
      </c>
      <c r="Z12" s="63">
        <f>IFERROR(
IF('Monthly Cash Flow'!Z5&lt;='Income Assumptions'!$D$7,'Monthly Cash Flow'!Y12*((1+'Income Assumptions'!$D$8)^(1/12)),
IF(AND(Z5&gt;='Income Assumptions'!$E$5,'Monthly Cash Flow'!Z5&lt;='Income Assumptions'!$E$7),'Monthly Cash Flow'!Y12*((1+'Income Assumptions'!$E$8)^(1/12)),
IF(Z5&gt;='Income Assumptions'!$F$5,'Monthly Cash Flow'!Y12*((1+'Income Assumptions'!$F$8)^(1/12)),"-"))),"-")</f>
        <v>0</v>
      </c>
      <c r="AA12" s="63">
        <f>IFERROR(
IF('Monthly Cash Flow'!AA5&lt;='Income Assumptions'!$D$7,'Monthly Cash Flow'!Z12*((1+'Income Assumptions'!$D$8)^(1/12)),
IF(AND(AA5&gt;='Income Assumptions'!$E$5,'Monthly Cash Flow'!AA5&lt;='Income Assumptions'!$E$7),'Monthly Cash Flow'!Z12*((1+'Income Assumptions'!$E$8)^(1/12)),
IF(AA5&gt;='Income Assumptions'!$F$5,'Monthly Cash Flow'!Z12*((1+'Income Assumptions'!$F$8)^(1/12)),"-"))),"-")</f>
        <v>0</v>
      </c>
      <c r="AB12" s="63">
        <f>IFERROR(
IF('Monthly Cash Flow'!AB5&lt;='Income Assumptions'!$D$7,'Monthly Cash Flow'!AA12*((1+'Income Assumptions'!$D$8)^(1/12)),
IF(AND(AB5&gt;='Income Assumptions'!$E$5,'Monthly Cash Flow'!AB5&lt;='Income Assumptions'!$E$7),'Monthly Cash Flow'!AA12*((1+'Income Assumptions'!$E$8)^(1/12)),
IF(AB5&gt;='Income Assumptions'!$F$5,'Monthly Cash Flow'!AA12*((1+'Income Assumptions'!$F$8)^(1/12)),"-"))),"-")</f>
        <v>0</v>
      </c>
      <c r="AC12" s="63">
        <f>IFERROR(
IF('Monthly Cash Flow'!AC5&lt;='Income Assumptions'!$D$7,'Monthly Cash Flow'!AB12*((1+'Income Assumptions'!$D$8)^(1/12)),
IF(AND(AC5&gt;='Income Assumptions'!$E$5,'Monthly Cash Flow'!AC5&lt;='Income Assumptions'!$E$7),'Monthly Cash Flow'!AB12*((1+'Income Assumptions'!$E$8)^(1/12)),
IF(AC5&gt;='Income Assumptions'!$F$5,'Monthly Cash Flow'!AB12*((1+'Income Assumptions'!$F$8)^(1/12)),"-"))),"-")</f>
        <v>0</v>
      </c>
      <c r="AD12" s="63">
        <f>IFERROR(
IF('Monthly Cash Flow'!AD5&lt;='Income Assumptions'!$D$7,'Monthly Cash Flow'!AC12*((1+'Income Assumptions'!$D$8)^(1/12)),
IF(AND(AD5&gt;='Income Assumptions'!$E$5,'Monthly Cash Flow'!AD5&lt;='Income Assumptions'!$E$7),'Monthly Cash Flow'!AC12*((1+'Income Assumptions'!$E$8)^(1/12)),
IF(AD5&gt;='Income Assumptions'!$F$5,'Monthly Cash Flow'!AC12*((1+'Income Assumptions'!$F$8)^(1/12)),"-"))),"-")</f>
        <v>0</v>
      </c>
      <c r="AE12" s="63">
        <f>IFERROR(
IF('Monthly Cash Flow'!AE5&lt;='Income Assumptions'!$D$7,'Monthly Cash Flow'!AD12*((1+'Income Assumptions'!$D$8)^(1/12)),
IF(AND(AE5&gt;='Income Assumptions'!$E$5,'Monthly Cash Flow'!AE5&lt;='Income Assumptions'!$E$7),'Monthly Cash Flow'!AD12*((1+'Income Assumptions'!$E$8)^(1/12)),
IF(AE5&gt;='Income Assumptions'!$F$5,'Monthly Cash Flow'!AD12*((1+'Income Assumptions'!$F$8)^(1/12)),"-"))),"-")</f>
        <v>0</v>
      </c>
      <c r="AF12" s="63">
        <f>IFERROR(
IF('Monthly Cash Flow'!AF5&lt;='Income Assumptions'!$D$7,'Monthly Cash Flow'!AE12*((1+'Income Assumptions'!$D$8)^(1/12)),
IF(AND(AF5&gt;='Income Assumptions'!$E$5,'Monthly Cash Flow'!AF5&lt;='Income Assumptions'!$E$7),'Monthly Cash Flow'!AE12*((1+'Income Assumptions'!$E$8)^(1/12)),
IF(AF5&gt;='Income Assumptions'!$F$5,'Monthly Cash Flow'!AE12*((1+'Income Assumptions'!$F$8)^(1/12)),"-"))),"-")</f>
        <v>0</v>
      </c>
      <c r="AG12" s="63">
        <f>IFERROR(
IF('Monthly Cash Flow'!AG5&lt;='Income Assumptions'!$D$7,'Monthly Cash Flow'!AF12*((1+'Income Assumptions'!$D$8)^(1/12)),
IF(AND(AG5&gt;='Income Assumptions'!$E$5,'Monthly Cash Flow'!AG5&lt;='Income Assumptions'!$E$7),'Monthly Cash Flow'!AF12*((1+'Income Assumptions'!$E$8)^(1/12)),
IF(AG5&gt;='Income Assumptions'!$F$5,'Monthly Cash Flow'!AF12*((1+'Income Assumptions'!$F$8)^(1/12)),"-"))),"-")</f>
        <v>0</v>
      </c>
      <c r="AH12" s="63">
        <f>IFERROR(
IF('Monthly Cash Flow'!AH5&lt;='Income Assumptions'!$D$7,'Monthly Cash Flow'!AG12*((1+'Income Assumptions'!$D$8)^(1/12)),
IF(AND(AH5&gt;='Income Assumptions'!$E$5,'Monthly Cash Flow'!AH5&lt;='Income Assumptions'!$E$7),'Monthly Cash Flow'!AG12*((1+'Income Assumptions'!$E$8)^(1/12)),
IF(AH5&gt;='Income Assumptions'!$F$5,'Monthly Cash Flow'!AG12*((1+'Income Assumptions'!$F$8)^(1/12)),"-"))),"-")</f>
        <v>0</v>
      </c>
      <c r="AI12" s="63">
        <f>IFERROR(
IF('Monthly Cash Flow'!AI5&lt;='Income Assumptions'!$D$7,'Monthly Cash Flow'!AH12*((1+'Income Assumptions'!$D$8)^(1/12)),
IF(AND(AI5&gt;='Income Assumptions'!$E$5,'Monthly Cash Flow'!AI5&lt;='Income Assumptions'!$E$7),'Monthly Cash Flow'!AH12*((1+'Income Assumptions'!$E$8)^(1/12)),
IF(AI5&gt;='Income Assumptions'!$F$5,'Monthly Cash Flow'!AH12*((1+'Income Assumptions'!$F$8)^(1/12)),"-"))),"-")</f>
        <v>0</v>
      </c>
      <c r="AJ12" s="63">
        <f>IFERROR(
IF('Monthly Cash Flow'!AJ5&lt;='Income Assumptions'!$D$7,'Monthly Cash Flow'!AI12*((1+'Income Assumptions'!$D$8)^(1/12)),
IF(AND(AJ5&gt;='Income Assumptions'!$E$5,'Monthly Cash Flow'!AJ5&lt;='Income Assumptions'!$E$7),'Monthly Cash Flow'!AI12*((1+'Income Assumptions'!$E$8)^(1/12)),
IF(AJ5&gt;='Income Assumptions'!$F$5,'Monthly Cash Flow'!AI12*((1+'Income Assumptions'!$F$8)^(1/12)),"-"))),"-")</f>
        <v>0</v>
      </c>
      <c r="AK12" s="63">
        <f>IFERROR(
IF('Monthly Cash Flow'!AK5&lt;='Income Assumptions'!$D$7,'Monthly Cash Flow'!AJ12*((1+'Income Assumptions'!$D$8)^(1/12)),
IF(AND(AK5&gt;='Income Assumptions'!$E$5,'Monthly Cash Flow'!AK5&lt;='Income Assumptions'!$E$7),'Monthly Cash Flow'!AJ12*((1+'Income Assumptions'!$E$8)^(1/12)),
IF(AK5&gt;='Income Assumptions'!$F$5,'Monthly Cash Flow'!AJ12*((1+'Income Assumptions'!$F$8)^(1/12)),"-"))),"-")</f>
        <v>0</v>
      </c>
      <c r="AL12" s="63">
        <f>IFERROR(
IF('Monthly Cash Flow'!AL5&lt;='Income Assumptions'!$D$7,'Monthly Cash Flow'!AK12*((1+'Income Assumptions'!$D$8)^(1/12)),
IF(AND(AL5&gt;='Income Assumptions'!$E$5,'Monthly Cash Flow'!AL5&lt;='Income Assumptions'!$E$7),'Monthly Cash Flow'!AK12*((1+'Income Assumptions'!$E$8)^(1/12)),
IF(AL5&gt;='Income Assumptions'!$F$5,'Monthly Cash Flow'!AK12*((1+'Income Assumptions'!$F$8)^(1/12)),"-"))),"-")</f>
        <v>0</v>
      </c>
      <c r="AM12" s="63">
        <f>IFERROR(
IF('Monthly Cash Flow'!AM5&lt;='Income Assumptions'!$D$7,'Monthly Cash Flow'!AL12*((1+'Income Assumptions'!$D$8)^(1/12)),
IF(AND(AM5&gt;='Income Assumptions'!$E$5,'Monthly Cash Flow'!AM5&lt;='Income Assumptions'!$E$7),'Monthly Cash Flow'!AL12*((1+'Income Assumptions'!$E$8)^(1/12)),
IF(AM5&gt;='Income Assumptions'!$F$5,'Monthly Cash Flow'!AL12*((1+'Income Assumptions'!$F$8)^(1/12)),"-"))),"-")</f>
        <v>0</v>
      </c>
      <c r="AN12" s="63">
        <f>IFERROR(
IF('Monthly Cash Flow'!AN5&lt;='Income Assumptions'!$D$7,'Monthly Cash Flow'!AM12*((1+'Income Assumptions'!$D$8)^(1/12)),
IF(AND(AN5&gt;='Income Assumptions'!$E$5,'Monthly Cash Flow'!AN5&lt;='Income Assumptions'!$E$7),'Monthly Cash Flow'!AM12*((1+'Income Assumptions'!$E$8)^(1/12)),
IF(AN5&gt;='Income Assumptions'!$F$5,'Monthly Cash Flow'!AM12*((1+'Income Assumptions'!$F$8)^(1/12)),"-"))),"-")</f>
        <v>0</v>
      </c>
      <c r="AO12" s="63">
        <f>IFERROR(
IF('Monthly Cash Flow'!AO5&lt;='Income Assumptions'!$D$7,'Monthly Cash Flow'!AN12*((1+'Income Assumptions'!$D$8)^(1/12)),
IF(AND(AO5&gt;='Income Assumptions'!$E$5,'Monthly Cash Flow'!AO5&lt;='Income Assumptions'!$E$7),'Monthly Cash Flow'!AN12*((1+'Income Assumptions'!$E$8)^(1/12)),
IF(AO5&gt;='Income Assumptions'!$F$5,'Monthly Cash Flow'!AN12*((1+'Income Assumptions'!$F$8)^(1/12)),"-"))),"-")</f>
        <v>0</v>
      </c>
      <c r="AP12" s="63">
        <f>IFERROR(
IF('Monthly Cash Flow'!AP5&lt;='Income Assumptions'!$D$7,'Monthly Cash Flow'!AO12*((1+'Income Assumptions'!$D$8)^(1/12)),
IF(AND(AP5&gt;='Income Assumptions'!$E$5,'Monthly Cash Flow'!AP5&lt;='Income Assumptions'!$E$7),'Monthly Cash Flow'!AO12*((1+'Income Assumptions'!$E$8)^(1/12)),
IF(AP5&gt;='Income Assumptions'!$F$5,'Monthly Cash Flow'!AO12*((1+'Income Assumptions'!$F$8)^(1/12)),"-"))),"-")</f>
        <v>0</v>
      </c>
      <c r="AQ12" s="63">
        <f>IFERROR(
IF('Monthly Cash Flow'!AQ5&lt;='Income Assumptions'!$D$7,'Monthly Cash Flow'!AP12*((1+'Income Assumptions'!$D$8)^(1/12)),
IF(AND(AQ5&gt;='Income Assumptions'!$E$5,'Monthly Cash Flow'!AQ5&lt;='Income Assumptions'!$E$7),'Monthly Cash Flow'!AP12*((1+'Income Assumptions'!$E$8)^(1/12)),
IF(AQ5&gt;='Income Assumptions'!$F$5,'Monthly Cash Flow'!AP12*((1+'Income Assumptions'!$F$8)^(1/12)),"-"))),"-")</f>
        <v>0</v>
      </c>
      <c r="AR12" s="63">
        <f>IFERROR(
IF('Monthly Cash Flow'!AR5&lt;='Income Assumptions'!$D$7,'Monthly Cash Flow'!AQ12*((1+'Income Assumptions'!$D$8)^(1/12)),
IF(AND(AR5&gt;='Income Assumptions'!$E$5,'Monthly Cash Flow'!AR5&lt;='Income Assumptions'!$E$7),'Monthly Cash Flow'!AQ12*((1+'Income Assumptions'!$E$8)^(1/12)),
IF(AR5&gt;='Income Assumptions'!$F$5,'Monthly Cash Flow'!AQ12*((1+'Income Assumptions'!$F$8)^(1/12)),"-"))),"-")</f>
        <v>0</v>
      </c>
      <c r="AS12" s="63">
        <f>IFERROR(
IF('Monthly Cash Flow'!AS5&lt;='Income Assumptions'!$D$7,'Monthly Cash Flow'!AR12*((1+'Income Assumptions'!$D$8)^(1/12)),
IF(AND(AS5&gt;='Income Assumptions'!$E$5,'Monthly Cash Flow'!AS5&lt;='Income Assumptions'!$E$7),'Monthly Cash Flow'!AR12*((1+'Income Assumptions'!$E$8)^(1/12)),
IF(AS5&gt;='Income Assumptions'!$F$5,'Monthly Cash Flow'!AR12*((1+'Income Assumptions'!$F$8)^(1/12)),"-"))),"-")</f>
        <v>0</v>
      </c>
      <c r="AT12" s="63">
        <f>IFERROR(
IF('Monthly Cash Flow'!AT5&lt;='Income Assumptions'!$D$7,'Monthly Cash Flow'!AS12*((1+'Income Assumptions'!$D$8)^(1/12)),
IF(AND(AT5&gt;='Income Assumptions'!$E$5,'Monthly Cash Flow'!AT5&lt;='Income Assumptions'!$E$7),'Monthly Cash Flow'!AS12*((1+'Income Assumptions'!$E$8)^(1/12)),
IF(AT5&gt;='Income Assumptions'!$F$5,'Monthly Cash Flow'!AS12*((1+'Income Assumptions'!$F$8)^(1/12)),"-"))),"-")</f>
        <v>0</v>
      </c>
      <c r="AU12" s="63">
        <f>IFERROR(
IF('Monthly Cash Flow'!AU5&lt;='Income Assumptions'!$D$7,'Monthly Cash Flow'!AT12*((1+'Income Assumptions'!$D$8)^(1/12)),
IF(AND(AU5&gt;='Income Assumptions'!$E$5,'Monthly Cash Flow'!AU5&lt;='Income Assumptions'!$E$7),'Monthly Cash Flow'!AT12*((1+'Income Assumptions'!$E$8)^(1/12)),
IF(AU5&gt;='Income Assumptions'!$F$5,'Monthly Cash Flow'!AT12*((1+'Income Assumptions'!$F$8)^(1/12)),"-"))),"-")</f>
        <v>0</v>
      </c>
      <c r="AV12" s="63">
        <f>IFERROR(
IF('Monthly Cash Flow'!AV5&lt;='Income Assumptions'!$D$7,'Monthly Cash Flow'!AU12*((1+'Income Assumptions'!$D$8)^(1/12)),
IF(AND(AV5&gt;='Income Assumptions'!$E$5,'Monthly Cash Flow'!AV5&lt;='Income Assumptions'!$E$7),'Monthly Cash Flow'!AU12*((1+'Income Assumptions'!$E$8)^(1/12)),
IF(AV5&gt;='Income Assumptions'!$F$5,'Monthly Cash Flow'!AU12*((1+'Income Assumptions'!$F$8)^(1/12)),"-"))),"-")</f>
        <v>0</v>
      </c>
      <c r="AW12" s="63">
        <f>IFERROR(
IF('Monthly Cash Flow'!AW5&lt;='Income Assumptions'!$D$7,'Monthly Cash Flow'!AV12*((1+'Income Assumptions'!$D$8)^(1/12)),
IF(AND(AW5&gt;='Income Assumptions'!$E$5,'Monthly Cash Flow'!AW5&lt;='Income Assumptions'!$E$7),'Monthly Cash Flow'!AV12*((1+'Income Assumptions'!$E$8)^(1/12)),
IF(AW5&gt;='Income Assumptions'!$F$5,'Monthly Cash Flow'!AV12*((1+'Income Assumptions'!$F$8)^(1/12)),"-"))),"-")</f>
        <v>0</v>
      </c>
      <c r="AX12" s="63">
        <f>IFERROR(
IF('Monthly Cash Flow'!AX5&lt;='Income Assumptions'!$D$7,'Monthly Cash Flow'!AW12*((1+'Income Assumptions'!$D$8)^(1/12)),
IF(AND(AX5&gt;='Income Assumptions'!$E$5,'Monthly Cash Flow'!AX5&lt;='Income Assumptions'!$E$7),'Monthly Cash Flow'!AW12*((1+'Income Assumptions'!$E$8)^(1/12)),
IF(AX5&gt;='Income Assumptions'!$F$5,'Monthly Cash Flow'!AW12*((1+'Income Assumptions'!$F$8)^(1/12)),"-"))),"-")</f>
        <v>0</v>
      </c>
      <c r="AY12" s="63">
        <f>IFERROR(
IF('Monthly Cash Flow'!AY5&lt;='Income Assumptions'!$D$7,'Monthly Cash Flow'!AX12*((1+'Income Assumptions'!$D$8)^(1/12)),
IF(AND(AY5&gt;='Income Assumptions'!$E$5,'Monthly Cash Flow'!AY5&lt;='Income Assumptions'!$E$7),'Monthly Cash Flow'!AX12*((1+'Income Assumptions'!$E$8)^(1/12)),
IF(AY5&gt;='Income Assumptions'!$F$5,'Monthly Cash Flow'!AX12*((1+'Income Assumptions'!$F$8)^(1/12)),"-"))),"-")</f>
        <v>0</v>
      </c>
      <c r="AZ12" s="63">
        <f>IFERROR(
IF('Monthly Cash Flow'!AZ5&lt;='Income Assumptions'!$D$7,'Monthly Cash Flow'!AY12*((1+'Income Assumptions'!$D$8)^(1/12)),
IF(AND(AZ5&gt;='Income Assumptions'!$E$5,'Monthly Cash Flow'!AZ5&lt;='Income Assumptions'!$E$7),'Monthly Cash Flow'!AY12*((1+'Income Assumptions'!$E$8)^(1/12)),
IF(AZ5&gt;='Income Assumptions'!$F$5,'Monthly Cash Flow'!AY12*((1+'Income Assumptions'!$F$8)^(1/12)),"-"))),"-")</f>
        <v>0</v>
      </c>
      <c r="BA12" s="63">
        <f>IFERROR(
IF('Monthly Cash Flow'!BA5&lt;='Income Assumptions'!$D$7,'Monthly Cash Flow'!AZ12*((1+'Income Assumptions'!$D$8)^(1/12)),
IF(AND(BA5&gt;='Income Assumptions'!$E$5,'Monthly Cash Flow'!BA5&lt;='Income Assumptions'!$E$7),'Monthly Cash Flow'!AZ12*((1+'Income Assumptions'!$E$8)^(1/12)),
IF(BA5&gt;='Income Assumptions'!$F$5,'Monthly Cash Flow'!AZ12*((1+'Income Assumptions'!$F$8)^(1/12)),"-"))),"-")</f>
        <v>0</v>
      </c>
      <c r="BB12" s="63">
        <f>IFERROR(
IF('Monthly Cash Flow'!BB5&lt;='Income Assumptions'!$D$7,'Monthly Cash Flow'!BA12*((1+'Income Assumptions'!$D$8)^(1/12)),
IF(AND(BB5&gt;='Income Assumptions'!$E$5,'Monthly Cash Flow'!BB5&lt;='Income Assumptions'!$E$7),'Monthly Cash Flow'!BA12*((1+'Income Assumptions'!$E$8)^(1/12)),
IF(BB5&gt;='Income Assumptions'!$F$5,'Monthly Cash Flow'!BA12*((1+'Income Assumptions'!$F$8)^(1/12)),"-"))),"-")</f>
        <v>0</v>
      </c>
      <c r="BC12" s="63">
        <f>IFERROR(
IF('Monthly Cash Flow'!BC5&lt;='Income Assumptions'!$D$7,'Monthly Cash Flow'!BB12*((1+'Income Assumptions'!$D$8)^(1/12)),
IF(AND(BC5&gt;='Income Assumptions'!$E$5,'Monthly Cash Flow'!BC5&lt;='Income Assumptions'!$E$7),'Monthly Cash Flow'!BB12*((1+'Income Assumptions'!$E$8)^(1/12)),
IF(BC5&gt;='Income Assumptions'!$F$5,'Monthly Cash Flow'!BB12*((1+'Income Assumptions'!$F$8)^(1/12)),"-"))),"-")</f>
        <v>0</v>
      </c>
      <c r="BD12" s="63">
        <f>IFERROR(
IF('Monthly Cash Flow'!BD5&lt;='Income Assumptions'!$D$7,'Monthly Cash Flow'!BC12*((1+'Income Assumptions'!$D$8)^(1/12)),
IF(AND(BD5&gt;='Income Assumptions'!$E$5,'Monthly Cash Flow'!BD5&lt;='Income Assumptions'!$E$7),'Monthly Cash Flow'!BC12*((1+'Income Assumptions'!$E$8)^(1/12)),
IF(BD5&gt;='Income Assumptions'!$F$5,'Monthly Cash Flow'!BC12*((1+'Income Assumptions'!$F$8)^(1/12)),"-"))),"-")</f>
        <v>0</v>
      </c>
      <c r="BE12" s="63">
        <f>IFERROR(
IF('Monthly Cash Flow'!BE5&lt;='Income Assumptions'!$D$7,'Monthly Cash Flow'!BD12*((1+'Income Assumptions'!$D$8)^(1/12)),
IF(AND(BE5&gt;='Income Assumptions'!$E$5,'Monthly Cash Flow'!BE5&lt;='Income Assumptions'!$E$7),'Monthly Cash Flow'!BD12*((1+'Income Assumptions'!$E$8)^(1/12)),
IF(BE5&gt;='Income Assumptions'!$F$5,'Monthly Cash Flow'!BD12*((1+'Income Assumptions'!$F$8)^(1/12)),"-"))),"-")</f>
        <v>0</v>
      </c>
      <c r="BF12" s="63">
        <f>IFERROR(
IF('Monthly Cash Flow'!BF5&lt;='Income Assumptions'!$D$7,'Monthly Cash Flow'!BE12*((1+'Income Assumptions'!$D$8)^(1/12)),
IF(AND(BF5&gt;='Income Assumptions'!$E$5,'Monthly Cash Flow'!BF5&lt;='Income Assumptions'!$E$7),'Monthly Cash Flow'!BE12*((1+'Income Assumptions'!$E$8)^(1/12)),
IF(BF5&gt;='Income Assumptions'!$F$5,'Monthly Cash Flow'!BE12*((1+'Income Assumptions'!$F$8)^(1/12)),"-"))),"-")</f>
        <v>0</v>
      </c>
      <c r="BG12" s="63">
        <f>IFERROR(
IF('Monthly Cash Flow'!BG5&lt;='Income Assumptions'!$D$7,'Monthly Cash Flow'!BF12*((1+'Income Assumptions'!$D$8)^(1/12)),
IF(AND(BG5&gt;='Income Assumptions'!$E$5,'Monthly Cash Flow'!BG5&lt;='Income Assumptions'!$E$7),'Monthly Cash Flow'!BF12*((1+'Income Assumptions'!$E$8)^(1/12)),
IF(BG5&gt;='Income Assumptions'!$F$5,'Monthly Cash Flow'!BF12*((1+'Income Assumptions'!$F$8)^(1/12)),"-"))),"-")</f>
        <v>0</v>
      </c>
      <c r="BH12" s="63">
        <f>IFERROR(
IF('Monthly Cash Flow'!BH5&lt;='Income Assumptions'!$D$7,'Monthly Cash Flow'!BG12*((1+'Income Assumptions'!$D$8)^(1/12)),
IF(AND(BH5&gt;='Income Assumptions'!$E$5,'Monthly Cash Flow'!BH5&lt;='Income Assumptions'!$E$7),'Monthly Cash Flow'!BG12*((1+'Income Assumptions'!$E$8)^(1/12)),
IF(BH5&gt;='Income Assumptions'!$F$5,'Monthly Cash Flow'!BG12*((1+'Income Assumptions'!$F$8)^(1/12)),"-"))),"-")</f>
        <v>0</v>
      </c>
      <c r="BI12" s="63">
        <f>IFERROR(
IF('Monthly Cash Flow'!BI5&lt;='Income Assumptions'!$D$7,'Monthly Cash Flow'!BH12*((1+'Income Assumptions'!$D$8)^(1/12)),
IF(AND(BI5&gt;='Income Assumptions'!$E$5,'Monthly Cash Flow'!BI5&lt;='Income Assumptions'!$E$7),'Monthly Cash Flow'!BH12*((1+'Income Assumptions'!$E$8)^(1/12)),
IF(BI5&gt;='Income Assumptions'!$F$5,'Monthly Cash Flow'!BH12*((1+'Income Assumptions'!$F$8)^(1/12)),"-"))),"-")</f>
        <v>0</v>
      </c>
      <c r="BJ12" s="63">
        <f>IFERROR(
IF('Monthly Cash Flow'!BJ5&lt;='Income Assumptions'!$D$7,'Monthly Cash Flow'!BI12*((1+'Income Assumptions'!$D$8)^(1/12)),
IF(AND(BJ5&gt;='Income Assumptions'!$E$5,'Monthly Cash Flow'!BJ5&lt;='Income Assumptions'!$E$7),'Monthly Cash Flow'!BI12*((1+'Income Assumptions'!$E$8)^(1/12)),
IF(BJ5&gt;='Income Assumptions'!$F$5,'Monthly Cash Flow'!BI12*((1+'Income Assumptions'!$F$8)^(1/12)),"-"))),"-")</f>
        <v>0</v>
      </c>
      <c r="BK12" s="63">
        <f>IFERROR(
IF('Monthly Cash Flow'!BK5&lt;='Income Assumptions'!$D$7,'Monthly Cash Flow'!BJ12*((1+'Income Assumptions'!$D$8)^(1/12)),
IF(AND(BK5&gt;='Income Assumptions'!$E$5,'Monthly Cash Flow'!BK5&lt;='Income Assumptions'!$E$7),'Monthly Cash Flow'!BJ12*((1+'Income Assumptions'!$E$8)^(1/12)),
IF(BK5&gt;='Income Assumptions'!$F$5,'Monthly Cash Flow'!BJ12*((1+'Income Assumptions'!$F$8)^(1/12)),"-"))),"-")</f>
        <v>0</v>
      </c>
      <c r="BL12" s="63">
        <f>IFERROR(
IF('Monthly Cash Flow'!BL5&lt;='Income Assumptions'!$D$7,'Monthly Cash Flow'!BK12*((1+'Income Assumptions'!$D$8)^(1/12)),
IF(AND(BL5&gt;='Income Assumptions'!$E$5,'Monthly Cash Flow'!BL5&lt;='Income Assumptions'!$E$7),'Monthly Cash Flow'!BK12*((1+'Income Assumptions'!$E$8)^(1/12)),
IF(BL5&gt;='Income Assumptions'!$F$5,'Monthly Cash Flow'!BK12*((1+'Income Assumptions'!$F$8)^(1/12)),"-"))),"-")</f>
        <v>0</v>
      </c>
      <c r="BM12" s="63">
        <f>IFERROR(
IF('Monthly Cash Flow'!BM5&lt;='Income Assumptions'!$D$7,'Monthly Cash Flow'!BL12*((1+'Income Assumptions'!$D$8)^(1/12)),
IF(AND(BM5&gt;='Income Assumptions'!$E$5,'Monthly Cash Flow'!BM5&lt;='Income Assumptions'!$E$7),'Monthly Cash Flow'!BL12*((1+'Income Assumptions'!$E$8)^(1/12)),
IF(BM5&gt;='Income Assumptions'!$F$5,'Monthly Cash Flow'!BL12*((1+'Income Assumptions'!$F$8)^(1/12)),"-"))),"-")</f>
        <v>0</v>
      </c>
      <c r="BN12" s="63">
        <f>IFERROR(
IF('Monthly Cash Flow'!BN5&lt;='Income Assumptions'!$D$7,'Monthly Cash Flow'!BM12*((1+'Income Assumptions'!$D$8)^(1/12)),
IF(AND(BN5&gt;='Income Assumptions'!$E$5,'Monthly Cash Flow'!BN5&lt;='Income Assumptions'!$E$7),'Monthly Cash Flow'!BM12*((1+'Income Assumptions'!$E$8)^(1/12)),
IF(BN5&gt;='Income Assumptions'!$F$5,'Monthly Cash Flow'!BM12*((1+'Income Assumptions'!$F$8)^(1/12)),"-"))),"-")</f>
        <v>0</v>
      </c>
      <c r="BO12" s="63">
        <f>IFERROR(
IF('Monthly Cash Flow'!BO5&lt;='Income Assumptions'!$D$7,'Monthly Cash Flow'!BN12*((1+'Income Assumptions'!$D$8)^(1/12)),
IF(AND(BO5&gt;='Income Assumptions'!$E$5,'Monthly Cash Flow'!BO5&lt;='Income Assumptions'!$E$7),'Monthly Cash Flow'!BN12*((1+'Income Assumptions'!$E$8)^(1/12)),
IF(BO5&gt;='Income Assumptions'!$F$5,'Monthly Cash Flow'!BN12*((1+'Income Assumptions'!$F$8)^(1/12)),"-"))),"-")</f>
        <v>0</v>
      </c>
      <c r="BP12" s="63">
        <f>IFERROR(
IF('Monthly Cash Flow'!BP5&lt;='Income Assumptions'!$D$7,'Monthly Cash Flow'!BO12*((1+'Income Assumptions'!$D$8)^(1/12)),
IF(AND(BP5&gt;='Income Assumptions'!$E$5,'Monthly Cash Flow'!BP5&lt;='Income Assumptions'!$E$7),'Monthly Cash Flow'!BO12*((1+'Income Assumptions'!$E$8)^(1/12)),
IF(BP5&gt;='Income Assumptions'!$F$5,'Monthly Cash Flow'!BO12*((1+'Income Assumptions'!$F$8)^(1/12)),"-"))),"-")</f>
        <v>0</v>
      </c>
      <c r="BQ12" s="63">
        <f>IFERROR(
IF('Monthly Cash Flow'!BQ5&lt;='Income Assumptions'!$D$7,'Monthly Cash Flow'!BP12*((1+'Income Assumptions'!$D$8)^(1/12)),
IF(AND(BQ5&gt;='Income Assumptions'!$E$5,'Monthly Cash Flow'!BQ5&lt;='Income Assumptions'!$E$7),'Monthly Cash Flow'!BP12*((1+'Income Assumptions'!$E$8)^(1/12)),
IF(BQ5&gt;='Income Assumptions'!$F$5,'Monthly Cash Flow'!BP12*((1+'Income Assumptions'!$F$8)^(1/12)),"-"))),"-")</f>
        <v>0</v>
      </c>
      <c r="BR12" s="63">
        <f>IFERROR(
IF('Monthly Cash Flow'!BR5&lt;='Income Assumptions'!$D$7,'Monthly Cash Flow'!BQ12*((1+'Income Assumptions'!$D$8)^(1/12)),
IF(AND(BR5&gt;='Income Assumptions'!$E$5,'Monthly Cash Flow'!BR5&lt;='Income Assumptions'!$E$7),'Monthly Cash Flow'!BQ12*((1+'Income Assumptions'!$E$8)^(1/12)),
IF(BR5&gt;='Income Assumptions'!$F$5,'Monthly Cash Flow'!BQ12*((1+'Income Assumptions'!$F$8)^(1/12)),"-"))),"-")</f>
        <v>0</v>
      </c>
      <c r="BS12" s="63">
        <f>IFERROR(
IF('Monthly Cash Flow'!BS5&lt;='Income Assumptions'!$D$7,'Monthly Cash Flow'!BR12*((1+'Income Assumptions'!$D$8)^(1/12)),
IF(AND(BS5&gt;='Income Assumptions'!$E$5,'Monthly Cash Flow'!BS5&lt;='Income Assumptions'!$E$7),'Monthly Cash Flow'!BR12*((1+'Income Assumptions'!$E$8)^(1/12)),
IF(BS5&gt;='Income Assumptions'!$F$5,'Monthly Cash Flow'!BR12*((1+'Income Assumptions'!$F$8)^(1/12)),"-"))),"-")</f>
        <v>0</v>
      </c>
      <c r="BT12" s="63">
        <f>IFERROR(
IF('Monthly Cash Flow'!BT5&lt;='Income Assumptions'!$D$7,'Monthly Cash Flow'!BS12*((1+'Income Assumptions'!$D$8)^(1/12)),
IF(AND(BT5&gt;='Income Assumptions'!$E$5,'Monthly Cash Flow'!BT5&lt;='Income Assumptions'!$E$7),'Monthly Cash Flow'!BS12*((1+'Income Assumptions'!$E$8)^(1/12)),
IF(BT5&gt;='Income Assumptions'!$F$5,'Monthly Cash Flow'!BS12*((1+'Income Assumptions'!$F$8)^(1/12)),"-"))),"-")</f>
        <v>0</v>
      </c>
      <c r="BU12" s="63">
        <f>IFERROR(
IF('Monthly Cash Flow'!BU5&lt;='Income Assumptions'!$D$7,'Monthly Cash Flow'!BT12*((1+'Income Assumptions'!$D$8)^(1/12)),
IF(AND(BU5&gt;='Income Assumptions'!$E$5,'Monthly Cash Flow'!BU5&lt;='Income Assumptions'!$E$7),'Monthly Cash Flow'!BT12*((1+'Income Assumptions'!$E$8)^(1/12)),
IF(BU5&gt;='Income Assumptions'!$F$5,'Monthly Cash Flow'!BT12*((1+'Income Assumptions'!$F$8)^(1/12)),"-"))),"-")</f>
        <v>0</v>
      </c>
      <c r="BV12" s="63">
        <f>IFERROR(
IF('Monthly Cash Flow'!BV5&lt;='Income Assumptions'!$D$7,'Monthly Cash Flow'!BU12*((1+'Income Assumptions'!$D$8)^(1/12)),
IF(AND(BV5&gt;='Income Assumptions'!$E$5,'Monthly Cash Flow'!BV5&lt;='Income Assumptions'!$E$7),'Monthly Cash Flow'!BU12*((1+'Income Assumptions'!$E$8)^(1/12)),
IF(BV5&gt;='Income Assumptions'!$F$5,'Monthly Cash Flow'!BU12*((1+'Income Assumptions'!$F$8)^(1/12)),"-"))),"-")</f>
        <v>0</v>
      </c>
      <c r="BW12" s="63">
        <f>IFERROR(
IF('Monthly Cash Flow'!BW5&lt;='Income Assumptions'!$D$7,'Monthly Cash Flow'!BV12*((1+'Income Assumptions'!$D$8)^(1/12)),
IF(AND(BW5&gt;='Income Assumptions'!$E$5,'Monthly Cash Flow'!BW5&lt;='Income Assumptions'!$E$7),'Monthly Cash Flow'!BV12*((1+'Income Assumptions'!$E$8)^(1/12)),
IF(BW5&gt;='Income Assumptions'!$F$5,'Monthly Cash Flow'!BV12*((1+'Income Assumptions'!$F$8)^(1/12)),"-"))),"-")</f>
        <v>0</v>
      </c>
      <c r="BX12" s="63">
        <f>IFERROR(
IF('Monthly Cash Flow'!BX5&lt;='Income Assumptions'!$D$7,'Monthly Cash Flow'!BW12*((1+'Income Assumptions'!$D$8)^(1/12)),
IF(AND(BX5&gt;='Income Assumptions'!$E$5,'Monthly Cash Flow'!BX5&lt;='Income Assumptions'!$E$7),'Monthly Cash Flow'!BW12*((1+'Income Assumptions'!$E$8)^(1/12)),
IF(BX5&gt;='Income Assumptions'!$F$5,'Monthly Cash Flow'!BW12*((1+'Income Assumptions'!$F$8)^(1/12)),"-"))),"-")</f>
        <v>0</v>
      </c>
      <c r="BY12" s="63">
        <f>IFERROR(
IF('Monthly Cash Flow'!BY5&lt;='Income Assumptions'!$D$7,'Monthly Cash Flow'!BX12*((1+'Income Assumptions'!$D$8)^(1/12)),
IF(AND(BY5&gt;='Income Assumptions'!$E$5,'Monthly Cash Flow'!BY5&lt;='Income Assumptions'!$E$7),'Monthly Cash Flow'!BX12*((1+'Income Assumptions'!$E$8)^(1/12)),
IF(BY5&gt;='Income Assumptions'!$F$5,'Monthly Cash Flow'!BX12*((1+'Income Assumptions'!$F$8)^(1/12)),"-"))),"-")</f>
        <v>0</v>
      </c>
      <c r="BZ12" s="63">
        <f>IFERROR(
IF('Monthly Cash Flow'!BZ5&lt;='Income Assumptions'!$D$7,'Monthly Cash Flow'!BY12*((1+'Income Assumptions'!$D$8)^(1/12)),
IF(AND(BZ5&gt;='Income Assumptions'!$E$5,'Monthly Cash Flow'!BZ5&lt;='Income Assumptions'!$E$7),'Monthly Cash Flow'!BY12*((1+'Income Assumptions'!$E$8)^(1/12)),
IF(BZ5&gt;='Income Assumptions'!$F$5,'Monthly Cash Flow'!BY12*((1+'Income Assumptions'!$F$8)^(1/12)),"-"))),"-")</f>
        <v>0</v>
      </c>
      <c r="CA12" s="63">
        <f>IFERROR(
IF('Monthly Cash Flow'!CA5&lt;='Income Assumptions'!$D$7,'Monthly Cash Flow'!BZ12*((1+'Income Assumptions'!$D$8)^(1/12)),
IF(AND(CA5&gt;='Income Assumptions'!$E$5,'Monthly Cash Flow'!CA5&lt;='Income Assumptions'!$E$7),'Monthly Cash Flow'!BZ12*((1+'Income Assumptions'!$E$8)^(1/12)),
IF(CA5&gt;='Income Assumptions'!$F$5,'Monthly Cash Flow'!BZ12*((1+'Income Assumptions'!$F$8)^(1/12)),"-"))),"-")</f>
        <v>0</v>
      </c>
      <c r="CB12" s="63">
        <f>IFERROR(
IF('Monthly Cash Flow'!CB5&lt;='Income Assumptions'!$D$7,'Monthly Cash Flow'!CA12*((1+'Income Assumptions'!$D$8)^(1/12)),
IF(AND(CB5&gt;='Income Assumptions'!$E$5,'Monthly Cash Flow'!CB5&lt;='Income Assumptions'!$E$7),'Monthly Cash Flow'!CA12*((1+'Income Assumptions'!$E$8)^(1/12)),
IF(CB5&gt;='Income Assumptions'!$F$5,'Monthly Cash Flow'!CA12*((1+'Income Assumptions'!$F$8)^(1/12)),"-"))),"-")</f>
        <v>0</v>
      </c>
      <c r="CC12" s="63">
        <f>IFERROR(
IF('Monthly Cash Flow'!CC5&lt;='Income Assumptions'!$D$7,'Monthly Cash Flow'!CB12*((1+'Income Assumptions'!$D$8)^(1/12)),
IF(AND(CC5&gt;='Income Assumptions'!$E$5,'Monthly Cash Flow'!CC5&lt;='Income Assumptions'!$E$7),'Monthly Cash Flow'!CB12*((1+'Income Assumptions'!$E$8)^(1/12)),
IF(CC5&gt;='Income Assumptions'!$F$5,'Monthly Cash Flow'!CB12*((1+'Income Assumptions'!$F$8)^(1/12)),"-"))),"-")</f>
        <v>0</v>
      </c>
      <c r="CD12" s="63">
        <f>IFERROR(
IF('Monthly Cash Flow'!CD5&lt;='Income Assumptions'!$D$7,'Monthly Cash Flow'!CC12*((1+'Income Assumptions'!$D$8)^(1/12)),
IF(AND(CD5&gt;='Income Assumptions'!$E$5,'Monthly Cash Flow'!CD5&lt;='Income Assumptions'!$E$7),'Monthly Cash Flow'!CC12*((1+'Income Assumptions'!$E$8)^(1/12)),
IF(CD5&gt;='Income Assumptions'!$F$5,'Monthly Cash Flow'!CC12*((1+'Income Assumptions'!$F$8)^(1/12)),"-"))),"-")</f>
        <v>0</v>
      </c>
      <c r="CE12" s="63">
        <f>IFERROR(
IF('Monthly Cash Flow'!CE5&lt;='Income Assumptions'!$D$7,'Monthly Cash Flow'!CD12*((1+'Income Assumptions'!$D$8)^(1/12)),
IF(AND(CE5&gt;='Income Assumptions'!$E$5,'Monthly Cash Flow'!CE5&lt;='Income Assumptions'!$E$7),'Monthly Cash Flow'!CD12*((1+'Income Assumptions'!$E$8)^(1/12)),
IF(CE5&gt;='Income Assumptions'!$F$5,'Monthly Cash Flow'!CD12*((1+'Income Assumptions'!$F$8)^(1/12)),"-"))),"-")</f>
        <v>0</v>
      </c>
      <c r="CF12" s="63">
        <f>IFERROR(
IF('Monthly Cash Flow'!CF5&lt;='Income Assumptions'!$D$7,'Monthly Cash Flow'!CE12*((1+'Income Assumptions'!$D$8)^(1/12)),
IF(AND(CF5&gt;='Income Assumptions'!$E$5,'Monthly Cash Flow'!CF5&lt;='Income Assumptions'!$E$7),'Monthly Cash Flow'!CE12*((1+'Income Assumptions'!$E$8)^(1/12)),
IF(CF5&gt;='Income Assumptions'!$F$5,'Monthly Cash Flow'!CE12*((1+'Income Assumptions'!$F$8)^(1/12)),"-"))),"-")</f>
        <v>0</v>
      </c>
      <c r="CG12" s="63">
        <f>IFERROR(
IF('Monthly Cash Flow'!CG5&lt;='Income Assumptions'!$D$7,'Monthly Cash Flow'!CF12*((1+'Income Assumptions'!$D$8)^(1/12)),
IF(AND(CG5&gt;='Income Assumptions'!$E$5,'Monthly Cash Flow'!CG5&lt;='Income Assumptions'!$E$7),'Monthly Cash Flow'!CF12*((1+'Income Assumptions'!$E$8)^(1/12)),
IF(CG5&gt;='Income Assumptions'!$F$5,'Monthly Cash Flow'!CF12*((1+'Income Assumptions'!$F$8)^(1/12)),"-"))),"-")</f>
        <v>0</v>
      </c>
      <c r="CH12" s="63">
        <f>IFERROR(
IF('Monthly Cash Flow'!CH5&lt;='Income Assumptions'!$D$7,'Monthly Cash Flow'!CG12*((1+'Income Assumptions'!$D$8)^(1/12)),
IF(AND(CH5&gt;='Income Assumptions'!$E$5,'Monthly Cash Flow'!CH5&lt;='Income Assumptions'!$E$7),'Monthly Cash Flow'!CG12*((1+'Income Assumptions'!$E$8)^(1/12)),
IF(CH5&gt;='Income Assumptions'!$F$5,'Monthly Cash Flow'!CG12*((1+'Income Assumptions'!$F$8)^(1/12)),"-"))),"-")</f>
        <v>0</v>
      </c>
      <c r="CI12" s="63">
        <f>IFERROR(
IF('Monthly Cash Flow'!CI5&lt;='Income Assumptions'!$D$7,'Monthly Cash Flow'!CH12*((1+'Income Assumptions'!$D$8)^(1/12)),
IF(AND(CI5&gt;='Income Assumptions'!$E$5,'Monthly Cash Flow'!CI5&lt;='Income Assumptions'!$E$7),'Monthly Cash Flow'!CH12*((1+'Income Assumptions'!$E$8)^(1/12)),
IF(CI5&gt;='Income Assumptions'!$F$5,'Monthly Cash Flow'!CH12*((1+'Income Assumptions'!$F$8)^(1/12)),"-"))),"-")</f>
        <v>0</v>
      </c>
      <c r="CJ12" s="63">
        <f>IFERROR(
IF('Monthly Cash Flow'!CJ5&lt;='Income Assumptions'!$D$7,'Monthly Cash Flow'!CI12*((1+'Income Assumptions'!$D$8)^(1/12)),
IF(AND(CJ5&gt;='Income Assumptions'!$E$5,'Monthly Cash Flow'!CJ5&lt;='Income Assumptions'!$E$7),'Monthly Cash Flow'!CI12*((1+'Income Assumptions'!$E$8)^(1/12)),
IF(CJ5&gt;='Income Assumptions'!$F$5,'Monthly Cash Flow'!CI12*((1+'Income Assumptions'!$F$8)^(1/12)),"-"))),"-")</f>
        <v>0</v>
      </c>
      <c r="CK12" s="63">
        <f>IFERROR(
IF('Monthly Cash Flow'!CK5&lt;='Income Assumptions'!$D$7,'Monthly Cash Flow'!CJ12*((1+'Income Assumptions'!$D$8)^(1/12)),
IF(AND(CK5&gt;='Income Assumptions'!$E$5,'Monthly Cash Flow'!CK5&lt;='Income Assumptions'!$E$7),'Monthly Cash Flow'!CJ12*((1+'Income Assumptions'!$E$8)^(1/12)),
IF(CK5&gt;='Income Assumptions'!$F$5,'Monthly Cash Flow'!CJ12*((1+'Income Assumptions'!$F$8)^(1/12)),"-"))),"-")</f>
        <v>0</v>
      </c>
      <c r="CL12" s="63">
        <f>IFERROR(
IF('Monthly Cash Flow'!CL5&lt;='Income Assumptions'!$D$7,'Monthly Cash Flow'!CK12*((1+'Income Assumptions'!$D$8)^(1/12)),
IF(AND(CL5&gt;='Income Assumptions'!$E$5,'Monthly Cash Flow'!CL5&lt;='Income Assumptions'!$E$7),'Monthly Cash Flow'!CK12*((1+'Income Assumptions'!$E$8)^(1/12)),
IF(CL5&gt;='Income Assumptions'!$F$5,'Monthly Cash Flow'!CK12*((1+'Income Assumptions'!$F$8)^(1/12)),"-"))),"-")</f>
        <v>0</v>
      </c>
      <c r="CM12" s="63">
        <f>IFERROR(
IF('Monthly Cash Flow'!CM5&lt;='Income Assumptions'!$D$7,'Monthly Cash Flow'!CL12*((1+'Income Assumptions'!$D$8)^(1/12)),
IF(AND(CM5&gt;='Income Assumptions'!$E$5,'Monthly Cash Flow'!CM5&lt;='Income Assumptions'!$E$7),'Monthly Cash Flow'!CL12*((1+'Income Assumptions'!$E$8)^(1/12)),
IF(CM5&gt;='Income Assumptions'!$F$5,'Monthly Cash Flow'!CL12*((1+'Income Assumptions'!$F$8)^(1/12)),"-"))),"-")</f>
        <v>0</v>
      </c>
      <c r="CN12" s="63">
        <f>IFERROR(
IF('Monthly Cash Flow'!CN5&lt;='Income Assumptions'!$D$7,'Monthly Cash Flow'!CM12*((1+'Income Assumptions'!$D$8)^(1/12)),
IF(AND(CN5&gt;='Income Assumptions'!$E$5,'Monthly Cash Flow'!CN5&lt;='Income Assumptions'!$E$7),'Monthly Cash Flow'!CM12*((1+'Income Assumptions'!$E$8)^(1/12)),
IF(CN5&gt;='Income Assumptions'!$F$5,'Monthly Cash Flow'!CM12*((1+'Income Assumptions'!$F$8)^(1/12)),"-"))),"-")</f>
        <v>0</v>
      </c>
      <c r="CO12" s="63">
        <f>IFERROR(
IF('Monthly Cash Flow'!CO5&lt;='Income Assumptions'!$D$7,'Monthly Cash Flow'!CN12*((1+'Income Assumptions'!$D$8)^(1/12)),
IF(AND(CO5&gt;='Income Assumptions'!$E$5,'Monthly Cash Flow'!CO5&lt;='Income Assumptions'!$E$7),'Monthly Cash Flow'!CN12*((1+'Income Assumptions'!$E$8)^(1/12)),
IF(CO5&gt;='Income Assumptions'!$F$5,'Monthly Cash Flow'!CN12*((1+'Income Assumptions'!$F$8)^(1/12)),"-"))),"-")</f>
        <v>0</v>
      </c>
      <c r="CP12" s="63">
        <f>IFERROR(
IF('Monthly Cash Flow'!CP5&lt;='Income Assumptions'!$D$7,'Monthly Cash Flow'!CO12*((1+'Income Assumptions'!$D$8)^(1/12)),
IF(AND(CP5&gt;='Income Assumptions'!$E$5,'Monthly Cash Flow'!CP5&lt;='Income Assumptions'!$E$7),'Monthly Cash Flow'!CO12*((1+'Income Assumptions'!$E$8)^(1/12)),
IF(CP5&gt;='Income Assumptions'!$F$5,'Monthly Cash Flow'!CO12*((1+'Income Assumptions'!$F$8)^(1/12)),"-"))),"-")</f>
        <v>0</v>
      </c>
      <c r="CQ12" s="63">
        <f>IFERROR(
IF('Monthly Cash Flow'!CQ5&lt;='Income Assumptions'!$D$7,'Monthly Cash Flow'!CP12*((1+'Income Assumptions'!$D$8)^(1/12)),
IF(AND(CQ5&gt;='Income Assumptions'!$E$5,'Monthly Cash Flow'!CQ5&lt;='Income Assumptions'!$E$7),'Monthly Cash Flow'!CP12*((1+'Income Assumptions'!$E$8)^(1/12)),
IF(CQ5&gt;='Income Assumptions'!$F$5,'Monthly Cash Flow'!CP12*((1+'Income Assumptions'!$F$8)^(1/12)),"-"))),"-")</f>
        <v>0</v>
      </c>
      <c r="CR12" s="63">
        <f>IFERROR(
IF('Monthly Cash Flow'!CR5&lt;='Income Assumptions'!$D$7,'Monthly Cash Flow'!CQ12*((1+'Income Assumptions'!$D$8)^(1/12)),
IF(AND(CR5&gt;='Income Assumptions'!$E$5,'Monthly Cash Flow'!CR5&lt;='Income Assumptions'!$E$7),'Monthly Cash Flow'!CQ12*((1+'Income Assumptions'!$E$8)^(1/12)),
IF(CR5&gt;='Income Assumptions'!$F$5,'Monthly Cash Flow'!CQ12*((1+'Income Assumptions'!$F$8)^(1/12)),"-"))),"-")</f>
        <v>0</v>
      </c>
      <c r="CS12" s="63">
        <f>IFERROR(
IF('Monthly Cash Flow'!CS5&lt;='Income Assumptions'!$D$7,'Monthly Cash Flow'!CR12*((1+'Income Assumptions'!$D$8)^(1/12)),
IF(AND(CS5&gt;='Income Assumptions'!$E$5,'Monthly Cash Flow'!CS5&lt;='Income Assumptions'!$E$7),'Monthly Cash Flow'!CR12*((1+'Income Assumptions'!$E$8)^(1/12)),
IF(CS5&gt;='Income Assumptions'!$F$5,'Monthly Cash Flow'!CR12*((1+'Income Assumptions'!$F$8)^(1/12)),"-"))),"-")</f>
        <v>0</v>
      </c>
      <c r="CT12" s="63">
        <f>IFERROR(
IF('Monthly Cash Flow'!CT5&lt;='Income Assumptions'!$D$7,'Monthly Cash Flow'!CS12*((1+'Income Assumptions'!$D$8)^(1/12)),
IF(AND(CT5&gt;='Income Assumptions'!$E$5,'Monthly Cash Flow'!CT5&lt;='Income Assumptions'!$E$7),'Monthly Cash Flow'!CS12*((1+'Income Assumptions'!$E$8)^(1/12)),
IF(CT5&gt;='Income Assumptions'!$F$5,'Monthly Cash Flow'!CS12*((1+'Income Assumptions'!$F$8)^(1/12)),"-"))),"-")</f>
        <v>0</v>
      </c>
      <c r="CU12" s="63">
        <f>IFERROR(
IF('Monthly Cash Flow'!CU5&lt;='Income Assumptions'!$D$7,'Monthly Cash Flow'!CT12*((1+'Income Assumptions'!$D$8)^(1/12)),
IF(AND(CU5&gt;='Income Assumptions'!$E$5,'Monthly Cash Flow'!CU5&lt;='Income Assumptions'!$E$7),'Monthly Cash Flow'!CT12*((1+'Income Assumptions'!$E$8)^(1/12)),
IF(CU5&gt;='Income Assumptions'!$F$5,'Monthly Cash Flow'!CT12*((1+'Income Assumptions'!$F$8)^(1/12)),"-"))),"-")</f>
        <v>0</v>
      </c>
      <c r="CV12" s="63">
        <f>IFERROR(
IF('Monthly Cash Flow'!CV5&lt;='Income Assumptions'!$D$7,'Monthly Cash Flow'!CU12*((1+'Income Assumptions'!$D$8)^(1/12)),
IF(AND(CV5&gt;='Income Assumptions'!$E$5,'Monthly Cash Flow'!CV5&lt;='Income Assumptions'!$E$7),'Monthly Cash Flow'!CU12*((1+'Income Assumptions'!$E$8)^(1/12)),
IF(CV5&gt;='Income Assumptions'!$F$5,'Monthly Cash Flow'!CU12*((1+'Income Assumptions'!$F$8)^(1/12)),"-"))),"-")</f>
        <v>0</v>
      </c>
      <c r="CW12" s="63">
        <f>IFERROR(
IF('Monthly Cash Flow'!CW5&lt;='Income Assumptions'!$D$7,'Monthly Cash Flow'!CV12*((1+'Income Assumptions'!$D$8)^(1/12)),
IF(AND(CW5&gt;='Income Assumptions'!$E$5,'Monthly Cash Flow'!CW5&lt;='Income Assumptions'!$E$7),'Monthly Cash Flow'!CV12*((1+'Income Assumptions'!$E$8)^(1/12)),
IF(CW5&gt;='Income Assumptions'!$F$5,'Monthly Cash Flow'!CV12*((1+'Income Assumptions'!$F$8)^(1/12)),"-"))),"-")</f>
        <v>0</v>
      </c>
      <c r="CX12" s="63">
        <f>IFERROR(
IF('Monthly Cash Flow'!CX5&lt;='Income Assumptions'!$D$7,'Monthly Cash Flow'!CW12*((1+'Income Assumptions'!$D$8)^(1/12)),
IF(AND(CX5&gt;='Income Assumptions'!$E$5,'Monthly Cash Flow'!CX5&lt;='Income Assumptions'!$E$7),'Monthly Cash Flow'!CW12*((1+'Income Assumptions'!$E$8)^(1/12)),
IF(CX5&gt;='Income Assumptions'!$F$5,'Monthly Cash Flow'!CW12*((1+'Income Assumptions'!$F$8)^(1/12)),"-"))),"-")</f>
        <v>0</v>
      </c>
      <c r="CY12" s="63">
        <f>IFERROR(
IF('Monthly Cash Flow'!CY5&lt;='Income Assumptions'!$D$7,'Monthly Cash Flow'!CX12*((1+'Income Assumptions'!$D$8)^(1/12)),
IF(AND(CY5&gt;='Income Assumptions'!$E$5,'Monthly Cash Flow'!CY5&lt;='Income Assumptions'!$E$7),'Monthly Cash Flow'!CX12*((1+'Income Assumptions'!$E$8)^(1/12)),
IF(CY5&gt;='Income Assumptions'!$F$5,'Monthly Cash Flow'!CX12*((1+'Income Assumptions'!$F$8)^(1/12)),"-"))),"-")</f>
        <v>0</v>
      </c>
      <c r="CZ12" s="63">
        <f>IFERROR(
IF('Monthly Cash Flow'!CZ5&lt;='Income Assumptions'!$D$7,'Monthly Cash Flow'!CY12*((1+'Income Assumptions'!$D$8)^(1/12)),
IF(AND(CZ5&gt;='Income Assumptions'!$E$5,'Monthly Cash Flow'!CZ5&lt;='Income Assumptions'!$E$7),'Monthly Cash Flow'!CY12*((1+'Income Assumptions'!$E$8)^(1/12)),
IF(CZ5&gt;='Income Assumptions'!$F$5,'Monthly Cash Flow'!CY12*((1+'Income Assumptions'!$F$8)^(1/12)),"-"))),"-")</f>
        <v>0</v>
      </c>
      <c r="DA12" s="63">
        <f>IFERROR(
IF('Monthly Cash Flow'!DA5&lt;='Income Assumptions'!$D$7,'Monthly Cash Flow'!CZ12*((1+'Income Assumptions'!$D$8)^(1/12)),
IF(AND(DA5&gt;='Income Assumptions'!$E$5,'Monthly Cash Flow'!DA5&lt;='Income Assumptions'!$E$7),'Monthly Cash Flow'!CZ12*((1+'Income Assumptions'!$E$8)^(1/12)),
IF(DA5&gt;='Income Assumptions'!$F$5,'Monthly Cash Flow'!CZ12*((1+'Income Assumptions'!$F$8)^(1/12)),"-"))),"-")</f>
        <v>0</v>
      </c>
      <c r="DB12" s="63">
        <f>IFERROR(
IF('Monthly Cash Flow'!DB5&lt;='Income Assumptions'!$D$7,'Monthly Cash Flow'!DA12*((1+'Income Assumptions'!$D$8)^(1/12)),
IF(AND(DB5&gt;='Income Assumptions'!$E$5,'Monthly Cash Flow'!DB5&lt;='Income Assumptions'!$E$7),'Monthly Cash Flow'!DA12*((1+'Income Assumptions'!$E$8)^(1/12)),
IF(DB5&gt;='Income Assumptions'!$F$5,'Monthly Cash Flow'!DA12*((1+'Income Assumptions'!$F$8)^(1/12)),"-"))),"-")</f>
        <v>0</v>
      </c>
      <c r="DC12" s="63">
        <f>IFERROR(
IF('Monthly Cash Flow'!DC5&lt;='Income Assumptions'!$D$7,'Monthly Cash Flow'!DB12*((1+'Income Assumptions'!$D$8)^(1/12)),
IF(AND(DC5&gt;='Income Assumptions'!$E$5,'Monthly Cash Flow'!DC5&lt;='Income Assumptions'!$E$7),'Monthly Cash Flow'!DB12*((1+'Income Assumptions'!$E$8)^(1/12)),
IF(DC5&gt;='Income Assumptions'!$F$5,'Monthly Cash Flow'!DB12*((1+'Income Assumptions'!$F$8)^(1/12)),"-"))),"-")</f>
        <v>0</v>
      </c>
      <c r="DD12" s="63">
        <f>IFERROR(
IF('Monthly Cash Flow'!DD5&lt;='Income Assumptions'!$D$7,'Monthly Cash Flow'!DC12*((1+'Income Assumptions'!$D$8)^(1/12)),
IF(AND(DD5&gt;='Income Assumptions'!$E$5,'Monthly Cash Flow'!DD5&lt;='Income Assumptions'!$E$7),'Monthly Cash Flow'!DC12*((1+'Income Assumptions'!$E$8)^(1/12)),
IF(DD5&gt;='Income Assumptions'!$F$5,'Monthly Cash Flow'!DC12*((1+'Income Assumptions'!$F$8)^(1/12)),"-"))),"-")</f>
        <v>0</v>
      </c>
      <c r="DE12" s="63">
        <f>IFERROR(
IF('Monthly Cash Flow'!DE5&lt;='Income Assumptions'!$D$7,'Monthly Cash Flow'!DD12*((1+'Income Assumptions'!$D$8)^(1/12)),
IF(AND(DE5&gt;='Income Assumptions'!$E$5,'Monthly Cash Flow'!DE5&lt;='Income Assumptions'!$E$7),'Monthly Cash Flow'!DD12*((1+'Income Assumptions'!$E$8)^(1/12)),
IF(DE5&gt;='Income Assumptions'!$F$5,'Monthly Cash Flow'!DD12*((1+'Income Assumptions'!$F$8)^(1/12)),"-"))),"-")</f>
        <v>0</v>
      </c>
      <c r="DF12" s="63">
        <f>IFERROR(
IF('Monthly Cash Flow'!DF5&lt;='Income Assumptions'!$D$7,'Monthly Cash Flow'!DE12*((1+'Income Assumptions'!$D$8)^(1/12)),
IF(AND(DF5&gt;='Income Assumptions'!$E$5,'Monthly Cash Flow'!DF5&lt;='Income Assumptions'!$E$7),'Monthly Cash Flow'!DE12*((1+'Income Assumptions'!$E$8)^(1/12)),
IF(DF5&gt;='Income Assumptions'!$F$5,'Monthly Cash Flow'!DE12*((1+'Income Assumptions'!$F$8)^(1/12)),"-"))),"-")</f>
        <v>0</v>
      </c>
      <c r="DG12" s="63">
        <f>IFERROR(
IF('Monthly Cash Flow'!DG5&lt;='Income Assumptions'!$D$7,'Monthly Cash Flow'!DF12*((1+'Income Assumptions'!$D$8)^(1/12)),
IF(AND(DG5&gt;='Income Assumptions'!$E$5,'Monthly Cash Flow'!DG5&lt;='Income Assumptions'!$E$7),'Monthly Cash Flow'!DF12*((1+'Income Assumptions'!$E$8)^(1/12)),
IF(DG5&gt;='Income Assumptions'!$F$5,'Monthly Cash Flow'!DF12*((1+'Income Assumptions'!$F$8)^(1/12)),"-"))),"-")</f>
        <v>0</v>
      </c>
      <c r="DH12" s="63">
        <f>IFERROR(
IF('Monthly Cash Flow'!DH5&lt;='Income Assumptions'!$D$7,'Monthly Cash Flow'!DG12*((1+'Income Assumptions'!$D$8)^(1/12)),
IF(AND(DH5&gt;='Income Assumptions'!$E$5,'Monthly Cash Flow'!DH5&lt;='Income Assumptions'!$E$7),'Monthly Cash Flow'!DG12*((1+'Income Assumptions'!$E$8)^(1/12)),
IF(DH5&gt;='Income Assumptions'!$F$5,'Monthly Cash Flow'!DG12*((1+'Income Assumptions'!$F$8)^(1/12)),"-"))),"-")</f>
        <v>0</v>
      </c>
      <c r="DI12" s="63">
        <f>IFERROR(
IF('Monthly Cash Flow'!DI5&lt;='Income Assumptions'!$D$7,'Monthly Cash Flow'!DH12*((1+'Income Assumptions'!$D$8)^(1/12)),
IF(AND(DI5&gt;='Income Assumptions'!$E$5,'Monthly Cash Flow'!DI5&lt;='Income Assumptions'!$E$7),'Monthly Cash Flow'!DH12*((1+'Income Assumptions'!$E$8)^(1/12)),
IF(DI5&gt;='Income Assumptions'!$F$5,'Monthly Cash Flow'!DH12*((1+'Income Assumptions'!$F$8)^(1/12)),"-"))),"-")</f>
        <v>0</v>
      </c>
      <c r="DJ12" s="63">
        <f>IFERROR(
IF('Monthly Cash Flow'!DJ5&lt;='Income Assumptions'!$D$7,'Monthly Cash Flow'!DI12*((1+'Income Assumptions'!$D$8)^(1/12)),
IF(AND(DJ5&gt;='Income Assumptions'!$E$5,'Monthly Cash Flow'!DJ5&lt;='Income Assumptions'!$E$7),'Monthly Cash Flow'!DI12*((1+'Income Assumptions'!$E$8)^(1/12)),
IF(DJ5&gt;='Income Assumptions'!$F$5,'Monthly Cash Flow'!DI12*((1+'Income Assumptions'!$F$8)^(1/12)),"-"))),"-")</f>
        <v>0</v>
      </c>
      <c r="DK12" s="63">
        <f>IFERROR(
IF('Monthly Cash Flow'!DK5&lt;='Income Assumptions'!$D$7,'Monthly Cash Flow'!DJ12*((1+'Income Assumptions'!$D$8)^(1/12)),
IF(AND(DK5&gt;='Income Assumptions'!$E$5,'Monthly Cash Flow'!DK5&lt;='Income Assumptions'!$E$7),'Monthly Cash Flow'!DJ12*((1+'Income Assumptions'!$E$8)^(1/12)),
IF(DK5&gt;='Income Assumptions'!$F$5,'Monthly Cash Flow'!DJ12*((1+'Income Assumptions'!$F$8)^(1/12)),"-"))),"-")</f>
        <v>0</v>
      </c>
      <c r="DL12" s="63">
        <f>IFERROR(
IF('Monthly Cash Flow'!DL5&lt;='Income Assumptions'!$D$7,'Monthly Cash Flow'!DK12*((1+'Income Assumptions'!$D$8)^(1/12)),
IF(AND(DL5&gt;='Income Assumptions'!$E$5,'Monthly Cash Flow'!DL5&lt;='Income Assumptions'!$E$7),'Monthly Cash Flow'!DK12*((1+'Income Assumptions'!$E$8)^(1/12)),
IF(DL5&gt;='Income Assumptions'!$F$5,'Monthly Cash Flow'!DK12*((1+'Income Assumptions'!$F$8)^(1/12)),"-"))),"-")</f>
        <v>0</v>
      </c>
      <c r="DM12" s="63">
        <f>IFERROR(
IF('Monthly Cash Flow'!DM5&lt;='Income Assumptions'!$D$7,'Monthly Cash Flow'!DL12*((1+'Income Assumptions'!$D$8)^(1/12)),
IF(AND(DM5&gt;='Income Assumptions'!$E$5,'Monthly Cash Flow'!DM5&lt;='Income Assumptions'!$E$7),'Monthly Cash Flow'!DL12*((1+'Income Assumptions'!$E$8)^(1/12)),
IF(DM5&gt;='Income Assumptions'!$F$5,'Monthly Cash Flow'!DL12*((1+'Income Assumptions'!$F$8)^(1/12)),"-"))),"-")</f>
        <v>0</v>
      </c>
      <c r="DN12" s="63">
        <f>IFERROR(
IF('Monthly Cash Flow'!DN5&lt;='Income Assumptions'!$D$7,'Monthly Cash Flow'!DM12*((1+'Income Assumptions'!$D$8)^(1/12)),
IF(AND(DN5&gt;='Income Assumptions'!$E$5,'Monthly Cash Flow'!DN5&lt;='Income Assumptions'!$E$7),'Monthly Cash Flow'!DM12*((1+'Income Assumptions'!$E$8)^(1/12)),
IF(DN5&gt;='Income Assumptions'!$F$5,'Monthly Cash Flow'!DM12*((1+'Income Assumptions'!$F$8)^(1/12)),"-"))),"-")</f>
        <v>0</v>
      </c>
      <c r="DO12" s="63">
        <f>IFERROR(
IF('Monthly Cash Flow'!DO5&lt;='Income Assumptions'!$D$7,'Monthly Cash Flow'!DN12*((1+'Income Assumptions'!$D$8)^(1/12)),
IF(AND(DO5&gt;='Income Assumptions'!$E$5,'Monthly Cash Flow'!DO5&lt;='Income Assumptions'!$E$7),'Monthly Cash Flow'!DN12*((1+'Income Assumptions'!$E$8)^(1/12)),
IF(DO5&gt;='Income Assumptions'!$F$5,'Monthly Cash Flow'!DN12*((1+'Income Assumptions'!$F$8)^(1/12)),"-"))),"-")</f>
        <v>0</v>
      </c>
      <c r="DP12" s="63">
        <f>IFERROR(
IF('Monthly Cash Flow'!DP5&lt;='Income Assumptions'!$D$7,'Monthly Cash Flow'!DO12*((1+'Income Assumptions'!$D$8)^(1/12)),
IF(AND(DP5&gt;='Income Assumptions'!$E$5,'Monthly Cash Flow'!DP5&lt;='Income Assumptions'!$E$7),'Monthly Cash Flow'!DO12*((1+'Income Assumptions'!$E$8)^(1/12)),
IF(DP5&gt;='Income Assumptions'!$F$5,'Monthly Cash Flow'!DO12*((1+'Income Assumptions'!$F$8)^(1/12)),"-"))),"-")</f>
        <v>0</v>
      </c>
      <c r="DQ12" s="63">
        <f>IFERROR(
IF('Monthly Cash Flow'!DQ5&lt;='Income Assumptions'!$D$7,'Monthly Cash Flow'!DP12*((1+'Income Assumptions'!$D$8)^(1/12)),
IF(AND(DQ5&gt;='Income Assumptions'!$E$5,'Monthly Cash Flow'!DQ5&lt;='Income Assumptions'!$E$7),'Monthly Cash Flow'!DP12*((1+'Income Assumptions'!$E$8)^(1/12)),
IF(DQ5&gt;='Income Assumptions'!$F$5,'Monthly Cash Flow'!DP12*((1+'Income Assumptions'!$F$8)^(1/12)),"-"))),"-")</f>
        <v>0</v>
      </c>
      <c r="DR12" s="63">
        <f>IFERROR(
IF('Monthly Cash Flow'!DR5&lt;='Income Assumptions'!$D$7,'Monthly Cash Flow'!DQ12*((1+'Income Assumptions'!$D$8)^(1/12)),
IF(AND(DR5&gt;='Income Assumptions'!$E$5,'Monthly Cash Flow'!DR5&lt;='Income Assumptions'!$E$7),'Monthly Cash Flow'!DQ12*((1+'Income Assumptions'!$E$8)^(1/12)),
IF(DR5&gt;='Income Assumptions'!$F$5,'Monthly Cash Flow'!DQ12*((1+'Income Assumptions'!$F$8)^(1/12)),"-"))),"-")</f>
        <v>0</v>
      </c>
      <c r="DS12" s="63">
        <f>IFERROR(
IF('Monthly Cash Flow'!DS5&lt;='Income Assumptions'!$D$7,'Monthly Cash Flow'!DR12*((1+'Income Assumptions'!$D$8)^(1/12)),
IF(AND(DS5&gt;='Income Assumptions'!$E$5,'Monthly Cash Flow'!DS5&lt;='Income Assumptions'!$E$7),'Monthly Cash Flow'!DR12*((1+'Income Assumptions'!$E$8)^(1/12)),
IF(DS5&gt;='Income Assumptions'!$F$5,'Monthly Cash Flow'!DR12*((1+'Income Assumptions'!$F$8)^(1/12)),"-"))),"-")</f>
        <v>0</v>
      </c>
      <c r="DT12" s="63">
        <f>IFERROR(
IF('Monthly Cash Flow'!DT5&lt;='Income Assumptions'!$D$7,'Monthly Cash Flow'!DS12*((1+'Income Assumptions'!$D$8)^(1/12)),
IF(AND(DT5&gt;='Income Assumptions'!$E$5,'Monthly Cash Flow'!DT5&lt;='Income Assumptions'!$E$7),'Monthly Cash Flow'!DS12*((1+'Income Assumptions'!$E$8)^(1/12)),
IF(DT5&gt;='Income Assumptions'!$F$5,'Monthly Cash Flow'!DS12*((1+'Income Assumptions'!$F$8)^(1/12)),"-"))),"-")</f>
        <v>0</v>
      </c>
      <c r="DU12" s="63">
        <f>IFERROR(
IF('Monthly Cash Flow'!DU5&lt;='Income Assumptions'!$D$7,'Monthly Cash Flow'!DT12*((1+'Income Assumptions'!$D$8)^(1/12)),
IF(AND(DU5&gt;='Income Assumptions'!$E$5,'Monthly Cash Flow'!DU5&lt;='Income Assumptions'!$E$7),'Monthly Cash Flow'!DT12*((1+'Income Assumptions'!$E$8)^(1/12)),
IF(DU5&gt;='Income Assumptions'!$F$5,'Monthly Cash Flow'!DT12*((1+'Income Assumptions'!$F$8)^(1/12)),"-"))),"-")</f>
        <v>0</v>
      </c>
      <c r="DV12" s="63">
        <f>IFERROR(
IF('Monthly Cash Flow'!DV5&lt;='Income Assumptions'!$D$7,'Monthly Cash Flow'!DU12*((1+'Income Assumptions'!$D$8)^(1/12)),
IF(AND(DV5&gt;='Income Assumptions'!$E$5,'Monthly Cash Flow'!DV5&lt;='Income Assumptions'!$E$7),'Monthly Cash Flow'!DU12*((1+'Income Assumptions'!$E$8)^(1/12)),
IF(DV5&gt;='Income Assumptions'!$F$5,'Monthly Cash Flow'!DU12*((1+'Income Assumptions'!$F$8)^(1/12)),"-"))),"-")</f>
        <v>0</v>
      </c>
      <c r="DW12" s="63">
        <f>IFERROR(
IF('Monthly Cash Flow'!DW5&lt;='Income Assumptions'!$D$7,'Monthly Cash Flow'!DV12*((1+'Income Assumptions'!$D$8)^(1/12)),
IF(AND(DW5&gt;='Income Assumptions'!$E$5,'Monthly Cash Flow'!DW5&lt;='Income Assumptions'!$E$7),'Monthly Cash Flow'!DV12*((1+'Income Assumptions'!$E$8)^(1/12)),
IF(DW5&gt;='Income Assumptions'!$F$5,'Monthly Cash Flow'!DV12*((1+'Income Assumptions'!$F$8)^(1/12)),"-"))),"-")</f>
        <v>0</v>
      </c>
      <c r="DX12" s="63">
        <f>IFERROR(
IF('Monthly Cash Flow'!DX5&lt;='Income Assumptions'!$D$7,'Monthly Cash Flow'!DW12*((1+'Income Assumptions'!$D$8)^(1/12)),
IF(AND(DX5&gt;='Income Assumptions'!$E$5,'Monthly Cash Flow'!DX5&lt;='Income Assumptions'!$E$7),'Monthly Cash Flow'!DW12*((1+'Income Assumptions'!$E$8)^(1/12)),
IF(DX5&gt;='Income Assumptions'!$F$5,'Monthly Cash Flow'!DW12*((1+'Income Assumptions'!$F$8)^(1/12)),"-"))),"-")</f>
        <v>0</v>
      </c>
      <c r="DY12" s="63">
        <f>IFERROR(
IF('Monthly Cash Flow'!DY5&lt;='Income Assumptions'!$D$7,'Monthly Cash Flow'!DX12*((1+'Income Assumptions'!$D$8)^(1/12)),
IF(AND(DY5&gt;='Income Assumptions'!$E$5,'Monthly Cash Flow'!DY5&lt;='Income Assumptions'!$E$7),'Monthly Cash Flow'!DX12*((1+'Income Assumptions'!$E$8)^(1/12)),
IF(DY5&gt;='Income Assumptions'!$F$5,'Monthly Cash Flow'!DX12*((1+'Income Assumptions'!$F$8)^(1/12)),"-"))),"-")</f>
        <v>0</v>
      </c>
      <c r="DZ12" s="63">
        <f>IFERROR(
IF('Monthly Cash Flow'!DZ5&lt;='Income Assumptions'!$D$7,'Monthly Cash Flow'!DY12*((1+'Income Assumptions'!$D$8)^(1/12)),
IF(AND(DZ5&gt;='Income Assumptions'!$E$5,'Monthly Cash Flow'!DZ5&lt;='Income Assumptions'!$E$7),'Monthly Cash Flow'!DY12*((1+'Income Assumptions'!$E$8)^(1/12)),
IF(DZ5&gt;='Income Assumptions'!$F$5,'Monthly Cash Flow'!DY12*((1+'Income Assumptions'!$F$8)^(1/12)),"-"))),"-")</f>
        <v>0</v>
      </c>
      <c r="EA12" s="63">
        <f>IFERROR(
IF('Monthly Cash Flow'!EA5&lt;='Income Assumptions'!$D$7,'Monthly Cash Flow'!DZ12*((1+'Income Assumptions'!$D$8)^(1/12)),
IF(AND(EA5&gt;='Income Assumptions'!$E$5,'Monthly Cash Flow'!EA5&lt;='Income Assumptions'!$E$7),'Monthly Cash Flow'!DZ12*((1+'Income Assumptions'!$E$8)^(1/12)),
IF(EA5&gt;='Income Assumptions'!$F$5,'Monthly Cash Flow'!DZ12*((1+'Income Assumptions'!$F$8)^(1/12)),"-"))),"-")</f>
        <v>0</v>
      </c>
      <c r="EB12" s="63">
        <f>IFERROR(
IF('Monthly Cash Flow'!EB5&lt;='Income Assumptions'!$D$7,'Monthly Cash Flow'!EA12*((1+'Income Assumptions'!$D$8)^(1/12)),
IF(AND(EB5&gt;='Income Assumptions'!$E$5,'Monthly Cash Flow'!EB5&lt;='Income Assumptions'!$E$7),'Monthly Cash Flow'!EA12*((1+'Income Assumptions'!$E$8)^(1/12)),
IF(EB5&gt;='Income Assumptions'!$F$5,'Monthly Cash Flow'!EA12*((1+'Income Assumptions'!$F$8)^(1/12)),"-"))),"-")</f>
        <v>0</v>
      </c>
      <c r="EC12" s="63">
        <f>IFERROR(
IF('Monthly Cash Flow'!EC5&lt;='Income Assumptions'!$D$7,'Monthly Cash Flow'!EB12*((1+'Income Assumptions'!$D$8)^(1/12)),
IF(AND(EC5&gt;='Income Assumptions'!$E$5,'Monthly Cash Flow'!EC5&lt;='Income Assumptions'!$E$7),'Monthly Cash Flow'!EB12*((1+'Income Assumptions'!$E$8)^(1/12)),
IF(EC5&gt;='Income Assumptions'!$F$5,'Monthly Cash Flow'!EB12*((1+'Income Assumptions'!$F$8)^(1/12)),"-"))),"-")</f>
        <v>0</v>
      </c>
      <c r="ED12" s="63">
        <f>IFERROR(
IF('Monthly Cash Flow'!ED5&lt;='Income Assumptions'!$D$7,'Monthly Cash Flow'!EC12*((1+'Income Assumptions'!$D$8)^(1/12)),
IF(AND(ED5&gt;='Income Assumptions'!$E$5,'Monthly Cash Flow'!ED5&lt;='Income Assumptions'!$E$7),'Monthly Cash Flow'!EC12*((1+'Income Assumptions'!$E$8)^(1/12)),
IF(ED5&gt;='Income Assumptions'!$F$5,'Monthly Cash Flow'!EC12*((1+'Income Assumptions'!$F$8)^(1/12)),"-"))),"-")</f>
        <v>0</v>
      </c>
      <c r="EE12" s="63">
        <f>IFERROR(
IF('Monthly Cash Flow'!EE5&lt;='Income Assumptions'!$D$7,'Monthly Cash Flow'!ED12*((1+'Income Assumptions'!$D$8)^(1/12)),
IF(AND(EE5&gt;='Income Assumptions'!$E$5,'Monthly Cash Flow'!EE5&lt;='Income Assumptions'!$E$7),'Monthly Cash Flow'!ED12*((1+'Income Assumptions'!$E$8)^(1/12)),
IF(EE5&gt;='Income Assumptions'!$F$5,'Monthly Cash Flow'!ED12*((1+'Income Assumptions'!$F$8)^(1/12)),"-"))),"-")</f>
        <v>0</v>
      </c>
      <c r="EF12" s="63">
        <f>IFERROR(
IF('Monthly Cash Flow'!EF5&lt;='Income Assumptions'!$D$7,'Monthly Cash Flow'!EE12*((1+'Income Assumptions'!$D$8)^(1/12)),
IF(AND(EF5&gt;='Income Assumptions'!$E$5,'Monthly Cash Flow'!EF5&lt;='Income Assumptions'!$E$7),'Monthly Cash Flow'!EE12*((1+'Income Assumptions'!$E$8)^(1/12)),
IF(EF5&gt;='Income Assumptions'!$F$5,'Monthly Cash Flow'!EE12*((1+'Income Assumptions'!$F$8)^(1/12)),"-"))),"-")</f>
        <v>0</v>
      </c>
      <c r="EG12" s="69">
        <f>IFERROR(
IF('Monthly Cash Flow'!EG5&lt;='Income Assumptions'!$D$7,'Monthly Cash Flow'!EF12*((1+'Income Assumptions'!$D$8)^(1/12)),
IF(AND(EG5&gt;='Income Assumptions'!$E$5,'Monthly Cash Flow'!EG5&lt;='Income Assumptions'!$E$7),'Monthly Cash Flow'!EF12*((1+'Income Assumptions'!$E$8)^(1/12)),
IF(EG5&gt;='Income Assumptions'!$F$5,'Monthly Cash Flow'!EF12*((1+'Income Assumptions'!$F$8)^(1/12)),"-"))),"-")</f>
        <v>0</v>
      </c>
      <c r="EH12" s="53" t="s">
        <v>106</v>
      </c>
    </row>
    <row r="13" spans="1:138" x14ac:dyDescent="0.2">
      <c r="B13" s="23"/>
      <c r="C13" s="70" t="s">
        <v>128</v>
      </c>
      <c r="D13" s="210">
        <f t="shared" si="33"/>
        <v>-4087014.8485454577</v>
      </c>
      <c r="E13" s="343"/>
      <c r="F13" s="63">
        <f>IF(F5&lt;='Income Assumptions'!$D$13,-F11*'Income Assumptions'!$D$14,
IF(AND(F5&lt;='Income Assumptions'!$E$13,F5&gt;='Income Assumptions'!$E$11),-F11*'Income Assumptions'!$E$14,
-F11*'Income Assumptions'!$F$14))</f>
        <v>-41879.667395433229</v>
      </c>
      <c r="G13" s="63">
        <f>IF(G5&lt;='Income Assumptions'!$D$13,-G11*'Income Assumptions'!$D$14,
IF(AND(G5&lt;='Income Assumptions'!$E$13,G5&gt;='Income Assumptions'!$E$11),-G11*'Income Assumptions'!$E$14,
-G11*'Income Assumptions'!$F$14))</f>
        <v>-42144.740229424096</v>
      </c>
      <c r="H13" s="63">
        <f>IF(H5&lt;='Income Assumptions'!$D$13,-H11*'Income Assumptions'!$D$14,
IF(AND(H5&lt;='Income Assumptions'!$E$13,H5&gt;='Income Assumptions'!$E$11),-H11*'Income Assumptions'!$E$14,
-H11*'Income Assumptions'!$F$14))</f>
        <v>-42411.277803475175</v>
      </c>
      <c r="I13" s="63">
        <f>IF(I5&lt;='Income Assumptions'!$D$13,-I11*'Income Assumptions'!$D$14,
IF(AND(I5&lt;='Income Assumptions'!$E$13,I5&gt;='Income Assumptions'!$E$11),-I11*'Income Assumptions'!$E$14,
-I11*'Income Assumptions'!$F$14))</f>
        <v>-42679.287652843763</v>
      </c>
      <c r="J13" s="63">
        <f>IF(J5&lt;='Income Assumptions'!$D$13,-J11*'Income Assumptions'!$D$14,
IF(AND(J5&lt;='Income Assumptions'!$E$13,J5&gt;='Income Assumptions'!$E$11),-J11*'Income Assumptions'!$E$14,
-J11*'Income Assumptions'!$F$14))</f>
        <v>-42948.777349873788</v>
      </c>
      <c r="K13" s="63">
        <f>IF(K5&lt;='Income Assumptions'!$D$13,-K11*'Income Assumptions'!$D$14,
IF(AND(K5&lt;='Income Assumptions'!$E$13,K5&gt;='Income Assumptions'!$E$11),-K11*'Income Assumptions'!$E$14,
-K11*'Income Assumptions'!$F$14))</f>
        <v>-43219.754504173026</v>
      </c>
      <c r="L13" s="63">
        <f>IF(L5&lt;='Income Assumptions'!$D$13,-L11*'Income Assumptions'!$D$14,
IF(AND(L5&lt;='Income Assumptions'!$E$13,L5&gt;='Income Assumptions'!$E$11),-L11*'Income Assumptions'!$E$14,
-L11*'Income Assumptions'!$F$14))</f>
        <v>-43492.226762790939</v>
      </c>
      <c r="M13" s="63">
        <f>IF(M5&lt;='Income Assumptions'!$D$13,-M11*'Income Assumptions'!$D$14,
IF(AND(M5&lt;='Income Assumptions'!$E$13,M5&gt;='Income Assumptions'!$E$11),-M11*'Income Assumptions'!$E$14,
-M11*'Income Assumptions'!$F$14))</f>
        <v>-43766.201810397564</v>
      </c>
      <c r="N13" s="63">
        <f>IF(N5&lt;='Income Assumptions'!$D$13,-N11*'Income Assumptions'!$D$14,
IF(AND(N5&lt;='Income Assumptions'!$E$13,N5&gt;='Income Assumptions'!$E$11),-N11*'Income Assumptions'!$E$14,
-N11*'Income Assumptions'!$F$14))</f>
        <v>-44041.687369462998</v>
      </c>
      <c r="O13" s="63">
        <f>IF(O5&lt;='Income Assumptions'!$D$13,-O11*'Income Assumptions'!$D$14,
IF(AND(O5&lt;='Income Assumptions'!$E$13,O5&gt;='Income Assumptions'!$E$11),-O11*'Income Assumptions'!$E$14,
-O11*'Income Assumptions'!$F$14))</f>
        <v>-44318.691200437963</v>
      </c>
      <c r="P13" s="63">
        <f>IF(P5&lt;='Income Assumptions'!$D$13,-P11*'Income Assumptions'!$D$14,
IF(AND(P5&lt;='Income Assumptions'!$E$13,P5&gt;='Income Assumptions'!$E$11),-P11*'Income Assumptions'!$E$14,
-P11*'Income Assumptions'!$F$14))</f>
        <v>-44597.221101935051</v>
      </c>
      <c r="Q13" s="63">
        <f>IF(Q5&lt;='Income Assumptions'!$D$13,-Q11*'Income Assumptions'!$D$14,
IF(AND(Q5&lt;='Income Assumptions'!$E$13,Q5&gt;='Income Assumptions'!$E$11),-Q11*'Income Assumptions'!$E$14,
-Q11*'Income Assumptions'!$F$14))</f>
        <v>-44877.284910910857</v>
      </c>
      <c r="R13" s="63">
        <f>IF(R5&lt;='Income Assumptions'!$D$13,-R11*'Income Assumptions'!$D$14,
IF(AND(R5&lt;='Income Assumptions'!$E$13,R5&gt;='Income Assumptions'!$E$11),-R11*'Income Assumptions'!$E$14,
-R11*'Income Assumptions'!$F$14))</f>
        <v>-33869.167877136722</v>
      </c>
      <c r="S13" s="63">
        <f>IF(S5&lt;='Income Assumptions'!$D$13,-S11*'Income Assumptions'!$D$14,
IF(AND(S5&lt;='Income Assumptions'!$E$13,S5&gt;='Income Assumptions'!$E$11),-S11*'Income Assumptions'!$E$14,
-S11*'Income Assumptions'!$F$14))</f>
        <v>-34081.534343957872</v>
      </c>
      <c r="T13" s="63">
        <f>IF(T5&lt;='Income Assumptions'!$D$13,-T11*'Income Assumptions'!$D$14,
IF(AND(T5&lt;='Income Assumptions'!$E$13,T5&gt;='Income Assumptions'!$E$11),-T11*'Income Assumptions'!$E$14,
-T11*'Income Assumptions'!$F$14))</f>
        <v>-34295.069048464095</v>
      </c>
      <c r="U13" s="63">
        <f>IF(U5&lt;='Income Assumptions'!$D$13,-U11*'Income Assumptions'!$D$14,
IF(AND(U5&lt;='Income Assumptions'!$E$13,U5&gt;='Income Assumptions'!$E$11),-U11*'Income Assumptions'!$E$14,
-U11*'Income Assumptions'!$F$14))</f>
        <v>-34509.777984783745</v>
      </c>
      <c r="V13" s="63">
        <f>IF(V5&lt;='Income Assumptions'!$D$13,-V11*'Income Assumptions'!$D$14,
IF(AND(V5&lt;='Income Assumptions'!$E$13,V5&gt;='Income Assumptions'!$E$11),-V11*'Income Assumptions'!$E$14,
-V11*'Income Assumptions'!$F$14))</f>
        <v>-34725.66717649583</v>
      </c>
      <c r="W13" s="63">
        <f>IF(W5&lt;='Income Assumptions'!$D$13,-W11*'Income Assumptions'!$D$14,
IF(AND(W5&lt;='Income Assumptions'!$E$13,W5&gt;='Income Assumptions'!$E$11),-W11*'Income Assumptions'!$E$14,
-W11*'Income Assumptions'!$F$14))</f>
        <v>-34942.742676770489</v>
      </c>
      <c r="X13" s="63">
        <f>IF(X5&lt;='Income Assumptions'!$D$13,-X11*'Income Assumptions'!$D$14,
IF(AND(X5&lt;='Income Assumptions'!$E$13,X5&gt;='Income Assumptions'!$E$11),-X11*'Income Assumptions'!$E$14,
-X11*'Income Assumptions'!$F$14))</f>
        <v>-35161.010568510195</v>
      </c>
      <c r="Y13" s="63">
        <f>IF(Y5&lt;='Income Assumptions'!$D$13,-Y11*'Income Assumptions'!$D$14,
IF(AND(Y5&lt;='Income Assumptions'!$E$13,Y5&gt;='Income Assumptions'!$E$11),-Y11*'Income Assumptions'!$E$14,
-Y11*'Income Assumptions'!$F$14))</f>
        <v>-35380.476964491412</v>
      </c>
      <c r="Z13" s="63">
        <f>IF(Z5&lt;='Income Assumptions'!$D$13,-Z11*'Income Assumptions'!$D$14,
IF(AND(Z5&lt;='Income Assumptions'!$E$13,Z5&gt;='Income Assumptions'!$E$11),-Z11*'Income Assumptions'!$E$14,
-Z11*'Income Assumptions'!$F$14))</f>
        <v>-35601.148007507196</v>
      </c>
      <c r="AA13" s="63">
        <f>IF(AA5&lt;='Income Assumptions'!$D$13,-AA11*'Income Assumptions'!$D$14,
IF(AND(AA5&lt;='Income Assumptions'!$E$13,AA5&gt;='Income Assumptions'!$E$11),-AA11*'Income Assumptions'!$E$14,
-AA11*'Income Assumptions'!$F$14))</f>
        <v>-35823.029870510203</v>
      </c>
      <c r="AB13" s="63">
        <f>IF(AB5&lt;='Income Assumptions'!$D$13,-AB11*'Income Assumptions'!$D$14,
IF(AND(AB5&lt;='Income Assumptions'!$E$13,AB5&gt;='Income Assumptions'!$E$11),-AB11*'Income Assumptions'!$E$14,
-AB11*'Income Assumptions'!$F$14))</f>
        <v>-36046.128756756552</v>
      </c>
      <c r="AC13" s="63">
        <f>IF(AC5&lt;='Income Assumptions'!$D$13,-AC11*'Income Assumptions'!$D$14,
IF(AND(AC5&lt;='Income Assumptions'!$E$13,AC5&gt;='Income Assumptions'!$E$11),-AC11*'Income Assumptions'!$E$14,
-AC11*'Income Assumptions'!$F$14))</f>
        <v>-36270.450899950221</v>
      </c>
      <c r="AD13" s="63">
        <f>IF(AD5&lt;='Income Assumptions'!$D$13,-AD11*'Income Assumptions'!$D$14,
IF(AND(AD5&lt;='Income Assumptions'!$E$13,AD5&gt;='Income Assumptions'!$E$11),-AD11*'Income Assumptions'!$E$14,
-AD11*'Income Assumptions'!$F$14))</f>
        <v>-24311.273515608962</v>
      </c>
      <c r="AE13" s="63">
        <f>IF(AE5&lt;='Income Assumptions'!$D$13,-AE11*'Income Assumptions'!$D$14,
IF(AND(AE5&lt;='Income Assumptions'!$E$13,AE5&gt;='Income Assumptions'!$E$11),-AE11*'Income Assumptions'!$E$14,
-AE11*'Income Assumptions'!$F$14))</f>
        <v>-24442.844824459255</v>
      </c>
      <c r="AF13" s="63">
        <f>IF(AF5&lt;='Income Assumptions'!$D$13,-AF11*'Income Assumptions'!$D$14,
IF(AND(AF5&lt;='Income Assumptions'!$E$13,AF5&gt;='Income Assumptions'!$E$11),-AF11*'Income Assumptions'!$E$14,
-AF11*'Income Assumptions'!$F$14))</f>
        <v>-24575.017040799517</v>
      </c>
      <c r="AG13" s="63">
        <f>IF(AG5&lt;='Income Assumptions'!$D$13,-AG11*'Income Assumptions'!$D$14,
IF(AND(AG5&lt;='Income Assumptions'!$E$13,AG5&gt;='Income Assumptions'!$E$11),-AG11*'Income Assumptions'!$E$14,
-AG11*'Income Assumptions'!$F$14))</f>
        <v>-24707.792688960584</v>
      </c>
      <c r="AH13" s="63">
        <f>IF(AH5&lt;='Income Assumptions'!$D$13,-AH11*'Income Assumptions'!$D$14,
IF(AND(AH5&lt;='Income Assumptions'!$E$13,AH5&gt;='Income Assumptions'!$E$11),-AH11*'Income Assumptions'!$E$14,
-AH11*'Income Assumptions'!$F$14))</f>
        <v>-24841.174303361116</v>
      </c>
      <c r="AI13" s="63">
        <f>IF(AI5&lt;='Income Assumptions'!$D$13,-AI11*'Income Assumptions'!$D$14,
IF(AND(AI5&lt;='Income Assumptions'!$E$13,AI5&gt;='Income Assumptions'!$E$11),-AI11*'Income Assumptions'!$E$14,
-AI11*'Income Assumptions'!$F$14))</f>
        <v>-24975.164428546675</v>
      </c>
      <c r="AJ13" s="63">
        <f>IF(AJ5&lt;='Income Assumptions'!$D$13,-AJ11*'Income Assumptions'!$D$14,
IF(AND(AJ5&lt;='Income Assumptions'!$E$13,AJ5&gt;='Income Assumptions'!$E$11),-AJ11*'Income Assumptions'!$E$14,
-AJ11*'Income Assumptions'!$F$14))</f>
        <v>-25109.76561922878</v>
      </c>
      <c r="AK13" s="63">
        <f>IF(AK5&lt;='Income Assumptions'!$D$13,-AK11*'Income Assumptions'!$D$14,
IF(AND(AK5&lt;='Income Assumptions'!$E$13,AK5&gt;='Income Assumptions'!$E$11),-AK11*'Income Assumptions'!$E$14,
-AK11*'Income Assumptions'!$F$14))</f>
        <v>-25244.980440324241</v>
      </c>
      <c r="AL13" s="63">
        <f>IF(AL5&lt;='Income Assumptions'!$D$13,-AL11*'Income Assumptions'!$D$14,
IF(AND(AL5&lt;='Income Assumptions'!$E$13,AL5&gt;='Income Assumptions'!$E$11),-AL11*'Income Assumptions'!$E$14,
-AL11*'Income Assumptions'!$F$14))</f>
        <v>-25380.811466994594</v>
      </c>
      <c r="AM13" s="63">
        <f>IF(AM5&lt;='Income Assumptions'!$D$13,-AM11*'Income Assumptions'!$D$14,
IF(AND(AM5&lt;='Income Assumptions'!$E$13,AM5&gt;='Income Assumptions'!$E$11),-AM11*'Income Assumptions'!$E$14,
-AM11*'Income Assumptions'!$F$14))</f>
        <v>-25517.261284685694</v>
      </c>
      <c r="AN13" s="63">
        <f>IF(AN5&lt;='Income Assumptions'!$D$13,-AN11*'Income Assumptions'!$D$14,
IF(AND(AN5&lt;='Income Assumptions'!$E$13,AN5&gt;='Income Assumptions'!$E$11),-AN11*'Income Assumptions'!$E$14,
-AN11*'Income Assumptions'!$F$14))</f>
        <v>-25654.332489167442</v>
      </c>
      <c r="AO13" s="63">
        <f>IF(AO5&lt;='Income Assumptions'!$D$13,-AO11*'Income Assumptions'!$D$14,
IF(AND(AO5&lt;='Income Assumptions'!$E$13,AO5&gt;='Income Assumptions'!$E$11),-AO11*'Income Assumptions'!$E$14,
-AO11*'Income Assumptions'!$F$14))</f>
        <v>-25792.027686573667</v>
      </c>
      <c r="AP13" s="63">
        <f>IF(AP5&lt;='Income Assumptions'!$D$13,-AP11*'Income Assumptions'!$D$14,
IF(AND(AP5&lt;='Income Assumptions'!$E$13,AP5&gt;='Income Assumptions'!$E$11),-AP11*'Income Assumptions'!$E$14,
-AP11*'Income Assumptions'!$F$14))</f>
        <v>-25876.464073674782</v>
      </c>
      <c r="AQ13" s="63">
        <f>IF(AQ5&lt;='Income Assumptions'!$D$13,-AQ11*'Income Assumptions'!$D$14,
IF(AND(AQ5&lt;='Income Assumptions'!$E$13,AQ5&gt;='Income Assumptions'!$E$11),-AQ11*'Income Assumptions'!$E$14,
-AQ11*'Income Assumptions'!$F$14))</f>
        <v>-25961.176883535409</v>
      </c>
      <c r="AR13" s="63">
        <f>IF(AR5&lt;='Income Assumptions'!$D$13,-AR11*'Income Assumptions'!$D$14,
IF(AND(AR5&lt;='Income Assumptions'!$E$13,AR5&gt;='Income Assumptions'!$E$11),-AR11*'Income Assumptions'!$E$14,
-AR11*'Income Assumptions'!$F$14))</f>
        <v>-26046.167021091744</v>
      </c>
      <c r="AS13" s="63">
        <f>IF(AS5&lt;='Income Assumptions'!$D$13,-AS11*'Income Assumptions'!$D$14,
IF(AND(AS5&lt;='Income Assumptions'!$E$13,AS5&gt;='Income Assumptions'!$E$11),-AS11*'Income Assumptions'!$E$14,
-AS11*'Income Assumptions'!$F$14))</f>
        <v>-26131.435394242486</v>
      </c>
      <c r="AT13" s="63">
        <f>IF(AT5&lt;='Income Assumptions'!$D$13,-AT11*'Income Assumptions'!$D$14,
IF(AND(AT5&lt;='Income Assumptions'!$E$13,AT5&gt;='Income Assumptions'!$E$11),-AT11*'Income Assumptions'!$E$14,
-AT11*'Income Assumptions'!$F$14))</f>
        <v>-26216.982913858585</v>
      </c>
      <c r="AU13" s="63">
        <f>IF(AU5&lt;='Income Assumptions'!$D$13,-AU11*'Income Assumptions'!$D$14,
IF(AND(AU5&lt;='Income Assumptions'!$E$13,AU5&gt;='Income Assumptions'!$E$11),-AU11*'Income Assumptions'!$E$14,
-AU11*'Income Assumptions'!$F$14))</f>
        <v>-26302.810493792906</v>
      </c>
      <c r="AV13" s="63">
        <f>IF(AV5&lt;='Income Assumptions'!$D$13,-AV11*'Income Assumptions'!$D$14,
IF(AND(AV5&lt;='Income Assumptions'!$E$13,AV5&gt;='Income Assumptions'!$E$11),-AV11*'Income Assumptions'!$E$14,
-AV11*'Income Assumptions'!$F$14))</f>
        <v>-26388.919050890072</v>
      </c>
      <c r="AW13" s="63">
        <f>IF(AW5&lt;='Income Assumptions'!$D$13,-AW11*'Income Assumptions'!$D$14,
IF(AND(AW5&lt;='Income Assumptions'!$E$13,AW5&gt;='Income Assumptions'!$E$11),-AW11*'Income Assumptions'!$E$14,
-AW11*'Income Assumptions'!$F$14))</f>
        <v>-26475.309504996203</v>
      </c>
      <c r="AX13" s="63">
        <f>IF(AX5&lt;='Income Assumptions'!$D$13,-AX11*'Income Assumptions'!$D$14,
IF(AND(AX5&lt;='Income Assumptions'!$E$13,AX5&gt;='Income Assumptions'!$E$11),-AX11*'Income Assumptions'!$E$14,
-AX11*'Income Assumptions'!$F$14))</f>
        <v>-26561.982778968737</v>
      </c>
      <c r="AY13" s="63">
        <f>IF(AY5&lt;='Income Assumptions'!$D$13,-AY11*'Income Assumptions'!$D$14,
IF(AND(AY5&lt;='Income Assumptions'!$E$13,AY5&gt;='Income Assumptions'!$E$11),-AY11*'Income Assumptions'!$E$14,
-AY11*'Income Assumptions'!$F$14))</f>
        <v>-26648.93979868633</v>
      </c>
      <c r="AZ13" s="63">
        <f>IF(AZ5&lt;='Income Assumptions'!$D$13,-AZ11*'Income Assumptions'!$D$14,
IF(AND(AZ5&lt;='Income Assumptions'!$E$13,AZ5&gt;='Income Assumptions'!$E$11),-AZ11*'Income Assumptions'!$E$14,
-AZ11*'Income Assumptions'!$F$14))</f>
        <v>-26736.18149305871</v>
      </c>
      <c r="BA13" s="63">
        <f>IF(BA5&lt;='Income Assumptions'!$D$13,-BA11*'Income Assumptions'!$D$14,
IF(AND(BA5&lt;='Income Assumptions'!$E$13,BA5&gt;='Income Assumptions'!$E$11),-BA11*'Income Assumptions'!$E$14,
-BA11*'Income Assumptions'!$F$14))</f>
        <v>-26823.708794036629</v>
      </c>
      <c r="BB13" s="63">
        <f>IF(BB5&lt;='Income Assumptions'!$D$13,-BB11*'Income Assumptions'!$D$14,
IF(AND(BB5&lt;='Income Assumptions'!$E$13,BB5&gt;='Income Assumptions'!$E$11),-BB11*'Income Assumptions'!$E$14,
-BB11*'Income Assumptions'!$F$14))</f>
        <v>-26911.522636621787</v>
      </c>
      <c r="BC13" s="63">
        <f>IF(BC5&lt;='Income Assumptions'!$D$13,-BC11*'Income Assumptions'!$D$14,
IF(AND(BC5&lt;='Income Assumptions'!$E$13,BC5&gt;='Income Assumptions'!$E$11),-BC11*'Income Assumptions'!$E$14,
-BC11*'Income Assumptions'!$F$14))</f>
        <v>-26999.623958876837</v>
      </c>
      <c r="BD13" s="63">
        <f>IF(BD5&lt;='Income Assumptions'!$D$13,-BD11*'Income Assumptions'!$D$14,
IF(AND(BD5&lt;='Income Assumptions'!$E$13,BD5&gt;='Income Assumptions'!$E$11),-BD11*'Income Assumptions'!$E$14,
-BD11*'Income Assumptions'!$F$14))</f>
        <v>-27088.013701935426</v>
      </c>
      <c r="BE13" s="63">
        <f>IF(BE5&lt;='Income Assumptions'!$D$13,-BE11*'Income Assumptions'!$D$14,
IF(AND(BE5&lt;='Income Assumptions'!$E$13,BE5&gt;='Income Assumptions'!$E$11),-BE11*'Income Assumptions'!$E$14,
-BE11*'Income Assumptions'!$F$14))</f>
        <v>-27176.692810012202</v>
      </c>
      <c r="BF13" s="63">
        <f>IF(BF5&lt;='Income Assumptions'!$D$13,-BF11*'Income Assumptions'!$D$14,
IF(AND(BF5&lt;='Income Assumptions'!$E$13,BF5&gt;='Income Assumptions'!$E$11),-BF11*'Income Assumptions'!$E$14,
-BF11*'Income Assumptions'!$F$14))</f>
        <v>-27265.662230412938</v>
      </c>
      <c r="BG13" s="63">
        <f>IF(BG5&lt;='Income Assumptions'!$D$13,-BG11*'Income Assumptions'!$D$14,
IF(AND(BG5&lt;='Income Assumptions'!$E$13,BG5&gt;='Income Assumptions'!$E$11),-BG11*'Income Assumptions'!$E$14,
-BG11*'Income Assumptions'!$F$14))</f>
        <v>-27354.92291354464</v>
      </c>
      <c r="BH13" s="63">
        <f>IF(BH5&lt;='Income Assumptions'!$D$13,-BH11*'Income Assumptions'!$D$14,
IF(AND(BH5&lt;='Income Assumptions'!$E$13,BH5&gt;='Income Assumptions'!$E$11),-BH11*'Income Assumptions'!$E$14,
-BH11*'Income Assumptions'!$F$14))</f>
        <v>-27444.475812925692</v>
      </c>
      <c r="BI13" s="63">
        <f>IF(BI5&lt;='Income Assumptions'!$D$13,-BI11*'Income Assumptions'!$D$14,
IF(AND(BI5&lt;='Income Assumptions'!$E$13,BI5&gt;='Income Assumptions'!$E$11),-BI11*'Income Assumptions'!$E$14,
-BI11*'Income Assumptions'!$F$14))</f>
        <v>-27534.321885196063</v>
      </c>
      <c r="BJ13" s="63">
        <f>IF(BJ5&lt;='Income Assumptions'!$D$13,-BJ11*'Income Assumptions'!$D$14,
IF(AND(BJ5&lt;='Income Assumptions'!$E$13,BJ5&gt;='Income Assumptions'!$E$11),-BJ11*'Income Assumptions'!$E$14,
-BJ11*'Income Assumptions'!$F$14))</f>
        <v>-27624.462090127498</v>
      </c>
      <c r="BK13" s="63">
        <f>IF(BK5&lt;='Income Assumptions'!$D$13,-BK11*'Income Assumptions'!$D$14,
IF(AND(BK5&lt;='Income Assumptions'!$E$13,BK5&gt;='Income Assumptions'!$E$11),-BK11*'Income Assumptions'!$E$14,
-BK11*'Income Assumptions'!$F$14))</f>
        <v>-27714.897390633792</v>
      </c>
      <c r="BL13" s="63">
        <f>IF(BL5&lt;='Income Assumptions'!$D$13,-BL11*'Income Assumptions'!$D$14,
IF(AND(BL5&lt;='Income Assumptions'!$E$13,BL5&gt;='Income Assumptions'!$E$11),-BL11*'Income Assumptions'!$E$14,
-BL11*'Income Assumptions'!$F$14))</f>
        <v>-27805.628752781075</v>
      </c>
      <c r="BM13" s="63">
        <f>IF(BM5&lt;='Income Assumptions'!$D$13,-BM11*'Income Assumptions'!$D$14,
IF(AND(BM5&lt;='Income Assumptions'!$E$13,BM5&gt;='Income Assumptions'!$E$11),-BM11*'Income Assumptions'!$E$14,
-BM11*'Income Assumptions'!$F$14))</f>
        <v>-27896.657145798108</v>
      </c>
      <c r="BN13" s="63">
        <f>IF(BN5&lt;='Income Assumptions'!$D$13,-BN11*'Income Assumptions'!$D$14,
IF(AND(BN5&lt;='Income Assumptions'!$E$13,BN5&gt;='Income Assumptions'!$E$11),-BN11*'Income Assumptions'!$E$14,
-BN11*'Income Assumptions'!$F$14))</f>
        <v>-27965.457828065111</v>
      </c>
      <c r="BO13" s="63">
        <f>IF(BO5&lt;='Income Assumptions'!$D$13,-BO11*'Income Assumptions'!$D$14,
IF(AND(BO5&lt;='Income Assumptions'!$E$13,BO5&gt;='Income Assumptions'!$E$11),-BO11*'Income Assumptions'!$E$14,
-BO11*'Income Assumptions'!$F$14))</f>
        <v>-28034.4281913751</v>
      </c>
      <c r="BP13" s="63">
        <f>IF(BP5&lt;='Income Assumptions'!$D$13,-BP11*'Income Assumptions'!$D$14,
IF(AND(BP5&lt;='Income Assumptions'!$E$13,BP5&gt;='Income Assumptions'!$E$11),-BP11*'Income Assumptions'!$E$14,
-BP11*'Income Assumptions'!$F$14))</f>
        <v>-28103.568654207309</v>
      </c>
      <c r="BQ13" s="63">
        <f>IF(BQ5&lt;='Income Assumptions'!$D$13,-BQ11*'Income Assumptions'!$D$14,
IF(AND(BQ5&lt;='Income Assumptions'!$E$13,BQ5&gt;='Income Assumptions'!$E$11),-BQ11*'Income Assumptions'!$E$14,
-BQ11*'Income Assumptions'!$F$14))</f>
        <v>-28172.879636073045</v>
      </c>
      <c r="BR13" s="63">
        <f>IF(BR5&lt;='Income Assumptions'!$D$13,-BR11*'Income Assumptions'!$D$14,
IF(AND(BR5&lt;='Income Assumptions'!$E$13,BR5&gt;='Income Assumptions'!$E$11),-BR11*'Income Assumptions'!$E$14,
-BR11*'Income Assumptions'!$F$14))</f>
        <v>-28242.361557518241</v>
      </c>
      <c r="BS13" s="63">
        <f>IF(BS5&lt;='Income Assumptions'!$D$13,-BS11*'Income Assumptions'!$D$14,
IF(AND(BS5&lt;='Income Assumptions'!$E$13,BS5&gt;='Income Assumptions'!$E$11),-BS11*'Income Assumptions'!$E$14,
-BS11*'Income Assumptions'!$F$14))</f>
        <v>-28312.014840126019</v>
      </c>
      <c r="BT13" s="63">
        <f>IF(BT5&lt;='Income Assumptions'!$D$13,-BT11*'Income Assumptions'!$D$14,
IF(AND(BT5&lt;='Income Assumptions'!$E$13,BT5&gt;='Income Assumptions'!$E$11),-BT11*'Income Assumptions'!$E$14,
-BT11*'Income Assumptions'!$F$14))</f>
        <v>-28381.839906519239</v>
      </c>
      <c r="BU13" s="63">
        <f>IF(BU5&lt;='Income Assumptions'!$D$13,-BU11*'Income Assumptions'!$D$14,
IF(AND(BU5&lt;='Income Assumptions'!$E$13,BU5&gt;='Income Assumptions'!$E$11),-BU11*'Income Assumptions'!$E$14,
-BU11*'Income Assumptions'!$F$14))</f>
        <v>-28451.837180363047</v>
      </c>
      <c r="BV13" s="63">
        <f>IF(BV5&lt;='Income Assumptions'!$D$13,-BV11*'Income Assumptions'!$D$14,
IF(AND(BV5&lt;='Income Assumptions'!$E$13,BV5&gt;='Income Assumptions'!$E$11),-BV11*'Income Assumptions'!$E$14,
-BV11*'Income Assumptions'!$F$14))</f>
        <v>-28522.007086367481</v>
      </c>
      <c r="BW13" s="63">
        <f>IF(BW5&lt;='Income Assumptions'!$D$13,-BW11*'Income Assumptions'!$D$14,
IF(AND(BW5&lt;='Income Assumptions'!$E$13,BW5&gt;='Income Assumptions'!$E$11),-BW11*'Income Assumptions'!$E$14,
-BW11*'Income Assumptions'!$F$14))</f>
        <v>-28592.350050290024</v>
      </c>
      <c r="BX13" s="63">
        <f>IF(BX5&lt;='Income Assumptions'!$D$13,-BX11*'Income Assumptions'!$D$14,
IF(AND(BX5&lt;='Income Assumptions'!$E$13,BX5&gt;='Income Assumptions'!$E$11),-BX11*'Income Assumptions'!$E$14,
-BX11*'Income Assumptions'!$F$14))</f>
        <v>-28662.86649893818</v>
      </c>
      <c r="BY13" s="63">
        <f>IF(BY5&lt;='Income Assumptions'!$D$13,-BY11*'Income Assumptions'!$D$14,
IF(AND(BY5&lt;='Income Assumptions'!$E$13,BY5&gt;='Income Assumptions'!$E$11),-BY11*'Income Assumptions'!$E$14,
-BY11*'Income Assumptions'!$F$14))</f>
        <v>-28733.556860172092</v>
      </c>
      <c r="BZ13" s="63">
        <f>IF(BZ5&lt;='Income Assumptions'!$D$13,-BZ11*'Income Assumptions'!$D$14,
IF(AND(BZ5&lt;='Income Assumptions'!$E$13,BZ5&gt;='Income Assumptions'!$E$11),-BZ11*'Income Assumptions'!$E$14,
-BZ11*'Income Assumptions'!$F$14))</f>
        <v>-28804.421562907104</v>
      </c>
      <c r="CA13" s="63">
        <f>IF(CA5&lt;='Income Assumptions'!$D$13,-CA11*'Income Assumptions'!$D$14,
IF(AND(CA5&lt;='Income Assumptions'!$E$13,CA5&gt;='Income Assumptions'!$E$11),-CA11*'Income Assumptions'!$E$14,
-CA11*'Income Assumptions'!$F$14))</f>
        <v>-28875.461037116391</v>
      </c>
      <c r="CB13" s="63">
        <f>IF(CB5&lt;='Income Assumptions'!$D$13,-CB11*'Income Assumptions'!$D$14,
IF(AND(CB5&lt;='Income Assumptions'!$E$13,CB5&gt;='Income Assumptions'!$E$11),-CB11*'Income Assumptions'!$E$14,
-CB11*'Income Assumptions'!$F$14))</f>
        <v>-28946.675713833567</v>
      </c>
      <c r="CC13" s="63">
        <f>IF(CC5&lt;='Income Assumptions'!$D$13,-CC11*'Income Assumptions'!$D$14,
IF(AND(CC5&lt;='Income Assumptions'!$E$13,CC5&gt;='Income Assumptions'!$E$11),-CC11*'Income Assumptions'!$E$14,
-CC11*'Income Assumptions'!$F$14))</f>
        <v>-29018.066025155276</v>
      </c>
      <c r="CD13" s="63">
        <f>IF(CD5&lt;='Income Assumptions'!$D$13,-CD11*'Income Assumptions'!$D$14,
IF(AND(CD5&lt;='Income Assumptions'!$E$13,CD5&gt;='Income Assumptions'!$E$11),-CD11*'Income Assumptions'!$E$14,
-CD11*'Income Assumptions'!$F$14))</f>
        <v>-29089.632404243825</v>
      </c>
      <c r="CE13" s="63">
        <f>IF(CE5&lt;='Income Assumptions'!$D$13,-CE11*'Income Assumptions'!$D$14,
IF(AND(CE5&lt;='Income Assumptions'!$E$13,CE5&gt;='Income Assumptions'!$E$11),-CE11*'Income Assumptions'!$E$14,
-CE11*'Income Assumptions'!$F$14))</f>
        <v>-29161.375285329839</v>
      </c>
      <c r="CF13" s="63">
        <f>IF(CF5&lt;='Income Assumptions'!$D$13,-CF11*'Income Assumptions'!$D$14,
IF(AND(CF5&lt;='Income Assumptions'!$E$13,CF5&gt;='Income Assumptions'!$E$11),-CF11*'Income Assumptions'!$E$14,
-CF11*'Income Assumptions'!$F$14))</f>
        <v>-29233.295103714849</v>
      </c>
      <c r="CG13" s="63">
        <f>IF(CG5&lt;='Income Assumptions'!$D$13,-CG11*'Income Assumptions'!$D$14,
IF(AND(CG5&lt;='Income Assumptions'!$E$13,CG5&gt;='Income Assumptions'!$E$11),-CG11*'Income Assumptions'!$E$14,
-CG11*'Income Assumptions'!$F$14))</f>
        <v>-29305.392295773974</v>
      </c>
      <c r="CH13" s="63">
        <f>IF(CH5&lt;='Income Assumptions'!$D$13,-CH11*'Income Assumptions'!$D$14,
IF(AND(CH5&lt;='Income Assumptions'!$E$13,CH5&gt;='Income Assumptions'!$E$11),-CH11*'Income Assumptions'!$E$14,
-CH11*'Income Assumptions'!$F$14))</f>
        <v>-29377.667298958546</v>
      </c>
      <c r="CI13" s="63">
        <f>IF(CI5&lt;='Income Assumptions'!$D$13,-CI11*'Income Assumptions'!$D$14,
IF(AND(CI5&lt;='Income Assumptions'!$E$13,CI5&gt;='Income Assumptions'!$E$11),-CI11*'Income Assumptions'!$E$14,
-CI11*'Income Assumptions'!$F$14))</f>
        <v>-29450.120551798758</v>
      </c>
      <c r="CJ13" s="63">
        <f>IF(CJ5&lt;='Income Assumptions'!$D$13,-CJ11*'Income Assumptions'!$D$14,
IF(AND(CJ5&lt;='Income Assumptions'!$E$13,CJ5&gt;='Income Assumptions'!$E$11),-CJ11*'Income Assumptions'!$E$14,
-CJ11*'Income Assumptions'!$F$14))</f>
        <v>-29522.752493906362</v>
      </c>
      <c r="CK13" s="63">
        <f>IF(CK5&lt;='Income Assumptions'!$D$13,-CK11*'Income Assumptions'!$D$14,
IF(AND(CK5&lt;='Income Assumptions'!$E$13,CK5&gt;='Income Assumptions'!$E$11),-CK11*'Income Assumptions'!$E$14,
-CK11*'Income Assumptions'!$F$14))</f>
        <v>-29595.563565977282</v>
      </c>
      <c r="CL13" s="63">
        <f>IF(CL5&lt;='Income Assumptions'!$D$13,-CL11*'Income Assumptions'!$D$14,
IF(AND(CL5&lt;='Income Assumptions'!$E$13,CL5&gt;='Income Assumptions'!$E$11),-CL11*'Income Assumptions'!$E$14,
-CL11*'Income Assumptions'!$F$14))</f>
        <v>-29668.554209794343</v>
      </c>
      <c r="CM13" s="63">
        <f>IF(CM5&lt;='Income Assumptions'!$D$13,-CM11*'Income Assumptions'!$D$14,
IF(AND(CM5&lt;='Income Assumptions'!$E$13,CM5&gt;='Income Assumptions'!$E$11),-CM11*'Income Assumptions'!$E$14,
-CM11*'Income Assumptions'!$F$14))</f>
        <v>-29741.72486822991</v>
      </c>
      <c r="CN13" s="63">
        <f>IF(CN5&lt;='Income Assumptions'!$D$13,-CN11*'Income Assumptions'!$D$14,
IF(AND(CN5&lt;='Income Assumptions'!$E$13,CN5&gt;='Income Assumptions'!$E$11),-CN11*'Income Assumptions'!$E$14,
-CN11*'Income Assumptions'!$F$14))</f>
        <v>-29815.075985248601</v>
      </c>
      <c r="CO13" s="63">
        <f>IF(CO5&lt;='Income Assumptions'!$D$13,-CO11*'Income Assumptions'!$D$14,
IF(AND(CO5&lt;='Income Assumptions'!$E$13,CO5&gt;='Income Assumptions'!$E$11),-CO11*'Income Assumptions'!$E$14,
-CO11*'Income Assumptions'!$F$14))</f>
        <v>-29888.608005909959</v>
      </c>
      <c r="CP13" s="63">
        <f>IF(CP5&lt;='Income Assumptions'!$D$13,-CP11*'Income Assumptions'!$D$14,
IF(AND(CP5&lt;='Income Assumptions'!$E$13,CP5&gt;='Income Assumptions'!$E$11),-CP11*'Income Assumptions'!$E$14,
-CP11*'Income Assumptions'!$F$14))</f>
        <v>-29962.321376371165</v>
      </c>
      <c r="CQ13" s="63">
        <f>IF(CQ5&lt;='Income Assumptions'!$D$13,-CQ11*'Income Assumptions'!$D$14,
IF(AND(CQ5&lt;='Income Assumptions'!$E$13,CQ5&gt;='Income Assumptions'!$E$11),-CQ11*'Income Assumptions'!$E$14,
-CQ11*'Income Assumptions'!$F$14))</f>
        <v>-30036.216543889757</v>
      </c>
      <c r="CR13" s="63">
        <f>IF(CR5&lt;='Income Assumptions'!$D$13,-CR11*'Income Assumptions'!$D$14,
IF(AND(CR5&lt;='Income Assumptions'!$E$13,CR5&gt;='Income Assumptions'!$E$11),-CR11*'Income Assumptions'!$E$14,
-CR11*'Income Assumptions'!$F$14))</f>
        <v>-30110.293956826321</v>
      </c>
      <c r="CS13" s="63">
        <f>IF(CS5&lt;='Income Assumptions'!$D$13,-CS11*'Income Assumptions'!$D$14,
IF(AND(CS5&lt;='Income Assumptions'!$E$13,CS5&gt;='Income Assumptions'!$E$11),-CS11*'Income Assumptions'!$E$14,
-CS11*'Income Assumptions'!$F$14))</f>
        <v>-30184.554064647222</v>
      </c>
      <c r="CT13" s="63">
        <f>IF(CT5&lt;='Income Assumptions'!$D$13,-CT11*'Income Assumptions'!$D$14,
IF(AND(CT5&lt;='Income Assumptions'!$E$13,CT5&gt;='Income Assumptions'!$E$11),-CT11*'Income Assumptions'!$E$14,
-CT11*'Income Assumptions'!$F$14))</f>
        <v>-30258.997317927326</v>
      </c>
      <c r="CU13" s="63">
        <f>IF(CU5&lt;='Income Assumptions'!$D$13,-CU11*'Income Assumptions'!$D$14,
IF(AND(CU5&lt;='Income Assumptions'!$E$13,CU5&gt;='Income Assumptions'!$E$11),-CU11*'Income Assumptions'!$E$14,
-CU11*'Income Assumptions'!$F$14))</f>
        <v>-30333.624168352748</v>
      </c>
      <c r="CV13" s="63">
        <f>IF(CV5&lt;='Income Assumptions'!$D$13,-CV11*'Income Assumptions'!$D$14,
IF(AND(CV5&lt;='Income Assumptions'!$E$13,CV5&gt;='Income Assumptions'!$E$11),-CV11*'Income Assumptions'!$E$14,
-CV11*'Income Assumptions'!$F$14))</f>
        <v>-30408.435068723575</v>
      </c>
      <c r="CW13" s="63">
        <f>IF(CW5&lt;='Income Assumptions'!$D$13,-CW11*'Income Assumptions'!$D$14,
IF(AND(CW5&lt;='Income Assumptions'!$E$13,CW5&gt;='Income Assumptions'!$E$11),-CW11*'Income Assumptions'!$E$14,
-CW11*'Income Assumptions'!$F$14))</f>
        <v>-30483.430472956632</v>
      </c>
      <c r="CX13" s="63">
        <f>IF(CX5&lt;='Income Assumptions'!$D$13,-CX11*'Income Assumptions'!$D$14,
IF(AND(CX5&lt;='Income Assumptions'!$E$13,CX5&gt;='Income Assumptions'!$E$11),-CX11*'Income Assumptions'!$E$14,
-CX11*'Income Assumptions'!$F$14))</f>
        <v>-30558.610836088203</v>
      </c>
      <c r="CY13" s="63">
        <f>IF(CY5&lt;='Income Assumptions'!$D$13,-CY11*'Income Assumptions'!$D$14,
IF(AND(CY5&lt;='Income Assumptions'!$E$13,CY5&gt;='Income Assumptions'!$E$11),-CY11*'Income Assumptions'!$E$14,
-CY11*'Income Assumptions'!$F$14))</f>
        <v>-30633.976614276842</v>
      </c>
      <c r="CZ13" s="63">
        <f>IF(CZ5&lt;='Income Assumptions'!$D$13,-CZ11*'Income Assumptions'!$D$14,
IF(AND(CZ5&lt;='Income Assumptions'!$E$13,CZ5&gt;='Income Assumptions'!$E$11),-CZ11*'Income Assumptions'!$E$14,
-CZ11*'Income Assumptions'!$F$14))</f>
        <v>-30709.528264806086</v>
      </c>
      <c r="DA13" s="63">
        <f>IF(DA5&lt;='Income Assumptions'!$D$13,-DA11*'Income Assumptions'!$D$14,
IF(AND(DA5&lt;='Income Assumptions'!$E$13,DA5&gt;='Income Assumptions'!$E$11),-DA11*'Income Assumptions'!$E$14,
-DA11*'Income Assumptions'!$F$14))</f>
        <v>-30785.266246087285</v>
      </c>
      <c r="DB13" s="63">
        <f>IF(DB5&lt;='Income Assumptions'!$D$13,-DB11*'Income Assumptions'!$D$14,
IF(AND(DB5&lt;='Income Assumptions'!$E$13,DB5&gt;='Income Assumptions'!$E$11),-DB11*'Income Assumptions'!$E$14,
-DB11*'Income Assumptions'!$F$14))</f>
        <v>-30861.191017662335</v>
      </c>
      <c r="DC13" s="63">
        <f>IF(DC5&lt;='Income Assumptions'!$D$13,-DC11*'Income Assumptions'!$D$14,
IF(AND(DC5&lt;='Income Assumptions'!$E$13,DC5&gt;='Income Assumptions'!$E$11),-DC11*'Income Assumptions'!$E$14,
-DC11*'Income Assumptions'!$F$14))</f>
        <v>-30937.303040206483</v>
      </c>
      <c r="DD13" s="63">
        <f>IF(DD5&lt;='Income Assumptions'!$D$13,-DD11*'Income Assumptions'!$D$14,
IF(AND(DD5&lt;='Income Assumptions'!$E$13,DD5&gt;='Income Assumptions'!$E$11),-DD11*'Income Assumptions'!$E$14,
-DD11*'Income Assumptions'!$F$14))</f>
        <v>-31013.602775531141</v>
      </c>
      <c r="DE13" s="63">
        <f>IF(DE5&lt;='Income Assumptions'!$D$13,-DE11*'Income Assumptions'!$D$14,
IF(AND(DE5&lt;='Income Assumptions'!$E$13,DE5&gt;='Income Assumptions'!$E$11),-DE11*'Income Assumptions'!$E$14,
-DE11*'Income Assumptions'!$F$14))</f>
        <v>-31090.090686586671</v>
      </c>
      <c r="DF13" s="63">
        <f>IF(DF5&lt;='Income Assumptions'!$D$13,-DF11*'Income Assumptions'!$D$14,
IF(AND(DF5&lt;='Income Assumptions'!$E$13,DF5&gt;='Income Assumptions'!$E$11),-DF11*'Income Assumptions'!$E$14,
-DF11*'Income Assumptions'!$F$14))</f>
        <v>-31166.767237465181</v>
      </c>
      <c r="DG13" s="63">
        <f>IF(DG5&lt;='Income Assumptions'!$D$13,-DG11*'Income Assumptions'!$D$14,
IF(AND(DG5&lt;='Income Assumptions'!$E$13,DG5&gt;='Income Assumptions'!$E$11),-DG11*'Income Assumptions'!$E$14,
-DG11*'Income Assumptions'!$F$14))</f>
        <v>-31243.632893403359</v>
      </c>
      <c r="DH13" s="63">
        <f>IF(DH5&lt;='Income Assumptions'!$D$13,-DH11*'Income Assumptions'!$D$14,
IF(AND(DH5&lt;='Income Assumptions'!$E$13,DH5&gt;='Income Assumptions'!$E$11),-DH11*'Income Assumptions'!$E$14,
-DH11*'Income Assumptions'!$F$14))</f>
        <v>-31320.688120785315</v>
      </c>
      <c r="DI13" s="63">
        <f>IF(DI5&lt;='Income Assumptions'!$D$13,-DI11*'Income Assumptions'!$D$14,
IF(AND(DI5&lt;='Income Assumptions'!$E$13,DI5&gt;='Income Assumptions'!$E$11),-DI11*'Income Assumptions'!$E$14,
-DI11*'Income Assumptions'!$F$14))</f>
        <v>-31397.93338714536</v>
      </c>
      <c r="DJ13" s="63">
        <f>IF(DJ5&lt;='Income Assumptions'!$D$13,-DJ11*'Income Assumptions'!$D$14,
IF(AND(DJ5&lt;='Income Assumptions'!$E$13,DJ5&gt;='Income Assumptions'!$E$11),-DJ11*'Income Assumptions'!$E$14,
-DJ11*'Income Assumptions'!$F$14))</f>
        <v>-31475.369161170878</v>
      </c>
      <c r="DK13" s="63">
        <f>IF(DK5&lt;='Income Assumptions'!$D$13,-DK11*'Income Assumptions'!$D$14,
IF(AND(DK5&lt;='Income Assumptions'!$E$13,DK5&gt;='Income Assumptions'!$E$11),-DK11*'Income Assumptions'!$E$14,
-DK11*'Income Assumptions'!$F$14))</f>
        <v>-31552.995912705177</v>
      </c>
      <c r="DL13" s="63">
        <f>IF(DL5&lt;='Income Assumptions'!$D$13,-DL11*'Income Assumptions'!$D$14,
IF(AND(DL5&lt;='Income Assumptions'!$E$13,DL5&gt;='Income Assumptions'!$E$11),-DL11*'Income Assumptions'!$E$14,
-DL11*'Income Assumptions'!$F$14))</f>
        <v>-31630.814112750308</v>
      </c>
      <c r="DM13" s="63">
        <f>IF(DM5&lt;='Income Assumptions'!$D$13,-DM11*'Income Assumptions'!$D$14,
IF(AND(DM5&lt;='Income Assumptions'!$E$13,DM5&gt;='Income Assumptions'!$E$11),-DM11*'Income Assumptions'!$E$14,
-DM11*'Income Assumptions'!$F$14))</f>
        <v>-31708.824233469935</v>
      </c>
      <c r="DN13" s="63">
        <f>IF(DN5&lt;='Income Assumptions'!$D$13,-DN11*'Income Assumptions'!$D$14,
IF(AND(DN5&lt;='Income Assumptions'!$E$13,DN5&gt;='Income Assumptions'!$E$11),-DN11*'Income Assumptions'!$E$14,
-DN11*'Income Assumptions'!$F$14))</f>
        <v>-31787.026748192231</v>
      </c>
      <c r="DO13" s="63">
        <f>IF(DO5&lt;='Income Assumptions'!$D$13,-DO11*'Income Assumptions'!$D$14,
IF(AND(DO5&lt;='Income Assumptions'!$E$13,DO5&gt;='Income Assumptions'!$E$11),-DO11*'Income Assumptions'!$E$14,
-DO11*'Income Assumptions'!$F$14))</f>
        <v>-31865.42213141271</v>
      </c>
      <c r="DP13" s="63">
        <f>IF(DP5&lt;='Income Assumptions'!$D$13,-DP11*'Income Assumptions'!$D$14,
IF(AND(DP5&lt;='Income Assumptions'!$E$13,DP5&gt;='Income Assumptions'!$E$11),-DP11*'Income Assumptions'!$E$14,
-DP11*'Income Assumptions'!$F$14))</f>
        <v>-31944.010858797112</v>
      </c>
      <c r="DQ13" s="63">
        <f>IF(DQ5&lt;='Income Assumptions'!$D$13,-DQ11*'Income Assumptions'!$D$14,
IF(AND(DQ5&lt;='Income Assumptions'!$E$13,DQ5&gt;='Income Assumptions'!$E$11),-DQ11*'Income Assumptions'!$E$14,
-DQ11*'Income Assumptions'!$F$14))</f>
        <v>-32022.793407184301</v>
      </c>
      <c r="DR13" s="63">
        <f>IF(DR5&lt;='Income Assumptions'!$D$13,-DR11*'Income Assumptions'!$D$14,
IF(AND(DR5&lt;='Income Assumptions'!$E$13,DR5&gt;='Income Assumptions'!$E$11),-DR11*'Income Assumptions'!$E$14,
-DR11*'Income Assumptions'!$F$14))</f>
        <v>-32101.770254589163</v>
      </c>
      <c r="DS13" s="63">
        <f>IF(DS5&lt;='Income Assumptions'!$D$13,-DS11*'Income Assumptions'!$D$14,
IF(AND(DS5&lt;='Income Assumptions'!$E$13,DS5&gt;='Income Assumptions'!$E$11),-DS11*'Income Assumptions'!$E$14,
-DS11*'Income Assumptions'!$F$14))</f>
        <v>-32180.941880205493</v>
      </c>
      <c r="DT13" s="63">
        <f>IF(DT5&lt;='Income Assumptions'!$D$13,-DT11*'Income Assumptions'!$D$14,
IF(AND(DT5&lt;='Income Assumptions'!$E$13,DT5&gt;='Income Assumptions'!$E$11),-DT11*'Income Assumptions'!$E$14,
-DT11*'Income Assumptions'!$F$14))</f>
        <v>-32260.308764408906</v>
      </c>
      <c r="DU13" s="63">
        <f>IF(DU5&lt;='Income Assumptions'!$D$13,-DU11*'Income Assumptions'!$D$14,
IF(AND(DU5&lt;='Income Assumptions'!$E$13,DU5&gt;='Income Assumptions'!$E$11),-DU11*'Income Assumptions'!$E$14,
-DU11*'Income Assumptions'!$F$14))</f>
        <v>-32339.871388759748</v>
      </c>
      <c r="DV13" s="63">
        <f>IF(DV5&lt;='Income Assumptions'!$D$13,-DV11*'Income Assumptions'!$D$14,
IF(AND(DV5&lt;='Income Assumptions'!$E$13,DV5&gt;='Income Assumptions'!$E$11),-DV11*'Income Assumptions'!$E$14,
-DV11*'Income Assumptions'!$F$14))</f>
        <v>-32419.630236006044</v>
      </c>
      <c r="DW13" s="63">
        <f>IF(DW5&lt;='Income Assumptions'!$D$13,-DW11*'Income Assumptions'!$D$14,
IF(AND(DW5&lt;='Income Assumptions'!$E$13,DW5&gt;='Income Assumptions'!$E$11),-DW11*'Income Assumptions'!$E$14,
-DW11*'Income Assumptions'!$F$14))</f>
        <v>-32499.585790086367</v>
      </c>
      <c r="DX13" s="63">
        <f>IF(DX5&lt;='Income Assumptions'!$D$13,-DX11*'Income Assumptions'!$D$14,
IF(AND(DX5&lt;='Income Assumptions'!$E$13,DX5&gt;='Income Assumptions'!$E$11),-DX11*'Income Assumptions'!$E$14,
-DX11*'Income Assumptions'!$F$14))</f>
        <v>-32579.738536132842</v>
      </c>
      <c r="DY13" s="63">
        <f>IF(DY5&lt;='Income Assumptions'!$D$13,-DY11*'Income Assumptions'!$D$14,
IF(AND(DY5&lt;='Income Assumptions'!$E$13,DY5&gt;='Income Assumptions'!$E$11),-DY11*'Income Assumptions'!$E$14,
-DY11*'Income Assumptions'!$F$14))</f>
        <v>-32660.088960474066</v>
      </c>
      <c r="DZ13" s="63">
        <f>IF(DZ5&lt;='Income Assumptions'!$D$13,-DZ11*'Income Assumptions'!$D$14,
IF(AND(DZ5&lt;='Income Assumptions'!$E$13,DZ5&gt;='Income Assumptions'!$E$11),-DZ11*'Income Assumptions'!$E$14,
-DZ11*'Income Assumptions'!$F$14))</f>
        <v>-32740.637550638032</v>
      </c>
      <c r="EA13" s="63">
        <f>IF(EA5&lt;='Income Assumptions'!$D$13,-EA11*'Income Assumptions'!$D$14,
IF(AND(EA5&lt;='Income Assumptions'!$E$13,EA5&gt;='Income Assumptions'!$E$11),-EA11*'Income Assumptions'!$E$14,
-EA11*'Income Assumptions'!$F$14))</f>
        <v>-32821.384795355123</v>
      </c>
      <c r="EB13" s="63">
        <f>IF(EB5&lt;='Income Assumptions'!$D$13,-EB11*'Income Assumptions'!$D$14,
IF(AND(EB5&lt;='Income Assumptions'!$E$13,EB5&gt;='Income Assumptions'!$E$11),-EB11*'Income Assumptions'!$E$14,
-EB11*'Income Assumptions'!$F$14))</f>
        <v>-32902.331184561051</v>
      </c>
      <c r="EC13" s="63">
        <f>IF(EC5&lt;='Income Assumptions'!$D$13,-EC11*'Income Assumptions'!$D$14,
IF(AND(EC5&lt;='Income Assumptions'!$E$13,EC5&gt;='Income Assumptions'!$E$11),-EC11*'Income Assumptions'!$E$14,
-EC11*'Income Assumptions'!$F$14))</f>
        <v>-32983.477209399862</v>
      </c>
      <c r="ED13" s="63">
        <f>IF(ED5&lt;='Income Assumptions'!$D$13,-ED11*'Income Assumptions'!$D$14,
IF(AND(ED5&lt;='Income Assumptions'!$E$13,ED5&gt;='Income Assumptions'!$E$11),-ED11*'Income Assumptions'!$E$14,
-ED11*'Income Assumptions'!$F$14))</f>
        <v>-33064.823362226867</v>
      </c>
      <c r="EE13" s="63">
        <f>IF(EE5&lt;='Income Assumptions'!$D$13,-EE11*'Income Assumptions'!$D$14,
IF(AND(EE5&lt;='Income Assumptions'!$E$13,EE5&gt;='Income Assumptions'!$E$11),-EE11*'Income Assumptions'!$E$14,
-EE11*'Income Assumptions'!$F$14))</f>
        <v>-33146.370136611687</v>
      </c>
      <c r="EF13" s="63">
        <f>IF(EF5&lt;='Income Assumptions'!$D$13,-EF11*'Income Assumptions'!$D$14,
IF(AND(EF5&lt;='Income Assumptions'!$E$13,EF5&gt;='Income Assumptions'!$E$11),-EF11*'Income Assumptions'!$E$14,
-EF11*'Income Assumptions'!$F$14))</f>
        <v>-33228.118027341203</v>
      </c>
      <c r="EG13" s="69">
        <f>IF(EG5&lt;='Income Assumptions'!$D$13,-EG11*'Income Assumptions'!$D$14,
IF(AND(EG5&lt;='Income Assumptions'!$E$13,EG5&gt;='Income Assumptions'!$E$11),-EG11*'Income Assumptions'!$E$14,
-EG11*'Income Assumptions'!$F$14))</f>
        <v>-33310.067530422573</v>
      </c>
      <c r="EH13" s="53" t="s">
        <v>106</v>
      </c>
    </row>
    <row r="14" spans="1:138" x14ac:dyDescent="0.2">
      <c r="B14" s="23"/>
      <c r="C14" s="70" t="s">
        <v>138</v>
      </c>
      <c r="D14" s="210">
        <f t="shared" si="33"/>
        <v>0</v>
      </c>
      <c r="E14" s="343"/>
      <c r="F14" s="63">
        <f>IF(F5&lt;='Income Assumptions'!$D$13,-F11*'Income Assumptions'!$D$15,
IF(AND(F5&lt;='Income Assumptions'!$E$13,F5&gt;='Income Assumptions'!$E$11),-F11*'Income Assumptions'!$E$15,
-F11*'Income Assumptions'!$F$15))</f>
        <v>0</v>
      </c>
      <c r="G14" s="63">
        <f>IF(G5&lt;='Income Assumptions'!$D$13,-G11*'Income Assumptions'!$D$15,
IF(AND(G5&lt;='Income Assumptions'!$E$13,G5&gt;='Income Assumptions'!$E$11),-G11*'Income Assumptions'!$E$15,
-G11*'Income Assumptions'!$F$15))</f>
        <v>0</v>
      </c>
      <c r="H14" s="63">
        <f>IF(H5&lt;='Income Assumptions'!$D$13,-H11*'Income Assumptions'!$D$15,
IF(AND(H5&lt;='Income Assumptions'!$E$13,H5&gt;='Income Assumptions'!$E$11),-H11*'Income Assumptions'!$E$15,
-H11*'Income Assumptions'!$F$15))</f>
        <v>0</v>
      </c>
      <c r="I14" s="63">
        <f>IF(I5&lt;='Income Assumptions'!$D$13,-I11*'Income Assumptions'!$D$15,
IF(AND(I5&lt;='Income Assumptions'!$E$13,I5&gt;='Income Assumptions'!$E$11),-I11*'Income Assumptions'!$E$15,
-I11*'Income Assumptions'!$F$15))</f>
        <v>0</v>
      </c>
      <c r="J14" s="63">
        <f>IF(J5&lt;='Income Assumptions'!$D$13,-J11*'Income Assumptions'!$D$15,
IF(AND(J5&lt;='Income Assumptions'!$E$13,J5&gt;='Income Assumptions'!$E$11),-J11*'Income Assumptions'!$E$15,
-J11*'Income Assumptions'!$F$15))</f>
        <v>0</v>
      </c>
      <c r="K14" s="63">
        <f>IF(K5&lt;='Income Assumptions'!$D$13,-K11*'Income Assumptions'!$D$15,
IF(AND(K5&lt;='Income Assumptions'!$E$13,K5&gt;='Income Assumptions'!$E$11),-K11*'Income Assumptions'!$E$15,
-K11*'Income Assumptions'!$F$15))</f>
        <v>0</v>
      </c>
      <c r="L14" s="63">
        <f>IF(L5&lt;='Income Assumptions'!$D$13,-L11*'Income Assumptions'!$D$15,
IF(AND(L5&lt;='Income Assumptions'!$E$13,L5&gt;='Income Assumptions'!$E$11),-L11*'Income Assumptions'!$E$15,
-L11*'Income Assumptions'!$F$15))</f>
        <v>0</v>
      </c>
      <c r="M14" s="63">
        <f>IF(M5&lt;='Income Assumptions'!$D$13,-M11*'Income Assumptions'!$D$15,
IF(AND(M5&lt;='Income Assumptions'!$E$13,M5&gt;='Income Assumptions'!$E$11),-M11*'Income Assumptions'!$E$15,
-M11*'Income Assumptions'!$F$15))</f>
        <v>0</v>
      </c>
      <c r="N14" s="63">
        <f>IF(N5&lt;='Income Assumptions'!$D$13,-N11*'Income Assumptions'!$D$15,
IF(AND(N5&lt;='Income Assumptions'!$E$13,N5&gt;='Income Assumptions'!$E$11),-N11*'Income Assumptions'!$E$15,
-N11*'Income Assumptions'!$F$15))</f>
        <v>0</v>
      </c>
      <c r="O14" s="63">
        <f>IF(O5&lt;='Income Assumptions'!$D$13,-O11*'Income Assumptions'!$D$15,
IF(AND(O5&lt;='Income Assumptions'!$E$13,O5&gt;='Income Assumptions'!$E$11),-O11*'Income Assumptions'!$E$15,
-O11*'Income Assumptions'!$F$15))</f>
        <v>0</v>
      </c>
      <c r="P14" s="63">
        <f>IF(P5&lt;='Income Assumptions'!$D$13,-P11*'Income Assumptions'!$D$15,
IF(AND(P5&lt;='Income Assumptions'!$E$13,P5&gt;='Income Assumptions'!$E$11),-P11*'Income Assumptions'!$E$15,
-P11*'Income Assumptions'!$F$15))</f>
        <v>0</v>
      </c>
      <c r="Q14" s="63">
        <f>IF(Q5&lt;='Income Assumptions'!$D$13,-Q11*'Income Assumptions'!$D$15,
IF(AND(Q5&lt;='Income Assumptions'!$E$13,Q5&gt;='Income Assumptions'!$E$11),-Q11*'Income Assumptions'!$E$15,
-Q11*'Income Assumptions'!$F$15))</f>
        <v>0</v>
      </c>
      <c r="R14" s="63">
        <f>IF(R5&lt;='Income Assumptions'!$D$13,-R11*'Income Assumptions'!$D$15,
IF(AND(R5&lt;='Income Assumptions'!$E$13,R5&gt;='Income Assumptions'!$E$11),-R11*'Income Assumptions'!$E$15,
-R11*'Income Assumptions'!$F$15))</f>
        <v>0</v>
      </c>
      <c r="S14" s="63">
        <f>IF(S5&lt;='Income Assumptions'!$D$13,-S11*'Income Assumptions'!$D$15,
IF(AND(S5&lt;='Income Assumptions'!$E$13,S5&gt;='Income Assumptions'!$E$11),-S11*'Income Assumptions'!$E$15,
-S11*'Income Assumptions'!$F$15))</f>
        <v>0</v>
      </c>
      <c r="T14" s="63">
        <f>IF(T5&lt;='Income Assumptions'!$D$13,-T11*'Income Assumptions'!$D$15,
IF(AND(T5&lt;='Income Assumptions'!$E$13,T5&gt;='Income Assumptions'!$E$11),-T11*'Income Assumptions'!$E$15,
-T11*'Income Assumptions'!$F$15))</f>
        <v>0</v>
      </c>
      <c r="U14" s="63">
        <f>IF(U5&lt;='Income Assumptions'!$D$13,-U11*'Income Assumptions'!$D$15,
IF(AND(U5&lt;='Income Assumptions'!$E$13,U5&gt;='Income Assumptions'!$E$11),-U11*'Income Assumptions'!$E$15,
-U11*'Income Assumptions'!$F$15))</f>
        <v>0</v>
      </c>
      <c r="V14" s="63">
        <f>IF(V5&lt;='Income Assumptions'!$D$13,-V11*'Income Assumptions'!$D$15,
IF(AND(V5&lt;='Income Assumptions'!$E$13,V5&gt;='Income Assumptions'!$E$11),-V11*'Income Assumptions'!$E$15,
-V11*'Income Assumptions'!$F$15))</f>
        <v>0</v>
      </c>
      <c r="W14" s="63">
        <f>IF(W5&lt;='Income Assumptions'!$D$13,-W11*'Income Assumptions'!$D$15,
IF(AND(W5&lt;='Income Assumptions'!$E$13,W5&gt;='Income Assumptions'!$E$11),-W11*'Income Assumptions'!$E$15,
-W11*'Income Assumptions'!$F$15))</f>
        <v>0</v>
      </c>
      <c r="X14" s="63">
        <f>IF(X5&lt;='Income Assumptions'!$D$13,-X11*'Income Assumptions'!$D$15,
IF(AND(X5&lt;='Income Assumptions'!$E$13,X5&gt;='Income Assumptions'!$E$11),-X11*'Income Assumptions'!$E$15,
-X11*'Income Assumptions'!$F$15))</f>
        <v>0</v>
      </c>
      <c r="Y14" s="63">
        <f>IF(Y5&lt;='Income Assumptions'!$D$13,-Y11*'Income Assumptions'!$D$15,
IF(AND(Y5&lt;='Income Assumptions'!$E$13,Y5&gt;='Income Assumptions'!$E$11),-Y11*'Income Assumptions'!$E$15,
-Y11*'Income Assumptions'!$F$15))</f>
        <v>0</v>
      </c>
      <c r="Z14" s="63">
        <f>IF(Z5&lt;='Income Assumptions'!$D$13,-Z11*'Income Assumptions'!$D$15,
IF(AND(Z5&lt;='Income Assumptions'!$E$13,Z5&gt;='Income Assumptions'!$E$11),-Z11*'Income Assumptions'!$E$15,
-Z11*'Income Assumptions'!$F$15))</f>
        <v>0</v>
      </c>
      <c r="AA14" s="63">
        <f>IF(AA5&lt;='Income Assumptions'!$D$13,-AA11*'Income Assumptions'!$D$15,
IF(AND(AA5&lt;='Income Assumptions'!$E$13,AA5&gt;='Income Assumptions'!$E$11),-AA11*'Income Assumptions'!$E$15,
-AA11*'Income Assumptions'!$F$15))</f>
        <v>0</v>
      </c>
      <c r="AB14" s="63">
        <f>IF(AB5&lt;='Income Assumptions'!$D$13,-AB11*'Income Assumptions'!$D$15,
IF(AND(AB5&lt;='Income Assumptions'!$E$13,AB5&gt;='Income Assumptions'!$E$11),-AB11*'Income Assumptions'!$E$15,
-AB11*'Income Assumptions'!$F$15))</f>
        <v>0</v>
      </c>
      <c r="AC14" s="63">
        <f>IF(AC5&lt;='Income Assumptions'!$D$13,-AC11*'Income Assumptions'!$D$15,
IF(AND(AC5&lt;='Income Assumptions'!$E$13,AC5&gt;='Income Assumptions'!$E$11),-AC11*'Income Assumptions'!$E$15,
-AC11*'Income Assumptions'!$F$15))</f>
        <v>0</v>
      </c>
      <c r="AD14" s="63">
        <f>IF(AD5&lt;='Income Assumptions'!$D$13,-AD11*'Income Assumptions'!$D$15,
IF(AND(AD5&lt;='Income Assumptions'!$E$13,AD5&gt;='Income Assumptions'!$E$11),-AD11*'Income Assumptions'!$E$15,
-AD11*'Income Assumptions'!$F$15))</f>
        <v>0</v>
      </c>
      <c r="AE14" s="63">
        <f>IF(AE5&lt;='Income Assumptions'!$D$13,-AE11*'Income Assumptions'!$D$15,
IF(AND(AE5&lt;='Income Assumptions'!$E$13,AE5&gt;='Income Assumptions'!$E$11),-AE11*'Income Assumptions'!$E$15,
-AE11*'Income Assumptions'!$F$15))</f>
        <v>0</v>
      </c>
      <c r="AF14" s="63">
        <f>IF(AF5&lt;='Income Assumptions'!$D$13,-AF11*'Income Assumptions'!$D$15,
IF(AND(AF5&lt;='Income Assumptions'!$E$13,AF5&gt;='Income Assumptions'!$E$11),-AF11*'Income Assumptions'!$E$15,
-AF11*'Income Assumptions'!$F$15))</f>
        <v>0</v>
      </c>
      <c r="AG14" s="63">
        <f>IF(AG5&lt;='Income Assumptions'!$D$13,-AG11*'Income Assumptions'!$D$15,
IF(AND(AG5&lt;='Income Assumptions'!$E$13,AG5&gt;='Income Assumptions'!$E$11),-AG11*'Income Assumptions'!$E$15,
-AG11*'Income Assumptions'!$F$15))</f>
        <v>0</v>
      </c>
      <c r="AH14" s="63">
        <f>IF(AH5&lt;='Income Assumptions'!$D$13,-AH11*'Income Assumptions'!$D$15,
IF(AND(AH5&lt;='Income Assumptions'!$E$13,AH5&gt;='Income Assumptions'!$E$11),-AH11*'Income Assumptions'!$E$15,
-AH11*'Income Assumptions'!$F$15))</f>
        <v>0</v>
      </c>
      <c r="AI14" s="63">
        <f>IF(AI5&lt;='Income Assumptions'!$D$13,-AI11*'Income Assumptions'!$D$15,
IF(AND(AI5&lt;='Income Assumptions'!$E$13,AI5&gt;='Income Assumptions'!$E$11),-AI11*'Income Assumptions'!$E$15,
-AI11*'Income Assumptions'!$F$15))</f>
        <v>0</v>
      </c>
      <c r="AJ14" s="63">
        <f>IF(AJ5&lt;='Income Assumptions'!$D$13,-AJ11*'Income Assumptions'!$D$15,
IF(AND(AJ5&lt;='Income Assumptions'!$E$13,AJ5&gt;='Income Assumptions'!$E$11),-AJ11*'Income Assumptions'!$E$15,
-AJ11*'Income Assumptions'!$F$15))</f>
        <v>0</v>
      </c>
      <c r="AK14" s="63">
        <f>IF(AK5&lt;='Income Assumptions'!$D$13,-AK11*'Income Assumptions'!$D$15,
IF(AND(AK5&lt;='Income Assumptions'!$E$13,AK5&gt;='Income Assumptions'!$E$11),-AK11*'Income Assumptions'!$E$15,
-AK11*'Income Assumptions'!$F$15))</f>
        <v>0</v>
      </c>
      <c r="AL14" s="63">
        <f>IF(AL5&lt;='Income Assumptions'!$D$13,-AL11*'Income Assumptions'!$D$15,
IF(AND(AL5&lt;='Income Assumptions'!$E$13,AL5&gt;='Income Assumptions'!$E$11),-AL11*'Income Assumptions'!$E$15,
-AL11*'Income Assumptions'!$F$15))</f>
        <v>0</v>
      </c>
      <c r="AM14" s="63">
        <f>IF(AM5&lt;='Income Assumptions'!$D$13,-AM11*'Income Assumptions'!$D$15,
IF(AND(AM5&lt;='Income Assumptions'!$E$13,AM5&gt;='Income Assumptions'!$E$11),-AM11*'Income Assumptions'!$E$15,
-AM11*'Income Assumptions'!$F$15))</f>
        <v>0</v>
      </c>
      <c r="AN14" s="63">
        <f>IF(AN5&lt;='Income Assumptions'!$D$13,-AN11*'Income Assumptions'!$D$15,
IF(AND(AN5&lt;='Income Assumptions'!$E$13,AN5&gt;='Income Assumptions'!$E$11),-AN11*'Income Assumptions'!$E$15,
-AN11*'Income Assumptions'!$F$15))</f>
        <v>0</v>
      </c>
      <c r="AO14" s="63">
        <f>IF(AO5&lt;='Income Assumptions'!$D$13,-AO11*'Income Assumptions'!$D$15,
IF(AND(AO5&lt;='Income Assumptions'!$E$13,AO5&gt;='Income Assumptions'!$E$11),-AO11*'Income Assumptions'!$E$15,
-AO11*'Income Assumptions'!$F$15))</f>
        <v>0</v>
      </c>
      <c r="AP14" s="63">
        <f>IF(AP5&lt;='Income Assumptions'!$D$13,-AP11*'Income Assumptions'!$D$15,
IF(AND(AP5&lt;='Income Assumptions'!$E$13,AP5&gt;='Income Assumptions'!$E$11),-AP11*'Income Assumptions'!$E$15,
-AP11*'Income Assumptions'!$F$15))</f>
        <v>0</v>
      </c>
      <c r="AQ14" s="63">
        <f>IF(AQ5&lt;='Income Assumptions'!$D$13,-AQ11*'Income Assumptions'!$D$15,
IF(AND(AQ5&lt;='Income Assumptions'!$E$13,AQ5&gt;='Income Assumptions'!$E$11),-AQ11*'Income Assumptions'!$E$15,
-AQ11*'Income Assumptions'!$F$15))</f>
        <v>0</v>
      </c>
      <c r="AR14" s="63">
        <f>IF(AR5&lt;='Income Assumptions'!$D$13,-AR11*'Income Assumptions'!$D$15,
IF(AND(AR5&lt;='Income Assumptions'!$E$13,AR5&gt;='Income Assumptions'!$E$11),-AR11*'Income Assumptions'!$E$15,
-AR11*'Income Assumptions'!$F$15))</f>
        <v>0</v>
      </c>
      <c r="AS14" s="63">
        <f>IF(AS5&lt;='Income Assumptions'!$D$13,-AS11*'Income Assumptions'!$D$15,
IF(AND(AS5&lt;='Income Assumptions'!$E$13,AS5&gt;='Income Assumptions'!$E$11),-AS11*'Income Assumptions'!$E$15,
-AS11*'Income Assumptions'!$F$15))</f>
        <v>0</v>
      </c>
      <c r="AT14" s="63">
        <f>IF(AT5&lt;='Income Assumptions'!$D$13,-AT11*'Income Assumptions'!$D$15,
IF(AND(AT5&lt;='Income Assumptions'!$E$13,AT5&gt;='Income Assumptions'!$E$11),-AT11*'Income Assumptions'!$E$15,
-AT11*'Income Assumptions'!$F$15))</f>
        <v>0</v>
      </c>
      <c r="AU14" s="63">
        <f>IF(AU5&lt;='Income Assumptions'!$D$13,-AU11*'Income Assumptions'!$D$15,
IF(AND(AU5&lt;='Income Assumptions'!$E$13,AU5&gt;='Income Assumptions'!$E$11),-AU11*'Income Assumptions'!$E$15,
-AU11*'Income Assumptions'!$F$15))</f>
        <v>0</v>
      </c>
      <c r="AV14" s="63">
        <f>IF(AV5&lt;='Income Assumptions'!$D$13,-AV11*'Income Assumptions'!$D$15,
IF(AND(AV5&lt;='Income Assumptions'!$E$13,AV5&gt;='Income Assumptions'!$E$11),-AV11*'Income Assumptions'!$E$15,
-AV11*'Income Assumptions'!$F$15))</f>
        <v>0</v>
      </c>
      <c r="AW14" s="63">
        <f>IF(AW5&lt;='Income Assumptions'!$D$13,-AW11*'Income Assumptions'!$D$15,
IF(AND(AW5&lt;='Income Assumptions'!$E$13,AW5&gt;='Income Assumptions'!$E$11),-AW11*'Income Assumptions'!$E$15,
-AW11*'Income Assumptions'!$F$15))</f>
        <v>0</v>
      </c>
      <c r="AX14" s="63">
        <f>IF(AX5&lt;='Income Assumptions'!$D$13,-AX11*'Income Assumptions'!$D$15,
IF(AND(AX5&lt;='Income Assumptions'!$E$13,AX5&gt;='Income Assumptions'!$E$11),-AX11*'Income Assumptions'!$E$15,
-AX11*'Income Assumptions'!$F$15))</f>
        <v>0</v>
      </c>
      <c r="AY14" s="63">
        <f>IF(AY5&lt;='Income Assumptions'!$D$13,-AY11*'Income Assumptions'!$D$15,
IF(AND(AY5&lt;='Income Assumptions'!$E$13,AY5&gt;='Income Assumptions'!$E$11),-AY11*'Income Assumptions'!$E$15,
-AY11*'Income Assumptions'!$F$15))</f>
        <v>0</v>
      </c>
      <c r="AZ14" s="63">
        <f>IF(AZ5&lt;='Income Assumptions'!$D$13,-AZ11*'Income Assumptions'!$D$15,
IF(AND(AZ5&lt;='Income Assumptions'!$E$13,AZ5&gt;='Income Assumptions'!$E$11),-AZ11*'Income Assumptions'!$E$15,
-AZ11*'Income Assumptions'!$F$15))</f>
        <v>0</v>
      </c>
      <c r="BA14" s="63">
        <f>IF(BA5&lt;='Income Assumptions'!$D$13,-BA11*'Income Assumptions'!$D$15,
IF(AND(BA5&lt;='Income Assumptions'!$E$13,BA5&gt;='Income Assumptions'!$E$11),-BA11*'Income Assumptions'!$E$15,
-BA11*'Income Assumptions'!$F$15))</f>
        <v>0</v>
      </c>
      <c r="BB14" s="63">
        <f>IF(BB5&lt;='Income Assumptions'!$D$13,-BB11*'Income Assumptions'!$D$15,
IF(AND(BB5&lt;='Income Assumptions'!$E$13,BB5&gt;='Income Assumptions'!$E$11),-BB11*'Income Assumptions'!$E$15,
-BB11*'Income Assumptions'!$F$15))</f>
        <v>0</v>
      </c>
      <c r="BC14" s="63">
        <f>IF(BC5&lt;='Income Assumptions'!$D$13,-BC11*'Income Assumptions'!$D$15,
IF(AND(BC5&lt;='Income Assumptions'!$E$13,BC5&gt;='Income Assumptions'!$E$11),-BC11*'Income Assumptions'!$E$15,
-BC11*'Income Assumptions'!$F$15))</f>
        <v>0</v>
      </c>
      <c r="BD14" s="63">
        <f>IF(BD5&lt;='Income Assumptions'!$D$13,-BD11*'Income Assumptions'!$D$15,
IF(AND(BD5&lt;='Income Assumptions'!$E$13,BD5&gt;='Income Assumptions'!$E$11),-BD11*'Income Assumptions'!$E$15,
-BD11*'Income Assumptions'!$F$15))</f>
        <v>0</v>
      </c>
      <c r="BE14" s="63">
        <f>IF(BE5&lt;='Income Assumptions'!$D$13,-BE11*'Income Assumptions'!$D$15,
IF(AND(BE5&lt;='Income Assumptions'!$E$13,BE5&gt;='Income Assumptions'!$E$11),-BE11*'Income Assumptions'!$E$15,
-BE11*'Income Assumptions'!$F$15))</f>
        <v>0</v>
      </c>
      <c r="BF14" s="63">
        <f>IF(BF5&lt;='Income Assumptions'!$D$13,-BF11*'Income Assumptions'!$D$15,
IF(AND(BF5&lt;='Income Assumptions'!$E$13,BF5&gt;='Income Assumptions'!$E$11),-BF11*'Income Assumptions'!$E$15,
-BF11*'Income Assumptions'!$F$15))</f>
        <v>0</v>
      </c>
      <c r="BG14" s="63">
        <f>IF(BG5&lt;='Income Assumptions'!$D$13,-BG11*'Income Assumptions'!$D$15,
IF(AND(BG5&lt;='Income Assumptions'!$E$13,BG5&gt;='Income Assumptions'!$E$11),-BG11*'Income Assumptions'!$E$15,
-BG11*'Income Assumptions'!$F$15))</f>
        <v>0</v>
      </c>
      <c r="BH14" s="63">
        <f>IF(BH5&lt;='Income Assumptions'!$D$13,-BH11*'Income Assumptions'!$D$15,
IF(AND(BH5&lt;='Income Assumptions'!$E$13,BH5&gt;='Income Assumptions'!$E$11),-BH11*'Income Assumptions'!$E$15,
-BH11*'Income Assumptions'!$F$15))</f>
        <v>0</v>
      </c>
      <c r="BI14" s="63">
        <f>IF(BI5&lt;='Income Assumptions'!$D$13,-BI11*'Income Assumptions'!$D$15,
IF(AND(BI5&lt;='Income Assumptions'!$E$13,BI5&gt;='Income Assumptions'!$E$11),-BI11*'Income Assumptions'!$E$15,
-BI11*'Income Assumptions'!$F$15))</f>
        <v>0</v>
      </c>
      <c r="BJ14" s="63">
        <f>IF(BJ5&lt;='Income Assumptions'!$D$13,-BJ11*'Income Assumptions'!$D$15,
IF(AND(BJ5&lt;='Income Assumptions'!$E$13,BJ5&gt;='Income Assumptions'!$E$11),-BJ11*'Income Assumptions'!$E$15,
-BJ11*'Income Assumptions'!$F$15))</f>
        <v>0</v>
      </c>
      <c r="BK14" s="63">
        <f>IF(BK5&lt;='Income Assumptions'!$D$13,-BK11*'Income Assumptions'!$D$15,
IF(AND(BK5&lt;='Income Assumptions'!$E$13,BK5&gt;='Income Assumptions'!$E$11),-BK11*'Income Assumptions'!$E$15,
-BK11*'Income Assumptions'!$F$15))</f>
        <v>0</v>
      </c>
      <c r="BL14" s="63">
        <f>IF(BL5&lt;='Income Assumptions'!$D$13,-BL11*'Income Assumptions'!$D$15,
IF(AND(BL5&lt;='Income Assumptions'!$E$13,BL5&gt;='Income Assumptions'!$E$11),-BL11*'Income Assumptions'!$E$15,
-BL11*'Income Assumptions'!$F$15))</f>
        <v>0</v>
      </c>
      <c r="BM14" s="63">
        <f>IF(BM5&lt;='Income Assumptions'!$D$13,-BM11*'Income Assumptions'!$D$15,
IF(AND(BM5&lt;='Income Assumptions'!$E$13,BM5&gt;='Income Assumptions'!$E$11),-BM11*'Income Assumptions'!$E$15,
-BM11*'Income Assumptions'!$F$15))</f>
        <v>0</v>
      </c>
      <c r="BN14" s="63">
        <f>IF(BN5&lt;='Income Assumptions'!$D$13,-BN11*'Income Assumptions'!$D$15,
IF(AND(BN5&lt;='Income Assumptions'!$E$13,BN5&gt;='Income Assumptions'!$E$11),-BN11*'Income Assumptions'!$E$15,
-BN11*'Income Assumptions'!$F$15))</f>
        <v>0</v>
      </c>
      <c r="BO14" s="63">
        <f>IF(BO5&lt;='Income Assumptions'!$D$13,-BO11*'Income Assumptions'!$D$15,
IF(AND(BO5&lt;='Income Assumptions'!$E$13,BO5&gt;='Income Assumptions'!$E$11),-BO11*'Income Assumptions'!$E$15,
-BO11*'Income Assumptions'!$F$15))</f>
        <v>0</v>
      </c>
      <c r="BP14" s="63">
        <f>IF(BP5&lt;='Income Assumptions'!$D$13,-BP11*'Income Assumptions'!$D$15,
IF(AND(BP5&lt;='Income Assumptions'!$E$13,BP5&gt;='Income Assumptions'!$E$11),-BP11*'Income Assumptions'!$E$15,
-BP11*'Income Assumptions'!$F$15))</f>
        <v>0</v>
      </c>
      <c r="BQ14" s="63">
        <f>IF(BQ5&lt;='Income Assumptions'!$D$13,-BQ11*'Income Assumptions'!$D$15,
IF(AND(BQ5&lt;='Income Assumptions'!$E$13,BQ5&gt;='Income Assumptions'!$E$11),-BQ11*'Income Assumptions'!$E$15,
-BQ11*'Income Assumptions'!$F$15))</f>
        <v>0</v>
      </c>
      <c r="BR14" s="63">
        <f>IF(BR5&lt;='Income Assumptions'!$D$13,-BR11*'Income Assumptions'!$D$15,
IF(AND(BR5&lt;='Income Assumptions'!$E$13,BR5&gt;='Income Assumptions'!$E$11),-BR11*'Income Assumptions'!$E$15,
-BR11*'Income Assumptions'!$F$15))</f>
        <v>0</v>
      </c>
      <c r="BS14" s="63">
        <f>IF(BS5&lt;='Income Assumptions'!$D$13,-BS11*'Income Assumptions'!$D$15,
IF(AND(BS5&lt;='Income Assumptions'!$E$13,BS5&gt;='Income Assumptions'!$E$11),-BS11*'Income Assumptions'!$E$15,
-BS11*'Income Assumptions'!$F$15))</f>
        <v>0</v>
      </c>
      <c r="BT14" s="63">
        <f>IF(BT5&lt;='Income Assumptions'!$D$13,-BT11*'Income Assumptions'!$D$15,
IF(AND(BT5&lt;='Income Assumptions'!$E$13,BT5&gt;='Income Assumptions'!$E$11),-BT11*'Income Assumptions'!$E$15,
-BT11*'Income Assumptions'!$F$15))</f>
        <v>0</v>
      </c>
      <c r="BU14" s="63">
        <f>IF(BU5&lt;='Income Assumptions'!$D$13,-BU11*'Income Assumptions'!$D$15,
IF(AND(BU5&lt;='Income Assumptions'!$E$13,BU5&gt;='Income Assumptions'!$E$11),-BU11*'Income Assumptions'!$E$15,
-BU11*'Income Assumptions'!$F$15))</f>
        <v>0</v>
      </c>
      <c r="BV14" s="63">
        <f>IF(BV5&lt;='Income Assumptions'!$D$13,-BV11*'Income Assumptions'!$D$15,
IF(AND(BV5&lt;='Income Assumptions'!$E$13,BV5&gt;='Income Assumptions'!$E$11),-BV11*'Income Assumptions'!$E$15,
-BV11*'Income Assumptions'!$F$15))</f>
        <v>0</v>
      </c>
      <c r="BW14" s="63">
        <f>IF(BW5&lt;='Income Assumptions'!$D$13,-BW11*'Income Assumptions'!$D$15,
IF(AND(BW5&lt;='Income Assumptions'!$E$13,BW5&gt;='Income Assumptions'!$E$11),-BW11*'Income Assumptions'!$E$15,
-BW11*'Income Assumptions'!$F$15))</f>
        <v>0</v>
      </c>
      <c r="BX14" s="63">
        <f>IF(BX5&lt;='Income Assumptions'!$D$13,-BX11*'Income Assumptions'!$D$15,
IF(AND(BX5&lt;='Income Assumptions'!$E$13,BX5&gt;='Income Assumptions'!$E$11),-BX11*'Income Assumptions'!$E$15,
-BX11*'Income Assumptions'!$F$15))</f>
        <v>0</v>
      </c>
      <c r="BY14" s="63">
        <f>IF(BY5&lt;='Income Assumptions'!$D$13,-BY11*'Income Assumptions'!$D$15,
IF(AND(BY5&lt;='Income Assumptions'!$E$13,BY5&gt;='Income Assumptions'!$E$11),-BY11*'Income Assumptions'!$E$15,
-BY11*'Income Assumptions'!$F$15))</f>
        <v>0</v>
      </c>
      <c r="BZ14" s="63">
        <f>IF(BZ5&lt;='Income Assumptions'!$D$13,-BZ11*'Income Assumptions'!$D$15,
IF(AND(BZ5&lt;='Income Assumptions'!$E$13,BZ5&gt;='Income Assumptions'!$E$11),-BZ11*'Income Assumptions'!$E$15,
-BZ11*'Income Assumptions'!$F$15))</f>
        <v>0</v>
      </c>
      <c r="CA14" s="63">
        <f>IF(CA5&lt;='Income Assumptions'!$D$13,-CA11*'Income Assumptions'!$D$15,
IF(AND(CA5&lt;='Income Assumptions'!$E$13,CA5&gt;='Income Assumptions'!$E$11),-CA11*'Income Assumptions'!$E$15,
-CA11*'Income Assumptions'!$F$15))</f>
        <v>0</v>
      </c>
      <c r="CB14" s="63">
        <f>IF(CB5&lt;='Income Assumptions'!$D$13,-CB11*'Income Assumptions'!$D$15,
IF(AND(CB5&lt;='Income Assumptions'!$E$13,CB5&gt;='Income Assumptions'!$E$11),-CB11*'Income Assumptions'!$E$15,
-CB11*'Income Assumptions'!$F$15))</f>
        <v>0</v>
      </c>
      <c r="CC14" s="63">
        <f>IF(CC5&lt;='Income Assumptions'!$D$13,-CC11*'Income Assumptions'!$D$15,
IF(AND(CC5&lt;='Income Assumptions'!$E$13,CC5&gt;='Income Assumptions'!$E$11),-CC11*'Income Assumptions'!$E$15,
-CC11*'Income Assumptions'!$F$15))</f>
        <v>0</v>
      </c>
      <c r="CD14" s="63">
        <f>IF(CD5&lt;='Income Assumptions'!$D$13,-CD11*'Income Assumptions'!$D$15,
IF(AND(CD5&lt;='Income Assumptions'!$E$13,CD5&gt;='Income Assumptions'!$E$11),-CD11*'Income Assumptions'!$E$15,
-CD11*'Income Assumptions'!$F$15))</f>
        <v>0</v>
      </c>
      <c r="CE14" s="63">
        <f>IF(CE5&lt;='Income Assumptions'!$D$13,-CE11*'Income Assumptions'!$D$15,
IF(AND(CE5&lt;='Income Assumptions'!$E$13,CE5&gt;='Income Assumptions'!$E$11),-CE11*'Income Assumptions'!$E$15,
-CE11*'Income Assumptions'!$F$15))</f>
        <v>0</v>
      </c>
      <c r="CF14" s="63">
        <f>IF(CF5&lt;='Income Assumptions'!$D$13,-CF11*'Income Assumptions'!$D$15,
IF(AND(CF5&lt;='Income Assumptions'!$E$13,CF5&gt;='Income Assumptions'!$E$11),-CF11*'Income Assumptions'!$E$15,
-CF11*'Income Assumptions'!$F$15))</f>
        <v>0</v>
      </c>
      <c r="CG14" s="63">
        <f>IF(CG5&lt;='Income Assumptions'!$D$13,-CG11*'Income Assumptions'!$D$15,
IF(AND(CG5&lt;='Income Assumptions'!$E$13,CG5&gt;='Income Assumptions'!$E$11),-CG11*'Income Assumptions'!$E$15,
-CG11*'Income Assumptions'!$F$15))</f>
        <v>0</v>
      </c>
      <c r="CH14" s="63">
        <f>IF(CH5&lt;='Income Assumptions'!$D$13,-CH11*'Income Assumptions'!$D$15,
IF(AND(CH5&lt;='Income Assumptions'!$E$13,CH5&gt;='Income Assumptions'!$E$11),-CH11*'Income Assumptions'!$E$15,
-CH11*'Income Assumptions'!$F$15))</f>
        <v>0</v>
      </c>
      <c r="CI14" s="63">
        <f>IF(CI5&lt;='Income Assumptions'!$D$13,-CI11*'Income Assumptions'!$D$15,
IF(AND(CI5&lt;='Income Assumptions'!$E$13,CI5&gt;='Income Assumptions'!$E$11),-CI11*'Income Assumptions'!$E$15,
-CI11*'Income Assumptions'!$F$15))</f>
        <v>0</v>
      </c>
      <c r="CJ14" s="63">
        <f>IF(CJ5&lt;='Income Assumptions'!$D$13,-CJ11*'Income Assumptions'!$D$15,
IF(AND(CJ5&lt;='Income Assumptions'!$E$13,CJ5&gt;='Income Assumptions'!$E$11),-CJ11*'Income Assumptions'!$E$15,
-CJ11*'Income Assumptions'!$F$15))</f>
        <v>0</v>
      </c>
      <c r="CK14" s="63">
        <f>IF(CK5&lt;='Income Assumptions'!$D$13,-CK11*'Income Assumptions'!$D$15,
IF(AND(CK5&lt;='Income Assumptions'!$E$13,CK5&gt;='Income Assumptions'!$E$11),-CK11*'Income Assumptions'!$E$15,
-CK11*'Income Assumptions'!$F$15))</f>
        <v>0</v>
      </c>
      <c r="CL14" s="63">
        <f>IF(CL5&lt;='Income Assumptions'!$D$13,-CL11*'Income Assumptions'!$D$15,
IF(AND(CL5&lt;='Income Assumptions'!$E$13,CL5&gt;='Income Assumptions'!$E$11),-CL11*'Income Assumptions'!$E$15,
-CL11*'Income Assumptions'!$F$15))</f>
        <v>0</v>
      </c>
      <c r="CM14" s="63">
        <f>IF(CM5&lt;='Income Assumptions'!$D$13,-CM11*'Income Assumptions'!$D$15,
IF(AND(CM5&lt;='Income Assumptions'!$E$13,CM5&gt;='Income Assumptions'!$E$11),-CM11*'Income Assumptions'!$E$15,
-CM11*'Income Assumptions'!$F$15))</f>
        <v>0</v>
      </c>
      <c r="CN14" s="63">
        <f>IF(CN5&lt;='Income Assumptions'!$D$13,-CN11*'Income Assumptions'!$D$15,
IF(AND(CN5&lt;='Income Assumptions'!$E$13,CN5&gt;='Income Assumptions'!$E$11),-CN11*'Income Assumptions'!$E$15,
-CN11*'Income Assumptions'!$F$15))</f>
        <v>0</v>
      </c>
      <c r="CO14" s="63">
        <f>IF(CO5&lt;='Income Assumptions'!$D$13,-CO11*'Income Assumptions'!$D$15,
IF(AND(CO5&lt;='Income Assumptions'!$E$13,CO5&gt;='Income Assumptions'!$E$11),-CO11*'Income Assumptions'!$E$15,
-CO11*'Income Assumptions'!$F$15))</f>
        <v>0</v>
      </c>
      <c r="CP14" s="63">
        <f>IF(CP5&lt;='Income Assumptions'!$D$13,-CP11*'Income Assumptions'!$D$15,
IF(AND(CP5&lt;='Income Assumptions'!$E$13,CP5&gt;='Income Assumptions'!$E$11),-CP11*'Income Assumptions'!$E$15,
-CP11*'Income Assumptions'!$F$15))</f>
        <v>0</v>
      </c>
      <c r="CQ14" s="63">
        <f>IF(CQ5&lt;='Income Assumptions'!$D$13,-CQ11*'Income Assumptions'!$D$15,
IF(AND(CQ5&lt;='Income Assumptions'!$E$13,CQ5&gt;='Income Assumptions'!$E$11),-CQ11*'Income Assumptions'!$E$15,
-CQ11*'Income Assumptions'!$F$15))</f>
        <v>0</v>
      </c>
      <c r="CR14" s="63">
        <f>IF(CR5&lt;='Income Assumptions'!$D$13,-CR11*'Income Assumptions'!$D$15,
IF(AND(CR5&lt;='Income Assumptions'!$E$13,CR5&gt;='Income Assumptions'!$E$11),-CR11*'Income Assumptions'!$E$15,
-CR11*'Income Assumptions'!$F$15))</f>
        <v>0</v>
      </c>
      <c r="CS14" s="63">
        <f>IF(CS5&lt;='Income Assumptions'!$D$13,-CS11*'Income Assumptions'!$D$15,
IF(AND(CS5&lt;='Income Assumptions'!$E$13,CS5&gt;='Income Assumptions'!$E$11),-CS11*'Income Assumptions'!$E$15,
-CS11*'Income Assumptions'!$F$15))</f>
        <v>0</v>
      </c>
      <c r="CT14" s="63">
        <f>IF(CT5&lt;='Income Assumptions'!$D$13,-CT11*'Income Assumptions'!$D$15,
IF(AND(CT5&lt;='Income Assumptions'!$E$13,CT5&gt;='Income Assumptions'!$E$11),-CT11*'Income Assumptions'!$E$15,
-CT11*'Income Assumptions'!$F$15))</f>
        <v>0</v>
      </c>
      <c r="CU14" s="63">
        <f>IF(CU5&lt;='Income Assumptions'!$D$13,-CU11*'Income Assumptions'!$D$15,
IF(AND(CU5&lt;='Income Assumptions'!$E$13,CU5&gt;='Income Assumptions'!$E$11),-CU11*'Income Assumptions'!$E$15,
-CU11*'Income Assumptions'!$F$15))</f>
        <v>0</v>
      </c>
      <c r="CV14" s="63">
        <f>IF(CV5&lt;='Income Assumptions'!$D$13,-CV11*'Income Assumptions'!$D$15,
IF(AND(CV5&lt;='Income Assumptions'!$E$13,CV5&gt;='Income Assumptions'!$E$11),-CV11*'Income Assumptions'!$E$15,
-CV11*'Income Assumptions'!$F$15))</f>
        <v>0</v>
      </c>
      <c r="CW14" s="63">
        <f>IF(CW5&lt;='Income Assumptions'!$D$13,-CW11*'Income Assumptions'!$D$15,
IF(AND(CW5&lt;='Income Assumptions'!$E$13,CW5&gt;='Income Assumptions'!$E$11),-CW11*'Income Assumptions'!$E$15,
-CW11*'Income Assumptions'!$F$15))</f>
        <v>0</v>
      </c>
      <c r="CX14" s="63">
        <f>IF(CX5&lt;='Income Assumptions'!$D$13,-CX11*'Income Assumptions'!$D$15,
IF(AND(CX5&lt;='Income Assumptions'!$E$13,CX5&gt;='Income Assumptions'!$E$11),-CX11*'Income Assumptions'!$E$15,
-CX11*'Income Assumptions'!$F$15))</f>
        <v>0</v>
      </c>
      <c r="CY14" s="63">
        <f>IF(CY5&lt;='Income Assumptions'!$D$13,-CY11*'Income Assumptions'!$D$15,
IF(AND(CY5&lt;='Income Assumptions'!$E$13,CY5&gt;='Income Assumptions'!$E$11),-CY11*'Income Assumptions'!$E$15,
-CY11*'Income Assumptions'!$F$15))</f>
        <v>0</v>
      </c>
      <c r="CZ14" s="63">
        <f>IF(CZ5&lt;='Income Assumptions'!$D$13,-CZ11*'Income Assumptions'!$D$15,
IF(AND(CZ5&lt;='Income Assumptions'!$E$13,CZ5&gt;='Income Assumptions'!$E$11),-CZ11*'Income Assumptions'!$E$15,
-CZ11*'Income Assumptions'!$F$15))</f>
        <v>0</v>
      </c>
      <c r="DA14" s="63">
        <f>IF(DA5&lt;='Income Assumptions'!$D$13,-DA11*'Income Assumptions'!$D$15,
IF(AND(DA5&lt;='Income Assumptions'!$E$13,DA5&gt;='Income Assumptions'!$E$11),-DA11*'Income Assumptions'!$E$15,
-DA11*'Income Assumptions'!$F$15))</f>
        <v>0</v>
      </c>
      <c r="DB14" s="63">
        <f>IF(DB5&lt;='Income Assumptions'!$D$13,-DB11*'Income Assumptions'!$D$15,
IF(AND(DB5&lt;='Income Assumptions'!$E$13,DB5&gt;='Income Assumptions'!$E$11),-DB11*'Income Assumptions'!$E$15,
-DB11*'Income Assumptions'!$F$15))</f>
        <v>0</v>
      </c>
      <c r="DC14" s="63">
        <f>IF(DC5&lt;='Income Assumptions'!$D$13,-DC11*'Income Assumptions'!$D$15,
IF(AND(DC5&lt;='Income Assumptions'!$E$13,DC5&gt;='Income Assumptions'!$E$11),-DC11*'Income Assumptions'!$E$15,
-DC11*'Income Assumptions'!$F$15))</f>
        <v>0</v>
      </c>
      <c r="DD14" s="63">
        <f>IF(DD5&lt;='Income Assumptions'!$D$13,-DD11*'Income Assumptions'!$D$15,
IF(AND(DD5&lt;='Income Assumptions'!$E$13,DD5&gt;='Income Assumptions'!$E$11),-DD11*'Income Assumptions'!$E$15,
-DD11*'Income Assumptions'!$F$15))</f>
        <v>0</v>
      </c>
      <c r="DE14" s="63">
        <f>IF(DE5&lt;='Income Assumptions'!$D$13,-DE11*'Income Assumptions'!$D$15,
IF(AND(DE5&lt;='Income Assumptions'!$E$13,DE5&gt;='Income Assumptions'!$E$11),-DE11*'Income Assumptions'!$E$15,
-DE11*'Income Assumptions'!$F$15))</f>
        <v>0</v>
      </c>
      <c r="DF14" s="63">
        <f>IF(DF5&lt;='Income Assumptions'!$D$13,-DF11*'Income Assumptions'!$D$15,
IF(AND(DF5&lt;='Income Assumptions'!$E$13,DF5&gt;='Income Assumptions'!$E$11),-DF11*'Income Assumptions'!$E$15,
-DF11*'Income Assumptions'!$F$15))</f>
        <v>0</v>
      </c>
      <c r="DG14" s="63">
        <f>IF(DG5&lt;='Income Assumptions'!$D$13,-DG11*'Income Assumptions'!$D$15,
IF(AND(DG5&lt;='Income Assumptions'!$E$13,DG5&gt;='Income Assumptions'!$E$11),-DG11*'Income Assumptions'!$E$15,
-DG11*'Income Assumptions'!$F$15))</f>
        <v>0</v>
      </c>
      <c r="DH14" s="63">
        <f>IF(DH5&lt;='Income Assumptions'!$D$13,-DH11*'Income Assumptions'!$D$15,
IF(AND(DH5&lt;='Income Assumptions'!$E$13,DH5&gt;='Income Assumptions'!$E$11),-DH11*'Income Assumptions'!$E$15,
-DH11*'Income Assumptions'!$F$15))</f>
        <v>0</v>
      </c>
      <c r="DI14" s="63">
        <f>IF(DI5&lt;='Income Assumptions'!$D$13,-DI11*'Income Assumptions'!$D$15,
IF(AND(DI5&lt;='Income Assumptions'!$E$13,DI5&gt;='Income Assumptions'!$E$11),-DI11*'Income Assumptions'!$E$15,
-DI11*'Income Assumptions'!$F$15))</f>
        <v>0</v>
      </c>
      <c r="DJ14" s="63">
        <f>IF(DJ5&lt;='Income Assumptions'!$D$13,-DJ11*'Income Assumptions'!$D$15,
IF(AND(DJ5&lt;='Income Assumptions'!$E$13,DJ5&gt;='Income Assumptions'!$E$11),-DJ11*'Income Assumptions'!$E$15,
-DJ11*'Income Assumptions'!$F$15))</f>
        <v>0</v>
      </c>
      <c r="DK14" s="63">
        <f>IF(DK5&lt;='Income Assumptions'!$D$13,-DK11*'Income Assumptions'!$D$15,
IF(AND(DK5&lt;='Income Assumptions'!$E$13,DK5&gt;='Income Assumptions'!$E$11),-DK11*'Income Assumptions'!$E$15,
-DK11*'Income Assumptions'!$F$15))</f>
        <v>0</v>
      </c>
      <c r="DL14" s="63">
        <f>IF(DL5&lt;='Income Assumptions'!$D$13,-DL11*'Income Assumptions'!$D$15,
IF(AND(DL5&lt;='Income Assumptions'!$E$13,DL5&gt;='Income Assumptions'!$E$11),-DL11*'Income Assumptions'!$E$15,
-DL11*'Income Assumptions'!$F$15))</f>
        <v>0</v>
      </c>
      <c r="DM14" s="63">
        <f>IF(DM5&lt;='Income Assumptions'!$D$13,-DM11*'Income Assumptions'!$D$15,
IF(AND(DM5&lt;='Income Assumptions'!$E$13,DM5&gt;='Income Assumptions'!$E$11),-DM11*'Income Assumptions'!$E$15,
-DM11*'Income Assumptions'!$F$15))</f>
        <v>0</v>
      </c>
      <c r="DN14" s="63">
        <f>IF(DN5&lt;='Income Assumptions'!$D$13,-DN11*'Income Assumptions'!$D$15,
IF(AND(DN5&lt;='Income Assumptions'!$E$13,DN5&gt;='Income Assumptions'!$E$11),-DN11*'Income Assumptions'!$E$15,
-DN11*'Income Assumptions'!$F$15))</f>
        <v>0</v>
      </c>
      <c r="DO14" s="63">
        <f>IF(DO5&lt;='Income Assumptions'!$D$13,-DO11*'Income Assumptions'!$D$15,
IF(AND(DO5&lt;='Income Assumptions'!$E$13,DO5&gt;='Income Assumptions'!$E$11),-DO11*'Income Assumptions'!$E$15,
-DO11*'Income Assumptions'!$F$15))</f>
        <v>0</v>
      </c>
      <c r="DP14" s="63">
        <f>IF(DP5&lt;='Income Assumptions'!$D$13,-DP11*'Income Assumptions'!$D$15,
IF(AND(DP5&lt;='Income Assumptions'!$E$13,DP5&gt;='Income Assumptions'!$E$11),-DP11*'Income Assumptions'!$E$15,
-DP11*'Income Assumptions'!$F$15))</f>
        <v>0</v>
      </c>
      <c r="DQ14" s="63">
        <f>IF(DQ5&lt;='Income Assumptions'!$D$13,-DQ11*'Income Assumptions'!$D$15,
IF(AND(DQ5&lt;='Income Assumptions'!$E$13,DQ5&gt;='Income Assumptions'!$E$11),-DQ11*'Income Assumptions'!$E$15,
-DQ11*'Income Assumptions'!$F$15))</f>
        <v>0</v>
      </c>
      <c r="DR14" s="63">
        <f>IF(DR5&lt;='Income Assumptions'!$D$13,-DR11*'Income Assumptions'!$D$15,
IF(AND(DR5&lt;='Income Assumptions'!$E$13,DR5&gt;='Income Assumptions'!$E$11),-DR11*'Income Assumptions'!$E$15,
-DR11*'Income Assumptions'!$F$15))</f>
        <v>0</v>
      </c>
      <c r="DS14" s="63">
        <f>IF(DS5&lt;='Income Assumptions'!$D$13,-DS11*'Income Assumptions'!$D$15,
IF(AND(DS5&lt;='Income Assumptions'!$E$13,DS5&gt;='Income Assumptions'!$E$11),-DS11*'Income Assumptions'!$E$15,
-DS11*'Income Assumptions'!$F$15))</f>
        <v>0</v>
      </c>
      <c r="DT14" s="63">
        <f>IF(DT5&lt;='Income Assumptions'!$D$13,-DT11*'Income Assumptions'!$D$15,
IF(AND(DT5&lt;='Income Assumptions'!$E$13,DT5&gt;='Income Assumptions'!$E$11),-DT11*'Income Assumptions'!$E$15,
-DT11*'Income Assumptions'!$F$15))</f>
        <v>0</v>
      </c>
      <c r="DU14" s="63">
        <f>IF(DU5&lt;='Income Assumptions'!$D$13,-DU11*'Income Assumptions'!$D$15,
IF(AND(DU5&lt;='Income Assumptions'!$E$13,DU5&gt;='Income Assumptions'!$E$11),-DU11*'Income Assumptions'!$E$15,
-DU11*'Income Assumptions'!$F$15))</f>
        <v>0</v>
      </c>
      <c r="DV14" s="63">
        <f>IF(DV5&lt;='Income Assumptions'!$D$13,-DV11*'Income Assumptions'!$D$15,
IF(AND(DV5&lt;='Income Assumptions'!$E$13,DV5&gt;='Income Assumptions'!$E$11),-DV11*'Income Assumptions'!$E$15,
-DV11*'Income Assumptions'!$F$15))</f>
        <v>0</v>
      </c>
      <c r="DW14" s="63">
        <f>IF(DW5&lt;='Income Assumptions'!$D$13,-DW11*'Income Assumptions'!$D$15,
IF(AND(DW5&lt;='Income Assumptions'!$E$13,DW5&gt;='Income Assumptions'!$E$11),-DW11*'Income Assumptions'!$E$15,
-DW11*'Income Assumptions'!$F$15))</f>
        <v>0</v>
      </c>
      <c r="DX14" s="63">
        <f>IF(DX5&lt;='Income Assumptions'!$D$13,-DX11*'Income Assumptions'!$D$15,
IF(AND(DX5&lt;='Income Assumptions'!$E$13,DX5&gt;='Income Assumptions'!$E$11),-DX11*'Income Assumptions'!$E$15,
-DX11*'Income Assumptions'!$F$15))</f>
        <v>0</v>
      </c>
      <c r="DY14" s="63">
        <f>IF(DY5&lt;='Income Assumptions'!$D$13,-DY11*'Income Assumptions'!$D$15,
IF(AND(DY5&lt;='Income Assumptions'!$E$13,DY5&gt;='Income Assumptions'!$E$11),-DY11*'Income Assumptions'!$E$15,
-DY11*'Income Assumptions'!$F$15))</f>
        <v>0</v>
      </c>
      <c r="DZ14" s="63">
        <f>IF(DZ5&lt;='Income Assumptions'!$D$13,-DZ11*'Income Assumptions'!$D$15,
IF(AND(DZ5&lt;='Income Assumptions'!$E$13,DZ5&gt;='Income Assumptions'!$E$11),-DZ11*'Income Assumptions'!$E$15,
-DZ11*'Income Assumptions'!$F$15))</f>
        <v>0</v>
      </c>
      <c r="EA14" s="63">
        <f>IF(EA5&lt;='Income Assumptions'!$D$13,-EA11*'Income Assumptions'!$D$15,
IF(AND(EA5&lt;='Income Assumptions'!$E$13,EA5&gt;='Income Assumptions'!$E$11),-EA11*'Income Assumptions'!$E$15,
-EA11*'Income Assumptions'!$F$15))</f>
        <v>0</v>
      </c>
      <c r="EB14" s="63">
        <f>IF(EB5&lt;='Income Assumptions'!$D$13,-EB11*'Income Assumptions'!$D$15,
IF(AND(EB5&lt;='Income Assumptions'!$E$13,EB5&gt;='Income Assumptions'!$E$11),-EB11*'Income Assumptions'!$E$15,
-EB11*'Income Assumptions'!$F$15))</f>
        <v>0</v>
      </c>
      <c r="EC14" s="63">
        <f>IF(EC5&lt;='Income Assumptions'!$D$13,-EC11*'Income Assumptions'!$D$15,
IF(AND(EC5&lt;='Income Assumptions'!$E$13,EC5&gt;='Income Assumptions'!$E$11),-EC11*'Income Assumptions'!$E$15,
-EC11*'Income Assumptions'!$F$15))</f>
        <v>0</v>
      </c>
      <c r="ED14" s="63">
        <f>IF(ED5&lt;='Income Assumptions'!$D$13,-ED11*'Income Assumptions'!$D$15,
IF(AND(ED5&lt;='Income Assumptions'!$E$13,ED5&gt;='Income Assumptions'!$E$11),-ED11*'Income Assumptions'!$E$15,
-ED11*'Income Assumptions'!$F$15))</f>
        <v>0</v>
      </c>
      <c r="EE14" s="63">
        <f>IF(EE5&lt;='Income Assumptions'!$D$13,-EE11*'Income Assumptions'!$D$15,
IF(AND(EE5&lt;='Income Assumptions'!$E$13,EE5&gt;='Income Assumptions'!$E$11),-EE11*'Income Assumptions'!$E$15,
-EE11*'Income Assumptions'!$F$15))</f>
        <v>0</v>
      </c>
      <c r="EF14" s="63">
        <f>IF(EF5&lt;='Income Assumptions'!$D$13,-EF11*'Income Assumptions'!$D$15,
IF(AND(EF5&lt;='Income Assumptions'!$E$13,EF5&gt;='Income Assumptions'!$E$11),-EF11*'Income Assumptions'!$E$15,
-EF11*'Income Assumptions'!$F$15))</f>
        <v>0</v>
      </c>
      <c r="EG14" s="71">
        <f>IF(EG5&lt;='Income Assumptions'!$D$13,-EG11*'Income Assumptions'!$D$15,
IF(AND(EG5&lt;='Income Assumptions'!$E$13,EG5&gt;='Income Assumptions'!$E$11),-EG11*'Income Assumptions'!$E$15,
-EG11*'Income Assumptions'!$F$15))</f>
        <v>0</v>
      </c>
      <c r="EH14" s="53" t="s">
        <v>106</v>
      </c>
    </row>
    <row r="15" spans="1:138" ht="15" x14ac:dyDescent="0.25">
      <c r="B15" s="14"/>
      <c r="C15" s="15" t="s">
        <v>142</v>
      </c>
      <c r="D15" s="16">
        <f t="shared" si="33"/>
        <v>88077761.104157016</v>
      </c>
      <c r="E15" s="342"/>
      <c r="F15" s="17">
        <f>SUM(F11:F14)</f>
        <v>481616.17504748207</v>
      </c>
      <c r="G15" s="17">
        <f t="shared" ref="G15:BR15" si="34">SUM(G11:G14)</f>
        <v>484664.51263837714</v>
      </c>
      <c r="H15" s="17">
        <f t="shared" si="34"/>
        <v>487729.69473996456</v>
      </c>
      <c r="I15" s="17">
        <f t="shared" si="34"/>
        <v>490811.80800770328</v>
      </c>
      <c r="J15" s="17">
        <f t="shared" si="34"/>
        <v>493910.93952354859</v>
      </c>
      <c r="K15" s="17">
        <f t="shared" si="34"/>
        <v>497027.17679798981</v>
      </c>
      <c r="L15" s="17">
        <f t="shared" si="34"/>
        <v>500160.60777209583</v>
      </c>
      <c r="M15" s="17">
        <f t="shared" si="34"/>
        <v>503311.32081957196</v>
      </c>
      <c r="N15" s="17">
        <f t="shared" si="34"/>
        <v>506479.40474882448</v>
      </c>
      <c r="O15" s="17">
        <f t="shared" si="34"/>
        <v>509664.94880503661</v>
      </c>
      <c r="P15" s="17">
        <f t="shared" si="34"/>
        <v>512868.0426722531</v>
      </c>
      <c r="Q15" s="17">
        <f t="shared" si="34"/>
        <v>516088.77647547482</v>
      </c>
      <c r="R15" s="17">
        <f t="shared" si="34"/>
        <v>530616.96340847528</v>
      </c>
      <c r="S15" s="17">
        <f t="shared" si="34"/>
        <v>533944.03805533994</v>
      </c>
      <c r="T15" s="17">
        <f t="shared" si="34"/>
        <v>537289.41509260423</v>
      </c>
      <c r="U15" s="17">
        <f t="shared" si="34"/>
        <v>540653.18842827866</v>
      </c>
      <c r="V15" s="17">
        <f t="shared" si="34"/>
        <v>544035.45243176795</v>
      </c>
      <c r="W15" s="17">
        <f t="shared" si="34"/>
        <v>547436.30193607113</v>
      </c>
      <c r="X15" s="17">
        <f t="shared" si="34"/>
        <v>550855.83223999315</v>
      </c>
      <c r="Y15" s="17">
        <f t="shared" si="34"/>
        <v>554294.13911036542</v>
      </c>
      <c r="Z15" s="17">
        <f t="shared" si="34"/>
        <v>557751.3187842794</v>
      </c>
      <c r="AA15" s="17">
        <f t="shared" si="34"/>
        <v>561227.46797132655</v>
      </c>
      <c r="AB15" s="17">
        <f t="shared" si="34"/>
        <v>564722.68385585269</v>
      </c>
      <c r="AC15" s="17">
        <f t="shared" si="34"/>
        <v>568237.06409922021</v>
      </c>
      <c r="AD15" s="17">
        <f t="shared" si="34"/>
        <v>583470.56437461509</v>
      </c>
      <c r="AE15" s="17">
        <f t="shared" si="34"/>
        <v>586628.27578702208</v>
      </c>
      <c r="AF15" s="17">
        <f t="shared" si="34"/>
        <v>589800.40897918842</v>
      </c>
      <c r="AG15" s="17">
        <f t="shared" si="34"/>
        <v>592987.02453505399</v>
      </c>
      <c r="AH15" s="17">
        <f t="shared" si="34"/>
        <v>596188.18328066682</v>
      </c>
      <c r="AI15" s="17">
        <f t="shared" si="34"/>
        <v>599403.94628512021</v>
      </c>
      <c r="AJ15" s="17">
        <f t="shared" si="34"/>
        <v>602634.37486149068</v>
      </c>
      <c r="AK15" s="17">
        <f t="shared" si="34"/>
        <v>605879.53056778177</v>
      </c>
      <c r="AL15" s="17">
        <f t="shared" si="34"/>
        <v>609139.47520787024</v>
      </c>
      <c r="AM15" s="17">
        <f t="shared" si="34"/>
        <v>612414.27083245665</v>
      </c>
      <c r="AN15" s="17">
        <f t="shared" si="34"/>
        <v>615703.97974001861</v>
      </c>
      <c r="AO15" s="17">
        <f t="shared" si="34"/>
        <v>619008.664477768</v>
      </c>
      <c r="AP15" s="17">
        <f t="shared" si="34"/>
        <v>621035.13776819478</v>
      </c>
      <c r="AQ15" s="17">
        <f t="shared" si="34"/>
        <v>623068.24520484975</v>
      </c>
      <c r="AR15" s="17">
        <f t="shared" si="34"/>
        <v>625108.00850620179</v>
      </c>
      <c r="AS15" s="17">
        <f t="shared" si="34"/>
        <v>627154.4494618196</v>
      </c>
      <c r="AT15" s="17">
        <f t="shared" si="34"/>
        <v>629207.58993260597</v>
      </c>
      <c r="AU15" s="17">
        <f t="shared" si="34"/>
        <v>631267.45185102976</v>
      </c>
      <c r="AV15" s="17">
        <f t="shared" si="34"/>
        <v>633334.05722136179</v>
      </c>
      <c r="AW15" s="17">
        <f t="shared" si="34"/>
        <v>635407.4281199089</v>
      </c>
      <c r="AX15" s="17">
        <f t="shared" si="34"/>
        <v>637487.58669524966</v>
      </c>
      <c r="AY15" s="17">
        <f t="shared" si="34"/>
        <v>639574.55516847188</v>
      </c>
      <c r="AZ15" s="17">
        <f t="shared" si="34"/>
        <v>641668.355833409</v>
      </c>
      <c r="BA15" s="17">
        <f t="shared" si="34"/>
        <v>643769.01105687907</v>
      </c>
      <c r="BB15" s="17">
        <f t="shared" si="34"/>
        <v>645876.54327892279</v>
      </c>
      <c r="BC15" s="17">
        <f t="shared" si="34"/>
        <v>647990.97501304408</v>
      </c>
      <c r="BD15" s="17">
        <f t="shared" si="34"/>
        <v>650112.3288464502</v>
      </c>
      <c r="BE15" s="17">
        <f t="shared" si="34"/>
        <v>652240.62744029285</v>
      </c>
      <c r="BF15" s="17">
        <f t="shared" si="34"/>
        <v>654375.89352991048</v>
      </c>
      <c r="BG15" s="17">
        <f t="shared" si="34"/>
        <v>656518.14992507128</v>
      </c>
      <c r="BH15" s="17">
        <f t="shared" si="34"/>
        <v>658667.41951021657</v>
      </c>
      <c r="BI15" s="17">
        <f t="shared" si="34"/>
        <v>660823.72524470557</v>
      </c>
      <c r="BJ15" s="17">
        <f t="shared" si="34"/>
        <v>662987.09016305988</v>
      </c>
      <c r="BK15" s="17">
        <f t="shared" si="34"/>
        <v>665157.53737521102</v>
      </c>
      <c r="BL15" s="17">
        <f t="shared" si="34"/>
        <v>667335.09006674576</v>
      </c>
      <c r="BM15" s="17">
        <f t="shared" si="34"/>
        <v>669519.77149915462</v>
      </c>
      <c r="BN15" s="17">
        <f t="shared" si="34"/>
        <v>671170.98787356261</v>
      </c>
      <c r="BO15" s="17">
        <f t="shared" si="34"/>
        <v>672826.27659300237</v>
      </c>
      <c r="BP15" s="17">
        <f t="shared" si="34"/>
        <v>674485.64770097542</v>
      </c>
      <c r="BQ15" s="17">
        <f t="shared" si="34"/>
        <v>676149.11126575305</v>
      </c>
      <c r="BR15" s="17">
        <f t="shared" si="34"/>
        <v>677816.67738043773</v>
      </c>
      <c r="BS15" s="17">
        <f t="shared" ref="BS15:ED15" si="35">SUM(BS11:BS14)</f>
        <v>679488.35616302444</v>
      </c>
      <c r="BT15" s="17">
        <f t="shared" si="35"/>
        <v>681164.15775646165</v>
      </c>
      <c r="BU15" s="17">
        <f t="shared" si="35"/>
        <v>682844.09232871316</v>
      </c>
      <c r="BV15" s="17">
        <f t="shared" si="35"/>
        <v>684528.17007281957</v>
      </c>
      <c r="BW15" s="17">
        <f t="shared" si="35"/>
        <v>686216.40120696055</v>
      </c>
      <c r="BX15" s="17">
        <f t="shared" si="35"/>
        <v>687908.79597451631</v>
      </c>
      <c r="BY15" s="17">
        <f t="shared" si="35"/>
        <v>689605.36464413023</v>
      </c>
      <c r="BZ15" s="17">
        <f t="shared" si="35"/>
        <v>691306.11750977056</v>
      </c>
      <c r="CA15" s="17">
        <f t="shared" si="35"/>
        <v>693011.06489079341</v>
      </c>
      <c r="CB15" s="17">
        <f t="shared" si="35"/>
        <v>694720.21713200561</v>
      </c>
      <c r="CC15" s="17">
        <f t="shared" si="35"/>
        <v>696433.58460372663</v>
      </c>
      <c r="CD15" s="17">
        <f t="shared" si="35"/>
        <v>698151.17770185182</v>
      </c>
      <c r="CE15" s="17">
        <f t="shared" si="35"/>
        <v>699873.00684791605</v>
      </c>
      <c r="CF15" s="17">
        <f t="shared" si="35"/>
        <v>701599.0824891564</v>
      </c>
      <c r="CG15" s="17">
        <f t="shared" si="35"/>
        <v>703329.41509857541</v>
      </c>
      <c r="CH15" s="17">
        <f t="shared" si="35"/>
        <v>705064.01517500507</v>
      </c>
      <c r="CI15" s="17">
        <f t="shared" si="35"/>
        <v>706802.89324317023</v>
      </c>
      <c r="CJ15" s="17">
        <f t="shared" si="35"/>
        <v>708546.05985375261</v>
      </c>
      <c r="CK15" s="17">
        <f t="shared" si="35"/>
        <v>710293.52558345476</v>
      </c>
      <c r="CL15" s="17">
        <f t="shared" si="35"/>
        <v>712045.30103506416</v>
      </c>
      <c r="CM15" s="17">
        <f t="shared" si="35"/>
        <v>713801.39683751785</v>
      </c>
      <c r="CN15" s="17">
        <f t="shared" si="35"/>
        <v>715561.82364596648</v>
      </c>
      <c r="CO15" s="17">
        <f t="shared" si="35"/>
        <v>717326.59214183898</v>
      </c>
      <c r="CP15" s="17">
        <f t="shared" si="35"/>
        <v>719095.71303290792</v>
      </c>
      <c r="CQ15" s="17">
        <f t="shared" si="35"/>
        <v>720869.19705335423</v>
      </c>
      <c r="CR15" s="17">
        <f t="shared" si="35"/>
        <v>722647.05496383167</v>
      </c>
      <c r="CS15" s="17">
        <f t="shared" si="35"/>
        <v>724429.29755153332</v>
      </c>
      <c r="CT15" s="17">
        <f t="shared" si="35"/>
        <v>726215.93563025584</v>
      </c>
      <c r="CU15" s="17">
        <f t="shared" si="35"/>
        <v>728006.98004046595</v>
      </c>
      <c r="CV15" s="17">
        <f t="shared" si="35"/>
        <v>729802.4416493657</v>
      </c>
      <c r="CW15" s="17">
        <f t="shared" si="35"/>
        <v>731602.33135095914</v>
      </c>
      <c r="CX15" s="17">
        <f t="shared" si="35"/>
        <v>733406.66006611683</v>
      </c>
      <c r="CY15" s="17">
        <f t="shared" si="35"/>
        <v>735215.43874264415</v>
      </c>
      <c r="CZ15" s="17">
        <f t="shared" si="35"/>
        <v>737028.67835534597</v>
      </c>
      <c r="DA15" s="17">
        <f t="shared" si="35"/>
        <v>738846.38990609488</v>
      </c>
      <c r="DB15" s="17">
        <f t="shared" si="35"/>
        <v>740668.58442389604</v>
      </c>
      <c r="DC15" s="17">
        <f t="shared" si="35"/>
        <v>742495.27296495566</v>
      </c>
      <c r="DD15" s="17">
        <f t="shared" si="35"/>
        <v>744326.4666127474</v>
      </c>
      <c r="DE15" s="17">
        <f t="shared" si="35"/>
        <v>746162.1764780801</v>
      </c>
      <c r="DF15" s="17">
        <f t="shared" si="35"/>
        <v>748002.4136991644</v>
      </c>
      <c r="DG15" s="17">
        <f t="shared" si="35"/>
        <v>749847.18944168056</v>
      </c>
      <c r="DH15" s="17">
        <f t="shared" si="35"/>
        <v>751696.51489884756</v>
      </c>
      <c r="DI15" s="17">
        <f t="shared" si="35"/>
        <v>753550.40129148855</v>
      </c>
      <c r="DJ15" s="17">
        <f t="shared" si="35"/>
        <v>755408.85986810108</v>
      </c>
      <c r="DK15" s="17">
        <f t="shared" si="35"/>
        <v>757271.90190492419</v>
      </c>
      <c r="DL15" s="17">
        <f t="shared" si="35"/>
        <v>759139.5387060073</v>
      </c>
      <c r="DM15" s="17">
        <f t="shared" si="35"/>
        <v>761011.78160327848</v>
      </c>
      <c r="DN15" s="17">
        <f t="shared" si="35"/>
        <v>762888.64195661352</v>
      </c>
      <c r="DO15" s="17">
        <f t="shared" si="35"/>
        <v>764770.13115390507</v>
      </c>
      <c r="DP15" s="17">
        <f t="shared" si="35"/>
        <v>766656.26061113062</v>
      </c>
      <c r="DQ15" s="17">
        <f t="shared" si="35"/>
        <v>768547.0417724232</v>
      </c>
      <c r="DR15" s="17">
        <f t="shared" si="35"/>
        <v>770442.48611013987</v>
      </c>
      <c r="DS15" s="17">
        <f t="shared" si="35"/>
        <v>772342.60512493178</v>
      </c>
      <c r="DT15" s="17">
        <f t="shared" si="35"/>
        <v>774247.41034581373</v>
      </c>
      <c r="DU15" s="17">
        <f t="shared" si="35"/>
        <v>776156.91333023401</v>
      </c>
      <c r="DV15" s="17">
        <f t="shared" si="35"/>
        <v>778071.1256641451</v>
      </c>
      <c r="DW15" s="17">
        <f t="shared" si="35"/>
        <v>779990.05896207271</v>
      </c>
      <c r="DX15" s="17">
        <f t="shared" si="35"/>
        <v>781913.72486718814</v>
      </c>
      <c r="DY15" s="17">
        <f t="shared" si="35"/>
        <v>783842.13505137758</v>
      </c>
      <c r="DZ15" s="17">
        <f t="shared" si="35"/>
        <v>785775.30121531268</v>
      </c>
      <c r="EA15" s="17">
        <f t="shared" si="35"/>
        <v>787713.2350885229</v>
      </c>
      <c r="EB15" s="17">
        <f t="shared" si="35"/>
        <v>789655.94842946529</v>
      </c>
      <c r="EC15" s="17">
        <f t="shared" si="35"/>
        <v>791603.45302559668</v>
      </c>
      <c r="ED15" s="17">
        <f t="shared" si="35"/>
        <v>793555.76069344487</v>
      </c>
      <c r="EE15" s="17">
        <f t="shared" ref="EE15:EG15" si="36">SUM(EE11:EE14)</f>
        <v>795512.8832786805</v>
      </c>
      <c r="EF15" s="17">
        <f t="shared" si="36"/>
        <v>797474.83265618887</v>
      </c>
      <c r="EG15" s="16">
        <f t="shared" si="36"/>
        <v>799441.62073014176</v>
      </c>
      <c r="EH15" s="53" t="s">
        <v>106</v>
      </c>
    </row>
    <row r="16" spans="1:138" ht="15" x14ac:dyDescent="0.25">
      <c r="B16" s="14" t="s">
        <v>21</v>
      </c>
      <c r="C16" s="15"/>
      <c r="D16" s="16">
        <f ca="1">SUM(F16:EH16)</f>
        <v>92301767.612374395</v>
      </c>
      <c r="E16" s="342"/>
      <c r="F16" s="17">
        <f t="shared" ref="F16:AK16" si="37">F15+F10</f>
        <v>509449.9141357459</v>
      </c>
      <c r="G16" s="17">
        <f t="shared" ca="1" si="37"/>
        <v>512498.25172664097</v>
      </c>
      <c r="H16" s="17">
        <f t="shared" ca="1" si="37"/>
        <v>515563.43382822839</v>
      </c>
      <c r="I16" s="17">
        <f t="shared" ca="1" si="37"/>
        <v>518645.54709596711</v>
      </c>
      <c r="J16" s="17">
        <f t="shared" ca="1" si="37"/>
        <v>521744.67861181241</v>
      </c>
      <c r="K16" s="17">
        <f t="shared" ca="1" si="37"/>
        <v>524860.91588625358</v>
      </c>
      <c r="L16" s="17">
        <f t="shared" ca="1" si="37"/>
        <v>527994.34686035966</v>
      </c>
      <c r="M16" s="17">
        <f t="shared" ca="1" si="37"/>
        <v>531145.05990783579</v>
      </c>
      <c r="N16" s="17">
        <f t="shared" ca="1" si="37"/>
        <v>534313.14383708825</v>
      </c>
      <c r="O16" s="17">
        <f t="shared" ca="1" si="37"/>
        <v>537498.68789330043</v>
      </c>
      <c r="P16" s="17">
        <f t="shared" ca="1" si="37"/>
        <v>540701.78176051693</v>
      </c>
      <c r="Q16" s="17">
        <f t="shared" ca="1" si="37"/>
        <v>543922.51556373865</v>
      </c>
      <c r="R16" s="17">
        <f t="shared" ca="1" si="37"/>
        <v>559285.71466938697</v>
      </c>
      <c r="S16" s="17">
        <f t="shared" ca="1" si="37"/>
        <v>562612.78931625164</v>
      </c>
      <c r="T16" s="17">
        <f t="shared" ca="1" si="37"/>
        <v>565958.16635351593</v>
      </c>
      <c r="U16" s="17">
        <f t="shared" ca="1" si="37"/>
        <v>569321.93968919036</v>
      </c>
      <c r="V16" s="17">
        <f t="shared" ca="1" si="37"/>
        <v>572704.20369267964</v>
      </c>
      <c r="W16" s="17">
        <f t="shared" ca="1" si="37"/>
        <v>576105.05319698283</v>
      </c>
      <c r="X16" s="17">
        <f t="shared" ca="1" si="37"/>
        <v>579524.58350090485</v>
      </c>
      <c r="Y16" s="17">
        <f t="shared" ca="1" si="37"/>
        <v>582962.89037127711</v>
      </c>
      <c r="Z16" s="17">
        <f t="shared" ca="1" si="37"/>
        <v>586420.0700451911</v>
      </c>
      <c r="AA16" s="17">
        <f t="shared" ca="1" si="37"/>
        <v>589896.21923223825</v>
      </c>
      <c r="AB16" s="17">
        <f t="shared" ca="1" si="37"/>
        <v>593391.43511676439</v>
      </c>
      <c r="AC16" s="17">
        <f t="shared" ca="1" si="37"/>
        <v>596905.81536013191</v>
      </c>
      <c r="AD16" s="17">
        <f t="shared" ca="1" si="37"/>
        <v>612999.3781733542</v>
      </c>
      <c r="AE16" s="17">
        <f t="shared" ca="1" si="37"/>
        <v>616157.08958576119</v>
      </c>
      <c r="AF16" s="17">
        <f t="shared" ca="1" si="37"/>
        <v>619329.22277792753</v>
      </c>
      <c r="AG16" s="17">
        <f t="shared" ca="1" si="37"/>
        <v>622515.8383337931</v>
      </c>
      <c r="AH16" s="17">
        <f t="shared" ca="1" si="37"/>
        <v>625716.99707940593</v>
      </c>
      <c r="AI16" s="17">
        <f t="shared" ca="1" si="37"/>
        <v>628932.76008385932</v>
      </c>
      <c r="AJ16" s="17">
        <f t="shared" ca="1" si="37"/>
        <v>632163.18866022979</v>
      </c>
      <c r="AK16" s="17">
        <f t="shared" ca="1" si="37"/>
        <v>635408.34436652088</v>
      </c>
      <c r="AL16" s="17">
        <f t="shared" ref="AL16:BQ16" ca="1" si="38">AL15+AL10</f>
        <v>638668.28900660935</v>
      </c>
      <c r="AM16" s="17">
        <f t="shared" ca="1" si="38"/>
        <v>641943.08463119576</v>
      </c>
      <c r="AN16" s="17">
        <f t="shared" ca="1" si="38"/>
        <v>645232.79353875772</v>
      </c>
      <c r="AO16" s="17">
        <f t="shared" ca="1" si="38"/>
        <v>648537.47827650711</v>
      </c>
      <c r="AP16" s="17">
        <f t="shared" ca="1" si="38"/>
        <v>651449.815980896</v>
      </c>
      <c r="AQ16" s="17">
        <f t="shared" ca="1" si="38"/>
        <v>653482.92341755098</v>
      </c>
      <c r="AR16" s="17">
        <f t="shared" ca="1" si="38"/>
        <v>655522.68671890302</v>
      </c>
      <c r="AS16" s="17">
        <f t="shared" ca="1" si="38"/>
        <v>657569.12767452083</v>
      </c>
      <c r="AT16" s="17">
        <f t="shared" ca="1" si="38"/>
        <v>659622.2681453072</v>
      </c>
      <c r="AU16" s="17">
        <f t="shared" ca="1" si="38"/>
        <v>661682.13006373099</v>
      </c>
      <c r="AV16" s="17">
        <f t="shared" ca="1" si="38"/>
        <v>663748.73543406301</v>
      </c>
      <c r="AW16" s="17">
        <f t="shared" ca="1" si="38"/>
        <v>665822.10633261013</v>
      </c>
      <c r="AX16" s="17">
        <f t="shared" ca="1" si="38"/>
        <v>667902.26490795088</v>
      </c>
      <c r="AY16" s="17">
        <f t="shared" ca="1" si="38"/>
        <v>669989.23338117311</v>
      </c>
      <c r="AZ16" s="17">
        <f t="shared" ca="1" si="38"/>
        <v>672083.03404611023</v>
      </c>
      <c r="BA16" s="17">
        <f t="shared" ca="1" si="38"/>
        <v>674183.6892695803</v>
      </c>
      <c r="BB16" s="17">
        <f t="shared" ca="1" si="38"/>
        <v>677203.66183800506</v>
      </c>
      <c r="BC16" s="17">
        <f t="shared" ca="1" si="38"/>
        <v>679318.09357212635</v>
      </c>
      <c r="BD16" s="17">
        <f t="shared" ca="1" si="38"/>
        <v>681439.44740553247</v>
      </c>
      <c r="BE16" s="17">
        <f t="shared" ca="1" si="38"/>
        <v>683567.74599937513</v>
      </c>
      <c r="BF16" s="17">
        <f t="shared" ca="1" si="38"/>
        <v>685703.01208899275</v>
      </c>
      <c r="BG16" s="17">
        <f t="shared" ca="1" si="38"/>
        <v>687845.26848415355</v>
      </c>
      <c r="BH16" s="17">
        <f t="shared" ca="1" si="38"/>
        <v>689994.53806929884</v>
      </c>
      <c r="BI16" s="17">
        <f t="shared" ca="1" si="38"/>
        <v>692150.84380378784</v>
      </c>
      <c r="BJ16" s="17">
        <f t="shared" ca="1" si="38"/>
        <v>694314.20872214215</v>
      </c>
      <c r="BK16" s="17">
        <f t="shared" ca="1" si="38"/>
        <v>696484.65593429329</v>
      </c>
      <c r="BL16" s="17">
        <f t="shared" ca="1" si="38"/>
        <v>698662.20862582803</v>
      </c>
      <c r="BM16" s="17">
        <f t="shared" ca="1" si="38"/>
        <v>700846.8900582369</v>
      </c>
      <c r="BN16" s="17">
        <f t="shared" ca="1" si="38"/>
        <v>703437.91998941742</v>
      </c>
      <c r="BO16" s="17">
        <f t="shared" ca="1" si="38"/>
        <v>705093.20870885719</v>
      </c>
      <c r="BP16" s="17">
        <f t="shared" ca="1" si="38"/>
        <v>706752.57981683023</v>
      </c>
      <c r="BQ16" s="17">
        <f t="shared" ca="1" si="38"/>
        <v>708416.04338160786</v>
      </c>
      <c r="BR16" s="17">
        <f t="shared" ref="BR16:CW16" ca="1" si="39">BR15+BR10</f>
        <v>710083.60949629254</v>
      </c>
      <c r="BS16" s="17">
        <f t="shared" ca="1" si="39"/>
        <v>711755.28827887925</v>
      </c>
      <c r="BT16" s="17">
        <f t="shared" ca="1" si="39"/>
        <v>713431.08987231646</v>
      </c>
      <c r="BU16" s="17">
        <f t="shared" ca="1" si="39"/>
        <v>715111.02444456797</v>
      </c>
      <c r="BV16" s="17">
        <f t="shared" ca="1" si="39"/>
        <v>716795.10218867438</v>
      </c>
      <c r="BW16" s="17">
        <f t="shared" ca="1" si="39"/>
        <v>718483.33332281536</v>
      </c>
      <c r="BX16" s="17">
        <f t="shared" ca="1" si="39"/>
        <v>720175.72809037112</v>
      </c>
      <c r="BY16" s="17">
        <f t="shared" ca="1" si="39"/>
        <v>721872.29675998504</v>
      </c>
      <c r="BZ16" s="17">
        <f t="shared" ca="1" si="39"/>
        <v>724541.05758910091</v>
      </c>
      <c r="CA16" s="17">
        <f t="shared" ca="1" si="39"/>
        <v>726246.00497012376</v>
      </c>
      <c r="CB16" s="17">
        <f t="shared" ca="1" si="39"/>
        <v>727955.15721133607</v>
      </c>
      <c r="CC16" s="17">
        <f t="shared" ca="1" si="39"/>
        <v>729668.5246830571</v>
      </c>
      <c r="CD16" s="17">
        <f t="shared" ca="1" si="39"/>
        <v>731386.11778118229</v>
      </c>
      <c r="CE16" s="17">
        <f t="shared" ca="1" si="39"/>
        <v>733107.9469272464</v>
      </c>
      <c r="CF16" s="17">
        <f t="shared" ca="1" si="39"/>
        <v>734834.02256848686</v>
      </c>
      <c r="CG16" s="17">
        <f t="shared" ca="1" si="39"/>
        <v>736564.35517790588</v>
      </c>
      <c r="CH16" s="17">
        <f t="shared" ca="1" si="39"/>
        <v>738298.95525433542</v>
      </c>
      <c r="CI16" s="17">
        <f t="shared" ca="1" si="39"/>
        <v>740037.83332250058</v>
      </c>
      <c r="CJ16" s="17">
        <f t="shared" ca="1" si="39"/>
        <v>741780.99993308308</v>
      </c>
      <c r="CK16" s="17">
        <f t="shared" ca="1" si="39"/>
        <v>743528.46566278511</v>
      </c>
      <c r="CL16" s="17">
        <f t="shared" ca="1" si="39"/>
        <v>746277.28931677446</v>
      </c>
      <c r="CM16" s="17">
        <f t="shared" ca="1" si="39"/>
        <v>748033.38511922816</v>
      </c>
      <c r="CN16" s="17">
        <f t="shared" ca="1" si="39"/>
        <v>749793.81192767678</v>
      </c>
      <c r="CO16" s="17">
        <f t="shared" ca="1" si="39"/>
        <v>746836.92686745129</v>
      </c>
      <c r="CP16" s="17">
        <f t="shared" ca="1" si="39"/>
        <v>748606.04775852023</v>
      </c>
      <c r="CQ16" s="17">
        <f t="shared" ca="1" si="39"/>
        <v>755508.71299086767</v>
      </c>
      <c r="CR16" s="17">
        <f t="shared" ca="1" si="39"/>
        <v>757286.57090134511</v>
      </c>
      <c r="CS16" s="17">
        <f t="shared" ca="1" si="39"/>
        <v>759068.81348904676</v>
      </c>
      <c r="CT16" s="17">
        <f t="shared" ca="1" si="39"/>
        <v>760855.45156776928</v>
      </c>
      <c r="CU16" s="17">
        <f t="shared" ca="1" si="39"/>
        <v>762646.49597797939</v>
      </c>
      <c r="CV16" s="17">
        <f t="shared" ca="1" si="39"/>
        <v>764441.95758687914</v>
      </c>
      <c r="CW16" s="17">
        <f t="shared" ca="1" si="39"/>
        <v>766241.84728847258</v>
      </c>
      <c r="CX16" s="17">
        <f t="shared" ref="CX16:EC16" ca="1" si="40">CX15+CX10</f>
        <v>768931.48604539863</v>
      </c>
      <c r="CY16" s="17">
        <f t="shared" ca="1" si="40"/>
        <v>770740.26472192595</v>
      </c>
      <c r="CZ16" s="17">
        <f t="shared" ca="1" si="40"/>
        <v>772553.50433462777</v>
      </c>
      <c r="DA16" s="17">
        <f t="shared" ca="1" si="40"/>
        <v>774371.21588537667</v>
      </c>
      <c r="DB16" s="17">
        <f t="shared" ca="1" si="40"/>
        <v>776193.41040317784</v>
      </c>
      <c r="DC16" s="17">
        <f t="shared" ca="1" si="40"/>
        <v>778142.35941837239</v>
      </c>
      <c r="DD16" s="17">
        <f t="shared" ca="1" si="40"/>
        <v>779973.55306616414</v>
      </c>
      <c r="DE16" s="17">
        <f t="shared" ca="1" si="40"/>
        <v>781809.26293149684</v>
      </c>
      <c r="DF16" s="17">
        <f t="shared" ca="1" si="40"/>
        <v>783649.50015258114</v>
      </c>
      <c r="DG16" s="17">
        <f t="shared" ca="1" si="40"/>
        <v>785494.27589509729</v>
      </c>
      <c r="DH16" s="17">
        <f t="shared" ca="1" si="40"/>
        <v>787343.60135226429</v>
      </c>
      <c r="DI16" s="17">
        <f t="shared" ca="1" si="40"/>
        <v>789197.48774490529</v>
      </c>
      <c r="DJ16" s="17">
        <f t="shared" ca="1" si="40"/>
        <v>783201.71171362663</v>
      </c>
      <c r="DK16" s="17">
        <f t="shared" ca="1" si="40"/>
        <v>785064.75375044974</v>
      </c>
      <c r="DL16" s="17">
        <f t="shared" ca="1" si="40"/>
        <v>796209.00980781962</v>
      </c>
      <c r="DM16" s="17">
        <f t="shared" ca="1" si="40"/>
        <v>798081.2527050908</v>
      </c>
      <c r="DN16" s="17">
        <f t="shared" ca="1" si="40"/>
        <v>799958.11305842584</v>
      </c>
      <c r="DO16" s="17">
        <f t="shared" ca="1" si="40"/>
        <v>801964.77696175757</v>
      </c>
      <c r="DP16" s="17">
        <f t="shared" ca="1" si="40"/>
        <v>803850.90641898313</v>
      </c>
      <c r="DQ16" s="17">
        <f t="shared" ca="1" si="40"/>
        <v>805741.68758027581</v>
      </c>
      <c r="DR16" s="17">
        <f t="shared" ca="1" si="40"/>
        <v>807637.13191799237</v>
      </c>
      <c r="DS16" s="17">
        <f t="shared" ca="1" si="40"/>
        <v>809537.25093278429</v>
      </c>
      <c r="DT16" s="17">
        <f t="shared" ca="1" si="40"/>
        <v>811442.05615366623</v>
      </c>
      <c r="DU16" s="17">
        <f t="shared" ca="1" si="40"/>
        <v>813351.55913808662</v>
      </c>
      <c r="DV16" s="17">
        <f t="shared" ca="1" si="40"/>
        <v>802742.76582783682</v>
      </c>
      <c r="DW16" s="17">
        <f t="shared" ca="1" si="40"/>
        <v>804661.69912576443</v>
      </c>
      <c r="DX16" s="17">
        <f t="shared" ca="1" si="40"/>
        <v>809303.31723958021</v>
      </c>
      <c r="DY16" s="17">
        <f t="shared" ca="1" si="40"/>
        <v>811231.72742376965</v>
      </c>
      <c r="DZ16" s="17">
        <f t="shared" ca="1" si="40"/>
        <v>823423.25601150689</v>
      </c>
      <c r="EA16" s="17">
        <f t="shared" ca="1" si="40"/>
        <v>825489.34828703909</v>
      </c>
      <c r="EB16" s="17">
        <f t="shared" ca="1" si="40"/>
        <v>827432.06162798149</v>
      </c>
      <c r="EC16" s="17">
        <f t="shared" ca="1" si="40"/>
        <v>829379.56622411287</v>
      </c>
      <c r="ED16" s="17">
        <f t="shared" ref="ED16:EG16" ca="1" si="41">ED15+ED10</f>
        <v>831331.87389196106</v>
      </c>
      <c r="EE16" s="17">
        <f t="shared" ca="1" si="41"/>
        <v>833288.99647719669</v>
      </c>
      <c r="EF16" s="17">
        <f t="shared" ca="1" si="41"/>
        <v>835250.94585470506</v>
      </c>
      <c r="EG16" s="16">
        <f t="shared" ca="1" si="41"/>
        <v>837217.73392865795</v>
      </c>
    </row>
    <row r="17" spans="1:138" s="54" customFormat="1" ht="15" x14ac:dyDescent="0.25">
      <c r="A17" s="51"/>
      <c r="B17" s="30"/>
      <c r="C17" s="24" t="s">
        <v>257</v>
      </c>
      <c r="D17" s="19">
        <f t="shared" ref="D17:D19" si="42">SUM(F17:EH17)</f>
        <v>727120.42645561264</v>
      </c>
      <c r="E17" s="344"/>
      <c r="F17" s="73">
        <f>'Commercial Lease'!F57</f>
        <v>5225.4799999999996</v>
      </c>
      <c r="G17" s="73">
        <f>'Commercial Lease'!G57</f>
        <v>5225.4799999999996</v>
      </c>
      <c r="H17" s="73">
        <f>'Commercial Lease'!H57</f>
        <v>5225.4799999999996</v>
      </c>
      <c r="I17" s="73">
        <f>'Commercial Lease'!I57</f>
        <v>5225.4799999999996</v>
      </c>
      <c r="J17" s="73">
        <f>'Commercial Lease'!J57</f>
        <v>5225.4799999999996</v>
      </c>
      <c r="K17" s="73">
        <f>'Commercial Lease'!K57</f>
        <v>5225.4799999999996</v>
      </c>
      <c r="L17" s="73">
        <f>'Commercial Lease'!L57</f>
        <v>5225.4799999999996</v>
      </c>
      <c r="M17" s="73">
        <f>'Commercial Lease'!M57</f>
        <v>5225.4799999999996</v>
      </c>
      <c r="N17" s="73">
        <f>'Commercial Lease'!N57</f>
        <v>5225.4799999999996</v>
      </c>
      <c r="O17" s="73">
        <f>'Commercial Lease'!O57</f>
        <v>5277.7348000000002</v>
      </c>
      <c r="P17" s="73">
        <f>'Commercial Lease'!P57</f>
        <v>5277.7348000000002</v>
      </c>
      <c r="Q17" s="73">
        <f>'Commercial Lease'!Q57</f>
        <v>5277.7348000000002</v>
      </c>
      <c r="R17" s="73">
        <f>'Commercial Lease'!R57</f>
        <v>5277.7348000000002</v>
      </c>
      <c r="S17" s="73">
        <f>'Commercial Lease'!S57</f>
        <v>5277.7348000000002</v>
      </c>
      <c r="T17" s="73">
        <f>'Commercial Lease'!T57</f>
        <v>5277.7348000000002</v>
      </c>
      <c r="U17" s="73">
        <f>'Commercial Lease'!U57</f>
        <v>5277.7348000000002</v>
      </c>
      <c r="V17" s="73">
        <f>'Commercial Lease'!V57</f>
        <v>5277.7348000000002</v>
      </c>
      <c r="W17" s="73">
        <f>'Commercial Lease'!W57</f>
        <v>5277.7348000000002</v>
      </c>
      <c r="X17" s="73">
        <f>'Commercial Lease'!X57</f>
        <v>5277.7348000000002</v>
      </c>
      <c r="Y17" s="73">
        <f>'Commercial Lease'!Y57</f>
        <v>5277.7348000000002</v>
      </c>
      <c r="Z17" s="73">
        <f>'Commercial Lease'!Z57</f>
        <v>5277.7348000000002</v>
      </c>
      <c r="AA17" s="73">
        <f>'Commercial Lease'!AA57</f>
        <v>5330.5121479999998</v>
      </c>
      <c r="AB17" s="73">
        <f>'Commercial Lease'!AB57</f>
        <v>5330.5121479999998</v>
      </c>
      <c r="AC17" s="73">
        <f>'Commercial Lease'!AC57</f>
        <v>5330.5121479999998</v>
      </c>
      <c r="AD17" s="73">
        <f>'Commercial Lease'!AD57</f>
        <v>5330.5121479999998</v>
      </c>
      <c r="AE17" s="73">
        <f>'Commercial Lease'!AE57</f>
        <v>5330.5121479999998</v>
      </c>
      <c r="AF17" s="73">
        <f>'Commercial Lease'!AF57</f>
        <v>5330.5121479999998</v>
      </c>
      <c r="AG17" s="73">
        <f>'Commercial Lease'!AG57</f>
        <v>5330.5121479999998</v>
      </c>
      <c r="AH17" s="73">
        <f>'Commercial Lease'!AH57</f>
        <v>5330.5121479999998</v>
      </c>
      <c r="AI17" s="73">
        <f>'Commercial Lease'!AI57</f>
        <v>5330.5121479999998</v>
      </c>
      <c r="AJ17" s="73">
        <f>'Commercial Lease'!AJ57</f>
        <v>5330.5121479999998</v>
      </c>
      <c r="AK17" s="73">
        <f>'Commercial Lease'!AK57</f>
        <v>5330.5121479999998</v>
      </c>
      <c r="AL17" s="73">
        <f>'Commercial Lease'!AL57</f>
        <v>5330.5121479999998</v>
      </c>
      <c r="AM17" s="73">
        <f>'Commercial Lease'!AM57</f>
        <v>5383.8172694799996</v>
      </c>
      <c r="AN17" s="73">
        <f>'Commercial Lease'!AN57</f>
        <v>5383.8172694799996</v>
      </c>
      <c r="AO17" s="73">
        <f>'Commercial Lease'!AO57</f>
        <v>5383.8172694799996</v>
      </c>
      <c r="AP17" s="73">
        <f>'Commercial Lease'!AP57</f>
        <v>5383.8172694799996</v>
      </c>
      <c r="AQ17" s="73">
        <f>'Commercial Lease'!AQ57</f>
        <v>5383.8172694799996</v>
      </c>
      <c r="AR17" s="73">
        <f>'Commercial Lease'!AR57</f>
        <v>5383.8172694799996</v>
      </c>
      <c r="AS17" s="73">
        <f>'Commercial Lease'!AS57</f>
        <v>5383.8172694799996</v>
      </c>
      <c r="AT17" s="73">
        <f>'Commercial Lease'!AT57</f>
        <v>5383.8172694799996</v>
      </c>
      <c r="AU17" s="73">
        <f>'Commercial Lease'!AU57</f>
        <v>5383.8172694799996</v>
      </c>
      <c r="AV17" s="73">
        <f>'Commercial Lease'!AV57</f>
        <v>5383.8172694799996</v>
      </c>
      <c r="AW17" s="73">
        <f>'Commercial Lease'!AW57</f>
        <v>5383.8172694799996</v>
      </c>
      <c r="AX17" s="73">
        <f>'Commercial Lease'!AX57</f>
        <v>5383.8172694799996</v>
      </c>
      <c r="AY17" s="73">
        <f>'Commercial Lease'!AY57</f>
        <v>5437.6554421748006</v>
      </c>
      <c r="AZ17" s="73">
        <f>'Commercial Lease'!AZ57</f>
        <v>5437.6554421748006</v>
      </c>
      <c r="BA17" s="73">
        <f>'Commercial Lease'!BA57</f>
        <v>5437.6554421748006</v>
      </c>
      <c r="BB17" s="73">
        <f>'Commercial Lease'!BB57</f>
        <v>5437.6554421748006</v>
      </c>
      <c r="BC17" s="73">
        <f>'Commercial Lease'!BC57</f>
        <v>5437.6554421748006</v>
      </c>
      <c r="BD17" s="73">
        <f>'Commercial Lease'!BD57</f>
        <v>5437.6554421748006</v>
      </c>
      <c r="BE17" s="73">
        <f>'Commercial Lease'!BE57</f>
        <v>5437.6554421748006</v>
      </c>
      <c r="BF17" s="73">
        <f>'Commercial Lease'!BF57</f>
        <v>5437.6554421748006</v>
      </c>
      <c r="BG17" s="73">
        <f>'Commercial Lease'!BG57</f>
        <v>5437.6554421748006</v>
      </c>
      <c r="BH17" s="73">
        <f>'Commercial Lease'!BH57</f>
        <v>5437.6554421748006</v>
      </c>
      <c r="BI17" s="73">
        <f>'Commercial Lease'!BI57</f>
        <v>5437.6554421748006</v>
      </c>
      <c r="BJ17" s="73">
        <f>'Commercial Lease'!BJ57</f>
        <v>5437.6554421748006</v>
      </c>
      <c r="BK17" s="73">
        <f>'Commercial Lease'!BK57</f>
        <v>5492.0319965965473</v>
      </c>
      <c r="BL17" s="73">
        <f>'Commercial Lease'!BL57</f>
        <v>5492.0319965965473</v>
      </c>
      <c r="BM17" s="73">
        <f>'Commercial Lease'!BM57</f>
        <v>5492.0319965965473</v>
      </c>
      <c r="BN17" s="73">
        <f>'Commercial Lease'!BN57</f>
        <v>5492.0319965965473</v>
      </c>
      <c r="BO17" s="73">
        <f>'Commercial Lease'!BO57</f>
        <v>5492.0319965965473</v>
      </c>
      <c r="BP17" s="73">
        <f>'Commercial Lease'!BP57</f>
        <v>5492.0319965965473</v>
      </c>
      <c r="BQ17" s="73">
        <f>'Commercial Lease'!BQ57</f>
        <v>5492.0319965965473</v>
      </c>
      <c r="BR17" s="73">
        <f>'Commercial Lease'!BR57</f>
        <v>5492.0319965965473</v>
      </c>
      <c r="BS17" s="73">
        <f>'Commercial Lease'!BS57</f>
        <v>5492.0319965965473</v>
      </c>
      <c r="BT17" s="73">
        <f>'Commercial Lease'!BT57</f>
        <v>5492.0319965965473</v>
      </c>
      <c r="BU17" s="73">
        <f>'Commercial Lease'!BU57</f>
        <v>5492.0319965965473</v>
      </c>
      <c r="BV17" s="73">
        <f>'Commercial Lease'!BV57</f>
        <v>5492.0319965965473</v>
      </c>
      <c r="BW17" s="73">
        <f>'Commercial Lease'!BW57</f>
        <v>5546.9523165625142</v>
      </c>
      <c r="BX17" s="73">
        <f>'Commercial Lease'!BX57</f>
        <v>5546.9523165625142</v>
      </c>
      <c r="BY17" s="73">
        <f>'Commercial Lease'!BY57</f>
        <v>5546.9523165625142</v>
      </c>
      <c r="BZ17" s="73">
        <f>'Commercial Lease'!BZ57</f>
        <v>5546.9523165625142</v>
      </c>
      <c r="CA17" s="73">
        <f>'Commercial Lease'!CA57</f>
        <v>5546.9523165625142</v>
      </c>
      <c r="CB17" s="73">
        <f>'Commercial Lease'!CB57</f>
        <v>5546.9523165625142</v>
      </c>
      <c r="CC17" s="73">
        <f>'Commercial Lease'!CC57</f>
        <v>5546.9523165625142</v>
      </c>
      <c r="CD17" s="73">
        <f>'Commercial Lease'!CD57</f>
        <v>5546.9523165625142</v>
      </c>
      <c r="CE17" s="73">
        <f>'Commercial Lease'!CE57</f>
        <v>5546.9523165625142</v>
      </c>
      <c r="CF17" s="73">
        <f>'Commercial Lease'!CF57</f>
        <v>5546.9523165625142</v>
      </c>
      <c r="CG17" s="73">
        <f>'Commercial Lease'!CG57</f>
        <v>5546.9523165625142</v>
      </c>
      <c r="CH17" s="73">
        <f>'Commercial Lease'!CH57</f>
        <v>5546.9523165625142</v>
      </c>
      <c r="CI17" s="73">
        <f>'Commercial Lease'!CI57</f>
        <v>5602.4218397281375</v>
      </c>
      <c r="CJ17" s="73">
        <f>'Commercial Lease'!CJ57</f>
        <v>5602.4218397281375</v>
      </c>
      <c r="CK17" s="73">
        <f>'Commercial Lease'!CK57</f>
        <v>5602.4218397281375</v>
      </c>
      <c r="CL17" s="73">
        <f>'Commercial Lease'!CL57</f>
        <v>5602.4218397281375</v>
      </c>
      <c r="CM17" s="73">
        <f>'Commercial Lease'!CM57</f>
        <v>5602.4218397281375</v>
      </c>
      <c r="CN17" s="73">
        <f>'Commercial Lease'!CN57</f>
        <v>5602.4218397281375</v>
      </c>
      <c r="CO17" s="73">
        <f>'Commercial Lease'!CO57</f>
        <v>5602.4218397281375</v>
      </c>
      <c r="CP17" s="73">
        <f>'Commercial Lease'!CP57</f>
        <v>5602.4218397281375</v>
      </c>
      <c r="CQ17" s="73">
        <f>'Commercial Lease'!CQ57</f>
        <v>5602.4218397281375</v>
      </c>
      <c r="CR17" s="73">
        <f>'Commercial Lease'!CR57</f>
        <v>5602.4218397281375</v>
      </c>
      <c r="CS17" s="73">
        <f>'Commercial Lease'!CS57</f>
        <v>5602.4218397281375</v>
      </c>
      <c r="CT17" s="73">
        <f>'Commercial Lease'!CT57</f>
        <v>5602.4218397281375</v>
      </c>
      <c r="CU17" s="73">
        <f>'Commercial Lease'!CU57</f>
        <v>5658.4460581254207</v>
      </c>
      <c r="CV17" s="73">
        <f>'Commercial Lease'!CV57</f>
        <v>5658.4460581254207</v>
      </c>
      <c r="CW17" s="73">
        <f>'Commercial Lease'!CW57</f>
        <v>5658.4460581254207</v>
      </c>
      <c r="CX17" s="73">
        <f>'Commercial Lease'!CX57</f>
        <v>5658.4460581254207</v>
      </c>
      <c r="CY17" s="73">
        <f>'Commercial Lease'!CY57</f>
        <v>5658.4460581254207</v>
      </c>
      <c r="CZ17" s="73">
        <f>'Commercial Lease'!CZ57</f>
        <v>5658.4460581254207</v>
      </c>
      <c r="DA17" s="73">
        <f>'Commercial Lease'!DA57</f>
        <v>5658.4460581254207</v>
      </c>
      <c r="DB17" s="73">
        <f>'Commercial Lease'!DB57</f>
        <v>5658.4460581254207</v>
      </c>
      <c r="DC17" s="73">
        <f>'Commercial Lease'!DC57</f>
        <v>5658.4460581254207</v>
      </c>
      <c r="DD17" s="73">
        <f>'Commercial Lease'!DD57</f>
        <v>5658.4460581254207</v>
      </c>
      <c r="DE17" s="73">
        <f>'Commercial Lease'!DE57</f>
        <v>5658.4460581254207</v>
      </c>
      <c r="DF17" s="73">
        <f>'Commercial Lease'!DF57</f>
        <v>5658.4460581254207</v>
      </c>
      <c r="DG17" s="73">
        <f>'Commercial Lease'!DG57</f>
        <v>5715.0305187066751</v>
      </c>
      <c r="DH17" s="73">
        <f>'Commercial Lease'!DH57</f>
        <v>5715.0305187066751</v>
      </c>
      <c r="DI17" s="73">
        <f>'Commercial Lease'!DI57</f>
        <v>5715.0305187066751</v>
      </c>
      <c r="DJ17" s="73">
        <f>'Commercial Lease'!DJ57</f>
        <v>5715.0305187066751</v>
      </c>
      <c r="DK17" s="73">
        <f>'Commercial Lease'!DK57</f>
        <v>5715.0305187066751</v>
      </c>
      <c r="DL17" s="73">
        <f>'Commercial Lease'!DL57</f>
        <v>5715.0305187066751</v>
      </c>
      <c r="DM17" s="73">
        <f>'Commercial Lease'!DM57</f>
        <v>5715.0305187066751</v>
      </c>
      <c r="DN17" s="73">
        <f>'Commercial Lease'!DN57</f>
        <v>5715.0305187066751</v>
      </c>
      <c r="DO17" s="73">
        <f>'Commercial Lease'!DO57</f>
        <v>5715.0305187066751</v>
      </c>
      <c r="DP17" s="73">
        <f>'Commercial Lease'!DP57</f>
        <v>5715.0305187066751</v>
      </c>
      <c r="DQ17" s="73">
        <f>'Commercial Lease'!DQ57</f>
        <v>5715.0305187066751</v>
      </c>
      <c r="DR17" s="73">
        <f>'Commercial Lease'!DR57</f>
        <v>5715.0305187066751</v>
      </c>
      <c r="DS17" s="73">
        <f>'Commercial Lease'!DS57</f>
        <v>5772.1808238937419</v>
      </c>
      <c r="DT17" s="73">
        <f>'Commercial Lease'!DT57</f>
        <v>5772.1808238937419</v>
      </c>
      <c r="DU17" s="73">
        <f>'Commercial Lease'!DU57</f>
        <v>5772.1808238937419</v>
      </c>
      <c r="DV17" s="73">
        <f>'Commercial Lease'!DV57</f>
        <v>5772.1808238937419</v>
      </c>
      <c r="DW17" s="73">
        <f>'Commercial Lease'!DW57</f>
        <v>5772.1808238937419</v>
      </c>
      <c r="DX17" s="73">
        <f>'Commercial Lease'!DX57</f>
        <v>5772.1808238937419</v>
      </c>
      <c r="DY17" s="73">
        <f>'Commercial Lease'!DY57</f>
        <v>5772.1808238937419</v>
      </c>
      <c r="DZ17" s="73">
        <f>'Commercial Lease'!DZ57</f>
        <v>5772.1808238937419</v>
      </c>
      <c r="EA17" s="73">
        <f>'Commercial Lease'!EA57</f>
        <v>5772.1808238937419</v>
      </c>
      <c r="EB17" s="73">
        <f>'Commercial Lease'!EB57</f>
        <v>5772.1808238937419</v>
      </c>
      <c r="EC17" s="73">
        <f>'Commercial Lease'!EC57</f>
        <v>5772.1808238937419</v>
      </c>
      <c r="ED17" s="73">
        <f>'Commercial Lease'!ED57</f>
        <v>5772.1808238937419</v>
      </c>
      <c r="EE17" s="73">
        <f>'Commercial Lease'!EE57</f>
        <v>5829.9026321326783</v>
      </c>
      <c r="EF17" s="73">
        <f>'Commercial Lease'!EF57</f>
        <v>5829.9026321326783</v>
      </c>
      <c r="EG17" s="224">
        <f>'Commercial Lease'!EG57</f>
        <v>5829.9026321326783</v>
      </c>
      <c r="EH17" s="215"/>
    </row>
    <row r="18" spans="1:138" ht="15" x14ac:dyDescent="0.25">
      <c r="B18" s="23"/>
      <c r="C18" s="24" t="s">
        <v>258</v>
      </c>
      <c r="D18" s="19">
        <f>SUM(F18:EH18)</f>
        <v>3998422.6064635022</v>
      </c>
      <c r="E18" s="341"/>
      <c r="F18" s="72">
        <f>'Commercial Lease'!F65</f>
        <v>25443.083333333332</v>
      </c>
      <c r="G18" s="73">
        <f>'Commercial Lease'!G65</f>
        <v>25443.083333333332</v>
      </c>
      <c r="H18" s="20">
        <f>'Commercial Lease'!H65</f>
        <v>25443.083333333332</v>
      </c>
      <c r="I18" s="20">
        <f>'Commercial Lease'!I65</f>
        <v>26206.375833333332</v>
      </c>
      <c r="J18" s="20">
        <f>'Commercial Lease'!J65</f>
        <v>26206.375833333332</v>
      </c>
      <c r="K18" s="20">
        <f>'Commercial Lease'!K65</f>
        <v>26206.375833333332</v>
      </c>
      <c r="L18" s="20">
        <f>'Commercial Lease'!L65</f>
        <v>26206.375833333332</v>
      </c>
      <c r="M18" s="20">
        <f>'Commercial Lease'!M65</f>
        <v>26206.375833333332</v>
      </c>
      <c r="N18" s="20">
        <f>'Commercial Lease'!N65</f>
        <v>26206.375833333332</v>
      </c>
      <c r="O18" s="20">
        <f>'Commercial Lease'!O65</f>
        <v>26206.375833333332</v>
      </c>
      <c r="P18" s="20">
        <f>'Commercial Lease'!P65</f>
        <v>26206.375833333332</v>
      </c>
      <c r="Q18" s="20">
        <f>'Commercial Lease'!Q65</f>
        <v>26206.375833333332</v>
      </c>
      <c r="R18" s="20">
        <f>'Commercial Lease'!R65</f>
        <v>26206.375833333332</v>
      </c>
      <c r="S18" s="20">
        <f>'Commercial Lease'!S65</f>
        <v>26206.375833333332</v>
      </c>
      <c r="T18" s="20">
        <f>'Commercial Lease'!T65</f>
        <v>26206.375833333332</v>
      </c>
      <c r="U18" s="20">
        <f>'Commercial Lease'!U65</f>
        <v>26992.567108333329</v>
      </c>
      <c r="V18" s="20">
        <f>'Commercial Lease'!V65</f>
        <v>26992.567108333329</v>
      </c>
      <c r="W18" s="20">
        <f>'Commercial Lease'!W65</f>
        <v>26992.567108333329</v>
      </c>
      <c r="X18" s="20">
        <f>'Commercial Lease'!X65</f>
        <v>26992.567108333329</v>
      </c>
      <c r="Y18" s="20">
        <f>'Commercial Lease'!Y65</f>
        <v>26992.567108333329</v>
      </c>
      <c r="Z18" s="20">
        <f>'Commercial Lease'!Z65</f>
        <v>26992.567108333329</v>
      </c>
      <c r="AA18" s="20">
        <f>'Commercial Lease'!AA65</f>
        <v>26992.567108333329</v>
      </c>
      <c r="AB18" s="20">
        <f>'Commercial Lease'!AB65</f>
        <v>26992.567108333329</v>
      </c>
      <c r="AC18" s="20">
        <f>'Commercial Lease'!AC65</f>
        <v>26992.567108333329</v>
      </c>
      <c r="AD18" s="20">
        <f>'Commercial Lease'!AD65</f>
        <v>26992.567108333329</v>
      </c>
      <c r="AE18" s="20">
        <f>'Commercial Lease'!AE65</f>
        <v>26992.567108333329</v>
      </c>
      <c r="AF18" s="20">
        <f>'Commercial Lease'!AF65</f>
        <v>26992.567108333329</v>
      </c>
      <c r="AG18" s="20">
        <f>'Commercial Lease'!AG65</f>
        <v>27802.344121583334</v>
      </c>
      <c r="AH18" s="20">
        <f>'Commercial Lease'!AH65</f>
        <v>27802.344121583334</v>
      </c>
      <c r="AI18" s="20">
        <f>'Commercial Lease'!AI65</f>
        <v>27802.344121583334</v>
      </c>
      <c r="AJ18" s="20">
        <f>'Commercial Lease'!AJ65</f>
        <v>27802.344121583334</v>
      </c>
      <c r="AK18" s="20">
        <f>'Commercial Lease'!AK65</f>
        <v>27802.344121583334</v>
      </c>
      <c r="AL18" s="20">
        <f>'Commercial Lease'!AL65</f>
        <v>27802.344121583334</v>
      </c>
      <c r="AM18" s="20">
        <f>'Commercial Lease'!AM65</f>
        <v>27802.344121583334</v>
      </c>
      <c r="AN18" s="20">
        <f>'Commercial Lease'!AN65</f>
        <v>27802.344121583334</v>
      </c>
      <c r="AO18" s="20">
        <f>'Commercial Lease'!AO65</f>
        <v>27802.344121583334</v>
      </c>
      <c r="AP18" s="20">
        <f>'Commercial Lease'!AP65</f>
        <v>27802.344121583334</v>
      </c>
      <c r="AQ18" s="20">
        <f>'Commercial Lease'!AQ65</f>
        <v>27802.344121583334</v>
      </c>
      <c r="AR18" s="20">
        <f>'Commercial Lease'!AR65</f>
        <v>27802.344121583334</v>
      </c>
      <c r="AS18" s="20">
        <f>'Commercial Lease'!AS65</f>
        <v>28636.414445230828</v>
      </c>
      <c r="AT18" s="20">
        <f>'Commercial Lease'!AT65</f>
        <v>28636.414445230828</v>
      </c>
      <c r="AU18" s="20">
        <f>'Commercial Lease'!AU65</f>
        <v>28636.414445230828</v>
      </c>
      <c r="AV18" s="20">
        <f>'Commercial Lease'!AV65</f>
        <v>28636.414445230828</v>
      </c>
      <c r="AW18" s="20">
        <f>'Commercial Lease'!AW65</f>
        <v>28636.414445230828</v>
      </c>
      <c r="AX18" s="20">
        <f>'Commercial Lease'!AX65</f>
        <v>28636.414445230828</v>
      </c>
      <c r="AY18" s="20">
        <f>'Commercial Lease'!AY65</f>
        <v>28636.414445230828</v>
      </c>
      <c r="AZ18" s="20">
        <f>'Commercial Lease'!AZ65</f>
        <v>28636.414445230828</v>
      </c>
      <c r="BA18" s="20">
        <f>'Commercial Lease'!BA65</f>
        <v>28636.414445230828</v>
      </c>
      <c r="BB18" s="20">
        <f>'Commercial Lease'!BB65</f>
        <v>28636.414445230828</v>
      </c>
      <c r="BC18" s="20">
        <f>'Commercial Lease'!BC65</f>
        <v>28636.414445230828</v>
      </c>
      <c r="BD18" s="20">
        <f>'Commercial Lease'!BD65</f>
        <v>28636.414445230828</v>
      </c>
      <c r="BE18" s="20">
        <f>'Commercial Lease'!BE65</f>
        <v>29495.506878587752</v>
      </c>
      <c r="BF18" s="20">
        <f>'Commercial Lease'!BF65</f>
        <v>29495.506878587752</v>
      </c>
      <c r="BG18" s="20">
        <f>'Commercial Lease'!BG65</f>
        <v>29495.506878587752</v>
      </c>
      <c r="BH18" s="20">
        <f>'Commercial Lease'!BH65</f>
        <v>29495.506878587752</v>
      </c>
      <c r="BI18" s="20">
        <f>'Commercial Lease'!BI65</f>
        <v>29495.506878587752</v>
      </c>
      <c r="BJ18" s="20">
        <f>'Commercial Lease'!BJ65</f>
        <v>29495.506878587752</v>
      </c>
      <c r="BK18" s="20">
        <f>'Commercial Lease'!BK65</f>
        <v>29495.506878587752</v>
      </c>
      <c r="BL18" s="20">
        <f>'Commercial Lease'!BL65</f>
        <v>29495.506878587752</v>
      </c>
      <c r="BM18" s="20">
        <f>'Commercial Lease'!BM65</f>
        <v>29495.506878587752</v>
      </c>
      <c r="BN18" s="20">
        <f>'Commercial Lease'!BN65</f>
        <v>29495.506878587752</v>
      </c>
      <c r="BO18" s="20">
        <f>'Commercial Lease'!BO65</f>
        <v>29495.506878587752</v>
      </c>
      <c r="BP18" s="20">
        <f>'Commercial Lease'!BP65</f>
        <v>29495.506878587752</v>
      </c>
      <c r="BQ18" s="20">
        <f>'Commercial Lease'!BQ65</f>
        <v>30380.372084945386</v>
      </c>
      <c r="BR18" s="20">
        <f>'Commercial Lease'!BR65</f>
        <v>30380.372084945386</v>
      </c>
      <c r="BS18" s="20">
        <f>'Commercial Lease'!BS65</f>
        <v>30380.372084945386</v>
      </c>
      <c r="BT18" s="20">
        <f>'Commercial Lease'!BT65</f>
        <v>30380.372084945386</v>
      </c>
      <c r="BU18" s="20">
        <f>'Commercial Lease'!BU65</f>
        <v>30380.372084945386</v>
      </c>
      <c r="BV18" s="20">
        <f>'Commercial Lease'!BV65</f>
        <v>30380.372084945386</v>
      </c>
      <c r="BW18" s="20">
        <f>'Commercial Lease'!BW65</f>
        <v>30380.372084945386</v>
      </c>
      <c r="BX18" s="20">
        <f>'Commercial Lease'!BX65</f>
        <v>30380.372084945386</v>
      </c>
      <c r="BY18" s="20">
        <f>'Commercial Lease'!BY65</f>
        <v>30380.372084945386</v>
      </c>
      <c r="BZ18" s="20">
        <f>'Commercial Lease'!BZ65</f>
        <v>30380.372084945386</v>
      </c>
      <c r="CA18" s="20">
        <f>'Commercial Lease'!CA65</f>
        <v>30380.372084945386</v>
      </c>
      <c r="CB18" s="20">
        <f>'Commercial Lease'!CB65</f>
        <v>30380.372084945386</v>
      </c>
      <c r="CC18" s="20">
        <f>'Commercial Lease'!CC65</f>
        <v>31291.78324749375</v>
      </c>
      <c r="CD18" s="20">
        <f>'Commercial Lease'!CD65</f>
        <v>31291.78324749375</v>
      </c>
      <c r="CE18" s="20">
        <f>'Commercial Lease'!CE65</f>
        <v>31291.78324749375</v>
      </c>
      <c r="CF18" s="20">
        <f>'Commercial Lease'!CF65</f>
        <v>31291.78324749375</v>
      </c>
      <c r="CG18" s="20">
        <f>'Commercial Lease'!CG65</f>
        <v>31291.78324749375</v>
      </c>
      <c r="CH18" s="20">
        <f>'Commercial Lease'!CH65</f>
        <v>31291.78324749375</v>
      </c>
      <c r="CI18" s="20">
        <f>'Commercial Lease'!CI65</f>
        <v>31291.78324749375</v>
      </c>
      <c r="CJ18" s="20">
        <f>'Commercial Lease'!CJ65</f>
        <v>31291.78324749375</v>
      </c>
      <c r="CK18" s="20">
        <f>'Commercial Lease'!CK65</f>
        <v>31291.78324749375</v>
      </c>
      <c r="CL18" s="20">
        <f>'Commercial Lease'!CL65</f>
        <v>31291.78324749375</v>
      </c>
      <c r="CM18" s="20">
        <f>'Commercial Lease'!CM65</f>
        <v>31291.78324749375</v>
      </c>
      <c r="CN18" s="20">
        <f>'Commercial Lease'!CN65</f>
        <v>31291.78324749375</v>
      </c>
      <c r="CO18" s="20">
        <f>'Commercial Lease'!CO65</f>
        <v>32230.536744918558</v>
      </c>
      <c r="CP18" s="20">
        <f>'Commercial Lease'!CP65</f>
        <v>32230.536744918558</v>
      </c>
      <c r="CQ18" s="20">
        <f>'Commercial Lease'!CQ65</f>
        <v>32230.536744918558</v>
      </c>
      <c r="CR18" s="20">
        <f>'Commercial Lease'!CR65</f>
        <v>32230.536744918558</v>
      </c>
      <c r="CS18" s="20">
        <f>'Commercial Lease'!CS65</f>
        <v>32230.536744918558</v>
      </c>
      <c r="CT18" s="20">
        <f>'Commercial Lease'!CT65</f>
        <v>32230.536744918558</v>
      </c>
      <c r="CU18" s="20">
        <f>'Commercial Lease'!CU65</f>
        <v>32230.536744918558</v>
      </c>
      <c r="CV18" s="20">
        <f>'Commercial Lease'!CV65</f>
        <v>32230.536744918558</v>
      </c>
      <c r="CW18" s="20">
        <f>'Commercial Lease'!CW65</f>
        <v>32230.536744918558</v>
      </c>
      <c r="CX18" s="20">
        <f>'Commercial Lease'!CX65</f>
        <v>32230.536744918558</v>
      </c>
      <c r="CY18" s="20">
        <f>'Commercial Lease'!CY65</f>
        <v>32230.536744918558</v>
      </c>
      <c r="CZ18" s="20">
        <f>'Commercial Lease'!CZ65</f>
        <v>32230.536744918558</v>
      </c>
      <c r="DA18" s="20">
        <f>'Commercial Lease'!DA65</f>
        <v>33197.452847266119</v>
      </c>
      <c r="DB18" s="20">
        <f>'Commercial Lease'!DB65</f>
        <v>33197.452847266119</v>
      </c>
      <c r="DC18" s="20">
        <f>'Commercial Lease'!DC65</f>
        <v>33197.452847266119</v>
      </c>
      <c r="DD18" s="20">
        <f>'Commercial Lease'!DD65</f>
        <v>33197.452847266119</v>
      </c>
      <c r="DE18" s="20">
        <f>'Commercial Lease'!DE65</f>
        <v>33197.452847266119</v>
      </c>
      <c r="DF18" s="20">
        <f>'Commercial Lease'!DF65</f>
        <v>33197.452847266119</v>
      </c>
      <c r="DG18" s="20">
        <f>'Commercial Lease'!DG65</f>
        <v>33197.452847266119</v>
      </c>
      <c r="DH18" s="20">
        <f>'Commercial Lease'!DH65</f>
        <v>33197.452847266119</v>
      </c>
      <c r="DI18" s="20">
        <f>'Commercial Lease'!DI65</f>
        <v>33197.452847266119</v>
      </c>
      <c r="DJ18" s="20">
        <f>'Commercial Lease'!DJ65</f>
        <v>33197.452847266119</v>
      </c>
      <c r="DK18" s="20">
        <f>'Commercial Lease'!DK65</f>
        <v>33197.452847266119</v>
      </c>
      <c r="DL18" s="20">
        <f>'Commercial Lease'!DL65</f>
        <v>33197.452847266119</v>
      </c>
      <c r="DM18" s="20">
        <f>'Commercial Lease'!DM65</f>
        <v>34193.376432684097</v>
      </c>
      <c r="DN18" s="20">
        <f>'Commercial Lease'!DN65</f>
        <v>34193.376432684097</v>
      </c>
      <c r="DO18" s="20">
        <f>'Commercial Lease'!DO65</f>
        <v>34193.376432684097</v>
      </c>
      <c r="DP18" s="20">
        <f>'Commercial Lease'!DP65</f>
        <v>34193.376432684097</v>
      </c>
      <c r="DQ18" s="20">
        <f>'Commercial Lease'!DQ65</f>
        <v>34193.376432684097</v>
      </c>
      <c r="DR18" s="20">
        <f>'Commercial Lease'!DR65</f>
        <v>34193.376432684097</v>
      </c>
      <c r="DS18" s="20">
        <f>'Commercial Lease'!DS65</f>
        <v>34193.376432684097</v>
      </c>
      <c r="DT18" s="20">
        <f>'Commercial Lease'!DT65</f>
        <v>34193.376432684097</v>
      </c>
      <c r="DU18" s="20">
        <f>'Commercial Lease'!DU65</f>
        <v>34193.376432684097</v>
      </c>
      <c r="DV18" s="20">
        <f>'Commercial Lease'!DV65</f>
        <v>34193.376432684097</v>
      </c>
      <c r="DW18" s="20">
        <f>'Commercial Lease'!DW65</f>
        <v>34193.376432684097</v>
      </c>
      <c r="DX18" s="20">
        <f>'Commercial Lease'!DX65</f>
        <v>34193.376432684097</v>
      </c>
      <c r="DY18" s="20">
        <f>'Commercial Lease'!DY65</f>
        <v>35219.177725664624</v>
      </c>
      <c r="DZ18" s="20">
        <f>'Commercial Lease'!DZ65</f>
        <v>35219.177725664624</v>
      </c>
      <c r="EA18" s="20">
        <f>'Commercial Lease'!EA65</f>
        <v>35219.177725664624</v>
      </c>
      <c r="EB18" s="20">
        <f>'Commercial Lease'!EB65</f>
        <v>35219.177725664624</v>
      </c>
      <c r="EC18" s="20">
        <f>'Commercial Lease'!EC65</f>
        <v>35219.177725664624</v>
      </c>
      <c r="ED18" s="20">
        <f>'Commercial Lease'!ED65</f>
        <v>35219.177725664624</v>
      </c>
      <c r="EE18" s="20">
        <f>'Commercial Lease'!EE65</f>
        <v>35219.177725664624</v>
      </c>
      <c r="EF18" s="20">
        <f>'Commercial Lease'!EF65</f>
        <v>35219.177725664624</v>
      </c>
      <c r="EG18" s="21">
        <f>'Commercial Lease'!EG65</f>
        <v>35219.177725664624</v>
      </c>
    </row>
    <row r="19" spans="1:138" ht="15" x14ac:dyDescent="0.25">
      <c r="B19" s="23"/>
      <c r="C19" s="24" t="s">
        <v>767</v>
      </c>
      <c r="D19" s="19">
        <f t="shared" ca="1" si="42"/>
        <v>387396.42644879915</v>
      </c>
      <c r="E19" s="341"/>
      <c r="F19" s="72">
        <f>'Reimbursement Breakout'!E19</f>
        <v>0</v>
      </c>
      <c r="G19" s="73">
        <f>'Reimbursement Breakout'!F19</f>
        <v>0</v>
      </c>
      <c r="H19" s="20">
        <f>'Reimbursement Breakout'!G19</f>
        <v>0</v>
      </c>
      <c r="I19" s="20">
        <f>'Reimbursement Breakout'!H19</f>
        <v>0</v>
      </c>
      <c r="J19" s="20">
        <f>'Reimbursement Breakout'!I19</f>
        <v>0</v>
      </c>
      <c r="K19" s="20">
        <f>'Reimbursement Breakout'!J19</f>
        <v>0</v>
      </c>
      <c r="L19" s="20">
        <f ca="1">'Reimbursement Breakout'!K19</f>
        <v>32540.196039381975</v>
      </c>
      <c r="M19" s="20">
        <f>'Reimbursement Breakout'!L19</f>
        <v>0</v>
      </c>
      <c r="N19" s="20">
        <f>'Reimbursement Breakout'!M19</f>
        <v>0</v>
      </c>
      <c r="O19" s="20">
        <f>'Reimbursement Breakout'!N19</f>
        <v>0</v>
      </c>
      <c r="P19" s="20">
        <f>'Reimbursement Breakout'!O19</f>
        <v>0</v>
      </c>
      <c r="Q19" s="20">
        <f>'Reimbursement Breakout'!P19</f>
        <v>0</v>
      </c>
      <c r="R19" s="20">
        <f>'Reimbursement Breakout'!Q19</f>
        <v>0</v>
      </c>
      <c r="S19" s="20">
        <f>'Reimbursement Breakout'!R19</f>
        <v>0</v>
      </c>
      <c r="T19" s="20">
        <f>'Reimbursement Breakout'!S19</f>
        <v>0</v>
      </c>
      <c r="U19" s="20">
        <f>'Reimbursement Breakout'!T19</f>
        <v>0</v>
      </c>
      <c r="V19" s="20">
        <f>'Reimbursement Breakout'!U19</f>
        <v>0</v>
      </c>
      <c r="W19" s="20">
        <f>'Reimbursement Breakout'!V19</f>
        <v>0</v>
      </c>
      <c r="X19" s="20">
        <f ca="1">'Reimbursement Breakout'!W19</f>
        <v>40366.754644813402</v>
      </c>
      <c r="Y19" s="20">
        <f>'Reimbursement Breakout'!X19</f>
        <v>0</v>
      </c>
      <c r="Z19" s="20">
        <f>'Reimbursement Breakout'!Y19</f>
        <v>0</v>
      </c>
      <c r="AA19" s="20">
        <f>'Reimbursement Breakout'!Z19</f>
        <v>0</v>
      </c>
      <c r="AB19" s="20">
        <f>'Reimbursement Breakout'!AA19</f>
        <v>0</v>
      </c>
      <c r="AC19" s="20">
        <f>'Reimbursement Breakout'!AB19</f>
        <v>0</v>
      </c>
      <c r="AD19" s="20">
        <f>'Reimbursement Breakout'!AC19</f>
        <v>0</v>
      </c>
      <c r="AE19" s="20">
        <f>'Reimbursement Breakout'!AD19</f>
        <v>0</v>
      </c>
      <c r="AF19" s="20">
        <f>'Reimbursement Breakout'!AE19</f>
        <v>0</v>
      </c>
      <c r="AG19" s="20">
        <f>'Reimbursement Breakout'!AF19</f>
        <v>0</v>
      </c>
      <c r="AH19" s="20">
        <f>'Reimbursement Breakout'!AG19</f>
        <v>0</v>
      </c>
      <c r="AI19" s="20">
        <f>'Reimbursement Breakout'!AH19</f>
        <v>0</v>
      </c>
      <c r="AJ19" s="20">
        <f ca="1">'Reimbursement Breakout'!AI19</f>
        <v>41402.973374261252</v>
      </c>
      <c r="AK19" s="20">
        <f>'Reimbursement Breakout'!AJ19</f>
        <v>0</v>
      </c>
      <c r="AL19" s="20">
        <f>'Reimbursement Breakout'!AK19</f>
        <v>0</v>
      </c>
      <c r="AM19" s="20">
        <f>'Reimbursement Breakout'!AL19</f>
        <v>0</v>
      </c>
      <c r="AN19" s="20">
        <f>'Reimbursement Breakout'!AM19</f>
        <v>0</v>
      </c>
      <c r="AO19" s="20">
        <f>'Reimbursement Breakout'!AN19</f>
        <v>0</v>
      </c>
      <c r="AP19" s="20">
        <f>'Reimbursement Breakout'!AO19</f>
        <v>0</v>
      </c>
      <c r="AQ19" s="20">
        <f>'Reimbursement Breakout'!AP19</f>
        <v>0</v>
      </c>
      <c r="AR19" s="20">
        <f>'Reimbursement Breakout'!AQ19</f>
        <v>0</v>
      </c>
      <c r="AS19" s="20">
        <f>'Reimbursement Breakout'!AR19</f>
        <v>0</v>
      </c>
      <c r="AT19" s="20">
        <f>'Reimbursement Breakout'!AS19</f>
        <v>0</v>
      </c>
      <c r="AU19" s="20">
        <f>'Reimbursement Breakout'!AT19</f>
        <v>0</v>
      </c>
      <c r="AV19" s="20">
        <f ca="1">'Reimbursement Breakout'!AU19</f>
        <v>42394.833519968459</v>
      </c>
      <c r="AW19" s="20">
        <f>'Reimbursement Breakout'!AV19</f>
        <v>0</v>
      </c>
      <c r="AX19" s="20">
        <f>'Reimbursement Breakout'!AW19</f>
        <v>0</v>
      </c>
      <c r="AY19" s="20">
        <f>'Reimbursement Breakout'!AX19</f>
        <v>0</v>
      </c>
      <c r="AZ19" s="20">
        <f>'Reimbursement Breakout'!AY19</f>
        <v>0</v>
      </c>
      <c r="BA19" s="20">
        <f>'Reimbursement Breakout'!AZ19</f>
        <v>0</v>
      </c>
      <c r="BB19" s="20">
        <f>'Reimbursement Breakout'!BA19</f>
        <v>0</v>
      </c>
      <c r="BC19" s="20">
        <f>'Reimbursement Breakout'!BB19</f>
        <v>0</v>
      </c>
      <c r="BD19" s="20">
        <f>'Reimbursement Breakout'!BC19</f>
        <v>0</v>
      </c>
      <c r="BE19" s="20">
        <f>'Reimbursement Breakout'!BD19</f>
        <v>0</v>
      </c>
      <c r="BF19" s="20">
        <f>'Reimbursement Breakout'!BE19</f>
        <v>0</v>
      </c>
      <c r="BG19" s="20">
        <f>'Reimbursement Breakout'!BF19</f>
        <v>0</v>
      </c>
      <c r="BH19" s="20">
        <f ca="1">'Reimbursement Breakout'!BG19</f>
        <v>43386.437538105143</v>
      </c>
      <c r="BI19" s="20">
        <f>'Reimbursement Breakout'!BH19</f>
        <v>0</v>
      </c>
      <c r="BJ19" s="20">
        <f>'Reimbursement Breakout'!BI19</f>
        <v>0</v>
      </c>
      <c r="BK19" s="20">
        <f>'Reimbursement Breakout'!BJ19</f>
        <v>0</v>
      </c>
      <c r="BL19" s="20">
        <f>'Reimbursement Breakout'!BK19</f>
        <v>0</v>
      </c>
      <c r="BM19" s="20">
        <f>'Reimbursement Breakout'!BL19</f>
        <v>0</v>
      </c>
      <c r="BN19" s="20">
        <f>'Reimbursement Breakout'!BM19</f>
        <v>0</v>
      </c>
      <c r="BO19" s="20">
        <f>'Reimbursement Breakout'!BN19</f>
        <v>0</v>
      </c>
      <c r="BP19" s="20">
        <f>'Reimbursement Breakout'!BO19</f>
        <v>0</v>
      </c>
      <c r="BQ19" s="20">
        <f>'Reimbursement Breakout'!BP19</f>
        <v>0</v>
      </c>
      <c r="BR19" s="20">
        <f>'Reimbursement Breakout'!BQ19</f>
        <v>0</v>
      </c>
      <c r="BS19" s="20">
        <f>'Reimbursement Breakout'!BR19</f>
        <v>0</v>
      </c>
      <c r="BT19" s="20">
        <f ca="1">'Reimbursement Breakout'!BS19</f>
        <v>44388.171520948934</v>
      </c>
      <c r="BU19" s="20">
        <f>'Reimbursement Breakout'!BT19</f>
        <v>0</v>
      </c>
      <c r="BV19" s="20">
        <f>'Reimbursement Breakout'!BU19</f>
        <v>0</v>
      </c>
      <c r="BW19" s="20">
        <f>'Reimbursement Breakout'!BV19</f>
        <v>0</v>
      </c>
      <c r="BX19" s="20">
        <f>'Reimbursement Breakout'!BW19</f>
        <v>0</v>
      </c>
      <c r="BY19" s="20">
        <f>'Reimbursement Breakout'!BX19</f>
        <v>0</v>
      </c>
      <c r="BZ19" s="20">
        <f>'Reimbursement Breakout'!BY19</f>
        <v>0</v>
      </c>
      <c r="CA19" s="20">
        <f>'Reimbursement Breakout'!BZ19</f>
        <v>0</v>
      </c>
      <c r="CB19" s="20">
        <f>'Reimbursement Breakout'!CA19</f>
        <v>0</v>
      </c>
      <c r="CC19" s="20">
        <f>'Reimbursement Breakout'!CB19</f>
        <v>0</v>
      </c>
      <c r="CD19" s="20">
        <f>'Reimbursement Breakout'!CC19</f>
        <v>0</v>
      </c>
      <c r="CE19" s="20">
        <f>'Reimbursement Breakout'!CD19</f>
        <v>0</v>
      </c>
      <c r="CF19" s="20">
        <f ca="1">'Reimbursement Breakout'!CE19</f>
        <v>45401.202763680551</v>
      </c>
      <c r="CG19" s="20">
        <f>'Reimbursement Breakout'!CF19</f>
        <v>0</v>
      </c>
      <c r="CH19" s="20">
        <f>'Reimbursement Breakout'!CG19</f>
        <v>0</v>
      </c>
      <c r="CI19" s="20">
        <f>'Reimbursement Breakout'!CH19</f>
        <v>0</v>
      </c>
      <c r="CJ19" s="20">
        <f>'Reimbursement Breakout'!CI19</f>
        <v>0</v>
      </c>
      <c r="CK19" s="20">
        <f>'Reimbursement Breakout'!CJ19</f>
        <v>0</v>
      </c>
      <c r="CL19" s="20">
        <f>'Reimbursement Breakout'!CK19</f>
        <v>0</v>
      </c>
      <c r="CM19" s="20">
        <f>'Reimbursement Breakout'!CL19</f>
        <v>0</v>
      </c>
      <c r="CN19" s="20">
        <f>'Reimbursement Breakout'!CM19</f>
        <v>0</v>
      </c>
      <c r="CO19" s="20">
        <f>'Reimbursement Breakout'!CN19</f>
        <v>0</v>
      </c>
      <c r="CP19" s="20">
        <f>'Reimbursement Breakout'!CO19</f>
        <v>0</v>
      </c>
      <c r="CQ19" s="20">
        <f>'Reimbursement Breakout'!CP19</f>
        <v>0</v>
      </c>
      <c r="CR19" s="20">
        <f ca="1">'Reimbursement Breakout'!CQ19</f>
        <v>45283.992259027538</v>
      </c>
      <c r="CS19" s="20">
        <f>'Reimbursement Breakout'!CR19</f>
        <v>0</v>
      </c>
      <c r="CT19" s="20">
        <f>'Reimbursement Breakout'!CS19</f>
        <v>0</v>
      </c>
      <c r="CU19" s="20">
        <f>'Reimbursement Breakout'!CT19</f>
        <v>0</v>
      </c>
      <c r="CV19" s="20">
        <f>'Reimbursement Breakout'!CU19</f>
        <v>0</v>
      </c>
      <c r="CW19" s="20">
        <f>'Reimbursement Breakout'!CV19</f>
        <v>0</v>
      </c>
      <c r="CX19" s="20">
        <f>'Reimbursement Breakout'!CW19</f>
        <v>0</v>
      </c>
      <c r="CY19" s="20">
        <f>'Reimbursement Breakout'!CX19</f>
        <v>0</v>
      </c>
      <c r="CZ19" s="20">
        <f>'Reimbursement Breakout'!CY19</f>
        <v>0</v>
      </c>
      <c r="DA19" s="20">
        <f>'Reimbursement Breakout'!CZ19</f>
        <v>0</v>
      </c>
      <c r="DB19" s="20">
        <f>'Reimbursement Breakout'!DA19</f>
        <v>0</v>
      </c>
      <c r="DC19" s="20">
        <f>'Reimbursement Breakout'!DB19</f>
        <v>0</v>
      </c>
      <c r="DD19" s="20">
        <f ca="1">'Reimbursement Breakout'!DC19</f>
        <v>46317.851294374886</v>
      </c>
      <c r="DE19" s="20">
        <f>'Reimbursement Breakout'!DD19</f>
        <v>0</v>
      </c>
      <c r="DF19" s="20">
        <f>'Reimbursement Breakout'!DE19</f>
        <v>0</v>
      </c>
      <c r="DG19" s="20">
        <f>'Reimbursement Breakout'!DF19</f>
        <v>0</v>
      </c>
      <c r="DH19" s="20">
        <f>'Reimbursement Breakout'!DG19</f>
        <v>0</v>
      </c>
      <c r="DI19" s="20">
        <f>'Reimbursement Breakout'!DH19</f>
        <v>0</v>
      </c>
      <c r="DJ19" s="20">
        <f>'Reimbursement Breakout'!DI19</f>
        <v>0</v>
      </c>
      <c r="DK19" s="20">
        <f>'Reimbursement Breakout'!DJ19</f>
        <v>0</v>
      </c>
      <c r="DL19" s="20">
        <f>'Reimbursement Breakout'!DK19</f>
        <v>0</v>
      </c>
      <c r="DM19" s="20">
        <f>'Reimbursement Breakout'!DL19</f>
        <v>0</v>
      </c>
      <c r="DN19" s="20">
        <f>'Reimbursement Breakout'!DM19</f>
        <v>0</v>
      </c>
      <c r="DO19" s="20">
        <f>'Reimbursement Breakout'!DN19</f>
        <v>0</v>
      </c>
      <c r="DP19" s="20">
        <f>'Reimbursement Breakout'!DO19</f>
        <v>5914.0134942368959</v>
      </c>
      <c r="DQ19" s="20">
        <f>'Reimbursement Breakout'!DP19</f>
        <v>0</v>
      </c>
      <c r="DR19" s="20">
        <f>'Reimbursement Breakout'!DQ19</f>
        <v>0</v>
      </c>
      <c r="DS19" s="20">
        <f>'Reimbursement Breakout'!DR19</f>
        <v>0</v>
      </c>
      <c r="DT19" s="20">
        <f>'Reimbursement Breakout'!DS19</f>
        <v>0</v>
      </c>
      <c r="DU19" s="20">
        <f>'Reimbursement Breakout'!DT19</f>
        <v>0</v>
      </c>
      <c r="DV19" s="20">
        <f>'Reimbursement Breakout'!DU19</f>
        <v>0</v>
      </c>
      <c r="DW19" s="20">
        <f>'Reimbursement Breakout'!DV19</f>
        <v>0</v>
      </c>
      <c r="DX19" s="20">
        <f>'Reimbursement Breakout'!DW19</f>
        <v>0</v>
      </c>
      <c r="DY19" s="20">
        <f>'Reimbursement Breakout'!DX19</f>
        <v>0</v>
      </c>
      <c r="DZ19" s="20">
        <f>'Reimbursement Breakout'!DY19</f>
        <v>0</v>
      </c>
      <c r="EA19" s="20">
        <f>'Reimbursement Breakout'!DZ19</f>
        <v>0</v>
      </c>
      <c r="EB19" s="20">
        <f>'Reimbursement Breakout'!EA19</f>
        <v>0</v>
      </c>
      <c r="EC19" s="20">
        <f>'Reimbursement Breakout'!EB19</f>
        <v>0</v>
      </c>
      <c r="ED19" s="20">
        <f>'Reimbursement Breakout'!EC19</f>
        <v>0</v>
      </c>
      <c r="EE19" s="20">
        <f>'Reimbursement Breakout'!ED19</f>
        <v>0</v>
      </c>
      <c r="EF19" s="20">
        <f>'Reimbursement Breakout'!EE19</f>
        <v>0</v>
      </c>
      <c r="EG19" s="21">
        <f>'Reimbursement Breakout'!EF19</f>
        <v>0</v>
      </c>
    </row>
    <row r="20" spans="1:138" ht="15" x14ac:dyDescent="0.25">
      <c r="B20" s="14" t="s">
        <v>24</v>
      </c>
      <c r="C20" s="25"/>
      <c r="D20" s="16">
        <f ca="1">SUM(F20:EH20)</f>
        <v>4385819.032912299</v>
      </c>
      <c r="E20" s="342"/>
      <c r="F20" s="74">
        <f t="shared" ref="F20" si="43">SUM(F18:F19)</f>
        <v>25443.083333333332</v>
      </c>
      <c r="G20" s="74">
        <f t="shared" ref="G20:AL20" si="44">SUM(G18:G19)</f>
        <v>25443.083333333332</v>
      </c>
      <c r="H20" s="74">
        <f t="shared" si="44"/>
        <v>25443.083333333332</v>
      </c>
      <c r="I20" s="74">
        <f t="shared" si="44"/>
        <v>26206.375833333332</v>
      </c>
      <c r="J20" s="74">
        <f t="shared" si="44"/>
        <v>26206.375833333332</v>
      </c>
      <c r="K20" s="74">
        <f t="shared" si="44"/>
        <v>26206.375833333332</v>
      </c>
      <c r="L20" s="74">
        <f t="shared" ca="1" si="44"/>
        <v>58746.571872715307</v>
      </c>
      <c r="M20" s="74">
        <f t="shared" si="44"/>
        <v>26206.375833333332</v>
      </c>
      <c r="N20" s="74">
        <f t="shared" si="44"/>
        <v>26206.375833333332</v>
      </c>
      <c r="O20" s="74">
        <f t="shared" si="44"/>
        <v>26206.375833333332</v>
      </c>
      <c r="P20" s="74">
        <f t="shared" si="44"/>
        <v>26206.375833333332</v>
      </c>
      <c r="Q20" s="74">
        <f t="shared" si="44"/>
        <v>26206.375833333332</v>
      </c>
      <c r="R20" s="74">
        <f t="shared" si="44"/>
        <v>26206.375833333332</v>
      </c>
      <c r="S20" s="74">
        <f t="shared" si="44"/>
        <v>26206.375833333332</v>
      </c>
      <c r="T20" s="74">
        <f t="shared" si="44"/>
        <v>26206.375833333332</v>
      </c>
      <c r="U20" s="74">
        <f t="shared" si="44"/>
        <v>26992.567108333329</v>
      </c>
      <c r="V20" s="74">
        <f t="shared" si="44"/>
        <v>26992.567108333329</v>
      </c>
      <c r="W20" s="74">
        <f t="shared" si="44"/>
        <v>26992.567108333329</v>
      </c>
      <c r="X20" s="74">
        <f t="shared" ca="1" si="44"/>
        <v>67359.321753146738</v>
      </c>
      <c r="Y20" s="74">
        <f t="shared" si="44"/>
        <v>26992.567108333329</v>
      </c>
      <c r="Z20" s="74">
        <f t="shared" si="44"/>
        <v>26992.567108333329</v>
      </c>
      <c r="AA20" s="74">
        <f t="shared" si="44"/>
        <v>26992.567108333329</v>
      </c>
      <c r="AB20" s="74">
        <f t="shared" si="44"/>
        <v>26992.567108333329</v>
      </c>
      <c r="AC20" s="74">
        <f t="shared" si="44"/>
        <v>26992.567108333329</v>
      </c>
      <c r="AD20" s="74">
        <f t="shared" si="44"/>
        <v>26992.567108333329</v>
      </c>
      <c r="AE20" s="74">
        <f t="shared" si="44"/>
        <v>26992.567108333329</v>
      </c>
      <c r="AF20" s="74">
        <f t="shared" si="44"/>
        <v>26992.567108333329</v>
      </c>
      <c r="AG20" s="74">
        <f t="shared" si="44"/>
        <v>27802.344121583334</v>
      </c>
      <c r="AH20" s="74">
        <f t="shared" si="44"/>
        <v>27802.344121583334</v>
      </c>
      <c r="AI20" s="74">
        <f t="shared" si="44"/>
        <v>27802.344121583334</v>
      </c>
      <c r="AJ20" s="74">
        <f t="shared" ca="1" si="44"/>
        <v>69205.317495844589</v>
      </c>
      <c r="AK20" s="74">
        <f t="shared" si="44"/>
        <v>27802.344121583334</v>
      </c>
      <c r="AL20" s="74">
        <f t="shared" si="44"/>
        <v>27802.344121583334</v>
      </c>
      <c r="AM20" s="74">
        <f t="shared" ref="AM20:BR20" si="45">SUM(AM18:AM19)</f>
        <v>27802.344121583334</v>
      </c>
      <c r="AN20" s="74">
        <f t="shared" si="45"/>
        <v>27802.344121583334</v>
      </c>
      <c r="AO20" s="74">
        <f t="shared" si="45"/>
        <v>27802.344121583334</v>
      </c>
      <c r="AP20" s="74">
        <f t="shared" si="45"/>
        <v>27802.344121583334</v>
      </c>
      <c r="AQ20" s="74">
        <f t="shared" si="45"/>
        <v>27802.344121583334</v>
      </c>
      <c r="AR20" s="74">
        <f t="shared" si="45"/>
        <v>27802.344121583334</v>
      </c>
      <c r="AS20" s="74">
        <f t="shared" si="45"/>
        <v>28636.414445230828</v>
      </c>
      <c r="AT20" s="74">
        <f t="shared" si="45"/>
        <v>28636.414445230828</v>
      </c>
      <c r="AU20" s="74">
        <f t="shared" si="45"/>
        <v>28636.414445230828</v>
      </c>
      <c r="AV20" s="74">
        <f t="shared" ca="1" si="45"/>
        <v>71031.247965199291</v>
      </c>
      <c r="AW20" s="74">
        <f t="shared" si="45"/>
        <v>28636.414445230828</v>
      </c>
      <c r="AX20" s="74">
        <f t="shared" si="45"/>
        <v>28636.414445230828</v>
      </c>
      <c r="AY20" s="74">
        <f t="shared" si="45"/>
        <v>28636.414445230828</v>
      </c>
      <c r="AZ20" s="74">
        <f t="shared" si="45"/>
        <v>28636.414445230828</v>
      </c>
      <c r="BA20" s="74">
        <f t="shared" si="45"/>
        <v>28636.414445230828</v>
      </c>
      <c r="BB20" s="74">
        <f t="shared" si="45"/>
        <v>28636.414445230828</v>
      </c>
      <c r="BC20" s="74">
        <f t="shared" si="45"/>
        <v>28636.414445230828</v>
      </c>
      <c r="BD20" s="74">
        <f t="shared" si="45"/>
        <v>28636.414445230828</v>
      </c>
      <c r="BE20" s="74">
        <f t="shared" si="45"/>
        <v>29495.506878587752</v>
      </c>
      <c r="BF20" s="74">
        <f t="shared" si="45"/>
        <v>29495.506878587752</v>
      </c>
      <c r="BG20" s="74">
        <f t="shared" si="45"/>
        <v>29495.506878587752</v>
      </c>
      <c r="BH20" s="74">
        <f t="shared" ca="1" si="45"/>
        <v>72881.944416692888</v>
      </c>
      <c r="BI20" s="74">
        <f t="shared" si="45"/>
        <v>29495.506878587752</v>
      </c>
      <c r="BJ20" s="74">
        <f t="shared" si="45"/>
        <v>29495.506878587752</v>
      </c>
      <c r="BK20" s="74">
        <f t="shared" si="45"/>
        <v>29495.506878587752</v>
      </c>
      <c r="BL20" s="74">
        <f t="shared" si="45"/>
        <v>29495.506878587752</v>
      </c>
      <c r="BM20" s="74">
        <f t="shared" si="45"/>
        <v>29495.506878587752</v>
      </c>
      <c r="BN20" s="74">
        <f t="shared" si="45"/>
        <v>29495.506878587752</v>
      </c>
      <c r="BO20" s="74">
        <f t="shared" si="45"/>
        <v>29495.506878587752</v>
      </c>
      <c r="BP20" s="74">
        <f t="shared" si="45"/>
        <v>29495.506878587752</v>
      </c>
      <c r="BQ20" s="74">
        <f t="shared" si="45"/>
        <v>30380.372084945386</v>
      </c>
      <c r="BR20" s="74">
        <f t="shared" si="45"/>
        <v>30380.372084945386</v>
      </c>
      <c r="BS20" s="74">
        <f t="shared" ref="BS20:CX20" si="46">SUM(BS18:BS19)</f>
        <v>30380.372084945386</v>
      </c>
      <c r="BT20" s="74">
        <f t="shared" ca="1" si="46"/>
        <v>74768.543605894316</v>
      </c>
      <c r="BU20" s="74">
        <f t="shared" si="46"/>
        <v>30380.372084945386</v>
      </c>
      <c r="BV20" s="74">
        <f t="shared" si="46"/>
        <v>30380.372084945386</v>
      </c>
      <c r="BW20" s="74">
        <f t="shared" si="46"/>
        <v>30380.372084945386</v>
      </c>
      <c r="BX20" s="74">
        <f t="shared" si="46"/>
        <v>30380.372084945386</v>
      </c>
      <c r="BY20" s="74">
        <f t="shared" si="46"/>
        <v>30380.372084945386</v>
      </c>
      <c r="BZ20" s="74">
        <f t="shared" si="46"/>
        <v>30380.372084945386</v>
      </c>
      <c r="CA20" s="74">
        <f t="shared" si="46"/>
        <v>30380.372084945386</v>
      </c>
      <c r="CB20" s="74">
        <f t="shared" si="46"/>
        <v>30380.372084945386</v>
      </c>
      <c r="CC20" s="74">
        <f t="shared" si="46"/>
        <v>31291.78324749375</v>
      </c>
      <c r="CD20" s="74">
        <f t="shared" si="46"/>
        <v>31291.78324749375</v>
      </c>
      <c r="CE20" s="74">
        <f t="shared" si="46"/>
        <v>31291.78324749375</v>
      </c>
      <c r="CF20" s="74">
        <f t="shared" ca="1" si="46"/>
        <v>76692.986011174304</v>
      </c>
      <c r="CG20" s="74">
        <f t="shared" si="46"/>
        <v>31291.78324749375</v>
      </c>
      <c r="CH20" s="74">
        <f t="shared" si="46"/>
        <v>31291.78324749375</v>
      </c>
      <c r="CI20" s="74">
        <f t="shared" si="46"/>
        <v>31291.78324749375</v>
      </c>
      <c r="CJ20" s="74">
        <f t="shared" si="46"/>
        <v>31291.78324749375</v>
      </c>
      <c r="CK20" s="74">
        <f t="shared" si="46"/>
        <v>31291.78324749375</v>
      </c>
      <c r="CL20" s="74">
        <f t="shared" si="46"/>
        <v>31291.78324749375</v>
      </c>
      <c r="CM20" s="74">
        <f t="shared" si="46"/>
        <v>31291.78324749375</v>
      </c>
      <c r="CN20" s="74">
        <f t="shared" si="46"/>
        <v>31291.78324749375</v>
      </c>
      <c r="CO20" s="74">
        <f t="shared" si="46"/>
        <v>32230.536744918558</v>
      </c>
      <c r="CP20" s="74">
        <f t="shared" si="46"/>
        <v>32230.536744918558</v>
      </c>
      <c r="CQ20" s="74">
        <f t="shared" si="46"/>
        <v>32230.536744918558</v>
      </c>
      <c r="CR20" s="74">
        <f t="shared" ca="1" si="46"/>
        <v>77514.529003946096</v>
      </c>
      <c r="CS20" s="74">
        <f t="shared" si="46"/>
        <v>32230.536744918558</v>
      </c>
      <c r="CT20" s="74">
        <f t="shared" si="46"/>
        <v>32230.536744918558</v>
      </c>
      <c r="CU20" s="74">
        <f t="shared" si="46"/>
        <v>32230.536744918558</v>
      </c>
      <c r="CV20" s="74">
        <f t="shared" si="46"/>
        <v>32230.536744918558</v>
      </c>
      <c r="CW20" s="74">
        <f t="shared" si="46"/>
        <v>32230.536744918558</v>
      </c>
      <c r="CX20" s="74">
        <f t="shared" si="46"/>
        <v>32230.536744918558</v>
      </c>
      <c r="CY20" s="74">
        <f t="shared" ref="CY20:ED20" si="47">SUM(CY18:CY19)</f>
        <v>32230.536744918558</v>
      </c>
      <c r="CZ20" s="74">
        <f t="shared" si="47"/>
        <v>32230.536744918558</v>
      </c>
      <c r="DA20" s="74">
        <f t="shared" si="47"/>
        <v>33197.452847266119</v>
      </c>
      <c r="DB20" s="74">
        <f t="shared" si="47"/>
        <v>33197.452847266119</v>
      </c>
      <c r="DC20" s="74">
        <f t="shared" si="47"/>
        <v>33197.452847266119</v>
      </c>
      <c r="DD20" s="74">
        <f t="shared" ca="1" si="47"/>
        <v>79515.304141641012</v>
      </c>
      <c r="DE20" s="74">
        <f t="shared" si="47"/>
        <v>33197.452847266119</v>
      </c>
      <c r="DF20" s="74">
        <f t="shared" si="47"/>
        <v>33197.452847266119</v>
      </c>
      <c r="DG20" s="74">
        <f t="shared" si="47"/>
        <v>33197.452847266119</v>
      </c>
      <c r="DH20" s="74">
        <f t="shared" si="47"/>
        <v>33197.452847266119</v>
      </c>
      <c r="DI20" s="74">
        <f t="shared" si="47"/>
        <v>33197.452847266119</v>
      </c>
      <c r="DJ20" s="74">
        <f t="shared" si="47"/>
        <v>33197.452847266119</v>
      </c>
      <c r="DK20" s="74">
        <f t="shared" si="47"/>
        <v>33197.452847266119</v>
      </c>
      <c r="DL20" s="74">
        <f t="shared" si="47"/>
        <v>33197.452847266119</v>
      </c>
      <c r="DM20" s="74">
        <f t="shared" si="47"/>
        <v>34193.376432684097</v>
      </c>
      <c r="DN20" s="74">
        <f t="shared" si="47"/>
        <v>34193.376432684097</v>
      </c>
      <c r="DO20" s="74">
        <f t="shared" si="47"/>
        <v>34193.376432684097</v>
      </c>
      <c r="DP20" s="74">
        <f t="shared" si="47"/>
        <v>40107.389926920994</v>
      </c>
      <c r="DQ20" s="74">
        <f t="shared" si="47"/>
        <v>34193.376432684097</v>
      </c>
      <c r="DR20" s="74">
        <f t="shared" si="47"/>
        <v>34193.376432684097</v>
      </c>
      <c r="DS20" s="74">
        <f t="shared" si="47"/>
        <v>34193.376432684097</v>
      </c>
      <c r="DT20" s="74">
        <f t="shared" si="47"/>
        <v>34193.376432684097</v>
      </c>
      <c r="DU20" s="74">
        <f t="shared" si="47"/>
        <v>34193.376432684097</v>
      </c>
      <c r="DV20" s="74">
        <f t="shared" si="47"/>
        <v>34193.376432684097</v>
      </c>
      <c r="DW20" s="74">
        <f t="shared" si="47"/>
        <v>34193.376432684097</v>
      </c>
      <c r="DX20" s="74">
        <f t="shared" si="47"/>
        <v>34193.376432684097</v>
      </c>
      <c r="DY20" s="74">
        <f t="shared" si="47"/>
        <v>35219.177725664624</v>
      </c>
      <c r="DZ20" s="74">
        <f t="shared" si="47"/>
        <v>35219.177725664624</v>
      </c>
      <c r="EA20" s="74">
        <f t="shared" si="47"/>
        <v>35219.177725664624</v>
      </c>
      <c r="EB20" s="74">
        <f t="shared" si="47"/>
        <v>35219.177725664624</v>
      </c>
      <c r="EC20" s="74">
        <f t="shared" si="47"/>
        <v>35219.177725664624</v>
      </c>
      <c r="ED20" s="74">
        <f t="shared" si="47"/>
        <v>35219.177725664624</v>
      </c>
      <c r="EE20" s="74">
        <f t="shared" ref="EE20:EG20" si="48">SUM(EE18:EE19)</f>
        <v>35219.177725664624</v>
      </c>
      <c r="EF20" s="74">
        <f t="shared" si="48"/>
        <v>35219.177725664624</v>
      </c>
      <c r="EG20" s="75">
        <f t="shared" si="48"/>
        <v>35219.177725664624</v>
      </c>
    </row>
    <row r="21" spans="1:138" ht="15.75" thickBot="1" x14ac:dyDescent="0.3">
      <c r="B21" s="26" t="s">
        <v>25</v>
      </c>
      <c r="C21" s="27"/>
      <c r="D21" s="28">
        <f ca="1">SUM(F21:EH21)</f>
        <v>96687586.645286649</v>
      </c>
      <c r="E21" s="345"/>
      <c r="F21" s="76">
        <f t="shared" ref="F21" si="49">F16+F20</f>
        <v>534892.99746907922</v>
      </c>
      <c r="G21" s="77">
        <f t="shared" ref="G21:AL21" ca="1" si="50">G16+G20</f>
        <v>537941.33505997434</v>
      </c>
      <c r="H21" s="77">
        <f t="shared" ca="1" si="50"/>
        <v>541006.51716156176</v>
      </c>
      <c r="I21" s="77">
        <f t="shared" ca="1" si="50"/>
        <v>544851.92292930046</v>
      </c>
      <c r="J21" s="77">
        <f t="shared" ca="1" si="50"/>
        <v>547951.05444514577</v>
      </c>
      <c r="K21" s="77">
        <f t="shared" ca="1" si="50"/>
        <v>551067.29171958694</v>
      </c>
      <c r="L21" s="77">
        <f t="shared" ca="1" si="50"/>
        <v>586740.91873307491</v>
      </c>
      <c r="M21" s="77">
        <f t="shared" ca="1" si="50"/>
        <v>557351.43574116915</v>
      </c>
      <c r="N21" s="77">
        <f t="shared" ca="1" si="50"/>
        <v>560519.51967042161</v>
      </c>
      <c r="O21" s="77">
        <f t="shared" ca="1" si="50"/>
        <v>563705.06372663379</v>
      </c>
      <c r="P21" s="77">
        <f t="shared" ca="1" si="50"/>
        <v>566908.15759385028</v>
      </c>
      <c r="Q21" s="77">
        <f t="shared" ca="1" si="50"/>
        <v>570128.891397072</v>
      </c>
      <c r="R21" s="77">
        <f t="shared" ca="1" si="50"/>
        <v>585492.09050272033</v>
      </c>
      <c r="S21" s="77">
        <f t="shared" ca="1" si="50"/>
        <v>588819.16514958499</v>
      </c>
      <c r="T21" s="77">
        <f t="shared" ca="1" si="50"/>
        <v>592164.54218684928</v>
      </c>
      <c r="U21" s="77">
        <f t="shared" ca="1" si="50"/>
        <v>596314.5067975237</v>
      </c>
      <c r="V21" s="77">
        <f t="shared" ca="1" si="50"/>
        <v>599696.77080101299</v>
      </c>
      <c r="W21" s="77">
        <f t="shared" ca="1" si="50"/>
        <v>603097.62030531617</v>
      </c>
      <c r="X21" s="77">
        <f t="shared" ca="1" si="50"/>
        <v>646883.90525405155</v>
      </c>
      <c r="Y21" s="77">
        <f t="shared" ca="1" si="50"/>
        <v>609955.45747961046</v>
      </c>
      <c r="Z21" s="77">
        <f t="shared" ca="1" si="50"/>
        <v>613412.63715352444</v>
      </c>
      <c r="AA21" s="77">
        <f t="shared" ca="1" si="50"/>
        <v>616888.78634057159</v>
      </c>
      <c r="AB21" s="77">
        <f t="shared" ca="1" si="50"/>
        <v>620384.00222509773</v>
      </c>
      <c r="AC21" s="77">
        <f t="shared" ca="1" si="50"/>
        <v>623898.38246846525</v>
      </c>
      <c r="AD21" s="77">
        <f t="shared" ca="1" si="50"/>
        <v>639991.94528168754</v>
      </c>
      <c r="AE21" s="77">
        <f t="shared" ca="1" si="50"/>
        <v>643149.65669409453</v>
      </c>
      <c r="AF21" s="77">
        <f t="shared" ca="1" si="50"/>
        <v>646321.78988626087</v>
      </c>
      <c r="AG21" s="77">
        <f t="shared" ca="1" si="50"/>
        <v>650318.18245537649</v>
      </c>
      <c r="AH21" s="77">
        <f t="shared" ca="1" si="50"/>
        <v>653519.34120098932</v>
      </c>
      <c r="AI21" s="77">
        <f t="shared" ca="1" si="50"/>
        <v>656735.10420544271</v>
      </c>
      <c r="AJ21" s="77">
        <f t="shared" ca="1" si="50"/>
        <v>701368.50615607435</v>
      </c>
      <c r="AK21" s="77">
        <f t="shared" ca="1" si="50"/>
        <v>663210.68848810426</v>
      </c>
      <c r="AL21" s="77">
        <f t="shared" ca="1" si="50"/>
        <v>666470.63312819274</v>
      </c>
      <c r="AM21" s="77">
        <f t="shared" ref="AM21:BR21" ca="1" si="51">AM16+AM20</f>
        <v>669745.42875277915</v>
      </c>
      <c r="AN21" s="77">
        <f t="shared" ca="1" si="51"/>
        <v>673035.1376603411</v>
      </c>
      <c r="AO21" s="77">
        <f t="shared" ca="1" si="51"/>
        <v>676339.8223980905</v>
      </c>
      <c r="AP21" s="77">
        <f t="shared" ca="1" si="51"/>
        <v>679252.16010247939</v>
      </c>
      <c r="AQ21" s="77">
        <f t="shared" ca="1" si="51"/>
        <v>681285.26753913437</v>
      </c>
      <c r="AR21" s="77">
        <f t="shared" ca="1" si="51"/>
        <v>683325.0308404864</v>
      </c>
      <c r="AS21" s="77">
        <f t="shared" ca="1" si="51"/>
        <v>686205.54211975168</v>
      </c>
      <c r="AT21" s="77">
        <f t="shared" ca="1" si="51"/>
        <v>688258.68259053805</v>
      </c>
      <c r="AU21" s="77">
        <f t="shared" ca="1" si="51"/>
        <v>690318.54450896184</v>
      </c>
      <c r="AV21" s="77">
        <f t="shared" ca="1" si="51"/>
        <v>734779.9833992623</v>
      </c>
      <c r="AW21" s="77">
        <f t="shared" ca="1" si="51"/>
        <v>694458.52077784098</v>
      </c>
      <c r="AX21" s="77">
        <f t="shared" ca="1" si="51"/>
        <v>696538.67935318174</v>
      </c>
      <c r="AY21" s="77">
        <f t="shared" ca="1" si="51"/>
        <v>698625.64782640396</v>
      </c>
      <c r="AZ21" s="77">
        <f t="shared" ca="1" si="51"/>
        <v>700719.44849134109</v>
      </c>
      <c r="BA21" s="77">
        <f t="shared" ca="1" si="51"/>
        <v>702820.10371481115</v>
      </c>
      <c r="BB21" s="77">
        <f t="shared" ca="1" si="51"/>
        <v>705840.07628323592</v>
      </c>
      <c r="BC21" s="77">
        <f t="shared" ca="1" si="51"/>
        <v>707954.50801735721</v>
      </c>
      <c r="BD21" s="77">
        <f t="shared" ca="1" si="51"/>
        <v>710075.86185076332</v>
      </c>
      <c r="BE21" s="77">
        <f t="shared" ca="1" si="51"/>
        <v>713063.25287796289</v>
      </c>
      <c r="BF21" s="77">
        <f t="shared" ca="1" si="51"/>
        <v>715198.51896758052</v>
      </c>
      <c r="BG21" s="77">
        <f t="shared" ca="1" si="51"/>
        <v>717340.77536274132</v>
      </c>
      <c r="BH21" s="77">
        <f t="shared" ca="1" si="51"/>
        <v>762876.48248599167</v>
      </c>
      <c r="BI21" s="77">
        <f t="shared" ca="1" si="51"/>
        <v>721646.3506823756</v>
      </c>
      <c r="BJ21" s="77">
        <f t="shared" ca="1" si="51"/>
        <v>723809.71560072992</v>
      </c>
      <c r="BK21" s="77">
        <f t="shared" ca="1" si="51"/>
        <v>725980.16281288106</v>
      </c>
      <c r="BL21" s="77">
        <f t="shared" ca="1" si="51"/>
        <v>728157.7155044158</v>
      </c>
      <c r="BM21" s="77">
        <f t="shared" ca="1" si="51"/>
        <v>730342.39693682466</v>
      </c>
      <c r="BN21" s="77">
        <f t="shared" ca="1" si="51"/>
        <v>732933.42686800519</v>
      </c>
      <c r="BO21" s="77">
        <f t="shared" ca="1" si="51"/>
        <v>734588.71558744495</v>
      </c>
      <c r="BP21" s="77">
        <f t="shared" ca="1" si="51"/>
        <v>736248.08669541799</v>
      </c>
      <c r="BQ21" s="77">
        <f t="shared" ca="1" si="51"/>
        <v>738796.4154665533</v>
      </c>
      <c r="BR21" s="77">
        <f t="shared" ca="1" si="51"/>
        <v>740463.98158123798</v>
      </c>
      <c r="BS21" s="77">
        <f t="shared" ref="BS21:CX21" ca="1" si="52">BS16+BS20</f>
        <v>742135.66036382469</v>
      </c>
      <c r="BT21" s="77">
        <f t="shared" ca="1" si="52"/>
        <v>788199.63347821077</v>
      </c>
      <c r="BU21" s="77">
        <f t="shared" ca="1" si="52"/>
        <v>745491.39652951341</v>
      </c>
      <c r="BV21" s="77">
        <f t="shared" ca="1" si="52"/>
        <v>747175.47427361982</v>
      </c>
      <c r="BW21" s="77">
        <f t="shared" ca="1" si="52"/>
        <v>748863.7054077608</v>
      </c>
      <c r="BX21" s="77">
        <f t="shared" ca="1" si="52"/>
        <v>750556.10017531656</v>
      </c>
      <c r="BY21" s="77">
        <f t="shared" ca="1" si="52"/>
        <v>752252.66884493048</v>
      </c>
      <c r="BZ21" s="77">
        <f t="shared" ca="1" si="52"/>
        <v>754921.42967404635</v>
      </c>
      <c r="CA21" s="77">
        <f t="shared" ca="1" si="52"/>
        <v>756626.3770550692</v>
      </c>
      <c r="CB21" s="77">
        <f t="shared" ca="1" si="52"/>
        <v>758335.52929628151</v>
      </c>
      <c r="CC21" s="77">
        <f t="shared" ca="1" si="52"/>
        <v>760960.30793055089</v>
      </c>
      <c r="CD21" s="77">
        <f t="shared" ca="1" si="52"/>
        <v>762677.90102867607</v>
      </c>
      <c r="CE21" s="77">
        <f t="shared" ca="1" si="52"/>
        <v>764399.73017474019</v>
      </c>
      <c r="CF21" s="77">
        <f t="shared" ca="1" si="52"/>
        <v>811527.00857966114</v>
      </c>
      <c r="CG21" s="77">
        <f t="shared" ca="1" si="52"/>
        <v>767856.13842539967</v>
      </c>
      <c r="CH21" s="77">
        <f t="shared" ca="1" si="52"/>
        <v>769590.73850182921</v>
      </c>
      <c r="CI21" s="77">
        <f t="shared" ca="1" si="52"/>
        <v>771329.61656999437</v>
      </c>
      <c r="CJ21" s="77">
        <f t="shared" ca="1" si="52"/>
        <v>773072.78318057687</v>
      </c>
      <c r="CK21" s="77">
        <f t="shared" ca="1" si="52"/>
        <v>774820.2489102789</v>
      </c>
      <c r="CL21" s="77">
        <f t="shared" ca="1" si="52"/>
        <v>777569.07256426825</v>
      </c>
      <c r="CM21" s="77">
        <f t="shared" ca="1" si="52"/>
        <v>779325.16836672195</v>
      </c>
      <c r="CN21" s="77">
        <f t="shared" ca="1" si="52"/>
        <v>781085.59517517057</v>
      </c>
      <c r="CO21" s="77">
        <f t="shared" ca="1" si="52"/>
        <v>779067.46361236984</v>
      </c>
      <c r="CP21" s="77">
        <f t="shared" ca="1" si="52"/>
        <v>780836.58450343879</v>
      </c>
      <c r="CQ21" s="77">
        <f t="shared" ca="1" si="52"/>
        <v>787739.24973578623</v>
      </c>
      <c r="CR21" s="77">
        <f t="shared" ca="1" si="52"/>
        <v>834801.09990529122</v>
      </c>
      <c r="CS21" s="77">
        <f t="shared" ca="1" si="52"/>
        <v>791299.35023396532</v>
      </c>
      <c r="CT21" s="77">
        <f t="shared" ca="1" si="52"/>
        <v>793085.98831268784</v>
      </c>
      <c r="CU21" s="77">
        <f t="shared" ca="1" si="52"/>
        <v>794877.03272289794</v>
      </c>
      <c r="CV21" s="77">
        <f t="shared" ca="1" si="52"/>
        <v>796672.4943317977</v>
      </c>
      <c r="CW21" s="77">
        <f t="shared" ca="1" si="52"/>
        <v>798472.38403339114</v>
      </c>
      <c r="CX21" s="77">
        <f t="shared" ca="1" si="52"/>
        <v>801162.02279031719</v>
      </c>
      <c r="CY21" s="77">
        <f t="shared" ref="CY21:ED21" ca="1" si="53">CY16+CY20</f>
        <v>802970.80146684451</v>
      </c>
      <c r="CZ21" s="77">
        <f t="shared" ca="1" si="53"/>
        <v>804784.04107954632</v>
      </c>
      <c r="DA21" s="77">
        <f t="shared" ca="1" si="53"/>
        <v>807568.66873264278</v>
      </c>
      <c r="DB21" s="77">
        <f t="shared" ca="1" si="53"/>
        <v>809390.86325044394</v>
      </c>
      <c r="DC21" s="77">
        <f t="shared" ca="1" si="53"/>
        <v>811339.81226563849</v>
      </c>
      <c r="DD21" s="77">
        <f t="shared" ca="1" si="53"/>
        <v>859488.85720780515</v>
      </c>
      <c r="DE21" s="77">
        <f t="shared" ca="1" si="53"/>
        <v>815006.71577876294</v>
      </c>
      <c r="DF21" s="77">
        <f t="shared" ca="1" si="53"/>
        <v>816846.95299984724</v>
      </c>
      <c r="DG21" s="77">
        <f t="shared" ca="1" si="53"/>
        <v>818691.7287423634</v>
      </c>
      <c r="DH21" s="77">
        <f t="shared" ca="1" si="53"/>
        <v>820541.05419953039</v>
      </c>
      <c r="DI21" s="77">
        <f t="shared" ca="1" si="53"/>
        <v>822394.94059217139</v>
      </c>
      <c r="DJ21" s="77">
        <f t="shared" ca="1" si="53"/>
        <v>816399.16456089274</v>
      </c>
      <c r="DK21" s="77">
        <f t="shared" ca="1" si="53"/>
        <v>818262.20659771585</v>
      </c>
      <c r="DL21" s="77">
        <f t="shared" ca="1" si="53"/>
        <v>829406.46265508572</v>
      </c>
      <c r="DM21" s="77">
        <f t="shared" ca="1" si="53"/>
        <v>832274.62913777493</v>
      </c>
      <c r="DN21" s="77">
        <f t="shared" ca="1" si="53"/>
        <v>834151.48949110997</v>
      </c>
      <c r="DO21" s="77">
        <f t="shared" ca="1" si="53"/>
        <v>836158.1533944417</v>
      </c>
      <c r="DP21" s="77">
        <f t="shared" ca="1" si="53"/>
        <v>843958.29634590412</v>
      </c>
      <c r="DQ21" s="77">
        <f t="shared" ca="1" si="53"/>
        <v>839935.06401295995</v>
      </c>
      <c r="DR21" s="77">
        <f t="shared" ca="1" si="53"/>
        <v>841830.50835067651</v>
      </c>
      <c r="DS21" s="77">
        <f t="shared" ca="1" si="53"/>
        <v>843730.62736546842</v>
      </c>
      <c r="DT21" s="77">
        <f t="shared" ca="1" si="53"/>
        <v>845635.43258635036</v>
      </c>
      <c r="DU21" s="77">
        <f t="shared" ca="1" si="53"/>
        <v>847544.93557077076</v>
      </c>
      <c r="DV21" s="77">
        <f t="shared" ca="1" si="53"/>
        <v>836936.14226052095</v>
      </c>
      <c r="DW21" s="77">
        <f t="shared" ca="1" si="53"/>
        <v>838855.07555844856</v>
      </c>
      <c r="DX21" s="77">
        <f t="shared" ca="1" si="53"/>
        <v>843496.69367226434</v>
      </c>
      <c r="DY21" s="77">
        <f t="shared" ca="1" si="53"/>
        <v>846450.90514943423</v>
      </c>
      <c r="DZ21" s="77">
        <f t="shared" ca="1" si="53"/>
        <v>858642.43373717146</v>
      </c>
      <c r="EA21" s="77">
        <f t="shared" ca="1" si="53"/>
        <v>860708.52601270366</v>
      </c>
      <c r="EB21" s="77">
        <f t="shared" ca="1" si="53"/>
        <v>862651.23935364606</v>
      </c>
      <c r="EC21" s="77">
        <f t="shared" ca="1" si="53"/>
        <v>864598.74394977745</v>
      </c>
      <c r="ED21" s="77">
        <f t="shared" ca="1" si="53"/>
        <v>866551.05161762564</v>
      </c>
      <c r="EE21" s="77">
        <f t="shared" ref="EE21:EG21" ca="1" si="54">EE16+EE20</f>
        <v>868508.17420286126</v>
      </c>
      <c r="EF21" s="77">
        <f t="shared" ca="1" si="54"/>
        <v>870470.12358036963</v>
      </c>
      <c r="EG21" s="78">
        <f t="shared" ca="1" si="54"/>
        <v>872436.91165432252</v>
      </c>
    </row>
    <row r="22" spans="1:138" s="54" customFormat="1" ht="15.75" thickTop="1" x14ac:dyDescent="0.25">
      <c r="B22" s="211"/>
      <c r="C22" s="212"/>
      <c r="D22" s="213"/>
      <c r="E22" s="346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80"/>
      <c r="EH22" s="215"/>
    </row>
    <row r="23" spans="1:138" ht="15" x14ac:dyDescent="0.25">
      <c r="B23" s="14" t="s">
        <v>30</v>
      </c>
      <c r="C23" s="25"/>
      <c r="D23" s="81"/>
      <c r="E23" s="347"/>
      <c r="F23" s="74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6"/>
    </row>
    <row r="24" spans="1:138" ht="15" x14ac:dyDescent="0.25">
      <c r="B24" s="23"/>
      <c r="C24" s="31" t="s">
        <v>223</v>
      </c>
      <c r="D24" s="19">
        <f t="shared" ref="D24:D35" si="55">SUM(F24:EG24)</f>
        <v>-10291404.13513392</v>
      </c>
      <c r="E24" s="341"/>
      <c r="F24" s="63">
        <f>'Commercial Lease'!F99</f>
        <v>0</v>
      </c>
      <c r="G24" s="63">
        <f>'Commercial Lease'!G99</f>
        <v>0</v>
      </c>
      <c r="H24" s="63">
        <f>'Commercial Lease'!H99</f>
        <v>0</v>
      </c>
      <c r="I24" s="63">
        <f>'Commercial Lease'!I99</f>
        <v>0</v>
      </c>
      <c r="J24" s="63">
        <f>'Commercial Lease'!J99</f>
        <v>0</v>
      </c>
      <c r="K24" s="63">
        <f>'Commercial Lease'!K99</f>
        <v>0</v>
      </c>
      <c r="L24" s="63">
        <f>'Commercial Lease'!L99</f>
        <v>-633275.34316799999</v>
      </c>
      <c r="M24" s="63">
        <f>'Commercial Lease'!M99</f>
        <v>0</v>
      </c>
      <c r="N24" s="63">
        <f>'Commercial Lease'!N99</f>
        <v>0</v>
      </c>
      <c r="O24" s="63">
        <f>'Commercial Lease'!O99</f>
        <v>0</v>
      </c>
      <c r="P24" s="63">
        <f>'Commercial Lease'!P99</f>
        <v>0</v>
      </c>
      <c r="Q24" s="63">
        <f>'Commercial Lease'!Q99</f>
        <v>0</v>
      </c>
      <c r="R24" s="63">
        <f>'Commercial Lease'!R99</f>
        <v>0</v>
      </c>
      <c r="S24" s="63">
        <f>'Commercial Lease'!S99</f>
        <v>0</v>
      </c>
      <c r="T24" s="63">
        <f>'Commercial Lease'!T99</f>
        <v>0</v>
      </c>
      <c r="U24" s="63">
        <f>'Commercial Lease'!U99</f>
        <v>0</v>
      </c>
      <c r="V24" s="63">
        <f>'Commercial Lease'!V99</f>
        <v>0</v>
      </c>
      <c r="W24" s="63">
        <f>'Commercial Lease'!W99</f>
        <v>0</v>
      </c>
      <c r="X24" s="63">
        <f>'Commercial Lease'!X99</f>
        <v>-902399.32339199982</v>
      </c>
      <c r="Y24" s="63">
        <f>'Commercial Lease'!Y99</f>
        <v>0</v>
      </c>
      <c r="Z24" s="63">
        <f>'Commercial Lease'!Z99</f>
        <v>0</v>
      </c>
      <c r="AA24" s="63">
        <f>'Commercial Lease'!AA99</f>
        <v>0</v>
      </c>
      <c r="AB24" s="63">
        <f>'Commercial Lease'!AB99</f>
        <v>0</v>
      </c>
      <c r="AC24" s="63">
        <f>'Commercial Lease'!AC99</f>
        <v>0</v>
      </c>
      <c r="AD24" s="63">
        <f>'Commercial Lease'!AD99</f>
        <v>0</v>
      </c>
      <c r="AE24" s="63">
        <f>'Commercial Lease'!AE99</f>
        <v>0</v>
      </c>
      <c r="AF24" s="63">
        <f>'Commercial Lease'!AF99</f>
        <v>0</v>
      </c>
      <c r="AG24" s="63">
        <f>'Commercial Lease'!AG99</f>
        <v>0</v>
      </c>
      <c r="AH24" s="63">
        <f>'Commercial Lease'!AH99</f>
        <v>0</v>
      </c>
      <c r="AI24" s="63">
        <f>'Commercial Lease'!AI99</f>
        <v>0</v>
      </c>
      <c r="AJ24" s="63">
        <f>'Commercial Lease'!AJ99</f>
        <v>-915935.3132428797</v>
      </c>
      <c r="AK24" s="63">
        <f>'Commercial Lease'!AK99</f>
        <v>0</v>
      </c>
      <c r="AL24" s="63">
        <f>'Commercial Lease'!AL99</f>
        <v>0</v>
      </c>
      <c r="AM24" s="63">
        <f>'Commercial Lease'!AM99</f>
        <v>0</v>
      </c>
      <c r="AN24" s="63">
        <f>'Commercial Lease'!AN99</f>
        <v>0</v>
      </c>
      <c r="AO24" s="63">
        <f>'Commercial Lease'!AO99</f>
        <v>0</v>
      </c>
      <c r="AP24" s="63">
        <f>'Commercial Lease'!AP99</f>
        <v>0</v>
      </c>
      <c r="AQ24" s="63">
        <f>'Commercial Lease'!AQ99</f>
        <v>0</v>
      </c>
      <c r="AR24" s="63">
        <f>'Commercial Lease'!AR99</f>
        <v>0</v>
      </c>
      <c r="AS24" s="63">
        <f>'Commercial Lease'!AS99</f>
        <v>0</v>
      </c>
      <c r="AT24" s="63">
        <f>'Commercial Lease'!AT99</f>
        <v>0</v>
      </c>
      <c r="AU24" s="63">
        <f>'Commercial Lease'!AU99</f>
        <v>0</v>
      </c>
      <c r="AV24" s="63">
        <f>'Commercial Lease'!AV99</f>
        <v>-929674.34294152283</v>
      </c>
      <c r="AW24" s="63">
        <f>'Commercial Lease'!AW99</f>
        <v>0</v>
      </c>
      <c r="AX24" s="63">
        <f>'Commercial Lease'!AX99</f>
        <v>0</v>
      </c>
      <c r="AY24" s="63">
        <f>'Commercial Lease'!AY99</f>
        <v>0</v>
      </c>
      <c r="AZ24" s="63">
        <f>'Commercial Lease'!AZ99</f>
        <v>0</v>
      </c>
      <c r="BA24" s="63">
        <f>'Commercial Lease'!BA99</f>
        <v>0</v>
      </c>
      <c r="BB24" s="63">
        <f>'Commercial Lease'!BB99</f>
        <v>0</v>
      </c>
      <c r="BC24" s="63">
        <f>'Commercial Lease'!BC99</f>
        <v>0</v>
      </c>
      <c r="BD24" s="63">
        <f>'Commercial Lease'!BD99</f>
        <v>0</v>
      </c>
      <c r="BE24" s="63">
        <f>'Commercial Lease'!BE99</f>
        <v>0</v>
      </c>
      <c r="BF24" s="63">
        <f>'Commercial Lease'!BF99</f>
        <v>0</v>
      </c>
      <c r="BG24" s="63">
        <f>'Commercial Lease'!BG99</f>
        <v>0</v>
      </c>
      <c r="BH24" s="63">
        <f>'Commercial Lease'!BH99</f>
        <v>-943619.45808564546</v>
      </c>
      <c r="BI24" s="63">
        <f>'Commercial Lease'!BI99</f>
        <v>0</v>
      </c>
      <c r="BJ24" s="63">
        <f>'Commercial Lease'!BJ99</f>
        <v>0</v>
      </c>
      <c r="BK24" s="63">
        <f>'Commercial Lease'!BK99</f>
        <v>0</v>
      </c>
      <c r="BL24" s="63">
        <f>'Commercial Lease'!BL99</f>
        <v>0</v>
      </c>
      <c r="BM24" s="63">
        <f>'Commercial Lease'!BM99</f>
        <v>0</v>
      </c>
      <c r="BN24" s="63">
        <f>'Commercial Lease'!BN99</f>
        <v>0</v>
      </c>
      <c r="BO24" s="63">
        <f>'Commercial Lease'!BO99</f>
        <v>0</v>
      </c>
      <c r="BP24" s="63">
        <f>'Commercial Lease'!BP99</f>
        <v>0</v>
      </c>
      <c r="BQ24" s="63">
        <f>'Commercial Lease'!BQ99</f>
        <v>0</v>
      </c>
      <c r="BR24" s="63">
        <f>'Commercial Lease'!BR99</f>
        <v>0</v>
      </c>
      <c r="BS24" s="63">
        <f>'Commercial Lease'!BS99</f>
        <v>0</v>
      </c>
      <c r="BT24" s="63">
        <f>'Commercial Lease'!BT99</f>
        <v>-957773.74995693029</v>
      </c>
      <c r="BU24" s="63">
        <f>'Commercial Lease'!BU99</f>
        <v>0</v>
      </c>
      <c r="BV24" s="63">
        <f>'Commercial Lease'!BV99</f>
        <v>0</v>
      </c>
      <c r="BW24" s="63">
        <f>'Commercial Lease'!BW99</f>
        <v>0</v>
      </c>
      <c r="BX24" s="63">
        <f>'Commercial Lease'!BX99</f>
        <v>0</v>
      </c>
      <c r="BY24" s="63">
        <f>'Commercial Lease'!BY99</f>
        <v>0</v>
      </c>
      <c r="BZ24" s="63">
        <f>'Commercial Lease'!BZ99</f>
        <v>0</v>
      </c>
      <c r="CA24" s="63">
        <f>'Commercial Lease'!CA99</f>
        <v>0</v>
      </c>
      <c r="CB24" s="63">
        <f>'Commercial Lease'!CB99</f>
        <v>0</v>
      </c>
      <c r="CC24" s="63">
        <f>'Commercial Lease'!CC99</f>
        <v>0</v>
      </c>
      <c r="CD24" s="63">
        <f>'Commercial Lease'!CD99</f>
        <v>0</v>
      </c>
      <c r="CE24" s="63">
        <f>'Commercial Lease'!CE99</f>
        <v>0</v>
      </c>
      <c r="CF24" s="63">
        <f>'Commercial Lease'!CF99</f>
        <v>-972140.35620628414</v>
      </c>
      <c r="CG24" s="63">
        <f>'Commercial Lease'!CG99</f>
        <v>0</v>
      </c>
      <c r="CH24" s="63">
        <f>'Commercial Lease'!CH99</f>
        <v>0</v>
      </c>
      <c r="CI24" s="63">
        <f>'Commercial Lease'!CI99</f>
        <v>0</v>
      </c>
      <c r="CJ24" s="63">
        <f>'Commercial Lease'!CJ99</f>
        <v>0</v>
      </c>
      <c r="CK24" s="63">
        <f>'Commercial Lease'!CK99</f>
        <v>0</v>
      </c>
      <c r="CL24" s="63">
        <f>'Commercial Lease'!CL99</f>
        <v>0</v>
      </c>
      <c r="CM24" s="63">
        <f>'Commercial Lease'!CM99</f>
        <v>0</v>
      </c>
      <c r="CN24" s="63">
        <f>'Commercial Lease'!CN99</f>
        <v>0</v>
      </c>
      <c r="CO24" s="63">
        <f>'Commercial Lease'!CO99</f>
        <v>0</v>
      </c>
      <c r="CP24" s="63">
        <f>'Commercial Lease'!CP99</f>
        <v>0</v>
      </c>
      <c r="CQ24" s="63">
        <f>'Commercial Lease'!CQ99</f>
        <v>0</v>
      </c>
      <c r="CR24" s="63">
        <f>'Commercial Lease'!CR99</f>
        <v>-986722.46154937823</v>
      </c>
      <c r="CS24" s="63">
        <f>'Commercial Lease'!CS99</f>
        <v>0</v>
      </c>
      <c r="CT24" s="63">
        <f>'Commercial Lease'!CT99</f>
        <v>0</v>
      </c>
      <c r="CU24" s="63">
        <f>'Commercial Lease'!CU99</f>
        <v>0</v>
      </c>
      <c r="CV24" s="63">
        <f>'Commercial Lease'!CV99</f>
        <v>0</v>
      </c>
      <c r="CW24" s="63">
        <f>'Commercial Lease'!CW99</f>
        <v>0</v>
      </c>
      <c r="CX24" s="63">
        <f>'Commercial Lease'!CX99</f>
        <v>0</v>
      </c>
      <c r="CY24" s="63">
        <f>'Commercial Lease'!CY99</f>
        <v>0</v>
      </c>
      <c r="CZ24" s="63">
        <f>'Commercial Lease'!CZ99</f>
        <v>0</v>
      </c>
      <c r="DA24" s="63">
        <f>'Commercial Lease'!DA99</f>
        <v>0</v>
      </c>
      <c r="DB24" s="63">
        <f>'Commercial Lease'!DB99</f>
        <v>0</v>
      </c>
      <c r="DC24" s="63">
        <f>'Commercial Lease'!DC99</f>
        <v>0</v>
      </c>
      <c r="DD24" s="63">
        <f>'Commercial Lease'!DD99</f>
        <v>-1001523.2984726187</v>
      </c>
      <c r="DE24" s="63">
        <f>'Commercial Lease'!DE99</f>
        <v>0</v>
      </c>
      <c r="DF24" s="63">
        <f>'Commercial Lease'!DF99</f>
        <v>0</v>
      </c>
      <c r="DG24" s="63">
        <f>'Commercial Lease'!DG99</f>
        <v>0</v>
      </c>
      <c r="DH24" s="63">
        <f>'Commercial Lease'!DH99</f>
        <v>0</v>
      </c>
      <c r="DI24" s="63">
        <f>'Commercial Lease'!DI99</f>
        <v>0</v>
      </c>
      <c r="DJ24" s="63">
        <f>'Commercial Lease'!DJ99</f>
        <v>0</v>
      </c>
      <c r="DK24" s="63">
        <f>'Commercial Lease'!DK99</f>
        <v>0</v>
      </c>
      <c r="DL24" s="63">
        <f>'Commercial Lease'!DL99</f>
        <v>0</v>
      </c>
      <c r="DM24" s="63">
        <f>'Commercial Lease'!DM99</f>
        <v>0</v>
      </c>
      <c r="DN24" s="63">
        <f>'Commercial Lease'!DN99</f>
        <v>0</v>
      </c>
      <c r="DO24" s="63">
        <f>'Commercial Lease'!DO99</f>
        <v>0</v>
      </c>
      <c r="DP24" s="63">
        <f>'Commercial Lease'!DP99</f>
        <v>-1016546.1479497079</v>
      </c>
      <c r="DQ24" s="63">
        <f>'Commercial Lease'!DQ99</f>
        <v>0</v>
      </c>
      <c r="DR24" s="63">
        <f>'Commercial Lease'!DR99</f>
        <v>0</v>
      </c>
      <c r="DS24" s="63">
        <f>'Commercial Lease'!DS99</f>
        <v>0</v>
      </c>
      <c r="DT24" s="63">
        <f>'Commercial Lease'!DT99</f>
        <v>0</v>
      </c>
      <c r="DU24" s="63">
        <f>'Commercial Lease'!DU99</f>
        <v>0</v>
      </c>
      <c r="DV24" s="63">
        <f>'Commercial Lease'!DV99</f>
        <v>0</v>
      </c>
      <c r="DW24" s="63">
        <f>'Commercial Lease'!DW99</f>
        <v>0</v>
      </c>
      <c r="DX24" s="63">
        <f>'Commercial Lease'!DX99</f>
        <v>0</v>
      </c>
      <c r="DY24" s="63">
        <f>'Commercial Lease'!DY99</f>
        <v>0</v>
      </c>
      <c r="DZ24" s="63">
        <f>'Commercial Lease'!DZ99</f>
        <v>0</v>
      </c>
      <c r="EA24" s="63">
        <f>'Commercial Lease'!EA99</f>
        <v>0</v>
      </c>
      <c r="EB24" s="63">
        <f>'Commercial Lease'!EB99</f>
        <v>-1031794.3401689534</v>
      </c>
      <c r="EC24" s="63">
        <f>'Commercial Lease'!EC99</f>
        <v>0</v>
      </c>
      <c r="ED24" s="63">
        <f>'Commercial Lease'!ED99</f>
        <v>0</v>
      </c>
      <c r="EE24" s="63">
        <f>'Commercial Lease'!EE99</f>
        <v>0</v>
      </c>
      <c r="EF24" s="63">
        <f>'Commercial Lease'!EF99</f>
        <v>0</v>
      </c>
      <c r="EG24" s="69">
        <f>'Commercial Lease'!EG99</f>
        <v>0</v>
      </c>
    </row>
    <row r="25" spans="1:138" ht="15" x14ac:dyDescent="0.25">
      <c r="B25" s="23"/>
      <c r="C25" s="31" t="s">
        <v>3</v>
      </c>
      <c r="D25" s="19">
        <f t="shared" si="55"/>
        <v>-2055634.9758599438</v>
      </c>
      <c r="E25" s="341"/>
      <c r="F25" s="63">
        <f>-'Income Assumptions'!D39/12</f>
        <v>-13898.916666666666</v>
      </c>
      <c r="G25" s="63">
        <f>$F25*((1+'Income Assumptions'!$E$53)^ROUNDDOWN(DATEDIF('Summary &amp; Purchase Assumptions'!$C$18,'Monthly Cash Flow'!G$5,"Y"),0))</f>
        <v>-13898.916666666666</v>
      </c>
      <c r="H25" s="63">
        <f>$F25*((1+'Income Assumptions'!$E$53)^ROUNDDOWN(DATEDIF('Summary &amp; Purchase Assumptions'!$C$18,'Monthly Cash Flow'!H$5,"Y"),0))</f>
        <v>-13898.916666666666</v>
      </c>
      <c r="I25" s="63">
        <f>$F25*((1+'Income Assumptions'!$E$53)^ROUNDDOWN(DATEDIF('Summary &amp; Purchase Assumptions'!$C$18,'Monthly Cash Flow'!I$5,"Y"),0))</f>
        <v>-13898.916666666666</v>
      </c>
      <c r="J25" s="63">
        <f>$F25*((1+'Income Assumptions'!$E$53)^ROUNDDOWN(DATEDIF('Summary &amp; Purchase Assumptions'!$C$18,'Monthly Cash Flow'!J$5,"Y"),0))</f>
        <v>-13898.916666666666</v>
      </c>
      <c r="K25" s="63">
        <f>$F25*((1+'Income Assumptions'!$E$53)^ROUNDDOWN(DATEDIF('Summary &amp; Purchase Assumptions'!$C$18,'Monthly Cash Flow'!K$5,"Y"),0))</f>
        <v>-13898.916666666666</v>
      </c>
      <c r="L25" s="63">
        <f>$F25*((1+'Income Assumptions'!$E$53)^ROUNDDOWN(DATEDIF('Summary &amp; Purchase Assumptions'!$C$18,'Monthly Cash Flow'!L$5,"Y"),0))</f>
        <v>-13898.916666666666</v>
      </c>
      <c r="M25" s="63">
        <f>$F25*((1+'Income Assumptions'!$E$53)^ROUNDDOWN(DATEDIF('Summary &amp; Purchase Assumptions'!$C$18,'Monthly Cash Flow'!M$5,"Y"),0))</f>
        <v>-13898.916666666666</v>
      </c>
      <c r="N25" s="63">
        <f>$F25*((1+'Income Assumptions'!$E$53)^ROUNDDOWN(DATEDIF('Summary &amp; Purchase Assumptions'!$C$18,'Monthly Cash Flow'!N$5,"Y"),0))</f>
        <v>-13898.916666666666</v>
      </c>
      <c r="O25" s="63">
        <f>$F25*((1+'Income Assumptions'!$E$53)^ROUNDDOWN(DATEDIF('Summary &amp; Purchase Assumptions'!$C$18,'Monthly Cash Flow'!O$5,"Y"),0))</f>
        <v>-13898.916666666666</v>
      </c>
      <c r="P25" s="63">
        <f>$F25*((1+'Income Assumptions'!$E$53)^ROUNDDOWN(DATEDIF('Summary &amp; Purchase Assumptions'!$C$18,'Monthly Cash Flow'!P$5,"Y"),0))</f>
        <v>-13898.916666666666</v>
      </c>
      <c r="Q25" s="63">
        <f>$F25*((1+'Income Assumptions'!$E$53)^ROUNDDOWN(DATEDIF('Summary &amp; Purchase Assumptions'!$C$18,'Monthly Cash Flow'!Q$5,"Y"),0))</f>
        <v>-13898.916666666666</v>
      </c>
      <c r="R25" s="63">
        <f>$F25*((1+'Income Assumptions'!$E$53)^ROUNDDOWN(DATEDIF('Summary &amp; Purchase Assumptions'!$C$18,'Monthly Cash Flow'!R$5,"Y"),0))</f>
        <v>-14211.642291666665</v>
      </c>
      <c r="S25" s="63">
        <f>$F25*((1+'Income Assumptions'!$E$53)^ROUNDDOWN(DATEDIF('Summary &amp; Purchase Assumptions'!$C$18,'Monthly Cash Flow'!S$5,"Y"),0))</f>
        <v>-14211.642291666665</v>
      </c>
      <c r="T25" s="63">
        <f>$F25*((1+'Income Assumptions'!$E$53)^ROUNDDOWN(DATEDIF('Summary &amp; Purchase Assumptions'!$C$18,'Monthly Cash Flow'!T$5,"Y"),0))</f>
        <v>-14211.642291666665</v>
      </c>
      <c r="U25" s="63">
        <f>$F25*((1+'Income Assumptions'!$E$53)^ROUNDDOWN(DATEDIF('Summary &amp; Purchase Assumptions'!$C$18,'Monthly Cash Flow'!U$5,"Y"),0))</f>
        <v>-14211.642291666665</v>
      </c>
      <c r="V25" s="63">
        <f>$F25*((1+'Income Assumptions'!$E$53)^ROUNDDOWN(DATEDIF('Summary &amp; Purchase Assumptions'!$C$18,'Monthly Cash Flow'!V$5,"Y"),0))</f>
        <v>-14211.642291666665</v>
      </c>
      <c r="W25" s="63">
        <f>$F25*((1+'Income Assumptions'!$E$53)^ROUNDDOWN(DATEDIF('Summary &amp; Purchase Assumptions'!$C$18,'Monthly Cash Flow'!W$5,"Y"),0))</f>
        <v>-14211.642291666665</v>
      </c>
      <c r="X25" s="63">
        <f>$F25*((1+'Income Assumptions'!$E$53)^ROUNDDOWN(DATEDIF('Summary &amp; Purchase Assumptions'!$C$18,'Monthly Cash Flow'!X$5,"Y"),0))</f>
        <v>-14211.642291666665</v>
      </c>
      <c r="Y25" s="63">
        <f>$F25*((1+'Income Assumptions'!$E$53)^ROUNDDOWN(DATEDIF('Summary &amp; Purchase Assumptions'!$C$18,'Monthly Cash Flow'!Y$5,"Y"),0))</f>
        <v>-14211.642291666665</v>
      </c>
      <c r="Z25" s="63">
        <f>$F25*((1+'Income Assumptions'!$E$53)^ROUNDDOWN(DATEDIF('Summary &amp; Purchase Assumptions'!$C$18,'Monthly Cash Flow'!Z$5,"Y"),0))</f>
        <v>-14211.642291666665</v>
      </c>
      <c r="AA25" s="63">
        <f>$F25*((1+'Income Assumptions'!$E$53)^ROUNDDOWN(DATEDIF('Summary &amp; Purchase Assumptions'!$C$18,'Monthly Cash Flow'!AA$5,"Y"),0))</f>
        <v>-14211.642291666665</v>
      </c>
      <c r="AB25" s="63">
        <f>$F25*((1+'Income Assumptions'!$E$53)^ROUNDDOWN(DATEDIF('Summary &amp; Purchase Assumptions'!$C$18,'Monthly Cash Flow'!AB$5,"Y"),0))</f>
        <v>-14211.642291666665</v>
      </c>
      <c r="AC25" s="63">
        <f>$F25*((1+'Income Assumptions'!$E$53)^ROUNDDOWN(DATEDIF('Summary &amp; Purchase Assumptions'!$C$18,'Monthly Cash Flow'!AC$5,"Y"),0))</f>
        <v>-14211.642291666665</v>
      </c>
      <c r="AD25" s="63">
        <f>$F25*((1+'Income Assumptions'!$E$53)^ROUNDDOWN(DATEDIF('Summary &amp; Purchase Assumptions'!$C$18,'Monthly Cash Flow'!AD$5,"Y"),0))</f>
        <v>-14531.404243229164</v>
      </c>
      <c r="AE25" s="63">
        <f>$F25*((1+'Income Assumptions'!$E$53)^ROUNDDOWN(DATEDIF('Summary &amp; Purchase Assumptions'!$C$18,'Monthly Cash Flow'!AE$5,"Y"),0))</f>
        <v>-14531.404243229164</v>
      </c>
      <c r="AF25" s="63">
        <f>$F25*((1+'Income Assumptions'!$E$53)^ROUNDDOWN(DATEDIF('Summary &amp; Purchase Assumptions'!$C$18,'Monthly Cash Flow'!AF$5,"Y"),0))</f>
        <v>-14531.404243229164</v>
      </c>
      <c r="AG25" s="63">
        <f>$F25*((1+'Income Assumptions'!$E$53)^ROUNDDOWN(DATEDIF('Summary &amp; Purchase Assumptions'!$C$18,'Monthly Cash Flow'!AG$5,"Y"),0))</f>
        <v>-14531.404243229164</v>
      </c>
      <c r="AH25" s="63">
        <f>$F25*((1+'Income Assumptions'!$E$53)^ROUNDDOWN(DATEDIF('Summary &amp; Purchase Assumptions'!$C$18,'Monthly Cash Flow'!AH$5,"Y"),0))</f>
        <v>-14531.404243229164</v>
      </c>
      <c r="AI25" s="63">
        <f>$F25*((1+'Income Assumptions'!$E$53)^ROUNDDOWN(DATEDIF('Summary &amp; Purchase Assumptions'!$C$18,'Monthly Cash Flow'!AI$5,"Y"),0))</f>
        <v>-14531.404243229164</v>
      </c>
      <c r="AJ25" s="63">
        <f>$F25*((1+'Income Assumptions'!$E$53)^ROUNDDOWN(DATEDIF('Summary &amp; Purchase Assumptions'!$C$18,'Monthly Cash Flow'!AJ$5,"Y"),0))</f>
        <v>-14531.404243229164</v>
      </c>
      <c r="AK25" s="63">
        <f>$F25*((1+'Income Assumptions'!$E$53)^ROUNDDOWN(DATEDIF('Summary &amp; Purchase Assumptions'!$C$18,'Monthly Cash Flow'!AK$5,"Y"),0))</f>
        <v>-14531.404243229164</v>
      </c>
      <c r="AL25" s="63">
        <f>$F25*((1+'Income Assumptions'!$E$53)^ROUNDDOWN(DATEDIF('Summary &amp; Purchase Assumptions'!$C$18,'Monthly Cash Flow'!AL$5,"Y"),0))</f>
        <v>-14531.404243229164</v>
      </c>
      <c r="AM25" s="63">
        <f>$F25*((1+'Income Assumptions'!$E$53)^ROUNDDOWN(DATEDIF('Summary &amp; Purchase Assumptions'!$C$18,'Monthly Cash Flow'!AM$5,"Y"),0))</f>
        <v>-14531.404243229164</v>
      </c>
      <c r="AN25" s="63">
        <f>$F25*((1+'Income Assumptions'!$E$53)^ROUNDDOWN(DATEDIF('Summary &amp; Purchase Assumptions'!$C$18,'Monthly Cash Flow'!AN$5,"Y"),0))</f>
        <v>-14531.404243229164</v>
      </c>
      <c r="AO25" s="63">
        <f>$F25*((1+'Income Assumptions'!$E$53)^ROUNDDOWN(DATEDIF('Summary &amp; Purchase Assumptions'!$C$18,'Monthly Cash Flow'!AO$5,"Y"),0))</f>
        <v>-14531.404243229164</v>
      </c>
      <c r="AP25" s="63">
        <f>$F25*((1+'Income Assumptions'!$E$53)^ROUNDDOWN(DATEDIF('Summary &amp; Purchase Assumptions'!$C$18,'Monthly Cash Flow'!AP$5,"Y"),0))</f>
        <v>-14858.360838701819</v>
      </c>
      <c r="AQ25" s="63">
        <f>$F25*((1+'Income Assumptions'!$E$53)^ROUNDDOWN(DATEDIF('Summary &amp; Purchase Assumptions'!$C$18,'Monthly Cash Flow'!AQ$5,"Y"),0))</f>
        <v>-14858.360838701819</v>
      </c>
      <c r="AR25" s="63">
        <f>$F25*((1+'Income Assumptions'!$E$53)^ROUNDDOWN(DATEDIF('Summary &amp; Purchase Assumptions'!$C$18,'Monthly Cash Flow'!AR$5,"Y"),0))</f>
        <v>-14858.360838701819</v>
      </c>
      <c r="AS25" s="63">
        <f>$F25*((1+'Income Assumptions'!$E$53)^ROUNDDOWN(DATEDIF('Summary &amp; Purchase Assumptions'!$C$18,'Monthly Cash Flow'!AS$5,"Y"),0))</f>
        <v>-14858.360838701819</v>
      </c>
      <c r="AT25" s="63">
        <f>$F25*((1+'Income Assumptions'!$E$53)^ROUNDDOWN(DATEDIF('Summary &amp; Purchase Assumptions'!$C$18,'Monthly Cash Flow'!AT$5,"Y"),0))</f>
        <v>-14858.360838701819</v>
      </c>
      <c r="AU25" s="63">
        <f>$F25*((1+'Income Assumptions'!$E$53)^ROUNDDOWN(DATEDIF('Summary &amp; Purchase Assumptions'!$C$18,'Monthly Cash Flow'!AU$5,"Y"),0))</f>
        <v>-14858.360838701819</v>
      </c>
      <c r="AV25" s="63">
        <f>$F25*((1+'Income Assumptions'!$E$53)^ROUNDDOWN(DATEDIF('Summary &amp; Purchase Assumptions'!$C$18,'Monthly Cash Flow'!AV$5,"Y"),0))</f>
        <v>-14858.360838701819</v>
      </c>
      <c r="AW25" s="63">
        <f>$F25*((1+'Income Assumptions'!$E$53)^ROUNDDOWN(DATEDIF('Summary &amp; Purchase Assumptions'!$C$18,'Monthly Cash Flow'!AW$5,"Y"),0))</f>
        <v>-14858.360838701819</v>
      </c>
      <c r="AX25" s="63">
        <f>$F25*((1+'Income Assumptions'!$E$53)^ROUNDDOWN(DATEDIF('Summary &amp; Purchase Assumptions'!$C$18,'Monthly Cash Flow'!AX$5,"Y"),0))</f>
        <v>-14858.360838701819</v>
      </c>
      <c r="AY25" s="63">
        <f>$F25*((1+'Income Assumptions'!$E$53)^ROUNDDOWN(DATEDIF('Summary &amp; Purchase Assumptions'!$C$18,'Monthly Cash Flow'!AY$5,"Y"),0))</f>
        <v>-14858.360838701819</v>
      </c>
      <c r="AZ25" s="63">
        <f>$F25*((1+'Income Assumptions'!$E$53)^ROUNDDOWN(DATEDIF('Summary &amp; Purchase Assumptions'!$C$18,'Monthly Cash Flow'!AZ$5,"Y"),0))</f>
        <v>-14858.360838701819</v>
      </c>
      <c r="BA25" s="63">
        <f>$F25*((1+'Income Assumptions'!$E$53)^ROUNDDOWN(DATEDIF('Summary &amp; Purchase Assumptions'!$C$18,'Monthly Cash Flow'!BA$5,"Y"),0))</f>
        <v>-14858.360838701819</v>
      </c>
      <c r="BB25" s="63">
        <f>$F25*((1+'Income Assumptions'!$E$53)^ROUNDDOWN(DATEDIF('Summary &amp; Purchase Assumptions'!$C$18,'Monthly Cash Flow'!BB$5,"Y"),0))</f>
        <v>-15192.67395757261</v>
      </c>
      <c r="BC25" s="63">
        <f>$F25*((1+'Income Assumptions'!$E$53)^ROUNDDOWN(DATEDIF('Summary &amp; Purchase Assumptions'!$C$18,'Monthly Cash Flow'!BC$5,"Y"),0))</f>
        <v>-15192.67395757261</v>
      </c>
      <c r="BD25" s="63">
        <f>$F25*((1+'Income Assumptions'!$E$53)^ROUNDDOWN(DATEDIF('Summary &amp; Purchase Assumptions'!$C$18,'Monthly Cash Flow'!BD$5,"Y"),0))</f>
        <v>-15192.67395757261</v>
      </c>
      <c r="BE25" s="63">
        <f>$F25*((1+'Income Assumptions'!$E$53)^ROUNDDOWN(DATEDIF('Summary &amp; Purchase Assumptions'!$C$18,'Monthly Cash Flow'!BE$5,"Y"),0))</f>
        <v>-15192.67395757261</v>
      </c>
      <c r="BF25" s="63">
        <f>$F25*((1+'Income Assumptions'!$E$53)^ROUNDDOWN(DATEDIF('Summary &amp; Purchase Assumptions'!$C$18,'Monthly Cash Flow'!BF$5,"Y"),0))</f>
        <v>-15192.67395757261</v>
      </c>
      <c r="BG25" s="63">
        <f>$F25*((1+'Income Assumptions'!$E$53)^ROUNDDOWN(DATEDIF('Summary &amp; Purchase Assumptions'!$C$18,'Monthly Cash Flow'!BG$5,"Y"),0))</f>
        <v>-15192.67395757261</v>
      </c>
      <c r="BH25" s="63">
        <f>$F25*((1+'Income Assumptions'!$E$53)^ROUNDDOWN(DATEDIF('Summary &amp; Purchase Assumptions'!$C$18,'Monthly Cash Flow'!BH$5,"Y"),0))</f>
        <v>-15192.67395757261</v>
      </c>
      <c r="BI25" s="63">
        <f>$F25*((1+'Income Assumptions'!$E$53)^ROUNDDOWN(DATEDIF('Summary &amp; Purchase Assumptions'!$C$18,'Monthly Cash Flow'!BI$5,"Y"),0))</f>
        <v>-15192.67395757261</v>
      </c>
      <c r="BJ25" s="63">
        <f>$F25*((1+'Income Assumptions'!$E$53)^ROUNDDOWN(DATEDIF('Summary &amp; Purchase Assumptions'!$C$18,'Monthly Cash Flow'!BJ$5,"Y"),0))</f>
        <v>-15192.67395757261</v>
      </c>
      <c r="BK25" s="63">
        <f>$F25*((1+'Income Assumptions'!$E$53)^ROUNDDOWN(DATEDIF('Summary &amp; Purchase Assumptions'!$C$18,'Monthly Cash Flow'!BK$5,"Y"),0))</f>
        <v>-15192.67395757261</v>
      </c>
      <c r="BL25" s="63">
        <f>$F25*((1+'Income Assumptions'!$E$53)^ROUNDDOWN(DATEDIF('Summary &amp; Purchase Assumptions'!$C$18,'Monthly Cash Flow'!BL$5,"Y"),0))</f>
        <v>-15192.67395757261</v>
      </c>
      <c r="BM25" s="63">
        <f>$F25*((1+'Income Assumptions'!$E$53)^ROUNDDOWN(DATEDIF('Summary &amp; Purchase Assumptions'!$C$18,'Monthly Cash Flow'!BM$5,"Y"),0))</f>
        <v>-15192.67395757261</v>
      </c>
      <c r="BN25" s="63">
        <f>$F25*((1+'Income Assumptions'!$E$53)^ROUNDDOWN(DATEDIF('Summary &amp; Purchase Assumptions'!$C$18,'Monthly Cash Flow'!BN$5,"Y"),0))</f>
        <v>-15534.509121617995</v>
      </c>
      <c r="BO25" s="63">
        <f>$F25*((1+'Income Assumptions'!$E$53)^ROUNDDOWN(DATEDIF('Summary &amp; Purchase Assumptions'!$C$18,'Monthly Cash Flow'!BO$5,"Y"),0))</f>
        <v>-15534.509121617995</v>
      </c>
      <c r="BP25" s="63">
        <f>$F25*((1+'Income Assumptions'!$E$53)^ROUNDDOWN(DATEDIF('Summary &amp; Purchase Assumptions'!$C$18,'Monthly Cash Flow'!BP$5,"Y"),0))</f>
        <v>-15534.509121617995</v>
      </c>
      <c r="BQ25" s="63">
        <f>$F25*((1+'Income Assumptions'!$E$53)^ROUNDDOWN(DATEDIF('Summary &amp; Purchase Assumptions'!$C$18,'Monthly Cash Flow'!BQ$5,"Y"),0))</f>
        <v>-15534.509121617995</v>
      </c>
      <c r="BR25" s="63">
        <f>$F25*((1+'Income Assumptions'!$E$53)^ROUNDDOWN(DATEDIF('Summary &amp; Purchase Assumptions'!$C$18,'Monthly Cash Flow'!BR$5,"Y"),0))</f>
        <v>-15534.509121617995</v>
      </c>
      <c r="BS25" s="63">
        <f>$F25*((1+'Income Assumptions'!$E$53)^ROUNDDOWN(DATEDIF('Summary &amp; Purchase Assumptions'!$C$18,'Monthly Cash Flow'!BS$5,"Y"),0))</f>
        <v>-15534.509121617995</v>
      </c>
      <c r="BT25" s="63">
        <f>$F25*((1+'Income Assumptions'!$E$53)^ROUNDDOWN(DATEDIF('Summary &amp; Purchase Assumptions'!$C$18,'Monthly Cash Flow'!BT$5,"Y"),0))</f>
        <v>-15534.509121617995</v>
      </c>
      <c r="BU25" s="63">
        <f>$F25*((1+'Income Assumptions'!$E$53)^ROUNDDOWN(DATEDIF('Summary &amp; Purchase Assumptions'!$C$18,'Monthly Cash Flow'!BU$5,"Y"),0))</f>
        <v>-15534.509121617995</v>
      </c>
      <c r="BV25" s="63">
        <f>$F25*((1+'Income Assumptions'!$E$53)^ROUNDDOWN(DATEDIF('Summary &amp; Purchase Assumptions'!$C$18,'Monthly Cash Flow'!BV$5,"Y"),0))</f>
        <v>-15534.509121617995</v>
      </c>
      <c r="BW25" s="63">
        <f>$F25*((1+'Income Assumptions'!$E$53)^ROUNDDOWN(DATEDIF('Summary &amp; Purchase Assumptions'!$C$18,'Monthly Cash Flow'!BW$5,"Y"),0))</f>
        <v>-15534.509121617995</v>
      </c>
      <c r="BX25" s="63">
        <f>$F25*((1+'Income Assumptions'!$E$53)^ROUNDDOWN(DATEDIF('Summary &amp; Purchase Assumptions'!$C$18,'Monthly Cash Flow'!BX$5,"Y"),0))</f>
        <v>-15534.509121617995</v>
      </c>
      <c r="BY25" s="63">
        <f>$F25*((1+'Income Assumptions'!$E$53)^ROUNDDOWN(DATEDIF('Summary &amp; Purchase Assumptions'!$C$18,'Monthly Cash Flow'!BY$5,"Y"),0))</f>
        <v>-15534.509121617995</v>
      </c>
      <c r="BZ25" s="63">
        <f>$F25*((1+'Income Assumptions'!$E$53)^ROUNDDOWN(DATEDIF('Summary &amp; Purchase Assumptions'!$C$18,'Monthly Cash Flow'!BZ$5,"Y"),0))</f>
        <v>-15884.035576854398</v>
      </c>
      <c r="CA25" s="63">
        <f>$F25*((1+'Income Assumptions'!$E$53)^ROUNDDOWN(DATEDIF('Summary &amp; Purchase Assumptions'!$C$18,'Monthly Cash Flow'!CA$5,"Y"),0))</f>
        <v>-15884.035576854398</v>
      </c>
      <c r="CB25" s="63">
        <f>$F25*((1+'Income Assumptions'!$E$53)^ROUNDDOWN(DATEDIF('Summary &amp; Purchase Assumptions'!$C$18,'Monthly Cash Flow'!CB$5,"Y"),0))</f>
        <v>-15884.035576854398</v>
      </c>
      <c r="CC25" s="63">
        <f>$F25*((1+'Income Assumptions'!$E$53)^ROUNDDOWN(DATEDIF('Summary &amp; Purchase Assumptions'!$C$18,'Monthly Cash Flow'!CC$5,"Y"),0))</f>
        <v>-15884.035576854398</v>
      </c>
      <c r="CD25" s="63">
        <f>$F25*((1+'Income Assumptions'!$E$53)^ROUNDDOWN(DATEDIF('Summary &amp; Purchase Assumptions'!$C$18,'Monthly Cash Flow'!CD$5,"Y"),0))</f>
        <v>-15884.035576854398</v>
      </c>
      <c r="CE25" s="63">
        <f>$F25*((1+'Income Assumptions'!$E$53)^ROUNDDOWN(DATEDIF('Summary &amp; Purchase Assumptions'!$C$18,'Monthly Cash Flow'!CE$5,"Y"),0))</f>
        <v>-15884.035576854398</v>
      </c>
      <c r="CF25" s="63">
        <f>$F25*((1+'Income Assumptions'!$E$53)^ROUNDDOWN(DATEDIF('Summary &amp; Purchase Assumptions'!$C$18,'Monthly Cash Flow'!CF$5,"Y"),0))</f>
        <v>-15884.035576854398</v>
      </c>
      <c r="CG25" s="63">
        <f>$F25*((1+'Income Assumptions'!$E$53)^ROUNDDOWN(DATEDIF('Summary &amp; Purchase Assumptions'!$C$18,'Monthly Cash Flow'!CG$5,"Y"),0))</f>
        <v>-15884.035576854398</v>
      </c>
      <c r="CH25" s="63">
        <f>$F25*((1+'Income Assumptions'!$E$53)^ROUNDDOWN(DATEDIF('Summary &amp; Purchase Assumptions'!$C$18,'Monthly Cash Flow'!CH$5,"Y"),0))</f>
        <v>-15884.035576854398</v>
      </c>
      <c r="CI25" s="63">
        <f>$F25*((1+'Income Assumptions'!$E$53)^ROUNDDOWN(DATEDIF('Summary &amp; Purchase Assumptions'!$C$18,'Monthly Cash Flow'!CI$5,"Y"),0))</f>
        <v>-15884.035576854398</v>
      </c>
      <c r="CJ25" s="63">
        <f>$F25*((1+'Income Assumptions'!$E$53)^ROUNDDOWN(DATEDIF('Summary &amp; Purchase Assumptions'!$C$18,'Monthly Cash Flow'!CJ$5,"Y"),0))</f>
        <v>-15884.035576854398</v>
      </c>
      <c r="CK25" s="63">
        <f>$F25*((1+'Income Assumptions'!$E$53)^ROUNDDOWN(DATEDIF('Summary &amp; Purchase Assumptions'!$C$18,'Monthly Cash Flow'!CK$5,"Y"),0))</f>
        <v>-15884.035576854398</v>
      </c>
      <c r="CL25" s="63">
        <f>$F25*((1+'Income Assumptions'!$E$53)^ROUNDDOWN(DATEDIF('Summary &amp; Purchase Assumptions'!$C$18,'Monthly Cash Flow'!CL$5,"Y"),0))</f>
        <v>-16241.426377333621</v>
      </c>
      <c r="CM25" s="63">
        <f>$F25*((1+'Income Assumptions'!$E$53)^ROUNDDOWN(DATEDIF('Summary &amp; Purchase Assumptions'!$C$18,'Monthly Cash Flow'!CM$5,"Y"),0))</f>
        <v>-16241.426377333621</v>
      </c>
      <c r="CN25" s="63">
        <f>$F25*((1+'Income Assumptions'!$E$53)^ROUNDDOWN(DATEDIF('Summary &amp; Purchase Assumptions'!$C$18,'Monthly Cash Flow'!CN$5,"Y"),0))</f>
        <v>-16241.426377333621</v>
      </c>
      <c r="CO25" s="63">
        <f>$F25*((1+'Income Assumptions'!$E$53)^ROUNDDOWN(DATEDIF('Summary &amp; Purchase Assumptions'!$C$18,'Monthly Cash Flow'!CO$5,"Y"),0))</f>
        <v>-16241.426377333621</v>
      </c>
      <c r="CP25" s="63">
        <f>$F25*((1+'Income Assumptions'!$E$53)^ROUNDDOWN(DATEDIF('Summary &amp; Purchase Assumptions'!$C$18,'Monthly Cash Flow'!CP$5,"Y"),0))</f>
        <v>-16241.426377333621</v>
      </c>
      <c r="CQ25" s="63">
        <f>$F25*((1+'Income Assumptions'!$E$53)^ROUNDDOWN(DATEDIF('Summary &amp; Purchase Assumptions'!$C$18,'Monthly Cash Flow'!CQ$5,"Y"),0))</f>
        <v>-16241.426377333621</v>
      </c>
      <c r="CR25" s="63">
        <f>$F25*((1+'Income Assumptions'!$E$53)^ROUNDDOWN(DATEDIF('Summary &amp; Purchase Assumptions'!$C$18,'Monthly Cash Flow'!CR$5,"Y"),0))</f>
        <v>-16241.426377333621</v>
      </c>
      <c r="CS25" s="63">
        <f>$F25*((1+'Income Assumptions'!$E$53)^ROUNDDOWN(DATEDIF('Summary &amp; Purchase Assumptions'!$C$18,'Monthly Cash Flow'!CS$5,"Y"),0))</f>
        <v>-16241.426377333621</v>
      </c>
      <c r="CT25" s="63">
        <f>$F25*((1+'Income Assumptions'!$E$53)^ROUNDDOWN(DATEDIF('Summary &amp; Purchase Assumptions'!$C$18,'Monthly Cash Flow'!CT$5,"Y"),0))</f>
        <v>-16241.426377333621</v>
      </c>
      <c r="CU25" s="63">
        <f>$F25*((1+'Income Assumptions'!$E$53)^ROUNDDOWN(DATEDIF('Summary &amp; Purchase Assumptions'!$C$18,'Monthly Cash Flow'!CU$5,"Y"),0))</f>
        <v>-16241.426377333621</v>
      </c>
      <c r="CV25" s="63">
        <f>$F25*((1+'Income Assumptions'!$E$53)^ROUNDDOWN(DATEDIF('Summary &amp; Purchase Assumptions'!$C$18,'Monthly Cash Flow'!CV$5,"Y"),0))</f>
        <v>-16241.426377333621</v>
      </c>
      <c r="CW25" s="63">
        <f>$F25*((1+'Income Assumptions'!$E$53)^ROUNDDOWN(DATEDIF('Summary &amp; Purchase Assumptions'!$C$18,'Monthly Cash Flow'!CW$5,"Y"),0))</f>
        <v>-16241.426377333621</v>
      </c>
      <c r="CX25" s="63">
        <f>$F25*((1+'Income Assumptions'!$E$53)^ROUNDDOWN(DATEDIF('Summary &amp; Purchase Assumptions'!$C$18,'Monthly Cash Flow'!CX$5,"Y"),0))</f>
        <v>-16606.858470823627</v>
      </c>
      <c r="CY25" s="63">
        <f>$F25*((1+'Income Assumptions'!$E$53)^ROUNDDOWN(DATEDIF('Summary &amp; Purchase Assumptions'!$C$18,'Monthly Cash Flow'!CY$5,"Y"),0))</f>
        <v>-16606.858470823627</v>
      </c>
      <c r="CZ25" s="63">
        <f>$F25*((1+'Income Assumptions'!$E$53)^ROUNDDOWN(DATEDIF('Summary &amp; Purchase Assumptions'!$C$18,'Monthly Cash Flow'!CZ$5,"Y"),0))</f>
        <v>-16606.858470823627</v>
      </c>
      <c r="DA25" s="63">
        <f>$F25*((1+'Income Assumptions'!$E$53)^ROUNDDOWN(DATEDIF('Summary &amp; Purchase Assumptions'!$C$18,'Monthly Cash Flow'!DA$5,"Y"),0))</f>
        <v>-16606.858470823627</v>
      </c>
      <c r="DB25" s="63">
        <f>$F25*((1+'Income Assumptions'!$E$53)^ROUNDDOWN(DATEDIF('Summary &amp; Purchase Assumptions'!$C$18,'Monthly Cash Flow'!DB$5,"Y"),0))</f>
        <v>-16606.858470823627</v>
      </c>
      <c r="DC25" s="63">
        <f>$F25*((1+'Income Assumptions'!$E$53)^ROUNDDOWN(DATEDIF('Summary &amp; Purchase Assumptions'!$C$18,'Monthly Cash Flow'!DC$5,"Y"),0))</f>
        <v>-16606.858470823627</v>
      </c>
      <c r="DD25" s="63">
        <f>$F25*((1+'Income Assumptions'!$E$53)^ROUNDDOWN(DATEDIF('Summary &amp; Purchase Assumptions'!$C$18,'Monthly Cash Flow'!DD$5,"Y"),0))</f>
        <v>-16606.858470823627</v>
      </c>
      <c r="DE25" s="63">
        <f>$F25*((1+'Income Assumptions'!$E$53)^ROUNDDOWN(DATEDIF('Summary &amp; Purchase Assumptions'!$C$18,'Monthly Cash Flow'!DE$5,"Y"),0))</f>
        <v>-16606.858470823627</v>
      </c>
      <c r="DF25" s="63">
        <f>$F25*((1+'Income Assumptions'!$E$53)^ROUNDDOWN(DATEDIF('Summary &amp; Purchase Assumptions'!$C$18,'Monthly Cash Flow'!DF$5,"Y"),0))</f>
        <v>-16606.858470823627</v>
      </c>
      <c r="DG25" s="63">
        <f>$F25*((1+'Income Assumptions'!$E$53)^ROUNDDOWN(DATEDIF('Summary &amp; Purchase Assumptions'!$C$18,'Monthly Cash Flow'!DG$5,"Y"),0))</f>
        <v>-16606.858470823627</v>
      </c>
      <c r="DH25" s="63">
        <f>$F25*((1+'Income Assumptions'!$E$53)^ROUNDDOWN(DATEDIF('Summary &amp; Purchase Assumptions'!$C$18,'Monthly Cash Flow'!DH$5,"Y"),0))</f>
        <v>-16606.858470823627</v>
      </c>
      <c r="DI25" s="63">
        <f>$F25*((1+'Income Assumptions'!$E$53)^ROUNDDOWN(DATEDIF('Summary &amp; Purchase Assumptions'!$C$18,'Monthly Cash Flow'!DI$5,"Y"),0))</f>
        <v>-16606.858470823627</v>
      </c>
      <c r="DJ25" s="63">
        <f>$F25*((1+'Income Assumptions'!$E$53)^ROUNDDOWN(DATEDIF('Summary &amp; Purchase Assumptions'!$C$18,'Monthly Cash Flow'!DJ$5,"Y"),0))</f>
        <v>-16980.512786417155</v>
      </c>
      <c r="DK25" s="63">
        <f>$F25*((1+'Income Assumptions'!$E$53)^ROUNDDOWN(DATEDIF('Summary &amp; Purchase Assumptions'!$C$18,'Monthly Cash Flow'!DK$5,"Y"),0))</f>
        <v>-16980.512786417155</v>
      </c>
      <c r="DL25" s="63">
        <f>$F25*((1+'Income Assumptions'!$E$53)^ROUNDDOWN(DATEDIF('Summary &amp; Purchase Assumptions'!$C$18,'Monthly Cash Flow'!DL$5,"Y"),0))</f>
        <v>-16980.512786417155</v>
      </c>
      <c r="DM25" s="63">
        <f>$F25*((1+'Income Assumptions'!$E$53)^ROUNDDOWN(DATEDIF('Summary &amp; Purchase Assumptions'!$C$18,'Monthly Cash Flow'!DM$5,"Y"),0))</f>
        <v>-16980.512786417155</v>
      </c>
      <c r="DN25" s="63">
        <f>$F25*((1+'Income Assumptions'!$E$53)^ROUNDDOWN(DATEDIF('Summary &amp; Purchase Assumptions'!$C$18,'Monthly Cash Flow'!DN$5,"Y"),0))</f>
        <v>-16980.512786417155</v>
      </c>
      <c r="DO25" s="63">
        <f>$F25*((1+'Income Assumptions'!$E$53)^ROUNDDOWN(DATEDIF('Summary &amp; Purchase Assumptions'!$C$18,'Monthly Cash Flow'!DO$5,"Y"),0))</f>
        <v>-16980.512786417155</v>
      </c>
      <c r="DP25" s="63">
        <f>$F25*((1+'Income Assumptions'!$E$53)^ROUNDDOWN(DATEDIF('Summary &amp; Purchase Assumptions'!$C$18,'Monthly Cash Flow'!DP$5,"Y"),0))</f>
        <v>-16980.512786417155</v>
      </c>
      <c r="DQ25" s="63">
        <f>$F25*((1+'Income Assumptions'!$E$53)^ROUNDDOWN(DATEDIF('Summary &amp; Purchase Assumptions'!$C$18,'Monthly Cash Flow'!DQ$5,"Y"),0))</f>
        <v>-16980.512786417155</v>
      </c>
      <c r="DR25" s="63">
        <f>$F25*((1+'Income Assumptions'!$E$53)^ROUNDDOWN(DATEDIF('Summary &amp; Purchase Assumptions'!$C$18,'Monthly Cash Flow'!DR$5,"Y"),0))</f>
        <v>-16980.512786417155</v>
      </c>
      <c r="DS25" s="63">
        <f>$F25*((1+'Income Assumptions'!$E$53)^ROUNDDOWN(DATEDIF('Summary &amp; Purchase Assumptions'!$C$18,'Monthly Cash Flow'!DS$5,"Y"),0))</f>
        <v>-16980.512786417155</v>
      </c>
      <c r="DT25" s="63">
        <f>$F25*((1+'Income Assumptions'!$E$53)^ROUNDDOWN(DATEDIF('Summary &amp; Purchase Assumptions'!$C$18,'Monthly Cash Flow'!DT$5,"Y"),0))</f>
        <v>-16980.512786417155</v>
      </c>
      <c r="DU25" s="63">
        <f>$F25*((1+'Income Assumptions'!$E$53)^ROUNDDOWN(DATEDIF('Summary &amp; Purchase Assumptions'!$C$18,'Monthly Cash Flow'!DU$5,"Y"),0))</f>
        <v>-16980.512786417155</v>
      </c>
      <c r="DV25" s="63">
        <f>$F25*((1+'Income Assumptions'!$E$53)^ROUNDDOWN(DATEDIF('Summary &amp; Purchase Assumptions'!$C$18,'Monthly Cash Flow'!DV$5,"Y"),0))</f>
        <v>-17362.574324111538</v>
      </c>
      <c r="DW25" s="63">
        <f>$F25*((1+'Income Assumptions'!$E$53)^ROUNDDOWN(DATEDIF('Summary &amp; Purchase Assumptions'!$C$18,'Monthly Cash Flow'!DW$5,"Y"),0))</f>
        <v>-17362.574324111538</v>
      </c>
      <c r="DX25" s="63">
        <f>$F25*((1+'Income Assumptions'!$E$53)^ROUNDDOWN(DATEDIF('Summary &amp; Purchase Assumptions'!$C$18,'Monthly Cash Flow'!DX$5,"Y"),0))</f>
        <v>-17362.574324111538</v>
      </c>
      <c r="DY25" s="63">
        <f>$F25*((1+'Income Assumptions'!$E$53)^ROUNDDOWN(DATEDIF('Summary &amp; Purchase Assumptions'!$C$18,'Monthly Cash Flow'!DY$5,"Y"),0))</f>
        <v>-17362.574324111538</v>
      </c>
      <c r="DZ25" s="63">
        <f>$F25*((1+'Income Assumptions'!$E$53)^ROUNDDOWN(DATEDIF('Summary &amp; Purchase Assumptions'!$C$18,'Monthly Cash Flow'!DZ$5,"Y"),0))</f>
        <v>-17362.574324111538</v>
      </c>
      <c r="EA25" s="63">
        <f>$F25*((1+'Income Assumptions'!$E$53)^ROUNDDOWN(DATEDIF('Summary &amp; Purchase Assumptions'!$C$18,'Monthly Cash Flow'!EA$5,"Y"),0))</f>
        <v>-17362.574324111538</v>
      </c>
      <c r="EB25" s="63">
        <f>$F25*((1+'Income Assumptions'!$E$53)^ROUNDDOWN(DATEDIF('Summary &amp; Purchase Assumptions'!$C$18,'Monthly Cash Flow'!EB$5,"Y"),0))</f>
        <v>-17362.574324111538</v>
      </c>
      <c r="EC25" s="63">
        <f>$F25*((1+'Income Assumptions'!$E$53)^ROUNDDOWN(DATEDIF('Summary &amp; Purchase Assumptions'!$C$18,'Monthly Cash Flow'!EC$5,"Y"),0))</f>
        <v>-17362.574324111538</v>
      </c>
      <c r="ED25" s="63">
        <f>$F25*((1+'Income Assumptions'!$E$53)^ROUNDDOWN(DATEDIF('Summary &amp; Purchase Assumptions'!$C$18,'Monthly Cash Flow'!ED$5,"Y"),0))</f>
        <v>-17362.574324111538</v>
      </c>
      <c r="EE25" s="63">
        <f>$F25*((1+'Income Assumptions'!$E$53)^ROUNDDOWN(DATEDIF('Summary &amp; Purchase Assumptions'!$C$18,'Monthly Cash Flow'!EE$5,"Y"),0))</f>
        <v>-17362.574324111538</v>
      </c>
      <c r="EF25" s="63">
        <f>$F25*((1+'Income Assumptions'!$E$53)^ROUNDDOWN(DATEDIF('Summary &amp; Purchase Assumptions'!$C$18,'Monthly Cash Flow'!EF$5,"Y"),0))</f>
        <v>-17362.574324111538</v>
      </c>
      <c r="EG25" s="69">
        <f>$F25*((1+'Income Assumptions'!$E$53)^ROUNDDOWN(DATEDIF('Summary &amp; Purchase Assumptions'!$C$18,'Monthly Cash Flow'!EG$5,"Y"),0))</f>
        <v>-17362.574324111538</v>
      </c>
    </row>
    <row r="26" spans="1:138" ht="15" x14ac:dyDescent="0.25">
      <c r="B26" s="23"/>
      <c r="C26" s="31" t="s">
        <v>4</v>
      </c>
      <c r="D26" s="19">
        <f t="shared" si="55"/>
        <v>-1446398.1786072117</v>
      </c>
      <c r="E26" s="341"/>
      <c r="F26" s="63">
        <f>-'Income Assumptions'!D40/12</f>
        <v>-9779.6388888888887</v>
      </c>
      <c r="G26" s="63">
        <f>$F26*((1+'Income Assumptions'!$E$53)^ROUNDDOWN(DATEDIF('Summary &amp; Purchase Assumptions'!$C$18,'Monthly Cash Flow'!G$5,"Y"),0))</f>
        <v>-9779.6388888888887</v>
      </c>
      <c r="H26" s="63">
        <f>$F26*((1+'Income Assumptions'!$E$53)^ROUNDDOWN(DATEDIF('Summary &amp; Purchase Assumptions'!$C$18,'Monthly Cash Flow'!H$5,"Y"),0))</f>
        <v>-9779.6388888888887</v>
      </c>
      <c r="I26" s="63">
        <f>$F26*((1+'Income Assumptions'!$E$53)^ROUNDDOWN(DATEDIF('Summary &amp; Purchase Assumptions'!$C$18,'Monthly Cash Flow'!I$5,"Y"),0))</f>
        <v>-9779.6388888888887</v>
      </c>
      <c r="J26" s="63">
        <f>$F26*((1+'Income Assumptions'!$E$53)^ROUNDDOWN(DATEDIF('Summary &amp; Purchase Assumptions'!$C$18,'Monthly Cash Flow'!J$5,"Y"),0))</f>
        <v>-9779.6388888888887</v>
      </c>
      <c r="K26" s="63">
        <f>$F26*((1+'Income Assumptions'!$E$53)^ROUNDDOWN(DATEDIF('Summary &amp; Purchase Assumptions'!$C$18,'Monthly Cash Flow'!K$5,"Y"),0))</f>
        <v>-9779.6388888888887</v>
      </c>
      <c r="L26" s="63">
        <f>$F26*((1+'Income Assumptions'!$E$53)^ROUNDDOWN(DATEDIF('Summary &amp; Purchase Assumptions'!$C$18,'Monthly Cash Flow'!L$5,"Y"),0))</f>
        <v>-9779.6388888888887</v>
      </c>
      <c r="M26" s="63">
        <f>$F26*((1+'Income Assumptions'!$E$53)^ROUNDDOWN(DATEDIF('Summary &amp; Purchase Assumptions'!$C$18,'Monthly Cash Flow'!M$5,"Y"),0))</f>
        <v>-9779.6388888888887</v>
      </c>
      <c r="N26" s="63">
        <f>$F26*((1+'Income Assumptions'!$E$53)^ROUNDDOWN(DATEDIF('Summary &amp; Purchase Assumptions'!$C$18,'Monthly Cash Flow'!N$5,"Y"),0))</f>
        <v>-9779.6388888888887</v>
      </c>
      <c r="O26" s="63">
        <f>$F26*((1+'Income Assumptions'!$E$53)^ROUNDDOWN(DATEDIF('Summary &amp; Purchase Assumptions'!$C$18,'Monthly Cash Flow'!O$5,"Y"),0))</f>
        <v>-9779.6388888888887</v>
      </c>
      <c r="P26" s="63">
        <f>$F26*((1+'Income Assumptions'!$E$53)^ROUNDDOWN(DATEDIF('Summary &amp; Purchase Assumptions'!$C$18,'Monthly Cash Flow'!P$5,"Y"),0))</f>
        <v>-9779.6388888888887</v>
      </c>
      <c r="Q26" s="63">
        <f>$F26*((1+'Income Assumptions'!$E$53)^ROUNDDOWN(DATEDIF('Summary &amp; Purchase Assumptions'!$C$18,'Monthly Cash Flow'!Q$5,"Y"),0))</f>
        <v>-9779.6388888888887</v>
      </c>
      <c r="R26" s="63">
        <f>$F26*((1+'Income Assumptions'!$E$53)^ROUNDDOWN(DATEDIF('Summary &amp; Purchase Assumptions'!$C$18,'Monthly Cash Flow'!R$5,"Y"),0))</f>
        <v>-9999.6807638888877</v>
      </c>
      <c r="S26" s="63">
        <f>$F26*((1+'Income Assumptions'!$E$53)^ROUNDDOWN(DATEDIF('Summary &amp; Purchase Assumptions'!$C$18,'Monthly Cash Flow'!S$5,"Y"),0))</f>
        <v>-9999.6807638888877</v>
      </c>
      <c r="T26" s="63">
        <f>$F26*((1+'Income Assumptions'!$E$53)^ROUNDDOWN(DATEDIF('Summary &amp; Purchase Assumptions'!$C$18,'Monthly Cash Flow'!T$5,"Y"),0))</f>
        <v>-9999.6807638888877</v>
      </c>
      <c r="U26" s="63">
        <f>$F26*((1+'Income Assumptions'!$E$53)^ROUNDDOWN(DATEDIF('Summary &amp; Purchase Assumptions'!$C$18,'Monthly Cash Flow'!U$5,"Y"),0))</f>
        <v>-9999.6807638888877</v>
      </c>
      <c r="V26" s="63">
        <f>$F26*((1+'Income Assumptions'!$E$53)^ROUNDDOWN(DATEDIF('Summary &amp; Purchase Assumptions'!$C$18,'Monthly Cash Flow'!V$5,"Y"),0))</f>
        <v>-9999.6807638888877</v>
      </c>
      <c r="W26" s="63">
        <f>$F26*((1+'Income Assumptions'!$E$53)^ROUNDDOWN(DATEDIF('Summary &amp; Purchase Assumptions'!$C$18,'Monthly Cash Flow'!W$5,"Y"),0))</f>
        <v>-9999.6807638888877</v>
      </c>
      <c r="X26" s="63">
        <f>$F26*((1+'Income Assumptions'!$E$53)^ROUNDDOWN(DATEDIF('Summary &amp; Purchase Assumptions'!$C$18,'Monthly Cash Flow'!X$5,"Y"),0))</f>
        <v>-9999.6807638888877</v>
      </c>
      <c r="Y26" s="63">
        <f>$F26*((1+'Income Assumptions'!$E$53)^ROUNDDOWN(DATEDIF('Summary &amp; Purchase Assumptions'!$C$18,'Monthly Cash Flow'!Y$5,"Y"),0))</f>
        <v>-9999.6807638888877</v>
      </c>
      <c r="Z26" s="63">
        <f>$F26*((1+'Income Assumptions'!$E$53)^ROUNDDOWN(DATEDIF('Summary &amp; Purchase Assumptions'!$C$18,'Monthly Cash Flow'!Z$5,"Y"),0))</f>
        <v>-9999.6807638888877</v>
      </c>
      <c r="AA26" s="63">
        <f>$F26*((1+'Income Assumptions'!$E$53)^ROUNDDOWN(DATEDIF('Summary &amp; Purchase Assumptions'!$C$18,'Monthly Cash Flow'!AA$5,"Y"),0))</f>
        <v>-9999.6807638888877</v>
      </c>
      <c r="AB26" s="63">
        <f>$F26*((1+'Income Assumptions'!$E$53)^ROUNDDOWN(DATEDIF('Summary &amp; Purchase Assumptions'!$C$18,'Monthly Cash Flow'!AB$5,"Y"),0))</f>
        <v>-9999.6807638888877</v>
      </c>
      <c r="AC26" s="63">
        <f>$F26*((1+'Income Assumptions'!$E$53)^ROUNDDOWN(DATEDIF('Summary &amp; Purchase Assumptions'!$C$18,'Monthly Cash Flow'!AC$5,"Y"),0))</f>
        <v>-9999.6807638888877</v>
      </c>
      <c r="AD26" s="63">
        <f>$F26*((1+'Income Assumptions'!$E$53)^ROUNDDOWN(DATEDIF('Summary &amp; Purchase Assumptions'!$C$18,'Monthly Cash Flow'!AD$5,"Y"),0))</f>
        <v>-10224.673581076388</v>
      </c>
      <c r="AE26" s="63">
        <f>$F26*((1+'Income Assumptions'!$E$53)^ROUNDDOWN(DATEDIF('Summary &amp; Purchase Assumptions'!$C$18,'Monthly Cash Flow'!AE$5,"Y"),0))</f>
        <v>-10224.673581076388</v>
      </c>
      <c r="AF26" s="63">
        <f>$F26*((1+'Income Assumptions'!$E$53)^ROUNDDOWN(DATEDIF('Summary &amp; Purchase Assumptions'!$C$18,'Monthly Cash Flow'!AF$5,"Y"),0))</f>
        <v>-10224.673581076388</v>
      </c>
      <c r="AG26" s="63">
        <f>$F26*((1+'Income Assumptions'!$E$53)^ROUNDDOWN(DATEDIF('Summary &amp; Purchase Assumptions'!$C$18,'Monthly Cash Flow'!AG$5,"Y"),0))</f>
        <v>-10224.673581076388</v>
      </c>
      <c r="AH26" s="63">
        <f>$F26*((1+'Income Assumptions'!$E$53)^ROUNDDOWN(DATEDIF('Summary &amp; Purchase Assumptions'!$C$18,'Monthly Cash Flow'!AH$5,"Y"),0))</f>
        <v>-10224.673581076388</v>
      </c>
      <c r="AI26" s="63">
        <f>$F26*((1+'Income Assumptions'!$E$53)^ROUNDDOWN(DATEDIF('Summary &amp; Purchase Assumptions'!$C$18,'Monthly Cash Flow'!AI$5,"Y"),0))</f>
        <v>-10224.673581076388</v>
      </c>
      <c r="AJ26" s="63">
        <f>$F26*((1+'Income Assumptions'!$E$53)^ROUNDDOWN(DATEDIF('Summary &amp; Purchase Assumptions'!$C$18,'Monthly Cash Flow'!AJ$5,"Y"),0))</f>
        <v>-10224.673581076388</v>
      </c>
      <c r="AK26" s="63">
        <f>$F26*((1+'Income Assumptions'!$E$53)^ROUNDDOWN(DATEDIF('Summary &amp; Purchase Assumptions'!$C$18,'Monthly Cash Flow'!AK$5,"Y"),0))</f>
        <v>-10224.673581076388</v>
      </c>
      <c r="AL26" s="63">
        <f>$F26*((1+'Income Assumptions'!$E$53)^ROUNDDOWN(DATEDIF('Summary &amp; Purchase Assumptions'!$C$18,'Monthly Cash Flow'!AL$5,"Y"),0))</f>
        <v>-10224.673581076388</v>
      </c>
      <c r="AM26" s="63">
        <f>$F26*((1+'Income Assumptions'!$E$53)^ROUNDDOWN(DATEDIF('Summary &amp; Purchase Assumptions'!$C$18,'Monthly Cash Flow'!AM$5,"Y"),0))</f>
        <v>-10224.673581076388</v>
      </c>
      <c r="AN26" s="63">
        <f>$F26*((1+'Income Assumptions'!$E$53)^ROUNDDOWN(DATEDIF('Summary &amp; Purchase Assumptions'!$C$18,'Monthly Cash Flow'!AN$5,"Y"),0))</f>
        <v>-10224.673581076388</v>
      </c>
      <c r="AO26" s="63">
        <f>$F26*((1+'Income Assumptions'!$E$53)^ROUNDDOWN(DATEDIF('Summary &amp; Purchase Assumptions'!$C$18,'Monthly Cash Flow'!AO$5,"Y"),0))</f>
        <v>-10224.673581076388</v>
      </c>
      <c r="AP26" s="63">
        <f>$F26*((1+'Income Assumptions'!$E$53)^ROUNDDOWN(DATEDIF('Summary &amp; Purchase Assumptions'!$C$18,'Monthly Cash Flow'!AP$5,"Y"),0))</f>
        <v>-10454.728736650606</v>
      </c>
      <c r="AQ26" s="63">
        <f>$F26*((1+'Income Assumptions'!$E$53)^ROUNDDOWN(DATEDIF('Summary &amp; Purchase Assumptions'!$C$18,'Monthly Cash Flow'!AQ$5,"Y"),0))</f>
        <v>-10454.728736650606</v>
      </c>
      <c r="AR26" s="63">
        <f>$F26*((1+'Income Assumptions'!$E$53)^ROUNDDOWN(DATEDIF('Summary &amp; Purchase Assumptions'!$C$18,'Monthly Cash Flow'!AR$5,"Y"),0))</f>
        <v>-10454.728736650606</v>
      </c>
      <c r="AS26" s="63">
        <f>$F26*((1+'Income Assumptions'!$E$53)^ROUNDDOWN(DATEDIF('Summary &amp; Purchase Assumptions'!$C$18,'Monthly Cash Flow'!AS$5,"Y"),0))</f>
        <v>-10454.728736650606</v>
      </c>
      <c r="AT26" s="63">
        <f>$F26*((1+'Income Assumptions'!$E$53)^ROUNDDOWN(DATEDIF('Summary &amp; Purchase Assumptions'!$C$18,'Monthly Cash Flow'!AT$5,"Y"),0))</f>
        <v>-10454.728736650606</v>
      </c>
      <c r="AU26" s="63">
        <f>$F26*((1+'Income Assumptions'!$E$53)^ROUNDDOWN(DATEDIF('Summary &amp; Purchase Assumptions'!$C$18,'Monthly Cash Flow'!AU$5,"Y"),0))</f>
        <v>-10454.728736650606</v>
      </c>
      <c r="AV26" s="63">
        <f>$F26*((1+'Income Assumptions'!$E$53)^ROUNDDOWN(DATEDIF('Summary &amp; Purchase Assumptions'!$C$18,'Monthly Cash Flow'!AV$5,"Y"),0))</f>
        <v>-10454.728736650606</v>
      </c>
      <c r="AW26" s="63">
        <f>$F26*((1+'Income Assumptions'!$E$53)^ROUNDDOWN(DATEDIF('Summary &amp; Purchase Assumptions'!$C$18,'Monthly Cash Flow'!AW$5,"Y"),0))</f>
        <v>-10454.728736650606</v>
      </c>
      <c r="AX26" s="63">
        <f>$F26*((1+'Income Assumptions'!$E$53)^ROUNDDOWN(DATEDIF('Summary &amp; Purchase Assumptions'!$C$18,'Monthly Cash Flow'!AX$5,"Y"),0))</f>
        <v>-10454.728736650606</v>
      </c>
      <c r="AY26" s="63">
        <f>$F26*((1+'Income Assumptions'!$E$53)^ROUNDDOWN(DATEDIF('Summary &amp; Purchase Assumptions'!$C$18,'Monthly Cash Flow'!AY$5,"Y"),0))</f>
        <v>-10454.728736650606</v>
      </c>
      <c r="AZ26" s="63">
        <f>$F26*((1+'Income Assumptions'!$E$53)^ROUNDDOWN(DATEDIF('Summary &amp; Purchase Assumptions'!$C$18,'Monthly Cash Flow'!AZ$5,"Y"),0))</f>
        <v>-10454.728736650606</v>
      </c>
      <c r="BA26" s="63">
        <f>$F26*((1+'Income Assumptions'!$E$53)^ROUNDDOWN(DATEDIF('Summary &amp; Purchase Assumptions'!$C$18,'Monthly Cash Flow'!BA$5,"Y"),0))</f>
        <v>-10454.728736650606</v>
      </c>
      <c r="BB26" s="63">
        <f>$F26*((1+'Income Assumptions'!$E$53)^ROUNDDOWN(DATEDIF('Summary &amp; Purchase Assumptions'!$C$18,'Monthly Cash Flow'!BB$5,"Y"),0))</f>
        <v>-10689.960133225244</v>
      </c>
      <c r="BC26" s="63">
        <f>$F26*((1+'Income Assumptions'!$E$53)^ROUNDDOWN(DATEDIF('Summary &amp; Purchase Assumptions'!$C$18,'Monthly Cash Flow'!BC$5,"Y"),0))</f>
        <v>-10689.960133225244</v>
      </c>
      <c r="BD26" s="63">
        <f>$F26*((1+'Income Assumptions'!$E$53)^ROUNDDOWN(DATEDIF('Summary &amp; Purchase Assumptions'!$C$18,'Monthly Cash Flow'!BD$5,"Y"),0))</f>
        <v>-10689.960133225244</v>
      </c>
      <c r="BE26" s="63">
        <f>$F26*((1+'Income Assumptions'!$E$53)^ROUNDDOWN(DATEDIF('Summary &amp; Purchase Assumptions'!$C$18,'Monthly Cash Flow'!BE$5,"Y"),0))</f>
        <v>-10689.960133225244</v>
      </c>
      <c r="BF26" s="63">
        <f>$F26*((1+'Income Assumptions'!$E$53)^ROUNDDOWN(DATEDIF('Summary &amp; Purchase Assumptions'!$C$18,'Monthly Cash Flow'!BF$5,"Y"),0))</f>
        <v>-10689.960133225244</v>
      </c>
      <c r="BG26" s="63">
        <f>$F26*((1+'Income Assumptions'!$E$53)^ROUNDDOWN(DATEDIF('Summary &amp; Purchase Assumptions'!$C$18,'Monthly Cash Flow'!BG$5,"Y"),0))</f>
        <v>-10689.960133225244</v>
      </c>
      <c r="BH26" s="63">
        <f>$F26*((1+'Income Assumptions'!$E$53)^ROUNDDOWN(DATEDIF('Summary &amp; Purchase Assumptions'!$C$18,'Monthly Cash Flow'!BH$5,"Y"),0))</f>
        <v>-10689.960133225244</v>
      </c>
      <c r="BI26" s="63">
        <f>$F26*((1+'Income Assumptions'!$E$53)^ROUNDDOWN(DATEDIF('Summary &amp; Purchase Assumptions'!$C$18,'Monthly Cash Flow'!BI$5,"Y"),0))</f>
        <v>-10689.960133225244</v>
      </c>
      <c r="BJ26" s="63">
        <f>$F26*((1+'Income Assumptions'!$E$53)^ROUNDDOWN(DATEDIF('Summary &amp; Purchase Assumptions'!$C$18,'Monthly Cash Flow'!BJ$5,"Y"),0))</f>
        <v>-10689.960133225244</v>
      </c>
      <c r="BK26" s="63">
        <f>$F26*((1+'Income Assumptions'!$E$53)^ROUNDDOWN(DATEDIF('Summary &amp; Purchase Assumptions'!$C$18,'Monthly Cash Flow'!BK$5,"Y"),0))</f>
        <v>-10689.960133225244</v>
      </c>
      <c r="BL26" s="63">
        <f>$F26*((1+'Income Assumptions'!$E$53)^ROUNDDOWN(DATEDIF('Summary &amp; Purchase Assumptions'!$C$18,'Monthly Cash Flow'!BL$5,"Y"),0))</f>
        <v>-10689.960133225244</v>
      </c>
      <c r="BM26" s="63">
        <f>$F26*((1+'Income Assumptions'!$E$53)^ROUNDDOWN(DATEDIF('Summary &amp; Purchase Assumptions'!$C$18,'Monthly Cash Flow'!BM$5,"Y"),0))</f>
        <v>-10689.960133225244</v>
      </c>
      <c r="BN26" s="63">
        <f>$F26*((1+'Income Assumptions'!$E$53)^ROUNDDOWN(DATEDIF('Summary &amp; Purchase Assumptions'!$C$18,'Monthly Cash Flow'!BN$5,"Y"),0))</f>
        <v>-10930.484236222812</v>
      </c>
      <c r="BO26" s="63">
        <f>$F26*((1+'Income Assumptions'!$E$53)^ROUNDDOWN(DATEDIF('Summary &amp; Purchase Assumptions'!$C$18,'Monthly Cash Flow'!BO$5,"Y"),0))</f>
        <v>-10930.484236222812</v>
      </c>
      <c r="BP26" s="63">
        <f>$F26*((1+'Income Assumptions'!$E$53)^ROUNDDOWN(DATEDIF('Summary &amp; Purchase Assumptions'!$C$18,'Monthly Cash Flow'!BP$5,"Y"),0))</f>
        <v>-10930.484236222812</v>
      </c>
      <c r="BQ26" s="63">
        <f>$F26*((1+'Income Assumptions'!$E$53)^ROUNDDOWN(DATEDIF('Summary &amp; Purchase Assumptions'!$C$18,'Monthly Cash Flow'!BQ$5,"Y"),0))</f>
        <v>-10930.484236222812</v>
      </c>
      <c r="BR26" s="63">
        <f>$F26*((1+'Income Assumptions'!$E$53)^ROUNDDOWN(DATEDIF('Summary &amp; Purchase Assumptions'!$C$18,'Monthly Cash Flow'!BR$5,"Y"),0))</f>
        <v>-10930.484236222812</v>
      </c>
      <c r="BS26" s="63">
        <f>$F26*((1+'Income Assumptions'!$E$53)^ROUNDDOWN(DATEDIF('Summary &amp; Purchase Assumptions'!$C$18,'Monthly Cash Flow'!BS$5,"Y"),0))</f>
        <v>-10930.484236222812</v>
      </c>
      <c r="BT26" s="63">
        <f>$F26*((1+'Income Assumptions'!$E$53)^ROUNDDOWN(DATEDIF('Summary &amp; Purchase Assumptions'!$C$18,'Monthly Cash Flow'!BT$5,"Y"),0))</f>
        <v>-10930.484236222812</v>
      </c>
      <c r="BU26" s="63">
        <f>$F26*((1+'Income Assumptions'!$E$53)^ROUNDDOWN(DATEDIF('Summary &amp; Purchase Assumptions'!$C$18,'Monthly Cash Flow'!BU$5,"Y"),0))</f>
        <v>-10930.484236222812</v>
      </c>
      <c r="BV26" s="63">
        <f>$F26*((1+'Income Assumptions'!$E$53)^ROUNDDOWN(DATEDIF('Summary &amp; Purchase Assumptions'!$C$18,'Monthly Cash Flow'!BV$5,"Y"),0))</f>
        <v>-10930.484236222812</v>
      </c>
      <c r="BW26" s="63">
        <f>$F26*((1+'Income Assumptions'!$E$53)^ROUNDDOWN(DATEDIF('Summary &amp; Purchase Assumptions'!$C$18,'Monthly Cash Flow'!BW$5,"Y"),0))</f>
        <v>-10930.484236222812</v>
      </c>
      <c r="BX26" s="63">
        <f>$F26*((1+'Income Assumptions'!$E$53)^ROUNDDOWN(DATEDIF('Summary &amp; Purchase Assumptions'!$C$18,'Monthly Cash Flow'!BX$5,"Y"),0))</f>
        <v>-10930.484236222812</v>
      </c>
      <c r="BY26" s="63">
        <f>$F26*((1+'Income Assumptions'!$E$53)^ROUNDDOWN(DATEDIF('Summary &amp; Purchase Assumptions'!$C$18,'Monthly Cash Flow'!BY$5,"Y"),0))</f>
        <v>-10930.484236222812</v>
      </c>
      <c r="BZ26" s="63">
        <f>$F26*((1+'Income Assumptions'!$E$53)^ROUNDDOWN(DATEDIF('Summary &amp; Purchase Assumptions'!$C$18,'Monthly Cash Flow'!BZ$5,"Y"),0))</f>
        <v>-11176.420131537825</v>
      </c>
      <c r="CA26" s="63">
        <f>$F26*((1+'Income Assumptions'!$E$53)^ROUNDDOWN(DATEDIF('Summary &amp; Purchase Assumptions'!$C$18,'Monthly Cash Flow'!CA$5,"Y"),0))</f>
        <v>-11176.420131537825</v>
      </c>
      <c r="CB26" s="63">
        <f>$F26*((1+'Income Assumptions'!$E$53)^ROUNDDOWN(DATEDIF('Summary &amp; Purchase Assumptions'!$C$18,'Monthly Cash Flow'!CB$5,"Y"),0))</f>
        <v>-11176.420131537825</v>
      </c>
      <c r="CC26" s="63">
        <f>$F26*((1+'Income Assumptions'!$E$53)^ROUNDDOWN(DATEDIF('Summary &amp; Purchase Assumptions'!$C$18,'Monthly Cash Flow'!CC$5,"Y"),0))</f>
        <v>-11176.420131537825</v>
      </c>
      <c r="CD26" s="63">
        <f>$F26*((1+'Income Assumptions'!$E$53)^ROUNDDOWN(DATEDIF('Summary &amp; Purchase Assumptions'!$C$18,'Monthly Cash Flow'!CD$5,"Y"),0))</f>
        <v>-11176.420131537825</v>
      </c>
      <c r="CE26" s="63">
        <f>$F26*((1+'Income Assumptions'!$E$53)^ROUNDDOWN(DATEDIF('Summary &amp; Purchase Assumptions'!$C$18,'Monthly Cash Flow'!CE$5,"Y"),0))</f>
        <v>-11176.420131537825</v>
      </c>
      <c r="CF26" s="63">
        <f>$F26*((1+'Income Assumptions'!$E$53)^ROUNDDOWN(DATEDIF('Summary &amp; Purchase Assumptions'!$C$18,'Monthly Cash Flow'!CF$5,"Y"),0))</f>
        <v>-11176.420131537825</v>
      </c>
      <c r="CG26" s="63">
        <f>$F26*((1+'Income Assumptions'!$E$53)^ROUNDDOWN(DATEDIF('Summary &amp; Purchase Assumptions'!$C$18,'Monthly Cash Flow'!CG$5,"Y"),0))</f>
        <v>-11176.420131537825</v>
      </c>
      <c r="CH26" s="63">
        <f>$F26*((1+'Income Assumptions'!$E$53)^ROUNDDOWN(DATEDIF('Summary &amp; Purchase Assumptions'!$C$18,'Monthly Cash Flow'!CH$5,"Y"),0))</f>
        <v>-11176.420131537825</v>
      </c>
      <c r="CI26" s="63">
        <f>$F26*((1+'Income Assumptions'!$E$53)^ROUNDDOWN(DATEDIF('Summary &amp; Purchase Assumptions'!$C$18,'Monthly Cash Flow'!CI$5,"Y"),0))</f>
        <v>-11176.420131537825</v>
      </c>
      <c r="CJ26" s="63">
        <f>$F26*((1+'Income Assumptions'!$E$53)^ROUNDDOWN(DATEDIF('Summary &amp; Purchase Assumptions'!$C$18,'Monthly Cash Flow'!CJ$5,"Y"),0))</f>
        <v>-11176.420131537825</v>
      </c>
      <c r="CK26" s="63">
        <f>$F26*((1+'Income Assumptions'!$E$53)^ROUNDDOWN(DATEDIF('Summary &amp; Purchase Assumptions'!$C$18,'Monthly Cash Flow'!CK$5,"Y"),0))</f>
        <v>-11176.420131537825</v>
      </c>
      <c r="CL26" s="63">
        <f>$F26*((1+'Income Assumptions'!$E$53)^ROUNDDOWN(DATEDIF('Summary &amp; Purchase Assumptions'!$C$18,'Monthly Cash Flow'!CL$5,"Y"),0))</f>
        <v>-11427.889584497425</v>
      </c>
      <c r="CM26" s="63">
        <f>$F26*((1+'Income Assumptions'!$E$53)^ROUNDDOWN(DATEDIF('Summary &amp; Purchase Assumptions'!$C$18,'Monthly Cash Flow'!CM$5,"Y"),0))</f>
        <v>-11427.889584497425</v>
      </c>
      <c r="CN26" s="63">
        <f>$F26*((1+'Income Assumptions'!$E$53)^ROUNDDOWN(DATEDIF('Summary &amp; Purchase Assumptions'!$C$18,'Monthly Cash Flow'!CN$5,"Y"),0))</f>
        <v>-11427.889584497425</v>
      </c>
      <c r="CO26" s="63">
        <f>$F26*((1+'Income Assumptions'!$E$53)^ROUNDDOWN(DATEDIF('Summary &amp; Purchase Assumptions'!$C$18,'Monthly Cash Flow'!CO$5,"Y"),0))</f>
        <v>-11427.889584497425</v>
      </c>
      <c r="CP26" s="63">
        <f>$F26*((1+'Income Assumptions'!$E$53)^ROUNDDOWN(DATEDIF('Summary &amp; Purchase Assumptions'!$C$18,'Monthly Cash Flow'!CP$5,"Y"),0))</f>
        <v>-11427.889584497425</v>
      </c>
      <c r="CQ26" s="63">
        <f>$F26*((1+'Income Assumptions'!$E$53)^ROUNDDOWN(DATEDIF('Summary &amp; Purchase Assumptions'!$C$18,'Monthly Cash Flow'!CQ$5,"Y"),0))</f>
        <v>-11427.889584497425</v>
      </c>
      <c r="CR26" s="63">
        <f>$F26*((1+'Income Assumptions'!$E$53)^ROUNDDOWN(DATEDIF('Summary &amp; Purchase Assumptions'!$C$18,'Monthly Cash Flow'!CR$5,"Y"),0))</f>
        <v>-11427.889584497425</v>
      </c>
      <c r="CS26" s="63">
        <f>$F26*((1+'Income Assumptions'!$E$53)^ROUNDDOWN(DATEDIF('Summary &amp; Purchase Assumptions'!$C$18,'Monthly Cash Flow'!CS$5,"Y"),0))</f>
        <v>-11427.889584497425</v>
      </c>
      <c r="CT26" s="63">
        <f>$F26*((1+'Income Assumptions'!$E$53)^ROUNDDOWN(DATEDIF('Summary &amp; Purchase Assumptions'!$C$18,'Monthly Cash Flow'!CT$5,"Y"),0))</f>
        <v>-11427.889584497425</v>
      </c>
      <c r="CU26" s="63">
        <f>$F26*((1+'Income Assumptions'!$E$53)^ROUNDDOWN(DATEDIF('Summary &amp; Purchase Assumptions'!$C$18,'Monthly Cash Flow'!CU$5,"Y"),0))</f>
        <v>-11427.889584497425</v>
      </c>
      <c r="CV26" s="63">
        <f>$F26*((1+'Income Assumptions'!$E$53)^ROUNDDOWN(DATEDIF('Summary &amp; Purchase Assumptions'!$C$18,'Monthly Cash Flow'!CV$5,"Y"),0))</f>
        <v>-11427.889584497425</v>
      </c>
      <c r="CW26" s="63">
        <f>$F26*((1+'Income Assumptions'!$E$53)^ROUNDDOWN(DATEDIF('Summary &amp; Purchase Assumptions'!$C$18,'Monthly Cash Flow'!CW$5,"Y"),0))</f>
        <v>-11427.889584497425</v>
      </c>
      <c r="CX26" s="63">
        <f>$F26*((1+'Income Assumptions'!$E$53)^ROUNDDOWN(DATEDIF('Summary &amp; Purchase Assumptions'!$C$18,'Monthly Cash Flow'!CX$5,"Y"),0))</f>
        <v>-11685.017100148616</v>
      </c>
      <c r="CY26" s="63">
        <f>$F26*((1+'Income Assumptions'!$E$53)^ROUNDDOWN(DATEDIF('Summary &amp; Purchase Assumptions'!$C$18,'Monthly Cash Flow'!CY$5,"Y"),0))</f>
        <v>-11685.017100148616</v>
      </c>
      <c r="CZ26" s="63">
        <f>$F26*((1+'Income Assumptions'!$E$53)^ROUNDDOWN(DATEDIF('Summary &amp; Purchase Assumptions'!$C$18,'Monthly Cash Flow'!CZ$5,"Y"),0))</f>
        <v>-11685.017100148616</v>
      </c>
      <c r="DA26" s="63">
        <f>$F26*((1+'Income Assumptions'!$E$53)^ROUNDDOWN(DATEDIF('Summary &amp; Purchase Assumptions'!$C$18,'Monthly Cash Flow'!DA$5,"Y"),0))</f>
        <v>-11685.017100148616</v>
      </c>
      <c r="DB26" s="63">
        <f>$F26*((1+'Income Assumptions'!$E$53)^ROUNDDOWN(DATEDIF('Summary &amp; Purchase Assumptions'!$C$18,'Monthly Cash Flow'!DB$5,"Y"),0))</f>
        <v>-11685.017100148616</v>
      </c>
      <c r="DC26" s="63">
        <f>$F26*((1+'Income Assumptions'!$E$53)^ROUNDDOWN(DATEDIF('Summary &amp; Purchase Assumptions'!$C$18,'Monthly Cash Flow'!DC$5,"Y"),0))</f>
        <v>-11685.017100148616</v>
      </c>
      <c r="DD26" s="63">
        <f>$F26*((1+'Income Assumptions'!$E$53)^ROUNDDOWN(DATEDIF('Summary &amp; Purchase Assumptions'!$C$18,'Monthly Cash Flow'!DD$5,"Y"),0))</f>
        <v>-11685.017100148616</v>
      </c>
      <c r="DE26" s="63">
        <f>$F26*((1+'Income Assumptions'!$E$53)^ROUNDDOWN(DATEDIF('Summary &amp; Purchase Assumptions'!$C$18,'Monthly Cash Flow'!DE$5,"Y"),0))</f>
        <v>-11685.017100148616</v>
      </c>
      <c r="DF26" s="63">
        <f>$F26*((1+'Income Assumptions'!$E$53)^ROUNDDOWN(DATEDIF('Summary &amp; Purchase Assumptions'!$C$18,'Monthly Cash Flow'!DF$5,"Y"),0))</f>
        <v>-11685.017100148616</v>
      </c>
      <c r="DG26" s="63">
        <f>$F26*((1+'Income Assumptions'!$E$53)^ROUNDDOWN(DATEDIF('Summary &amp; Purchase Assumptions'!$C$18,'Monthly Cash Flow'!DG$5,"Y"),0))</f>
        <v>-11685.017100148616</v>
      </c>
      <c r="DH26" s="63">
        <f>$F26*((1+'Income Assumptions'!$E$53)^ROUNDDOWN(DATEDIF('Summary &amp; Purchase Assumptions'!$C$18,'Monthly Cash Flow'!DH$5,"Y"),0))</f>
        <v>-11685.017100148616</v>
      </c>
      <c r="DI26" s="63">
        <f>$F26*((1+'Income Assumptions'!$E$53)^ROUNDDOWN(DATEDIF('Summary &amp; Purchase Assumptions'!$C$18,'Monthly Cash Flow'!DI$5,"Y"),0))</f>
        <v>-11685.017100148616</v>
      </c>
      <c r="DJ26" s="63">
        <f>$F26*((1+'Income Assumptions'!$E$53)^ROUNDDOWN(DATEDIF('Summary &amp; Purchase Assumptions'!$C$18,'Monthly Cash Flow'!DJ$5,"Y"),0))</f>
        <v>-11947.929984901957</v>
      </c>
      <c r="DK26" s="63">
        <f>$F26*((1+'Income Assumptions'!$E$53)^ROUNDDOWN(DATEDIF('Summary &amp; Purchase Assumptions'!$C$18,'Monthly Cash Flow'!DK$5,"Y"),0))</f>
        <v>-11947.929984901957</v>
      </c>
      <c r="DL26" s="63">
        <f>$F26*((1+'Income Assumptions'!$E$53)^ROUNDDOWN(DATEDIF('Summary &amp; Purchase Assumptions'!$C$18,'Monthly Cash Flow'!DL$5,"Y"),0))</f>
        <v>-11947.929984901957</v>
      </c>
      <c r="DM26" s="63">
        <f>$F26*((1+'Income Assumptions'!$E$53)^ROUNDDOWN(DATEDIF('Summary &amp; Purchase Assumptions'!$C$18,'Monthly Cash Flow'!DM$5,"Y"),0))</f>
        <v>-11947.929984901957</v>
      </c>
      <c r="DN26" s="63">
        <f>$F26*((1+'Income Assumptions'!$E$53)^ROUNDDOWN(DATEDIF('Summary &amp; Purchase Assumptions'!$C$18,'Monthly Cash Flow'!DN$5,"Y"),0))</f>
        <v>-11947.929984901957</v>
      </c>
      <c r="DO26" s="63">
        <f>$F26*((1+'Income Assumptions'!$E$53)^ROUNDDOWN(DATEDIF('Summary &amp; Purchase Assumptions'!$C$18,'Monthly Cash Flow'!DO$5,"Y"),0))</f>
        <v>-11947.929984901957</v>
      </c>
      <c r="DP26" s="63">
        <f>$F26*((1+'Income Assumptions'!$E$53)^ROUNDDOWN(DATEDIF('Summary &amp; Purchase Assumptions'!$C$18,'Monthly Cash Flow'!DP$5,"Y"),0))</f>
        <v>-11947.929984901957</v>
      </c>
      <c r="DQ26" s="63">
        <f>$F26*((1+'Income Assumptions'!$E$53)^ROUNDDOWN(DATEDIF('Summary &amp; Purchase Assumptions'!$C$18,'Monthly Cash Flow'!DQ$5,"Y"),0))</f>
        <v>-11947.929984901957</v>
      </c>
      <c r="DR26" s="63">
        <f>$F26*((1+'Income Assumptions'!$E$53)^ROUNDDOWN(DATEDIF('Summary &amp; Purchase Assumptions'!$C$18,'Monthly Cash Flow'!DR$5,"Y"),0))</f>
        <v>-11947.929984901957</v>
      </c>
      <c r="DS26" s="63">
        <f>$F26*((1+'Income Assumptions'!$E$53)^ROUNDDOWN(DATEDIF('Summary &amp; Purchase Assumptions'!$C$18,'Monthly Cash Flow'!DS$5,"Y"),0))</f>
        <v>-11947.929984901957</v>
      </c>
      <c r="DT26" s="63">
        <f>$F26*((1+'Income Assumptions'!$E$53)^ROUNDDOWN(DATEDIF('Summary &amp; Purchase Assumptions'!$C$18,'Monthly Cash Flow'!DT$5,"Y"),0))</f>
        <v>-11947.929984901957</v>
      </c>
      <c r="DU26" s="63">
        <f>$F26*((1+'Income Assumptions'!$E$53)^ROUNDDOWN(DATEDIF('Summary &amp; Purchase Assumptions'!$C$18,'Monthly Cash Flow'!DU$5,"Y"),0))</f>
        <v>-11947.929984901957</v>
      </c>
      <c r="DV26" s="63">
        <f>$F26*((1+'Income Assumptions'!$E$53)^ROUNDDOWN(DATEDIF('Summary &amp; Purchase Assumptions'!$C$18,'Monthly Cash Flow'!DV$5,"Y"),0))</f>
        <v>-12216.758409562251</v>
      </c>
      <c r="DW26" s="63">
        <f>$F26*((1+'Income Assumptions'!$E$53)^ROUNDDOWN(DATEDIF('Summary &amp; Purchase Assumptions'!$C$18,'Monthly Cash Flow'!DW$5,"Y"),0))</f>
        <v>-12216.758409562251</v>
      </c>
      <c r="DX26" s="63">
        <f>$F26*((1+'Income Assumptions'!$E$53)^ROUNDDOWN(DATEDIF('Summary &amp; Purchase Assumptions'!$C$18,'Monthly Cash Flow'!DX$5,"Y"),0))</f>
        <v>-12216.758409562251</v>
      </c>
      <c r="DY26" s="63">
        <f>$F26*((1+'Income Assumptions'!$E$53)^ROUNDDOWN(DATEDIF('Summary &amp; Purchase Assumptions'!$C$18,'Monthly Cash Flow'!DY$5,"Y"),0))</f>
        <v>-12216.758409562251</v>
      </c>
      <c r="DZ26" s="63">
        <f>$F26*((1+'Income Assumptions'!$E$53)^ROUNDDOWN(DATEDIF('Summary &amp; Purchase Assumptions'!$C$18,'Monthly Cash Flow'!DZ$5,"Y"),0))</f>
        <v>-12216.758409562251</v>
      </c>
      <c r="EA26" s="63">
        <f>$F26*((1+'Income Assumptions'!$E$53)^ROUNDDOWN(DATEDIF('Summary &amp; Purchase Assumptions'!$C$18,'Monthly Cash Flow'!EA$5,"Y"),0))</f>
        <v>-12216.758409562251</v>
      </c>
      <c r="EB26" s="63">
        <f>$F26*((1+'Income Assumptions'!$E$53)^ROUNDDOWN(DATEDIF('Summary &amp; Purchase Assumptions'!$C$18,'Monthly Cash Flow'!EB$5,"Y"),0))</f>
        <v>-12216.758409562251</v>
      </c>
      <c r="EC26" s="63">
        <f>$F26*((1+'Income Assumptions'!$E$53)^ROUNDDOWN(DATEDIF('Summary &amp; Purchase Assumptions'!$C$18,'Monthly Cash Flow'!EC$5,"Y"),0))</f>
        <v>-12216.758409562251</v>
      </c>
      <c r="ED26" s="63">
        <f>$F26*((1+'Income Assumptions'!$E$53)^ROUNDDOWN(DATEDIF('Summary &amp; Purchase Assumptions'!$C$18,'Monthly Cash Flow'!ED$5,"Y"),0))</f>
        <v>-12216.758409562251</v>
      </c>
      <c r="EE26" s="63">
        <f>$F26*((1+'Income Assumptions'!$E$53)^ROUNDDOWN(DATEDIF('Summary &amp; Purchase Assumptions'!$C$18,'Monthly Cash Flow'!EE$5,"Y"),0))</f>
        <v>-12216.758409562251</v>
      </c>
      <c r="EF26" s="63">
        <f>$F26*((1+'Income Assumptions'!$E$53)^ROUNDDOWN(DATEDIF('Summary &amp; Purchase Assumptions'!$C$18,'Monthly Cash Flow'!EF$5,"Y"),0))</f>
        <v>-12216.758409562251</v>
      </c>
      <c r="EG26" s="69">
        <f>$F26*((1+'Income Assumptions'!$E$53)^ROUNDDOWN(DATEDIF('Summary &amp; Purchase Assumptions'!$C$18,'Monthly Cash Flow'!EG$5,"Y"),0))</f>
        <v>-12216.758409562251</v>
      </c>
    </row>
    <row r="27" spans="1:138" ht="15" x14ac:dyDescent="0.25">
      <c r="B27" s="23"/>
      <c r="C27" s="31" t="s">
        <v>196</v>
      </c>
      <c r="D27" s="19">
        <f t="shared" si="55"/>
        <v>-1446398.1786072117</v>
      </c>
      <c r="E27" s="341"/>
      <c r="F27" s="63">
        <f>-'Income Assumptions'!D41/12</f>
        <v>-9779.6388888888887</v>
      </c>
      <c r="G27" s="63">
        <f>$F27*((1+'Income Assumptions'!$E$53)^ROUNDDOWN(DATEDIF('Summary &amp; Purchase Assumptions'!$C$18,'Monthly Cash Flow'!G$5,"Y"),0))</f>
        <v>-9779.6388888888887</v>
      </c>
      <c r="H27" s="63">
        <f>$F27*((1+'Income Assumptions'!$E$53)^ROUNDDOWN(DATEDIF('Summary &amp; Purchase Assumptions'!$C$18,'Monthly Cash Flow'!H$5,"Y"),0))</f>
        <v>-9779.6388888888887</v>
      </c>
      <c r="I27" s="63">
        <f>$F27*((1+'Income Assumptions'!$E$53)^ROUNDDOWN(DATEDIF('Summary &amp; Purchase Assumptions'!$C$18,'Monthly Cash Flow'!I$5,"Y"),0))</f>
        <v>-9779.6388888888887</v>
      </c>
      <c r="J27" s="63">
        <f>$F27*((1+'Income Assumptions'!$E$53)^ROUNDDOWN(DATEDIF('Summary &amp; Purchase Assumptions'!$C$18,'Monthly Cash Flow'!J$5,"Y"),0))</f>
        <v>-9779.6388888888887</v>
      </c>
      <c r="K27" s="63">
        <f>$F27*((1+'Income Assumptions'!$E$53)^ROUNDDOWN(DATEDIF('Summary &amp; Purchase Assumptions'!$C$18,'Monthly Cash Flow'!K$5,"Y"),0))</f>
        <v>-9779.6388888888887</v>
      </c>
      <c r="L27" s="63">
        <f>$F27*((1+'Income Assumptions'!$E$53)^ROUNDDOWN(DATEDIF('Summary &amp; Purchase Assumptions'!$C$18,'Monthly Cash Flow'!L$5,"Y"),0))</f>
        <v>-9779.6388888888887</v>
      </c>
      <c r="M27" s="63">
        <f>$F27*((1+'Income Assumptions'!$E$53)^ROUNDDOWN(DATEDIF('Summary &amp; Purchase Assumptions'!$C$18,'Monthly Cash Flow'!M$5,"Y"),0))</f>
        <v>-9779.6388888888887</v>
      </c>
      <c r="N27" s="63">
        <f>$F27*((1+'Income Assumptions'!$E$53)^ROUNDDOWN(DATEDIF('Summary &amp; Purchase Assumptions'!$C$18,'Monthly Cash Flow'!N$5,"Y"),0))</f>
        <v>-9779.6388888888887</v>
      </c>
      <c r="O27" s="63">
        <f>$F27*((1+'Income Assumptions'!$E$53)^ROUNDDOWN(DATEDIF('Summary &amp; Purchase Assumptions'!$C$18,'Monthly Cash Flow'!O$5,"Y"),0))</f>
        <v>-9779.6388888888887</v>
      </c>
      <c r="P27" s="63">
        <f>$F27*((1+'Income Assumptions'!$E$53)^ROUNDDOWN(DATEDIF('Summary &amp; Purchase Assumptions'!$C$18,'Monthly Cash Flow'!P$5,"Y"),0))</f>
        <v>-9779.6388888888887</v>
      </c>
      <c r="Q27" s="63">
        <f>$F27*((1+'Income Assumptions'!$E$53)^ROUNDDOWN(DATEDIF('Summary &amp; Purchase Assumptions'!$C$18,'Monthly Cash Flow'!Q$5,"Y"),0))</f>
        <v>-9779.6388888888887</v>
      </c>
      <c r="R27" s="63">
        <f>$F27*((1+'Income Assumptions'!$E$53)^ROUNDDOWN(DATEDIF('Summary &amp; Purchase Assumptions'!$C$18,'Monthly Cash Flow'!R$5,"Y"),0))</f>
        <v>-9999.6807638888877</v>
      </c>
      <c r="S27" s="63">
        <f>$F27*((1+'Income Assumptions'!$E$53)^ROUNDDOWN(DATEDIF('Summary &amp; Purchase Assumptions'!$C$18,'Monthly Cash Flow'!S$5,"Y"),0))</f>
        <v>-9999.6807638888877</v>
      </c>
      <c r="T27" s="63">
        <f>$F27*((1+'Income Assumptions'!$E$53)^ROUNDDOWN(DATEDIF('Summary &amp; Purchase Assumptions'!$C$18,'Monthly Cash Flow'!T$5,"Y"),0))</f>
        <v>-9999.6807638888877</v>
      </c>
      <c r="U27" s="63">
        <f>$F27*((1+'Income Assumptions'!$E$53)^ROUNDDOWN(DATEDIF('Summary &amp; Purchase Assumptions'!$C$18,'Monthly Cash Flow'!U$5,"Y"),0))</f>
        <v>-9999.6807638888877</v>
      </c>
      <c r="V27" s="63">
        <f>$F27*((1+'Income Assumptions'!$E$53)^ROUNDDOWN(DATEDIF('Summary &amp; Purchase Assumptions'!$C$18,'Monthly Cash Flow'!V$5,"Y"),0))</f>
        <v>-9999.6807638888877</v>
      </c>
      <c r="W27" s="63">
        <f>$F27*((1+'Income Assumptions'!$E$53)^ROUNDDOWN(DATEDIF('Summary &amp; Purchase Assumptions'!$C$18,'Monthly Cash Flow'!W$5,"Y"),0))</f>
        <v>-9999.6807638888877</v>
      </c>
      <c r="X27" s="63">
        <f>$F27*((1+'Income Assumptions'!$E$53)^ROUNDDOWN(DATEDIF('Summary &amp; Purchase Assumptions'!$C$18,'Monthly Cash Flow'!X$5,"Y"),0))</f>
        <v>-9999.6807638888877</v>
      </c>
      <c r="Y27" s="63">
        <f>$F27*((1+'Income Assumptions'!$E$53)^ROUNDDOWN(DATEDIF('Summary &amp; Purchase Assumptions'!$C$18,'Monthly Cash Flow'!Y$5,"Y"),0))</f>
        <v>-9999.6807638888877</v>
      </c>
      <c r="Z27" s="63">
        <f>$F27*((1+'Income Assumptions'!$E$53)^ROUNDDOWN(DATEDIF('Summary &amp; Purchase Assumptions'!$C$18,'Monthly Cash Flow'!Z$5,"Y"),0))</f>
        <v>-9999.6807638888877</v>
      </c>
      <c r="AA27" s="63">
        <f>$F27*((1+'Income Assumptions'!$E$53)^ROUNDDOWN(DATEDIF('Summary &amp; Purchase Assumptions'!$C$18,'Monthly Cash Flow'!AA$5,"Y"),0))</f>
        <v>-9999.6807638888877</v>
      </c>
      <c r="AB27" s="63">
        <f>$F27*((1+'Income Assumptions'!$E$53)^ROUNDDOWN(DATEDIF('Summary &amp; Purchase Assumptions'!$C$18,'Monthly Cash Flow'!AB$5,"Y"),0))</f>
        <v>-9999.6807638888877</v>
      </c>
      <c r="AC27" s="63">
        <f>$F27*((1+'Income Assumptions'!$E$53)^ROUNDDOWN(DATEDIF('Summary &amp; Purchase Assumptions'!$C$18,'Monthly Cash Flow'!AC$5,"Y"),0))</f>
        <v>-9999.6807638888877</v>
      </c>
      <c r="AD27" s="63">
        <f>$F27*((1+'Income Assumptions'!$E$53)^ROUNDDOWN(DATEDIF('Summary &amp; Purchase Assumptions'!$C$18,'Monthly Cash Flow'!AD$5,"Y"),0))</f>
        <v>-10224.673581076388</v>
      </c>
      <c r="AE27" s="63">
        <f>$F27*((1+'Income Assumptions'!$E$53)^ROUNDDOWN(DATEDIF('Summary &amp; Purchase Assumptions'!$C$18,'Monthly Cash Flow'!AE$5,"Y"),0))</f>
        <v>-10224.673581076388</v>
      </c>
      <c r="AF27" s="63">
        <f>$F27*((1+'Income Assumptions'!$E$53)^ROUNDDOWN(DATEDIF('Summary &amp; Purchase Assumptions'!$C$18,'Monthly Cash Flow'!AF$5,"Y"),0))</f>
        <v>-10224.673581076388</v>
      </c>
      <c r="AG27" s="63">
        <f>$F27*((1+'Income Assumptions'!$E$53)^ROUNDDOWN(DATEDIF('Summary &amp; Purchase Assumptions'!$C$18,'Monthly Cash Flow'!AG$5,"Y"),0))</f>
        <v>-10224.673581076388</v>
      </c>
      <c r="AH27" s="63">
        <f>$F27*((1+'Income Assumptions'!$E$53)^ROUNDDOWN(DATEDIF('Summary &amp; Purchase Assumptions'!$C$18,'Monthly Cash Flow'!AH$5,"Y"),0))</f>
        <v>-10224.673581076388</v>
      </c>
      <c r="AI27" s="63">
        <f>$F27*((1+'Income Assumptions'!$E$53)^ROUNDDOWN(DATEDIF('Summary &amp; Purchase Assumptions'!$C$18,'Monthly Cash Flow'!AI$5,"Y"),0))</f>
        <v>-10224.673581076388</v>
      </c>
      <c r="AJ27" s="63">
        <f>$F27*((1+'Income Assumptions'!$E$53)^ROUNDDOWN(DATEDIF('Summary &amp; Purchase Assumptions'!$C$18,'Monthly Cash Flow'!AJ$5,"Y"),0))</f>
        <v>-10224.673581076388</v>
      </c>
      <c r="AK27" s="63">
        <f>$F27*((1+'Income Assumptions'!$E$53)^ROUNDDOWN(DATEDIF('Summary &amp; Purchase Assumptions'!$C$18,'Monthly Cash Flow'!AK$5,"Y"),0))</f>
        <v>-10224.673581076388</v>
      </c>
      <c r="AL27" s="63">
        <f>$F27*((1+'Income Assumptions'!$E$53)^ROUNDDOWN(DATEDIF('Summary &amp; Purchase Assumptions'!$C$18,'Monthly Cash Flow'!AL$5,"Y"),0))</f>
        <v>-10224.673581076388</v>
      </c>
      <c r="AM27" s="63">
        <f>$F27*((1+'Income Assumptions'!$E$53)^ROUNDDOWN(DATEDIF('Summary &amp; Purchase Assumptions'!$C$18,'Monthly Cash Flow'!AM$5,"Y"),0))</f>
        <v>-10224.673581076388</v>
      </c>
      <c r="AN27" s="63">
        <f>$F27*((1+'Income Assumptions'!$E$53)^ROUNDDOWN(DATEDIF('Summary &amp; Purchase Assumptions'!$C$18,'Monthly Cash Flow'!AN$5,"Y"),0))</f>
        <v>-10224.673581076388</v>
      </c>
      <c r="AO27" s="63">
        <f>$F27*((1+'Income Assumptions'!$E$53)^ROUNDDOWN(DATEDIF('Summary &amp; Purchase Assumptions'!$C$18,'Monthly Cash Flow'!AO$5,"Y"),0))</f>
        <v>-10224.673581076388</v>
      </c>
      <c r="AP27" s="63">
        <f>$F27*((1+'Income Assumptions'!$E$53)^ROUNDDOWN(DATEDIF('Summary &amp; Purchase Assumptions'!$C$18,'Monthly Cash Flow'!AP$5,"Y"),0))</f>
        <v>-10454.728736650606</v>
      </c>
      <c r="AQ27" s="63">
        <f>$F27*((1+'Income Assumptions'!$E$53)^ROUNDDOWN(DATEDIF('Summary &amp; Purchase Assumptions'!$C$18,'Monthly Cash Flow'!AQ$5,"Y"),0))</f>
        <v>-10454.728736650606</v>
      </c>
      <c r="AR27" s="63">
        <f>$F27*((1+'Income Assumptions'!$E$53)^ROUNDDOWN(DATEDIF('Summary &amp; Purchase Assumptions'!$C$18,'Monthly Cash Flow'!AR$5,"Y"),0))</f>
        <v>-10454.728736650606</v>
      </c>
      <c r="AS27" s="63">
        <f>$F27*((1+'Income Assumptions'!$E$53)^ROUNDDOWN(DATEDIF('Summary &amp; Purchase Assumptions'!$C$18,'Monthly Cash Flow'!AS$5,"Y"),0))</f>
        <v>-10454.728736650606</v>
      </c>
      <c r="AT27" s="63">
        <f>$F27*((1+'Income Assumptions'!$E$53)^ROUNDDOWN(DATEDIF('Summary &amp; Purchase Assumptions'!$C$18,'Monthly Cash Flow'!AT$5,"Y"),0))</f>
        <v>-10454.728736650606</v>
      </c>
      <c r="AU27" s="63">
        <f>$F27*((1+'Income Assumptions'!$E$53)^ROUNDDOWN(DATEDIF('Summary &amp; Purchase Assumptions'!$C$18,'Monthly Cash Flow'!AU$5,"Y"),0))</f>
        <v>-10454.728736650606</v>
      </c>
      <c r="AV27" s="63">
        <f>$F27*((1+'Income Assumptions'!$E$53)^ROUNDDOWN(DATEDIF('Summary &amp; Purchase Assumptions'!$C$18,'Monthly Cash Flow'!AV$5,"Y"),0))</f>
        <v>-10454.728736650606</v>
      </c>
      <c r="AW27" s="63">
        <f>$F27*((1+'Income Assumptions'!$E$53)^ROUNDDOWN(DATEDIF('Summary &amp; Purchase Assumptions'!$C$18,'Monthly Cash Flow'!AW$5,"Y"),0))</f>
        <v>-10454.728736650606</v>
      </c>
      <c r="AX27" s="63">
        <f>$F27*((1+'Income Assumptions'!$E$53)^ROUNDDOWN(DATEDIF('Summary &amp; Purchase Assumptions'!$C$18,'Monthly Cash Flow'!AX$5,"Y"),0))</f>
        <v>-10454.728736650606</v>
      </c>
      <c r="AY27" s="63">
        <f>$F27*((1+'Income Assumptions'!$E$53)^ROUNDDOWN(DATEDIF('Summary &amp; Purchase Assumptions'!$C$18,'Monthly Cash Flow'!AY$5,"Y"),0))</f>
        <v>-10454.728736650606</v>
      </c>
      <c r="AZ27" s="63">
        <f>$F27*((1+'Income Assumptions'!$E$53)^ROUNDDOWN(DATEDIF('Summary &amp; Purchase Assumptions'!$C$18,'Monthly Cash Flow'!AZ$5,"Y"),0))</f>
        <v>-10454.728736650606</v>
      </c>
      <c r="BA27" s="63">
        <f>$F27*((1+'Income Assumptions'!$E$53)^ROUNDDOWN(DATEDIF('Summary &amp; Purchase Assumptions'!$C$18,'Monthly Cash Flow'!BA$5,"Y"),0))</f>
        <v>-10454.728736650606</v>
      </c>
      <c r="BB27" s="63">
        <f>$F27*((1+'Income Assumptions'!$E$53)^ROUNDDOWN(DATEDIF('Summary &amp; Purchase Assumptions'!$C$18,'Monthly Cash Flow'!BB$5,"Y"),0))</f>
        <v>-10689.960133225244</v>
      </c>
      <c r="BC27" s="63">
        <f>$F27*((1+'Income Assumptions'!$E$53)^ROUNDDOWN(DATEDIF('Summary &amp; Purchase Assumptions'!$C$18,'Monthly Cash Flow'!BC$5,"Y"),0))</f>
        <v>-10689.960133225244</v>
      </c>
      <c r="BD27" s="63">
        <f>$F27*((1+'Income Assumptions'!$E$53)^ROUNDDOWN(DATEDIF('Summary &amp; Purchase Assumptions'!$C$18,'Monthly Cash Flow'!BD$5,"Y"),0))</f>
        <v>-10689.960133225244</v>
      </c>
      <c r="BE27" s="63">
        <f>$F27*((1+'Income Assumptions'!$E$53)^ROUNDDOWN(DATEDIF('Summary &amp; Purchase Assumptions'!$C$18,'Monthly Cash Flow'!BE$5,"Y"),0))</f>
        <v>-10689.960133225244</v>
      </c>
      <c r="BF27" s="63">
        <f>$F27*((1+'Income Assumptions'!$E$53)^ROUNDDOWN(DATEDIF('Summary &amp; Purchase Assumptions'!$C$18,'Monthly Cash Flow'!BF$5,"Y"),0))</f>
        <v>-10689.960133225244</v>
      </c>
      <c r="BG27" s="63">
        <f>$F27*((1+'Income Assumptions'!$E$53)^ROUNDDOWN(DATEDIF('Summary &amp; Purchase Assumptions'!$C$18,'Monthly Cash Flow'!BG$5,"Y"),0))</f>
        <v>-10689.960133225244</v>
      </c>
      <c r="BH27" s="63">
        <f>$F27*((1+'Income Assumptions'!$E$53)^ROUNDDOWN(DATEDIF('Summary &amp; Purchase Assumptions'!$C$18,'Monthly Cash Flow'!BH$5,"Y"),0))</f>
        <v>-10689.960133225244</v>
      </c>
      <c r="BI27" s="63">
        <f>$F27*((1+'Income Assumptions'!$E$53)^ROUNDDOWN(DATEDIF('Summary &amp; Purchase Assumptions'!$C$18,'Monthly Cash Flow'!BI$5,"Y"),0))</f>
        <v>-10689.960133225244</v>
      </c>
      <c r="BJ27" s="63">
        <f>$F27*((1+'Income Assumptions'!$E$53)^ROUNDDOWN(DATEDIF('Summary &amp; Purchase Assumptions'!$C$18,'Monthly Cash Flow'!BJ$5,"Y"),0))</f>
        <v>-10689.960133225244</v>
      </c>
      <c r="BK27" s="63">
        <f>$F27*((1+'Income Assumptions'!$E$53)^ROUNDDOWN(DATEDIF('Summary &amp; Purchase Assumptions'!$C$18,'Monthly Cash Flow'!BK$5,"Y"),0))</f>
        <v>-10689.960133225244</v>
      </c>
      <c r="BL27" s="63">
        <f>$F27*((1+'Income Assumptions'!$E$53)^ROUNDDOWN(DATEDIF('Summary &amp; Purchase Assumptions'!$C$18,'Monthly Cash Flow'!BL$5,"Y"),0))</f>
        <v>-10689.960133225244</v>
      </c>
      <c r="BM27" s="63">
        <f>$F27*((1+'Income Assumptions'!$E$53)^ROUNDDOWN(DATEDIF('Summary &amp; Purchase Assumptions'!$C$18,'Monthly Cash Flow'!BM$5,"Y"),0))</f>
        <v>-10689.960133225244</v>
      </c>
      <c r="BN27" s="63">
        <f>$F27*((1+'Income Assumptions'!$E$53)^ROUNDDOWN(DATEDIF('Summary &amp; Purchase Assumptions'!$C$18,'Monthly Cash Flow'!BN$5,"Y"),0))</f>
        <v>-10930.484236222812</v>
      </c>
      <c r="BO27" s="63">
        <f>$F27*((1+'Income Assumptions'!$E$53)^ROUNDDOWN(DATEDIF('Summary &amp; Purchase Assumptions'!$C$18,'Monthly Cash Flow'!BO$5,"Y"),0))</f>
        <v>-10930.484236222812</v>
      </c>
      <c r="BP27" s="63">
        <f>$F27*((1+'Income Assumptions'!$E$53)^ROUNDDOWN(DATEDIF('Summary &amp; Purchase Assumptions'!$C$18,'Monthly Cash Flow'!BP$5,"Y"),0))</f>
        <v>-10930.484236222812</v>
      </c>
      <c r="BQ27" s="63">
        <f>$F27*((1+'Income Assumptions'!$E$53)^ROUNDDOWN(DATEDIF('Summary &amp; Purchase Assumptions'!$C$18,'Monthly Cash Flow'!BQ$5,"Y"),0))</f>
        <v>-10930.484236222812</v>
      </c>
      <c r="BR27" s="63">
        <f>$F27*((1+'Income Assumptions'!$E$53)^ROUNDDOWN(DATEDIF('Summary &amp; Purchase Assumptions'!$C$18,'Monthly Cash Flow'!BR$5,"Y"),0))</f>
        <v>-10930.484236222812</v>
      </c>
      <c r="BS27" s="63">
        <f>$F27*((1+'Income Assumptions'!$E$53)^ROUNDDOWN(DATEDIF('Summary &amp; Purchase Assumptions'!$C$18,'Monthly Cash Flow'!BS$5,"Y"),0))</f>
        <v>-10930.484236222812</v>
      </c>
      <c r="BT27" s="63">
        <f>$F27*((1+'Income Assumptions'!$E$53)^ROUNDDOWN(DATEDIF('Summary &amp; Purchase Assumptions'!$C$18,'Monthly Cash Flow'!BT$5,"Y"),0))</f>
        <v>-10930.484236222812</v>
      </c>
      <c r="BU27" s="63">
        <f>$F27*((1+'Income Assumptions'!$E$53)^ROUNDDOWN(DATEDIF('Summary &amp; Purchase Assumptions'!$C$18,'Monthly Cash Flow'!BU$5,"Y"),0))</f>
        <v>-10930.484236222812</v>
      </c>
      <c r="BV27" s="63">
        <f>$F27*((1+'Income Assumptions'!$E$53)^ROUNDDOWN(DATEDIF('Summary &amp; Purchase Assumptions'!$C$18,'Monthly Cash Flow'!BV$5,"Y"),0))</f>
        <v>-10930.484236222812</v>
      </c>
      <c r="BW27" s="63">
        <f>$F27*((1+'Income Assumptions'!$E$53)^ROUNDDOWN(DATEDIF('Summary &amp; Purchase Assumptions'!$C$18,'Monthly Cash Flow'!BW$5,"Y"),0))</f>
        <v>-10930.484236222812</v>
      </c>
      <c r="BX27" s="63">
        <f>$F27*((1+'Income Assumptions'!$E$53)^ROUNDDOWN(DATEDIF('Summary &amp; Purchase Assumptions'!$C$18,'Monthly Cash Flow'!BX$5,"Y"),0))</f>
        <v>-10930.484236222812</v>
      </c>
      <c r="BY27" s="63">
        <f>$F27*((1+'Income Assumptions'!$E$53)^ROUNDDOWN(DATEDIF('Summary &amp; Purchase Assumptions'!$C$18,'Monthly Cash Flow'!BY$5,"Y"),0))</f>
        <v>-10930.484236222812</v>
      </c>
      <c r="BZ27" s="63">
        <f>$F27*((1+'Income Assumptions'!$E$53)^ROUNDDOWN(DATEDIF('Summary &amp; Purchase Assumptions'!$C$18,'Monthly Cash Flow'!BZ$5,"Y"),0))</f>
        <v>-11176.420131537825</v>
      </c>
      <c r="CA27" s="63">
        <f>$F27*((1+'Income Assumptions'!$E$53)^ROUNDDOWN(DATEDIF('Summary &amp; Purchase Assumptions'!$C$18,'Monthly Cash Flow'!CA$5,"Y"),0))</f>
        <v>-11176.420131537825</v>
      </c>
      <c r="CB27" s="63">
        <f>$F27*((1+'Income Assumptions'!$E$53)^ROUNDDOWN(DATEDIF('Summary &amp; Purchase Assumptions'!$C$18,'Monthly Cash Flow'!CB$5,"Y"),0))</f>
        <v>-11176.420131537825</v>
      </c>
      <c r="CC27" s="63">
        <f>$F27*((1+'Income Assumptions'!$E$53)^ROUNDDOWN(DATEDIF('Summary &amp; Purchase Assumptions'!$C$18,'Monthly Cash Flow'!CC$5,"Y"),0))</f>
        <v>-11176.420131537825</v>
      </c>
      <c r="CD27" s="63">
        <f>$F27*((1+'Income Assumptions'!$E$53)^ROUNDDOWN(DATEDIF('Summary &amp; Purchase Assumptions'!$C$18,'Monthly Cash Flow'!CD$5,"Y"),0))</f>
        <v>-11176.420131537825</v>
      </c>
      <c r="CE27" s="63">
        <f>$F27*((1+'Income Assumptions'!$E$53)^ROUNDDOWN(DATEDIF('Summary &amp; Purchase Assumptions'!$C$18,'Monthly Cash Flow'!CE$5,"Y"),0))</f>
        <v>-11176.420131537825</v>
      </c>
      <c r="CF27" s="63">
        <f>$F27*((1+'Income Assumptions'!$E$53)^ROUNDDOWN(DATEDIF('Summary &amp; Purchase Assumptions'!$C$18,'Monthly Cash Flow'!CF$5,"Y"),0))</f>
        <v>-11176.420131537825</v>
      </c>
      <c r="CG27" s="63">
        <f>$F27*((1+'Income Assumptions'!$E$53)^ROUNDDOWN(DATEDIF('Summary &amp; Purchase Assumptions'!$C$18,'Monthly Cash Flow'!CG$5,"Y"),0))</f>
        <v>-11176.420131537825</v>
      </c>
      <c r="CH27" s="63">
        <f>$F27*((1+'Income Assumptions'!$E$53)^ROUNDDOWN(DATEDIF('Summary &amp; Purchase Assumptions'!$C$18,'Monthly Cash Flow'!CH$5,"Y"),0))</f>
        <v>-11176.420131537825</v>
      </c>
      <c r="CI27" s="63">
        <f>$F27*((1+'Income Assumptions'!$E$53)^ROUNDDOWN(DATEDIF('Summary &amp; Purchase Assumptions'!$C$18,'Monthly Cash Flow'!CI$5,"Y"),0))</f>
        <v>-11176.420131537825</v>
      </c>
      <c r="CJ27" s="63">
        <f>$F27*((1+'Income Assumptions'!$E$53)^ROUNDDOWN(DATEDIF('Summary &amp; Purchase Assumptions'!$C$18,'Monthly Cash Flow'!CJ$5,"Y"),0))</f>
        <v>-11176.420131537825</v>
      </c>
      <c r="CK27" s="63">
        <f>$F27*((1+'Income Assumptions'!$E$53)^ROUNDDOWN(DATEDIF('Summary &amp; Purchase Assumptions'!$C$18,'Monthly Cash Flow'!CK$5,"Y"),0))</f>
        <v>-11176.420131537825</v>
      </c>
      <c r="CL27" s="63">
        <f>$F27*((1+'Income Assumptions'!$E$53)^ROUNDDOWN(DATEDIF('Summary &amp; Purchase Assumptions'!$C$18,'Monthly Cash Flow'!CL$5,"Y"),0))</f>
        <v>-11427.889584497425</v>
      </c>
      <c r="CM27" s="63">
        <f>$F27*((1+'Income Assumptions'!$E$53)^ROUNDDOWN(DATEDIF('Summary &amp; Purchase Assumptions'!$C$18,'Monthly Cash Flow'!CM$5,"Y"),0))</f>
        <v>-11427.889584497425</v>
      </c>
      <c r="CN27" s="63">
        <f>$F27*((1+'Income Assumptions'!$E$53)^ROUNDDOWN(DATEDIF('Summary &amp; Purchase Assumptions'!$C$18,'Monthly Cash Flow'!CN$5,"Y"),0))</f>
        <v>-11427.889584497425</v>
      </c>
      <c r="CO27" s="63">
        <f>$F27*((1+'Income Assumptions'!$E$53)^ROUNDDOWN(DATEDIF('Summary &amp; Purchase Assumptions'!$C$18,'Monthly Cash Flow'!CO$5,"Y"),0))</f>
        <v>-11427.889584497425</v>
      </c>
      <c r="CP27" s="63">
        <f>$F27*((1+'Income Assumptions'!$E$53)^ROUNDDOWN(DATEDIF('Summary &amp; Purchase Assumptions'!$C$18,'Monthly Cash Flow'!CP$5,"Y"),0))</f>
        <v>-11427.889584497425</v>
      </c>
      <c r="CQ27" s="63">
        <f>$F27*((1+'Income Assumptions'!$E$53)^ROUNDDOWN(DATEDIF('Summary &amp; Purchase Assumptions'!$C$18,'Monthly Cash Flow'!CQ$5,"Y"),0))</f>
        <v>-11427.889584497425</v>
      </c>
      <c r="CR27" s="63">
        <f>$F27*((1+'Income Assumptions'!$E$53)^ROUNDDOWN(DATEDIF('Summary &amp; Purchase Assumptions'!$C$18,'Monthly Cash Flow'!CR$5,"Y"),0))</f>
        <v>-11427.889584497425</v>
      </c>
      <c r="CS27" s="63">
        <f>$F27*((1+'Income Assumptions'!$E$53)^ROUNDDOWN(DATEDIF('Summary &amp; Purchase Assumptions'!$C$18,'Monthly Cash Flow'!CS$5,"Y"),0))</f>
        <v>-11427.889584497425</v>
      </c>
      <c r="CT27" s="63">
        <f>$F27*((1+'Income Assumptions'!$E$53)^ROUNDDOWN(DATEDIF('Summary &amp; Purchase Assumptions'!$C$18,'Monthly Cash Flow'!CT$5,"Y"),0))</f>
        <v>-11427.889584497425</v>
      </c>
      <c r="CU27" s="63">
        <f>$F27*((1+'Income Assumptions'!$E$53)^ROUNDDOWN(DATEDIF('Summary &amp; Purchase Assumptions'!$C$18,'Monthly Cash Flow'!CU$5,"Y"),0))</f>
        <v>-11427.889584497425</v>
      </c>
      <c r="CV27" s="63">
        <f>$F27*((1+'Income Assumptions'!$E$53)^ROUNDDOWN(DATEDIF('Summary &amp; Purchase Assumptions'!$C$18,'Monthly Cash Flow'!CV$5,"Y"),0))</f>
        <v>-11427.889584497425</v>
      </c>
      <c r="CW27" s="63">
        <f>$F27*((1+'Income Assumptions'!$E$53)^ROUNDDOWN(DATEDIF('Summary &amp; Purchase Assumptions'!$C$18,'Monthly Cash Flow'!CW$5,"Y"),0))</f>
        <v>-11427.889584497425</v>
      </c>
      <c r="CX27" s="63">
        <f>$F27*((1+'Income Assumptions'!$E$53)^ROUNDDOWN(DATEDIF('Summary &amp; Purchase Assumptions'!$C$18,'Monthly Cash Flow'!CX$5,"Y"),0))</f>
        <v>-11685.017100148616</v>
      </c>
      <c r="CY27" s="63">
        <f>$F27*((1+'Income Assumptions'!$E$53)^ROUNDDOWN(DATEDIF('Summary &amp; Purchase Assumptions'!$C$18,'Monthly Cash Flow'!CY$5,"Y"),0))</f>
        <v>-11685.017100148616</v>
      </c>
      <c r="CZ27" s="63">
        <f>$F27*((1+'Income Assumptions'!$E$53)^ROUNDDOWN(DATEDIF('Summary &amp; Purchase Assumptions'!$C$18,'Monthly Cash Flow'!CZ$5,"Y"),0))</f>
        <v>-11685.017100148616</v>
      </c>
      <c r="DA27" s="63">
        <f>$F27*((1+'Income Assumptions'!$E$53)^ROUNDDOWN(DATEDIF('Summary &amp; Purchase Assumptions'!$C$18,'Monthly Cash Flow'!DA$5,"Y"),0))</f>
        <v>-11685.017100148616</v>
      </c>
      <c r="DB27" s="63">
        <f>$F27*((1+'Income Assumptions'!$E$53)^ROUNDDOWN(DATEDIF('Summary &amp; Purchase Assumptions'!$C$18,'Monthly Cash Flow'!DB$5,"Y"),0))</f>
        <v>-11685.017100148616</v>
      </c>
      <c r="DC27" s="63">
        <f>$F27*((1+'Income Assumptions'!$E$53)^ROUNDDOWN(DATEDIF('Summary &amp; Purchase Assumptions'!$C$18,'Monthly Cash Flow'!DC$5,"Y"),0))</f>
        <v>-11685.017100148616</v>
      </c>
      <c r="DD27" s="63">
        <f>$F27*((1+'Income Assumptions'!$E$53)^ROUNDDOWN(DATEDIF('Summary &amp; Purchase Assumptions'!$C$18,'Monthly Cash Flow'!DD$5,"Y"),0))</f>
        <v>-11685.017100148616</v>
      </c>
      <c r="DE27" s="63">
        <f>$F27*((1+'Income Assumptions'!$E$53)^ROUNDDOWN(DATEDIF('Summary &amp; Purchase Assumptions'!$C$18,'Monthly Cash Flow'!DE$5,"Y"),0))</f>
        <v>-11685.017100148616</v>
      </c>
      <c r="DF27" s="63">
        <f>$F27*((1+'Income Assumptions'!$E$53)^ROUNDDOWN(DATEDIF('Summary &amp; Purchase Assumptions'!$C$18,'Monthly Cash Flow'!DF$5,"Y"),0))</f>
        <v>-11685.017100148616</v>
      </c>
      <c r="DG27" s="63">
        <f>$F27*((1+'Income Assumptions'!$E$53)^ROUNDDOWN(DATEDIF('Summary &amp; Purchase Assumptions'!$C$18,'Monthly Cash Flow'!DG$5,"Y"),0))</f>
        <v>-11685.017100148616</v>
      </c>
      <c r="DH27" s="63">
        <f>$F27*((1+'Income Assumptions'!$E$53)^ROUNDDOWN(DATEDIF('Summary &amp; Purchase Assumptions'!$C$18,'Monthly Cash Flow'!DH$5,"Y"),0))</f>
        <v>-11685.017100148616</v>
      </c>
      <c r="DI27" s="63">
        <f>$F27*((1+'Income Assumptions'!$E$53)^ROUNDDOWN(DATEDIF('Summary &amp; Purchase Assumptions'!$C$18,'Monthly Cash Flow'!DI$5,"Y"),0))</f>
        <v>-11685.017100148616</v>
      </c>
      <c r="DJ27" s="63">
        <f>$F27*((1+'Income Assumptions'!$E$53)^ROUNDDOWN(DATEDIF('Summary &amp; Purchase Assumptions'!$C$18,'Monthly Cash Flow'!DJ$5,"Y"),0))</f>
        <v>-11947.929984901957</v>
      </c>
      <c r="DK27" s="63">
        <f>$F27*((1+'Income Assumptions'!$E$53)^ROUNDDOWN(DATEDIF('Summary &amp; Purchase Assumptions'!$C$18,'Monthly Cash Flow'!DK$5,"Y"),0))</f>
        <v>-11947.929984901957</v>
      </c>
      <c r="DL27" s="63">
        <f>$F27*((1+'Income Assumptions'!$E$53)^ROUNDDOWN(DATEDIF('Summary &amp; Purchase Assumptions'!$C$18,'Monthly Cash Flow'!DL$5,"Y"),0))</f>
        <v>-11947.929984901957</v>
      </c>
      <c r="DM27" s="63">
        <f>$F27*((1+'Income Assumptions'!$E$53)^ROUNDDOWN(DATEDIF('Summary &amp; Purchase Assumptions'!$C$18,'Monthly Cash Flow'!DM$5,"Y"),0))</f>
        <v>-11947.929984901957</v>
      </c>
      <c r="DN27" s="63">
        <f>$F27*((1+'Income Assumptions'!$E$53)^ROUNDDOWN(DATEDIF('Summary &amp; Purchase Assumptions'!$C$18,'Monthly Cash Flow'!DN$5,"Y"),0))</f>
        <v>-11947.929984901957</v>
      </c>
      <c r="DO27" s="63">
        <f>$F27*((1+'Income Assumptions'!$E$53)^ROUNDDOWN(DATEDIF('Summary &amp; Purchase Assumptions'!$C$18,'Monthly Cash Flow'!DO$5,"Y"),0))</f>
        <v>-11947.929984901957</v>
      </c>
      <c r="DP27" s="63">
        <f>$F27*((1+'Income Assumptions'!$E$53)^ROUNDDOWN(DATEDIF('Summary &amp; Purchase Assumptions'!$C$18,'Monthly Cash Flow'!DP$5,"Y"),0))</f>
        <v>-11947.929984901957</v>
      </c>
      <c r="DQ27" s="63">
        <f>$F27*((1+'Income Assumptions'!$E$53)^ROUNDDOWN(DATEDIF('Summary &amp; Purchase Assumptions'!$C$18,'Monthly Cash Flow'!DQ$5,"Y"),0))</f>
        <v>-11947.929984901957</v>
      </c>
      <c r="DR27" s="63">
        <f>$F27*((1+'Income Assumptions'!$E$53)^ROUNDDOWN(DATEDIF('Summary &amp; Purchase Assumptions'!$C$18,'Monthly Cash Flow'!DR$5,"Y"),0))</f>
        <v>-11947.929984901957</v>
      </c>
      <c r="DS27" s="63">
        <f>$F27*((1+'Income Assumptions'!$E$53)^ROUNDDOWN(DATEDIF('Summary &amp; Purchase Assumptions'!$C$18,'Monthly Cash Flow'!DS$5,"Y"),0))</f>
        <v>-11947.929984901957</v>
      </c>
      <c r="DT27" s="63">
        <f>$F27*((1+'Income Assumptions'!$E$53)^ROUNDDOWN(DATEDIF('Summary &amp; Purchase Assumptions'!$C$18,'Monthly Cash Flow'!DT$5,"Y"),0))</f>
        <v>-11947.929984901957</v>
      </c>
      <c r="DU27" s="63">
        <f>$F27*((1+'Income Assumptions'!$E$53)^ROUNDDOWN(DATEDIF('Summary &amp; Purchase Assumptions'!$C$18,'Monthly Cash Flow'!DU$5,"Y"),0))</f>
        <v>-11947.929984901957</v>
      </c>
      <c r="DV27" s="63">
        <f>$F27*((1+'Income Assumptions'!$E$53)^ROUNDDOWN(DATEDIF('Summary &amp; Purchase Assumptions'!$C$18,'Monthly Cash Flow'!DV$5,"Y"),0))</f>
        <v>-12216.758409562251</v>
      </c>
      <c r="DW27" s="63">
        <f>$F27*((1+'Income Assumptions'!$E$53)^ROUNDDOWN(DATEDIF('Summary &amp; Purchase Assumptions'!$C$18,'Monthly Cash Flow'!DW$5,"Y"),0))</f>
        <v>-12216.758409562251</v>
      </c>
      <c r="DX27" s="63">
        <f>$F27*((1+'Income Assumptions'!$E$53)^ROUNDDOWN(DATEDIF('Summary &amp; Purchase Assumptions'!$C$18,'Monthly Cash Flow'!DX$5,"Y"),0))</f>
        <v>-12216.758409562251</v>
      </c>
      <c r="DY27" s="63">
        <f>$F27*((1+'Income Assumptions'!$E$53)^ROUNDDOWN(DATEDIF('Summary &amp; Purchase Assumptions'!$C$18,'Monthly Cash Flow'!DY$5,"Y"),0))</f>
        <v>-12216.758409562251</v>
      </c>
      <c r="DZ27" s="63">
        <f>$F27*((1+'Income Assumptions'!$E$53)^ROUNDDOWN(DATEDIF('Summary &amp; Purchase Assumptions'!$C$18,'Monthly Cash Flow'!DZ$5,"Y"),0))</f>
        <v>-12216.758409562251</v>
      </c>
      <c r="EA27" s="63">
        <f>$F27*((1+'Income Assumptions'!$E$53)^ROUNDDOWN(DATEDIF('Summary &amp; Purchase Assumptions'!$C$18,'Monthly Cash Flow'!EA$5,"Y"),0))</f>
        <v>-12216.758409562251</v>
      </c>
      <c r="EB27" s="63">
        <f>$F27*((1+'Income Assumptions'!$E$53)^ROUNDDOWN(DATEDIF('Summary &amp; Purchase Assumptions'!$C$18,'Monthly Cash Flow'!EB$5,"Y"),0))</f>
        <v>-12216.758409562251</v>
      </c>
      <c r="EC27" s="63">
        <f>$F27*((1+'Income Assumptions'!$E$53)^ROUNDDOWN(DATEDIF('Summary &amp; Purchase Assumptions'!$C$18,'Monthly Cash Flow'!EC$5,"Y"),0))</f>
        <v>-12216.758409562251</v>
      </c>
      <c r="ED27" s="63">
        <f>$F27*((1+'Income Assumptions'!$E$53)^ROUNDDOWN(DATEDIF('Summary &amp; Purchase Assumptions'!$C$18,'Monthly Cash Flow'!ED$5,"Y"),0))</f>
        <v>-12216.758409562251</v>
      </c>
      <c r="EE27" s="63">
        <f>$F27*((1+'Income Assumptions'!$E$53)^ROUNDDOWN(DATEDIF('Summary &amp; Purchase Assumptions'!$C$18,'Monthly Cash Flow'!EE$5,"Y"),0))</f>
        <v>-12216.758409562251</v>
      </c>
      <c r="EF27" s="63">
        <f>$F27*((1+'Income Assumptions'!$E$53)^ROUNDDOWN(DATEDIF('Summary &amp; Purchase Assumptions'!$C$18,'Monthly Cash Flow'!EF$5,"Y"),0))</f>
        <v>-12216.758409562251</v>
      </c>
      <c r="EG27" s="69">
        <f>$F27*((1+'Income Assumptions'!$E$53)^ROUNDDOWN(DATEDIF('Summary &amp; Purchase Assumptions'!$C$18,'Monthly Cash Flow'!EG$5,"Y"),0))</f>
        <v>-12216.758409562251</v>
      </c>
    </row>
    <row r="28" spans="1:138" ht="15" x14ac:dyDescent="0.25">
      <c r="B28" s="23"/>
      <c r="C28" s="31" t="s">
        <v>134</v>
      </c>
      <c r="D28" s="19">
        <f t="shared" si="55"/>
        <v>-1446398.1786072117</v>
      </c>
      <c r="E28" s="341"/>
      <c r="F28" s="63">
        <f>-'Income Assumptions'!D42/12</f>
        <v>-9779.6388888888887</v>
      </c>
      <c r="G28" s="63">
        <f>$F28*((1+'Income Assumptions'!$E$53)^ROUNDDOWN(DATEDIF('Summary &amp; Purchase Assumptions'!$C$18,'Monthly Cash Flow'!G$5,"Y"),0))</f>
        <v>-9779.6388888888887</v>
      </c>
      <c r="H28" s="63">
        <f>$F28*((1+'Income Assumptions'!$E$53)^ROUNDDOWN(DATEDIF('Summary &amp; Purchase Assumptions'!$C$18,'Monthly Cash Flow'!H$5,"Y"),0))</f>
        <v>-9779.6388888888887</v>
      </c>
      <c r="I28" s="63">
        <f>$F28*((1+'Income Assumptions'!$E$53)^ROUNDDOWN(DATEDIF('Summary &amp; Purchase Assumptions'!$C$18,'Monthly Cash Flow'!I$5,"Y"),0))</f>
        <v>-9779.6388888888887</v>
      </c>
      <c r="J28" s="63">
        <f>$F28*((1+'Income Assumptions'!$E$53)^ROUNDDOWN(DATEDIF('Summary &amp; Purchase Assumptions'!$C$18,'Monthly Cash Flow'!J$5,"Y"),0))</f>
        <v>-9779.6388888888887</v>
      </c>
      <c r="K28" s="63">
        <f>$F28*((1+'Income Assumptions'!$E$53)^ROUNDDOWN(DATEDIF('Summary &amp; Purchase Assumptions'!$C$18,'Monthly Cash Flow'!K$5,"Y"),0))</f>
        <v>-9779.6388888888887</v>
      </c>
      <c r="L28" s="63">
        <f>$F28*((1+'Income Assumptions'!$E$53)^ROUNDDOWN(DATEDIF('Summary &amp; Purchase Assumptions'!$C$18,'Monthly Cash Flow'!L$5,"Y"),0))</f>
        <v>-9779.6388888888887</v>
      </c>
      <c r="M28" s="63">
        <f>$F28*((1+'Income Assumptions'!$E$53)^ROUNDDOWN(DATEDIF('Summary &amp; Purchase Assumptions'!$C$18,'Monthly Cash Flow'!M$5,"Y"),0))</f>
        <v>-9779.6388888888887</v>
      </c>
      <c r="N28" s="63">
        <f>$F28*((1+'Income Assumptions'!$E$53)^ROUNDDOWN(DATEDIF('Summary &amp; Purchase Assumptions'!$C$18,'Monthly Cash Flow'!N$5,"Y"),0))</f>
        <v>-9779.6388888888887</v>
      </c>
      <c r="O28" s="63">
        <f>$F28*((1+'Income Assumptions'!$E$53)^ROUNDDOWN(DATEDIF('Summary &amp; Purchase Assumptions'!$C$18,'Monthly Cash Flow'!O$5,"Y"),0))</f>
        <v>-9779.6388888888887</v>
      </c>
      <c r="P28" s="63">
        <f>$F28*((1+'Income Assumptions'!$E$53)^ROUNDDOWN(DATEDIF('Summary &amp; Purchase Assumptions'!$C$18,'Monthly Cash Flow'!P$5,"Y"),0))</f>
        <v>-9779.6388888888887</v>
      </c>
      <c r="Q28" s="63">
        <f>$F28*((1+'Income Assumptions'!$E$53)^ROUNDDOWN(DATEDIF('Summary &amp; Purchase Assumptions'!$C$18,'Monthly Cash Flow'!Q$5,"Y"),0))</f>
        <v>-9779.6388888888887</v>
      </c>
      <c r="R28" s="63">
        <f>$F28*((1+'Income Assumptions'!$E$53)^ROUNDDOWN(DATEDIF('Summary &amp; Purchase Assumptions'!$C$18,'Monthly Cash Flow'!R$5,"Y"),0))</f>
        <v>-9999.6807638888877</v>
      </c>
      <c r="S28" s="63">
        <f>$F28*((1+'Income Assumptions'!$E$53)^ROUNDDOWN(DATEDIF('Summary &amp; Purchase Assumptions'!$C$18,'Monthly Cash Flow'!S$5,"Y"),0))</f>
        <v>-9999.6807638888877</v>
      </c>
      <c r="T28" s="63">
        <f>$F28*((1+'Income Assumptions'!$E$53)^ROUNDDOWN(DATEDIF('Summary &amp; Purchase Assumptions'!$C$18,'Monthly Cash Flow'!T$5,"Y"),0))</f>
        <v>-9999.6807638888877</v>
      </c>
      <c r="U28" s="63">
        <f>$F28*((1+'Income Assumptions'!$E$53)^ROUNDDOWN(DATEDIF('Summary &amp; Purchase Assumptions'!$C$18,'Monthly Cash Flow'!U$5,"Y"),0))</f>
        <v>-9999.6807638888877</v>
      </c>
      <c r="V28" s="63">
        <f>$F28*((1+'Income Assumptions'!$E$53)^ROUNDDOWN(DATEDIF('Summary &amp; Purchase Assumptions'!$C$18,'Monthly Cash Flow'!V$5,"Y"),0))</f>
        <v>-9999.6807638888877</v>
      </c>
      <c r="W28" s="63">
        <f>$F28*((1+'Income Assumptions'!$E$53)^ROUNDDOWN(DATEDIF('Summary &amp; Purchase Assumptions'!$C$18,'Monthly Cash Flow'!W$5,"Y"),0))</f>
        <v>-9999.6807638888877</v>
      </c>
      <c r="X28" s="63">
        <f>$F28*((1+'Income Assumptions'!$E$53)^ROUNDDOWN(DATEDIF('Summary &amp; Purchase Assumptions'!$C$18,'Monthly Cash Flow'!X$5,"Y"),0))</f>
        <v>-9999.6807638888877</v>
      </c>
      <c r="Y28" s="63">
        <f>$F28*((1+'Income Assumptions'!$E$53)^ROUNDDOWN(DATEDIF('Summary &amp; Purchase Assumptions'!$C$18,'Monthly Cash Flow'!Y$5,"Y"),0))</f>
        <v>-9999.6807638888877</v>
      </c>
      <c r="Z28" s="63">
        <f>$F28*((1+'Income Assumptions'!$E$53)^ROUNDDOWN(DATEDIF('Summary &amp; Purchase Assumptions'!$C$18,'Monthly Cash Flow'!Z$5,"Y"),0))</f>
        <v>-9999.6807638888877</v>
      </c>
      <c r="AA28" s="63">
        <f>$F28*((1+'Income Assumptions'!$E$53)^ROUNDDOWN(DATEDIF('Summary &amp; Purchase Assumptions'!$C$18,'Monthly Cash Flow'!AA$5,"Y"),0))</f>
        <v>-9999.6807638888877</v>
      </c>
      <c r="AB28" s="63">
        <f>$F28*((1+'Income Assumptions'!$E$53)^ROUNDDOWN(DATEDIF('Summary &amp; Purchase Assumptions'!$C$18,'Monthly Cash Flow'!AB$5,"Y"),0))</f>
        <v>-9999.6807638888877</v>
      </c>
      <c r="AC28" s="63">
        <f>$F28*((1+'Income Assumptions'!$E$53)^ROUNDDOWN(DATEDIF('Summary &amp; Purchase Assumptions'!$C$18,'Monthly Cash Flow'!AC$5,"Y"),0))</f>
        <v>-9999.6807638888877</v>
      </c>
      <c r="AD28" s="63">
        <f>$F28*((1+'Income Assumptions'!$E$53)^ROUNDDOWN(DATEDIF('Summary &amp; Purchase Assumptions'!$C$18,'Monthly Cash Flow'!AD$5,"Y"),0))</f>
        <v>-10224.673581076388</v>
      </c>
      <c r="AE28" s="63">
        <f>$F28*((1+'Income Assumptions'!$E$53)^ROUNDDOWN(DATEDIF('Summary &amp; Purchase Assumptions'!$C$18,'Monthly Cash Flow'!AE$5,"Y"),0))</f>
        <v>-10224.673581076388</v>
      </c>
      <c r="AF28" s="63">
        <f>$F28*((1+'Income Assumptions'!$E$53)^ROUNDDOWN(DATEDIF('Summary &amp; Purchase Assumptions'!$C$18,'Monthly Cash Flow'!AF$5,"Y"),0))</f>
        <v>-10224.673581076388</v>
      </c>
      <c r="AG28" s="63">
        <f>$F28*((1+'Income Assumptions'!$E$53)^ROUNDDOWN(DATEDIF('Summary &amp; Purchase Assumptions'!$C$18,'Monthly Cash Flow'!AG$5,"Y"),0))</f>
        <v>-10224.673581076388</v>
      </c>
      <c r="AH28" s="63">
        <f>$F28*((1+'Income Assumptions'!$E$53)^ROUNDDOWN(DATEDIF('Summary &amp; Purchase Assumptions'!$C$18,'Monthly Cash Flow'!AH$5,"Y"),0))</f>
        <v>-10224.673581076388</v>
      </c>
      <c r="AI28" s="63">
        <f>$F28*((1+'Income Assumptions'!$E$53)^ROUNDDOWN(DATEDIF('Summary &amp; Purchase Assumptions'!$C$18,'Monthly Cash Flow'!AI$5,"Y"),0))</f>
        <v>-10224.673581076388</v>
      </c>
      <c r="AJ28" s="63">
        <f>$F28*((1+'Income Assumptions'!$E$53)^ROUNDDOWN(DATEDIF('Summary &amp; Purchase Assumptions'!$C$18,'Monthly Cash Flow'!AJ$5,"Y"),0))</f>
        <v>-10224.673581076388</v>
      </c>
      <c r="AK28" s="63">
        <f>$F28*((1+'Income Assumptions'!$E$53)^ROUNDDOWN(DATEDIF('Summary &amp; Purchase Assumptions'!$C$18,'Monthly Cash Flow'!AK$5,"Y"),0))</f>
        <v>-10224.673581076388</v>
      </c>
      <c r="AL28" s="63">
        <f>$F28*((1+'Income Assumptions'!$E$53)^ROUNDDOWN(DATEDIF('Summary &amp; Purchase Assumptions'!$C$18,'Monthly Cash Flow'!AL$5,"Y"),0))</f>
        <v>-10224.673581076388</v>
      </c>
      <c r="AM28" s="63">
        <f>$F28*((1+'Income Assumptions'!$E$53)^ROUNDDOWN(DATEDIF('Summary &amp; Purchase Assumptions'!$C$18,'Monthly Cash Flow'!AM$5,"Y"),0))</f>
        <v>-10224.673581076388</v>
      </c>
      <c r="AN28" s="63">
        <f>$F28*((1+'Income Assumptions'!$E$53)^ROUNDDOWN(DATEDIF('Summary &amp; Purchase Assumptions'!$C$18,'Monthly Cash Flow'!AN$5,"Y"),0))</f>
        <v>-10224.673581076388</v>
      </c>
      <c r="AO28" s="63">
        <f>$F28*((1+'Income Assumptions'!$E$53)^ROUNDDOWN(DATEDIF('Summary &amp; Purchase Assumptions'!$C$18,'Monthly Cash Flow'!AO$5,"Y"),0))</f>
        <v>-10224.673581076388</v>
      </c>
      <c r="AP28" s="63">
        <f>$F28*((1+'Income Assumptions'!$E$53)^ROUNDDOWN(DATEDIF('Summary &amp; Purchase Assumptions'!$C$18,'Monthly Cash Flow'!AP$5,"Y"),0))</f>
        <v>-10454.728736650606</v>
      </c>
      <c r="AQ28" s="63">
        <f>$F28*((1+'Income Assumptions'!$E$53)^ROUNDDOWN(DATEDIF('Summary &amp; Purchase Assumptions'!$C$18,'Monthly Cash Flow'!AQ$5,"Y"),0))</f>
        <v>-10454.728736650606</v>
      </c>
      <c r="AR28" s="63">
        <f>$F28*((1+'Income Assumptions'!$E$53)^ROUNDDOWN(DATEDIF('Summary &amp; Purchase Assumptions'!$C$18,'Monthly Cash Flow'!AR$5,"Y"),0))</f>
        <v>-10454.728736650606</v>
      </c>
      <c r="AS28" s="63">
        <f>$F28*((1+'Income Assumptions'!$E$53)^ROUNDDOWN(DATEDIF('Summary &amp; Purchase Assumptions'!$C$18,'Monthly Cash Flow'!AS$5,"Y"),0))</f>
        <v>-10454.728736650606</v>
      </c>
      <c r="AT28" s="63">
        <f>$F28*((1+'Income Assumptions'!$E$53)^ROUNDDOWN(DATEDIF('Summary &amp; Purchase Assumptions'!$C$18,'Monthly Cash Flow'!AT$5,"Y"),0))</f>
        <v>-10454.728736650606</v>
      </c>
      <c r="AU28" s="63">
        <f>$F28*((1+'Income Assumptions'!$E$53)^ROUNDDOWN(DATEDIF('Summary &amp; Purchase Assumptions'!$C$18,'Monthly Cash Flow'!AU$5,"Y"),0))</f>
        <v>-10454.728736650606</v>
      </c>
      <c r="AV28" s="63">
        <f>$F28*((1+'Income Assumptions'!$E$53)^ROUNDDOWN(DATEDIF('Summary &amp; Purchase Assumptions'!$C$18,'Monthly Cash Flow'!AV$5,"Y"),0))</f>
        <v>-10454.728736650606</v>
      </c>
      <c r="AW28" s="63">
        <f>$F28*((1+'Income Assumptions'!$E$53)^ROUNDDOWN(DATEDIF('Summary &amp; Purchase Assumptions'!$C$18,'Monthly Cash Flow'!AW$5,"Y"),0))</f>
        <v>-10454.728736650606</v>
      </c>
      <c r="AX28" s="63">
        <f>$F28*((1+'Income Assumptions'!$E$53)^ROUNDDOWN(DATEDIF('Summary &amp; Purchase Assumptions'!$C$18,'Monthly Cash Flow'!AX$5,"Y"),0))</f>
        <v>-10454.728736650606</v>
      </c>
      <c r="AY28" s="63">
        <f>$F28*((1+'Income Assumptions'!$E$53)^ROUNDDOWN(DATEDIF('Summary &amp; Purchase Assumptions'!$C$18,'Monthly Cash Flow'!AY$5,"Y"),0))</f>
        <v>-10454.728736650606</v>
      </c>
      <c r="AZ28" s="63">
        <f>$F28*((1+'Income Assumptions'!$E$53)^ROUNDDOWN(DATEDIF('Summary &amp; Purchase Assumptions'!$C$18,'Monthly Cash Flow'!AZ$5,"Y"),0))</f>
        <v>-10454.728736650606</v>
      </c>
      <c r="BA28" s="63">
        <f>$F28*((1+'Income Assumptions'!$E$53)^ROUNDDOWN(DATEDIF('Summary &amp; Purchase Assumptions'!$C$18,'Monthly Cash Flow'!BA$5,"Y"),0))</f>
        <v>-10454.728736650606</v>
      </c>
      <c r="BB28" s="63">
        <f>$F28*((1+'Income Assumptions'!$E$53)^ROUNDDOWN(DATEDIF('Summary &amp; Purchase Assumptions'!$C$18,'Monthly Cash Flow'!BB$5,"Y"),0))</f>
        <v>-10689.960133225244</v>
      </c>
      <c r="BC28" s="63">
        <f>$F28*((1+'Income Assumptions'!$E$53)^ROUNDDOWN(DATEDIF('Summary &amp; Purchase Assumptions'!$C$18,'Monthly Cash Flow'!BC$5,"Y"),0))</f>
        <v>-10689.960133225244</v>
      </c>
      <c r="BD28" s="63">
        <f>$F28*((1+'Income Assumptions'!$E$53)^ROUNDDOWN(DATEDIF('Summary &amp; Purchase Assumptions'!$C$18,'Monthly Cash Flow'!BD$5,"Y"),0))</f>
        <v>-10689.960133225244</v>
      </c>
      <c r="BE28" s="63">
        <f>$F28*((1+'Income Assumptions'!$E$53)^ROUNDDOWN(DATEDIF('Summary &amp; Purchase Assumptions'!$C$18,'Monthly Cash Flow'!BE$5,"Y"),0))</f>
        <v>-10689.960133225244</v>
      </c>
      <c r="BF28" s="63">
        <f>$F28*((1+'Income Assumptions'!$E$53)^ROUNDDOWN(DATEDIF('Summary &amp; Purchase Assumptions'!$C$18,'Monthly Cash Flow'!BF$5,"Y"),0))</f>
        <v>-10689.960133225244</v>
      </c>
      <c r="BG28" s="63">
        <f>$F28*((1+'Income Assumptions'!$E$53)^ROUNDDOWN(DATEDIF('Summary &amp; Purchase Assumptions'!$C$18,'Monthly Cash Flow'!BG$5,"Y"),0))</f>
        <v>-10689.960133225244</v>
      </c>
      <c r="BH28" s="63">
        <f>$F28*((1+'Income Assumptions'!$E$53)^ROUNDDOWN(DATEDIF('Summary &amp; Purchase Assumptions'!$C$18,'Monthly Cash Flow'!BH$5,"Y"),0))</f>
        <v>-10689.960133225244</v>
      </c>
      <c r="BI28" s="63">
        <f>$F28*((1+'Income Assumptions'!$E$53)^ROUNDDOWN(DATEDIF('Summary &amp; Purchase Assumptions'!$C$18,'Monthly Cash Flow'!BI$5,"Y"),0))</f>
        <v>-10689.960133225244</v>
      </c>
      <c r="BJ28" s="63">
        <f>$F28*((1+'Income Assumptions'!$E$53)^ROUNDDOWN(DATEDIF('Summary &amp; Purchase Assumptions'!$C$18,'Monthly Cash Flow'!BJ$5,"Y"),0))</f>
        <v>-10689.960133225244</v>
      </c>
      <c r="BK28" s="63">
        <f>$F28*((1+'Income Assumptions'!$E$53)^ROUNDDOWN(DATEDIF('Summary &amp; Purchase Assumptions'!$C$18,'Monthly Cash Flow'!BK$5,"Y"),0))</f>
        <v>-10689.960133225244</v>
      </c>
      <c r="BL28" s="63">
        <f>$F28*((1+'Income Assumptions'!$E$53)^ROUNDDOWN(DATEDIF('Summary &amp; Purchase Assumptions'!$C$18,'Monthly Cash Flow'!BL$5,"Y"),0))</f>
        <v>-10689.960133225244</v>
      </c>
      <c r="BM28" s="63">
        <f>$F28*((1+'Income Assumptions'!$E$53)^ROUNDDOWN(DATEDIF('Summary &amp; Purchase Assumptions'!$C$18,'Monthly Cash Flow'!BM$5,"Y"),0))</f>
        <v>-10689.960133225244</v>
      </c>
      <c r="BN28" s="63">
        <f>$F28*((1+'Income Assumptions'!$E$53)^ROUNDDOWN(DATEDIF('Summary &amp; Purchase Assumptions'!$C$18,'Monthly Cash Flow'!BN$5,"Y"),0))</f>
        <v>-10930.484236222812</v>
      </c>
      <c r="BO28" s="63">
        <f>$F28*((1+'Income Assumptions'!$E$53)^ROUNDDOWN(DATEDIF('Summary &amp; Purchase Assumptions'!$C$18,'Monthly Cash Flow'!BO$5,"Y"),0))</f>
        <v>-10930.484236222812</v>
      </c>
      <c r="BP28" s="63">
        <f>$F28*((1+'Income Assumptions'!$E$53)^ROUNDDOWN(DATEDIF('Summary &amp; Purchase Assumptions'!$C$18,'Monthly Cash Flow'!BP$5,"Y"),0))</f>
        <v>-10930.484236222812</v>
      </c>
      <c r="BQ28" s="63">
        <f>$F28*((1+'Income Assumptions'!$E$53)^ROUNDDOWN(DATEDIF('Summary &amp; Purchase Assumptions'!$C$18,'Monthly Cash Flow'!BQ$5,"Y"),0))</f>
        <v>-10930.484236222812</v>
      </c>
      <c r="BR28" s="63">
        <f>$F28*((1+'Income Assumptions'!$E$53)^ROUNDDOWN(DATEDIF('Summary &amp; Purchase Assumptions'!$C$18,'Monthly Cash Flow'!BR$5,"Y"),0))</f>
        <v>-10930.484236222812</v>
      </c>
      <c r="BS28" s="63">
        <f>$F28*((1+'Income Assumptions'!$E$53)^ROUNDDOWN(DATEDIF('Summary &amp; Purchase Assumptions'!$C$18,'Monthly Cash Flow'!BS$5,"Y"),0))</f>
        <v>-10930.484236222812</v>
      </c>
      <c r="BT28" s="63">
        <f>$F28*((1+'Income Assumptions'!$E$53)^ROUNDDOWN(DATEDIF('Summary &amp; Purchase Assumptions'!$C$18,'Monthly Cash Flow'!BT$5,"Y"),0))</f>
        <v>-10930.484236222812</v>
      </c>
      <c r="BU28" s="63">
        <f>$F28*((1+'Income Assumptions'!$E$53)^ROUNDDOWN(DATEDIF('Summary &amp; Purchase Assumptions'!$C$18,'Monthly Cash Flow'!BU$5,"Y"),0))</f>
        <v>-10930.484236222812</v>
      </c>
      <c r="BV28" s="63">
        <f>$F28*((1+'Income Assumptions'!$E$53)^ROUNDDOWN(DATEDIF('Summary &amp; Purchase Assumptions'!$C$18,'Monthly Cash Flow'!BV$5,"Y"),0))</f>
        <v>-10930.484236222812</v>
      </c>
      <c r="BW28" s="63">
        <f>$F28*((1+'Income Assumptions'!$E$53)^ROUNDDOWN(DATEDIF('Summary &amp; Purchase Assumptions'!$C$18,'Monthly Cash Flow'!BW$5,"Y"),0))</f>
        <v>-10930.484236222812</v>
      </c>
      <c r="BX28" s="63">
        <f>$F28*((1+'Income Assumptions'!$E$53)^ROUNDDOWN(DATEDIF('Summary &amp; Purchase Assumptions'!$C$18,'Monthly Cash Flow'!BX$5,"Y"),0))</f>
        <v>-10930.484236222812</v>
      </c>
      <c r="BY28" s="63">
        <f>$F28*((1+'Income Assumptions'!$E$53)^ROUNDDOWN(DATEDIF('Summary &amp; Purchase Assumptions'!$C$18,'Monthly Cash Flow'!BY$5,"Y"),0))</f>
        <v>-10930.484236222812</v>
      </c>
      <c r="BZ28" s="63">
        <f>$F28*((1+'Income Assumptions'!$E$53)^ROUNDDOWN(DATEDIF('Summary &amp; Purchase Assumptions'!$C$18,'Monthly Cash Flow'!BZ$5,"Y"),0))</f>
        <v>-11176.420131537825</v>
      </c>
      <c r="CA28" s="63">
        <f>$F28*((1+'Income Assumptions'!$E$53)^ROUNDDOWN(DATEDIF('Summary &amp; Purchase Assumptions'!$C$18,'Monthly Cash Flow'!CA$5,"Y"),0))</f>
        <v>-11176.420131537825</v>
      </c>
      <c r="CB28" s="63">
        <f>$F28*((1+'Income Assumptions'!$E$53)^ROUNDDOWN(DATEDIF('Summary &amp; Purchase Assumptions'!$C$18,'Monthly Cash Flow'!CB$5,"Y"),0))</f>
        <v>-11176.420131537825</v>
      </c>
      <c r="CC28" s="63">
        <f>$F28*((1+'Income Assumptions'!$E$53)^ROUNDDOWN(DATEDIF('Summary &amp; Purchase Assumptions'!$C$18,'Monthly Cash Flow'!CC$5,"Y"),0))</f>
        <v>-11176.420131537825</v>
      </c>
      <c r="CD28" s="63">
        <f>$F28*((1+'Income Assumptions'!$E$53)^ROUNDDOWN(DATEDIF('Summary &amp; Purchase Assumptions'!$C$18,'Monthly Cash Flow'!CD$5,"Y"),0))</f>
        <v>-11176.420131537825</v>
      </c>
      <c r="CE28" s="63">
        <f>$F28*((1+'Income Assumptions'!$E$53)^ROUNDDOWN(DATEDIF('Summary &amp; Purchase Assumptions'!$C$18,'Monthly Cash Flow'!CE$5,"Y"),0))</f>
        <v>-11176.420131537825</v>
      </c>
      <c r="CF28" s="63">
        <f>$F28*((1+'Income Assumptions'!$E$53)^ROUNDDOWN(DATEDIF('Summary &amp; Purchase Assumptions'!$C$18,'Monthly Cash Flow'!CF$5,"Y"),0))</f>
        <v>-11176.420131537825</v>
      </c>
      <c r="CG28" s="63">
        <f>$F28*((1+'Income Assumptions'!$E$53)^ROUNDDOWN(DATEDIF('Summary &amp; Purchase Assumptions'!$C$18,'Monthly Cash Flow'!CG$5,"Y"),0))</f>
        <v>-11176.420131537825</v>
      </c>
      <c r="CH28" s="63">
        <f>$F28*((1+'Income Assumptions'!$E$53)^ROUNDDOWN(DATEDIF('Summary &amp; Purchase Assumptions'!$C$18,'Monthly Cash Flow'!CH$5,"Y"),0))</f>
        <v>-11176.420131537825</v>
      </c>
      <c r="CI28" s="63">
        <f>$F28*((1+'Income Assumptions'!$E$53)^ROUNDDOWN(DATEDIF('Summary &amp; Purchase Assumptions'!$C$18,'Monthly Cash Flow'!CI$5,"Y"),0))</f>
        <v>-11176.420131537825</v>
      </c>
      <c r="CJ28" s="63">
        <f>$F28*((1+'Income Assumptions'!$E$53)^ROUNDDOWN(DATEDIF('Summary &amp; Purchase Assumptions'!$C$18,'Monthly Cash Flow'!CJ$5,"Y"),0))</f>
        <v>-11176.420131537825</v>
      </c>
      <c r="CK28" s="63">
        <f>$F28*((1+'Income Assumptions'!$E$53)^ROUNDDOWN(DATEDIF('Summary &amp; Purchase Assumptions'!$C$18,'Monthly Cash Flow'!CK$5,"Y"),0))</f>
        <v>-11176.420131537825</v>
      </c>
      <c r="CL28" s="63">
        <f>$F28*((1+'Income Assumptions'!$E$53)^ROUNDDOWN(DATEDIF('Summary &amp; Purchase Assumptions'!$C$18,'Monthly Cash Flow'!CL$5,"Y"),0))</f>
        <v>-11427.889584497425</v>
      </c>
      <c r="CM28" s="63">
        <f>$F28*((1+'Income Assumptions'!$E$53)^ROUNDDOWN(DATEDIF('Summary &amp; Purchase Assumptions'!$C$18,'Monthly Cash Flow'!CM$5,"Y"),0))</f>
        <v>-11427.889584497425</v>
      </c>
      <c r="CN28" s="63">
        <f>$F28*((1+'Income Assumptions'!$E$53)^ROUNDDOWN(DATEDIF('Summary &amp; Purchase Assumptions'!$C$18,'Monthly Cash Flow'!CN$5,"Y"),0))</f>
        <v>-11427.889584497425</v>
      </c>
      <c r="CO28" s="63">
        <f>$F28*((1+'Income Assumptions'!$E$53)^ROUNDDOWN(DATEDIF('Summary &amp; Purchase Assumptions'!$C$18,'Monthly Cash Flow'!CO$5,"Y"),0))</f>
        <v>-11427.889584497425</v>
      </c>
      <c r="CP28" s="63">
        <f>$F28*((1+'Income Assumptions'!$E$53)^ROUNDDOWN(DATEDIF('Summary &amp; Purchase Assumptions'!$C$18,'Monthly Cash Flow'!CP$5,"Y"),0))</f>
        <v>-11427.889584497425</v>
      </c>
      <c r="CQ28" s="63">
        <f>$F28*((1+'Income Assumptions'!$E$53)^ROUNDDOWN(DATEDIF('Summary &amp; Purchase Assumptions'!$C$18,'Monthly Cash Flow'!CQ$5,"Y"),0))</f>
        <v>-11427.889584497425</v>
      </c>
      <c r="CR28" s="63">
        <f>$F28*((1+'Income Assumptions'!$E$53)^ROUNDDOWN(DATEDIF('Summary &amp; Purchase Assumptions'!$C$18,'Monthly Cash Flow'!CR$5,"Y"),0))</f>
        <v>-11427.889584497425</v>
      </c>
      <c r="CS28" s="63">
        <f>$F28*((1+'Income Assumptions'!$E$53)^ROUNDDOWN(DATEDIF('Summary &amp; Purchase Assumptions'!$C$18,'Monthly Cash Flow'!CS$5,"Y"),0))</f>
        <v>-11427.889584497425</v>
      </c>
      <c r="CT28" s="63">
        <f>$F28*((1+'Income Assumptions'!$E$53)^ROUNDDOWN(DATEDIF('Summary &amp; Purchase Assumptions'!$C$18,'Monthly Cash Flow'!CT$5,"Y"),0))</f>
        <v>-11427.889584497425</v>
      </c>
      <c r="CU28" s="63">
        <f>$F28*((1+'Income Assumptions'!$E$53)^ROUNDDOWN(DATEDIF('Summary &amp; Purchase Assumptions'!$C$18,'Monthly Cash Flow'!CU$5,"Y"),0))</f>
        <v>-11427.889584497425</v>
      </c>
      <c r="CV28" s="63">
        <f>$F28*((1+'Income Assumptions'!$E$53)^ROUNDDOWN(DATEDIF('Summary &amp; Purchase Assumptions'!$C$18,'Monthly Cash Flow'!CV$5,"Y"),0))</f>
        <v>-11427.889584497425</v>
      </c>
      <c r="CW28" s="63">
        <f>$F28*((1+'Income Assumptions'!$E$53)^ROUNDDOWN(DATEDIF('Summary &amp; Purchase Assumptions'!$C$18,'Monthly Cash Flow'!CW$5,"Y"),0))</f>
        <v>-11427.889584497425</v>
      </c>
      <c r="CX28" s="63">
        <f>$F28*((1+'Income Assumptions'!$E$53)^ROUNDDOWN(DATEDIF('Summary &amp; Purchase Assumptions'!$C$18,'Monthly Cash Flow'!CX$5,"Y"),0))</f>
        <v>-11685.017100148616</v>
      </c>
      <c r="CY28" s="63">
        <f>$F28*((1+'Income Assumptions'!$E$53)^ROUNDDOWN(DATEDIF('Summary &amp; Purchase Assumptions'!$C$18,'Monthly Cash Flow'!CY$5,"Y"),0))</f>
        <v>-11685.017100148616</v>
      </c>
      <c r="CZ28" s="63">
        <f>$F28*((1+'Income Assumptions'!$E$53)^ROUNDDOWN(DATEDIF('Summary &amp; Purchase Assumptions'!$C$18,'Monthly Cash Flow'!CZ$5,"Y"),0))</f>
        <v>-11685.017100148616</v>
      </c>
      <c r="DA28" s="63">
        <f>$F28*((1+'Income Assumptions'!$E$53)^ROUNDDOWN(DATEDIF('Summary &amp; Purchase Assumptions'!$C$18,'Monthly Cash Flow'!DA$5,"Y"),0))</f>
        <v>-11685.017100148616</v>
      </c>
      <c r="DB28" s="63">
        <f>$F28*((1+'Income Assumptions'!$E$53)^ROUNDDOWN(DATEDIF('Summary &amp; Purchase Assumptions'!$C$18,'Monthly Cash Flow'!DB$5,"Y"),0))</f>
        <v>-11685.017100148616</v>
      </c>
      <c r="DC28" s="63">
        <f>$F28*((1+'Income Assumptions'!$E$53)^ROUNDDOWN(DATEDIF('Summary &amp; Purchase Assumptions'!$C$18,'Monthly Cash Flow'!DC$5,"Y"),0))</f>
        <v>-11685.017100148616</v>
      </c>
      <c r="DD28" s="63">
        <f>$F28*((1+'Income Assumptions'!$E$53)^ROUNDDOWN(DATEDIF('Summary &amp; Purchase Assumptions'!$C$18,'Monthly Cash Flow'!DD$5,"Y"),0))</f>
        <v>-11685.017100148616</v>
      </c>
      <c r="DE28" s="63">
        <f>$F28*((1+'Income Assumptions'!$E$53)^ROUNDDOWN(DATEDIF('Summary &amp; Purchase Assumptions'!$C$18,'Monthly Cash Flow'!DE$5,"Y"),0))</f>
        <v>-11685.017100148616</v>
      </c>
      <c r="DF28" s="63">
        <f>$F28*((1+'Income Assumptions'!$E$53)^ROUNDDOWN(DATEDIF('Summary &amp; Purchase Assumptions'!$C$18,'Monthly Cash Flow'!DF$5,"Y"),0))</f>
        <v>-11685.017100148616</v>
      </c>
      <c r="DG28" s="63">
        <f>$F28*((1+'Income Assumptions'!$E$53)^ROUNDDOWN(DATEDIF('Summary &amp; Purchase Assumptions'!$C$18,'Monthly Cash Flow'!DG$5,"Y"),0))</f>
        <v>-11685.017100148616</v>
      </c>
      <c r="DH28" s="63">
        <f>$F28*((1+'Income Assumptions'!$E$53)^ROUNDDOWN(DATEDIF('Summary &amp; Purchase Assumptions'!$C$18,'Monthly Cash Flow'!DH$5,"Y"),0))</f>
        <v>-11685.017100148616</v>
      </c>
      <c r="DI28" s="63">
        <f>$F28*((1+'Income Assumptions'!$E$53)^ROUNDDOWN(DATEDIF('Summary &amp; Purchase Assumptions'!$C$18,'Monthly Cash Flow'!DI$5,"Y"),0))</f>
        <v>-11685.017100148616</v>
      </c>
      <c r="DJ28" s="63">
        <f>$F28*((1+'Income Assumptions'!$E$53)^ROUNDDOWN(DATEDIF('Summary &amp; Purchase Assumptions'!$C$18,'Monthly Cash Flow'!DJ$5,"Y"),0))</f>
        <v>-11947.929984901957</v>
      </c>
      <c r="DK28" s="63">
        <f>$F28*((1+'Income Assumptions'!$E$53)^ROUNDDOWN(DATEDIF('Summary &amp; Purchase Assumptions'!$C$18,'Monthly Cash Flow'!DK$5,"Y"),0))</f>
        <v>-11947.929984901957</v>
      </c>
      <c r="DL28" s="63">
        <f>$F28*((1+'Income Assumptions'!$E$53)^ROUNDDOWN(DATEDIF('Summary &amp; Purchase Assumptions'!$C$18,'Monthly Cash Flow'!DL$5,"Y"),0))</f>
        <v>-11947.929984901957</v>
      </c>
      <c r="DM28" s="63">
        <f>$F28*((1+'Income Assumptions'!$E$53)^ROUNDDOWN(DATEDIF('Summary &amp; Purchase Assumptions'!$C$18,'Monthly Cash Flow'!DM$5,"Y"),0))</f>
        <v>-11947.929984901957</v>
      </c>
      <c r="DN28" s="63">
        <f>$F28*((1+'Income Assumptions'!$E$53)^ROUNDDOWN(DATEDIF('Summary &amp; Purchase Assumptions'!$C$18,'Monthly Cash Flow'!DN$5,"Y"),0))</f>
        <v>-11947.929984901957</v>
      </c>
      <c r="DO28" s="63">
        <f>$F28*((1+'Income Assumptions'!$E$53)^ROUNDDOWN(DATEDIF('Summary &amp; Purchase Assumptions'!$C$18,'Monthly Cash Flow'!DO$5,"Y"),0))</f>
        <v>-11947.929984901957</v>
      </c>
      <c r="DP28" s="63">
        <f>$F28*((1+'Income Assumptions'!$E$53)^ROUNDDOWN(DATEDIF('Summary &amp; Purchase Assumptions'!$C$18,'Monthly Cash Flow'!DP$5,"Y"),0))</f>
        <v>-11947.929984901957</v>
      </c>
      <c r="DQ28" s="63">
        <f>$F28*((1+'Income Assumptions'!$E$53)^ROUNDDOWN(DATEDIF('Summary &amp; Purchase Assumptions'!$C$18,'Monthly Cash Flow'!DQ$5,"Y"),0))</f>
        <v>-11947.929984901957</v>
      </c>
      <c r="DR28" s="63">
        <f>$F28*((1+'Income Assumptions'!$E$53)^ROUNDDOWN(DATEDIF('Summary &amp; Purchase Assumptions'!$C$18,'Monthly Cash Flow'!DR$5,"Y"),0))</f>
        <v>-11947.929984901957</v>
      </c>
      <c r="DS28" s="63">
        <f>$F28*((1+'Income Assumptions'!$E$53)^ROUNDDOWN(DATEDIF('Summary &amp; Purchase Assumptions'!$C$18,'Monthly Cash Flow'!DS$5,"Y"),0))</f>
        <v>-11947.929984901957</v>
      </c>
      <c r="DT28" s="63">
        <f>$F28*((1+'Income Assumptions'!$E$53)^ROUNDDOWN(DATEDIF('Summary &amp; Purchase Assumptions'!$C$18,'Monthly Cash Flow'!DT$5,"Y"),0))</f>
        <v>-11947.929984901957</v>
      </c>
      <c r="DU28" s="63">
        <f>$F28*((1+'Income Assumptions'!$E$53)^ROUNDDOWN(DATEDIF('Summary &amp; Purchase Assumptions'!$C$18,'Monthly Cash Flow'!DU$5,"Y"),0))</f>
        <v>-11947.929984901957</v>
      </c>
      <c r="DV28" s="63">
        <f>$F28*((1+'Income Assumptions'!$E$53)^ROUNDDOWN(DATEDIF('Summary &amp; Purchase Assumptions'!$C$18,'Monthly Cash Flow'!DV$5,"Y"),0))</f>
        <v>-12216.758409562251</v>
      </c>
      <c r="DW28" s="63">
        <f>$F28*((1+'Income Assumptions'!$E$53)^ROUNDDOWN(DATEDIF('Summary &amp; Purchase Assumptions'!$C$18,'Monthly Cash Flow'!DW$5,"Y"),0))</f>
        <v>-12216.758409562251</v>
      </c>
      <c r="DX28" s="63">
        <f>$F28*((1+'Income Assumptions'!$E$53)^ROUNDDOWN(DATEDIF('Summary &amp; Purchase Assumptions'!$C$18,'Monthly Cash Flow'!DX$5,"Y"),0))</f>
        <v>-12216.758409562251</v>
      </c>
      <c r="DY28" s="63">
        <f>$F28*((1+'Income Assumptions'!$E$53)^ROUNDDOWN(DATEDIF('Summary &amp; Purchase Assumptions'!$C$18,'Monthly Cash Flow'!DY$5,"Y"),0))</f>
        <v>-12216.758409562251</v>
      </c>
      <c r="DZ28" s="63">
        <f>$F28*((1+'Income Assumptions'!$E$53)^ROUNDDOWN(DATEDIF('Summary &amp; Purchase Assumptions'!$C$18,'Monthly Cash Flow'!DZ$5,"Y"),0))</f>
        <v>-12216.758409562251</v>
      </c>
      <c r="EA28" s="63">
        <f>$F28*((1+'Income Assumptions'!$E$53)^ROUNDDOWN(DATEDIF('Summary &amp; Purchase Assumptions'!$C$18,'Monthly Cash Flow'!EA$5,"Y"),0))</f>
        <v>-12216.758409562251</v>
      </c>
      <c r="EB28" s="63">
        <f>$F28*((1+'Income Assumptions'!$E$53)^ROUNDDOWN(DATEDIF('Summary &amp; Purchase Assumptions'!$C$18,'Monthly Cash Flow'!EB$5,"Y"),0))</f>
        <v>-12216.758409562251</v>
      </c>
      <c r="EC28" s="63">
        <f>$F28*((1+'Income Assumptions'!$E$53)^ROUNDDOWN(DATEDIF('Summary &amp; Purchase Assumptions'!$C$18,'Monthly Cash Flow'!EC$5,"Y"),0))</f>
        <v>-12216.758409562251</v>
      </c>
      <c r="ED28" s="63">
        <f>$F28*((1+'Income Assumptions'!$E$53)^ROUNDDOWN(DATEDIF('Summary &amp; Purchase Assumptions'!$C$18,'Monthly Cash Flow'!ED$5,"Y"),0))</f>
        <v>-12216.758409562251</v>
      </c>
      <c r="EE28" s="63">
        <f>$F28*((1+'Income Assumptions'!$E$53)^ROUNDDOWN(DATEDIF('Summary &amp; Purchase Assumptions'!$C$18,'Monthly Cash Flow'!EE$5,"Y"),0))</f>
        <v>-12216.758409562251</v>
      </c>
      <c r="EF28" s="63">
        <f>$F28*((1+'Income Assumptions'!$E$53)^ROUNDDOWN(DATEDIF('Summary &amp; Purchase Assumptions'!$C$18,'Monthly Cash Flow'!EF$5,"Y"),0))</f>
        <v>-12216.758409562251</v>
      </c>
      <c r="EG28" s="69">
        <f>$F28*((1+'Income Assumptions'!$E$53)^ROUNDDOWN(DATEDIF('Summary &amp; Purchase Assumptions'!$C$18,'Monthly Cash Flow'!EG$5,"Y"),0))</f>
        <v>-12216.758409562251</v>
      </c>
    </row>
    <row r="29" spans="1:138" s="82" customFormat="1" ht="15" x14ac:dyDescent="0.25">
      <c r="B29" s="30"/>
      <c r="C29" s="31" t="s">
        <v>194</v>
      </c>
      <c r="D29" s="19">
        <f t="shared" si="55"/>
        <v>-6134860.1582798362</v>
      </c>
      <c r="E29" s="341"/>
      <c r="F29" s="63">
        <f>-'Income Assumptions'!D43/12</f>
        <v>-41480.083333333336</v>
      </c>
      <c r="G29" s="63">
        <f>$F29*((1+'Income Assumptions'!$E$53)^ROUNDDOWN(DATEDIF('Summary &amp; Purchase Assumptions'!$C$18,'Monthly Cash Flow'!G$5,"Y"),0))</f>
        <v>-41480.083333333336</v>
      </c>
      <c r="H29" s="63">
        <f>$F29*((1+'Income Assumptions'!$E$53)^ROUNDDOWN(DATEDIF('Summary &amp; Purchase Assumptions'!$C$18,'Monthly Cash Flow'!H$5,"Y"),0))</f>
        <v>-41480.083333333336</v>
      </c>
      <c r="I29" s="63">
        <f>$F29*((1+'Income Assumptions'!$E$53)^ROUNDDOWN(DATEDIF('Summary &amp; Purchase Assumptions'!$C$18,'Monthly Cash Flow'!I$5,"Y"),0))</f>
        <v>-41480.083333333336</v>
      </c>
      <c r="J29" s="63">
        <f>$F29*((1+'Income Assumptions'!$E$53)^ROUNDDOWN(DATEDIF('Summary &amp; Purchase Assumptions'!$C$18,'Monthly Cash Flow'!J$5,"Y"),0))</f>
        <v>-41480.083333333336</v>
      </c>
      <c r="K29" s="63">
        <f>$F29*((1+'Income Assumptions'!$E$53)^ROUNDDOWN(DATEDIF('Summary &amp; Purchase Assumptions'!$C$18,'Monthly Cash Flow'!K$5,"Y"),0))</f>
        <v>-41480.083333333336</v>
      </c>
      <c r="L29" s="63">
        <f>$F29*((1+'Income Assumptions'!$E$53)^ROUNDDOWN(DATEDIF('Summary &amp; Purchase Assumptions'!$C$18,'Monthly Cash Flow'!L$5,"Y"),0))</f>
        <v>-41480.083333333336</v>
      </c>
      <c r="M29" s="63">
        <f>$F29*((1+'Income Assumptions'!$E$53)^ROUNDDOWN(DATEDIF('Summary &amp; Purchase Assumptions'!$C$18,'Monthly Cash Flow'!M$5,"Y"),0))</f>
        <v>-41480.083333333336</v>
      </c>
      <c r="N29" s="63">
        <f>$F29*((1+'Income Assumptions'!$E$53)^ROUNDDOWN(DATEDIF('Summary &amp; Purchase Assumptions'!$C$18,'Monthly Cash Flow'!N$5,"Y"),0))</f>
        <v>-41480.083333333336</v>
      </c>
      <c r="O29" s="63">
        <f>$F29*((1+'Income Assumptions'!$E$53)^ROUNDDOWN(DATEDIF('Summary &amp; Purchase Assumptions'!$C$18,'Monthly Cash Flow'!O$5,"Y"),0))</f>
        <v>-41480.083333333336</v>
      </c>
      <c r="P29" s="63">
        <f>$F29*((1+'Income Assumptions'!$E$53)^ROUNDDOWN(DATEDIF('Summary &amp; Purchase Assumptions'!$C$18,'Monthly Cash Flow'!P$5,"Y"),0))</f>
        <v>-41480.083333333336</v>
      </c>
      <c r="Q29" s="63">
        <f>$F29*((1+'Income Assumptions'!$E$53)^ROUNDDOWN(DATEDIF('Summary &amp; Purchase Assumptions'!$C$18,'Monthly Cash Flow'!Q$5,"Y"),0))</f>
        <v>-41480.083333333336</v>
      </c>
      <c r="R29" s="63">
        <f>$F29*((1+'Income Assumptions'!$E$53)^ROUNDDOWN(DATEDIF('Summary &amp; Purchase Assumptions'!$C$18,'Monthly Cash Flow'!R$5,"Y"),0))</f>
        <v>-42413.385208333333</v>
      </c>
      <c r="S29" s="63">
        <f>$F29*((1+'Income Assumptions'!$E$53)^ROUNDDOWN(DATEDIF('Summary &amp; Purchase Assumptions'!$C$18,'Monthly Cash Flow'!S$5,"Y"),0))</f>
        <v>-42413.385208333333</v>
      </c>
      <c r="T29" s="63">
        <f>$F29*((1+'Income Assumptions'!$E$53)^ROUNDDOWN(DATEDIF('Summary &amp; Purchase Assumptions'!$C$18,'Monthly Cash Flow'!T$5,"Y"),0))</f>
        <v>-42413.385208333333</v>
      </c>
      <c r="U29" s="63">
        <f>$F29*((1+'Income Assumptions'!$E$53)^ROUNDDOWN(DATEDIF('Summary &amp; Purchase Assumptions'!$C$18,'Monthly Cash Flow'!U$5,"Y"),0))</f>
        <v>-42413.385208333333</v>
      </c>
      <c r="V29" s="63">
        <f>$F29*((1+'Income Assumptions'!$E$53)^ROUNDDOWN(DATEDIF('Summary &amp; Purchase Assumptions'!$C$18,'Monthly Cash Flow'!V$5,"Y"),0))</f>
        <v>-42413.385208333333</v>
      </c>
      <c r="W29" s="63">
        <f>$F29*((1+'Income Assumptions'!$E$53)^ROUNDDOWN(DATEDIF('Summary &amp; Purchase Assumptions'!$C$18,'Monthly Cash Flow'!W$5,"Y"),0))</f>
        <v>-42413.385208333333</v>
      </c>
      <c r="X29" s="63">
        <f>$F29*((1+'Income Assumptions'!$E$53)^ROUNDDOWN(DATEDIF('Summary &amp; Purchase Assumptions'!$C$18,'Monthly Cash Flow'!X$5,"Y"),0))</f>
        <v>-42413.385208333333</v>
      </c>
      <c r="Y29" s="63">
        <f>$F29*((1+'Income Assumptions'!$E$53)^ROUNDDOWN(DATEDIF('Summary &amp; Purchase Assumptions'!$C$18,'Monthly Cash Flow'!Y$5,"Y"),0))</f>
        <v>-42413.385208333333</v>
      </c>
      <c r="Z29" s="63">
        <f>$F29*((1+'Income Assumptions'!$E$53)^ROUNDDOWN(DATEDIF('Summary &amp; Purchase Assumptions'!$C$18,'Monthly Cash Flow'!Z$5,"Y"),0))</f>
        <v>-42413.385208333333</v>
      </c>
      <c r="AA29" s="63">
        <f>$F29*((1+'Income Assumptions'!$E$53)^ROUNDDOWN(DATEDIF('Summary &amp; Purchase Assumptions'!$C$18,'Monthly Cash Flow'!AA$5,"Y"),0))</f>
        <v>-42413.385208333333</v>
      </c>
      <c r="AB29" s="63">
        <f>$F29*((1+'Income Assumptions'!$E$53)^ROUNDDOWN(DATEDIF('Summary &amp; Purchase Assumptions'!$C$18,'Monthly Cash Flow'!AB$5,"Y"),0))</f>
        <v>-42413.385208333333</v>
      </c>
      <c r="AC29" s="63">
        <f>$F29*((1+'Income Assumptions'!$E$53)^ROUNDDOWN(DATEDIF('Summary &amp; Purchase Assumptions'!$C$18,'Monthly Cash Flow'!AC$5,"Y"),0))</f>
        <v>-42413.385208333333</v>
      </c>
      <c r="AD29" s="63">
        <f>$F29*((1+'Income Assumptions'!$E$53)^ROUNDDOWN(DATEDIF('Summary &amp; Purchase Assumptions'!$C$18,'Monthly Cash Flow'!AD$5,"Y"),0))</f>
        <v>-43367.686375520832</v>
      </c>
      <c r="AE29" s="63">
        <f>$F29*((1+'Income Assumptions'!$E$53)^ROUNDDOWN(DATEDIF('Summary &amp; Purchase Assumptions'!$C$18,'Monthly Cash Flow'!AE$5,"Y"),0))</f>
        <v>-43367.686375520832</v>
      </c>
      <c r="AF29" s="63">
        <f>$F29*((1+'Income Assumptions'!$E$53)^ROUNDDOWN(DATEDIF('Summary &amp; Purchase Assumptions'!$C$18,'Monthly Cash Flow'!AF$5,"Y"),0))</f>
        <v>-43367.686375520832</v>
      </c>
      <c r="AG29" s="63">
        <f>$F29*((1+'Income Assumptions'!$E$53)^ROUNDDOWN(DATEDIF('Summary &amp; Purchase Assumptions'!$C$18,'Monthly Cash Flow'!AG$5,"Y"),0))</f>
        <v>-43367.686375520832</v>
      </c>
      <c r="AH29" s="63">
        <f>$F29*((1+'Income Assumptions'!$E$53)^ROUNDDOWN(DATEDIF('Summary &amp; Purchase Assumptions'!$C$18,'Monthly Cash Flow'!AH$5,"Y"),0))</f>
        <v>-43367.686375520832</v>
      </c>
      <c r="AI29" s="63">
        <f>$F29*((1+'Income Assumptions'!$E$53)^ROUNDDOWN(DATEDIF('Summary &amp; Purchase Assumptions'!$C$18,'Monthly Cash Flow'!AI$5,"Y"),0))</f>
        <v>-43367.686375520832</v>
      </c>
      <c r="AJ29" s="63">
        <f>$F29*((1+'Income Assumptions'!$E$53)^ROUNDDOWN(DATEDIF('Summary &amp; Purchase Assumptions'!$C$18,'Monthly Cash Flow'!AJ$5,"Y"),0))</f>
        <v>-43367.686375520832</v>
      </c>
      <c r="AK29" s="63">
        <f>$F29*((1+'Income Assumptions'!$E$53)^ROUNDDOWN(DATEDIF('Summary &amp; Purchase Assumptions'!$C$18,'Monthly Cash Flow'!AK$5,"Y"),0))</f>
        <v>-43367.686375520832</v>
      </c>
      <c r="AL29" s="63">
        <f>$F29*((1+'Income Assumptions'!$E$53)^ROUNDDOWN(DATEDIF('Summary &amp; Purchase Assumptions'!$C$18,'Monthly Cash Flow'!AL$5,"Y"),0))</f>
        <v>-43367.686375520832</v>
      </c>
      <c r="AM29" s="63">
        <f>$F29*((1+'Income Assumptions'!$E$53)^ROUNDDOWN(DATEDIF('Summary &amp; Purchase Assumptions'!$C$18,'Monthly Cash Flow'!AM$5,"Y"),0))</f>
        <v>-43367.686375520832</v>
      </c>
      <c r="AN29" s="63">
        <f>$F29*((1+'Income Assumptions'!$E$53)^ROUNDDOWN(DATEDIF('Summary &amp; Purchase Assumptions'!$C$18,'Monthly Cash Flow'!AN$5,"Y"),0))</f>
        <v>-43367.686375520832</v>
      </c>
      <c r="AO29" s="63">
        <f>$F29*((1+'Income Assumptions'!$E$53)^ROUNDDOWN(DATEDIF('Summary &amp; Purchase Assumptions'!$C$18,'Monthly Cash Flow'!AO$5,"Y"),0))</f>
        <v>-43367.686375520832</v>
      </c>
      <c r="AP29" s="63">
        <f>$F29*((1+'Income Assumptions'!$E$53)^ROUNDDOWN(DATEDIF('Summary &amp; Purchase Assumptions'!$C$18,'Monthly Cash Flow'!AP$5,"Y"),0))</f>
        <v>-44343.459318970046</v>
      </c>
      <c r="AQ29" s="63">
        <f>$F29*((1+'Income Assumptions'!$E$53)^ROUNDDOWN(DATEDIF('Summary &amp; Purchase Assumptions'!$C$18,'Monthly Cash Flow'!AQ$5,"Y"),0))</f>
        <v>-44343.459318970046</v>
      </c>
      <c r="AR29" s="63">
        <f>$F29*((1+'Income Assumptions'!$E$53)^ROUNDDOWN(DATEDIF('Summary &amp; Purchase Assumptions'!$C$18,'Monthly Cash Flow'!AR$5,"Y"),0))</f>
        <v>-44343.459318970046</v>
      </c>
      <c r="AS29" s="63">
        <f>$F29*((1+'Income Assumptions'!$E$53)^ROUNDDOWN(DATEDIF('Summary &amp; Purchase Assumptions'!$C$18,'Monthly Cash Flow'!AS$5,"Y"),0))</f>
        <v>-44343.459318970046</v>
      </c>
      <c r="AT29" s="63">
        <f>$F29*((1+'Income Assumptions'!$E$53)^ROUNDDOWN(DATEDIF('Summary &amp; Purchase Assumptions'!$C$18,'Monthly Cash Flow'!AT$5,"Y"),0))</f>
        <v>-44343.459318970046</v>
      </c>
      <c r="AU29" s="63">
        <f>$F29*((1+'Income Assumptions'!$E$53)^ROUNDDOWN(DATEDIF('Summary &amp; Purchase Assumptions'!$C$18,'Monthly Cash Flow'!AU$5,"Y"),0))</f>
        <v>-44343.459318970046</v>
      </c>
      <c r="AV29" s="63">
        <f>$F29*((1+'Income Assumptions'!$E$53)^ROUNDDOWN(DATEDIF('Summary &amp; Purchase Assumptions'!$C$18,'Monthly Cash Flow'!AV$5,"Y"),0))</f>
        <v>-44343.459318970046</v>
      </c>
      <c r="AW29" s="63">
        <f>$F29*((1+'Income Assumptions'!$E$53)^ROUNDDOWN(DATEDIF('Summary &amp; Purchase Assumptions'!$C$18,'Monthly Cash Flow'!AW$5,"Y"),0))</f>
        <v>-44343.459318970046</v>
      </c>
      <c r="AX29" s="63">
        <f>$F29*((1+'Income Assumptions'!$E$53)^ROUNDDOWN(DATEDIF('Summary &amp; Purchase Assumptions'!$C$18,'Monthly Cash Flow'!AX$5,"Y"),0))</f>
        <v>-44343.459318970046</v>
      </c>
      <c r="AY29" s="63">
        <f>$F29*((1+'Income Assumptions'!$E$53)^ROUNDDOWN(DATEDIF('Summary &amp; Purchase Assumptions'!$C$18,'Monthly Cash Flow'!AY$5,"Y"),0))</f>
        <v>-44343.459318970046</v>
      </c>
      <c r="AZ29" s="63">
        <f>$F29*((1+'Income Assumptions'!$E$53)^ROUNDDOWN(DATEDIF('Summary &amp; Purchase Assumptions'!$C$18,'Monthly Cash Flow'!AZ$5,"Y"),0))</f>
        <v>-44343.459318970046</v>
      </c>
      <c r="BA29" s="63">
        <f>$F29*((1+'Income Assumptions'!$E$53)^ROUNDDOWN(DATEDIF('Summary &amp; Purchase Assumptions'!$C$18,'Monthly Cash Flow'!BA$5,"Y"),0))</f>
        <v>-44343.459318970046</v>
      </c>
      <c r="BB29" s="63">
        <f>$F29*((1+'Income Assumptions'!$E$53)^ROUNDDOWN(DATEDIF('Summary &amp; Purchase Assumptions'!$C$18,'Monthly Cash Flow'!BB$5,"Y"),0))</f>
        <v>-45341.187153646875</v>
      </c>
      <c r="BC29" s="63">
        <f>$F29*((1+'Income Assumptions'!$E$53)^ROUNDDOWN(DATEDIF('Summary &amp; Purchase Assumptions'!$C$18,'Monthly Cash Flow'!BC$5,"Y"),0))</f>
        <v>-45341.187153646875</v>
      </c>
      <c r="BD29" s="63">
        <f>$F29*((1+'Income Assumptions'!$E$53)^ROUNDDOWN(DATEDIF('Summary &amp; Purchase Assumptions'!$C$18,'Monthly Cash Flow'!BD$5,"Y"),0))</f>
        <v>-45341.187153646875</v>
      </c>
      <c r="BE29" s="63">
        <f>$F29*((1+'Income Assumptions'!$E$53)^ROUNDDOWN(DATEDIF('Summary &amp; Purchase Assumptions'!$C$18,'Monthly Cash Flow'!BE$5,"Y"),0))</f>
        <v>-45341.187153646875</v>
      </c>
      <c r="BF29" s="63">
        <f>$F29*((1+'Income Assumptions'!$E$53)^ROUNDDOWN(DATEDIF('Summary &amp; Purchase Assumptions'!$C$18,'Monthly Cash Flow'!BF$5,"Y"),0))</f>
        <v>-45341.187153646875</v>
      </c>
      <c r="BG29" s="63">
        <f>$F29*((1+'Income Assumptions'!$E$53)^ROUNDDOWN(DATEDIF('Summary &amp; Purchase Assumptions'!$C$18,'Monthly Cash Flow'!BG$5,"Y"),0))</f>
        <v>-45341.187153646875</v>
      </c>
      <c r="BH29" s="63">
        <f>$F29*((1+'Income Assumptions'!$E$53)^ROUNDDOWN(DATEDIF('Summary &amp; Purchase Assumptions'!$C$18,'Monthly Cash Flow'!BH$5,"Y"),0))</f>
        <v>-45341.187153646875</v>
      </c>
      <c r="BI29" s="63">
        <f>$F29*((1+'Income Assumptions'!$E$53)^ROUNDDOWN(DATEDIF('Summary &amp; Purchase Assumptions'!$C$18,'Monthly Cash Flow'!BI$5,"Y"),0))</f>
        <v>-45341.187153646875</v>
      </c>
      <c r="BJ29" s="63">
        <f>$F29*((1+'Income Assumptions'!$E$53)^ROUNDDOWN(DATEDIF('Summary &amp; Purchase Assumptions'!$C$18,'Monthly Cash Flow'!BJ$5,"Y"),0))</f>
        <v>-45341.187153646875</v>
      </c>
      <c r="BK29" s="63">
        <f>$F29*((1+'Income Assumptions'!$E$53)^ROUNDDOWN(DATEDIF('Summary &amp; Purchase Assumptions'!$C$18,'Monthly Cash Flow'!BK$5,"Y"),0))</f>
        <v>-45341.187153646875</v>
      </c>
      <c r="BL29" s="63">
        <f>$F29*((1+'Income Assumptions'!$E$53)^ROUNDDOWN(DATEDIF('Summary &amp; Purchase Assumptions'!$C$18,'Monthly Cash Flow'!BL$5,"Y"),0))</f>
        <v>-45341.187153646875</v>
      </c>
      <c r="BM29" s="63">
        <f>$F29*((1+'Income Assumptions'!$E$53)^ROUNDDOWN(DATEDIF('Summary &amp; Purchase Assumptions'!$C$18,'Monthly Cash Flow'!BM$5,"Y"),0))</f>
        <v>-45341.187153646875</v>
      </c>
      <c r="BN29" s="63">
        <f>$F29*((1+'Income Assumptions'!$E$53)^ROUNDDOWN(DATEDIF('Summary &amp; Purchase Assumptions'!$C$18,'Monthly Cash Flow'!BN$5,"Y"),0))</f>
        <v>-46361.363864603925</v>
      </c>
      <c r="BO29" s="63">
        <f>$F29*((1+'Income Assumptions'!$E$53)^ROUNDDOWN(DATEDIF('Summary &amp; Purchase Assumptions'!$C$18,'Monthly Cash Flow'!BO$5,"Y"),0))</f>
        <v>-46361.363864603925</v>
      </c>
      <c r="BP29" s="63">
        <f>$F29*((1+'Income Assumptions'!$E$53)^ROUNDDOWN(DATEDIF('Summary &amp; Purchase Assumptions'!$C$18,'Monthly Cash Flow'!BP$5,"Y"),0))</f>
        <v>-46361.363864603925</v>
      </c>
      <c r="BQ29" s="63">
        <f>$F29*((1+'Income Assumptions'!$E$53)^ROUNDDOWN(DATEDIF('Summary &amp; Purchase Assumptions'!$C$18,'Monthly Cash Flow'!BQ$5,"Y"),0))</f>
        <v>-46361.363864603925</v>
      </c>
      <c r="BR29" s="63">
        <f>$F29*((1+'Income Assumptions'!$E$53)^ROUNDDOWN(DATEDIF('Summary &amp; Purchase Assumptions'!$C$18,'Monthly Cash Flow'!BR$5,"Y"),0))</f>
        <v>-46361.363864603925</v>
      </c>
      <c r="BS29" s="63">
        <f>$F29*((1+'Income Assumptions'!$E$53)^ROUNDDOWN(DATEDIF('Summary &amp; Purchase Assumptions'!$C$18,'Monthly Cash Flow'!BS$5,"Y"),0))</f>
        <v>-46361.363864603925</v>
      </c>
      <c r="BT29" s="63">
        <f>$F29*((1+'Income Assumptions'!$E$53)^ROUNDDOWN(DATEDIF('Summary &amp; Purchase Assumptions'!$C$18,'Monthly Cash Flow'!BT$5,"Y"),0))</f>
        <v>-46361.363864603925</v>
      </c>
      <c r="BU29" s="63">
        <f>$F29*((1+'Income Assumptions'!$E$53)^ROUNDDOWN(DATEDIF('Summary &amp; Purchase Assumptions'!$C$18,'Monthly Cash Flow'!BU$5,"Y"),0))</f>
        <v>-46361.363864603925</v>
      </c>
      <c r="BV29" s="63">
        <f>$F29*((1+'Income Assumptions'!$E$53)^ROUNDDOWN(DATEDIF('Summary &amp; Purchase Assumptions'!$C$18,'Monthly Cash Flow'!BV$5,"Y"),0))</f>
        <v>-46361.363864603925</v>
      </c>
      <c r="BW29" s="63">
        <f>$F29*((1+'Income Assumptions'!$E$53)^ROUNDDOWN(DATEDIF('Summary &amp; Purchase Assumptions'!$C$18,'Monthly Cash Flow'!BW$5,"Y"),0))</f>
        <v>-46361.363864603925</v>
      </c>
      <c r="BX29" s="63">
        <f>$F29*((1+'Income Assumptions'!$E$53)^ROUNDDOWN(DATEDIF('Summary &amp; Purchase Assumptions'!$C$18,'Monthly Cash Flow'!BX$5,"Y"),0))</f>
        <v>-46361.363864603925</v>
      </c>
      <c r="BY29" s="63">
        <f>$F29*((1+'Income Assumptions'!$E$53)^ROUNDDOWN(DATEDIF('Summary &amp; Purchase Assumptions'!$C$18,'Monthly Cash Flow'!BY$5,"Y"),0))</f>
        <v>-46361.363864603925</v>
      </c>
      <c r="BZ29" s="63">
        <f>$F29*((1+'Income Assumptions'!$E$53)^ROUNDDOWN(DATEDIF('Summary &amp; Purchase Assumptions'!$C$18,'Monthly Cash Flow'!BZ$5,"Y"),0))</f>
        <v>-47404.494551557516</v>
      </c>
      <c r="CA29" s="63">
        <f>$F29*((1+'Income Assumptions'!$E$53)^ROUNDDOWN(DATEDIF('Summary &amp; Purchase Assumptions'!$C$18,'Monthly Cash Flow'!CA$5,"Y"),0))</f>
        <v>-47404.494551557516</v>
      </c>
      <c r="CB29" s="63">
        <f>$F29*((1+'Income Assumptions'!$E$53)^ROUNDDOWN(DATEDIF('Summary &amp; Purchase Assumptions'!$C$18,'Monthly Cash Flow'!CB$5,"Y"),0))</f>
        <v>-47404.494551557516</v>
      </c>
      <c r="CC29" s="63">
        <f>$F29*((1+'Income Assumptions'!$E$53)^ROUNDDOWN(DATEDIF('Summary &amp; Purchase Assumptions'!$C$18,'Monthly Cash Flow'!CC$5,"Y"),0))</f>
        <v>-47404.494551557516</v>
      </c>
      <c r="CD29" s="63">
        <f>$F29*((1+'Income Assumptions'!$E$53)^ROUNDDOWN(DATEDIF('Summary &amp; Purchase Assumptions'!$C$18,'Monthly Cash Flow'!CD$5,"Y"),0))</f>
        <v>-47404.494551557516</v>
      </c>
      <c r="CE29" s="63">
        <f>$F29*((1+'Income Assumptions'!$E$53)^ROUNDDOWN(DATEDIF('Summary &amp; Purchase Assumptions'!$C$18,'Monthly Cash Flow'!CE$5,"Y"),0))</f>
        <v>-47404.494551557516</v>
      </c>
      <c r="CF29" s="63">
        <f>$F29*((1+'Income Assumptions'!$E$53)^ROUNDDOWN(DATEDIF('Summary &amp; Purchase Assumptions'!$C$18,'Monthly Cash Flow'!CF$5,"Y"),0))</f>
        <v>-47404.494551557516</v>
      </c>
      <c r="CG29" s="63">
        <f>$F29*((1+'Income Assumptions'!$E$53)^ROUNDDOWN(DATEDIF('Summary &amp; Purchase Assumptions'!$C$18,'Monthly Cash Flow'!CG$5,"Y"),0))</f>
        <v>-47404.494551557516</v>
      </c>
      <c r="CH29" s="63">
        <f>$F29*((1+'Income Assumptions'!$E$53)^ROUNDDOWN(DATEDIF('Summary &amp; Purchase Assumptions'!$C$18,'Monthly Cash Flow'!CH$5,"Y"),0))</f>
        <v>-47404.494551557516</v>
      </c>
      <c r="CI29" s="63">
        <f>$F29*((1+'Income Assumptions'!$E$53)^ROUNDDOWN(DATEDIF('Summary &amp; Purchase Assumptions'!$C$18,'Monthly Cash Flow'!CI$5,"Y"),0))</f>
        <v>-47404.494551557516</v>
      </c>
      <c r="CJ29" s="63">
        <f>$F29*((1+'Income Assumptions'!$E$53)^ROUNDDOWN(DATEDIF('Summary &amp; Purchase Assumptions'!$C$18,'Monthly Cash Flow'!CJ$5,"Y"),0))</f>
        <v>-47404.494551557516</v>
      </c>
      <c r="CK29" s="63">
        <f>$F29*((1+'Income Assumptions'!$E$53)^ROUNDDOWN(DATEDIF('Summary &amp; Purchase Assumptions'!$C$18,'Monthly Cash Flow'!CK$5,"Y"),0))</f>
        <v>-47404.494551557516</v>
      </c>
      <c r="CL29" s="63">
        <f>$F29*((1+'Income Assumptions'!$E$53)^ROUNDDOWN(DATEDIF('Summary &amp; Purchase Assumptions'!$C$18,'Monthly Cash Flow'!CL$5,"Y"),0))</f>
        <v>-48471.095678967555</v>
      </c>
      <c r="CM29" s="63">
        <f>$F29*((1+'Income Assumptions'!$E$53)^ROUNDDOWN(DATEDIF('Summary &amp; Purchase Assumptions'!$C$18,'Monthly Cash Flow'!CM$5,"Y"),0))</f>
        <v>-48471.095678967555</v>
      </c>
      <c r="CN29" s="63">
        <f>$F29*((1+'Income Assumptions'!$E$53)^ROUNDDOWN(DATEDIF('Summary &amp; Purchase Assumptions'!$C$18,'Monthly Cash Flow'!CN$5,"Y"),0))</f>
        <v>-48471.095678967555</v>
      </c>
      <c r="CO29" s="63">
        <f>$F29*((1+'Income Assumptions'!$E$53)^ROUNDDOWN(DATEDIF('Summary &amp; Purchase Assumptions'!$C$18,'Monthly Cash Flow'!CO$5,"Y"),0))</f>
        <v>-48471.095678967555</v>
      </c>
      <c r="CP29" s="63">
        <f>$F29*((1+'Income Assumptions'!$E$53)^ROUNDDOWN(DATEDIF('Summary &amp; Purchase Assumptions'!$C$18,'Monthly Cash Flow'!CP$5,"Y"),0))</f>
        <v>-48471.095678967555</v>
      </c>
      <c r="CQ29" s="63">
        <f>$F29*((1+'Income Assumptions'!$E$53)^ROUNDDOWN(DATEDIF('Summary &amp; Purchase Assumptions'!$C$18,'Monthly Cash Flow'!CQ$5,"Y"),0))</f>
        <v>-48471.095678967555</v>
      </c>
      <c r="CR29" s="63">
        <f>$F29*((1+'Income Assumptions'!$E$53)^ROUNDDOWN(DATEDIF('Summary &amp; Purchase Assumptions'!$C$18,'Monthly Cash Flow'!CR$5,"Y"),0))</f>
        <v>-48471.095678967555</v>
      </c>
      <c r="CS29" s="63">
        <f>$F29*((1+'Income Assumptions'!$E$53)^ROUNDDOWN(DATEDIF('Summary &amp; Purchase Assumptions'!$C$18,'Monthly Cash Flow'!CS$5,"Y"),0))</f>
        <v>-48471.095678967555</v>
      </c>
      <c r="CT29" s="63">
        <f>$F29*((1+'Income Assumptions'!$E$53)^ROUNDDOWN(DATEDIF('Summary &amp; Purchase Assumptions'!$C$18,'Monthly Cash Flow'!CT$5,"Y"),0))</f>
        <v>-48471.095678967555</v>
      </c>
      <c r="CU29" s="63">
        <f>$F29*((1+'Income Assumptions'!$E$53)^ROUNDDOWN(DATEDIF('Summary &amp; Purchase Assumptions'!$C$18,'Monthly Cash Flow'!CU$5,"Y"),0))</f>
        <v>-48471.095678967555</v>
      </c>
      <c r="CV29" s="63">
        <f>$F29*((1+'Income Assumptions'!$E$53)^ROUNDDOWN(DATEDIF('Summary &amp; Purchase Assumptions'!$C$18,'Monthly Cash Flow'!CV$5,"Y"),0))</f>
        <v>-48471.095678967555</v>
      </c>
      <c r="CW29" s="63">
        <f>$F29*((1+'Income Assumptions'!$E$53)^ROUNDDOWN(DATEDIF('Summary &amp; Purchase Assumptions'!$C$18,'Monthly Cash Flow'!CW$5,"Y"),0))</f>
        <v>-48471.095678967555</v>
      </c>
      <c r="CX29" s="63">
        <f>$F29*((1+'Income Assumptions'!$E$53)^ROUNDDOWN(DATEDIF('Summary &amp; Purchase Assumptions'!$C$18,'Monthly Cash Flow'!CX$5,"Y"),0))</f>
        <v>-49561.695331744319</v>
      </c>
      <c r="CY29" s="63">
        <f>$F29*((1+'Income Assumptions'!$E$53)^ROUNDDOWN(DATEDIF('Summary &amp; Purchase Assumptions'!$C$18,'Monthly Cash Flow'!CY$5,"Y"),0))</f>
        <v>-49561.695331744319</v>
      </c>
      <c r="CZ29" s="63">
        <f>$F29*((1+'Income Assumptions'!$E$53)^ROUNDDOWN(DATEDIF('Summary &amp; Purchase Assumptions'!$C$18,'Monthly Cash Flow'!CZ$5,"Y"),0))</f>
        <v>-49561.695331744319</v>
      </c>
      <c r="DA29" s="63">
        <f>$F29*((1+'Income Assumptions'!$E$53)^ROUNDDOWN(DATEDIF('Summary &amp; Purchase Assumptions'!$C$18,'Monthly Cash Flow'!DA$5,"Y"),0))</f>
        <v>-49561.695331744319</v>
      </c>
      <c r="DB29" s="63">
        <f>$F29*((1+'Income Assumptions'!$E$53)^ROUNDDOWN(DATEDIF('Summary &amp; Purchase Assumptions'!$C$18,'Monthly Cash Flow'!DB$5,"Y"),0))</f>
        <v>-49561.695331744319</v>
      </c>
      <c r="DC29" s="63">
        <f>$F29*((1+'Income Assumptions'!$E$53)^ROUNDDOWN(DATEDIF('Summary &amp; Purchase Assumptions'!$C$18,'Monthly Cash Flow'!DC$5,"Y"),0))</f>
        <v>-49561.695331744319</v>
      </c>
      <c r="DD29" s="63">
        <f>$F29*((1+'Income Assumptions'!$E$53)^ROUNDDOWN(DATEDIF('Summary &amp; Purchase Assumptions'!$C$18,'Monthly Cash Flow'!DD$5,"Y"),0))</f>
        <v>-49561.695331744319</v>
      </c>
      <c r="DE29" s="63">
        <f>$F29*((1+'Income Assumptions'!$E$53)^ROUNDDOWN(DATEDIF('Summary &amp; Purchase Assumptions'!$C$18,'Monthly Cash Flow'!DE$5,"Y"),0))</f>
        <v>-49561.695331744319</v>
      </c>
      <c r="DF29" s="63">
        <f>$F29*((1+'Income Assumptions'!$E$53)^ROUNDDOWN(DATEDIF('Summary &amp; Purchase Assumptions'!$C$18,'Monthly Cash Flow'!DF$5,"Y"),0))</f>
        <v>-49561.695331744319</v>
      </c>
      <c r="DG29" s="63">
        <f>$F29*((1+'Income Assumptions'!$E$53)^ROUNDDOWN(DATEDIF('Summary &amp; Purchase Assumptions'!$C$18,'Monthly Cash Flow'!DG$5,"Y"),0))</f>
        <v>-49561.695331744319</v>
      </c>
      <c r="DH29" s="63">
        <f>$F29*((1+'Income Assumptions'!$E$53)^ROUNDDOWN(DATEDIF('Summary &amp; Purchase Assumptions'!$C$18,'Monthly Cash Flow'!DH$5,"Y"),0))</f>
        <v>-49561.695331744319</v>
      </c>
      <c r="DI29" s="63">
        <f>$F29*((1+'Income Assumptions'!$E$53)^ROUNDDOWN(DATEDIF('Summary &amp; Purchase Assumptions'!$C$18,'Monthly Cash Flow'!DI$5,"Y"),0))</f>
        <v>-49561.695331744319</v>
      </c>
      <c r="DJ29" s="63">
        <f>$F29*((1+'Income Assumptions'!$E$53)^ROUNDDOWN(DATEDIF('Summary &amp; Purchase Assumptions'!$C$18,'Monthly Cash Flow'!DJ$5,"Y"),0))</f>
        <v>-50676.833476708554</v>
      </c>
      <c r="DK29" s="63">
        <f>$F29*((1+'Income Assumptions'!$E$53)^ROUNDDOWN(DATEDIF('Summary &amp; Purchase Assumptions'!$C$18,'Monthly Cash Flow'!DK$5,"Y"),0))</f>
        <v>-50676.833476708554</v>
      </c>
      <c r="DL29" s="63">
        <f>$F29*((1+'Income Assumptions'!$E$53)^ROUNDDOWN(DATEDIF('Summary &amp; Purchase Assumptions'!$C$18,'Monthly Cash Flow'!DL$5,"Y"),0))</f>
        <v>-50676.833476708554</v>
      </c>
      <c r="DM29" s="63">
        <f>$F29*((1+'Income Assumptions'!$E$53)^ROUNDDOWN(DATEDIF('Summary &amp; Purchase Assumptions'!$C$18,'Monthly Cash Flow'!DM$5,"Y"),0))</f>
        <v>-50676.833476708554</v>
      </c>
      <c r="DN29" s="63">
        <f>$F29*((1+'Income Assumptions'!$E$53)^ROUNDDOWN(DATEDIF('Summary &amp; Purchase Assumptions'!$C$18,'Monthly Cash Flow'!DN$5,"Y"),0))</f>
        <v>-50676.833476708554</v>
      </c>
      <c r="DO29" s="63">
        <f>$F29*((1+'Income Assumptions'!$E$53)^ROUNDDOWN(DATEDIF('Summary &amp; Purchase Assumptions'!$C$18,'Monthly Cash Flow'!DO$5,"Y"),0))</f>
        <v>-50676.833476708554</v>
      </c>
      <c r="DP29" s="63">
        <f>$F29*((1+'Income Assumptions'!$E$53)^ROUNDDOWN(DATEDIF('Summary &amp; Purchase Assumptions'!$C$18,'Monthly Cash Flow'!DP$5,"Y"),0))</f>
        <v>-50676.833476708554</v>
      </c>
      <c r="DQ29" s="63">
        <f>$F29*((1+'Income Assumptions'!$E$53)^ROUNDDOWN(DATEDIF('Summary &amp; Purchase Assumptions'!$C$18,'Monthly Cash Flow'!DQ$5,"Y"),0))</f>
        <v>-50676.833476708554</v>
      </c>
      <c r="DR29" s="63">
        <f>$F29*((1+'Income Assumptions'!$E$53)^ROUNDDOWN(DATEDIF('Summary &amp; Purchase Assumptions'!$C$18,'Monthly Cash Flow'!DR$5,"Y"),0))</f>
        <v>-50676.833476708554</v>
      </c>
      <c r="DS29" s="63">
        <f>$F29*((1+'Income Assumptions'!$E$53)^ROUNDDOWN(DATEDIF('Summary &amp; Purchase Assumptions'!$C$18,'Monthly Cash Flow'!DS$5,"Y"),0))</f>
        <v>-50676.833476708554</v>
      </c>
      <c r="DT29" s="63">
        <f>$F29*((1+'Income Assumptions'!$E$53)^ROUNDDOWN(DATEDIF('Summary &amp; Purchase Assumptions'!$C$18,'Monthly Cash Flow'!DT$5,"Y"),0))</f>
        <v>-50676.833476708554</v>
      </c>
      <c r="DU29" s="63">
        <f>$F29*((1+'Income Assumptions'!$E$53)^ROUNDDOWN(DATEDIF('Summary &amp; Purchase Assumptions'!$C$18,'Monthly Cash Flow'!DU$5,"Y"),0))</f>
        <v>-50676.833476708554</v>
      </c>
      <c r="DV29" s="63">
        <f>$F29*((1+'Income Assumptions'!$E$53)^ROUNDDOWN(DATEDIF('Summary &amp; Purchase Assumptions'!$C$18,'Monthly Cash Flow'!DV$5,"Y"),0))</f>
        <v>-51817.062229934498</v>
      </c>
      <c r="DW29" s="63">
        <f>$F29*((1+'Income Assumptions'!$E$53)^ROUNDDOWN(DATEDIF('Summary &amp; Purchase Assumptions'!$C$18,'Monthly Cash Flow'!DW$5,"Y"),0))</f>
        <v>-51817.062229934498</v>
      </c>
      <c r="DX29" s="63">
        <f>$F29*((1+'Income Assumptions'!$E$53)^ROUNDDOWN(DATEDIF('Summary &amp; Purchase Assumptions'!$C$18,'Monthly Cash Flow'!DX$5,"Y"),0))</f>
        <v>-51817.062229934498</v>
      </c>
      <c r="DY29" s="63">
        <f>$F29*((1+'Income Assumptions'!$E$53)^ROUNDDOWN(DATEDIF('Summary &amp; Purchase Assumptions'!$C$18,'Monthly Cash Flow'!DY$5,"Y"),0))</f>
        <v>-51817.062229934498</v>
      </c>
      <c r="DZ29" s="63">
        <f>$F29*((1+'Income Assumptions'!$E$53)^ROUNDDOWN(DATEDIF('Summary &amp; Purchase Assumptions'!$C$18,'Monthly Cash Flow'!DZ$5,"Y"),0))</f>
        <v>-51817.062229934498</v>
      </c>
      <c r="EA29" s="63">
        <f>$F29*((1+'Income Assumptions'!$E$53)^ROUNDDOWN(DATEDIF('Summary &amp; Purchase Assumptions'!$C$18,'Monthly Cash Flow'!EA$5,"Y"),0))</f>
        <v>-51817.062229934498</v>
      </c>
      <c r="EB29" s="63">
        <f>$F29*((1+'Income Assumptions'!$E$53)^ROUNDDOWN(DATEDIF('Summary &amp; Purchase Assumptions'!$C$18,'Monthly Cash Flow'!EB$5,"Y"),0))</f>
        <v>-51817.062229934498</v>
      </c>
      <c r="EC29" s="63">
        <f>$F29*((1+'Income Assumptions'!$E$53)^ROUNDDOWN(DATEDIF('Summary &amp; Purchase Assumptions'!$C$18,'Monthly Cash Flow'!EC$5,"Y"),0))</f>
        <v>-51817.062229934498</v>
      </c>
      <c r="ED29" s="63">
        <f>$F29*((1+'Income Assumptions'!$E$53)^ROUNDDOWN(DATEDIF('Summary &amp; Purchase Assumptions'!$C$18,'Monthly Cash Flow'!ED$5,"Y"),0))</f>
        <v>-51817.062229934498</v>
      </c>
      <c r="EE29" s="63">
        <f>$F29*((1+'Income Assumptions'!$E$53)^ROUNDDOWN(DATEDIF('Summary &amp; Purchase Assumptions'!$C$18,'Monthly Cash Flow'!EE$5,"Y"),0))</f>
        <v>-51817.062229934498</v>
      </c>
      <c r="EF29" s="63">
        <f>$F29*((1+'Income Assumptions'!$E$53)^ROUNDDOWN(DATEDIF('Summary &amp; Purchase Assumptions'!$C$18,'Monthly Cash Flow'!EF$5,"Y"),0))</f>
        <v>-51817.062229934498</v>
      </c>
      <c r="EG29" s="69">
        <f>$F29*((1+'Income Assumptions'!$E$53)^ROUNDDOWN(DATEDIF('Summary &amp; Purchase Assumptions'!$C$18,'Monthly Cash Flow'!EG$5,"Y"),0))</f>
        <v>-51817.062229934498</v>
      </c>
      <c r="EH29" s="53"/>
    </row>
    <row r="30" spans="1:138" s="82" customFormat="1" ht="15" x14ac:dyDescent="0.25">
      <c r="B30" s="30"/>
      <c r="C30" s="31" t="s">
        <v>245</v>
      </c>
      <c r="D30" s="19">
        <f t="shared" si="55"/>
        <v>-5825615.8096237658</v>
      </c>
      <c r="E30" s="341"/>
      <c r="F30" s="63">
        <f>-'Income Assumptions'!D44/12</f>
        <v>-39389.166666666664</v>
      </c>
      <c r="G30" s="63">
        <f>$F30*((1+'Income Assumptions'!$E$53)^ROUNDDOWN(DATEDIF('Summary &amp; Purchase Assumptions'!$C$18,'Monthly Cash Flow'!G$5,"Y"),0))</f>
        <v>-39389.166666666664</v>
      </c>
      <c r="H30" s="63">
        <f>$F30*((1+'Income Assumptions'!$E$53)^ROUNDDOWN(DATEDIF('Summary &amp; Purchase Assumptions'!$C$18,'Monthly Cash Flow'!H$5,"Y"),0))</f>
        <v>-39389.166666666664</v>
      </c>
      <c r="I30" s="63">
        <f>$F30*((1+'Income Assumptions'!$E$53)^ROUNDDOWN(DATEDIF('Summary &amp; Purchase Assumptions'!$C$18,'Monthly Cash Flow'!I$5,"Y"),0))</f>
        <v>-39389.166666666664</v>
      </c>
      <c r="J30" s="63">
        <f>$F30*((1+'Income Assumptions'!$E$53)^ROUNDDOWN(DATEDIF('Summary &amp; Purchase Assumptions'!$C$18,'Monthly Cash Flow'!J$5,"Y"),0))</f>
        <v>-39389.166666666664</v>
      </c>
      <c r="K30" s="63">
        <f>$F30*((1+'Income Assumptions'!$E$53)^ROUNDDOWN(DATEDIF('Summary &amp; Purchase Assumptions'!$C$18,'Monthly Cash Flow'!K$5,"Y"),0))</f>
        <v>-39389.166666666664</v>
      </c>
      <c r="L30" s="63">
        <f>$F30*((1+'Income Assumptions'!$E$53)^ROUNDDOWN(DATEDIF('Summary &amp; Purchase Assumptions'!$C$18,'Monthly Cash Flow'!L$5,"Y"),0))</f>
        <v>-39389.166666666664</v>
      </c>
      <c r="M30" s="63">
        <f>$F30*((1+'Income Assumptions'!$E$53)^ROUNDDOWN(DATEDIF('Summary &amp; Purchase Assumptions'!$C$18,'Monthly Cash Flow'!M$5,"Y"),0))</f>
        <v>-39389.166666666664</v>
      </c>
      <c r="N30" s="63">
        <f>$F30*((1+'Income Assumptions'!$E$53)^ROUNDDOWN(DATEDIF('Summary &amp; Purchase Assumptions'!$C$18,'Monthly Cash Flow'!N$5,"Y"),0))</f>
        <v>-39389.166666666664</v>
      </c>
      <c r="O30" s="63">
        <f>$F30*((1+'Income Assumptions'!$E$53)^ROUNDDOWN(DATEDIF('Summary &amp; Purchase Assumptions'!$C$18,'Monthly Cash Flow'!O$5,"Y"),0))</f>
        <v>-39389.166666666664</v>
      </c>
      <c r="P30" s="63">
        <f>$F30*((1+'Income Assumptions'!$E$53)^ROUNDDOWN(DATEDIF('Summary &amp; Purchase Assumptions'!$C$18,'Monthly Cash Flow'!P$5,"Y"),0))</f>
        <v>-39389.166666666664</v>
      </c>
      <c r="Q30" s="63">
        <f>$F30*((1+'Income Assumptions'!$E$53)^ROUNDDOWN(DATEDIF('Summary &amp; Purchase Assumptions'!$C$18,'Monthly Cash Flow'!Q$5,"Y"),0))</f>
        <v>-39389.166666666664</v>
      </c>
      <c r="R30" s="63">
        <f>$F30*((1+'Income Assumptions'!$E$53)^ROUNDDOWN(DATEDIF('Summary &amp; Purchase Assumptions'!$C$18,'Monthly Cash Flow'!R$5,"Y"),0))</f>
        <v>-40275.422916666663</v>
      </c>
      <c r="S30" s="63">
        <f>$F30*((1+'Income Assumptions'!$E$53)^ROUNDDOWN(DATEDIF('Summary &amp; Purchase Assumptions'!$C$18,'Monthly Cash Flow'!S$5,"Y"),0))</f>
        <v>-40275.422916666663</v>
      </c>
      <c r="T30" s="63">
        <f>$F30*((1+'Income Assumptions'!$E$53)^ROUNDDOWN(DATEDIF('Summary &amp; Purchase Assumptions'!$C$18,'Monthly Cash Flow'!T$5,"Y"),0))</f>
        <v>-40275.422916666663</v>
      </c>
      <c r="U30" s="63">
        <f>$F30*((1+'Income Assumptions'!$E$53)^ROUNDDOWN(DATEDIF('Summary &amp; Purchase Assumptions'!$C$18,'Monthly Cash Flow'!U$5,"Y"),0))</f>
        <v>-40275.422916666663</v>
      </c>
      <c r="V30" s="63">
        <f>$F30*((1+'Income Assumptions'!$E$53)^ROUNDDOWN(DATEDIF('Summary &amp; Purchase Assumptions'!$C$18,'Monthly Cash Flow'!V$5,"Y"),0))</f>
        <v>-40275.422916666663</v>
      </c>
      <c r="W30" s="63">
        <f>$F30*((1+'Income Assumptions'!$E$53)^ROUNDDOWN(DATEDIF('Summary &amp; Purchase Assumptions'!$C$18,'Monthly Cash Flow'!W$5,"Y"),0))</f>
        <v>-40275.422916666663</v>
      </c>
      <c r="X30" s="63">
        <f>$F30*((1+'Income Assumptions'!$E$53)^ROUNDDOWN(DATEDIF('Summary &amp; Purchase Assumptions'!$C$18,'Monthly Cash Flow'!X$5,"Y"),0))</f>
        <v>-40275.422916666663</v>
      </c>
      <c r="Y30" s="63">
        <f>$F30*((1+'Income Assumptions'!$E$53)^ROUNDDOWN(DATEDIF('Summary &amp; Purchase Assumptions'!$C$18,'Monthly Cash Flow'!Y$5,"Y"),0))</f>
        <v>-40275.422916666663</v>
      </c>
      <c r="Z30" s="63">
        <f>$F30*((1+'Income Assumptions'!$E$53)^ROUNDDOWN(DATEDIF('Summary &amp; Purchase Assumptions'!$C$18,'Monthly Cash Flow'!Z$5,"Y"),0))</f>
        <v>-40275.422916666663</v>
      </c>
      <c r="AA30" s="63">
        <f>$F30*((1+'Income Assumptions'!$E$53)^ROUNDDOWN(DATEDIF('Summary &amp; Purchase Assumptions'!$C$18,'Monthly Cash Flow'!AA$5,"Y"),0))</f>
        <v>-40275.422916666663</v>
      </c>
      <c r="AB30" s="63">
        <f>$F30*((1+'Income Assumptions'!$E$53)^ROUNDDOWN(DATEDIF('Summary &amp; Purchase Assumptions'!$C$18,'Monthly Cash Flow'!AB$5,"Y"),0))</f>
        <v>-40275.422916666663</v>
      </c>
      <c r="AC30" s="63">
        <f>$F30*((1+'Income Assumptions'!$E$53)^ROUNDDOWN(DATEDIF('Summary &amp; Purchase Assumptions'!$C$18,'Monthly Cash Flow'!AC$5,"Y"),0))</f>
        <v>-40275.422916666663</v>
      </c>
      <c r="AD30" s="63">
        <f>$F30*((1+'Income Assumptions'!$E$53)^ROUNDDOWN(DATEDIF('Summary &amp; Purchase Assumptions'!$C$18,'Monthly Cash Flow'!AD$5,"Y"),0))</f>
        <v>-41181.619932291658</v>
      </c>
      <c r="AE30" s="63">
        <f>$F30*((1+'Income Assumptions'!$E$53)^ROUNDDOWN(DATEDIF('Summary &amp; Purchase Assumptions'!$C$18,'Monthly Cash Flow'!AE$5,"Y"),0))</f>
        <v>-41181.619932291658</v>
      </c>
      <c r="AF30" s="63">
        <f>$F30*((1+'Income Assumptions'!$E$53)^ROUNDDOWN(DATEDIF('Summary &amp; Purchase Assumptions'!$C$18,'Monthly Cash Flow'!AF$5,"Y"),0))</f>
        <v>-41181.619932291658</v>
      </c>
      <c r="AG30" s="63">
        <f>$F30*((1+'Income Assumptions'!$E$53)^ROUNDDOWN(DATEDIF('Summary &amp; Purchase Assumptions'!$C$18,'Monthly Cash Flow'!AG$5,"Y"),0))</f>
        <v>-41181.619932291658</v>
      </c>
      <c r="AH30" s="63">
        <f>$F30*((1+'Income Assumptions'!$E$53)^ROUNDDOWN(DATEDIF('Summary &amp; Purchase Assumptions'!$C$18,'Monthly Cash Flow'!AH$5,"Y"),0))</f>
        <v>-41181.619932291658</v>
      </c>
      <c r="AI30" s="63">
        <f>$F30*((1+'Income Assumptions'!$E$53)^ROUNDDOWN(DATEDIF('Summary &amp; Purchase Assumptions'!$C$18,'Monthly Cash Flow'!AI$5,"Y"),0))</f>
        <v>-41181.619932291658</v>
      </c>
      <c r="AJ30" s="63">
        <f>$F30*((1+'Income Assumptions'!$E$53)^ROUNDDOWN(DATEDIF('Summary &amp; Purchase Assumptions'!$C$18,'Monthly Cash Flow'!AJ$5,"Y"),0))</f>
        <v>-41181.619932291658</v>
      </c>
      <c r="AK30" s="63">
        <f>$F30*((1+'Income Assumptions'!$E$53)^ROUNDDOWN(DATEDIF('Summary &amp; Purchase Assumptions'!$C$18,'Monthly Cash Flow'!AK$5,"Y"),0))</f>
        <v>-41181.619932291658</v>
      </c>
      <c r="AL30" s="63">
        <f>$F30*((1+'Income Assumptions'!$E$53)^ROUNDDOWN(DATEDIF('Summary &amp; Purchase Assumptions'!$C$18,'Monthly Cash Flow'!AL$5,"Y"),0))</f>
        <v>-41181.619932291658</v>
      </c>
      <c r="AM30" s="63">
        <f>$F30*((1+'Income Assumptions'!$E$53)^ROUNDDOWN(DATEDIF('Summary &amp; Purchase Assumptions'!$C$18,'Monthly Cash Flow'!AM$5,"Y"),0))</f>
        <v>-41181.619932291658</v>
      </c>
      <c r="AN30" s="63">
        <f>$F30*((1+'Income Assumptions'!$E$53)^ROUNDDOWN(DATEDIF('Summary &amp; Purchase Assumptions'!$C$18,'Monthly Cash Flow'!AN$5,"Y"),0))</f>
        <v>-41181.619932291658</v>
      </c>
      <c r="AO30" s="63">
        <f>$F30*((1+'Income Assumptions'!$E$53)^ROUNDDOWN(DATEDIF('Summary &amp; Purchase Assumptions'!$C$18,'Monthly Cash Flow'!AO$5,"Y"),0))</f>
        <v>-41181.619932291658</v>
      </c>
      <c r="AP30" s="63">
        <f>$F30*((1+'Income Assumptions'!$E$53)^ROUNDDOWN(DATEDIF('Summary &amp; Purchase Assumptions'!$C$18,'Monthly Cash Flow'!AP$5,"Y"),0))</f>
        <v>-42108.206380768221</v>
      </c>
      <c r="AQ30" s="63">
        <f>$F30*((1+'Income Assumptions'!$E$53)^ROUNDDOWN(DATEDIF('Summary &amp; Purchase Assumptions'!$C$18,'Monthly Cash Flow'!AQ$5,"Y"),0))</f>
        <v>-42108.206380768221</v>
      </c>
      <c r="AR30" s="63">
        <f>$F30*((1+'Income Assumptions'!$E$53)^ROUNDDOWN(DATEDIF('Summary &amp; Purchase Assumptions'!$C$18,'Monthly Cash Flow'!AR$5,"Y"),0))</f>
        <v>-42108.206380768221</v>
      </c>
      <c r="AS30" s="63">
        <f>$F30*((1+'Income Assumptions'!$E$53)^ROUNDDOWN(DATEDIF('Summary &amp; Purchase Assumptions'!$C$18,'Monthly Cash Flow'!AS$5,"Y"),0))</f>
        <v>-42108.206380768221</v>
      </c>
      <c r="AT30" s="63">
        <f>$F30*((1+'Income Assumptions'!$E$53)^ROUNDDOWN(DATEDIF('Summary &amp; Purchase Assumptions'!$C$18,'Monthly Cash Flow'!AT$5,"Y"),0))</f>
        <v>-42108.206380768221</v>
      </c>
      <c r="AU30" s="63">
        <f>$F30*((1+'Income Assumptions'!$E$53)^ROUNDDOWN(DATEDIF('Summary &amp; Purchase Assumptions'!$C$18,'Monthly Cash Flow'!AU$5,"Y"),0))</f>
        <v>-42108.206380768221</v>
      </c>
      <c r="AV30" s="63">
        <f>$F30*((1+'Income Assumptions'!$E$53)^ROUNDDOWN(DATEDIF('Summary &amp; Purchase Assumptions'!$C$18,'Monthly Cash Flow'!AV$5,"Y"),0))</f>
        <v>-42108.206380768221</v>
      </c>
      <c r="AW30" s="63">
        <f>$F30*((1+'Income Assumptions'!$E$53)^ROUNDDOWN(DATEDIF('Summary &amp; Purchase Assumptions'!$C$18,'Monthly Cash Flow'!AW$5,"Y"),0))</f>
        <v>-42108.206380768221</v>
      </c>
      <c r="AX30" s="63">
        <f>$F30*((1+'Income Assumptions'!$E$53)^ROUNDDOWN(DATEDIF('Summary &amp; Purchase Assumptions'!$C$18,'Monthly Cash Flow'!AX$5,"Y"),0))</f>
        <v>-42108.206380768221</v>
      </c>
      <c r="AY30" s="63">
        <f>$F30*((1+'Income Assumptions'!$E$53)^ROUNDDOWN(DATEDIF('Summary &amp; Purchase Assumptions'!$C$18,'Monthly Cash Flow'!AY$5,"Y"),0))</f>
        <v>-42108.206380768221</v>
      </c>
      <c r="AZ30" s="63">
        <f>$F30*((1+'Income Assumptions'!$E$53)^ROUNDDOWN(DATEDIF('Summary &amp; Purchase Assumptions'!$C$18,'Monthly Cash Flow'!AZ$5,"Y"),0))</f>
        <v>-42108.206380768221</v>
      </c>
      <c r="BA30" s="63">
        <f>$F30*((1+'Income Assumptions'!$E$53)^ROUNDDOWN(DATEDIF('Summary &amp; Purchase Assumptions'!$C$18,'Monthly Cash Flow'!BA$5,"Y"),0))</f>
        <v>-42108.206380768221</v>
      </c>
      <c r="BB30" s="63">
        <f>$F30*((1+'Income Assumptions'!$E$53)^ROUNDDOWN(DATEDIF('Summary &amp; Purchase Assumptions'!$C$18,'Monthly Cash Flow'!BB$5,"Y"),0))</f>
        <v>-43055.641024335506</v>
      </c>
      <c r="BC30" s="63">
        <f>$F30*((1+'Income Assumptions'!$E$53)^ROUNDDOWN(DATEDIF('Summary &amp; Purchase Assumptions'!$C$18,'Monthly Cash Flow'!BC$5,"Y"),0))</f>
        <v>-43055.641024335506</v>
      </c>
      <c r="BD30" s="63">
        <f>$F30*((1+'Income Assumptions'!$E$53)^ROUNDDOWN(DATEDIF('Summary &amp; Purchase Assumptions'!$C$18,'Monthly Cash Flow'!BD$5,"Y"),0))</f>
        <v>-43055.641024335506</v>
      </c>
      <c r="BE30" s="63">
        <f>$F30*((1+'Income Assumptions'!$E$53)^ROUNDDOWN(DATEDIF('Summary &amp; Purchase Assumptions'!$C$18,'Monthly Cash Flow'!BE$5,"Y"),0))</f>
        <v>-43055.641024335506</v>
      </c>
      <c r="BF30" s="63">
        <f>$F30*((1+'Income Assumptions'!$E$53)^ROUNDDOWN(DATEDIF('Summary &amp; Purchase Assumptions'!$C$18,'Monthly Cash Flow'!BF$5,"Y"),0))</f>
        <v>-43055.641024335506</v>
      </c>
      <c r="BG30" s="63">
        <f>$F30*((1+'Income Assumptions'!$E$53)^ROUNDDOWN(DATEDIF('Summary &amp; Purchase Assumptions'!$C$18,'Monthly Cash Flow'!BG$5,"Y"),0))</f>
        <v>-43055.641024335506</v>
      </c>
      <c r="BH30" s="63">
        <f>$F30*((1+'Income Assumptions'!$E$53)^ROUNDDOWN(DATEDIF('Summary &amp; Purchase Assumptions'!$C$18,'Monthly Cash Flow'!BH$5,"Y"),0))</f>
        <v>-43055.641024335506</v>
      </c>
      <c r="BI30" s="63">
        <f>$F30*((1+'Income Assumptions'!$E$53)^ROUNDDOWN(DATEDIF('Summary &amp; Purchase Assumptions'!$C$18,'Monthly Cash Flow'!BI$5,"Y"),0))</f>
        <v>-43055.641024335506</v>
      </c>
      <c r="BJ30" s="63">
        <f>$F30*((1+'Income Assumptions'!$E$53)^ROUNDDOWN(DATEDIF('Summary &amp; Purchase Assumptions'!$C$18,'Monthly Cash Flow'!BJ$5,"Y"),0))</f>
        <v>-43055.641024335506</v>
      </c>
      <c r="BK30" s="63">
        <f>$F30*((1+'Income Assumptions'!$E$53)^ROUNDDOWN(DATEDIF('Summary &amp; Purchase Assumptions'!$C$18,'Monthly Cash Flow'!BK$5,"Y"),0))</f>
        <v>-43055.641024335506</v>
      </c>
      <c r="BL30" s="63">
        <f>$F30*((1+'Income Assumptions'!$E$53)^ROUNDDOWN(DATEDIF('Summary &amp; Purchase Assumptions'!$C$18,'Monthly Cash Flow'!BL$5,"Y"),0))</f>
        <v>-43055.641024335506</v>
      </c>
      <c r="BM30" s="63">
        <f>$F30*((1+'Income Assumptions'!$E$53)^ROUNDDOWN(DATEDIF('Summary &amp; Purchase Assumptions'!$C$18,'Monthly Cash Flow'!BM$5,"Y"),0))</f>
        <v>-43055.641024335506</v>
      </c>
      <c r="BN30" s="63">
        <f>$F30*((1+'Income Assumptions'!$E$53)^ROUNDDOWN(DATEDIF('Summary &amp; Purchase Assumptions'!$C$18,'Monthly Cash Flow'!BN$5,"Y"),0))</f>
        <v>-44024.39294738305</v>
      </c>
      <c r="BO30" s="63">
        <f>$F30*((1+'Income Assumptions'!$E$53)^ROUNDDOWN(DATEDIF('Summary &amp; Purchase Assumptions'!$C$18,'Monthly Cash Flow'!BO$5,"Y"),0))</f>
        <v>-44024.39294738305</v>
      </c>
      <c r="BP30" s="63">
        <f>$F30*((1+'Income Assumptions'!$E$53)^ROUNDDOWN(DATEDIF('Summary &amp; Purchase Assumptions'!$C$18,'Monthly Cash Flow'!BP$5,"Y"),0))</f>
        <v>-44024.39294738305</v>
      </c>
      <c r="BQ30" s="63">
        <f>$F30*((1+'Income Assumptions'!$E$53)^ROUNDDOWN(DATEDIF('Summary &amp; Purchase Assumptions'!$C$18,'Monthly Cash Flow'!BQ$5,"Y"),0))</f>
        <v>-44024.39294738305</v>
      </c>
      <c r="BR30" s="63">
        <f>$F30*((1+'Income Assumptions'!$E$53)^ROUNDDOWN(DATEDIF('Summary &amp; Purchase Assumptions'!$C$18,'Monthly Cash Flow'!BR$5,"Y"),0))</f>
        <v>-44024.39294738305</v>
      </c>
      <c r="BS30" s="63">
        <f>$F30*((1+'Income Assumptions'!$E$53)^ROUNDDOWN(DATEDIF('Summary &amp; Purchase Assumptions'!$C$18,'Monthly Cash Flow'!BS$5,"Y"),0))</f>
        <v>-44024.39294738305</v>
      </c>
      <c r="BT30" s="63">
        <f>$F30*((1+'Income Assumptions'!$E$53)^ROUNDDOWN(DATEDIF('Summary &amp; Purchase Assumptions'!$C$18,'Monthly Cash Flow'!BT$5,"Y"),0))</f>
        <v>-44024.39294738305</v>
      </c>
      <c r="BU30" s="63">
        <f>$F30*((1+'Income Assumptions'!$E$53)^ROUNDDOWN(DATEDIF('Summary &amp; Purchase Assumptions'!$C$18,'Monthly Cash Flow'!BU$5,"Y"),0))</f>
        <v>-44024.39294738305</v>
      </c>
      <c r="BV30" s="63">
        <f>$F30*((1+'Income Assumptions'!$E$53)^ROUNDDOWN(DATEDIF('Summary &amp; Purchase Assumptions'!$C$18,'Monthly Cash Flow'!BV$5,"Y"),0))</f>
        <v>-44024.39294738305</v>
      </c>
      <c r="BW30" s="63">
        <f>$F30*((1+'Income Assumptions'!$E$53)^ROUNDDOWN(DATEDIF('Summary &amp; Purchase Assumptions'!$C$18,'Monthly Cash Flow'!BW$5,"Y"),0))</f>
        <v>-44024.39294738305</v>
      </c>
      <c r="BX30" s="63">
        <f>$F30*((1+'Income Assumptions'!$E$53)^ROUNDDOWN(DATEDIF('Summary &amp; Purchase Assumptions'!$C$18,'Monthly Cash Flow'!BX$5,"Y"),0))</f>
        <v>-44024.39294738305</v>
      </c>
      <c r="BY30" s="63">
        <f>$F30*((1+'Income Assumptions'!$E$53)^ROUNDDOWN(DATEDIF('Summary &amp; Purchase Assumptions'!$C$18,'Monthly Cash Flow'!BY$5,"Y"),0))</f>
        <v>-44024.39294738305</v>
      </c>
      <c r="BZ30" s="63">
        <f>$F30*((1+'Income Assumptions'!$E$53)^ROUNDDOWN(DATEDIF('Summary &amp; Purchase Assumptions'!$C$18,'Monthly Cash Flow'!BZ$5,"Y"),0))</f>
        <v>-45014.941788699172</v>
      </c>
      <c r="CA30" s="63">
        <f>$F30*((1+'Income Assumptions'!$E$53)^ROUNDDOWN(DATEDIF('Summary &amp; Purchase Assumptions'!$C$18,'Monthly Cash Flow'!CA$5,"Y"),0))</f>
        <v>-45014.941788699172</v>
      </c>
      <c r="CB30" s="63">
        <f>$F30*((1+'Income Assumptions'!$E$53)^ROUNDDOWN(DATEDIF('Summary &amp; Purchase Assumptions'!$C$18,'Monthly Cash Flow'!CB$5,"Y"),0))</f>
        <v>-45014.941788699172</v>
      </c>
      <c r="CC30" s="63">
        <f>$F30*((1+'Income Assumptions'!$E$53)^ROUNDDOWN(DATEDIF('Summary &amp; Purchase Assumptions'!$C$18,'Monthly Cash Flow'!CC$5,"Y"),0))</f>
        <v>-45014.941788699172</v>
      </c>
      <c r="CD30" s="63">
        <f>$F30*((1+'Income Assumptions'!$E$53)^ROUNDDOWN(DATEDIF('Summary &amp; Purchase Assumptions'!$C$18,'Monthly Cash Flow'!CD$5,"Y"),0))</f>
        <v>-45014.941788699172</v>
      </c>
      <c r="CE30" s="63">
        <f>$F30*((1+'Income Assumptions'!$E$53)^ROUNDDOWN(DATEDIF('Summary &amp; Purchase Assumptions'!$C$18,'Monthly Cash Flow'!CE$5,"Y"),0))</f>
        <v>-45014.941788699172</v>
      </c>
      <c r="CF30" s="63">
        <f>$F30*((1+'Income Assumptions'!$E$53)^ROUNDDOWN(DATEDIF('Summary &amp; Purchase Assumptions'!$C$18,'Monthly Cash Flow'!CF$5,"Y"),0))</f>
        <v>-45014.941788699172</v>
      </c>
      <c r="CG30" s="63">
        <f>$F30*((1+'Income Assumptions'!$E$53)^ROUNDDOWN(DATEDIF('Summary &amp; Purchase Assumptions'!$C$18,'Monthly Cash Flow'!CG$5,"Y"),0))</f>
        <v>-45014.941788699172</v>
      </c>
      <c r="CH30" s="63">
        <f>$F30*((1+'Income Assumptions'!$E$53)^ROUNDDOWN(DATEDIF('Summary &amp; Purchase Assumptions'!$C$18,'Monthly Cash Flow'!CH$5,"Y"),0))</f>
        <v>-45014.941788699172</v>
      </c>
      <c r="CI30" s="63">
        <f>$F30*((1+'Income Assumptions'!$E$53)^ROUNDDOWN(DATEDIF('Summary &amp; Purchase Assumptions'!$C$18,'Monthly Cash Flow'!CI$5,"Y"),0))</f>
        <v>-45014.941788699172</v>
      </c>
      <c r="CJ30" s="63">
        <f>$F30*((1+'Income Assumptions'!$E$53)^ROUNDDOWN(DATEDIF('Summary &amp; Purchase Assumptions'!$C$18,'Monthly Cash Flow'!CJ$5,"Y"),0))</f>
        <v>-45014.941788699172</v>
      </c>
      <c r="CK30" s="63">
        <f>$F30*((1+'Income Assumptions'!$E$53)^ROUNDDOWN(DATEDIF('Summary &amp; Purchase Assumptions'!$C$18,'Monthly Cash Flow'!CK$5,"Y"),0))</f>
        <v>-45014.941788699172</v>
      </c>
      <c r="CL30" s="63">
        <f>$F30*((1+'Income Assumptions'!$E$53)^ROUNDDOWN(DATEDIF('Summary &amp; Purchase Assumptions'!$C$18,'Monthly Cash Flow'!CL$5,"Y"),0))</f>
        <v>-46027.777978944898</v>
      </c>
      <c r="CM30" s="63">
        <f>$F30*((1+'Income Assumptions'!$E$53)^ROUNDDOWN(DATEDIF('Summary &amp; Purchase Assumptions'!$C$18,'Monthly Cash Flow'!CM$5,"Y"),0))</f>
        <v>-46027.777978944898</v>
      </c>
      <c r="CN30" s="63">
        <f>$F30*((1+'Income Assumptions'!$E$53)^ROUNDDOWN(DATEDIF('Summary &amp; Purchase Assumptions'!$C$18,'Monthly Cash Flow'!CN$5,"Y"),0))</f>
        <v>-46027.777978944898</v>
      </c>
      <c r="CO30" s="63">
        <f>$F30*((1+'Income Assumptions'!$E$53)^ROUNDDOWN(DATEDIF('Summary &amp; Purchase Assumptions'!$C$18,'Monthly Cash Flow'!CO$5,"Y"),0))</f>
        <v>-46027.777978944898</v>
      </c>
      <c r="CP30" s="63">
        <f>$F30*((1+'Income Assumptions'!$E$53)^ROUNDDOWN(DATEDIF('Summary &amp; Purchase Assumptions'!$C$18,'Monthly Cash Flow'!CP$5,"Y"),0))</f>
        <v>-46027.777978944898</v>
      </c>
      <c r="CQ30" s="63">
        <f>$F30*((1+'Income Assumptions'!$E$53)^ROUNDDOWN(DATEDIF('Summary &amp; Purchase Assumptions'!$C$18,'Monthly Cash Flow'!CQ$5,"Y"),0))</f>
        <v>-46027.777978944898</v>
      </c>
      <c r="CR30" s="63">
        <f>$F30*((1+'Income Assumptions'!$E$53)^ROUNDDOWN(DATEDIF('Summary &amp; Purchase Assumptions'!$C$18,'Monthly Cash Flow'!CR$5,"Y"),0))</f>
        <v>-46027.777978944898</v>
      </c>
      <c r="CS30" s="63">
        <f>$F30*((1+'Income Assumptions'!$E$53)^ROUNDDOWN(DATEDIF('Summary &amp; Purchase Assumptions'!$C$18,'Monthly Cash Flow'!CS$5,"Y"),0))</f>
        <v>-46027.777978944898</v>
      </c>
      <c r="CT30" s="63">
        <f>$F30*((1+'Income Assumptions'!$E$53)^ROUNDDOWN(DATEDIF('Summary &amp; Purchase Assumptions'!$C$18,'Monthly Cash Flow'!CT$5,"Y"),0))</f>
        <v>-46027.777978944898</v>
      </c>
      <c r="CU30" s="63">
        <f>$F30*((1+'Income Assumptions'!$E$53)^ROUNDDOWN(DATEDIF('Summary &amp; Purchase Assumptions'!$C$18,'Monthly Cash Flow'!CU$5,"Y"),0))</f>
        <v>-46027.777978944898</v>
      </c>
      <c r="CV30" s="63">
        <f>$F30*((1+'Income Assumptions'!$E$53)^ROUNDDOWN(DATEDIF('Summary &amp; Purchase Assumptions'!$C$18,'Monthly Cash Flow'!CV$5,"Y"),0))</f>
        <v>-46027.777978944898</v>
      </c>
      <c r="CW30" s="63">
        <f>$F30*((1+'Income Assumptions'!$E$53)^ROUNDDOWN(DATEDIF('Summary &amp; Purchase Assumptions'!$C$18,'Monthly Cash Flow'!CW$5,"Y"),0))</f>
        <v>-46027.777978944898</v>
      </c>
      <c r="CX30" s="63">
        <f>$F30*((1+'Income Assumptions'!$E$53)^ROUNDDOWN(DATEDIF('Summary &amp; Purchase Assumptions'!$C$18,'Monthly Cash Flow'!CX$5,"Y"),0))</f>
        <v>-47063.402983471147</v>
      </c>
      <c r="CY30" s="63">
        <f>$F30*((1+'Income Assumptions'!$E$53)^ROUNDDOWN(DATEDIF('Summary &amp; Purchase Assumptions'!$C$18,'Monthly Cash Flow'!CY$5,"Y"),0))</f>
        <v>-47063.402983471147</v>
      </c>
      <c r="CZ30" s="63">
        <f>$F30*((1+'Income Assumptions'!$E$53)^ROUNDDOWN(DATEDIF('Summary &amp; Purchase Assumptions'!$C$18,'Monthly Cash Flow'!CZ$5,"Y"),0))</f>
        <v>-47063.402983471147</v>
      </c>
      <c r="DA30" s="63">
        <f>$F30*((1+'Income Assumptions'!$E$53)^ROUNDDOWN(DATEDIF('Summary &amp; Purchase Assumptions'!$C$18,'Monthly Cash Flow'!DA$5,"Y"),0))</f>
        <v>-47063.402983471147</v>
      </c>
      <c r="DB30" s="63">
        <f>$F30*((1+'Income Assumptions'!$E$53)^ROUNDDOWN(DATEDIF('Summary &amp; Purchase Assumptions'!$C$18,'Monthly Cash Flow'!DB$5,"Y"),0))</f>
        <v>-47063.402983471147</v>
      </c>
      <c r="DC30" s="63">
        <f>$F30*((1+'Income Assumptions'!$E$53)^ROUNDDOWN(DATEDIF('Summary &amp; Purchase Assumptions'!$C$18,'Monthly Cash Flow'!DC$5,"Y"),0))</f>
        <v>-47063.402983471147</v>
      </c>
      <c r="DD30" s="63">
        <f>$F30*((1+'Income Assumptions'!$E$53)^ROUNDDOWN(DATEDIF('Summary &amp; Purchase Assumptions'!$C$18,'Monthly Cash Flow'!DD$5,"Y"),0))</f>
        <v>-47063.402983471147</v>
      </c>
      <c r="DE30" s="63">
        <f>$F30*((1+'Income Assumptions'!$E$53)^ROUNDDOWN(DATEDIF('Summary &amp; Purchase Assumptions'!$C$18,'Monthly Cash Flow'!DE$5,"Y"),0))</f>
        <v>-47063.402983471147</v>
      </c>
      <c r="DF30" s="63">
        <f>$F30*((1+'Income Assumptions'!$E$53)^ROUNDDOWN(DATEDIF('Summary &amp; Purchase Assumptions'!$C$18,'Monthly Cash Flow'!DF$5,"Y"),0))</f>
        <v>-47063.402983471147</v>
      </c>
      <c r="DG30" s="63">
        <f>$F30*((1+'Income Assumptions'!$E$53)^ROUNDDOWN(DATEDIF('Summary &amp; Purchase Assumptions'!$C$18,'Monthly Cash Flow'!DG$5,"Y"),0))</f>
        <v>-47063.402983471147</v>
      </c>
      <c r="DH30" s="63">
        <f>$F30*((1+'Income Assumptions'!$E$53)^ROUNDDOWN(DATEDIF('Summary &amp; Purchase Assumptions'!$C$18,'Monthly Cash Flow'!DH$5,"Y"),0))</f>
        <v>-47063.402983471147</v>
      </c>
      <c r="DI30" s="63">
        <f>$F30*((1+'Income Assumptions'!$E$53)^ROUNDDOWN(DATEDIF('Summary &amp; Purchase Assumptions'!$C$18,'Monthly Cash Flow'!DI$5,"Y"),0))</f>
        <v>-47063.402983471147</v>
      </c>
      <c r="DJ30" s="63">
        <f>$F30*((1+'Income Assumptions'!$E$53)^ROUNDDOWN(DATEDIF('Summary &amp; Purchase Assumptions'!$C$18,'Monthly Cash Flow'!DJ$5,"Y"),0))</f>
        <v>-48122.329550599243</v>
      </c>
      <c r="DK30" s="63">
        <f>$F30*((1+'Income Assumptions'!$E$53)^ROUNDDOWN(DATEDIF('Summary &amp; Purchase Assumptions'!$C$18,'Monthly Cash Flow'!DK$5,"Y"),0))</f>
        <v>-48122.329550599243</v>
      </c>
      <c r="DL30" s="63">
        <f>$F30*((1+'Income Assumptions'!$E$53)^ROUNDDOWN(DATEDIF('Summary &amp; Purchase Assumptions'!$C$18,'Monthly Cash Flow'!DL$5,"Y"),0))</f>
        <v>-48122.329550599243</v>
      </c>
      <c r="DM30" s="63">
        <f>$F30*((1+'Income Assumptions'!$E$53)^ROUNDDOWN(DATEDIF('Summary &amp; Purchase Assumptions'!$C$18,'Monthly Cash Flow'!DM$5,"Y"),0))</f>
        <v>-48122.329550599243</v>
      </c>
      <c r="DN30" s="63">
        <f>$F30*((1+'Income Assumptions'!$E$53)^ROUNDDOWN(DATEDIF('Summary &amp; Purchase Assumptions'!$C$18,'Monthly Cash Flow'!DN$5,"Y"),0))</f>
        <v>-48122.329550599243</v>
      </c>
      <c r="DO30" s="63">
        <f>$F30*((1+'Income Assumptions'!$E$53)^ROUNDDOWN(DATEDIF('Summary &amp; Purchase Assumptions'!$C$18,'Monthly Cash Flow'!DO$5,"Y"),0))</f>
        <v>-48122.329550599243</v>
      </c>
      <c r="DP30" s="63">
        <f>$F30*((1+'Income Assumptions'!$E$53)^ROUNDDOWN(DATEDIF('Summary &amp; Purchase Assumptions'!$C$18,'Monthly Cash Flow'!DP$5,"Y"),0))</f>
        <v>-48122.329550599243</v>
      </c>
      <c r="DQ30" s="63">
        <f>$F30*((1+'Income Assumptions'!$E$53)^ROUNDDOWN(DATEDIF('Summary &amp; Purchase Assumptions'!$C$18,'Monthly Cash Flow'!DQ$5,"Y"),0))</f>
        <v>-48122.329550599243</v>
      </c>
      <c r="DR30" s="63">
        <f>$F30*((1+'Income Assumptions'!$E$53)^ROUNDDOWN(DATEDIF('Summary &amp; Purchase Assumptions'!$C$18,'Monthly Cash Flow'!DR$5,"Y"),0))</f>
        <v>-48122.329550599243</v>
      </c>
      <c r="DS30" s="63">
        <f>$F30*((1+'Income Assumptions'!$E$53)^ROUNDDOWN(DATEDIF('Summary &amp; Purchase Assumptions'!$C$18,'Monthly Cash Flow'!DS$5,"Y"),0))</f>
        <v>-48122.329550599243</v>
      </c>
      <c r="DT30" s="63">
        <f>$F30*((1+'Income Assumptions'!$E$53)^ROUNDDOWN(DATEDIF('Summary &amp; Purchase Assumptions'!$C$18,'Monthly Cash Flow'!DT$5,"Y"),0))</f>
        <v>-48122.329550599243</v>
      </c>
      <c r="DU30" s="63">
        <f>$F30*((1+'Income Assumptions'!$E$53)^ROUNDDOWN(DATEDIF('Summary &amp; Purchase Assumptions'!$C$18,'Monthly Cash Flow'!DU$5,"Y"),0))</f>
        <v>-48122.329550599243</v>
      </c>
      <c r="DV30" s="63">
        <f>$F30*((1+'Income Assumptions'!$E$53)^ROUNDDOWN(DATEDIF('Summary &amp; Purchase Assumptions'!$C$18,'Monthly Cash Flow'!DV$5,"Y"),0))</f>
        <v>-49205.081965487727</v>
      </c>
      <c r="DW30" s="63">
        <f>$F30*((1+'Income Assumptions'!$E$53)^ROUNDDOWN(DATEDIF('Summary &amp; Purchase Assumptions'!$C$18,'Monthly Cash Flow'!DW$5,"Y"),0))</f>
        <v>-49205.081965487727</v>
      </c>
      <c r="DX30" s="63">
        <f>$F30*((1+'Income Assumptions'!$E$53)^ROUNDDOWN(DATEDIF('Summary &amp; Purchase Assumptions'!$C$18,'Monthly Cash Flow'!DX$5,"Y"),0))</f>
        <v>-49205.081965487727</v>
      </c>
      <c r="DY30" s="63">
        <f>$F30*((1+'Income Assumptions'!$E$53)^ROUNDDOWN(DATEDIF('Summary &amp; Purchase Assumptions'!$C$18,'Monthly Cash Flow'!DY$5,"Y"),0))</f>
        <v>-49205.081965487727</v>
      </c>
      <c r="DZ30" s="63">
        <f>$F30*((1+'Income Assumptions'!$E$53)^ROUNDDOWN(DATEDIF('Summary &amp; Purchase Assumptions'!$C$18,'Monthly Cash Flow'!DZ$5,"Y"),0))</f>
        <v>-49205.081965487727</v>
      </c>
      <c r="EA30" s="63">
        <f>$F30*((1+'Income Assumptions'!$E$53)^ROUNDDOWN(DATEDIF('Summary &amp; Purchase Assumptions'!$C$18,'Monthly Cash Flow'!EA$5,"Y"),0))</f>
        <v>-49205.081965487727</v>
      </c>
      <c r="EB30" s="63">
        <f>$F30*((1+'Income Assumptions'!$E$53)^ROUNDDOWN(DATEDIF('Summary &amp; Purchase Assumptions'!$C$18,'Monthly Cash Flow'!EB$5,"Y"),0))</f>
        <v>-49205.081965487727</v>
      </c>
      <c r="EC30" s="63">
        <f>$F30*((1+'Income Assumptions'!$E$53)^ROUNDDOWN(DATEDIF('Summary &amp; Purchase Assumptions'!$C$18,'Monthly Cash Flow'!EC$5,"Y"),0))</f>
        <v>-49205.081965487727</v>
      </c>
      <c r="ED30" s="63">
        <f>$F30*((1+'Income Assumptions'!$E$53)^ROUNDDOWN(DATEDIF('Summary &amp; Purchase Assumptions'!$C$18,'Monthly Cash Flow'!ED$5,"Y"),0))</f>
        <v>-49205.081965487727</v>
      </c>
      <c r="EE30" s="63">
        <f>$F30*((1+'Income Assumptions'!$E$53)^ROUNDDOWN(DATEDIF('Summary &amp; Purchase Assumptions'!$C$18,'Monthly Cash Flow'!EE$5,"Y"),0))</f>
        <v>-49205.081965487727</v>
      </c>
      <c r="EF30" s="63">
        <f>$F30*((1+'Income Assumptions'!$E$53)^ROUNDDOWN(DATEDIF('Summary &amp; Purchase Assumptions'!$C$18,'Monthly Cash Flow'!EF$5,"Y"),0))</f>
        <v>-49205.081965487727</v>
      </c>
      <c r="EG30" s="69">
        <f>$F30*((1+'Income Assumptions'!$E$53)^ROUNDDOWN(DATEDIF('Summary &amp; Purchase Assumptions'!$C$18,'Monthly Cash Flow'!EG$5,"Y"),0))</f>
        <v>-49205.081965487727</v>
      </c>
      <c r="EH30" s="53"/>
    </row>
    <row r="31" spans="1:138" s="82" customFormat="1" ht="15" x14ac:dyDescent="0.25">
      <c r="B31" s="30"/>
      <c r="C31" s="31" t="s">
        <v>195</v>
      </c>
      <c r="D31" s="19">
        <f t="shared" si="55"/>
        <v>0</v>
      </c>
      <c r="E31" s="341"/>
      <c r="F31" s="63">
        <f>-'Income Assumptions'!D45/12</f>
        <v>0</v>
      </c>
      <c r="G31" s="63">
        <f>$F31*((1+'Income Assumptions'!$E$53)^ROUNDDOWN(DATEDIF('Summary &amp; Purchase Assumptions'!$C$18,'Monthly Cash Flow'!G$5,"Y"),0))</f>
        <v>0</v>
      </c>
      <c r="H31" s="63">
        <f>$F31*((1+'Income Assumptions'!$E$53)^ROUNDDOWN(DATEDIF('Summary &amp; Purchase Assumptions'!$C$18,'Monthly Cash Flow'!H$5,"Y"),0))</f>
        <v>0</v>
      </c>
      <c r="I31" s="63">
        <f>$F31*((1+'Income Assumptions'!$E$53)^ROUNDDOWN(DATEDIF('Summary &amp; Purchase Assumptions'!$C$18,'Monthly Cash Flow'!I$5,"Y"),0))</f>
        <v>0</v>
      </c>
      <c r="J31" s="63">
        <f>$F31*((1+'Income Assumptions'!$E$53)^ROUNDDOWN(DATEDIF('Summary &amp; Purchase Assumptions'!$C$18,'Monthly Cash Flow'!J$5,"Y"),0))</f>
        <v>0</v>
      </c>
      <c r="K31" s="63">
        <f>$F31*((1+'Income Assumptions'!$E$53)^ROUNDDOWN(DATEDIF('Summary &amp; Purchase Assumptions'!$C$18,'Monthly Cash Flow'!K$5,"Y"),0))</f>
        <v>0</v>
      </c>
      <c r="L31" s="63">
        <f>$F31*((1+'Income Assumptions'!$E$53)^ROUNDDOWN(DATEDIF('Summary &amp; Purchase Assumptions'!$C$18,'Monthly Cash Flow'!L$5,"Y"),0))</f>
        <v>0</v>
      </c>
      <c r="M31" s="63">
        <f>$F31*((1+'Income Assumptions'!$E$53)^ROUNDDOWN(DATEDIF('Summary &amp; Purchase Assumptions'!$C$18,'Monthly Cash Flow'!M$5,"Y"),0))</f>
        <v>0</v>
      </c>
      <c r="N31" s="63">
        <f>$F31*((1+'Income Assumptions'!$E$53)^ROUNDDOWN(DATEDIF('Summary &amp; Purchase Assumptions'!$C$18,'Monthly Cash Flow'!N$5,"Y"),0))</f>
        <v>0</v>
      </c>
      <c r="O31" s="63">
        <f>$F31*((1+'Income Assumptions'!$E$53)^ROUNDDOWN(DATEDIF('Summary &amp; Purchase Assumptions'!$C$18,'Monthly Cash Flow'!O$5,"Y"),0))</f>
        <v>0</v>
      </c>
      <c r="P31" s="63">
        <f>$F31*((1+'Income Assumptions'!$E$53)^ROUNDDOWN(DATEDIF('Summary &amp; Purchase Assumptions'!$C$18,'Monthly Cash Flow'!P$5,"Y"),0))</f>
        <v>0</v>
      </c>
      <c r="Q31" s="63">
        <f>$F31*((1+'Income Assumptions'!$E$53)^ROUNDDOWN(DATEDIF('Summary &amp; Purchase Assumptions'!$C$18,'Monthly Cash Flow'!Q$5,"Y"),0))</f>
        <v>0</v>
      </c>
      <c r="R31" s="63">
        <f>$F31*((1+'Income Assumptions'!$E$53)^ROUNDDOWN(DATEDIF('Summary &amp; Purchase Assumptions'!$C$18,'Monthly Cash Flow'!R$5,"Y"),0))</f>
        <v>0</v>
      </c>
      <c r="S31" s="63">
        <f>$F31*((1+'Income Assumptions'!$E$53)^ROUNDDOWN(DATEDIF('Summary &amp; Purchase Assumptions'!$C$18,'Monthly Cash Flow'!S$5,"Y"),0))</f>
        <v>0</v>
      </c>
      <c r="T31" s="63">
        <f>$F31*((1+'Income Assumptions'!$E$53)^ROUNDDOWN(DATEDIF('Summary &amp; Purchase Assumptions'!$C$18,'Monthly Cash Flow'!T$5,"Y"),0))</f>
        <v>0</v>
      </c>
      <c r="U31" s="63">
        <f>$F31*((1+'Income Assumptions'!$E$53)^ROUNDDOWN(DATEDIF('Summary &amp; Purchase Assumptions'!$C$18,'Monthly Cash Flow'!U$5,"Y"),0))</f>
        <v>0</v>
      </c>
      <c r="V31" s="63">
        <f>$F31*((1+'Income Assumptions'!$E$53)^ROUNDDOWN(DATEDIF('Summary &amp; Purchase Assumptions'!$C$18,'Monthly Cash Flow'!V$5,"Y"),0))</f>
        <v>0</v>
      </c>
      <c r="W31" s="63">
        <f>$F31*((1+'Income Assumptions'!$E$53)^ROUNDDOWN(DATEDIF('Summary &amp; Purchase Assumptions'!$C$18,'Monthly Cash Flow'!W$5,"Y"),0))</f>
        <v>0</v>
      </c>
      <c r="X31" s="63">
        <f>$F31*((1+'Income Assumptions'!$E$53)^ROUNDDOWN(DATEDIF('Summary &amp; Purchase Assumptions'!$C$18,'Monthly Cash Flow'!X$5,"Y"),0))</f>
        <v>0</v>
      </c>
      <c r="Y31" s="63">
        <f>$F31*((1+'Income Assumptions'!$E$53)^ROUNDDOWN(DATEDIF('Summary &amp; Purchase Assumptions'!$C$18,'Monthly Cash Flow'!Y$5,"Y"),0))</f>
        <v>0</v>
      </c>
      <c r="Z31" s="63">
        <f>$F31*((1+'Income Assumptions'!$E$53)^ROUNDDOWN(DATEDIF('Summary &amp; Purchase Assumptions'!$C$18,'Monthly Cash Flow'!Z$5,"Y"),0))</f>
        <v>0</v>
      </c>
      <c r="AA31" s="63">
        <f>$F31*((1+'Income Assumptions'!$E$53)^ROUNDDOWN(DATEDIF('Summary &amp; Purchase Assumptions'!$C$18,'Monthly Cash Flow'!AA$5,"Y"),0))</f>
        <v>0</v>
      </c>
      <c r="AB31" s="63">
        <f>$F31*((1+'Income Assumptions'!$E$53)^ROUNDDOWN(DATEDIF('Summary &amp; Purchase Assumptions'!$C$18,'Monthly Cash Flow'!AB$5,"Y"),0))</f>
        <v>0</v>
      </c>
      <c r="AC31" s="63">
        <f>$F31*((1+'Income Assumptions'!$E$53)^ROUNDDOWN(DATEDIF('Summary &amp; Purchase Assumptions'!$C$18,'Monthly Cash Flow'!AC$5,"Y"),0))</f>
        <v>0</v>
      </c>
      <c r="AD31" s="63">
        <f>$F31*((1+'Income Assumptions'!$E$53)^ROUNDDOWN(DATEDIF('Summary &amp; Purchase Assumptions'!$C$18,'Monthly Cash Flow'!AD$5,"Y"),0))</f>
        <v>0</v>
      </c>
      <c r="AE31" s="63">
        <f>$F31*((1+'Income Assumptions'!$E$53)^ROUNDDOWN(DATEDIF('Summary &amp; Purchase Assumptions'!$C$18,'Monthly Cash Flow'!AE$5,"Y"),0))</f>
        <v>0</v>
      </c>
      <c r="AF31" s="63">
        <f>$F31*((1+'Income Assumptions'!$E$53)^ROUNDDOWN(DATEDIF('Summary &amp; Purchase Assumptions'!$C$18,'Monthly Cash Flow'!AF$5,"Y"),0))</f>
        <v>0</v>
      </c>
      <c r="AG31" s="63">
        <f>$F31*((1+'Income Assumptions'!$E$53)^ROUNDDOWN(DATEDIF('Summary &amp; Purchase Assumptions'!$C$18,'Monthly Cash Flow'!AG$5,"Y"),0))</f>
        <v>0</v>
      </c>
      <c r="AH31" s="63">
        <f>$F31*((1+'Income Assumptions'!$E$53)^ROUNDDOWN(DATEDIF('Summary &amp; Purchase Assumptions'!$C$18,'Monthly Cash Flow'!AH$5,"Y"),0))</f>
        <v>0</v>
      </c>
      <c r="AI31" s="63">
        <f>$F31*((1+'Income Assumptions'!$E$53)^ROUNDDOWN(DATEDIF('Summary &amp; Purchase Assumptions'!$C$18,'Monthly Cash Flow'!AI$5,"Y"),0))</f>
        <v>0</v>
      </c>
      <c r="AJ31" s="63">
        <f>$F31*((1+'Income Assumptions'!$E$53)^ROUNDDOWN(DATEDIF('Summary &amp; Purchase Assumptions'!$C$18,'Monthly Cash Flow'!AJ$5,"Y"),0))</f>
        <v>0</v>
      </c>
      <c r="AK31" s="63">
        <f>$F31*((1+'Income Assumptions'!$E$53)^ROUNDDOWN(DATEDIF('Summary &amp; Purchase Assumptions'!$C$18,'Monthly Cash Flow'!AK$5,"Y"),0))</f>
        <v>0</v>
      </c>
      <c r="AL31" s="63">
        <f>$F31*((1+'Income Assumptions'!$E$53)^ROUNDDOWN(DATEDIF('Summary &amp; Purchase Assumptions'!$C$18,'Monthly Cash Flow'!AL$5,"Y"),0))</f>
        <v>0</v>
      </c>
      <c r="AM31" s="63">
        <f>$F31*((1+'Income Assumptions'!$E$53)^ROUNDDOWN(DATEDIF('Summary &amp; Purchase Assumptions'!$C$18,'Monthly Cash Flow'!AM$5,"Y"),0))</f>
        <v>0</v>
      </c>
      <c r="AN31" s="63">
        <f>$F31*((1+'Income Assumptions'!$E$53)^ROUNDDOWN(DATEDIF('Summary &amp; Purchase Assumptions'!$C$18,'Monthly Cash Flow'!AN$5,"Y"),0))</f>
        <v>0</v>
      </c>
      <c r="AO31" s="63">
        <f>$F31*((1+'Income Assumptions'!$E$53)^ROUNDDOWN(DATEDIF('Summary &amp; Purchase Assumptions'!$C$18,'Monthly Cash Flow'!AO$5,"Y"),0))</f>
        <v>0</v>
      </c>
      <c r="AP31" s="63">
        <f>$F31*((1+'Income Assumptions'!$E$53)^ROUNDDOWN(DATEDIF('Summary &amp; Purchase Assumptions'!$C$18,'Monthly Cash Flow'!AP$5,"Y"),0))</f>
        <v>0</v>
      </c>
      <c r="AQ31" s="63">
        <f>$F31*((1+'Income Assumptions'!$E$53)^ROUNDDOWN(DATEDIF('Summary &amp; Purchase Assumptions'!$C$18,'Monthly Cash Flow'!AQ$5,"Y"),0))</f>
        <v>0</v>
      </c>
      <c r="AR31" s="63">
        <f>$F31*((1+'Income Assumptions'!$E$53)^ROUNDDOWN(DATEDIF('Summary &amp; Purchase Assumptions'!$C$18,'Monthly Cash Flow'!AR$5,"Y"),0))</f>
        <v>0</v>
      </c>
      <c r="AS31" s="63">
        <f>$F31*((1+'Income Assumptions'!$E$53)^ROUNDDOWN(DATEDIF('Summary &amp; Purchase Assumptions'!$C$18,'Monthly Cash Flow'!AS$5,"Y"),0))</f>
        <v>0</v>
      </c>
      <c r="AT31" s="63">
        <f>$F31*((1+'Income Assumptions'!$E$53)^ROUNDDOWN(DATEDIF('Summary &amp; Purchase Assumptions'!$C$18,'Monthly Cash Flow'!AT$5,"Y"),0))</f>
        <v>0</v>
      </c>
      <c r="AU31" s="63">
        <f>$F31*((1+'Income Assumptions'!$E$53)^ROUNDDOWN(DATEDIF('Summary &amp; Purchase Assumptions'!$C$18,'Monthly Cash Flow'!AU$5,"Y"),0))</f>
        <v>0</v>
      </c>
      <c r="AV31" s="63">
        <f>$F31*((1+'Income Assumptions'!$E$53)^ROUNDDOWN(DATEDIF('Summary &amp; Purchase Assumptions'!$C$18,'Monthly Cash Flow'!AV$5,"Y"),0))</f>
        <v>0</v>
      </c>
      <c r="AW31" s="63">
        <f>$F31*((1+'Income Assumptions'!$E$53)^ROUNDDOWN(DATEDIF('Summary &amp; Purchase Assumptions'!$C$18,'Monthly Cash Flow'!AW$5,"Y"),0))</f>
        <v>0</v>
      </c>
      <c r="AX31" s="63">
        <f>$F31*((1+'Income Assumptions'!$E$53)^ROUNDDOWN(DATEDIF('Summary &amp; Purchase Assumptions'!$C$18,'Monthly Cash Flow'!AX$5,"Y"),0))</f>
        <v>0</v>
      </c>
      <c r="AY31" s="63">
        <f>$F31*((1+'Income Assumptions'!$E$53)^ROUNDDOWN(DATEDIF('Summary &amp; Purchase Assumptions'!$C$18,'Monthly Cash Flow'!AY$5,"Y"),0))</f>
        <v>0</v>
      </c>
      <c r="AZ31" s="63">
        <f>$F31*((1+'Income Assumptions'!$E$53)^ROUNDDOWN(DATEDIF('Summary &amp; Purchase Assumptions'!$C$18,'Monthly Cash Flow'!AZ$5,"Y"),0))</f>
        <v>0</v>
      </c>
      <c r="BA31" s="63">
        <f>$F31*((1+'Income Assumptions'!$E$53)^ROUNDDOWN(DATEDIF('Summary &amp; Purchase Assumptions'!$C$18,'Monthly Cash Flow'!BA$5,"Y"),0))</f>
        <v>0</v>
      </c>
      <c r="BB31" s="63">
        <f>$F31*((1+'Income Assumptions'!$E$53)^ROUNDDOWN(DATEDIF('Summary &amp; Purchase Assumptions'!$C$18,'Monthly Cash Flow'!BB$5,"Y"),0))</f>
        <v>0</v>
      </c>
      <c r="BC31" s="63">
        <f>$F31*((1+'Income Assumptions'!$E$53)^ROUNDDOWN(DATEDIF('Summary &amp; Purchase Assumptions'!$C$18,'Monthly Cash Flow'!BC$5,"Y"),0))</f>
        <v>0</v>
      </c>
      <c r="BD31" s="63">
        <f>$F31*((1+'Income Assumptions'!$E$53)^ROUNDDOWN(DATEDIF('Summary &amp; Purchase Assumptions'!$C$18,'Monthly Cash Flow'!BD$5,"Y"),0))</f>
        <v>0</v>
      </c>
      <c r="BE31" s="63">
        <f>$F31*((1+'Income Assumptions'!$E$53)^ROUNDDOWN(DATEDIF('Summary &amp; Purchase Assumptions'!$C$18,'Monthly Cash Flow'!BE$5,"Y"),0))</f>
        <v>0</v>
      </c>
      <c r="BF31" s="63">
        <f>$F31*((1+'Income Assumptions'!$E$53)^ROUNDDOWN(DATEDIF('Summary &amp; Purchase Assumptions'!$C$18,'Monthly Cash Flow'!BF$5,"Y"),0))</f>
        <v>0</v>
      </c>
      <c r="BG31" s="63">
        <f>$F31*((1+'Income Assumptions'!$E$53)^ROUNDDOWN(DATEDIF('Summary &amp; Purchase Assumptions'!$C$18,'Monthly Cash Flow'!BG$5,"Y"),0))</f>
        <v>0</v>
      </c>
      <c r="BH31" s="63">
        <f>$F31*((1+'Income Assumptions'!$E$53)^ROUNDDOWN(DATEDIF('Summary &amp; Purchase Assumptions'!$C$18,'Monthly Cash Flow'!BH$5,"Y"),0))</f>
        <v>0</v>
      </c>
      <c r="BI31" s="63">
        <f>$F31*((1+'Income Assumptions'!$E$53)^ROUNDDOWN(DATEDIF('Summary &amp; Purchase Assumptions'!$C$18,'Monthly Cash Flow'!BI$5,"Y"),0))</f>
        <v>0</v>
      </c>
      <c r="BJ31" s="63">
        <f>$F31*((1+'Income Assumptions'!$E$53)^ROUNDDOWN(DATEDIF('Summary &amp; Purchase Assumptions'!$C$18,'Monthly Cash Flow'!BJ$5,"Y"),0))</f>
        <v>0</v>
      </c>
      <c r="BK31" s="63">
        <f>$F31*((1+'Income Assumptions'!$E$53)^ROUNDDOWN(DATEDIF('Summary &amp; Purchase Assumptions'!$C$18,'Monthly Cash Flow'!BK$5,"Y"),0))</f>
        <v>0</v>
      </c>
      <c r="BL31" s="63">
        <f>$F31*((1+'Income Assumptions'!$E$53)^ROUNDDOWN(DATEDIF('Summary &amp; Purchase Assumptions'!$C$18,'Monthly Cash Flow'!BL$5,"Y"),0))</f>
        <v>0</v>
      </c>
      <c r="BM31" s="63">
        <f>$F31*((1+'Income Assumptions'!$E$53)^ROUNDDOWN(DATEDIF('Summary &amp; Purchase Assumptions'!$C$18,'Monthly Cash Flow'!BM$5,"Y"),0))</f>
        <v>0</v>
      </c>
      <c r="BN31" s="63">
        <f>$F31*((1+'Income Assumptions'!$E$53)^ROUNDDOWN(DATEDIF('Summary &amp; Purchase Assumptions'!$C$18,'Monthly Cash Flow'!BN$5,"Y"),0))</f>
        <v>0</v>
      </c>
      <c r="BO31" s="63">
        <f>$F31*((1+'Income Assumptions'!$E$53)^ROUNDDOWN(DATEDIF('Summary &amp; Purchase Assumptions'!$C$18,'Monthly Cash Flow'!BO$5,"Y"),0))</f>
        <v>0</v>
      </c>
      <c r="BP31" s="63">
        <f>$F31*((1+'Income Assumptions'!$E$53)^ROUNDDOWN(DATEDIF('Summary &amp; Purchase Assumptions'!$C$18,'Monthly Cash Flow'!BP$5,"Y"),0))</f>
        <v>0</v>
      </c>
      <c r="BQ31" s="63">
        <f>$F31*((1+'Income Assumptions'!$E$53)^ROUNDDOWN(DATEDIF('Summary &amp; Purchase Assumptions'!$C$18,'Monthly Cash Flow'!BQ$5,"Y"),0))</f>
        <v>0</v>
      </c>
      <c r="BR31" s="63">
        <f>$F31*((1+'Income Assumptions'!$E$53)^ROUNDDOWN(DATEDIF('Summary &amp; Purchase Assumptions'!$C$18,'Monthly Cash Flow'!BR$5,"Y"),0))</f>
        <v>0</v>
      </c>
      <c r="BS31" s="63">
        <f>$F31*((1+'Income Assumptions'!$E$53)^ROUNDDOWN(DATEDIF('Summary &amp; Purchase Assumptions'!$C$18,'Monthly Cash Flow'!BS$5,"Y"),0))</f>
        <v>0</v>
      </c>
      <c r="BT31" s="63">
        <f>$F31*((1+'Income Assumptions'!$E$53)^ROUNDDOWN(DATEDIF('Summary &amp; Purchase Assumptions'!$C$18,'Monthly Cash Flow'!BT$5,"Y"),0))</f>
        <v>0</v>
      </c>
      <c r="BU31" s="63">
        <f>$F31*((1+'Income Assumptions'!$E$53)^ROUNDDOWN(DATEDIF('Summary &amp; Purchase Assumptions'!$C$18,'Monthly Cash Flow'!BU$5,"Y"),0))</f>
        <v>0</v>
      </c>
      <c r="BV31" s="63">
        <f>$F31*((1+'Income Assumptions'!$E$53)^ROUNDDOWN(DATEDIF('Summary &amp; Purchase Assumptions'!$C$18,'Monthly Cash Flow'!BV$5,"Y"),0))</f>
        <v>0</v>
      </c>
      <c r="BW31" s="63">
        <f>$F31*((1+'Income Assumptions'!$E$53)^ROUNDDOWN(DATEDIF('Summary &amp; Purchase Assumptions'!$C$18,'Monthly Cash Flow'!BW$5,"Y"),0))</f>
        <v>0</v>
      </c>
      <c r="BX31" s="63">
        <f>$F31*((1+'Income Assumptions'!$E$53)^ROUNDDOWN(DATEDIF('Summary &amp; Purchase Assumptions'!$C$18,'Monthly Cash Flow'!BX$5,"Y"),0))</f>
        <v>0</v>
      </c>
      <c r="BY31" s="63">
        <f>$F31*((1+'Income Assumptions'!$E$53)^ROUNDDOWN(DATEDIF('Summary &amp; Purchase Assumptions'!$C$18,'Monthly Cash Flow'!BY$5,"Y"),0))</f>
        <v>0</v>
      </c>
      <c r="BZ31" s="63">
        <f>$F31*((1+'Income Assumptions'!$E$53)^ROUNDDOWN(DATEDIF('Summary &amp; Purchase Assumptions'!$C$18,'Monthly Cash Flow'!BZ$5,"Y"),0))</f>
        <v>0</v>
      </c>
      <c r="CA31" s="63">
        <f>$F31*((1+'Income Assumptions'!$E$53)^ROUNDDOWN(DATEDIF('Summary &amp; Purchase Assumptions'!$C$18,'Monthly Cash Flow'!CA$5,"Y"),0))</f>
        <v>0</v>
      </c>
      <c r="CB31" s="63">
        <f>$F31*((1+'Income Assumptions'!$E$53)^ROUNDDOWN(DATEDIF('Summary &amp; Purchase Assumptions'!$C$18,'Monthly Cash Flow'!CB$5,"Y"),0))</f>
        <v>0</v>
      </c>
      <c r="CC31" s="63">
        <f>$F31*((1+'Income Assumptions'!$E$53)^ROUNDDOWN(DATEDIF('Summary &amp; Purchase Assumptions'!$C$18,'Monthly Cash Flow'!CC$5,"Y"),0))</f>
        <v>0</v>
      </c>
      <c r="CD31" s="63">
        <f>$F31*((1+'Income Assumptions'!$E$53)^ROUNDDOWN(DATEDIF('Summary &amp; Purchase Assumptions'!$C$18,'Monthly Cash Flow'!CD$5,"Y"),0))</f>
        <v>0</v>
      </c>
      <c r="CE31" s="63">
        <f>$F31*((1+'Income Assumptions'!$E$53)^ROUNDDOWN(DATEDIF('Summary &amp; Purchase Assumptions'!$C$18,'Monthly Cash Flow'!CE$5,"Y"),0))</f>
        <v>0</v>
      </c>
      <c r="CF31" s="63">
        <f>$F31*((1+'Income Assumptions'!$E$53)^ROUNDDOWN(DATEDIF('Summary &amp; Purchase Assumptions'!$C$18,'Monthly Cash Flow'!CF$5,"Y"),0))</f>
        <v>0</v>
      </c>
      <c r="CG31" s="63">
        <f>$F31*((1+'Income Assumptions'!$E$53)^ROUNDDOWN(DATEDIF('Summary &amp; Purchase Assumptions'!$C$18,'Monthly Cash Flow'!CG$5,"Y"),0))</f>
        <v>0</v>
      </c>
      <c r="CH31" s="63">
        <f>$F31*((1+'Income Assumptions'!$E$53)^ROUNDDOWN(DATEDIF('Summary &amp; Purchase Assumptions'!$C$18,'Monthly Cash Flow'!CH$5,"Y"),0))</f>
        <v>0</v>
      </c>
      <c r="CI31" s="63">
        <f>$F31*((1+'Income Assumptions'!$E$53)^ROUNDDOWN(DATEDIF('Summary &amp; Purchase Assumptions'!$C$18,'Monthly Cash Flow'!CI$5,"Y"),0))</f>
        <v>0</v>
      </c>
      <c r="CJ31" s="63">
        <f>$F31*((1+'Income Assumptions'!$E$53)^ROUNDDOWN(DATEDIF('Summary &amp; Purchase Assumptions'!$C$18,'Monthly Cash Flow'!CJ$5,"Y"),0))</f>
        <v>0</v>
      </c>
      <c r="CK31" s="63">
        <f>$F31*((1+'Income Assumptions'!$E$53)^ROUNDDOWN(DATEDIF('Summary &amp; Purchase Assumptions'!$C$18,'Monthly Cash Flow'!CK$5,"Y"),0))</f>
        <v>0</v>
      </c>
      <c r="CL31" s="63">
        <f>$F31*((1+'Income Assumptions'!$E$53)^ROUNDDOWN(DATEDIF('Summary &amp; Purchase Assumptions'!$C$18,'Monthly Cash Flow'!CL$5,"Y"),0))</f>
        <v>0</v>
      </c>
      <c r="CM31" s="63">
        <f>$F31*((1+'Income Assumptions'!$E$53)^ROUNDDOWN(DATEDIF('Summary &amp; Purchase Assumptions'!$C$18,'Monthly Cash Flow'!CM$5,"Y"),0))</f>
        <v>0</v>
      </c>
      <c r="CN31" s="63">
        <f>$F31*((1+'Income Assumptions'!$E$53)^ROUNDDOWN(DATEDIF('Summary &amp; Purchase Assumptions'!$C$18,'Monthly Cash Flow'!CN$5,"Y"),0))</f>
        <v>0</v>
      </c>
      <c r="CO31" s="63">
        <f>$F31*((1+'Income Assumptions'!$E$53)^ROUNDDOWN(DATEDIF('Summary &amp; Purchase Assumptions'!$C$18,'Monthly Cash Flow'!CO$5,"Y"),0))</f>
        <v>0</v>
      </c>
      <c r="CP31" s="63">
        <f>$F31*((1+'Income Assumptions'!$E$53)^ROUNDDOWN(DATEDIF('Summary &amp; Purchase Assumptions'!$C$18,'Monthly Cash Flow'!CP$5,"Y"),0))</f>
        <v>0</v>
      </c>
      <c r="CQ31" s="63">
        <f>$F31*((1+'Income Assumptions'!$E$53)^ROUNDDOWN(DATEDIF('Summary &amp; Purchase Assumptions'!$C$18,'Monthly Cash Flow'!CQ$5,"Y"),0))</f>
        <v>0</v>
      </c>
      <c r="CR31" s="63">
        <f>$F31*((1+'Income Assumptions'!$E$53)^ROUNDDOWN(DATEDIF('Summary &amp; Purchase Assumptions'!$C$18,'Monthly Cash Flow'!CR$5,"Y"),0))</f>
        <v>0</v>
      </c>
      <c r="CS31" s="63">
        <f>$F31*((1+'Income Assumptions'!$E$53)^ROUNDDOWN(DATEDIF('Summary &amp; Purchase Assumptions'!$C$18,'Monthly Cash Flow'!CS$5,"Y"),0))</f>
        <v>0</v>
      </c>
      <c r="CT31" s="63">
        <f>$F31*((1+'Income Assumptions'!$E$53)^ROUNDDOWN(DATEDIF('Summary &amp; Purchase Assumptions'!$C$18,'Monthly Cash Flow'!CT$5,"Y"),0))</f>
        <v>0</v>
      </c>
      <c r="CU31" s="63">
        <f>$F31*((1+'Income Assumptions'!$E$53)^ROUNDDOWN(DATEDIF('Summary &amp; Purchase Assumptions'!$C$18,'Monthly Cash Flow'!CU$5,"Y"),0))</f>
        <v>0</v>
      </c>
      <c r="CV31" s="63">
        <f>$F31*((1+'Income Assumptions'!$E$53)^ROUNDDOWN(DATEDIF('Summary &amp; Purchase Assumptions'!$C$18,'Monthly Cash Flow'!CV$5,"Y"),0))</f>
        <v>0</v>
      </c>
      <c r="CW31" s="63">
        <f>$F31*((1+'Income Assumptions'!$E$53)^ROUNDDOWN(DATEDIF('Summary &amp; Purchase Assumptions'!$C$18,'Monthly Cash Flow'!CW$5,"Y"),0))</f>
        <v>0</v>
      </c>
      <c r="CX31" s="63">
        <f>$F31*((1+'Income Assumptions'!$E$53)^ROUNDDOWN(DATEDIF('Summary &amp; Purchase Assumptions'!$C$18,'Monthly Cash Flow'!CX$5,"Y"),0))</f>
        <v>0</v>
      </c>
      <c r="CY31" s="63">
        <f>$F31*((1+'Income Assumptions'!$E$53)^ROUNDDOWN(DATEDIF('Summary &amp; Purchase Assumptions'!$C$18,'Monthly Cash Flow'!CY$5,"Y"),0))</f>
        <v>0</v>
      </c>
      <c r="CZ31" s="63">
        <f>$F31*((1+'Income Assumptions'!$E$53)^ROUNDDOWN(DATEDIF('Summary &amp; Purchase Assumptions'!$C$18,'Monthly Cash Flow'!CZ$5,"Y"),0))</f>
        <v>0</v>
      </c>
      <c r="DA31" s="63">
        <f>$F31*((1+'Income Assumptions'!$E$53)^ROUNDDOWN(DATEDIF('Summary &amp; Purchase Assumptions'!$C$18,'Monthly Cash Flow'!DA$5,"Y"),0))</f>
        <v>0</v>
      </c>
      <c r="DB31" s="63">
        <f>$F31*((1+'Income Assumptions'!$E$53)^ROUNDDOWN(DATEDIF('Summary &amp; Purchase Assumptions'!$C$18,'Monthly Cash Flow'!DB$5,"Y"),0))</f>
        <v>0</v>
      </c>
      <c r="DC31" s="63">
        <f>$F31*((1+'Income Assumptions'!$E$53)^ROUNDDOWN(DATEDIF('Summary &amp; Purchase Assumptions'!$C$18,'Monthly Cash Flow'!DC$5,"Y"),0))</f>
        <v>0</v>
      </c>
      <c r="DD31" s="63">
        <f>$F31*((1+'Income Assumptions'!$E$53)^ROUNDDOWN(DATEDIF('Summary &amp; Purchase Assumptions'!$C$18,'Monthly Cash Flow'!DD$5,"Y"),0))</f>
        <v>0</v>
      </c>
      <c r="DE31" s="63">
        <f>$F31*((1+'Income Assumptions'!$E$53)^ROUNDDOWN(DATEDIF('Summary &amp; Purchase Assumptions'!$C$18,'Monthly Cash Flow'!DE$5,"Y"),0))</f>
        <v>0</v>
      </c>
      <c r="DF31" s="63">
        <f>$F31*((1+'Income Assumptions'!$E$53)^ROUNDDOWN(DATEDIF('Summary &amp; Purchase Assumptions'!$C$18,'Monthly Cash Flow'!DF$5,"Y"),0))</f>
        <v>0</v>
      </c>
      <c r="DG31" s="63">
        <f>$F31*((1+'Income Assumptions'!$E$53)^ROUNDDOWN(DATEDIF('Summary &amp; Purchase Assumptions'!$C$18,'Monthly Cash Flow'!DG$5,"Y"),0))</f>
        <v>0</v>
      </c>
      <c r="DH31" s="63">
        <f>$F31*((1+'Income Assumptions'!$E$53)^ROUNDDOWN(DATEDIF('Summary &amp; Purchase Assumptions'!$C$18,'Monthly Cash Flow'!DH$5,"Y"),0))</f>
        <v>0</v>
      </c>
      <c r="DI31" s="63">
        <f>$F31*((1+'Income Assumptions'!$E$53)^ROUNDDOWN(DATEDIF('Summary &amp; Purchase Assumptions'!$C$18,'Monthly Cash Flow'!DI$5,"Y"),0))</f>
        <v>0</v>
      </c>
      <c r="DJ31" s="63">
        <f>$F31*((1+'Income Assumptions'!$E$53)^ROUNDDOWN(DATEDIF('Summary &amp; Purchase Assumptions'!$C$18,'Monthly Cash Flow'!DJ$5,"Y"),0))</f>
        <v>0</v>
      </c>
      <c r="DK31" s="63">
        <f>$F31*((1+'Income Assumptions'!$E$53)^ROUNDDOWN(DATEDIF('Summary &amp; Purchase Assumptions'!$C$18,'Monthly Cash Flow'!DK$5,"Y"),0))</f>
        <v>0</v>
      </c>
      <c r="DL31" s="63">
        <f>$F31*((1+'Income Assumptions'!$E$53)^ROUNDDOWN(DATEDIF('Summary &amp; Purchase Assumptions'!$C$18,'Monthly Cash Flow'!DL$5,"Y"),0))</f>
        <v>0</v>
      </c>
      <c r="DM31" s="63">
        <f>$F31*((1+'Income Assumptions'!$E$53)^ROUNDDOWN(DATEDIF('Summary &amp; Purchase Assumptions'!$C$18,'Monthly Cash Flow'!DM$5,"Y"),0))</f>
        <v>0</v>
      </c>
      <c r="DN31" s="63">
        <f>$F31*((1+'Income Assumptions'!$E$53)^ROUNDDOWN(DATEDIF('Summary &amp; Purchase Assumptions'!$C$18,'Monthly Cash Flow'!DN$5,"Y"),0))</f>
        <v>0</v>
      </c>
      <c r="DO31" s="63">
        <f>$F31*((1+'Income Assumptions'!$E$53)^ROUNDDOWN(DATEDIF('Summary &amp; Purchase Assumptions'!$C$18,'Monthly Cash Flow'!DO$5,"Y"),0))</f>
        <v>0</v>
      </c>
      <c r="DP31" s="63">
        <f>$F31*((1+'Income Assumptions'!$E$53)^ROUNDDOWN(DATEDIF('Summary &amp; Purchase Assumptions'!$C$18,'Monthly Cash Flow'!DP$5,"Y"),0))</f>
        <v>0</v>
      </c>
      <c r="DQ31" s="63">
        <f>$F31*((1+'Income Assumptions'!$E$53)^ROUNDDOWN(DATEDIF('Summary &amp; Purchase Assumptions'!$C$18,'Monthly Cash Flow'!DQ$5,"Y"),0))</f>
        <v>0</v>
      </c>
      <c r="DR31" s="63">
        <f>$F31*((1+'Income Assumptions'!$E$53)^ROUNDDOWN(DATEDIF('Summary &amp; Purchase Assumptions'!$C$18,'Monthly Cash Flow'!DR$5,"Y"),0))</f>
        <v>0</v>
      </c>
      <c r="DS31" s="63">
        <f>$F31*((1+'Income Assumptions'!$E$53)^ROUNDDOWN(DATEDIF('Summary &amp; Purchase Assumptions'!$C$18,'Monthly Cash Flow'!DS$5,"Y"),0))</f>
        <v>0</v>
      </c>
      <c r="DT31" s="63">
        <f>$F31*((1+'Income Assumptions'!$E$53)^ROUNDDOWN(DATEDIF('Summary &amp; Purchase Assumptions'!$C$18,'Monthly Cash Flow'!DT$5,"Y"),0))</f>
        <v>0</v>
      </c>
      <c r="DU31" s="63">
        <f>$F31*((1+'Income Assumptions'!$E$53)^ROUNDDOWN(DATEDIF('Summary &amp; Purchase Assumptions'!$C$18,'Monthly Cash Flow'!DU$5,"Y"),0))</f>
        <v>0</v>
      </c>
      <c r="DV31" s="63">
        <f>$F31*((1+'Income Assumptions'!$E$53)^ROUNDDOWN(DATEDIF('Summary &amp; Purchase Assumptions'!$C$18,'Monthly Cash Flow'!DV$5,"Y"),0))</f>
        <v>0</v>
      </c>
      <c r="DW31" s="63">
        <f>$F31*((1+'Income Assumptions'!$E$53)^ROUNDDOWN(DATEDIF('Summary &amp; Purchase Assumptions'!$C$18,'Monthly Cash Flow'!DW$5,"Y"),0))</f>
        <v>0</v>
      </c>
      <c r="DX31" s="63">
        <f>$F31*((1+'Income Assumptions'!$E$53)^ROUNDDOWN(DATEDIF('Summary &amp; Purchase Assumptions'!$C$18,'Monthly Cash Flow'!DX$5,"Y"),0))</f>
        <v>0</v>
      </c>
      <c r="DY31" s="63">
        <f>$F31*((1+'Income Assumptions'!$E$53)^ROUNDDOWN(DATEDIF('Summary &amp; Purchase Assumptions'!$C$18,'Monthly Cash Flow'!DY$5,"Y"),0))</f>
        <v>0</v>
      </c>
      <c r="DZ31" s="63">
        <f>$F31*((1+'Income Assumptions'!$E$53)^ROUNDDOWN(DATEDIF('Summary &amp; Purchase Assumptions'!$C$18,'Monthly Cash Flow'!DZ$5,"Y"),0))</f>
        <v>0</v>
      </c>
      <c r="EA31" s="63">
        <f>$F31*((1+'Income Assumptions'!$E$53)^ROUNDDOWN(DATEDIF('Summary &amp; Purchase Assumptions'!$C$18,'Monthly Cash Flow'!EA$5,"Y"),0))</f>
        <v>0</v>
      </c>
      <c r="EB31" s="63">
        <f>$F31*((1+'Income Assumptions'!$E$53)^ROUNDDOWN(DATEDIF('Summary &amp; Purchase Assumptions'!$C$18,'Monthly Cash Flow'!EB$5,"Y"),0))</f>
        <v>0</v>
      </c>
      <c r="EC31" s="63">
        <f>$F31*((1+'Income Assumptions'!$E$53)^ROUNDDOWN(DATEDIF('Summary &amp; Purchase Assumptions'!$C$18,'Monthly Cash Flow'!EC$5,"Y"),0))</f>
        <v>0</v>
      </c>
      <c r="ED31" s="63">
        <f>$F31*((1+'Income Assumptions'!$E$53)^ROUNDDOWN(DATEDIF('Summary &amp; Purchase Assumptions'!$C$18,'Monthly Cash Flow'!ED$5,"Y"),0))</f>
        <v>0</v>
      </c>
      <c r="EE31" s="63">
        <f>$F31*((1+'Income Assumptions'!$E$53)^ROUNDDOWN(DATEDIF('Summary &amp; Purchase Assumptions'!$C$18,'Monthly Cash Flow'!EE$5,"Y"),0))</f>
        <v>0</v>
      </c>
      <c r="EF31" s="63">
        <f>$F31*((1+'Income Assumptions'!$E$53)^ROUNDDOWN(DATEDIF('Summary &amp; Purchase Assumptions'!$C$18,'Monthly Cash Flow'!EF$5,"Y"),0))</f>
        <v>0</v>
      </c>
      <c r="EG31" s="69">
        <f>$F31*((1+'Income Assumptions'!$E$53)^ROUNDDOWN(DATEDIF('Summary &amp; Purchase Assumptions'!$C$18,'Monthly Cash Flow'!EG$5,"Y"),0))</f>
        <v>0</v>
      </c>
      <c r="EH31" s="53"/>
    </row>
    <row r="32" spans="1:138" ht="15" x14ac:dyDescent="0.25">
      <c r="B32" s="23"/>
      <c r="C32" s="31" t="s">
        <v>120</v>
      </c>
      <c r="D32" s="19">
        <f t="shared" si="55"/>
        <v>0</v>
      </c>
      <c r="E32" s="341"/>
      <c r="F32" s="63">
        <f>-'Income Assumptions'!D46/12</f>
        <v>0</v>
      </c>
      <c r="G32" s="63">
        <f>$F32*((1+'Income Assumptions'!$E$53)^ROUNDDOWN(DATEDIF('Summary &amp; Purchase Assumptions'!$C$18,'Monthly Cash Flow'!G$5,"Y"),0))</f>
        <v>0</v>
      </c>
      <c r="H32" s="63">
        <f>$F32*((1+'Income Assumptions'!$E$53)^ROUNDDOWN(DATEDIF('Summary &amp; Purchase Assumptions'!$C$18,'Monthly Cash Flow'!H$5,"Y"),0))</f>
        <v>0</v>
      </c>
      <c r="I32" s="63">
        <f>$F32*((1+'Income Assumptions'!$E$53)^ROUNDDOWN(DATEDIF('Summary &amp; Purchase Assumptions'!$C$18,'Monthly Cash Flow'!I$5,"Y"),0))</f>
        <v>0</v>
      </c>
      <c r="J32" s="63">
        <f>$F32*((1+'Income Assumptions'!$E$53)^ROUNDDOWN(DATEDIF('Summary &amp; Purchase Assumptions'!$C$18,'Monthly Cash Flow'!J$5,"Y"),0))</f>
        <v>0</v>
      </c>
      <c r="K32" s="63">
        <f>$F32*((1+'Income Assumptions'!$E$53)^ROUNDDOWN(DATEDIF('Summary &amp; Purchase Assumptions'!$C$18,'Monthly Cash Flow'!K$5,"Y"),0))</f>
        <v>0</v>
      </c>
      <c r="L32" s="63">
        <f>$F32*((1+'Income Assumptions'!$E$53)^ROUNDDOWN(DATEDIF('Summary &amp; Purchase Assumptions'!$C$18,'Monthly Cash Flow'!L$5,"Y"),0))</f>
        <v>0</v>
      </c>
      <c r="M32" s="63">
        <f>$F32*((1+'Income Assumptions'!$E$53)^ROUNDDOWN(DATEDIF('Summary &amp; Purchase Assumptions'!$C$18,'Monthly Cash Flow'!M$5,"Y"),0))</f>
        <v>0</v>
      </c>
      <c r="N32" s="63">
        <f>$F32*((1+'Income Assumptions'!$E$53)^ROUNDDOWN(DATEDIF('Summary &amp; Purchase Assumptions'!$C$18,'Monthly Cash Flow'!N$5,"Y"),0))</f>
        <v>0</v>
      </c>
      <c r="O32" s="63">
        <f>$F32*((1+'Income Assumptions'!$E$53)^ROUNDDOWN(DATEDIF('Summary &amp; Purchase Assumptions'!$C$18,'Monthly Cash Flow'!O$5,"Y"),0))</f>
        <v>0</v>
      </c>
      <c r="P32" s="63">
        <f>$F32*((1+'Income Assumptions'!$E$53)^ROUNDDOWN(DATEDIF('Summary &amp; Purchase Assumptions'!$C$18,'Monthly Cash Flow'!P$5,"Y"),0))</f>
        <v>0</v>
      </c>
      <c r="Q32" s="63">
        <f>$F32*((1+'Income Assumptions'!$E$53)^ROUNDDOWN(DATEDIF('Summary &amp; Purchase Assumptions'!$C$18,'Monthly Cash Flow'!Q$5,"Y"),0))</f>
        <v>0</v>
      </c>
      <c r="R32" s="63">
        <f>$F32*((1+'Income Assumptions'!$E$53)^ROUNDDOWN(DATEDIF('Summary &amp; Purchase Assumptions'!$C$18,'Monthly Cash Flow'!R$5,"Y"),0))</f>
        <v>0</v>
      </c>
      <c r="S32" s="63">
        <f>$F32*((1+'Income Assumptions'!$E$53)^ROUNDDOWN(DATEDIF('Summary &amp; Purchase Assumptions'!$C$18,'Monthly Cash Flow'!S$5,"Y"),0))</f>
        <v>0</v>
      </c>
      <c r="T32" s="63">
        <f>$F32*((1+'Income Assumptions'!$E$53)^ROUNDDOWN(DATEDIF('Summary &amp; Purchase Assumptions'!$C$18,'Monthly Cash Flow'!T$5,"Y"),0))</f>
        <v>0</v>
      </c>
      <c r="U32" s="63">
        <f>$F32*((1+'Income Assumptions'!$E$53)^ROUNDDOWN(DATEDIF('Summary &amp; Purchase Assumptions'!$C$18,'Monthly Cash Flow'!U$5,"Y"),0))</f>
        <v>0</v>
      </c>
      <c r="V32" s="63">
        <f>$F32*((1+'Income Assumptions'!$E$53)^ROUNDDOWN(DATEDIF('Summary &amp; Purchase Assumptions'!$C$18,'Monthly Cash Flow'!V$5,"Y"),0))</f>
        <v>0</v>
      </c>
      <c r="W32" s="63">
        <f>$F32*((1+'Income Assumptions'!$E$53)^ROUNDDOWN(DATEDIF('Summary &amp; Purchase Assumptions'!$C$18,'Monthly Cash Flow'!W$5,"Y"),0))</f>
        <v>0</v>
      </c>
      <c r="X32" s="63">
        <f>$F32*((1+'Income Assumptions'!$E$53)^ROUNDDOWN(DATEDIF('Summary &amp; Purchase Assumptions'!$C$18,'Monthly Cash Flow'!X$5,"Y"),0))</f>
        <v>0</v>
      </c>
      <c r="Y32" s="63">
        <f>$F32*((1+'Income Assumptions'!$E$53)^ROUNDDOWN(DATEDIF('Summary &amp; Purchase Assumptions'!$C$18,'Monthly Cash Flow'!Y$5,"Y"),0))</f>
        <v>0</v>
      </c>
      <c r="Z32" s="63">
        <f>$F32*((1+'Income Assumptions'!$E$53)^ROUNDDOWN(DATEDIF('Summary &amp; Purchase Assumptions'!$C$18,'Monthly Cash Flow'!Z$5,"Y"),0))</f>
        <v>0</v>
      </c>
      <c r="AA32" s="63">
        <f>$F32*((1+'Income Assumptions'!$E$53)^ROUNDDOWN(DATEDIF('Summary &amp; Purchase Assumptions'!$C$18,'Monthly Cash Flow'!AA$5,"Y"),0))</f>
        <v>0</v>
      </c>
      <c r="AB32" s="63">
        <f>$F32*((1+'Income Assumptions'!$E$53)^ROUNDDOWN(DATEDIF('Summary &amp; Purchase Assumptions'!$C$18,'Monthly Cash Flow'!AB$5,"Y"),0))</f>
        <v>0</v>
      </c>
      <c r="AC32" s="63">
        <f>$F32*((1+'Income Assumptions'!$E$53)^ROUNDDOWN(DATEDIF('Summary &amp; Purchase Assumptions'!$C$18,'Monthly Cash Flow'!AC$5,"Y"),0))</f>
        <v>0</v>
      </c>
      <c r="AD32" s="63">
        <f>$F32*((1+'Income Assumptions'!$E$53)^ROUNDDOWN(DATEDIF('Summary &amp; Purchase Assumptions'!$C$18,'Monthly Cash Flow'!AD$5,"Y"),0))</f>
        <v>0</v>
      </c>
      <c r="AE32" s="63">
        <f>$F32*((1+'Income Assumptions'!$E$53)^ROUNDDOWN(DATEDIF('Summary &amp; Purchase Assumptions'!$C$18,'Monthly Cash Flow'!AE$5,"Y"),0))</f>
        <v>0</v>
      </c>
      <c r="AF32" s="63">
        <f>$F32*((1+'Income Assumptions'!$E$53)^ROUNDDOWN(DATEDIF('Summary &amp; Purchase Assumptions'!$C$18,'Monthly Cash Flow'!AF$5,"Y"),0))</f>
        <v>0</v>
      </c>
      <c r="AG32" s="63">
        <f>$F32*((1+'Income Assumptions'!$E$53)^ROUNDDOWN(DATEDIF('Summary &amp; Purchase Assumptions'!$C$18,'Monthly Cash Flow'!AG$5,"Y"),0))</f>
        <v>0</v>
      </c>
      <c r="AH32" s="63">
        <f>$F32*((1+'Income Assumptions'!$E$53)^ROUNDDOWN(DATEDIF('Summary &amp; Purchase Assumptions'!$C$18,'Monthly Cash Flow'!AH$5,"Y"),0))</f>
        <v>0</v>
      </c>
      <c r="AI32" s="63">
        <f>$F32*((1+'Income Assumptions'!$E$53)^ROUNDDOWN(DATEDIF('Summary &amp; Purchase Assumptions'!$C$18,'Monthly Cash Flow'!AI$5,"Y"),0))</f>
        <v>0</v>
      </c>
      <c r="AJ32" s="63">
        <f>$F32*((1+'Income Assumptions'!$E$53)^ROUNDDOWN(DATEDIF('Summary &amp; Purchase Assumptions'!$C$18,'Monthly Cash Flow'!AJ$5,"Y"),0))</f>
        <v>0</v>
      </c>
      <c r="AK32" s="63">
        <f>$F32*((1+'Income Assumptions'!$E$53)^ROUNDDOWN(DATEDIF('Summary &amp; Purchase Assumptions'!$C$18,'Monthly Cash Flow'!AK$5,"Y"),0))</f>
        <v>0</v>
      </c>
      <c r="AL32" s="63">
        <f>$F32*((1+'Income Assumptions'!$E$53)^ROUNDDOWN(DATEDIF('Summary &amp; Purchase Assumptions'!$C$18,'Monthly Cash Flow'!AL$5,"Y"),0))</f>
        <v>0</v>
      </c>
      <c r="AM32" s="63">
        <f>$F32*((1+'Income Assumptions'!$E$53)^ROUNDDOWN(DATEDIF('Summary &amp; Purchase Assumptions'!$C$18,'Monthly Cash Flow'!AM$5,"Y"),0))</f>
        <v>0</v>
      </c>
      <c r="AN32" s="63">
        <f>$F32*((1+'Income Assumptions'!$E$53)^ROUNDDOWN(DATEDIF('Summary &amp; Purchase Assumptions'!$C$18,'Monthly Cash Flow'!AN$5,"Y"),0))</f>
        <v>0</v>
      </c>
      <c r="AO32" s="63">
        <f>$F32*((1+'Income Assumptions'!$E$53)^ROUNDDOWN(DATEDIF('Summary &amp; Purchase Assumptions'!$C$18,'Monthly Cash Flow'!AO$5,"Y"),0))</f>
        <v>0</v>
      </c>
      <c r="AP32" s="63">
        <f>$F32*((1+'Income Assumptions'!$E$53)^ROUNDDOWN(DATEDIF('Summary &amp; Purchase Assumptions'!$C$18,'Monthly Cash Flow'!AP$5,"Y"),0))</f>
        <v>0</v>
      </c>
      <c r="AQ32" s="63">
        <f>$F32*((1+'Income Assumptions'!$E$53)^ROUNDDOWN(DATEDIF('Summary &amp; Purchase Assumptions'!$C$18,'Monthly Cash Flow'!AQ$5,"Y"),0))</f>
        <v>0</v>
      </c>
      <c r="AR32" s="63">
        <f>$F32*((1+'Income Assumptions'!$E$53)^ROUNDDOWN(DATEDIF('Summary &amp; Purchase Assumptions'!$C$18,'Monthly Cash Flow'!AR$5,"Y"),0))</f>
        <v>0</v>
      </c>
      <c r="AS32" s="63">
        <f>$F32*((1+'Income Assumptions'!$E$53)^ROUNDDOWN(DATEDIF('Summary &amp; Purchase Assumptions'!$C$18,'Monthly Cash Flow'!AS$5,"Y"),0))</f>
        <v>0</v>
      </c>
      <c r="AT32" s="63">
        <f>$F32*((1+'Income Assumptions'!$E$53)^ROUNDDOWN(DATEDIF('Summary &amp; Purchase Assumptions'!$C$18,'Monthly Cash Flow'!AT$5,"Y"),0))</f>
        <v>0</v>
      </c>
      <c r="AU32" s="63">
        <f>$F32*((1+'Income Assumptions'!$E$53)^ROUNDDOWN(DATEDIF('Summary &amp; Purchase Assumptions'!$C$18,'Monthly Cash Flow'!AU$5,"Y"),0))</f>
        <v>0</v>
      </c>
      <c r="AV32" s="63">
        <f>$F32*((1+'Income Assumptions'!$E$53)^ROUNDDOWN(DATEDIF('Summary &amp; Purchase Assumptions'!$C$18,'Monthly Cash Flow'!AV$5,"Y"),0))</f>
        <v>0</v>
      </c>
      <c r="AW32" s="63">
        <f>$F32*((1+'Income Assumptions'!$E$53)^ROUNDDOWN(DATEDIF('Summary &amp; Purchase Assumptions'!$C$18,'Monthly Cash Flow'!AW$5,"Y"),0))</f>
        <v>0</v>
      </c>
      <c r="AX32" s="63">
        <f>$F32*((1+'Income Assumptions'!$E$53)^ROUNDDOWN(DATEDIF('Summary &amp; Purchase Assumptions'!$C$18,'Monthly Cash Flow'!AX$5,"Y"),0))</f>
        <v>0</v>
      </c>
      <c r="AY32" s="63">
        <f>$F32*((1+'Income Assumptions'!$E$53)^ROUNDDOWN(DATEDIF('Summary &amp; Purchase Assumptions'!$C$18,'Monthly Cash Flow'!AY$5,"Y"),0))</f>
        <v>0</v>
      </c>
      <c r="AZ32" s="63">
        <f>$F32*((1+'Income Assumptions'!$E$53)^ROUNDDOWN(DATEDIF('Summary &amp; Purchase Assumptions'!$C$18,'Monthly Cash Flow'!AZ$5,"Y"),0))</f>
        <v>0</v>
      </c>
      <c r="BA32" s="63">
        <f>$F32*((1+'Income Assumptions'!$E$53)^ROUNDDOWN(DATEDIF('Summary &amp; Purchase Assumptions'!$C$18,'Monthly Cash Flow'!BA$5,"Y"),0))</f>
        <v>0</v>
      </c>
      <c r="BB32" s="63">
        <f>$F32*((1+'Income Assumptions'!$E$53)^ROUNDDOWN(DATEDIF('Summary &amp; Purchase Assumptions'!$C$18,'Monthly Cash Flow'!BB$5,"Y"),0))</f>
        <v>0</v>
      </c>
      <c r="BC32" s="63">
        <f>$F32*((1+'Income Assumptions'!$E$53)^ROUNDDOWN(DATEDIF('Summary &amp; Purchase Assumptions'!$C$18,'Monthly Cash Flow'!BC$5,"Y"),0))</f>
        <v>0</v>
      </c>
      <c r="BD32" s="63">
        <f>$F32*((1+'Income Assumptions'!$E$53)^ROUNDDOWN(DATEDIF('Summary &amp; Purchase Assumptions'!$C$18,'Monthly Cash Flow'!BD$5,"Y"),0))</f>
        <v>0</v>
      </c>
      <c r="BE32" s="63">
        <f>$F32*((1+'Income Assumptions'!$E$53)^ROUNDDOWN(DATEDIF('Summary &amp; Purchase Assumptions'!$C$18,'Monthly Cash Flow'!BE$5,"Y"),0))</f>
        <v>0</v>
      </c>
      <c r="BF32" s="63">
        <f>$F32*((1+'Income Assumptions'!$E$53)^ROUNDDOWN(DATEDIF('Summary &amp; Purchase Assumptions'!$C$18,'Monthly Cash Flow'!BF$5,"Y"),0))</f>
        <v>0</v>
      </c>
      <c r="BG32" s="63">
        <f>$F32*((1+'Income Assumptions'!$E$53)^ROUNDDOWN(DATEDIF('Summary &amp; Purchase Assumptions'!$C$18,'Monthly Cash Flow'!BG$5,"Y"),0))</f>
        <v>0</v>
      </c>
      <c r="BH32" s="63">
        <f>$F32*((1+'Income Assumptions'!$E$53)^ROUNDDOWN(DATEDIF('Summary &amp; Purchase Assumptions'!$C$18,'Monthly Cash Flow'!BH$5,"Y"),0))</f>
        <v>0</v>
      </c>
      <c r="BI32" s="63">
        <f>$F32*((1+'Income Assumptions'!$E$53)^ROUNDDOWN(DATEDIF('Summary &amp; Purchase Assumptions'!$C$18,'Monthly Cash Flow'!BI$5,"Y"),0))</f>
        <v>0</v>
      </c>
      <c r="BJ32" s="63">
        <f>$F32*((1+'Income Assumptions'!$E$53)^ROUNDDOWN(DATEDIF('Summary &amp; Purchase Assumptions'!$C$18,'Monthly Cash Flow'!BJ$5,"Y"),0))</f>
        <v>0</v>
      </c>
      <c r="BK32" s="63">
        <f>$F32*((1+'Income Assumptions'!$E$53)^ROUNDDOWN(DATEDIF('Summary &amp; Purchase Assumptions'!$C$18,'Monthly Cash Flow'!BK$5,"Y"),0))</f>
        <v>0</v>
      </c>
      <c r="BL32" s="63">
        <f>$F32*((1+'Income Assumptions'!$E$53)^ROUNDDOWN(DATEDIF('Summary &amp; Purchase Assumptions'!$C$18,'Monthly Cash Flow'!BL$5,"Y"),0))</f>
        <v>0</v>
      </c>
      <c r="BM32" s="63">
        <f>$F32*((1+'Income Assumptions'!$E$53)^ROUNDDOWN(DATEDIF('Summary &amp; Purchase Assumptions'!$C$18,'Monthly Cash Flow'!BM$5,"Y"),0))</f>
        <v>0</v>
      </c>
      <c r="BN32" s="63">
        <f>$F32*((1+'Income Assumptions'!$E$53)^ROUNDDOWN(DATEDIF('Summary &amp; Purchase Assumptions'!$C$18,'Monthly Cash Flow'!BN$5,"Y"),0))</f>
        <v>0</v>
      </c>
      <c r="BO32" s="63">
        <f>$F32*((1+'Income Assumptions'!$E$53)^ROUNDDOWN(DATEDIF('Summary &amp; Purchase Assumptions'!$C$18,'Monthly Cash Flow'!BO$5,"Y"),0))</f>
        <v>0</v>
      </c>
      <c r="BP32" s="63">
        <f>$F32*((1+'Income Assumptions'!$E$53)^ROUNDDOWN(DATEDIF('Summary &amp; Purchase Assumptions'!$C$18,'Monthly Cash Flow'!BP$5,"Y"),0))</f>
        <v>0</v>
      </c>
      <c r="BQ32" s="63">
        <f>$F32*((1+'Income Assumptions'!$E$53)^ROUNDDOWN(DATEDIF('Summary &amp; Purchase Assumptions'!$C$18,'Monthly Cash Flow'!BQ$5,"Y"),0))</f>
        <v>0</v>
      </c>
      <c r="BR32" s="63">
        <f>$F32*((1+'Income Assumptions'!$E$53)^ROUNDDOWN(DATEDIF('Summary &amp; Purchase Assumptions'!$C$18,'Monthly Cash Flow'!BR$5,"Y"),0))</f>
        <v>0</v>
      </c>
      <c r="BS32" s="63">
        <f>$F32*((1+'Income Assumptions'!$E$53)^ROUNDDOWN(DATEDIF('Summary &amp; Purchase Assumptions'!$C$18,'Monthly Cash Flow'!BS$5,"Y"),0))</f>
        <v>0</v>
      </c>
      <c r="BT32" s="63">
        <f>$F32*((1+'Income Assumptions'!$E$53)^ROUNDDOWN(DATEDIF('Summary &amp; Purchase Assumptions'!$C$18,'Monthly Cash Flow'!BT$5,"Y"),0))</f>
        <v>0</v>
      </c>
      <c r="BU32" s="63">
        <f>$F32*((1+'Income Assumptions'!$E$53)^ROUNDDOWN(DATEDIF('Summary &amp; Purchase Assumptions'!$C$18,'Monthly Cash Flow'!BU$5,"Y"),0))</f>
        <v>0</v>
      </c>
      <c r="BV32" s="63">
        <f>$F32*((1+'Income Assumptions'!$E$53)^ROUNDDOWN(DATEDIF('Summary &amp; Purchase Assumptions'!$C$18,'Monthly Cash Flow'!BV$5,"Y"),0))</f>
        <v>0</v>
      </c>
      <c r="BW32" s="63">
        <f>$F32*((1+'Income Assumptions'!$E$53)^ROUNDDOWN(DATEDIF('Summary &amp; Purchase Assumptions'!$C$18,'Monthly Cash Flow'!BW$5,"Y"),0))</f>
        <v>0</v>
      </c>
      <c r="BX32" s="63">
        <f>$F32*((1+'Income Assumptions'!$E$53)^ROUNDDOWN(DATEDIF('Summary &amp; Purchase Assumptions'!$C$18,'Monthly Cash Flow'!BX$5,"Y"),0))</f>
        <v>0</v>
      </c>
      <c r="BY32" s="63">
        <f>$F32*((1+'Income Assumptions'!$E$53)^ROUNDDOWN(DATEDIF('Summary &amp; Purchase Assumptions'!$C$18,'Monthly Cash Flow'!BY$5,"Y"),0))</f>
        <v>0</v>
      </c>
      <c r="BZ32" s="63">
        <f>$F32*((1+'Income Assumptions'!$E$53)^ROUNDDOWN(DATEDIF('Summary &amp; Purchase Assumptions'!$C$18,'Monthly Cash Flow'!BZ$5,"Y"),0))</f>
        <v>0</v>
      </c>
      <c r="CA32" s="63">
        <f>$F32*((1+'Income Assumptions'!$E$53)^ROUNDDOWN(DATEDIF('Summary &amp; Purchase Assumptions'!$C$18,'Monthly Cash Flow'!CA$5,"Y"),0))</f>
        <v>0</v>
      </c>
      <c r="CB32" s="63">
        <f>$F32*((1+'Income Assumptions'!$E$53)^ROUNDDOWN(DATEDIF('Summary &amp; Purchase Assumptions'!$C$18,'Monthly Cash Flow'!CB$5,"Y"),0))</f>
        <v>0</v>
      </c>
      <c r="CC32" s="63">
        <f>$F32*((1+'Income Assumptions'!$E$53)^ROUNDDOWN(DATEDIF('Summary &amp; Purchase Assumptions'!$C$18,'Monthly Cash Flow'!CC$5,"Y"),0))</f>
        <v>0</v>
      </c>
      <c r="CD32" s="63">
        <f>$F32*((1+'Income Assumptions'!$E$53)^ROUNDDOWN(DATEDIF('Summary &amp; Purchase Assumptions'!$C$18,'Monthly Cash Flow'!CD$5,"Y"),0))</f>
        <v>0</v>
      </c>
      <c r="CE32" s="63">
        <f>$F32*((1+'Income Assumptions'!$E$53)^ROUNDDOWN(DATEDIF('Summary &amp; Purchase Assumptions'!$C$18,'Monthly Cash Flow'!CE$5,"Y"),0))</f>
        <v>0</v>
      </c>
      <c r="CF32" s="63">
        <f>$F32*((1+'Income Assumptions'!$E$53)^ROUNDDOWN(DATEDIF('Summary &amp; Purchase Assumptions'!$C$18,'Monthly Cash Flow'!CF$5,"Y"),0))</f>
        <v>0</v>
      </c>
      <c r="CG32" s="63">
        <f>$F32*((1+'Income Assumptions'!$E$53)^ROUNDDOWN(DATEDIF('Summary &amp; Purchase Assumptions'!$C$18,'Monthly Cash Flow'!CG$5,"Y"),0))</f>
        <v>0</v>
      </c>
      <c r="CH32" s="63">
        <f>$F32*((1+'Income Assumptions'!$E$53)^ROUNDDOWN(DATEDIF('Summary &amp; Purchase Assumptions'!$C$18,'Monthly Cash Flow'!CH$5,"Y"),0))</f>
        <v>0</v>
      </c>
      <c r="CI32" s="63">
        <f>$F32*((1+'Income Assumptions'!$E$53)^ROUNDDOWN(DATEDIF('Summary &amp; Purchase Assumptions'!$C$18,'Monthly Cash Flow'!CI$5,"Y"),0))</f>
        <v>0</v>
      </c>
      <c r="CJ32" s="63">
        <f>$F32*((1+'Income Assumptions'!$E$53)^ROUNDDOWN(DATEDIF('Summary &amp; Purchase Assumptions'!$C$18,'Monthly Cash Flow'!CJ$5,"Y"),0))</f>
        <v>0</v>
      </c>
      <c r="CK32" s="63">
        <f>$F32*((1+'Income Assumptions'!$E$53)^ROUNDDOWN(DATEDIF('Summary &amp; Purchase Assumptions'!$C$18,'Monthly Cash Flow'!CK$5,"Y"),0))</f>
        <v>0</v>
      </c>
      <c r="CL32" s="63">
        <f>$F32*((1+'Income Assumptions'!$E$53)^ROUNDDOWN(DATEDIF('Summary &amp; Purchase Assumptions'!$C$18,'Monthly Cash Flow'!CL$5,"Y"),0))</f>
        <v>0</v>
      </c>
      <c r="CM32" s="63">
        <f>$F32*((1+'Income Assumptions'!$E$53)^ROUNDDOWN(DATEDIF('Summary &amp; Purchase Assumptions'!$C$18,'Monthly Cash Flow'!CM$5,"Y"),0))</f>
        <v>0</v>
      </c>
      <c r="CN32" s="63">
        <f>$F32*((1+'Income Assumptions'!$E$53)^ROUNDDOWN(DATEDIF('Summary &amp; Purchase Assumptions'!$C$18,'Monthly Cash Flow'!CN$5,"Y"),0))</f>
        <v>0</v>
      </c>
      <c r="CO32" s="63">
        <f>$F32*((1+'Income Assumptions'!$E$53)^ROUNDDOWN(DATEDIF('Summary &amp; Purchase Assumptions'!$C$18,'Monthly Cash Flow'!CO$5,"Y"),0))</f>
        <v>0</v>
      </c>
      <c r="CP32" s="63">
        <f>$F32*((1+'Income Assumptions'!$E$53)^ROUNDDOWN(DATEDIF('Summary &amp; Purchase Assumptions'!$C$18,'Monthly Cash Flow'!CP$5,"Y"),0))</f>
        <v>0</v>
      </c>
      <c r="CQ32" s="63">
        <f>$F32*((1+'Income Assumptions'!$E$53)^ROUNDDOWN(DATEDIF('Summary &amp; Purchase Assumptions'!$C$18,'Monthly Cash Flow'!CQ$5,"Y"),0))</f>
        <v>0</v>
      </c>
      <c r="CR32" s="63">
        <f>$F32*((1+'Income Assumptions'!$E$53)^ROUNDDOWN(DATEDIF('Summary &amp; Purchase Assumptions'!$C$18,'Monthly Cash Flow'!CR$5,"Y"),0))</f>
        <v>0</v>
      </c>
      <c r="CS32" s="63">
        <f>$F32*((1+'Income Assumptions'!$E$53)^ROUNDDOWN(DATEDIF('Summary &amp; Purchase Assumptions'!$C$18,'Monthly Cash Flow'!CS$5,"Y"),0))</f>
        <v>0</v>
      </c>
      <c r="CT32" s="63">
        <f>$F32*((1+'Income Assumptions'!$E$53)^ROUNDDOWN(DATEDIF('Summary &amp; Purchase Assumptions'!$C$18,'Monthly Cash Flow'!CT$5,"Y"),0))</f>
        <v>0</v>
      </c>
      <c r="CU32" s="63">
        <f>$F32*((1+'Income Assumptions'!$E$53)^ROUNDDOWN(DATEDIF('Summary &amp; Purchase Assumptions'!$C$18,'Monthly Cash Flow'!CU$5,"Y"),0))</f>
        <v>0</v>
      </c>
      <c r="CV32" s="63">
        <f>$F32*((1+'Income Assumptions'!$E$53)^ROUNDDOWN(DATEDIF('Summary &amp; Purchase Assumptions'!$C$18,'Monthly Cash Flow'!CV$5,"Y"),0))</f>
        <v>0</v>
      </c>
      <c r="CW32" s="63">
        <f>$F32*((1+'Income Assumptions'!$E$53)^ROUNDDOWN(DATEDIF('Summary &amp; Purchase Assumptions'!$C$18,'Monthly Cash Flow'!CW$5,"Y"),0))</f>
        <v>0</v>
      </c>
      <c r="CX32" s="63">
        <f>$F32*((1+'Income Assumptions'!$E$53)^ROUNDDOWN(DATEDIF('Summary &amp; Purchase Assumptions'!$C$18,'Monthly Cash Flow'!CX$5,"Y"),0))</f>
        <v>0</v>
      </c>
      <c r="CY32" s="63">
        <f>$F32*((1+'Income Assumptions'!$E$53)^ROUNDDOWN(DATEDIF('Summary &amp; Purchase Assumptions'!$C$18,'Monthly Cash Flow'!CY$5,"Y"),0))</f>
        <v>0</v>
      </c>
      <c r="CZ32" s="63">
        <f>$F32*((1+'Income Assumptions'!$E$53)^ROUNDDOWN(DATEDIF('Summary &amp; Purchase Assumptions'!$C$18,'Monthly Cash Flow'!CZ$5,"Y"),0))</f>
        <v>0</v>
      </c>
      <c r="DA32" s="63">
        <f>$F32*((1+'Income Assumptions'!$E$53)^ROUNDDOWN(DATEDIF('Summary &amp; Purchase Assumptions'!$C$18,'Monthly Cash Flow'!DA$5,"Y"),0))</f>
        <v>0</v>
      </c>
      <c r="DB32" s="63">
        <f>$F32*((1+'Income Assumptions'!$E$53)^ROUNDDOWN(DATEDIF('Summary &amp; Purchase Assumptions'!$C$18,'Monthly Cash Flow'!DB$5,"Y"),0))</f>
        <v>0</v>
      </c>
      <c r="DC32" s="63">
        <f>$F32*((1+'Income Assumptions'!$E$53)^ROUNDDOWN(DATEDIF('Summary &amp; Purchase Assumptions'!$C$18,'Monthly Cash Flow'!DC$5,"Y"),0))</f>
        <v>0</v>
      </c>
      <c r="DD32" s="63">
        <f>$F32*((1+'Income Assumptions'!$E$53)^ROUNDDOWN(DATEDIF('Summary &amp; Purchase Assumptions'!$C$18,'Monthly Cash Flow'!DD$5,"Y"),0))</f>
        <v>0</v>
      </c>
      <c r="DE32" s="63">
        <f>$F32*((1+'Income Assumptions'!$E$53)^ROUNDDOWN(DATEDIF('Summary &amp; Purchase Assumptions'!$C$18,'Monthly Cash Flow'!DE$5,"Y"),0))</f>
        <v>0</v>
      </c>
      <c r="DF32" s="63">
        <f>$F32*((1+'Income Assumptions'!$E$53)^ROUNDDOWN(DATEDIF('Summary &amp; Purchase Assumptions'!$C$18,'Monthly Cash Flow'!DF$5,"Y"),0))</f>
        <v>0</v>
      </c>
      <c r="DG32" s="63">
        <f>$F32*((1+'Income Assumptions'!$E$53)^ROUNDDOWN(DATEDIF('Summary &amp; Purchase Assumptions'!$C$18,'Monthly Cash Flow'!DG$5,"Y"),0))</f>
        <v>0</v>
      </c>
      <c r="DH32" s="63">
        <f>$F32*((1+'Income Assumptions'!$E$53)^ROUNDDOWN(DATEDIF('Summary &amp; Purchase Assumptions'!$C$18,'Monthly Cash Flow'!DH$5,"Y"),0))</f>
        <v>0</v>
      </c>
      <c r="DI32" s="63">
        <f>$F32*((1+'Income Assumptions'!$E$53)^ROUNDDOWN(DATEDIF('Summary &amp; Purchase Assumptions'!$C$18,'Monthly Cash Flow'!DI$5,"Y"),0))</f>
        <v>0</v>
      </c>
      <c r="DJ32" s="63">
        <f>$F32*((1+'Income Assumptions'!$E$53)^ROUNDDOWN(DATEDIF('Summary &amp; Purchase Assumptions'!$C$18,'Monthly Cash Flow'!DJ$5,"Y"),0))</f>
        <v>0</v>
      </c>
      <c r="DK32" s="63">
        <f>$F32*((1+'Income Assumptions'!$E$53)^ROUNDDOWN(DATEDIF('Summary &amp; Purchase Assumptions'!$C$18,'Monthly Cash Flow'!DK$5,"Y"),0))</f>
        <v>0</v>
      </c>
      <c r="DL32" s="63">
        <f>$F32*((1+'Income Assumptions'!$E$53)^ROUNDDOWN(DATEDIF('Summary &amp; Purchase Assumptions'!$C$18,'Monthly Cash Flow'!DL$5,"Y"),0))</f>
        <v>0</v>
      </c>
      <c r="DM32" s="63">
        <f>$F32*((1+'Income Assumptions'!$E$53)^ROUNDDOWN(DATEDIF('Summary &amp; Purchase Assumptions'!$C$18,'Monthly Cash Flow'!DM$5,"Y"),0))</f>
        <v>0</v>
      </c>
      <c r="DN32" s="63">
        <f>$F32*((1+'Income Assumptions'!$E$53)^ROUNDDOWN(DATEDIF('Summary &amp; Purchase Assumptions'!$C$18,'Monthly Cash Flow'!DN$5,"Y"),0))</f>
        <v>0</v>
      </c>
      <c r="DO32" s="63">
        <f>$F32*((1+'Income Assumptions'!$E$53)^ROUNDDOWN(DATEDIF('Summary &amp; Purchase Assumptions'!$C$18,'Monthly Cash Flow'!DO$5,"Y"),0))</f>
        <v>0</v>
      </c>
      <c r="DP32" s="63">
        <f>$F32*((1+'Income Assumptions'!$E$53)^ROUNDDOWN(DATEDIF('Summary &amp; Purchase Assumptions'!$C$18,'Monthly Cash Flow'!DP$5,"Y"),0))</f>
        <v>0</v>
      </c>
      <c r="DQ32" s="63">
        <f>$F32*((1+'Income Assumptions'!$E$53)^ROUNDDOWN(DATEDIF('Summary &amp; Purchase Assumptions'!$C$18,'Monthly Cash Flow'!DQ$5,"Y"),0))</f>
        <v>0</v>
      </c>
      <c r="DR32" s="63">
        <f>$F32*((1+'Income Assumptions'!$E$53)^ROUNDDOWN(DATEDIF('Summary &amp; Purchase Assumptions'!$C$18,'Monthly Cash Flow'!DR$5,"Y"),0))</f>
        <v>0</v>
      </c>
      <c r="DS32" s="63">
        <f>$F32*((1+'Income Assumptions'!$E$53)^ROUNDDOWN(DATEDIF('Summary &amp; Purchase Assumptions'!$C$18,'Monthly Cash Flow'!DS$5,"Y"),0))</f>
        <v>0</v>
      </c>
      <c r="DT32" s="63">
        <f>$F32*((1+'Income Assumptions'!$E$53)^ROUNDDOWN(DATEDIF('Summary &amp; Purchase Assumptions'!$C$18,'Monthly Cash Flow'!DT$5,"Y"),0))</f>
        <v>0</v>
      </c>
      <c r="DU32" s="63">
        <f>$F32*((1+'Income Assumptions'!$E$53)^ROUNDDOWN(DATEDIF('Summary &amp; Purchase Assumptions'!$C$18,'Monthly Cash Flow'!DU$5,"Y"),0))</f>
        <v>0</v>
      </c>
      <c r="DV32" s="63">
        <f>$F32*((1+'Income Assumptions'!$E$53)^ROUNDDOWN(DATEDIF('Summary &amp; Purchase Assumptions'!$C$18,'Monthly Cash Flow'!DV$5,"Y"),0))</f>
        <v>0</v>
      </c>
      <c r="DW32" s="63">
        <f>$F32*((1+'Income Assumptions'!$E$53)^ROUNDDOWN(DATEDIF('Summary &amp; Purchase Assumptions'!$C$18,'Monthly Cash Flow'!DW$5,"Y"),0))</f>
        <v>0</v>
      </c>
      <c r="DX32" s="63">
        <f>$F32*((1+'Income Assumptions'!$E$53)^ROUNDDOWN(DATEDIF('Summary &amp; Purchase Assumptions'!$C$18,'Monthly Cash Flow'!DX$5,"Y"),0))</f>
        <v>0</v>
      </c>
      <c r="DY32" s="63">
        <f>$F32*((1+'Income Assumptions'!$E$53)^ROUNDDOWN(DATEDIF('Summary &amp; Purchase Assumptions'!$C$18,'Monthly Cash Flow'!DY$5,"Y"),0))</f>
        <v>0</v>
      </c>
      <c r="DZ32" s="63">
        <f>$F32*((1+'Income Assumptions'!$E$53)^ROUNDDOWN(DATEDIF('Summary &amp; Purchase Assumptions'!$C$18,'Monthly Cash Flow'!DZ$5,"Y"),0))</f>
        <v>0</v>
      </c>
      <c r="EA32" s="63">
        <f>$F32*((1+'Income Assumptions'!$E$53)^ROUNDDOWN(DATEDIF('Summary &amp; Purchase Assumptions'!$C$18,'Monthly Cash Flow'!EA$5,"Y"),0))</f>
        <v>0</v>
      </c>
      <c r="EB32" s="63">
        <f>$F32*((1+'Income Assumptions'!$E$53)^ROUNDDOWN(DATEDIF('Summary &amp; Purchase Assumptions'!$C$18,'Monthly Cash Flow'!EB$5,"Y"),0))</f>
        <v>0</v>
      </c>
      <c r="EC32" s="63">
        <f>$F32*((1+'Income Assumptions'!$E$53)^ROUNDDOWN(DATEDIF('Summary &amp; Purchase Assumptions'!$C$18,'Monthly Cash Flow'!EC$5,"Y"),0))</f>
        <v>0</v>
      </c>
      <c r="ED32" s="63">
        <f>$F32*((1+'Income Assumptions'!$E$53)^ROUNDDOWN(DATEDIF('Summary &amp; Purchase Assumptions'!$C$18,'Monthly Cash Flow'!ED$5,"Y"),0))</f>
        <v>0</v>
      </c>
      <c r="EE32" s="63">
        <f>$F32*((1+'Income Assumptions'!$E$53)^ROUNDDOWN(DATEDIF('Summary &amp; Purchase Assumptions'!$C$18,'Monthly Cash Flow'!EE$5,"Y"),0))</f>
        <v>0</v>
      </c>
      <c r="EF32" s="63">
        <f>$F32*((1+'Income Assumptions'!$E$53)^ROUNDDOWN(DATEDIF('Summary &amp; Purchase Assumptions'!$C$18,'Monthly Cash Flow'!EF$5,"Y"),0))</f>
        <v>0</v>
      </c>
      <c r="EG32" s="69">
        <f>$F32*((1+'Income Assumptions'!$E$53)^ROUNDDOWN(DATEDIF('Summary &amp; Purchase Assumptions'!$C$18,'Monthly Cash Flow'!EG$5,"Y"),0))</f>
        <v>0</v>
      </c>
    </row>
    <row r="33" spans="2:139" ht="15" x14ac:dyDescent="0.25">
      <c r="B33" s="23"/>
      <c r="C33" s="83" t="s">
        <v>217</v>
      </c>
      <c r="D33" s="19">
        <f t="shared" si="55"/>
        <v>0</v>
      </c>
      <c r="E33" s="341"/>
      <c r="F33" s="72">
        <f>-'Income Assumptions'!D47/12</f>
        <v>0</v>
      </c>
      <c r="G33" s="72">
        <f>$F33*((1+'Income Assumptions'!$E$53)^ROUNDDOWN(DATEDIF('Summary &amp; Purchase Assumptions'!$C$18,'Monthly Cash Flow'!G$5,"Y"),0))</f>
        <v>0</v>
      </c>
      <c r="H33" s="72">
        <f>$F33*((1+'Income Assumptions'!$E$53)^ROUNDDOWN(DATEDIF('Summary &amp; Purchase Assumptions'!$C$18,'Monthly Cash Flow'!H$5,"Y"),0))</f>
        <v>0</v>
      </c>
      <c r="I33" s="72">
        <f>$F33*((1+'Income Assumptions'!$E$53)^ROUNDDOWN(DATEDIF('Summary &amp; Purchase Assumptions'!$C$18,'Monthly Cash Flow'!I$5,"Y"),0))</f>
        <v>0</v>
      </c>
      <c r="J33" s="72">
        <f>$F33*((1+'Income Assumptions'!$E$53)^ROUNDDOWN(DATEDIF('Summary &amp; Purchase Assumptions'!$C$18,'Monthly Cash Flow'!J$5,"Y"),0))</f>
        <v>0</v>
      </c>
      <c r="K33" s="72">
        <f>$F33*((1+'Income Assumptions'!$E$53)^ROUNDDOWN(DATEDIF('Summary &amp; Purchase Assumptions'!$C$18,'Monthly Cash Flow'!K$5,"Y"),0))</f>
        <v>0</v>
      </c>
      <c r="L33" s="72">
        <f>$F33*((1+'Income Assumptions'!$E$53)^ROUNDDOWN(DATEDIF('Summary &amp; Purchase Assumptions'!$C$18,'Monthly Cash Flow'!L$5,"Y"),0))</f>
        <v>0</v>
      </c>
      <c r="M33" s="72">
        <f>$F33*((1+'Income Assumptions'!$E$53)^ROUNDDOWN(DATEDIF('Summary &amp; Purchase Assumptions'!$C$18,'Monthly Cash Flow'!M$5,"Y"),0))</f>
        <v>0</v>
      </c>
      <c r="N33" s="72">
        <f>$F33*((1+'Income Assumptions'!$E$53)^ROUNDDOWN(DATEDIF('Summary &amp; Purchase Assumptions'!$C$18,'Monthly Cash Flow'!N$5,"Y"),0))</f>
        <v>0</v>
      </c>
      <c r="O33" s="72">
        <f>$F33*((1+'Income Assumptions'!$E$53)^ROUNDDOWN(DATEDIF('Summary &amp; Purchase Assumptions'!$C$18,'Monthly Cash Flow'!O$5,"Y"),0))</f>
        <v>0</v>
      </c>
      <c r="P33" s="72">
        <f>$F33*((1+'Income Assumptions'!$E$53)^ROUNDDOWN(DATEDIF('Summary &amp; Purchase Assumptions'!$C$18,'Monthly Cash Flow'!P$5,"Y"),0))</f>
        <v>0</v>
      </c>
      <c r="Q33" s="72">
        <f>$F33*((1+'Income Assumptions'!$E$53)^ROUNDDOWN(DATEDIF('Summary &amp; Purchase Assumptions'!$C$18,'Monthly Cash Flow'!Q$5,"Y"),0))</f>
        <v>0</v>
      </c>
      <c r="R33" s="72">
        <f>$F33*((1+'Income Assumptions'!$E$53)^ROUNDDOWN(DATEDIF('Summary &amp; Purchase Assumptions'!$C$18,'Monthly Cash Flow'!R$5,"Y"),0))</f>
        <v>0</v>
      </c>
      <c r="S33" s="72">
        <f>$F33*((1+'Income Assumptions'!$E$53)^ROUNDDOWN(DATEDIF('Summary &amp; Purchase Assumptions'!$C$18,'Monthly Cash Flow'!S$5,"Y"),0))</f>
        <v>0</v>
      </c>
      <c r="T33" s="72">
        <f>$F33*((1+'Income Assumptions'!$E$53)^ROUNDDOWN(DATEDIF('Summary &amp; Purchase Assumptions'!$C$18,'Monthly Cash Flow'!T$5,"Y"),0))</f>
        <v>0</v>
      </c>
      <c r="U33" s="72">
        <f>$F33*((1+'Income Assumptions'!$E$53)^ROUNDDOWN(DATEDIF('Summary &amp; Purchase Assumptions'!$C$18,'Monthly Cash Flow'!U$5,"Y"),0))</f>
        <v>0</v>
      </c>
      <c r="V33" s="72">
        <f>$F33*((1+'Income Assumptions'!$E$53)^ROUNDDOWN(DATEDIF('Summary &amp; Purchase Assumptions'!$C$18,'Monthly Cash Flow'!V$5,"Y"),0))</f>
        <v>0</v>
      </c>
      <c r="W33" s="72">
        <f>$F33*((1+'Income Assumptions'!$E$53)^ROUNDDOWN(DATEDIF('Summary &amp; Purchase Assumptions'!$C$18,'Monthly Cash Flow'!W$5,"Y"),0))</f>
        <v>0</v>
      </c>
      <c r="X33" s="72">
        <f>$F33*((1+'Income Assumptions'!$E$53)^ROUNDDOWN(DATEDIF('Summary &amp; Purchase Assumptions'!$C$18,'Monthly Cash Flow'!X$5,"Y"),0))</f>
        <v>0</v>
      </c>
      <c r="Y33" s="72">
        <f>$F33*((1+'Income Assumptions'!$E$53)^ROUNDDOWN(DATEDIF('Summary &amp; Purchase Assumptions'!$C$18,'Monthly Cash Flow'!Y$5,"Y"),0))</f>
        <v>0</v>
      </c>
      <c r="Z33" s="72">
        <f>$F33*((1+'Income Assumptions'!$E$53)^ROUNDDOWN(DATEDIF('Summary &amp; Purchase Assumptions'!$C$18,'Monthly Cash Flow'!Z$5,"Y"),0))</f>
        <v>0</v>
      </c>
      <c r="AA33" s="72">
        <f>$F33*((1+'Income Assumptions'!$E$53)^ROUNDDOWN(DATEDIF('Summary &amp; Purchase Assumptions'!$C$18,'Monthly Cash Flow'!AA$5,"Y"),0))</f>
        <v>0</v>
      </c>
      <c r="AB33" s="72">
        <f>$F33*((1+'Income Assumptions'!$E$53)^ROUNDDOWN(DATEDIF('Summary &amp; Purchase Assumptions'!$C$18,'Monthly Cash Flow'!AB$5,"Y"),0))</f>
        <v>0</v>
      </c>
      <c r="AC33" s="72">
        <f>$F33*((1+'Income Assumptions'!$E$53)^ROUNDDOWN(DATEDIF('Summary &amp; Purchase Assumptions'!$C$18,'Monthly Cash Flow'!AC$5,"Y"),0))</f>
        <v>0</v>
      </c>
      <c r="AD33" s="72">
        <f>$F33*((1+'Income Assumptions'!$E$53)^ROUNDDOWN(DATEDIF('Summary &amp; Purchase Assumptions'!$C$18,'Monthly Cash Flow'!AD$5,"Y"),0))</f>
        <v>0</v>
      </c>
      <c r="AE33" s="72">
        <f>$F33*((1+'Income Assumptions'!$E$53)^ROUNDDOWN(DATEDIF('Summary &amp; Purchase Assumptions'!$C$18,'Monthly Cash Flow'!AE$5,"Y"),0))</f>
        <v>0</v>
      </c>
      <c r="AF33" s="72">
        <f>$F33*((1+'Income Assumptions'!$E$53)^ROUNDDOWN(DATEDIF('Summary &amp; Purchase Assumptions'!$C$18,'Monthly Cash Flow'!AF$5,"Y"),0))</f>
        <v>0</v>
      </c>
      <c r="AG33" s="72">
        <f>$F33*((1+'Income Assumptions'!$E$53)^ROUNDDOWN(DATEDIF('Summary &amp; Purchase Assumptions'!$C$18,'Monthly Cash Flow'!AG$5,"Y"),0))</f>
        <v>0</v>
      </c>
      <c r="AH33" s="72">
        <f>$F33*((1+'Income Assumptions'!$E$53)^ROUNDDOWN(DATEDIF('Summary &amp; Purchase Assumptions'!$C$18,'Monthly Cash Flow'!AH$5,"Y"),0))</f>
        <v>0</v>
      </c>
      <c r="AI33" s="72">
        <f>$F33*((1+'Income Assumptions'!$E$53)^ROUNDDOWN(DATEDIF('Summary &amp; Purchase Assumptions'!$C$18,'Monthly Cash Flow'!AI$5,"Y"),0))</f>
        <v>0</v>
      </c>
      <c r="AJ33" s="72">
        <f>$F33*((1+'Income Assumptions'!$E$53)^ROUNDDOWN(DATEDIF('Summary &amp; Purchase Assumptions'!$C$18,'Monthly Cash Flow'!AJ$5,"Y"),0))</f>
        <v>0</v>
      </c>
      <c r="AK33" s="72">
        <f>$F33*((1+'Income Assumptions'!$E$53)^ROUNDDOWN(DATEDIF('Summary &amp; Purchase Assumptions'!$C$18,'Monthly Cash Flow'!AK$5,"Y"),0))</f>
        <v>0</v>
      </c>
      <c r="AL33" s="72">
        <f>$F33*((1+'Income Assumptions'!$E$53)^ROUNDDOWN(DATEDIF('Summary &amp; Purchase Assumptions'!$C$18,'Monthly Cash Flow'!AL$5,"Y"),0))</f>
        <v>0</v>
      </c>
      <c r="AM33" s="72">
        <f>$F33*((1+'Income Assumptions'!$E$53)^ROUNDDOWN(DATEDIF('Summary &amp; Purchase Assumptions'!$C$18,'Monthly Cash Flow'!AM$5,"Y"),0))</f>
        <v>0</v>
      </c>
      <c r="AN33" s="72">
        <f>$F33*((1+'Income Assumptions'!$E$53)^ROUNDDOWN(DATEDIF('Summary &amp; Purchase Assumptions'!$C$18,'Monthly Cash Flow'!AN$5,"Y"),0))</f>
        <v>0</v>
      </c>
      <c r="AO33" s="72">
        <f>$F33*((1+'Income Assumptions'!$E$53)^ROUNDDOWN(DATEDIF('Summary &amp; Purchase Assumptions'!$C$18,'Monthly Cash Flow'!AO$5,"Y"),0))</f>
        <v>0</v>
      </c>
      <c r="AP33" s="72">
        <f>$F33*((1+'Income Assumptions'!$E$53)^ROUNDDOWN(DATEDIF('Summary &amp; Purchase Assumptions'!$C$18,'Monthly Cash Flow'!AP$5,"Y"),0))</f>
        <v>0</v>
      </c>
      <c r="AQ33" s="72">
        <f>$F33*((1+'Income Assumptions'!$E$53)^ROUNDDOWN(DATEDIF('Summary &amp; Purchase Assumptions'!$C$18,'Monthly Cash Flow'!AQ$5,"Y"),0))</f>
        <v>0</v>
      </c>
      <c r="AR33" s="72">
        <f>$F33*((1+'Income Assumptions'!$E$53)^ROUNDDOWN(DATEDIF('Summary &amp; Purchase Assumptions'!$C$18,'Monthly Cash Flow'!AR$5,"Y"),0))</f>
        <v>0</v>
      </c>
      <c r="AS33" s="72">
        <f>$F33*((1+'Income Assumptions'!$E$53)^ROUNDDOWN(DATEDIF('Summary &amp; Purchase Assumptions'!$C$18,'Monthly Cash Flow'!AS$5,"Y"),0))</f>
        <v>0</v>
      </c>
      <c r="AT33" s="72">
        <f>$F33*((1+'Income Assumptions'!$E$53)^ROUNDDOWN(DATEDIF('Summary &amp; Purchase Assumptions'!$C$18,'Monthly Cash Flow'!AT$5,"Y"),0))</f>
        <v>0</v>
      </c>
      <c r="AU33" s="72">
        <f>$F33*((1+'Income Assumptions'!$E$53)^ROUNDDOWN(DATEDIF('Summary &amp; Purchase Assumptions'!$C$18,'Monthly Cash Flow'!AU$5,"Y"),0))</f>
        <v>0</v>
      </c>
      <c r="AV33" s="72">
        <f>$F33*((1+'Income Assumptions'!$E$53)^ROUNDDOWN(DATEDIF('Summary &amp; Purchase Assumptions'!$C$18,'Monthly Cash Flow'!AV$5,"Y"),0))</f>
        <v>0</v>
      </c>
      <c r="AW33" s="72">
        <f>$F33*((1+'Income Assumptions'!$E$53)^ROUNDDOWN(DATEDIF('Summary &amp; Purchase Assumptions'!$C$18,'Monthly Cash Flow'!AW$5,"Y"),0))</f>
        <v>0</v>
      </c>
      <c r="AX33" s="72">
        <f>$F33*((1+'Income Assumptions'!$E$53)^ROUNDDOWN(DATEDIF('Summary &amp; Purchase Assumptions'!$C$18,'Monthly Cash Flow'!AX$5,"Y"),0))</f>
        <v>0</v>
      </c>
      <c r="AY33" s="72">
        <f>$F33*((1+'Income Assumptions'!$E$53)^ROUNDDOWN(DATEDIF('Summary &amp; Purchase Assumptions'!$C$18,'Monthly Cash Flow'!AY$5,"Y"),0))</f>
        <v>0</v>
      </c>
      <c r="AZ33" s="72">
        <f>$F33*((1+'Income Assumptions'!$E$53)^ROUNDDOWN(DATEDIF('Summary &amp; Purchase Assumptions'!$C$18,'Monthly Cash Flow'!AZ$5,"Y"),0))</f>
        <v>0</v>
      </c>
      <c r="BA33" s="72">
        <f>$F33*((1+'Income Assumptions'!$E$53)^ROUNDDOWN(DATEDIF('Summary &amp; Purchase Assumptions'!$C$18,'Monthly Cash Flow'!BA$5,"Y"),0))</f>
        <v>0</v>
      </c>
      <c r="BB33" s="72">
        <f>$F33*((1+'Income Assumptions'!$E$53)^ROUNDDOWN(DATEDIF('Summary &amp; Purchase Assumptions'!$C$18,'Monthly Cash Flow'!BB$5,"Y"),0))</f>
        <v>0</v>
      </c>
      <c r="BC33" s="72">
        <f>$F33*((1+'Income Assumptions'!$E$53)^ROUNDDOWN(DATEDIF('Summary &amp; Purchase Assumptions'!$C$18,'Monthly Cash Flow'!BC$5,"Y"),0))</f>
        <v>0</v>
      </c>
      <c r="BD33" s="72">
        <f>$F33*((1+'Income Assumptions'!$E$53)^ROUNDDOWN(DATEDIF('Summary &amp; Purchase Assumptions'!$C$18,'Monthly Cash Flow'!BD$5,"Y"),0))</f>
        <v>0</v>
      </c>
      <c r="BE33" s="72">
        <f>$F33*((1+'Income Assumptions'!$E$53)^ROUNDDOWN(DATEDIF('Summary &amp; Purchase Assumptions'!$C$18,'Monthly Cash Flow'!BE$5,"Y"),0))</f>
        <v>0</v>
      </c>
      <c r="BF33" s="72">
        <f>$F33*((1+'Income Assumptions'!$E$53)^ROUNDDOWN(DATEDIF('Summary &amp; Purchase Assumptions'!$C$18,'Monthly Cash Flow'!BF$5,"Y"),0))</f>
        <v>0</v>
      </c>
      <c r="BG33" s="72">
        <f>$F33*((1+'Income Assumptions'!$E$53)^ROUNDDOWN(DATEDIF('Summary &amp; Purchase Assumptions'!$C$18,'Monthly Cash Flow'!BG$5,"Y"),0))</f>
        <v>0</v>
      </c>
      <c r="BH33" s="72">
        <f>$F33*((1+'Income Assumptions'!$E$53)^ROUNDDOWN(DATEDIF('Summary &amp; Purchase Assumptions'!$C$18,'Monthly Cash Flow'!BH$5,"Y"),0))</f>
        <v>0</v>
      </c>
      <c r="BI33" s="72">
        <f>$F33*((1+'Income Assumptions'!$E$53)^ROUNDDOWN(DATEDIF('Summary &amp; Purchase Assumptions'!$C$18,'Monthly Cash Flow'!BI$5,"Y"),0))</f>
        <v>0</v>
      </c>
      <c r="BJ33" s="72">
        <f>$F33*((1+'Income Assumptions'!$E$53)^ROUNDDOWN(DATEDIF('Summary &amp; Purchase Assumptions'!$C$18,'Monthly Cash Flow'!BJ$5,"Y"),0))</f>
        <v>0</v>
      </c>
      <c r="BK33" s="72">
        <f>$F33*((1+'Income Assumptions'!$E$53)^ROUNDDOWN(DATEDIF('Summary &amp; Purchase Assumptions'!$C$18,'Monthly Cash Flow'!BK$5,"Y"),0))</f>
        <v>0</v>
      </c>
      <c r="BL33" s="72">
        <f>$F33*((1+'Income Assumptions'!$E$53)^ROUNDDOWN(DATEDIF('Summary &amp; Purchase Assumptions'!$C$18,'Monthly Cash Flow'!BL$5,"Y"),0))</f>
        <v>0</v>
      </c>
      <c r="BM33" s="72">
        <f>$F33*((1+'Income Assumptions'!$E$53)^ROUNDDOWN(DATEDIF('Summary &amp; Purchase Assumptions'!$C$18,'Monthly Cash Flow'!BM$5,"Y"),0))</f>
        <v>0</v>
      </c>
      <c r="BN33" s="72">
        <f>$F33*((1+'Income Assumptions'!$E$53)^ROUNDDOWN(DATEDIF('Summary &amp; Purchase Assumptions'!$C$18,'Monthly Cash Flow'!BN$5,"Y"),0))</f>
        <v>0</v>
      </c>
      <c r="BO33" s="72">
        <f>$F33*((1+'Income Assumptions'!$E$53)^ROUNDDOWN(DATEDIF('Summary &amp; Purchase Assumptions'!$C$18,'Monthly Cash Flow'!BO$5,"Y"),0))</f>
        <v>0</v>
      </c>
      <c r="BP33" s="72">
        <f>$F33*((1+'Income Assumptions'!$E$53)^ROUNDDOWN(DATEDIF('Summary &amp; Purchase Assumptions'!$C$18,'Monthly Cash Flow'!BP$5,"Y"),0))</f>
        <v>0</v>
      </c>
      <c r="BQ33" s="72">
        <f>$F33*((1+'Income Assumptions'!$E$53)^ROUNDDOWN(DATEDIF('Summary &amp; Purchase Assumptions'!$C$18,'Monthly Cash Flow'!BQ$5,"Y"),0))</f>
        <v>0</v>
      </c>
      <c r="BR33" s="72">
        <f>$F33*((1+'Income Assumptions'!$E$53)^ROUNDDOWN(DATEDIF('Summary &amp; Purchase Assumptions'!$C$18,'Monthly Cash Flow'!BR$5,"Y"),0))</f>
        <v>0</v>
      </c>
      <c r="BS33" s="72">
        <f>$F33*((1+'Income Assumptions'!$E$53)^ROUNDDOWN(DATEDIF('Summary &amp; Purchase Assumptions'!$C$18,'Monthly Cash Flow'!BS$5,"Y"),0))</f>
        <v>0</v>
      </c>
      <c r="BT33" s="72">
        <f>$F33*((1+'Income Assumptions'!$E$53)^ROUNDDOWN(DATEDIF('Summary &amp; Purchase Assumptions'!$C$18,'Monthly Cash Flow'!BT$5,"Y"),0))</f>
        <v>0</v>
      </c>
      <c r="BU33" s="72">
        <f>$F33*((1+'Income Assumptions'!$E$53)^ROUNDDOWN(DATEDIF('Summary &amp; Purchase Assumptions'!$C$18,'Monthly Cash Flow'!BU$5,"Y"),0))</f>
        <v>0</v>
      </c>
      <c r="BV33" s="72">
        <f>$F33*((1+'Income Assumptions'!$E$53)^ROUNDDOWN(DATEDIF('Summary &amp; Purchase Assumptions'!$C$18,'Monthly Cash Flow'!BV$5,"Y"),0))</f>
        <v>0</v>
      </c>
      <c r="BW33" s="72">
        <f>$F33*((1+'Income Assumptions'!$E$53)^ROUNDDOWN(DATEDIF('Summary &amp; Purchase Assumptions'!$C$18,'Monthly Cash Flow'!BW$5,"Y"),0))</f>
        <v>0</v>
      </c>
      <c r="BX33" s="72">
        <f>$F33*((1+'Income Assumptions'!$E$53)^ROUNDDOWN(DATEDIF('Summary &amp; Purchase Assumptions'!$C$18,'Monthly Cash Flow'!BX$5,"Y"),0))</f>
        <v>0</v>
      </c>
      <c r="BY33" s="72">
        <f>$F33*((1+'Income Assumptions'!$E$53)^ROUNDDOWN(DATEDIF('Summary &amp; Purchase Assumptions'!$C$18,'Monthly Cash Flow'!BY$5,"Y"),0))</f>
        <v>0</v>
      </c>
      <c r="BZ33" s="72">
        <f>$F33*((1+'Income Assumptions'!$E$53)^ROUNDDOWN(DATEDIF('Summary &amp; Purchase Assumptions'!$C$18,'Monthly Cash Flow'!BZ$5,"Y"),0))</f>
        <v>0</v>
      </c>
      <c r="CA33" s="72">
        <f>$F33*((1+'Income Assumptions'!$E$53)^ROUNDDOWN(DATEDIF('Summary &amp; Purchase Assumptions'!$C$18,'Monthly Cash Flow'!CA$5,"Y"),0))</f>
        <v>0</v>
      </c>
      <c r="CB33" s="72">
        <f>$F33*((1+'Income Assumptions'!$E$53)^ROUNDDOWN(DATEDIF('Summary &amp; Purchase Assumptions'!$C$18,'Monthly Cash Flow'!CB$5,"Y"),0))</f>
        <v>0</v>
      </c>
      <c r="CC33" s="72">
        <f>$F33*((1+'Income Assumptions'!$E$53)^ROUNDDOWN(DATEDIF('Summary &amp; Purchase Assumptions'!$C$18,'Monthly Cash Flow'!CC$5,"Y"),0))</f>
        <v>0</v>
      </c>
      <c r="CD33" s="72">
        <f>$F33*((1+'Income Assumptions'!$E$53)^ROUNDDOWN(DATEDIF('Summary &amp; Purchase Assumptions'!$C$18,'Monthly Cash Flow'!CD$5,"Y"),0))</f>
        <v>0</v>
      </c>
      <c r="CE33" s="72">
        <f>$F33*((1+'Income Assumptions'!$E$53)^ROUNDDOWN(DATEDIF('Summary &amp; Purchase Assumptions'!$C$18,'Monthly Cash Flow'!CE$5,"Y"),0))</f>
        <v>0</v>
      </c>
      <c r="CF33" s="72">
        <f>$F33*((1+'Income Assumptions'!$E$53)^ROUNDDOWN(DATEDIF('Summary &amp; Purchase Assumptions'!$C$18,'Monthly Cash Flow'!CF$5,"Y"),0))</f>
        <v>0</v>
      </c>
      <c r="CG33" s="72">
        <f>$F33*((1+'Income Assumptions'!$E$53)^ROUNDDOWN(DATEDIF('Summary &amp; Purchase Assumptions'!$C$18,'Monthly Cash Flow'!CG$5,"Y"),0))</f>
        <v>0</v>
      </c>
      <c r="CH33" s="72">
        <f>$F33*((1+'Income Assumptions'!$E$53)^ROUNDDOWN(DATEDIF('Summary &amp; Purchase Assumptions'!$C$18,'Monthly Cash Flow'!CH$5,"Y"),0))</f>
        <v>0</v>
      </c>
      <c r="CI33" s="72">
        <f>$F33*((1+'Income Assumptions'!$E$53)^ROUNDDOWN(DATEDIF('Summary &amp; Purchase Assumptions'!$C$18,'Monthly Cash Flow'!CI$5,"Y"),0))</f>
        <v>0</v>
      </c>
      <c r="CJ33" s="72">
        <f>$F33*((1+'Income Assumptions'!$E$53)^ROUNDDOWN(DATEDIF('Summary &amp; Purchase Assumptions'!$C$18,'Monthly Cash Flow'!CJ$5,"Y"),0))</f>
        <v>0</v>
      </c>
      <c r="CK33" s="72">
        <f>$F33*((1+'Income Assumptions'!$E$53)^ROUNDDOWN(DATEDIF('Summary &amp; Purchase Assumptions'!$C$18,'Monthly Cash Flow'!CK$5,"Y"),0))</f>
        <v>0</v>
      </c>
      <c r="CL33" s="72">
        <f>$F33*((1+'Income Assumptions'!$E$53)^ROUNDDOWN(DATEDIF('Summary &amp; Purchase Assumptions'!$C$18,'Monthly Cash Flow'!CL$5,"Y"),0))</f>
        <v>0</v>
      </c>
      <c r="CM33" s="72">
        <f>$F33*((1+'Income Assumptions'!$E$53)^ROUNDDOWN(DATEDIF('Summary &amp; Purchase Assumptions'!$C$18,'Monthly Cash Flow'!CM$5,"Y"),0))</f>
        <v>0</v>
      </c>
      <c r="CN33" s="72">
        <f>$F33*((1+'Income Assumptions'!$E$53)^ROUNDDOWN(DATEDIF('Summary &amp; Purchase Assumptions'!$C$18,'Monthly Cash Flow'!CN$5,"Y"),0))</f>
        <v>0</v>
      </c>
      <c r="CO33" s="72">
        <f>$F33*((1+'Income Assumptions'!$E$53)^ROUNDDOWN(DATEDIF('Summary &amp; Purchase Assumptions'!$C$18,'Monthly Cash Flow'!CO$5,"Y"),0))</f>
        <v>0</v>
      </c>
      <c r="CP33" s="72">
        <f>$F33*((1+'Income Assumptions'!$E$53)^ROUNDDOWN(DATEDIF('Summary &amp; Purchase Assumptions'!$C$18,'Monthly Cash Flow'!CP$5,"Y"),0))</f>
        <v>0</v>
      </c>
      <c r="CQ33" s="72">
        <f>$F33*((1+'Income Assumptions'!$E$53)^ROUNDDOWN(DATEDIF('Summary &amp; Purchase Assumptions'!$C$18,'Monthly Cash Flow'!CQ$5,"Y"),0))</f>
        <v>0</v>
      </c>
      <c r="CR33" s="72">
        <f>$F33*((1+'Income Assumptions'!$E$53)^ROUNDDOWN(DATEDIF('Summary &amp; Purchase Assumptions'!$C$18,'Monthly Cash Flow'!CR$5,"Y"),0))</f>
        <v>0</v>
      </c>
      <c r="CS33" s="72">
        <f>$F33*((1+'Income Assumptions'!$E$53)^ROUNDDOWN(DATEDIF('Summary &amp; Purchase Assumptions'!$C$18,'Monthly Cash Flow'!CS$5,"Y"),0))</f>
        <v>0</v>
      </c>
      <c r="CT33" s="72">
        <f>$F33*((1+'Income Assumptions'!$E$53)^ROUNDDOWN(DATEDIF('Summary &amp; Purchase Assumptions'!$C$18,'Monthly Cash Flow'!CT$5,"Y"),0))</f>
        <v>0</v>
      </c>
      <c r="CU33" s="72">
        <f>$F33*((1+'Income Assumptions'!$E$53)^ROUNDDOWN(DATEDIF('Summary &amp; Purchase Assumptions'!$C$18,'Monthly Cash Flow'!CU$5,"Y"),0))</f>
        <v>0</v>
      </c>
      <c r="CV33" s="72">
        <f>$F33*((1+'Income Assumptions'!$E$53)^ROUNDDOWN(DATEDIF('Summary &amp; Purchase Assumptions'!$C$18,'Monthly Cash Flow'!CV$5,"Y"),0))</f>
        <v>0</v>
      </c>
      <c r="CW33" s="72">
        <f>$F33*((1+'Income Assumptions'!$E$53)^ROUNDDOWN(DATEDIF('Summary &amp; Purchase Assumptions'!$C$18,'Monthly Cash Flow'!CW$5,"Y"),0))</f>
        <v>0</v>
      </c>
      <c r="CX33" s="72">
        <f>$F33*((1+'Income Assumptions'!$E$53)^ROUNDDOWN(DATEDIF('Summary &amp; Purchase Assumptions'!$C$18,'Monthly Cash Flow'!CX$5,"Y"),0))</f>
        <v>0</v>
      </c>
      <c r="CY33" s="72">
        <f>$F33*((1+'Income Assumptions'!$E$53)^ROUNDDOWN(DATEDIF('Summary &amp; Purchase Assumptions'!$C$18,'Monthly Cash Flow'!CY$5,"Y"),0))</f>
        <v>0</v>
      </c>
      <c r="CZ33" s="72">
        <f>$F33*((1+'Income Assumptions'!$E$53)^ROUNDDOWN(DATEDIF('Summary &amp; Purchase Assumptions'!$C$18,'Monthly Cash Flow'!CZ$5,"Y"),0))</f>
        <v>0</v>
      </c>
      <c r="DA33" s="72">
        <f>$F33*((1+'Income Assumptions'!$E$53)^ROUNDDOWN(DATEDIF('Summary &amp; Purchase Assumptions'!$C$18,'Monthly Cash Flow'!DA$5,"Y"),0))</f>
        <v>0</v>
      </c>
      <c r="DB33" s="72">
        <f>$F33*((1+'Income Assumptions'!$E$53)^ROUNDDOWN(DATEDIF('Summary &amp; Purchase Assumptions'!$C$18,'Monthly Cash Flow'!DB$5,"Y"),0))</f>
        <v>0</v>
      </c>
      <c r="DC33" s="72">
        <f>$F33*((1+'Income Assumptions'!$E$53)^ROUNDDOWN(DATEDIF('Summary &amp; Purchase Assumptions'!$C$18,'Monthly Cash Flow'!DC$5,"Y"),0))</f>
        <v>0</v>
      </c>
      <c r="DD33" s="72">
        <f>$F33*((1+'Income Assumptions'!$E$53)^ROUNDDOWN(DATEDIF('Summary &amp; Purchase Assumptions'!$C$18,'Monthly Cash Flow'!DD$5,"Y"),0))</f>
        <v>0</v>
      </c>
      <c r="DE33" s="72">
        <f>$F33*((1+'Income Assumptions'!$E$53)^ROUNDDOWN(DATEDIF('Summary &amp; Purchase Assumptions'!$C$18,'Monthly Cash Flow'!DE$5,"Y"),0))</f>
        <v>0</v>
      </c>
      <c r="DF33" s="72">
        <f>$F33*((1+'Income Assumptions'!$E$53)^ROUNDDOWN(DATEDIF('Summary &amp; Purchase Assumptions'!$C$18,'Monthly Cash Flow'!DF$5,"Y"),0))</f>
        <v>0</v>
      </c>
      <c r="DG33" s="72">
        <f>$F33*((1+'Income Assumptions'!$E$53)^ROUNDDOWN(DATEDIF('Summary &amp; Purchase Assumptions'!$C$18,'Monthly Cash Flow'!DG$5,"Y"),0))</f>
        <v>0</v>
      </c>
      <c r="DH33" s="72">
        <f>$F33*((1+'Income Assumptions'!$E$53)^ROUNDDOWN(DATEDIF('Summary &amp; Purchase Assumptions'!$C$18,'Monthly Cash Flow'!DH$5,"Y"),0))</f>
        <v>0</v>
      </c>
      <c r="DI33" s="72">
        <f>$F33*((1+'Income Assumptions'!$E$53)^ROUNDDOWN(DATEDIF('Summary &amp; Purchase Assumptions'!$C$18,'Monthly Cash Flow'!DI$5,"Y"),0))</f>
        <v>0</v>
      </c>
      <c r="DJ33" s="72">
        <f>$F33*((1+'Income Assumptions'!$E$53)^ROUNDDOWN(DATEDIF('Summary &amp; Purchase Assumptions'!$C$18,'Monthly Cash Flow'!DJ$5,"Y"),0))</f>
        <v>0</v>
      </c>
      <c r="DK33" s="72">
        <f>$F33*((1+'Income Assumptions'!$E$53)^ROUNDDOWN(DATEDIF('Summary &amp; Purchase Assumptions'!$C$18,'Monthly Cash Flow'!DK$5,"Y"),0))</f>
        <v>0</v>
      </c>
      <c r="DL33" s="72">
        <f>$F33*((1+'Income Assumptions'!$E$53)^ROUNDDOWN(DATEDIF('Summary &amp; Purchase Assumptions'!$C$18,'Monthly Cash Flow'!DL$5,"Y"),0))</f>
        <v>0</v>
      </c>
      <c r="DM33" s="72">
        <f>$F33*((1+'Income Assumptions'!$E$53)^ROUNDDOWN(DATEDIF('Summary &amp; Purchase Assumptions'!$C$18,'Monthly Cash Flow'!DM$5,"Y"),0))</f>
        <v>0</v>
      </c>
      <c r="DN33" s="72">
        <f>$F33*((1+'Income Assumptions'!$E$53)^ROUNDDOWN(DATEDIF('Summary &amp; Purchase Assumptions'!$C$18,'Monthly Cash Flow'!DN$5,"Y"),0))</f>
        <v>0</v>
      </c>
      <c r="DO33" s="72">
        <f>$F33*((1+'Income Assumptions'!$E$53)^ROUNDDOWN(DATEDIF('Summary &amp; Purchase Assumptions'!$C$18,'Monthly Cash Flow'!DO$5,"Y"),0))</f>
        <v>0</v>
      </c>
      <c r="DP33" s="72">
        <f>$F33*((1+'Income Assumptions'!$E$53)^ROUNDDOWN(DATEDIF('Summary &amp; Purchase Assumptions'!$C$18,'Monthly Cash Flow'!DP$5,"Y"),0))</f>
        <v>0</v>
      </c>
      <c r="DQ33" s="72">
        <f>$F33*((1+'Income Assumptions'!$E$53)^ROUNDDOWN(DATEDIF('Summary &amp; Purchase Assumptions'!$C$18,'Monthly Cash Flow'!DQ$5,"Y"),0))</f>
        <v>0</v>
      </c>
      <c r="DR33" s="72">
        <f>$F33*((1+'Income Assumptions'!$E$53)^ROUNDDOWN(DATEDIF('Summary &amp; Purchase Assumptions'!$C$18,'Monthly Cash Flow'!DR$5,"Y"),0))</f>
        <v>0</v>
      </c>
      <c r="DS33" s="72">
        <f>$F33*((1+'Income Assumptions'!$E$53)^ROUNDDOWN(DATEDIF('Summary &amp; Purchase Assumptions'!$C$18,'Monthly Cash Flow'!DS$5,"Y"),0))</f>
        <v>0</v>
      </c>
      <c r="DT33" s="72">
        <f>$F33*((1+'Income Assumptions'!$E$53)^ROUNDDOWN(DATEDIF('Summary &amp; Purchase Assumptions'!$C$18,'Monthly Cash Flow'!DT$5,"Y"),0))</f>
        <v>0</v>
      </c>
      <c r="DU33" s="72">
        <f>$F33*((1+'Income Assumptions'!$E$53)^ROUNDDOWN(DATEDIF('Summary &amp; Purchase Assumptions'!$C$18,'Monthly Cash Flow'!DU$5,"Y"),0))</f>
        <v>0</v>
      </c>
      <c r="DV33" s="72">
        <f>$F33*((1+'Income Assumptions'!$E$53)^ROUNDDOWN(DATEDIF('Summary &amp; Purchase Assumptions'!$C$18,'Monthly Cash Flow'!DV$5,"Y"),0))</f>
        <v>0</v>
      </c>
      <c r="DW33" s="72">
        <f>$F33*((1+'Income Assumptions'!$E$53)^ROUNDDOWN(DATEDIF('Summary &amp; Purchase Assumptions'!$C$18,'Monthly Cash Flow'!DW$5,"Y"),0))</f>
        <v>0</v>
      </c>
      <c r="DX33" s="72">
        <f>$F33*((1+'Income Assumptions'!$E$53)^ROUNDDOWN(DATEDIF('Summary &amp; Purchase Assumptions'!$C$18,'Monthly Cash Flow'!DX$5,"Y"),0))</f>
        <v>0</v>
      </c>
      <c r="DY33" s="72">
        <f>$F33*((1+'Income Assumptions'!$E$53)^ROUNDDOWN(DATEDIF('Summary &amp; Purchase Assumptions'!$C$18,'Monthly Cash Flow'!DY$5,"Y"),0))</f>
        <v>0</v>
      </c>
      <c r="DZ33" s="72">
        <f>$F33*((1+'Income Assumptions'!$E$53)^ROUNDDOWN(DATEDIF('Summary &amp; Purchase Assumptions'!$C$18,'Monthly Cash Flow'!DZ$5,"Y"),0))</f>
        <v>0</v>
      </c>
      <c r="EA33" s="72">
        <f>$F33*((1+'Income Assumptions'!$E$53)^ROUNDDOWN(DATEDIF('Summary &amp; Purchase Assumptions'!$C$18,'Monthly Cash Flow'!EA$5,"Y"),0))</f>
        <v>0</v>
      </c>
      <c r="EB33" s="72">
        <f>$F33*((1+'Income Assumptions'!$E$53)^ROUNDDOWN(DATEDIF('Summary &amp; Purchase Assumptions'!$C$18,'Monthly Cash Flow'!EB$5,"Y"),0))</f>
        <v>0</v>
      </c>
      <c r="EC33" s="72">
        <f>$F33*((1+'Income Assumptions'!$E$53)^ROUNDDOWN(DATEDIF('Summary &amp; Purchase Assumptions'!$C$18,'Monthly Cash Flow'!EC$5,"Y"),0))</f>
        <v>0</v>
      </c>
      <c r="ED33" s="72">
        <f>$F33*((1+'Income Assumptions'!$E$53)^ROUNDDOWN(DATEDIF('Summary &amp; Purchase Assumptions'!$C$18,'Monthly Cash Flow'!ED$5,"Y"),0))</f>
        <v>0</v>
      </c>
      <c r="EE33" s="72">
        <f>$F33*((1+'Income Assumptions'!$E$53)^ROUNDDOWN(DATEDIF('Summary &amp; Purchase Assumptions'!$C$18,'Monthly Cash Flow'!EE$5,"Y"),0))</f>
        <v>0</v>
      </c>
      <c r="EF33" s="72">
        <f>$F33*((1+'Income Assumptions'!$E$53)^ROUNDDOWN(DATEDIF('Summary &amp; Purchase Assumptions'!$C$18,'Monthly Cash Flow'!EF$5,"Y"),0))</f>
        <v>0</v>
      </c>
      <c r="EG33" s="69">
        <f>$F33*((1+'Income Assumptions'!$E$53)^ROUNDDOWN(DATEDIF('Summary &amp; Purchase Assumptions'!$C$18,'Monthly Cash Flow'!EG$5,"Y"),0))</f>
        <v>0</v>
      </c>
    </row>
    <row r="34" spans="2:139" ht="15" x14ac:dyDescent="0.25">
      <c r="B34" s="23"/>
      <c r="C34" s="83" t="s">
        <v>246</v>
      </c>
      <c r="D34" s="19">
        <f t="shared" si="55"/>
        <v>0</v>
      </c>
      <c r="E34" s="341"/>
      <c r="F34" s="72">
        <f>-'Income Assumptions'!D48/12</f>
        <v>0</v>
      </c>
      <c r="G34" s="72">
        <f>$F34*((1+'Income Assumptions'!$E$53)^ROUNDDOWN(DATEDIF('Summary &amp; Purchase Assumptions'!$C$18,'Monthly Cash Flow'!G$5,"Y"),0))</f>
        <v>0</v>
      </c>
      <c r="H34" s="72">
        <f>$F34*((1+'Income Assumptions'!$E$53)^ROUNDDOWN(DATEDIF('Summary &amp; Purchase Assumptions'!$C$18,'Monthly Cash Flow'!H$5,"Y"),0))</f>
        <v>0</v>
      </c>
      <c r="I34" s="72">
        <f>$F34*((1+'Income Assumptions'!$E$53)^ROUNDDOWN(DATEDIF('Summary &amp; Purchase Assumptions'!$C$18,'Monthly Cash Flow'!I$5,"Y"),0))</f>
        <v>0</v>
      </c>
      <c r="J34" s="72">
        <f>$F34*((1+'Income Assumptions'!$E$53)^ROUNDDOWN(DATEDIF('Summary &amp; Purchase Assumptions'!$C$18,'Monthly Cash Flow'!J$5,"Y"),0))</f>
        <v>0</v>
      </c>
      <c r="K34" s="72">
        <f>$F34*((1+'Income Assumptions'!$E$53)^ROUNDDOWN(DATEDIF('Summary &amp; Purchase Assumptions'!$C$18,'Monthly Cash Flow'!K$5,"Y"),0))</f>
        <v>0</v>
      </c>
      <c r="L34" s="72">
        <f>$F34*((1+'Income Assumptions'!$E$53)^ROUNDDOWN(DATEDIF('Summary &amp; Purchase Assumptions'!$C$18,'Monthly Cash Flow'!L$5,"Y"),0))</f>
        <v>0</v>
      </c>
      <c r="M34" s="72">
        <f>$F34*((1+'Income Assumptions'!$E$53)^ROUNDDOWN(DATEDIF('Summary &amp; Purchase Assumptions'!$C$18,'Monthly Cash Flow'!M$5,"Y"),0))</f>
        <v>0</v>
      </c>
      <c r="N34" s="72">
        <f>$F34*((1+'Income Assumptions'!$E$53)^ROUNDDOWN(DATEDIF('Summary &amp; Purchase Assumptions'!$C$18,'Monthly Cash Flow'!N$5,"Y"),0))</f>
        <v>0</v>
      </c>
      <c r="O34" s="72">
        <f>$F34*((1+'Income Assumptions'!$E$53)^ROUNDDOWN(DATEDIF('Summary &amp; Purchase Assumptions'!$C$18,'Monthly Cash Flow'!O$5,"Y"),0))</f>
        <v>0</v>
      </c>
      <c r="P34" s="72">
        <f>$F34*((1+'Income Assumptions'!$E$53)^ROUNDDOWN(DATEDIF('Summary &amp; Purchase Assumptions'!$C$18,'Monthly Cash Flow'!P$5,"Y"),0))</f>
        <v>0</v>
      </c>
      <c r="Q34" s="72">
        <f>$F34*((1+'Income Assumptions'!$E$53)^ROUNDDOWN(DATEDIF('Summary &amp; Purchase Assumptions'!$C$18,'Monthly Cash Flow'!Q$5,"Y"),0))</f>
        <v>0</v>
      </c>
      <c r="R34" s="72">
        <f>$F34*((1+'Income Assumptions'!$E$53)^ROUNDDOWN(DATEDIF('Summary &amp; Purchase Assumptions'!$C$18,'Monthly Cash Flow'!R$5,"Y"),0))</f>
        <v>0</v>
      </c>
      <c r="S34" s="72">
        <f>$F34*((1+'Income Assumptions'!$E$53)^ROUNDDOWN(DATEDIF('Summary &amp; Purchase Assumptions'!$C$18,'Monthly Cash Flow'!S$5,"Y"),0))</f>
        <v>0</v>
      </c>
      <c r="T34" s="72">
        <f>$F34*((1+'Income Assumptions'!$E$53)^ROUNDDOWN(DATEDIF('Summary &amp; Purchase Assumptions'!$C$18,'Monthly Cash Flow'!T$5,"Y"),0))</f>
        <v>0</v>
      </c>
      <c r="U34" s="72">
        <f>$F34*((1+'Income Assumptions'!$E$53)^ROUNDDOWN(DATEDIF('Summary &amp; Purchase Assumptions'!$C$18,'Monthly Cash Flow'!U$5,"Y"),0))</f>
        <v>0</v>
      </c>
      <c r="V34" s="72">
        <f>$F34*((1+'Income Assumptions'!$E$53)^ROUNDDOWN(DATEDIF('Summary &amp; Purchase Assumptions'!$C$18,'Monthly Cash Flow'!V$5,"Y"),0))</f>
        <v>0</v>
      </c>
      <c r="W34" s="72">
        <f>$F34*((1+'Income Assumptions'!$E$53)^ROUNDDOWN(DATEDIF('Summary &amp; Purchase Assumptions'!$C$18,'Monthly Cash Flow'!W$5,"Y"),0))</f>
        <v>0</v>
      </c>
      <c r="X34" s="72">
        <f>$F34*((1+'Income Assumptions'!$E$53)^ROUNDDOWN(DATEDIF('Summary &amp; Purchase Assumptions'!$C$18,'Monthly Cash Flow'!X$5,"Y"),0))</f>
        <v>0</v>
      </c>
      <c r="Y34" s="72">
        <f>$F34*((1+'Income Assumptions'!$E$53)^ROUNDDOWN(DATEDIF('Summary &amp; Purchase Assumptions'!$C$18,'Monthly Cash Flow'!Y$5,"Y"),0))</f>
        <v>0</v>
      </c>
      <c r="Z34" s="72">
        <f>$F34*((1+'Income Assumptions'!$E$53)^ROUNDDOWN(DATEDIF('Summary &amp; Purchase Assumptions'!$C$18,'Monthly Cash Flow'!Z$5,"Y"),0))</f>
        <v>0</v>
      </c>
      <c r="AA34" s="72">
        <f>$F34*((1+'Income Assumptions'!$E$53)^ROUNDDOWN(DATEDIF('Summary &amp; Purchase Assumptions'!$C$18,'Monthly Cash Flow'!AA$5,"Y"),0))</f>
        <v>0</v>
      </c>
      <c r="AB34" s="72">
        <f>$F34*((1+'Income Assumptions'!$E$53)^ROUNDDOWN(DATEDIF('Summary &amp; Purchase Assumptions'!$C$18,'Monthly Cash Flow'!AB$5,"Y"),0))</f>
        <v>0</v>
      </c>
      <c r="AC34" s="72">
        <f>$F34*((1+'Income Assumptions'!$E$53)^ROUNDDOWN(DATEDIF('Summary &amp; Purchase Assumptions'!$C$18,'Monthly Cash Flow'!AC$5,"Y"),0))</f>
        <v>0</v>
      </c>
      <c r="AD34" s="72">
        <f>$F34*((1+'Income Assumptions'!$E$53)^ROUNDDOWN(DATEDIF('Summary &amp; Purchase Assumptions'!$C$18,'Monthly Cash Flow'!AD$5,"Y"),0))</f>
        <v>0</v>
      </c>
      <c r="AE34" s="72">
        <f>$F34*((1+'Income Assumptions'!$E$53)^ROUNDDOWN(DATEDIF('Summary &amp; Purchase Assumptions'!$C$18,'Monthly Cash Flow'!AE$5,"Y"),0))</f>
        <v>0</v>
      </c>
      <c r="AF34" s="72">
        <f>$F34*((1+'Income Assumptions'!$E$53)^ROUNDDOWN(DATEDIF('Summary &amp; Purchase Assumptions'!$C$18,'Monthly Cash Flow'!AF$5,"Y"),0))</f>
        <v>0</v>
      </c>
      <c r="AG34" s="72">
        <f>$F34*((1+'Income Assumptions'!$E$53)^ROUNDDOWN(DATEDIF('Summary &amp; Purchase Assumptions'!$C$18,'Monthly Cash Flow'!AG$5,"Y"),0))</f>
        <v>0</v>
      </c>
      <c r="AH34" s="72">
        <f>$F34*((1+'Income Assumptions'!$E$53)^ROUNDDOWN(DATEDIF('Summary &amp; Purchase Assumptions'!$C$18,'Monthly Cash Flow'!AH$5,"Y"),0))</f>
        <v>0</v>
      </c>
      <c r="AI34" s="72">
        <f>$F34*((1+'Income Assumptions'!$E$53)^ROUNDDOWN(DATEDIF('Summary &amp; Purchase Assumptions'!$C$18,'Monthly Cash Flow'!AI$5,"Y"),0))</f>
        <v>0</v>
      </c>
      <c r="AJ34" s="72">
        <f>$F34*((1+'Income Assumptions'!$E$53)^ROUNDDOWN(DATEDIF('Summary &amp; Purchase Assumptions'!$C$18,'Monthly Cash Flow'!AJ$5,"Y"),0))</f>
        <v>0</v>
      </c>
      <c r="AK34" s="72">
        <f>$F34*((1+'Income Assumptions'!$E$53)^ROUNDDOWN(DATEDIF('Summary &amp; Purchase Assumptions'!$C$18,'Monthly Cash Flow'!AK$5,"Y"),0))</f>
        <v>0</v>
      </c>
      <c r="AL34" s="72">
        <f>$F34*((1+'Income Assumptions'!$E$53)^ROUNDDOWN(DATEDIF('Summary &amp; Purchase Assumptions'!$C$18,'Monthly Cash Flow'!AL$5,"Y"),0))</f>
        <v>0</v>
      </c>
      <c r="AM34" s="72">
        <f>$F34*((1+'Income Assumptions'!$E$53)^ROUNDDOWN(DATEDIF('Summary &amp; Purchase Assumptions'!$C$18,'Monthly Cash Flow'!AM$5,"Y"),0))</f>
        <v>0</v>
      </c>
      <c r="AN34" s="72">
        <f>$F34*((1+'Income Assumptions'!$E$53)^ROUNDDOWN(DATEDIF('Summary &amp; Purchase Assumptions'!$C$18,'Monthly Cash Flow'!AN$5,"Y"),0))</f>
        <v>0</v>
      </c>
      <c r="AO34" s="72">
        <f>$F34*((1+'Income Assumptions'!$E$53)^ROUNDDOWN(DATEDIF('Summary &amp; Purchase Assumptions'!$C$18,'Monthly Cash Flow'!AO$5,"Y"),0))</f>
        <v>0</v>
      </c>
      <c r="AP34" s="72">
        <f>$F34*((1+'Income Assumptions'!$E$53)^ROUNDDOWN(DATEDIF('Summary &amp; Purchase Assumptions'!$C$18,'Monthly Cash Flow'!AP$5,"Y"),0))</f>
        <v>0</v>
      </c>
      <c r="AQ34" s="72">
        <f>$F34*((1+'Income Assumptions'!$E$53)^ROUNDDOWN(DATEDIF('Summary &amp; Purchase Assumptions'!$C$18,'Monthly Cash Flow'!AQ$5,"Y"),0))</f>
        <v>0</v>
      </c>
      <c r="AR34" s="72">
        <f>$F34*((1+'Income Assumptions'!$E$53)^ROUNDDOWN(DATEDIF('Summary &amp; Purchase Assumptions'!$C$18,'Monthly Cash Flow'!AR$5,"Y"),0))</f>
        <v>0</v>
      </c>
      <c r="AS34" s="72">
        <f>$F34*((1+'Income Assumptions'!$E$53)^ROUNDDOWN(DATEDIF('Summary &amp; Purchase Assumptions'!$C$18,'Monthly Cash Flow'!AS$5,"Y"),0))</f>
        <v>0</v>
      </c>
      <c r="AT34" s="72">
        <f>$F34*((1+'Income Assumptions'!$E$53)^ROUNDDOWN(DATEDIF('Summary &amp; Purchase Assumptions'!$C$18,'Monthly Cash Flow'!AT$5,"Y"),0))</f>
        <v>0</v>
      </c>
      <c r="AU34" s="72">
        <f>$F34*((1+'Income Assumptions'!$E$53)^ROUNDDOWN(DATEDIF('Summary &amp; Purchase Assumptions'!$C$18,'Monthly Cash Flow'!AU$5,"Y"),0))</f>
        <v>0</v>
      </c>
      <c r="AV34" s="72">
        <f>$F34*((1+'Income Assumptions'!$E$53)^ROUNDDOWN(DATEDIF('Summary &amp; Purchase Assumptions'!$C$18,'Monthly Cash Flow'!AV$5,"Y"),0))</f>
        <v>0</v>
      </c>
      <c r="AW34" s="72">
        <f>$F34*((1+'Income Assumptions'!$E$53)^ROUNDDOWN(DATEDIF('Summary &amp; Purchase Assumptions'!$C$18,'Monthly Cash Flow'!AW$5,"Y"),0))</f>
        <v>0</v>
      </c>
      <c r="AX34" s="72">
        <f>$F34*((1+'Income Assumptions'!$E$53)^ROUNDDOWN(DATEDIF('Summary &amp; Purchase Assumptions'!$C$18,'Monthly Cash Flow'!AX$5,"Y"),0))</f>
        <v>0</v>
      </c>
      <c r="AY34" s="72">
        <f>$F34*((1+'Income Assumptions'!$E$53)^ROUNDDOWN(DATEDIF('Summary &amp; Purchase Assumptions'!$C$18,'Monthly Cash Flow'!AY$5,"Y"),0))</f>
        <v>0</v>
      </c>
      <c r="AZ34" s="72">
        <f>$F34*((1+'Income Assumptions'!$E$53)^ROUNDDOWN(DATEDIF('Summary &amp; Purchase Assumptions'!$C$18,'Monthly Cash Flow'!AZ$5,"Y"),0))</f>
        <v>0</v>
      </c>
      <c r="BA34" s="72">
        <f>$F34*((1+'Income Assumptions'!$E$53)^ROUNDDOWN(DATEDIF('Summary &amp; Purchase Assumptions'!$C$18,'Monthly Cash Flow'!BA$5,"Y"),0))</f>
        <v>0</v>
      </c>
      <c r="BB34" s="72">
        <f>$F34*((1+'Income Assumptions'!$E$53)^ROUNDDOWN(DATEDIF('Summary &amp; Purchase Assumptions'!$C$18,'Monthly Cash Flow'!BB$5,"Y"),0))</f>
        <v>0</v>
      </c>
      <c r="BC34" s="72">
        <f>$F34*((1+'Income Assumptions'!$E$53)^ROUNDDOWN(DATEDIF('Summary &amp; Purchase Assumptions'!$C$18,'Monthly Cash Flow'!BC$5,"Y"),0))</f>
        <v>0</v>
      </c>
      <c r="BD34" s="72">
        <f>$F34*((1+'Income Assumptions'!$E$53)^ROUNDDOWN(DATEDIF('Summary &amp; Purchase Assumptions'!$C$18,'Monthly Cash Flow'!BD$5,"Y"),0))</f>
        <v>0</v>
      </c>
      <c r="BE34" s="72">
        <f>$F34*((1+'Income Assumptions'!$E$53)^ROUNDDOWN(DATEDIF('Summary &amp; Purchase Assumptions'!$C$18,'Monthly Cash Flow'!BE$5,"Y"),0))</f>
        <v>0</v>
      </c>
      <c r="BF34" s="72">
        <f>$F34*((1+'Income Assumptions'!$E$53)^ROUNDDOWN(DATEDIF('Summary &amp; Purchase Assumptions'!$C$18,'Monthly Cash Flow'!BF$5,"Y"),0))</f>
        <v>0</v>
      </c>
      <c r="BG34" s="72">
        <f>$F34*((1+'Income Assumptions'!$E$53)^ROUNDDOWN(DATEDIF('Summary &amp; Purchase Assumptions'!$C$18,'Monthly Cash Flow'!BG$5,"Y"),0))</f>
        <v>0</v>
      </c>
      <c r="BH34" s="72">
        <f>$F34*((1+'Income Assumptions'!$E$53)^ROUNDDOWN(DATEDIF('Summary &amp; Purchase Assumptions'!$C$18,'Monthly Cash Flow'!BH$5,"Y"),0))</f>
        <v>0</v>
      </c>
      <c r="BI34" s="72">
        <f>$F34*((1+'Income Assumptions'!$E$53)^ROUNDDOWN(DATEDIF('Summary &amp; Purchase Assumptions'!$C$18,'Monthly Cash Flow'!BI$5,"Y"),0))</f>
        <v>0</v>
      </c>
      <c r="BJ34" s="72">
        <f>$F34*((1+'Income Assumptions'!$E$53)^ROUNDDOWN(DATEDIF('Summary &amp; Purchase Assumptions'!$C$18,'Monthly Cash Flow'!BJ$5,"Y"),0))</f>
        <v>0</v>
      </c>
      <c r="BK34" s="72">
        <f>$F34*((1+'Income Assumptions'!$E$53)^ROUNDDOWN(DATEDIF('Summary &amp; Purchase Assumptions'!$C$18,'Monthly Cash Flow'!BK$5,"Y"),0))</f>
        <v>0</v>
      </c>
      <c r="BL34" s="72">
        <f>$F34*((1+'Income Assumptions'!$E$53)^ROUNDDOWN(DATEDIF('Summary &amp; Purchase Assumptions'!$C$18,'Monthly Cash Flow'!BL$5,"Y"),0))</f>
        <v>0</v>
      </c>
      <c r="BM34" s="72">
        <f>$F34*((1+'Income Assumptions'!$E$53)^ROUNDDOWN(DATEDIF('Summary &amp; Purchase Assumptions'!$C$18,'Monthly Cash Flow'!BM$5,"Y"),0))</f>
        <v>0</v>
      </c>
      <c r="BN34" s="72">
        <f>$F34*((1+'Income Assumptions'!$E$53)^ROUNDDOWN(DATEDIF('Summary &amp; Purchase Assumptions'!$C$18,'Monthly Cash Flow'!BN$5,"Y"),0))</f>
        <v>0</v>
      </c>
      <c r="BO34" s="72">
        <f>$F34*((1+'Income Assumptions'!$E$53)^ROUNDDOWN(DATEDIF('Summary &amp; Purchase Assumptions'!$C$18,'Monthly Cash Flow'!BO$5,"Y"),0))</f>
        <v>0</v>
      </c>
      <c r="BP34" s="72">
        <f>$F34*((1+'Income Assumptions'!$E$53)^ROUNDDOWN(DATEDIF('Summary &amp; Purchase Assumptions'!$C$18,'Monthly Cash Flow'!BP$5,"Y"),0))</f>
        <v>0</v>
      </c>
      <c r="BQ34" s="72">
        <f>$F34*((1+'Income Assumptions'!$E$53)^ROUNDDOWN(DATEDIF('Summary &amp; Purchase Assumptions'!$C$18,'Monthly Cash Flow'!BQ$5,"Y"),0))</f>
        <v>0</v>
      </c>
      <c r="BR34" s="72">
        <f>$F34*((1+'Income Assumptions'!$E$53)^ROUNDDOWN(DATEDIF('Summary &amp; Purchase Assumptions'!$C$18,'Monthly Cash Flow'!BR$5,"Y"),0))</f>
        <v>0</v>
      </c>
      <c r="BS34" s="72">
        <f>$F34*((1+'Income Assumptions'!$E$53)^ROUNDDOWN(DATEDIF('Summary &amp; Purchase Assumptions'!$C$18,'Monthly Cash Flow'!BS$5,"Y"),0))</f>
        <v>0</v>
      </c>
      <c r="BT34" s="72">
        <f>$F34*((1+'Income Assumptions'!$E$53)^ROUNDDOWN(DATEDIF('Summary &amp; Purchase Assumptions'!$C$18,'Monthly Cash Flow'!BT$5,"Y"),0))</f>
        <v>0</v>
      </c>
      <c r="BU34" s="72">
        <f>$F34*((1+'Income Assumptions'!$E$53)^ROUNDDOWN(DATEDIF('Summary &amp; Purchase Assumptions'!$C$18,'Monthly Cash Flow'!BU$5,"Y"),0))</f>
        <v>0</v>
      </c>
      <c r="BV34" s="72">
        <f>$F34*((1+'Income Assumptions'!$E$53)^ROUNDDOWN(DATEDIF('Summary &amp; Purchase Assumptions'!$C$18,'Monthly Cash Flow'!BV$5,"Y"),0))</f>
        <v>0</v>
      </c>
      <c r="BW34" s="72">
        <f>$F34*((1+'Income Assumptions'!$E$53)^ROUNDDOWN(DATEDIF('Summary &amp; Purchase Assumptions'!$C$18,'Monthly Cash Flow'!BW$5,"Y"),0))</f>
        <v>0</v>
      </c>
      <c r="BX34" s="72">
        <f>$F34*((1+'Income Assumptions'!$E$53)^ROUNDDOWN(DATEDIF('Summary &amp; Purchase Assumptions'!$C$18,'Monthly Cash Flow'!BX$5,"Y"),0))</f>
        <v>0</v>
      </c>
      <c r="BY34" s="72">
        <f>$F34*((1+'Income Assumptions'!$E$53)^ROUNDDOWN(DATEDIF('Summary &amp; Purchase Assumptions'!$C$18,'Monthly Cash Flow'!BY$5,"Y"),0))</f>
        <v>0</v>
      </c>
      <c r="BZ34" s="72">
        <f>$F34*((1+'Income Assumptions'!$E$53)^ROUNDDOWN(DATEDIF('Summary &amp; Purchase Assumptions'!$C$18,'Monthly Cash Flow'!BZ$5,"Y"),0))</f>
        <v>0</v>
      </c>
      <c r="CA34" s="72">
        <f>$F34*((1+'Income Assumptions'!$E$53)^ROUNDDOWN(DATEDIF('Summary &amp; Purchase Assumptions'!$C$18,'Monthly Cash Flow'!CA$5,"Y"),0))</f>
        <v>0</v>
      </c>
      <c r="CB34" s="72">
        <f>$F34*((1+'Income Assumptions'!$E$53)^ROUNDDOWN(DATEDIF('Summary &amp; Purchase Assumptions'!$C$18,'Monthly Cash Flow'!CB$5,"Y"),0))</f>
        <v>0</v>
      </c>
      <c r="CC34" s="72">
        <f>$F34*((1+'Income Assumptions'!$E$53)^ROUNDDOWN(DATEDIF('Summary &amp; Purchase Assumptions'!$C$18,'Monthly Cash Flow'!CC$5,"Y"),0))</f>
        <v>0</v>
      </c>
      <c r="CD34" s="72">
        <f>$F34*((1+'Income Assumptions'!$E$53)^ROUNDDOWN(DATEDIF('Summary &amp; Purchase Assumptions'!$C$18,'Monthly Cash Flow'!CD$5,"Y"),0))</f>
        <v>0</v>
      </c>
      <c r="CE34" s="72">
        <f>$F34*((1+'Income Assumptions'!$E$53)^ROUNDDOWN(DATEDIF('Summary &amp; Purchase Assumptions'!$C$18,'Monthly Cash Flow'!CE$5,"Y"),0))</f>
        <v>0</v>
      </c>
      <c r="CF34" s="72">
        <f>$F34*((1+'Income Assumptions'!$E$53)^ROUNDDOWN(DATEDIF('Summary &amp; Purchase Assumptions'!$C$18,'Monthly Cash Flow'!CF$5,"Y"),0))</f>
        <v>0</v>
      </c>
      <c r="CG34" s="72">
        <f>$F34*((1+'Income Assumptions'!$E$53)^ROUNDDOWN(DATEDIF('Summary &amp; Purchase Assumptions'!$C$18,'Monthly Cash Flow'!CG$5,"Y"),0))</f>
        <v>0</v>
      </c>
      <c r="CH34" s="72">
        <f>$F34*((1+'Income Assumptions'!$E$53)^ROUNDDOWN(DATEDIF('Summary &amp; Purchase Assumptions'!$C$18,'Monthly Cash Flow'!CH$5,"Y"),0))</f>
        <v>0</v>
      </c>
      <c r="CI34" s="72">
        <f>$F34*((1+'Income Assumptions'!$E$53)^ROUNDDOWN(DATEDIF('Summary &amp; Purchase Assumptions'!$C$18,'Monthly Cash Flow'!CI$5,"Y"),0))</f>
        <v>0</v>
      </c>
      <c r="CJ34" s="72">
        <f>$F34*((1+'Income Assumptions'!$E$53)^ROUNDDOWN(DATEDIF('Summary &amp; Purchase Assumptions'!$C$18,'Monthly Cash Flow'!CJ$5,"Y"),0))</f>
        <v>0</v>
      </c>
      <c r="CK34" s="72">
        <f>$F34*((1+'Income Assumptions'!$E$53)^ROUNDDOWN(DATEDIF('Summary &amp; Purchase Assumptions'!$C$18,'Monthly Cash Flow'!CK$5,"Y"),0))</f>
        <v>0</v>
      </c>
      <c r="CL34" s="72">
        <f>$F34*((1+'Income Assumptions'!$E$53)^ROUNDDOWN(DATEDIF('Summary &amp; Purchase Assumptions'!$C$18,'Monthly Cash Flow'!CL$5,"Y"),0))</f>
        <v>0</v>
      </c>
      <c r="CM34" s="72">
        <f>$F34*((1+'Income Assumptions'!$E$53)^ROUNDDOWN(DATEDIF('Summary &amp; Purchase Assumptions'!$C$18,'Monthly Cash Flow'!CM$5,"Y"),0))</f>
        <v>0</v>
      </c>
      <c r="CN34" s="72">
        <f>$F34*((1+'Income Assumptions'!$E$53)^ROUNDDOWN(DATEDIF('Summary &amp; Purchase Assumptions'!$C$18,'Monthly Cash Flow'!CN$5,"Y"),0))</f>
        <v>0</v>
      </c>
      <c r="CO34" s="72">
        <f>$F34*((1+'Income Assumptions'!$E$53)^ROUNDDOWN(DATEDIF('Summary &amp; Purchase Assumptions'!$C$18,'Monthly Cash Flow'!CO$5,"Y"),0))</f>
        <v>0</v>
      </c>
      <c r="CP34" s="72">
        <f>$F34*((1+'Income Assumptions'!$E$53)^ROUNDDOWN(DATEDIF('Summary &amp; Purchase Assumptions'!$C$18,'Monthly Cash Flow'!CP$5,"Y"),0))</f>
        <v>0</v>
      </c>
      <c r="CQ34" s="72">
        <f>$F34*((1+'Income Assumptions'!$E$53)^ROUNDDOWN(DATEDIF('Summary &amp; Purchase Assumptions'!$C$18,'Monthly Cash Flow'!CQ$5,"Y"),0))</f>
        <v>0</v>
      </c>
      <c r="CR34" s="72">
        <f>$F34*((1+'Income Assumptions'!$E$53)^ROUNDDOWN(DATEDIF('Summary &amp; Purchase Assumptions'!$C$18,'Monthly Cash Flow'!CR$5,"Y"),0))</f>
        <v>0</v>
      </c>
      <c r="CS34" s="72">
        <f>$F34*((1+'Income Assumptions'!$E$53)^ROUNDDOWN(DATEDIF('Summary &amp; Purchase Assumptions'!$C$18,'Monthly Cash Flow'!CS$5,"Y"),0))</f>
        <v>0</v>
      </c>
      <c r="CT34" s="72">
        <f>$F34*((1+'Income Assumptions'!$E$53)^ROUNDDOWN(DATEDIF('Summary &amp; Purchase Assumptions'!$C$18,'Monthly Cash Flow'!CT$5,"Y"),0))</f>
        <v>0</v>
      </c>
      <c r="CU34" s="72">
        <f>$F34*((1+'Income Assumptions'!$E$53)^ROUNDDOWN(DATEDIF('Summary &amp; Purchase Assumptions'!$C$18,'Monthly Cash Flow'!CU$5,"Y"),0))</f>
        <v>0</v>
      </c>
      <c r="CV34" s="72">
        <f>$F34*((1+'Income Assumptions'!$E$53)^ROUNDDOWN(DATEDIF('Summary &amp; Purchase Assumptions'!$C$18,'Monthly Cash Flow'!CV$5,"Y"),0))</f>
        <v>0</v>
      </c>
      <c r="CW34" s="72">
        <f>$F34*((1+'Income Assumptions'!$E$53)^ROUNDDOWN(DATEDIF('Summary &amp; Purchase Assumptions'!$C$18,'Monthly Cash Flow'!CW$5,"Y"),0))</f>
        <v>0</v>
      </c>
      <c r="CX34" s="72">
        <f>$F34*((1+'Income Assumptions'!$E$53)^ROUNDDOWN(DATEDIF('Summary &amp; Purchase Assumptions'!$C$18,'Monthly Cash Flow'!CX$5,"Y"),0))</f>
        <v>0</v>
      </c>
      <c r="CY34" s="72">
        <f>$F34*((1+'Income Assumptions'!$E$53)^ROUNDDOWN(DATEDIF('Summary &amp; Purchase Assumptions'!$C$18,'Monthly Cash Flow'!CY$5,"Y"),0))</f>
        <v>0</v>
      </c>
      <c r="CZ34" s="72">
        <f>$F34*((1+'Income Assumptions'!$E$53)^ROUNDDOWN(DATEDIF('Summary &amp; Purchase Assumptions'!$C$18,'Monthly Cash Flow'!CZ$5,"Y"),0))</f>
        <v>0</v>
      </c>
      <c r="DA34" s="72">
        <f>$F34*((1+'Income Assumptions'!$E$53)^ROUNDDOWN(DATEDIF('Summary &amp; Purchase Assumptions'!$C$18,'Monthly Cash Flow'!DA$5,"Y"),0))</f>
        <v>0</v>
      </c>
      <c r="DB34" s="72">
        <f>$F34*((1+'Income Assumptions'!$E$53)^ROUNDDOWN(DATEDIF('Summary &amp; Purchase Assumptions'!$C$18,'Monthly Cash Flow'!DB$5,"Y"),0))</f>
        <v>0</v>
      </c>
      <c r="DC34" s="72">
        <f>$F34*((1+'Income Assumptions'!$E$53)^ROUNDDOWN(DATEDIF('Summary &amp; Purchase Assumptions'!$C$18,'Monthly Cash Flow'!DC$5,"Y"),0))</f>
        <v>0</v>
      </c>
      <c r="DD34" s="72">
        <f>$F34*((1+'Income Assumptions'!$E$53)^ROUNDDOWN(DATEDIF('Summary &amp; Purchase Assumptions'!$C$18,'Monthly Cash Flow'!DD$5,"Y"),0))</f>
        <v>0</v>
      </c>
      <c r="DE34" s="72">
        <f>$F34*((1+'Income Assumptions'!$E$53)^ROUNDDOWN(DATEDIF('Summary &amp; Purchase Assumptions'!$C$18,'Monthly Cash Flow'!DE$5,"Y"),0))</f>
        <v>0</v>
      </c>
      <c r="DF34" s="72">
        <f>$F34*((1+'Income Assumptions'!$E$53)^ROUNDDOWN(DATEDIF('Summary &amp; Purchase Assumptions'!$C$18,'Monthly Cash Flow'!DF$5,"Y"),0))</f>
        <v>0</v>
      </c>
      <c r="DG34" s="72">
        <f>$F34*((1+'Income Assumptions'!$E$53)^ROUNDDOWN(DATEDIF('Summary &amp; Purchase Assumptions'!$C$18,'Monthly Cash Flow'!DG$5,"Y"),0))</f>
        <v>0</v>
      </c>
      <c r="DH34" s="72">
        <f>$F34*((1+'Income Assumptions'!$E$53)^ROUNDDOWN(DATEDIF('Summary &amp; Purchase Assumptions'!$C$18,'Monthly Cash Flow'!DH$5,"Y"),0))</f>
        <v>0</v>
      </c>
      <c r="DI34" s="72">
        <f>$F34*((1+'Income Assumptions'!$E$53)^ROUNDDOWN(DATEDIF('Summary &amp; Purchase Assumptions'!$C$18,'Monthly Cash Flow'!DI$5,"Y"),0))</f>
        <v>0</v>
      </c>
      <c r="DJ34" s="72">
        <f>$F34*((1+'Income Assumptions'!$E$53)^ROUNDDOWN(DATEDIF('Summary &amp; Purchase Assumptions'!$C$18,'Monthly Cash Flow'!DJ$5,"Y"),0))</f>
        <v>0</v>
      </c>
      <c r="DK34" s="72">
        <f>$F34*((1+'Income Assumptions'!$E$53)^ROUNDDOWN(DATEDIF('Summary &amp; Purchase Assumptions'!$C$18,'Monthly Cash Flow'!DK$5,"Y"),0))</f>
        <v>0</v>
      </c>
      <c r="DL34" s="72">
        <f>$F34*((1+'Income Assumptions'!$E$53)^ROUNDDOWN(DATEDIF('Summary &amp; Purchase Assumptions'!$C$18,'Monthly Cash Flow'!DL$5,"Y"),0))</f>
        <v>0</v>
      </c>
      <c r="DM34" s="72">
        <f>$F34*((1+'Income Assumptions'!$E$53)^ROUNDDOWN(DATEDIF('Summary &amp; Purchase Assumptions'!$C$18,'Monthly Cash Flow'!DM$5,"Y"),0))</f>
        <v>0</v>
      </c>
      <c r="DN34" s="72">
        <f>$F34*((1+'Income Assumptions'!$E$53)^ROUNDDOWN(DATEDIF('Summary &amp; Purchase Assumptions'!$C$18,'Monthly Cash Flow'!DN$5,"Y"),0))</f>
        <v>0</v>
      </c>
      <c r="DO34" s="72">
        <f>$F34*((1+'Income Assumptions'!$E$53)^ROUNDDOWN(DATEDIF('Summary &amp; Purchase Assumptions'!$C$18,'Monthly Cash Flow'!DO$5,"Y"),0))</f>
        <v>0</v>
      </c>
      <c r="DP34" s="72">
        <f>$F34*((1+'Income Assumptions'!$E$53)^ROUNDDOWN(DATEDIF('Summary &amp; Purchase Assumptions'!$C$18,'Monthly Cash Flow'!DP$5,"Y"),0))</f>
        <v>0</v>
      </c>
      <c r="DQ34" s="72">
        <f>$F34*((1+'Income Assumptions'!$E$53)^ROUNDDOWN(DATEDIF('Summary &amp; Purchase Assumptions'!$C$18,'Monthly Cash Flow'!DQ$5,"Y"),0))</f>
        <v>0</v>
      </c>
      <c r="DR34" s="72">
        <f>$F34*((1+'Income Assumptions'!$E$53)^ROUNDDOWN(DATEDIF('Summary &amp; Purchase Assumptions'!$C$18,'Monthly Cash Flow'!DR$5,"Y"),0))</f>
        <v>0</v>
      </c>
      <c r="DS34" s="72">
        <f>$F34*((1+'Income Assumptions'!$E$53)^ROUNDDOWN(DATEDIF('Summary &amp; Purchase Assumptions'!$C$18,'Monthly Cash Flow'!DS$5,"Y"),0))</f>
        <v>0</v>
      </c>
      <c r="DT34" s="72">
        <f>$F34*((1+'Income Assumptions'!$E$53)^ROUNDDOWN(DATEDIF('Summary &amp; Purchase Assumptions'!$C$18,'Monthly Cash Flow'!DT$5,"Y"),0))</f>
        <v>0</v>
      </c>
      <c r="DU34" s="72">
        <f>$F34*((1+'Income Assumptions'!$E$53)^ROUNDDOWN(DATEDIF('Summary &amp; Purchase Assumptions'!$C$18,'Monthly Cash Flow'!DU$5,"Y"),0))</f>
        <v>0</v>
      </c>
      <c r="DV34" s="72">
        <f>$F34*((1+'Income Assumptions'!$E$53)^ROUNDDOWN(DATEDIF('Summary &amp; Purchase Assumptions'!$C$18,'Monthly Cash Flow'!DV$5,"Y"),0))</f>
        <v>0</v>
      </c>
      <c r="DW34" s="72">
        <f>$F34*((1+'Income Assumptions'!$E$53)^ROUNDDOWN(DATEDIF('Summary &amp; Purchase Assumptions'!$C$18,'Monthly Cash Flow'!DW$5,"Y"),0))</f>
        <v>0</v>
      </c>
      <c r="DX34" s="72">
        <f>$F34*((1+'Income Assumptions'!$E$53)^ROUNDDOWN(DATEDIF('Summary &amp; Purchase Assumptions'!$C$18,'Monthly Cash Flow'!DX$5,"Y"),0))</f>
        <v>0</v>
      </c>
      <c r="DY34" s="72">
        <f>$F34*((1+'Income Assumptions'!$E$53)^ROUNDDOWN(DATEDIF('Summary &amp; Purchase Assumptions'!$C$18,'Monthly Cash Flow'!DY$5,"Y"),0))</f>
        <v>0</v>
      </c>
      <c r="DZ34" s="72">
        <f>$F34*((1+'Income Assumptions'!$E$53)^ROUNDDOWN(DATEDIF('Summary &amp; Purchase Assumptions'!$C$18,'Monthly Cash Flow'!DZ$5,"Y"),0))</f>
        <v>0</v>
      </c>
      <c r="EA34" s="72">
        <f>$F34*((1+'Income Assumptions'!$E$53)^ROUNDDOWN(DATEDIF('Summary &amp; Purchase Assumptions'!$C$18,'Monthly Cash Flow'!EA$5,"Y"),0))</f>
        <v>0</v>
      </c>
      <c r="EB34" s="72">
        <f>$F34*((1+'Income Assumptions'!$E$53)^ROUNDDOWN(DATEDIF('Summary &amp; Purchase Assumptions'!$C$18,'Monthly Cash Flow'!EB$5,"Y"),0))</f>
        <v>0</v>
      </c>
      <c r="EC34" s="72">
        <f>$F34*((1+'Income Assumptions'!$E$53)^ROUNDDOWN(DATEDIF('Summary &amp; Purchase Assumptions'!$C$18,'Monthly Cash Flow'!EC$5,"Y"),0))</f>
        <v>0</v>
      </c>
      <c r="ED34" s="72">
        <f>$F34*((1+'Income Assumptions'!$E$53)^ROUNDDOWN(DATEDIF('Summary &amp; Purchase Assumptions'!$C$18,'Monthly Cash Flow'!ED$5,"Y"),0))</f>
        <v>0</v>
      </c>
      <c r="EE34" s="72">
        <f>$F34*((1+'Income Assumptions'!$E$53)^ROUNDDOWN(DATEDIF('Summary &amp; Purchase Assumptions'!$C$18,'Monthly Cash Flow'!EE$5,"Y"),0))</f>
        <v>0</v>
      </c>
      <c r="EF34" s="72">
        <f>$F34*((1+'Income Assumptions'!$E$53)^ROUNDDOWN(DATEDIF('Summary &amp; Purchase Assumptions'!$C$18,'Monthly Cash Flow'!EF$5,"Y"),0))</f>
        <v>0</v>
      </c>
      <c r="EG34" s="69">
        <f>$F34*((1+'Income Assumptions'!$E$53)^ROUNDDOWN(DATEDIF('Summary &amp; Purchase Assumptions'!$C$18,'Monthly Cash Flow'!EG$5,"Y"),0))</f>
        <v>0</v>
      </c>
    </row>
    <row r="35" spans="2:139" ht="15" x14ac:dyDescent="0.25">
      <c r="B35" s="23"/>
      <c r="C35" s="83" t="s">
        <v>5</v>
      </c>
      <c r="D35" s="19">
        <f t="shared" si="55"/>
        <v>-3019603.2609597049</v>
      </c>
      <c r="E35" s="341"/>
      <c r="F35" s="72">
        <f>-'Income Assumptions'!D49/12</f>
        <v>-20416.666666666668</v>
      </c>
      <c r="G35" s="72">
        <f>$F35*((1+'Income Assumptions'!$E$53)^ROUNDDOWN(DATEDIF('Summary &amp; Purchase Assumptions'!$C$18,'Monthly Cash Flow'!G$5,"Y"),0))</f>
        <v>-20416.666666666668</v>
      </c>
      <c r="H35" s="72">
        <f>$F35*((1+'Income Assumptions'!$E$53)^ROUNDDOWN(DATEDIF('Summary &amp; Purchase Assumptions'!$C$18,'Monthly Cash Flow'!H$5,"Y"),0))</f>
        <v>-20416.666666666668</v>
      </c>
      <c r="I35" s="72">
        <f>$F35*((1+'Income Assumptions'!$E$53)^ROUNDDOWN(DATEDIF('Summary &amp; Purchase Assumptions'!$C$18,'Monthly Cash Flow'!I$5,"Y"),0))</f>
        <v>-20416.666666666668</v>
      </c>
      <c r="J35" s="72">
        <f>$F35*((1+'Income Assumptions'!$E$53)^ROUNDDOWN(DATEDIF('Summary &amp; Purchase Assumptions'!$C$18,'Monthly Cash Flow'!J$5,"Y"),0))</f>
        <v>-20416.666666666668</v>
      </c>
      <c r="K35" s="72">
        <f>$F35*((1+'Income Assumptions'!$E$53)^ROUNDDOWN(DATEDIF('Summary &amp; Purchase Assumptions'!$C$18,'Monthly Cash Flow'!K$5,"Y"),0))</f>
        <v>-20416.666666666668</v>
      </c>
      <c r="L35" s="72">
        <f>$F35*((1+'Income Assumptions'!$E$53)^ROUNDDOWN(DATEDIF('Summary &amp; Purchase Assumptions'!$C$18,'Monthly Cash Flow'!L$5,"Y"),0))</f>
        <v>-20416.666666666668</v>
      </c>
      <c r="M35" s="72">
        <f>$F35*((1+'Income Assumptions'!$E$53)^ROUNDDOWN(DATEDIF('Summary &amp; Purchase Assumptions'!$C$18,'Monthly Cash Flow'!M$5,"Y"),0))</f>
        <v>-20416.666666666668</v>
      </c>
      <c r="N35" s="72">
        <f>$F35*((1+'Income Assumptions'!$E$53)^ROUNDDOWN(DATEDIF('Summary &amp; Purchase Assumptions'!$C$18,'Monthly Cash Flow'!N$5,"Y"),0))</f>
        <v>-20416.666666666668</v>
      </c>
      <c r="O35" s="72">
        <f>$F35*((1+'Income Assumptions'!$E$53)^ROUNDDOWN(DATEDIF('Summary &amp; Purchase Assumptions'!$C$18,'Monthly Cash Flow'!O$5,"Y"),0))</f>
        <v>-20416.666666666668</v>
      </c>
      <c r="P35" s="72">
        <f>$F35*((1+'Income Assumptions'!$E$53)^ROUNDDOWN(DATEDIF('Summary &amp; Purchase Assumptions'!$C$18,'Monthly Cash Flow'!P$5,"Y"),0))</f>
        <v>-20416.666666666668</v>
      </c>
      <c r="Q35" s="72">
        <f>$F35*((1+'Income Assumptions'!$E$53)^ROUNDDOWN(DATEDIF('Summary &amp; Purchase Assumptions'!$C$18,'Monthly Cash Flow'!Q$5,"Y"),0))</f>
        <v>-20416.666666666668</v>
      </c>
      <c r="R35" s="72">
        <f>$F35*((1+'Income Assumptions'!$E$53)^ROUNDDOWN(DATEDIF('Summary &amp; Purchase Assumptions'!$C$18,'Monthly Cash Flow'!R$5,"Y"),0))</f>
        <v>-20876.041666666668</v>
      </c>
      <c r="S35" s="72">
        <f>$F35*((1+'Income Assumptions'!$E$53)^ROUNDDOWN(DATEDIF('Summary &amp; Purchase Assumptions'!$C$18,'Monthly Cash Flow'!S$5,"Y"),0))</f>
        <v>-20876.041666666668</v>
      </c>
      <c r="T35" s="72">
        <f>$F35*((1+'Income Assumptions'!$E$53)^ROUNDDOWN(DATEDIF('Summary &amp; Purchase Assumptions'!$C$18,'Monthly Cash Flow'!T$5,"Y"),0))</f>
        <v>-20876.041666666668</v>
      </c>
      <c r="U35" s="72">
        <f>$F35*((1+'Income Assumptions'!$E$53)^ROUNDDOWN(DATEDIF('Summary &amp; Purchase Assumptions'!$C$18,'Monthly Cash Flow'!U$5,"Y"),0))</f>
        <v>-20876.041666666668</v>
      </c>
      <c r="V35" s="72">
        <f>$F35*((1+'Income Assumptions'!$E$53)^ROUNDDOWN(DATEDIF('Summary &amp; Purchase Assumptions'!$C$18,'Monthly Cash Flow'!V$5,"Y"),0))</f>
        <v>-20876.041666666668</v>
      </c>
      <c r="W35" s="72">
        <f>$F35*((1+'Income Assumptions'!$E$53)^ROUNDDOWN(DATEDIF('Summary &amp; Purchase Assumptions'!$C$18,'Monthly Cash Flow'!W$5,"Y"),0))</f>
        <v>-20876.041666666668</v>
      </c>
      <c r="X35" s="72">
        <f>$F35*((1+'Income Assumptions'!$E$53)^ROUNDDOWN(DATEDIF('Summary &amp; Purchase Assumptions'!$C$18,'Monthly Cash Flow'!X$5,"Y"),0))</f>
        <v>-20876.041666666668</v>
      </c>
      <c r="Y35" s="72">
        <f>$F35*((1+'Income Assumptions'!$E$53)^ROUNDDOWN(DATEDIF('Summary &amp; Purchase Assumptions'!$C$18,'Monthly Cash Flow'!Y$5,"Y"),0))</f>
        <v>-20876.041666666668</v>
      </c>
      <c r="Z35" s="72">
        <f>$F35*((1+'Income Assumptions'!$E$53)^ROUNDDOWN(DATEDIF('Summary &amp; Purchase Assumptions'!$C$18,'Monthly Cash Flow'!Z$5,"Y"),0))</f>
        <v>-20876.041666666668</v>
      </c>
      <c r="AA35" s="72">
        <f>$F35*((1+'Income Assumptions'!$E$53)^ROUNDDOWN(DATEDIF('Summary &amp; Purchase Assumptions'!$C$18,'Monthly Cash Flow'!AA$5,"Y"),0))</f>
        <v>-20876.041666666668</v>
      </c>
      <c r="AB35" s="72">
        <f>$F35*((1+'Income Assumptions'!$E$53)^ROUNDDOWN(DATEDIF('Summary &amp; Purchase Assumptions'!$C$18,'Monthly Cash Flow'!AB$5,"Y"),0))</f>
        <v>-20876.041666666668</v>
      </c>
      <c r="AC35" s="72">
        <f>$F35*((1+'Income Assumptions'!$E$53)^ROUNDDOWN(DATEDIF('Summary &amp; Purchase Assumptions'!$C$18,'Monthly Cash Flow'!AC$5,"Y"),0))</f>
        <v>-20876.041666666668</v>
      </c>
      <c r="AD35" s="72">
        <f>$F35*((1+'Income Assumptions'!$E$53)^ROUNDDOWN(DATEDIF('Summary &amp; Purchase Assumptions'!$C$18,'Monthly Cash Flow'!AD$5,"Y"),0))</f>
        <v>-21345.752604166664</v>
      </c>
      <c r="AE35" s="72">
        <f>$F35*((1+'Income Assumptions'!$E$53)^ROUNDDOWN(DATEDIF('Summary &amp; Purchase Assumptions'!$C$18,'Monthly Cash Flow'!AE$5,"Y"),0))</f>
        <v>-21345.752604166664</v>
      </c>
      <c r="AF35" s="72">
        <f>$F35*((1+'Income Assumptions'!$E$53)^ROUNDDOWN(DATEDIF('Summary &amp; Purchase Assumptions'!$C$18,'Monthly Cash Flow'!AF$5,"Y"),0))</f>
        <v>-21345.752604166664</v>
      </c>
      <c r="AG35" s="72">
        <f>$F35*((1+'Income Assumptions'!$E$53)^ROUNDDOWN(DATEDIF('Summary &amp; Purchase Assumptions'!$C$18,'Monthly Cash Flow'!AG$5,"Y"),0))</f>
        <v>-21345.752604166664</v>
      </c>
      <c r="AH35" s="72">
        <f>$F35*((1+'Income Assumptions'!$E$53)^ROUNDDOWN(DATEDIF('Summary &amp; Purchase Assumptions'!$C$18,'Monthly Cash Flow'!AH$5,"Y"),0))</f>
        <v>-21345.752604166664</v>
      </c>
      <c r="AI35" s="72">
        <f>$F35*((1+'Income Assumptions'!$E$53)^ROUNDDOWN(DATEDIF('Summary &amp; Purchase Assumptions'!$C$18,'Monthly Cash Flow'!AI$5,"Y"),0))</f>
        <v>-21345.752604166664</v>
      </c>
      <c r="AJ35" s="72">
        <f>$F35*((1+'Income Assumptions'!$E$53)^ROUNDDOWN(DATEDIF('Summary &amp; Purchase Assumptions'!$C$18,'Monthly Cash Flow'!AJ$5,"Y"),0))</f>
        <v>-21345.752604166664</v>
      </c>
      <c r="AK35" s="72">
        <f>$F35*((1+'Income Assumptions'!$E$53)^ROUNDDOWN(DATEDIF('Summary &amp; Purchase Assumptions'!$C$18,'Monthly Cash Flow'!AK$5,"Y"),0))</f>
        <v>-21345.752604166664</v>
      </c>
      <c r="AL35" s="72">
        <f>$F35*((1+'Income Assumptions'!$E$53)^ROUNDDOWN(DATEDIF('Summary &amp; Purchase Assumptions'!$C$18,'Monthly Cash Flow'!AL$5,"Y"),0))</f>
        <v>-21345.752604166664</v>
      </c>
      <c r="AM35" s="72">
        <f>$F35*((1+'Income Assumptions'!$E$53)^ROUNDDOWN(DATEDIF('Summary &amp; Purchase Assumptions'!$C$18,'Monthly Cash Flow'!AM$5,"Y"),0))</f>
        <v>-21345.752604166664</v>
      </c>
      <c r="AN35" s="72">
        <f>$F35*((1+'Income Assumptions'!$E$53)^ROUNDDOWN(DATEDIF('Summary &amp; Purchase Assumptions'!$C$18,'Monthly Cash Flow'!AN$5,"Y"),0))</f>
        <v>-21345.752604166664</v>
      </c>
      <c r="AO35" s="72">
        <f>$F35*((1+'Income Assumptions'!$E$53)^ROUNDDOWN(DATEDIF('Summary &amp; Purchase Assumptions'!$C$18,'Monthly Cash Flow'!AO$5,"Y"),0))</f>
        <v>-21345.752604166664</v>
      </c>
      <c r="AP35" s="72">
        <f>$F35*((1+'Income Assumptions'!$E$53)^ROUNDDOWN(DATEDIF('Summary &amp; Purchase Assumptions'!$C$18,'Monthly Cash Flow'!AP$5,"Y"),0))</f>
        <v>-21826.032037760415</v>
      </c>
      <c r="AQ35" s="72">
        <f>$F35*((1+'Income Assumptions'!$E$53)^ROUNDDOWN(DATEDIF('Summary &amp; Purchase Assumptions'!$C$18,'Monthly Cash Flow'!AQ$5,"Y"),0))</f>
        <v>-21826.032037760415</v>
      </c>
      <c r="AR35" s="72">
        <f>$F35*((1+'Income Assumptions'!$E$53)^ROUNDDOWN(DATEDIF('Summary &amp; Purchase Assumptions'!$C$18,'Monthly Cash Flow'!AR$5,"Y"),0))</f>
        <v>-21826.032037760415</v>
      </c>
      <c r="AS35" s="72">
        <f>$F35*((1+'Income Assumptions'!$E$53)^ROUNDDOWN(DATEDIF('Summary &amp; Purchase Assumptions'!$C$18,'Monthly Cash Flow'!AS$5,"Y"),0))</f>
        <v>-21826.032037760415</v>
      </c>
      <c r="AT35" s="72">
        <f>$F35*((1+'Income Assumptions'!$E$53)^ROUNDDOWN(DATEDIF('Summary &amp; Purchase Assumptions'!$C$18,'Monthly Cash Flow'!AT$5,"Y"),0))</f>
        <v>-21826.032037760415</v>
      </c>
      <c r="AU35" s="72">
        <f>$F35*((1+'Income Assumptions'!$E$53)^ROUNDDOWN(DATEDIF('Summary &amp; Purchase Assumptions'!$C$18,'Monthly Cash Flow'!AU$5,"Y"),0))</f>
        <v>-21826.032037760415</v>
      </c>
      <c r="AV35" s="72">
        <f>$F35*((1+'Income Assumptions'!$E$53)^ROUNDDOWN(DATEDIF('Summary &amp; Purchase Assumptions'!$C$18,'Monthly Cash Flow'!AV$5,"Y"),0))</f>
        <v>-21826.032037760415</v>
      </c>
      <c r="AW35" s="72">
        <f>$F35*((1+'Income Assumptions'!$E$53)^ROUNDDOWN(DATEDIF('Summary &amp; Purchase Assumptions'!$C$18,'Monthly Cash Flow'!AW$5,"Y"),0))</f>
        <v>-21826.032037760415</v>
      </c>
      <c r="AX35" s="72">
        <f>$F35*((1+'Income Assumptions'!$E$53)^ROUNDDOWN(DATEDIF('Summary &amp; Purchase Assumptions'!$C$18,'Monthly Cash Flow'!AX$5,"Y"),0))</f>
        <v>-21826.032037760415</v>
      </c>
      <c r="AY35" s="72">
        <f>$F35*((1+'Income Assumptions'!$E$53)^ROUNDDOWN(DATEDIF('Summary &amp; Purchase Assumptions'!$C$18,'Monthly Cash Flow'!AY$5,"Y"),0))</f>
        <v>-21826.032037760415</v>
      </c>
      <c r="AZ35" s="72">
        <f>$F35*((1+'Income Assumptions'!$E$53)^ROUNDDOWN(DATEDIF('Summary &amp; Purchase Assumptions'!$C$18,'Monthly Cash Flow'!AZ$5,"Y"),0))</f>
        <v>-21826.032037760415</v>
      </c>
      <c r="BA35" s="72">
        <f>$F35*((1+'Income Assumptions'!$E$53)^ROUNDDOWN(DATEDIF('Summary &amp; Purchase Assumptions'!$C$18,'Monthly Cash Flow'!BA$5,"Y"),0))</f>
        <v>-21826.032037760415</v>
      </c>
      <c r="BB35" s="72">
        <f>$F35*((1+'Income Assumptions'!$E$53)^ROUNDDOWN(DATEDIF('Summary &amp; Purchase Assumptions'!$C$18,'Monthly Cash Flow'!BB$5,"Y"),0))</f>
        <v>-22317.117758610024</v>
      </c>
      <c r="BC35" s="72">
        <f>$F35*((1+'Income Assumptions'!$E$53)^ROUNDDOWN(DATEDIF('Summary &amp; Purchase Assumptions'!$C$18,'Monthly Cash Flow'!BC$5,"Y"),0))</f>
        <v>-22317.117758610024</v>
      </c>
      <c r="BD35" s="72">
        <f>$F35*((1+'Income Assumptions'!$E$53)^ROUNDDOWN(DATEDIF('Summary &amp; Purchase Assumptions'!$C$18,'Monthly Cash Flow'!BD$5,"Y"),0))</f>
        <v>-22317.117758610024</v>
      </c>
      <c r="BE35" s="72">
        <f>$F35*((1+'Income Assumptions'!$E$53)^ROUNDDOWN(DATEDIF('Summary &amp; Purchase Assumptions'!$C$18,'Monthly Cash Flow'!BE$5,"Y"),0))</f>
        <v>-22317.117758610024</v>
      </c>
      <c r="BF35" s="72">
        <f>$F35*((1+'Income Assumptions'!$E$53)^ROUNDDOWN(DATEDIF('Summary &amp; Purchase Assumptions'!$C$18,'Monthly Cash Flow'!BF$5,"Y"),0))</f>
        <v>-22317.117758610024</v>
      </c>
      <c r="BG35" s="72">
        <f>$F35*((1+'Income Assumptions'!$E$53)^ROUNDDOWN(DATEDIF('Summary &amp; Purchase Assumptions'!$C$18,'Monthly Cash Flow'!BG$5,"Y"),0))</f>
        <v>-22317.117758610024</v>
      </c>
      <c r="BH35" s="72">
        <f>$F35*((1+'Income Assumptions'!$E$53)^ROUNDDOWN(DATEDIF('Summary &amp; Purchase Assumptions'!$C$18,'Monthly Cash Flow'!BH$5,"Y"),0))</f>
        <v>-22317.117758610024</v>
      </c>
      <c r="BI35" s="72">
        <f>$F35*((1+'Income Assumptions'!$E$53)^ROUNDDOWN(DATEDIF('Summary &amp; Purchase Assumptions'!$C$18,'Monthly Cash Flow'!BI$5,"Y"),0))</f>
        <v>-22317.117758610024</v>
      </c>
      <c r="BJ35" s="72">
        <f>$F35*((1+'Income Assumptions'!$E$53)^ROUNDDOWN(DATEDIF('Summary &amp; Purchase Assumptions'!$C$18,'Monthly Cash Flow'!BJ$5,"Y"),0))</f>
        <v>-22317.117758610024</v>
      </c>
      <c r="BK35" s="72">
        <f>$F35*((1+'Income Assumptions'!$E$53)^ROUNDDOWN(DATEDIF('Summary &amp; Purchase Assumptions'!$C$18,'Monthly Cash Flow'!BK$5,"Y"),0))</f>
        <v>-22317.117758610024</v>
      </c>
      <c r="BL35" s="72">
        <f>$F35*((1+'Income Assumptions'!$E$53)^ROUNDDOWN(DATEDIF('Summary &amp; Purchase Assumptions'!$C$18,'Monthly Cash Flow'!BL$5,"Y"),0))</f>
        <v>-22317.117758610024</v>
      </c>
      <c r="BM35" s="72">
        <f>$F35*((1+'Income Assumptions'!$E$53)^ROUNDDOWN(DATEDIF('Summary &amp; Purchase Assumptions'!$C$18,'Monthly Cash Flow'!BM$5,"Y"),0))</f>
        <v>-22317.117758610024</v>
      </c>
      <c r="BN35" s="72">
        <f>$F35*((1+'Income Assumptions'!$E$53)^ROUNDDOWN(DATEDIF('Summary &amp; Purchase Assumptions'!$C$18,'Monthly Cash Flow'!BN$5,"Y"),0))</f>
        <v>-22819.252908178751</v>
      </c>
      <c r="BO35" s="72">
        <f>$F35*((1+'Income Assumptions'!$E$53)^ROUNDDOWN(DATEDIF('Summary &amp; Purchase Assumptions'!$C$18,'Monthly Cash Flow'!BO$5,"Y"),0))</f>
        <v>-22819.252908178751</v>
      </c>
      <c r="BP35" s="72">
        <f>$F35*((1+'Income Assumptions'!$E$53)^ROUNDDOWN(DATEDIF('Summary &amp; Purchase Assumptions'!$C$18,'Monthly Cash Flow'!BP$5,"Y"),0))</f>
        <v>-22819.252908178751</v>
      </c>
      <c r="BQ35" s="72">
        <f>$F35*((1+'Income Assumptions'!$E$53)^ROUNDDOWN(DATEDIF('Summary &amp; Purchase Assumptions'!$C$18,'Monthly Cash Flow'!BQ$5,"Y"),0))</f>
        <v>-22819.252908178751</v>
      </c>
      <c r="BR35" s="72">
        <f>$F35*((1+'Income Assumptions'!$E$53)^ROUNDDOWN(DATEDIF('Summary &amp; Purchase Assumptions'!$C$18,'Monthly Cash Flow'!BR$5,"Y"),0))</f>
        <v>-22819.252908178751</v>
      </c>
      <c r="BS35" s="72">
        <f>$F35*((1+'Income Assumptions'!$E$53)^ROUNDDOWN(DATEDIF('Summary &amp; Purchase Assumptions'!$C$18,'Monthly Cash Flow'!BS$5,"Y"),0))</f>
        <v>-22819.252908178751</v>
      </c>
      <c r="BT35" s="72">
        <f>$F35*((1+'Income Assumptions'!$E$53)^ROUNDDOWN(DATEDIF('Summary &amp; Purchase Assumptions'!$C$18,'Monthly Cash Flow'!BT$5,"Y"),0))</f>
        <v>-22819.252908178751</v>
      </c>
      <c r="BU35" s="72">
        <f>$F35*((1+'Income Assumptions'!$E$53)^ROUNDDOWN(DATEDIF('Summary &amp; Purchase Assumptions'!$C$18,'Monthly Cash Flow'!BU$5,"Y"),0))</f>
        <v>-22819.252908178751</v>
      </c>
      <c r="BV35" s="72">
        <f>$F35*((1+'Income Assumptions'!$E$53)^ROUNDDOWN(DATEDIF('Summary &amp; Purchase Assumptions'!$C$18,'Monthly Cash Flow'!BV$5,"Y"),0))</f>
        <v>-22819.252908178751</v>
      </c>
      <c r="BW35" s="72">
        <f>$F35*((1+'Income Assumptions'!$E$53)^ROUNDDOWN(DATEDIF('Summary &amp; Purchase Assumptions'!$C$18,'Monthly Cash Flow'!BW$5,"Y"),0))</f>
        <v>-22819.252908178751</v>
      </c>
      <c r="BX35" s="72">
        <f>$F35*((1+'Income Assumptions'!$E$53)^ROUNDDOWN(DATEDIF('Summary &amp; Purchase Assumptions'!$C$18,'Monthly Cash Flow'!BX$5,"Y"),0))</f>
        <v>-22819.252908178751</v>
      </c>
      <c r="BY35" s="72">
        <f>$F35*((1+'Income Assumptions'!$E$53)^ROUNDDOWN(DATEDIF('Summary &amp; Purchase Assumptions'!$C$18,'Monthly Cash Flow'!BY$5,"Y"),0))</f>
        <v>-22819.252908178751</v>
      </c>
      <c r="BZ35" s="72">
        <f>$F35*((1+'Income Assumptions'!$E$53)^ROUNDDOWN(DATEDIF('Summary &amp; Purchase Assumptions'!$C$18,'Monthly Cash Flow'!BZ$5,"Y"),0))</f>
        <v>-23332.686098612769</v>
      </c>
      <c r="CA35" s="72">
        <f>$F35*((1+'Income Assumptions'!$E$53)^ROUNDDOWN(DATEDIF('Summary &amp; Purchase Assumptions'!$C$18,'Monthly Cash Flow'!CA$5,"Y"),0))</f>
        <v>-23332.686098612769</v>
      </c>
      <c r="CB35" s="72">
        <f>$F35*((1+'Income Assumptions'!$E$53)^ROUNDDOWN(DATEDIF('Summary &amp; Purchase Assumptions'!$C$18,'Monthly Cash Flow'!CB$5,"Y"),0))</f>
        <v>-23332.686098612769</v>
      </c>
      <c r="CC35" s="72">
        <f>$F35*((1+'Income Assumptions'!$E$53)^ROUNDDOWN(DATEDIF('Summary &amp; Purchase Assumptions'!$C$18,'Monthly Cash Flow'!CC$5,"Y"),0))</f>
        <v>-23332.686098612769</v>
      </c>
      <c r="CD35" s="72">
        <f>$F35*((1+'Income Assumptions'!$E$53)^ROUNDDOWN(DATEDIF('Summary &amp; Purchase Assumptions'!$C$18,'Monthly Cash Flow'!CD$5,"Y"),0))</f>
        <v>-23332.686098612769</v>
      </c>
      <c r="CE35" s="72">
        <f>$F35*((1+'Income Assumptions'!$E$53)^ROUNDDOWN(DATEDIF('Summary &amp; Purchase Assumptions'!$C$18,'Monthly Cash Flow'!CE$5,"Y"),0))</f>
        <v>-23332.686098612769</v>
      </c>
      <c r="CF35" s="72">
        <f>$F35*((1+'Income Assumptions'!$E$53)^ROUNDDOWN(DATEDIF('Summary &amp; Purchase Assumptions'!$C$18,'Monthly Cash Flow'!CF$5,"Y"),0))</f>
        <v>-23332.686098612769</v>
      </c>
      <c r="CG35" s="72">
        <f>$F35*((1+'Income Assumptions'!$E$53)^ROUNDDOWN(DATEDIF('Summary &amp; Purchase Assumptions'!$C$18,'Monthly Cash Flow'!CG$5,"Y"),0))</f>
        <v>-23332.686098612769</v>
      </c>
      <c r="CH35" s="72">
        <f>$F35*((1+'Income Assumptions'!$E$53)^ROUNDDOWN(DATEDIF('Summary &amp; Purchase Assumptions'!$C$18,'Monthly Cash Flow'!CH$5,"Y"),0))</f>
        <v>-23332.686098612769</v>
      </c>
      <c r="CI35" s="72">
        <f>$F35*((1+'Income Assumptions'!$E$53)^ROUNDDOWN(DATEDIF('Summary &amp; Purchase Assumptions'!$C$18,'Monthly Cash Flow'!CI$5,"Y"),0))</f>
        <v>-23332.686098612769</v>
      </c>
      <c r="CJ35" s="72">
        <f>$F35*((1+'Income Assumptions'!$E$53)^ROUNDDOWN(DATEDIF('Summary &amp; Purchase Assumptions'!$C$18,'Monthly Cash Flow'!CJ$5,"Y"),0))</f>
        <v>-23332.686098612769</v>
      </c>
      <c r="CK35" s="72">
        <f>$F35*((1+'Income Assumptions'!$E$53)^ROUNDDOWN(DATEDIF('Summary &amp; Purchase Assumptions'!$C$18,'Monthly Cash Flow'!CK$5,"Y"),0))</f>
        <v>-23332.686098612769</v>
      </c>
      <c r="CL35" s="72">
        <f>$F35*((1+'Income Assumptions'!$E$53)^ROUNDDOWN(DATEDIF('Summary &amp; Purchase Assumptions'!$C$18,'Monthly Cash Flow'!CL$5,"Y"),0))</f>
        <v>-23857.671535831552</v>
      </c>
      <c r="CM35" s="72">
        <f>$F35*((1+'Income Assumptions'!$E$53)^ROUNDDOWN(DATEDIF('Summary &amp; Purchase Assumptions'!$C$18,'Monthly Cash Flow'!CM$5,"Y"),0))</f>
        <v>-23857.671535831552</v>
      </c>
      <c r="CN35" s="72">
        <f>$F35*((1+'Income Assumptions'!$E$53)^ROUNDDOWN(DATEDIF('Summary &amp; Purchase Assumptions'!$C$18,'Monthly Cash Flow'!CN$5,"Y"),0))</f>
        <v>-23857.671535831552</v>
      </c>
      <c r="CO35" s="72">
        <f>$F35*((1+'Income Assumptions'!$E$53)^ROUNDDOWN(DATEDIF('Summary &amp; Purchase Assumptions'!$C$18,'Monthly Cash Flow'!CO$5,"Y"),0))</f>
        <v>-23857.671535831552</v>
      </c>
      <c r="CP35" s="72">
        <f>$F35*((1+'Income Assumptions'!$E$53)^ROUNDDOWN(DATEDIF('Summary &amp; Purchase Assumptions'!$C$18,'Monthly Cash Flow'!CP$5,"Y"),0))</f>
        <v>-23857.671535831552</v>
      </c>
      <c r="CQ35" s="72">
        <f>$F35*((1+'Income Assumptions'!$E$53)^ROUNDDOWN(DATEDIF('Summary &amp; Purchase Assumptions'!$C$18,'Monthly Cash Flow'!CQ$5,"Y"),0))</f>
        <v>-23857.671535831552</v>
      </c>
      <c r="CR35" s="72">
        <f>$F35*((1+'Income Assumptions'!$E$53)^ROUNDDOWN(DATEDIF('Summary &amp; Purchase Assumptions'!$C$18,'Monthly Cash Flow'!CR$5,"Y"),0))</f>
        <v>-23857.671535831552</v>
      </c>
      <c r="CS35" s="72">
        <f>$F35*((1+'Income Assumptions'!$E$53)^ROUNDDOWN(DATEDIF('Summary &amp; Purchase Assumptions'!$C$18,'Monthly Cash Flow'!CS$5,"Y"),0))</f>
        <v>-23857.671535831552</v>
      </c>
      <c r="CT35" s="72">
        <f>$F35*((1+'Income Assumptions'!$E$53)^ROUNDDOWN(DATEDIF('Summary &amp; Purchase Assumptions'!$C$18,'Monthly Cash Flow'!CT$5,"Y"),0))</f>
        <v>-23857.671535831552</v>
      </c>
      <c r="CU35" s="72">
        <f>$F35*((1+'Income Assumptions'!$E$53)^ROUNDDOWN(DATEDIF('Summary &amp; Purchase Assumptions'!$C$18,'Monthly Cash Flow'!CU$5,"Y"),0))</f>
        <v>-23857.671535831552</v>
      </c>
      <c r="CV35" s="72">
        <f>$F35*((1+'Income Assumptions'!$E$53)^ROUNDDOWN(DATEDIF('Summary &amp; Purchase Assumptions'!$C$18,'Monthly Cash Flow'!CV$5,"Y"),0))</f>
        <v>-23857.671535831552</v>
      </c>
      <c r="CW35" s="72">
        <f>$F35*((1+'Income Assumptions'!$E$53)^ROUNDDOWN(DATEDIF('Summary &amp; Purchase Assumptions'!$C$18,'Monthly Cash Flow'!CW$5,"Y"),0))</f>
        <v>-23857.671535831552</v>
      </c>
      <c r="CX35" s="72">
        <f>$F35*((1+'Income Assumptions'!$E$53)^ROUNDDOWN(DATEDIF('Summary &amp; Purchase Assumptions'!$C$18,'Monthly Cash Flow'!CX$5,"Y"),0))</f>
        <v>-24394.46914538776</v>
      </c>
      <c r="CY35" s="72">
        <f>$F35*((1+'Income Assumptions'!$E$53)^ROUNDDOWN(DATEDIF('Summary &amp; Purchase Assumptions'!$C$18,'Monthly Cash Flow'!CY$5,"Y"),0))</f>
        <v>-24394.46914538776</v>
      </c>
      <c r="CZ35" s="72">
        <f>$F35*((1+'Income Assumptions'!$E$53)^ROUNDDOWN(DATEDIF('Summary &amp; Purchase Assumptions'!$C$18,'Monthly Cash Flow'!CZ$5,"Y"),0))</f>
        <v>-24394.46914538776</v>
      </c>
      <c r="DA35" s="72">
        <f>$F35*((1+'Income Assumptions'!$E$53)^ROUNDDOWN(DATEDIF('Summary &amp; Purchase Assumptions'!$C$18,'Monthly Cash Flow'!DA$5,"Y"),0))</f>
        <v>-24394.46914538776</v>
      </c>
      <c r="DB35" s="72">
        <f>$F35*((1+'Income Assumptions'!$E$53)^ROUNDDOWN(DATEDIF('Summary &amp; Purchase Assumptions'!$C$18,'Monthly Cash Flow'!DB$5,"Y"),0))</f>
        <v>-24394.46914538776</v>
      </c>
      <c r="DC35" s="72">
        <f>$F35*((1+'Income Assumptions'!$E$53)^ROUNDDOWN(DATEDIF('Summary &amp; Purchase Assumptions'!$C$18,'Monthly Cash Flow'!DC$5,"Y"),0))</f>
        <v>-24394.46914538776</v>
      </c>
      <c r="DD35" s="72">
        <f>$F35*((1+'Income Assumptions'!$E$53)^ROUNDDOWN(DATEDIF('Summary &amp; Purchase Assumptions'!$C$18,'Monthly Cash Flow'!DD$5,"Y"),0))</f>
        <v>-24394.46914538776</v>
      </c>
      <c r="DE35" s="72">
        <f>$F35*((1+'Income Assumptions'!$E$53)^ROUNDDOWN(DATEDIF('Summary &amp; Purchase Assumptions'!$C$18,'Monthly Cash Flow'!DE$5,"Y"),0))</f>
        <v>-24394.46914538776</v>
      </c>
      <c r="DF35" s="72">
        <f>$F35*((1+'Income Assumptions'!$E$53)^ROUNDDOWN(DATEDIF('Summary &amp; Purchase Assumptions'!$C$18,'Monthly Cash Flow'!DF$5,"Y"),0))</f>
        <v>-24394.46914538776</v>
      </c>
      <c r="DG35" s="72">
        <f>$F35*((1+'Income Assumptions'!$E$53)^ROUNDDOWN(DATEDIF('Summary &amp; Purchase Assumptions'!$C$18,'Monthly Cash Flow'!DG$5,"Y"),0))</f>
        <v>-24394.46914538776</v>
      </c>
      <c r="DH35" s="72">
        <f>$F35*((1+'Income Assumptions'!$E$53)^ROUNDDOWN(DATEDIF('Summary &amp; Purchase Assumptions'!$C$18,'Monthly Cash Flow'!DH$5,"Y"),0))</f>
        <v>-24394.46914538776</v>
      </c>
      <c r="DI35" s="72">
        <f>$F35*((1+'Income Assumptions'!$E$53)^ROUNDDOWN(DATEDIF('Summary &amp; Purchase Assumptions'!$C$18,'Monthly Cash Flow'!DI$5,"Y"),0))</f>
        <v>-24394.46914538776</v>
      </c>
      <c r="DJ35" s="72">
        <f>$F35*((1+'Income Assumptions'!$E$53)^ROUNDDOWN(DATEDIF('Summary &amp; Purchase Assumptions'!$C$18,'Monthly Cash Flow'!DJ$5,"Y"),0))</f>
        <v>-24943.344701158981</v>
      </c>
      <c r="DK35" s="72">
        <f>$F35*((1+'Income Assumptions'!$E$53)^ROUNDDOWN(DATEDIF('Summary &amp; Purchase Assumptions'!$C$18,'Monthly Cash Flow'!DK$5,"Y"),0))</f>
        <v>-24943.344701158981</v>
      </c>
      <c r="DL35" s="72">
        <f>$F35*((1+'Income Assumptions'!$E$53)^ROUNDDOWN(DATEDIF('Summary &amp; Purchase Assumptions'!$C$18,'Monthly Cash Flow'!DL$5,"Y"),0))</f>
        <v>-24943.344701158981</v>
      </c>
      <c r="DM35" s="72">
        <f>$F35*((1+'Income Assumptions'!$E$53)^ROUNDDOWN(DATEDIF('Summary &amp; Purchase Assumptions'!$C$18,'Monthly Cash Flow'!DM$5,"Y"),0))</f>
        <v>-24943.344701158981</v>
      </c>
      <c r="DN35" s="72">
        <f>$F35*((1+'Income Assumptions'!$E$53)^ROUNDDOWN(DATEDIF('Summary &amp; Purchase Assumptions'!$C$18,'Monthly Cash Flow'!DN$5,"Y"),0))</f>
        <v>-24943.344701158981</v>
      </c>
      <c r="DO35" s="72">
        <f>$F35*((1+'Income Assumptions'!$E$53)^ROUNDDOWN(DATEDIF('Summary &amp; Purchase Assumptions'!$C$18,'Monthly Cash Flow'!DO$5,"Y"),0))</f>
        <v>-24943.344701158981</v>
      </c>
      <c r="DP35" s="72">
        <f>$F35*((1+'Income Assumptions'!$E$53)^ROUNDDOWN(DATEDIF('Summary &amp; Purchase Assumptions'!$C$18,'Monthly Cash Flow'!DP$5,"Y"),0))</f>
        <v>-24943.344701158981</v>
      </c>
      <c r="DQ35" s="72">
        <f>$F35*((1+'Income Assumptions'!$E$53)^ROUNDDOWN(DATEDIF('Summary &amp; Purchase Assumptions'!$C$18,'Monthly Cash Flow'!DQ$5,"Y"),0))</f>
        <v>-24943.344701158981</v>
      </c>
      <c r="DR35" s="72">
        <f>$F35*((1+'Income Assumptions'!$E$53)^ROUNDDOWN(DATEDIF('Summary &amp; Purchase Assumptions'!$C$18,'Monthly Cash Flow'!DR$5,"Y"),0))</f>
        <v>-24943.344701158981</v>
      </c>
      <c r="DS35" s="72">
        <f>$F35*((1+'Income Assumptions'!$E$53)^ROUNDDOWN(DATEDIF('Summary &amp; Purchase Assumptions'!$C$18,'Monthly Cash Flow'!DS$5,"Y"),0))</f>
        <v>-24943.344701158981</v>
      </c>
      <c r="DT35" s="72">
        <f>$F35*((1+'Income Assumptions'!$E$53)^ROUNDDOWN(DATEDIF('Summary &amp; Purchase Assumptions'!$C$18,'Monthly Cash Flow'!DT$5,"Y"),0))</f>
        <v>-24943.344701158981</v>
      </c>
      <c r="DU35" s="72">
        <f>$F35*((1+'Income Assumptions'!$E$53)^ROUNDDOWN(DATEDIF('Summary &amp; Purchase Assumptions'!$C$18,'Monthly Cash Flow'!DU$5,"Y"),0))</f>
        <v>-24943.344701158981</v>
      </c>
      <c r="DV35" s="72">
        <f>$F35*((1+'Income Assumptions'!$E$53)^ROUNDDOWN(DATEDIF('Summary &amp; Purchase Assumptions'!$C$18,'Monthly Cash Flow'!DV$5,"Y"),0))</f>
        <v>-25504.569956935058</v>
      </c>
      <c r="DW35" s="72">
        <f>$F35*((1+'Income Assumptions'!$E$53)^ROUNDDOWN(DATEDIF('Summary &amp; Purchase Assumptions'!$C$18,'Monthly Cash Flow'!DW$5,"Y"),0))</f>
        <v>-25504.569956935058</v>
      </c>
      <c r="DX35" s="72">
        <f>$F35*((1+'Income Assumptions'!$E$53)^ROUNDDOWN(DATEDIF('Summary &amp; Purchase Assumptions'!$C$18,'Monthly Cash Flow'!DX$5,"Y"),0))</f>
        <v>-25504.569956935058</v>
      </c>
      <c r="DY35" s="72">
        <f>$F35*((1+'Income Assumptions'!$E$53)^ROUNDDOWN(DATEDIF('Summary &amp; Purchase Assumptions'!$C$18,'Monthly Cash Flow'!DY$5,"Y"),0))</f>
        <v>-25504.569956935058</v>
      </c>
      <c r="DZ35" s="72">
        <f>$F35*((1+'Income Assumptions'!$E$53)^ROUNDDOWN(DATEDIF('Summary &amp; Purchase Assumptions'!$C$18,'Monthly Cash Flow'!DZ$5,"Y"),0))</f>
        <v>-25504.569956935058</v>
      </c>
      <c r="EA35" s="72">
        <f>$F35*((1+'Income Assumptions'!$E$53)^ROUNDDOWN(DATEDIF('Summary &amp; Purchase Assumptions'!$C$18,'Monthly Cash Flow'!EA$5,"Y"),0))</f>
        <v>-25504.569956935058</v>
      </c>
      <c r="EB35" s="72">
        <f>$F35*((1+'Income Assumptions'!$E$53)^ROUNDDOWN(DATEDIF('Summary &amp; Purchase Assumptions'!$C$18,'Monthly Cash Flow'!EB$5,"Y"),0))</f>
        <v>-25504.569956935058</v>
      </c>
      <c r="EC35" s="72">
        <f>$F35*((1+'Income Assumptions'!$E$53)^ROUNDDOWN(DATEDIF('Summary &amp; Purchase Assumptions'!$C$18,'Monthly Cash Flow'!EC$5,"Y"),0))</f>
        <v>-25504.569956935058</v>
      </c>
      <c r="ED35" s="72">
        <f>$F35*((1+'Income Assumptions'!$E$53)^ROUNDDOWN(DATEDIF('Summary &amp; Purchase Assumptions'!$C$18,'Monthly Cash Flow'!ED$5,"Y"),0))</f>
        <v>-25504.569956935058</v>
      </c>
      <c r="EE35" s="72">
        <f>$F35*((1+'Income Assumptions'!$E$53)^ROUNDDOWN(DATEDIF('Summary &amp; Purchase Assumptions'!$C$18,'Monthly Cash Flow'!EE$5,"Y"),0))</f>
        <v>-25504.569956935058</v>
      </c>
      <c r="EF35" s="72">
        <f>$F35*((1+'Income Assumptions'!$E$53)^ROUNDDOWN(DATEDIF('Summary &amp; Purchase Assumptions'!$C$18,'Monthly Cash Flow'!EF$5,"Y"),0))</f>
        <v>-25504.569956935058</v>
      </c>
      <c r="EG35" s="69">
        <f>$F35*((1+'Income Assumptions'!$E$53)^ROUNDDOWN(DATEDIF('Summary &amp; Purchase Assumptions'!$C$18,'Monthly Cash Flow'!EG$5,"Y"),0))</f>
        <v>-25504.569956935058</v>
      </c>
    </row>
    <row r="36" spans="2:139" ht="15" x14ac:dyDescent="0.25">
      <c r="B36" s="23"/>
      <c r="C36" s="83" t="s">
        <v>150</v>
      </c>
      <c r="D36" s="19">
        <f ca="1">SUM(F36:EG36)</f>
        <v>-1933751.7329057329</v>
      </c>
      <c r="E36" s="341"/>
      <c r="F36" s="72">
        <f>-F21*'Income Assumptions'!$D$50</f>
        <v>-10697.859949381584</v>
      </c>
      <c r="G36" s="72">
        <f ca="1">-G21*'Income Assumptions'!$D$50</f>
        <v>-10758.826701199487</v>
      </c>
      <c r="H36" s="72">
        <f ca="1">-H21*'Income Assumptions'!$D$50</f>
        <v>-10820.130343231236</v>
      </c>
      <c r="I36" s="72">
        <f ca="1">-I21*'Income Assumptions'!$D$50</f>
        <v>-10897.03845858601</v>
      </c>
      <c r="J36" s="72">
        <f ca="1">-J21*'Income Assumptions'!$D$50</f>
        <v>-10959.021088902915</v>
      </c>
      <c r="K36" s="72">
        <f ca="1">-K21*'Income Assumptions'!$D$50</f>
        <v>-11021.345834391739</v>
      </c>
      <c r="L36" s="72">
        <f ca="1">-L21*'Income Assumptions'!$D$50</f>
        <v>-11734.818374661498</v>
      </c>
      <c r="M36" s="72">
        <f ca="1">-M21*'Income Assumptions'!$D$50</f>
        <v>-11147.028714823384</v>
      </c>
      <c r="N36" s="72">
        <f ca="1">-N21*'Income Assumptions'!$D$50</f>
        <v>-11210.390393408432</v>
      </c>
      <c r="O36" s="72">
        <f ca="1">-O21*'Income Assumptions'!$D$50</f>
        <v>-11274.101274532675</v>
      </c>
      <c r="P36" s="72">
        <f ca="1">-P21*'Income Assumptions'!$D$50</f>
        <v>-11338.163151877006</v>
      </c>
      <c r="Q36" s="72">
        <f ca="1">-Q21*'Income Assumptions'!$D$50</f>
        <v>-11402.577827941441</v>
      </c>
      <c r="R36" s="72">
        <f ca="1">-R21*'Income Assumptions'!$D$50</f>
        <v>-11709.841810054406</v>
      </c>
      <c r="S36" s="72">
        <f ca="1">-S21*'Income Assumptions'!$D$50</f>
        <v>-11776.3833029917</v>
      </c>
      <c r="T36" s="72">
        <f ca="1">-T21*'Income Assumptions'!$D$50</f>
        <v>-11843.290843736986</v>
      </c>
      <c r="U36" s="72">
        <f ca="1">-U21*'Income Assumptions'!$D$50</f>
        <v>-11926.290135950474</v>
      </c>
      <c r="V36" s="72">
        <f ca="1">-V21*'Income Assumptions'!$D$50</f>
        <v>-11993.93541602026</v>
      </c>
      <c r="W36" s="72">
        <f ca="1">-W21*'Income Assumptions'!$D$50</f>
        <v>-12061.952406106324</v>
      </c>
      <c r="X36" s="72">
        <f ca="1">-X21*'Income Assumptions'!$D$50</f>
        <v>-12937.678105081031</v>
      </c>
      <c r="Y36" s="72">
        <f ca="1">-Y21*'Income Assumptions'!$D$50</f>
        <v>-12199.10914959221</v>
      </c>
      <c r="Z36" s="72">
        <f ca="1">-Z21*'Income Assumptions'!$D$50</f>
        <v>-12268.252743070489</v>
      </c>
      <c r="AA36" s="72">
        <f ca="1">-AA21*'Income Assumptions'!$D$50</f>
        <v>-12337.775726811433</v>
      </c>
      <c r="AB36" s="72">
        <f ca="1">-AB21*'Income Assumptions'!$D$50</f>
        <v>-12407.680044501954</v>
      </c>
      <c r="AC36" s="72">
        <f ca="1">-AC21*'Income Assumptions'!$D$50</f>
        <v>-12477.967649369306</v>
      </c>
      <c r="AD36" s="72">
        <f ca="1">-AD21*'Income Assumptions'!$D$50</f>
        <v>-12799.838905633751</v>
      </c>
      <c r="AE36" s="72">
        <f ca="1">-AE21*'Income Assumptions'!$D$50</f>
        <v>-12862.993133881891</v>
      </c>
      <c r="AF36" s="72">
        <f ca="1">-AF21*'Income Assumptions'!$D$50</f>
        <v>-12926.435797725218</v>
      </c>
      <c r="AG36" s="72">
        <f ca="1">-AG21*'Income Assumptions'!$D$50</f>
        <v>-13006.36364910753</v>
      </c>
      <c r="AH36" s="72">
        <f ca="1">-AH21*'Income Assumptions'!$D$50</f>
        <v>-13070.386824019786</v>
      </c>
      <c r="AI36" s="72">
        <f ca="1">-AI21*'Income Assumptions'!$D$50</f>
        <v>-13134.702084108854</v>
      </c>
      <c r="AJ36" s="72">
        <f ca="1">-AJ21*'Income Assumptions'!$D$50</f>
        <v>-14027.370123121487</v>
      </c>
      <c r="AK36" s="72">
        <f ca="1">-AK21*'Income Assumptions'!$D$50</f>
        <v>-13264.213769762086</v>
      </c>
      <c r="AL36" s="72">
        <f ca="1">-AL21*'Income Assumptions'!$D$50</f>
        <v>-13329.412662563855</v>
      </c>
      <c r="AM36" s="72">
        <f ca="1">-AM21*'Income Assumptions'!$D$50</f>
        <v>-13394.908575055582</v>
      </c>
      <c r="AN36" s="72">
        <f ca="1">-AN21*'Income Assumptions'!$D$50</f>
        <v>-13460.702753206822</v>
      </c>
      <c r="AO36" s="72">
        <f ca="1">-AO21*'Income Assumptions'!$D$50</f>
        <v>-13526.796447961809</v>
      </c>
      <c r="AP36" s="72">
        <f ca="1">-AP21*'Income Assumptions'!$D$50</f>
        <v>-13585.043202049588</v>
      </c>
      <c r="AQ36" s="72">
        <f ca="1">-AQ21*'Income Assumptions'!$D$50</f>
        <v>-13625.705350782688</v>
      </c>
      <c r="AR36" s="72">
        <f ca="1">-AR21*'Income Assumptions'!$D$50</f>
        <v>-13666.500616809728</v>
      </c>
      <c r="AS36" s="72">
        <f ca="1">-AS21*'Income Assumptions'!$D$50</f>
        <v>-13724.110842395034</v>
      </c>
      <c r="AT36" s="72">
        <f ca="1">-AT21*'Income Assumptions'!$D$50</f>
        <v>-13765.173651810761</v>
      </c>
      <c r="AU36" s="72">
        <f ca="1">-AU21*'Income Assumptions'!$D$50</f>
        <v>-13806.370890179238</v>
      </c>
      <c r="AV36" s="72">
        <f ca="1">-AV21*'Income Assumptions'!$D$50</f>
        <v>-14695.599667985247</v>
      </c>
      <c r="AW36" s="72">
        <f ca="1">-AW21*'Income Assumptions'!$D$50</f>
        <v>-13889.17041555682</v>
      </c>
      <c r="AX36" s="72">
        <f ca="1">-AX21*'Income Assumptions'!$D$50</f>
        <v>-13930.773587063635</v>
      </c>
      <c r="AY36" s="72">
        <f ca="1">-AY21*'Income Assumptions'!$D$50</f>
        <v>-13972.51295652808</v>
      </c>
      <c r="AZ36" s="72">
        <f ca="1">-AZ21*'Income Assumptions'!$D$50</f>
        <v>-14014.388969826821</v>
      </c>
      <c r="BA36" s="72">
        <f ca="1">-BA21*'Income Assumptions'!$D$50</f>
        <v>-14056.402074296224</v>
      </c>
      <c r="BB36" s="72">
        <f ca="1">-BB21*'Income Assumptions'!$D$50</f>
        <v>-14116.80152566472</v>
      </c>
      <c r="BC36" s="72">
        <f ca="1">-BC21*'Income Assumptions'!$D$50</f>
        <v>-14159.090160347145</v>
      </c>
      <c r="BD36" s="72">
        <f ca="1">-BD21*'Income Assumptions'!$D$50</f>
        <v>-14201.517237015267</v>
      </c>
      <c r="BE36" s="72">
        <f ca="1">-BE21*'Income Assumptions'!$D$50</f>
        <v>-14261.265057559258</v>
      </c>
      <c r="BF36" s="72">
        <f ca="1">-BF21*'Income Assumptions'!$D$50</f>
        <v>-14303.970379351611</v>
      </c>
      <c r="BG36" s="72">
        <f ca="1">-BG21*'Income Assumptions'!$D$50</f>
        <v>-14346.815507254827</v>
      </c>
      <c r="BH36" s="72">
        <f ca="1">-BH21*'Income Assumptions'!$D$50</f>
        <v>-15257.529649719834</v>
      </c>
      <c r="BI36" s="72">
        <f ca="1">-BI21*'Income Assumptions'!$D$50</f>
        <v>-14432.927013647512</v>
      </c>
      <c r="BJ36" s="72">
        <f ca="1">-BJ21*'Income Assumptions'!$D$50</f>
        <v>-14476.194312014599</v>
      </c>
      <c r="BK36" s="72">
        <f ca="1">-BK21*'Income Assumptions'!$D$50</f>
        <v>-14519.603256257622</v>
      </c>
      <c r="BL36" s="72">
        <f ca="1">-BL21*'Income Assumptions'!$D$50</f>
        <v>-14563.154310088315</v>
      </c>
      <c r="BM36" s="72">
        <f ca="1">-BM21*'Income Assumptions'!$D$50</f>
        <v>-14606.847938736493</v>
      </c>
      <c r="BN36" s="72">
        <f ca="1">-BN21*'Income Assumptions'!$D$50</f>
        <v>-14658.668537360105</v>
      </c>
      <c r="BO36" s="72">
        <f ca="1">-BO21*'Income Assumptions'!$D$50</f>
        <v>-14691.774311748899</v>
      </c>
      <c r="BP36" s="72">
        <f ca="1">-BP21*'Income Assumptions'!$D$50</f>
        <v>-14724.96173390836</v>
      </c>
      <c r="BQ36" s="72">
        <f ca="1">-BQ21*'Income Assumptions'!$D$50</f>
        <v>-14775.928309331066</v>
      </c>
      <c r="BR36" s="72">
        <f ca="1">-BR21*'Income Assumptions'!$D$50</f>
        <v>-14809.27963162476</v>
      </c>
      <c r="BS36" s="72">
        <f ca="1">-BS21*'Income Assumptions'!$D$50</f>
        <v>-14842.713207276494</v>
      </c>
      <c r="BT36" s="72">
        <f ca="1">-BT21*'Income Assumptions'!$D$50</f>
        <v>-15763.992669564215</v>
      </c>
      <c r="BU36" s="72">
        <f ca="1">-BU21*'Income Assumptions'!$D$50</f>
        <v>-14909.827930590269</v>
      </c>
      <c r="BV36" s="72">
        <f ca="1">-BV21*'Income Assumptions'!$D$50</f>
        <v>-14943.509485472398</v>
      </c>
      <c r="BW36" s="72">
        <f ca="1">-BW21*'Income Assumptions'!$D$50</f>
        <v>-14977.274108155216</v>
      </c>
      <c r="BX36" s="72">
        <f ca="1">-BX21*'Income Assumptions'!$D$50</f>
        <v>-15011.122003506331</v>
      </c>
      <c r="BY36" s="72">
        <f ca="1">-BY21*'Income Assumptions'!$D$50</f>
        <v>-15045.05337689861</v>
      </c>
      <c r="BZ36" s="72">
        <f ca="1">-BZ21*'Income Assumptions'!$D$50</f>
        <v>-15098.428593480927</v>
      </c>
      <c r="CA36" s="72">
        <f ca="1">-CA21*'Income Assumptions'!$D$50</f>
        <v>-15132.527541101384</v>
      </c>
      <c r="CB36" s="72">
        <f ca="1">-CB21*'Income Assumptions'!$D$50</f>
        <v>-15166.71058592563</v>
      </c>
      <c r="CC36" s="72">
        <f ca="1">-CC21*'Income Assumptions'!$D$50</f>
        <v>-15219.206158611018</v>
      </c>
      <c r="CD36" s="72">
        <f ca="1">-CD21*'Income Assumptions'!$D$50</f>
        <v>-15253.558020573522</v>
      </c>
      <c r="CE36" s="72">
        <f ca="1">-CE21*'Income Assumptions'!$D$50</f>
        <v>-15287.994603494804</v>
      </c>
      <c r="CF36" s="72">
        <f ca="1">-CF21*'Income Assumptions'!$D$50</f>
        <v>-16230.540171593224</v>
      </c>
      <c r="CG36" s="72">
        <f ca="1">-CG21*'Income Assumptions'!$D$50</f>
        <v>-15357.122768507994</v>
      </c>
      <c r="CH36" s="72">
        <f ca="1">-CH21*'Income Assumptions'!$D$50</f>
        <v>-15391.814770036584</v>
      </c>
      <c r="CI36" s="72">
        <f ca="1">-CI21*'Income Assumptions'!$D$50</f>
        <v>-15426.592331399888</v>
      </c>
      <c r="CJ36" s="72">
        <f ca="1">-CJ21*'Income Assumptions'!$D$50</f>
        <v>-15461.455663611538</v>
      </c>
      <c r="CK36" s="72">
        <f ca="1">-CK21*'Income Assumptions'!$D$50</f>
        <v>-15496.404978205579</v>
      </c>
      <c r="CL36" s="72">
        <f ca="1">-CL21*'Income Assumptions'!$D$50</f>
        <v>-15551.381451285366</v>
      </c>
      <c r="CM36" s="72">
        <f ca="1">-CM21*'Income Assumptions'!$D$50</f>
        <v>-15586.503367334439</v>
      </c>
      <c r="CN36" s="72">
        <f ca="1">-CN21*'Income Assumptions'!$D$50</f>
        <v>-15621.711903503412</v>
      </c>
      <c r="CO36" s="72">
        <f ca="1">-CO21*'Income Assumptions'!$D$50</f>
        <v>-15581.349272247397</v>
      </c>
      <c r="CP36" s="72">
        <f ca="1">-CP21*'Income Assumptions'!$D$50</f>
        <v>-15616.731690068777</v>
      </c>
      <c r="CQ36" s="72">
        <f ca="1">-CQ21*'Income Assumptions'!$D$50</f>
        <v>-15754.784994715725</v>
      </c>
      <c r="CR36" s="72">
        <f ca="1">-CR21*'Income Assumptions'!$D$50</f>
        <v>-16696.021998105825</v>
      </c>
      <c r="CS36" s="72">
        <f ca="1">-CS21*'Income Assumptions'!$D$50</f>
        <v>-15825.987004679308</v>
      </c>
      <c r="CT36" s="72">
        <f ca="1">-CT21*'Income Assumptions'!$D$50</f>
        <v>-15861.719766253756</v>
      </c>
      <c r="CU36" s="72">
        <f ca="1">-CU21*'Income Assumptions'!$D$50</f>
        <v>-15897.54065445796</v>
      </c>
      <c r="CV36" s="72">
        <f ca="1">-CV21*'Income Assumptions'!$D$50</f>
        <v>-15933.449886635954</v>
      </c>
      <c r="CW36" s="72">
        <f ca="1">-CW21*'Income Assumptions'!$D$50</f>
        <v>-15969.447680667823</v>
      </c>
      <c r="CX36" s="72">
        <f ca="1">-CX21*'Income Assumptions'!$D$50</f>
        <v>-16023.240455806344</v>
      </c>
      <c r="CY36" s="72">
        <f ca="1">-CY21*'Income Assumptions'!$D$50</f>
        <v>-16059.416029336891</v>
      </c>
      <c r="CZ36" s="72">
        <f ca="1">-CZ21*'Income Assumptions'!$D$50</f>
        <v>-16095.680821590928</v>
      </c>
      <c r="DA36" s="72">
        <f ca="1">-DA21*'Income Assumptions'!$D$50</f>
        <v>-16151.373374652856</v>
      </c>
      <c r="DB36" s="72">
        <f ca="1">-DB21*'Income Assumptions'!$D$50</f>
        <v>-16187.81726500888</v>
      </c>
      <c r="DC36" s="72">
        <f ca="1">-DC21*'Income Assumptions'!$D$50</f>
        <v>-16226.796245312771</v>
      </c>
      <c r="DD36" s="72">
        <f ca="1">-DD21*'Income Assumptions'!$D$50</f>
        <v>-17189.777144156102</v>
      </c>
      <c r="DE36" s="72">
        <f ca="1">-DE21*'Income Assumptions'!$D$50</f>
        <v>-16300.134315575258</v>
      </c>
      <c r="DF36" s="72">
        <f ca="1">-DF21*'Income Assumptions'!$D$50</f>
        <v>-16336.939059996945</v>
      </c>
      <c r="DG36" s="72">
        <f ca="1">-DG21*'Income Assumptions'!$D$50</f>
        <v>-16373.834574847268</v>
      </c>
      <c r="DH36" s="72">
        <f ca="1">-DH21*'Income Assumptions'!$D$50</f>
        <v>-16410.82108399061</v>
      </c>
      <c r="DI36" s="72">
        <f ca="1">-DI21*'Income Assumptions'!$D$50</f>
        <v>-16447.898811843428</v>
      </c>
      <c r="DJ36" s="72">
        <f ca="1">-DJ21*'Income Assumptions'!$D$50</f>
        <v>-16327.983291217855</v>
      </c>
      <c r="DK36" s="72">
        <f ca="1">-DK21*'Income Assumptions'!$D$50</f>
        <v>-16365.244131954318</v>
      </c>
      <c r="DL36" s="72">
        <f ca="1">-DL21*'Income Assumptions'!$D$50</f>
        <v>-16588.129253101713</v>
      </c>
      <c r="DM36" s="72">
        <f ca="1">-DM21*'Income Assumptions'!$D$50</f>
        <v>-16645.492582755498</v>
      </c>
      <c r="DN36" s="72">
        <f ca="1">-DN21*'Income Assumptions'!$D$50</f>
        <v>-16683.029789822198</v>
      </c>
      <c r="DO36" s="72">
        <f ca="1">-DO21*'Income Assumptions'!$D$50</f>
        <v>-16723.163067888836</v>
      </c>
      <c r="DP36" s="72">
        <f ca="1">-DP21*'Income Assumptions'!$D$50</f>
        <v>-16879.165926918082</v>
      </c>
      <c r="DQ36" s="72">
        <f ca="1">-DQ21*'Income Assumptions'!$D$50</f>
        <v>-16798.7012802592</v>
      </c>
      <c r="DR36" s="72">
        <f ca="1">-DR21*'Income Assumptions'!$D$50</f>
        <v>-16836.610167013532</v>
      </c>
      <c r="DS36" s="72">
        <f ca="1">-DS21*'Income Assumptions'!$D$50</f>
        <v>-16874.612547309367</v>
      </c>
      <c r="DT36" s="72">
        <f ca="1">-DT21*'Income Assumptions'!$D$50</f>
        <v>-16912.708651727007</v>
      </c>
      <c r="DU36" s="72">
        <f ca="1">-DU21*'Income Assumptions'!$D$50</f>
        <v>-16950.898711415415</v>
      </c>
      <c r="DV36" s="72">
        <f ca="1">-DV21*'Income Assumptions'!$D$50</f>
        <v>-16738.722845210421</v>
      </c>
      <c r="DW36" s="72">
        <f ca="1">-DW21*'Income Assumptions'!$D$50</f>
        <v>-16777.10151116897</v>
      </c>
      <c r="DX36" s="72">
        <f ca="1">-DX21*'Income Assumptions'!$D$50</f>
        <v>-16869.933873445287</v>
      </c>
      <c r="DY36" s="72">
        <f ca="1">-DY21*'Income Assumptions'!$D$50</f>
        <v>-16929.018102988684</v>
      </c>
      <c r="DZ36" s="72">
        <f ca="1">-DZ21*'Income Assumptions'!$D$50</f>
        <v>-17172.848674743429</v>
      </c>
      <c r="EA36" s="72">
        <f ca="1">-EA21*'Income Assumptions'!$D$50</f>
        <v>-17214.170520254072</v>
      </c>
      <c r="EB36" s="72">
        <f ca="1">-EB21*'Income Assumptions'!$D$50</f>
        <v>-17253.024787072922</v>
      </c>
      <c r="EC36" s="72">
        <f ca="1">-EC21*'Income Assumptions'!$D$50</f>
        <v>-17291.974878995548</v>
      </c>
      <c r="ED36" s="72">
        <f ca="1">-ED21*'Income Assumptions'!$D$50</f>
        <v>-17331.021032352513</v>
      </c>
      <c r="EE36" s="72">
        <f ca="1">-EE21*'Income Assumptions'!$D$50</f>
        <v>-17370.163484057226</v>
      </c>
      <c r="EF36" s="72">
        <f ca="1">-EF21*'Income Assumptions'!$D$50</f>
        <v>-17409.402471607395</v>
      </c>
      <c r="EG36" s="69">
        <f ca="1">-EG21*'Income Assumptions'!$D$50</f>
        <v>-17448.738233086449</v>
      </c>
      <c r="EH36" s="53" t="s">
        <v>106</v>
      </c>
    </row>
    <row r="37" spans="2:139" ht="15.75" thickBot="1" x14ac:dyDescent="0.3">
      <c r="B37" s="84" t="s">
        <v>27</v>
      </c>
      <c r="C37" s="38"/>
      <c r="D37" s="39">
        <f ca="1">SUM(F37:EG37)</f>
        <v>-33600064.608584546</v>
      </c>
      <c r="E37" s="348"/>
      <c r="F37" s="77">
        <f t="shared" ref="F37:AK37" si="56">SUM(F24:F36)</f>
        <v>-155221.60994938159</v>
      </c>
      <c r="G37" s="77">
        <f t="shared" ca="1" si="56"/>
        <v>-155282.57670119949</v>
      </c>
      <c r="H37" s="77">
        <f t="shared" ca="1" si="56"/>
        <v>-155343.88034323123</v>
      </c>
      <c r="I37" s="77">
        <f t="shared" ca="1" si="56"/>
        <v>-155420.788458586</v>
      </c>
      <c r="J37" s="77">
        <f t="shared" ca="1" si="56"/>
        <v>-155482.77108890293</v>
      </c>
      <c r="K37" s="77">
        <f t="shared" ca="1" si="56"/>
        <v>-155545.09583439174</v>
      </c>
      <c r="L37" s="77">
        <f t="shared" ca="1" si="56"/>
        <v>-789533.91154266137</v>
      </c>
      <c r="M37" s="77">
        <f t="shared" ca="1" si="56"/>
        <v>-155670.77871482339</v>
      </c>
      <c r="N37" s="77">
        <f t="shared" ca="1" si="56"/>
        <v>-155734.14039340842</v>
      </c>
      <c r="O37" s="77">
        <f t="shared" ca="1" si="56"/>
        <v>-155797.85127453267</v>
      </c>
      <c r="P37" s="77">
        <f t="shared" ca="1" si="56"/>
        <v>-155861.913151877</v>
      </c>
      <c r="Q37" s="77">
        <f t="shared" ca="1" si="56"/>
        <v>-155926.32782794145</v>
      </c>
      <c r="R37" s="77">
        <f t="shared" ca="1" si="56"/>
        <v>-159485.3761850544</v>
      </c>
      <c r="S37" s="77">
        <f t="shared" ca="1" si="56"/>
        <v>-159551.91767799167</v>
      </c>
      <c r="T37" s="77">
        <f t="shared" ca="1" si="56"/>
        <v>-159618.82521873698</v>
      </c>
      <c r="U37" s="77">
        <f t="shared" ca="1" si="56"/>
        <v>-159701.82451095045</v>
      </c>
      <c r="V37" s="77">
        <f t="shared" ca="1" si="56"/>
        <v>-159769.46979102024</v>
      </c>
      <c r="W37" s="77">
        <f t="shared" ca="1" si="56"/>
        <v>-159837.4867811063</v>
      </c>
      <c r="X37" s="77">
        <f t="shared" ca="1" si="56"/>
        <v>-1063112.5358720808</v>
      </c>
      <c r="Y37" s="77">
        <f t="shared" ca="1" si="56"/>
        <v>-159974.64352459219</v>
      </c>
      <c r="Z37" s="77">
        <f t="shared" ca="1" si="56"/>
        <v>-160043.78711807047</v>
      </c>
      <c r="AA37" s="77">
        <f t="shared" ca="1" si="56"/>
        <v>-160113.31010181142</v>
      </c>
      <c r="AB37" s="77">
        <f t="shared" ca="1" si="56"/>
        <v>-160183.21441950195</v>
      </c>
      <c r="AC37" s="77">
        <f t="shared" ca="1" si="56"/>
        <v>-160253.50202436929</v>
      </c>
      <c r="AD37" s="77">
        <f t="shared" ca="1" si="56"/>
        <v>-163900.32280407121</v>
      </c>
      <c r="AE37" s="77">
        <f t="shared" ca="1" si="56"/>
        <v>-163963.47703231935</v>
      </c>
      <c r="AF37" s="77">
        <f t="shared" ca="1" si="56"/>
        <v>-164026.91969616269</v>
      </c>
      <c r="AG37" s="77">
        <f t="shared" ca="1" si="56"/>
        <v>-164106.84754754498</v>
      </c>
      <c r="AH37" s="77">
        <f t="shared" ca="1" si="56"/>
        <v>-164170.87072245724</v>
      </c>
      <c r="AI37" s="77">
        <f t="shared" ca="1" si="56"/>
        <v>-164235.18598254633</v>
      </c>
      <c r="AJ37" s="77">
        <f t="shared" ca="1" si="56"/>
        <v>-1081063.1672644387</v>
      </c>
      <c r="AK37" s="77">
        <f t="shared" ca="1" si="56"/>
        <v>-164364.69766819954</v>
      </c>
      <c r="AL37" s="77">
        <f t="shared" ref="AL37:BQ37" ca="1" si="57">SUM(AL24:AL36)</f>
        <v>-164429.89656100131</v>
      </c>
      <c r="AM37" s="77">
        <f t="shared" ca="1" si="57"/>
        <v>-164495.39247349306</v>
      </c>
      <c r="AN37" s="77">
        <f t="shared" ca="1" si="57"/>
        <v>-164561.1866516443</v>
      </c>
      <c r="AO37" s="77">
        <f t="shared" ca="1" si="57"/>
        <v>-164627.28034639929</v>
      </c>
      <c r="AP37" s="77">
        <f t="shared" ca="1" si="57"/>
        <v>-168085.28798820192</v>
      </c>
      <c r="AQ37" s="77">
        <f t="shared" ca="1" si="57"/>
        <v>-168125.95013693502</v>
      </c>
      <c r="AR37" s="77">
        <f t="shared" ca="1" si="57"/>
        <v>-168166.74540296206</v>
      </c>
      <c r="AS37" s="77">
        <f t="shared" ca="1" si="57"/>
        <v>-168224.35562854735</v>
      </c>
      <c r="AT37" s="77">
        <f t="shared" ca="1" si="57"/>
        <v>-168265.41843796309</v>
      </c>
      <c r="AU37" s="77">
        <f t="shared" ca="1" si="57"/>
        <v>-168306.61567633157</v>
      </c>
      <c r="AV37" s="77">
        <f t="shared" ca="1" si="57"/>
        <v>-1098870.1873956604</v>
      </c>
      <c r="AW37" s="77">
        <f t="shared" ca="1" si="57"/>
        <v>-168389.41520170914</v>
      </c>
      <c r="AX37" s="77">
        <f t="shared" ca="1" si="57"/>
        <v>-168431.01837321595</v>
      </c>
      <c r="AY37" s="77">
        <f t="shared" ca="1" si="57"/>
        <v>-168472.75774268041</v>
      </c>
      <c r="AZ37" s="77">
        <f t="shared" ca="1" si="57"/>
        <v>-168514.63375597916</v>
      </c>
      <c r="BA37" s="77">
        <f t="shared" ca="1" si="57"/>
        <v>-168556.64686044856</v>
      </c>
      <c r="BB37" s="77">
        <f t="shared" ca="1" si="57"/>
        <v>-172093.30181950546</v>
      </c>
      <c r="BC37" s="77">
        <f t="shared" ca="1" si="57"/>
        <v>-172135.59045418788</v>
      </c>
      <c r="BD37" s="77">
        <f t="shared" ca="1" si="57"/>
        <v>-172178.01753085601</v>
      </c>
      <c r="BE37" s="77">
        <f t="shared" ca="1" si="57"/>
        <v>-172237.76535140001</v>
      </c>
      <c r="BF37" s="77">
        <f t="shared" ca="1" si="57"/>
        <v>-172280.47067319235</v>
      </c>
      <c r="BG37" s="77">
        <f t="shared" ca="1" si="57"/>
        <v>-172323.31580109557</v>
      </c>
      <c r="BH37" s="77">
        <f t="shared" ca="1" si="57"/>
        <v>-1116853.4880292057</v>
      </c>
      <c r="BI37" s="77">
        <f t="shared" ca="1" si="57"/>
        <v>-172409.42730748825</v>
      </c>
      <c r="BJ37" s="77">
        <f t="shared" ca="1" si="57"/>
        <v>-172452.69460585533</v>
      </c>
      <c r="BK37" s="77">
        <f t="shared" ca="1" si="57"/>
        <v>-172496.10355009837</v>
      </c>
      <c r="BL37" s="77">
        <f t="shared" ca="1" si="57"/>
        <v>-172539.65460392906</v>
      </c>
      <c r="BM37" s="77">
        <f t="shared" ca="1" si="57"/>
        <v>-172583.34823257723</v>
      </c>
      <c r="BN37" s="77">
        <f t="shared" ca="1" si="57"/>
        <v>-176189.64008781224</v>
      </c>
      <c r="BO37" s="77">
        <f t="shared" ca="1" si="57"/>
        <v>-176222.74586220103</v>
      </c>
      <c r="BP37" s="77">
        <f t="shared" ca="1" si="57"/>
        <v>-176255.93328436051</v>
      </c>
      <c r="BQ37" s="77">
        <f t="shared" ca="1" si="57"/>
        <v>-176306.89985978321</v>
      </c>
      <c r="BR37" s="77">
        <f t="shared" ref="BR37:CW37" ca="1" si="58">SUM(BR24:BR36)</f>
        <v>-176340.2511820769</v>
      </c>
      <c r="BS37" s="77">
        <f t="shared" ca="1" si="58"/>
        <v>-176373.68475772865</v>
      </c>
      <c r="BT37" s="77">
        <f t="shared" ca="1" si="58"/>
        <v>-1135068.7141769468</v>
      </c>
      <c r="BU37" s="77">
        <f t="shared" ca="1" si="58"/>
        <v>-176440.79948104243</v>
      </c>
      <c r="BV37" s="77">
        <f t="shared" ca="1" si="58"/>
        <v>-176474.48103592455</v>
      </c>
      <c r="BW37" s="77">
        <f t="shared" ca="1" si="58"/>
        <v>-176508.24565860737</v>
      </c>
      <c r="BX37" s="77">
        <f t="shared" ca="1" si="58"/>
        <v>-176542.09355395846</v>
      </c>
      <c r="BY37" s="77">
        <f t="shared" ca="1" si="58"/>
        <v>-176576.02492735075</v>
      </c>
      <c r="BZ37" s="77">
        <f t="shared" ca="1" si="58"/>
        <v>-180263.84700381826</v>
      </c>
      <c r="CA37" s="77">
        <f t="shared" ca="1" si="58"/>
        <v>-180297.94595143871</v>
      </c>
      <c r="CB37" s="77">
        <f t="shared" ca="1" si="58"/>
        <v>-180332.12899626297</v>
      </c>
      <c r="CC37" s="77">
        <f t="shared" ca="1" si="58"/>
        <v>-180384.62456894835</v>
      </c>
      <c r="CD37" s="77">
        <f t="shared" ca="1" si="58"/>
        <v>-180418.97643091084</v>
      </c>
      <c r="CE37" s="77">
        <f t="shared" ca="1" si="58"/>
        <v>-180453.41301383212</v>
      </c>
      <c r="CF37" s="77">
        <f t="shared" ca="1" si="58"/>
        <v>-1153536.3147882149</v>
      </c>
      <c r="CG37" s="77">
        <f t="shared" ca="1" si="58"/>
        <v>-180522.54117884533</v>
      </c>
      <c r="CH37" s="77">
        <f t="shared" ca="1" si="58"/>
        <v>-180557.23318037391</v>
      </c>
      <c r="CI37" s="77">
        <f t="shared" ca="1" si="58"/>
        <v>-180592.01074173721</v>
      </c>
      <c r="CJ37" s="77">
        <f t="shared" ca="1" si="58"/>
        <v>-180626.87407394886</v>
      </c>
      <c r="CK37" s="77">
        <f t="shared" ca="1" si="58"/>
        <v>-180661.82338854289</v>
      </c>
      <c r="CL37" s="77">
        <f t="shared" ca="1" si="58"/>
        <v>-184433.02177585528</v>
      </c>
      <c r="CM37" s="77">
        <f t="shared" ca="1" si="58"/>
        <v>-184468.14369190435</v>
      </c>
      <c r="CN37" s="77">
        <f t="shared" ca="1" si="58"/>
        <v>-184503.35222807335</v>
      </c>
      <c r="CO37" s="77">
        <f t="shared" ca="1" si="58"/>
        <v>-184462.98959681732</v>
      </c>
      <c r="CP37" s="77">
        <f t="shared" ca="1" si="58"/>
        <v>-184498.37201463871</v>
      </c>
      <c r="CQ37" s="77">
        <f t="shared" ca="1" si="58"/>
        <v>-184636.42531928566</v>
      </c>
      <c r="CR37" s="77">
        <f t="shared" ca="1" si="58"/>
        <v>-1172300.123872054</v>
      </c>
      <c r="CS37" s="77">
        <f t="shared" ca="1" si="58"/>
        <v>-184707.62732924923</v>
      </c>
      <c r="CT37" s="77">
        <f t="shared" ca="1" si="58"/>
        <v>-184743.36009082367</v>
      </c>
      <c r="CU37" s="77">
        <f t="shared" ca="1" si="58"/>
        <v>-184779.18097902788</v>
      </c>
      <c r="CV37" s="77">
        <f t="shared" ca="1" si="58"/>
        <v>-184815.09021120588</v>
      </c>
      <c r="CW37" s="77">
        <f t="shared" ca="1" si="58"/>
        <v>-184851.08800523775</v>
      </c>
      <c r="CX37" s="77">
        <f t="shared" ref="CX37:EC37" ca="1" si="59">SUM(CX24:CX36)</f>
        <v>-188704.71768767905</v>
      </c>
      <c r="CY37" s="77">
        <f t="shared" ca="1" si="59"/>
        <v>-188740.8932612096</v>
      </c>
      <c r="CZ37" s="77">
        <f t="shared" ca="1" si="59"/>
        <v>-188777.15805346365</v>
      </c>
      <c r="DA37" s="77">
        <f t="shared" ca="1" si="59"/>
        <v>-188832.85060652555</v>
      </c>
      <c r="DB37" s="77">
        <f t="shared" ca="1" si="59"/>
        <v>-188869.29449688157</v>
      </c>
      <c r="DC37" s="77">
        <f t="shared" ca="1" si="59"/>
        <v>-188908.27347718549</v>
      </c>
      <c r="DD37" s="77">
        <f t="shared" ca="1" si="59"/>
        <v>-1191394.5528486476</v>
      </c>
      <c r="DE37" s="77">
        <f t="shared" ca="1" si="59"/>
        <v>-188981.61154744797</v>
      </c>
      <c r="DF37" s="77">
        <f t="shared" ca="1" si="59"/>
        <v>-189018.41629186965</v>
      </c>
      <c r="DG37" s="77">
        <f t="shared" ca="1" si="59"/>
        <v>-189055.31180671998</v>
      </c>
      <c r="DH37" s="77">
        <f t="shared" ca="1" si="59"/>
        <v>-189092.2983158633</v>
      </c>
      <c r="DI37" s="77">
        <f t="shared" ca="1" si="59"/>
        <v>-189129.37604371613</v>
      </c>
      <c r="DJ37" s="77">
        <f t="shared" ca="1" si="59"/>
        <v>-192894.79376080766</v>
      </c>
      <c r="DK37" s="77">
        <f t="shared" ca="1" si="59"/>
        <v>-192932.05460154414</v>
      </c>
      <c r="DL37" s="77">
        <f t="shared" ca="1" si="59"/>
        <v>-193154.93972269152</v>
      </c>
      <c r="DM37" s="77">
        <f t="shared" ca="1" si="59"/>
        <v>-193212.30305234529</v>
      </c>
      <c r="DN37" s="77">
        <f t="shared" ca="1" si="59"/>
        <v>-193249.84025941201</v>
      </c>
      <c r="DO37" s="77">
        <f t="shared" ca="1" si="59"/>
        <v>-193289.97353747865</v>
      </c>
      <c r="DP37" s="77">
        <f t="shared" ca="1" si="59"/>
        <v>-1209992.124346216</v>
      </c>
      <c r="DQ37" s="77">
        <f t="shared" ca="1" si="59"/>
        <v>-193365.51174984901</v>
      </c>
      <c r="DR37" s="77">
        <f t="shared" ca="1" si="59"/>
        <v>-193403.42063660335</v>
      </c>
      <c r="DS37" s="77">
        <f t="shared" ca="1" si="59"/>
        <v>-193441.42301689918</v>
      </c>
      <c r="DT37" s="77">
        <f t="shared" ca="1" si="59"/>
        <v>-193479.51912131681</v>
      </c>
      <c r="DU37" s="77">
        <f t="shared" ca="1" si="59"/>
        <v>-193517.70918100522</v>
      </c>
      <c r="DV37" s="77">
        <f t="shared" ca="1" si="59"/>
        <v>-197278.286550366</v>
      </c>
      <c r="DW37" s="77">
        <f t="shared" ca="1" si="59"/>
        <v>-197316.66521632453</v>
      </c>
      <c r="DX37" s="77">
        <f t="shared" ca="1" si="59"/>
        <v>-197409.49757860086</v>
      </c>
      <c r="DY37" s="77">
        <f t="shared" ca="1" si="59"/>
        <v>-197468.58180814426</v>
      </c>
      <c r="DZ37" s="77">
        <f t="shared" ca="1" si="59"/>
        <v>-197712.412379899</v>
      </c>
      <c r="EA37" s="77">
        <f t="shared" ca="1" si="59"/>
        <v>-197753.73422540963</v>
      </c>
      <c r="EB37" s="77">
        <f t="shared" ca="1" si="59"/>
        <v>-1229586.9286611818</v>
      </c>
      <c r="EC37" s="77">
        <f t="shared" ca="1" si="59"/>
        <v>-197831.53858415113</v>
      </c>
      <c r="ED37" s="77">
        <f t="shared" ref="ED37:EG37" ca="1" si="60">SUM(ED24:ED36)</f>
        <v>-197870.58473750809</v>
      </c>
      <c r="EE37" s="77">
        <f t="shared" ca="1" si="60"/>
        <v>-197909.7271892128</v>
      </c>
      <c r="EF37" s="77">
        <f t="shared" ca="1" si="60"/>
        <v>-197948.96617676297</v>
      </c>
      <c r="EG37" s="78">
        <f t="shared" ca="1" si="60"/>
        <v>-197988.30193824202</v>
      </c>
      <c r="EH37" s="53" t="s">
        <v>106</v>
      </c>
    </row>
    <row r="38" spans="2:139" s="54" customFormat="1" ht="15.75" thickTop="1" x14ac:dyDescent="0.25">
      <c r="B38" s="216"/>
      <c r="D38" s="213"/>
      <c r="E38" s="346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9"/>
      <c r="EH38" s="215" t="s">
        <v>553</v>
      </c>
    </row>
    <row r="39" spans="2:139" ht="15.75" thickBot="1" x14ac:dyDescent="0.3">
      <c r="B39" s="33" t="s">
        <v>29</v>
      </c>
      <c r="C39" s="34"/>
      <c r="D39" s="35">
        <f ca="1">SUM(F39:EH39)</f>
        <v>63087522.036702104</v>
      </c>
      <c r="E39" s="349"/>
      <c r="F39" s="85">
        <f t="shared" ref="F39" si="61">F21+F37</f>
        <v>379671.38751969766</v>
      </c>
      <c r="G39" s="85">
        <f t="shared" ref="G39:AL39" ca="1" si="62">G21+G37</f>
        <v>382658.75835877482</v>
      </c>
      <c r="H39" s="85">
        <f t="shared" ca="1" si="62"/>
        <v>385662.6368183305</v>
      </c>
      <c r="I39" s="85">
        <f t="shared" ca="1" si="62"/>
        <v>389431.13447071449</v>
      </c>
      <c r="J39" s="85">
        <f t="shared" ca="1" si="62"/>
        <v>392468.28335624281</v>
      </c>
      <c r="K39" s="85">
        <f t="shared" ca="1" si="62"/>
        <v>395522.19588519516</v>
      </c>
      <c r="L39" s="85">
        <f t="shared" ca="1" si="62"/>
        <v>-202792.99280958646</v>
      </c>
      <c r="M39" s="85">
        <f t="shared" ca="1" si="62"/>
        <v>401680.65702634573</v>
      </c>
      <c r="N39" s="85">
        <f t="shared" ca="1" si="62"/>
        <v>404785.37927701318</v>
      </c>
      <c r="O39" s="85">
        <f t="shared" ca="1" si="62"/>
        <v>407907.21245210111</v>
      </c>
      <c r="P39" s="85">
        <f t="shared" ca="1" si="62"/>
        <v>411046.24444197328</v>
      </c>
      <c r="Q39" s="85">
        <f t="shared" ca="1" si="62"/>
        <v>414202.56356913055</v>
      </c>
      <c r="R39" s="85">
        <f t="shared" ca="1" si="62"/>
        <v>426006.7143176659</v>
      </c>
      <c r="S39" s="85">
        <f t="shared" ca="1" si="62"/>
        <v>429267.24747159332</v>
      </c>
      <c r="T39" s="85">
        <f t="shared" ca="1" si="62"/>
        <v>432545.71696811228</v>
      </c>
      <c r="U39" s="85">
        <f t="shared" ca="1" si="62"/>
        <v>436612.68228657322</v>
      </c>
      <c r="V39" s="85">
        <f t="shared" ca="1" si="62"/>
        <v>439927.30100999272</v>
      </c>
      <c r="W39" s="85">
        <f t="shared" ca="1" si="62"/>
        <v>443260.13352420984</v>
      </c>
      <c r="X39" s="85">
        <f t="shared" ca="1" si="62"/>
        <v>-416228.63061802927</v>
      </c>
      <c r="Y39" s="85">
        <f t="shared" ca="1" si="62"/>
        <v>449980.8139550183</v>
      </c>
      <c r="Z39" s="85">
        <f t="shared" ca="1" si="62"/>
        <v>453368.85003545397</v>
      </c>
      <c r="AA39" s="85">
        <f t="shared" ca="1" si="62"/>
        <v>456775.47623876017</v>
      </c>
      <c r="AB39" s="85">
        <f t="shared" ca="1" si="62"/>
        <v>460200.78780559578</v>
      </c>
      <c r="AC39" s="85">
        <f t="shared" ca="1" si="62"/>
        <v>463644.88044409594</v>
      </c>
      <c r="AD39" s="85">
        <f t="shared" ca="1" si="62"/>
        <v>476091.6224776163</v>
      </c>
      <c r="AE39" s="85">
        <f t="shared" ca="1" si="62"/>
        <v>479186.17966177518</v>
      </c>
      <c r="AF39" s="85">
        <f t="shared" ca="1" si="62"/>
        <v>482294.87019009818</v>
      </c>
      <c r="AG39" s="85">
        <f t="shared" ca="1" si="62"/>
        <v>486211.33490783151</v>
      </c>
      <c r="AH39" s="85">
        <f t="shared" ca="1" si="62"/>
        <v>489348.47047853208</v>
      </c>
      <c r="AI39" s="85">
        <f t="shared" ca="1" si="62"/>
        <v>492499.91822289641</v>
      </c>
      <c r="AJ39" s="85">
        <f t="shared" ca="1" si="62"/>
        <v>-379694.66110836435</v>
      </c>
      <c r="AK39" s="85">
        <f t="shared" ca="1" si="62"/>
        <v>498845.99081990472</v>
      </c>
      <c r="AL39" s="85">
        <f t="shared" ca="1" si="62"/>
        <v>502040.73656719143</v>
      </c>
      <c r="AM39" s="85">
        <f t="shared" ref="AM39:BR39" ca="1" si="63">AM21+AM37</f>
        <v>505250.03627928608</v>
      </c>
      <c r="AN39" s="85">
        <f t="shared" ca="1" si="63"/>
        <v>508473.95100869681</v>
      </c>
      <c r="AO39" s="85">
        <f t="shared" ca="1" si="63"/>
        <v>511712.54205169121</v>
      </c>
      <c r="AP39" s="85">
        <f t="shared" ca="1" si="63"/>
        <v>511166.87211427744</v>
      </c>
      <c r="AQ39" s="85">
        <f t="shared" ca="1" si="63"/>
        <v>513159.31740219938</v>
      </c>
      <c r="AR39" s="85">
        <f t="shared" ca="1" si="63"/>
        <v>515158.28543752432</v>
      </c>
      <c r="AS39" s="85">
        <f t="shared" ca="1" si="63"/>
        <v>517981.18649120431</v>
      </c>
      <c r="AT39" s="85">
        <f t="shared" ca="1" si="63"/>
        <v>519993.26415257493</v>
      </c>
      <c r="AU39" s="85">
        <f t="shared" ca="1" si="63"/>
        <v>522011.92883263028</v>
      </c>
      <c r="AV39" s="85">
        <f t="shared" ca="1" si="63"/>
        <v>-364090.20399639814</v>
      </c>
      <c r="AW39" s="85">
        <f t="shared" ca="1" si="63"/>
        <v>526069.10557613184</v>
      </c>
      <c r="AX39" s="85">
        <f t="shared" ca="1" si="63"/>
        <v>528107.66097996582</v>
      </c>
      <c r="AY39" s="85">
        <f t="shared" ca="1" si="63"/>
        <v>530152.89008372359</v>
      </c>
      <c r="AZ39" s="85">
        <f t="shared" ca="1" si="63"/>
        <v>532204.81473536196</v>
      </c>
      <c r="BA39" s="85">
        <f t="shared" ca="1" si="63"/>
        <v>534263.45685436262</v>
      </c>
      <c r="BB39" s="85">
        <f t="shared" ca="1" si="63"/>
        <v>533746.7744637304</v>
      </c>
      <c r="BC39" s="85">
        <f t="shared" ca="1" si="63"/>
        <v>535818.91756316926</v>
      </c>
      <c r="BD39" s="85">
        <f t="shared" ca="1" si="63"/>
        <v>537897.84431990725</v>
      </c>
      <c r="BE39" s="85">
        <f t="shared" ca="1" si="63"/>
        <v>540825.48752656288</v>
      </c>
      <c r="BF39" s="85">
        <f t="shared" ca="1" si="63"/>
        <v>542918.04829438822</v>
      </c>
      <c r="BG39" s="85">
        <f t="shared" ca="1" si="63"/>
        <v>545017.45956164575</v>
      </c>
      <c r="BH39" s="85">
        <f t="shared" ca="1" si="63"/>
        <v>-353977.00554321404</v>
      </c>
      <c r="BI39" s="85">
        <f t="shared" ca="1" si="63"/>
        <v>549236.92337488732</v>
      </c>
      <c r="BJ39" s="85">
        <f t="shared" ca="1" si="63"/>
        <v>551357.02099487465</v>
      </c>
      <c r="BK39" s="85">
        <f t="shared" ca="1" si="63"/>
        <v>553484.05926278268</v>
      </c>
      <c r="BL39" s="85">
        <f t="shared" ca="1" si="63"/>
        <v>555618.06090048677</v>
      </c>
      <c r="BM39" s="85">
        <f t="shared" ca="1" si="63"/>
        <v>557759.04870424746</v>
      </c>
      <c r="BN39" s="85">
        <f t="shared" ca="1" si="63"/>
        <v>556743.78678019298</v>
      </c>
      <c r="BO39" s="85">
        <f t="shared" ca="1" si="63"/>
        <v>558365.96972524398</v>
      </c>
      <c r="BP39" s="85">
        <f t="shared" ca="1" si="63"/>
        <v>559992.15341105754</v>
      </c>
      <c r="BQ39" s="85">
        <f t="shared" ca="1" si="63"/>
        <v>562489.51560677006</v>
      </c>
      <c r="BR39" s="85">
        <f t="shared" ca="1" si="63"/>
        <v>564123.73039916111</v>
      </c>
      <c r="BS39" s="85">
        <f t="shared" ref="BS39:CX39" ca="1" si="64">BS21+BS37</f>
        <v>565761.97560609598</v>
      </c>
      <c r="BT39" s="85">
        <f t="shared" ca="1" si="64"/>
        <v>-346869.08069873601</v>
      </c>
      <c r="BU39" s="85">
        <f t="shared" ca="1" si="64"/>
        <v>569050.59704847098</v>
      </c>
      <c r="BV39" s="85">
        <f t="shared" ca="1" si="64"/>
        <v>570700.99323769531</v>
      </c>
      <c r="BW39" s="85">
        <f t="shared" ca="1" si="64"/>
        <v>572355.45974915347</v>
      </c>
      <c r="BX39" s="85">
        <f t="shared" ca="1" si="64"/>
        <v>574014.0066213581</v>
      </c>
      <c r="BY39" s="85">
        <f t="shared" ca="1" si="64"/>
        <v>575676.64391757967</v>
      </c>
      <c r="BZ39" s="85">
        <f t="shared" ca="1" si="64"/>
        <v>574657.58267022809</v>
      </c>
      <c r="CA39" s="85">
        <f t="shared" ca="1" si="64"/>
        <v>576328.43110363046</v>
      </c>
      <c r="CB39" s="85">
        <f t="shared" ca="1" si="64"/>
        <v>578003.40030001849</v>
      </c>
      <c r="CC39" s="85">
        <f t="shared" ca="1" si="64"/>
        <v>580575.68336160248</v>
      </c>
      <c r="CD39" s="85">
        <f t="shared" ca="1" si="64"/>
        <v>582258.9245977652</v>
      </c>
      <c r="CE39" s="85">
        <f t="shared" ca="1" si="64"/>
        <v>583946.31716090813</v>
      </c>
      <c r="CF39" s="85">
        <f t="shared" ca="1" si="64"/>
        <v>-342009.30620855372</v>
      </c>
      <c r="CG39" s="85">
        <f t="shared" ca="1" si="64"/>
        <v>587333.59724655433</v>
      </c>
      <c r="CH39" s="85">
        <f t="shared" ca="1" si="64"/>
        <v>589033.5053214553</v>
      </c>
      <c r="CI39" s="85">
        <f t="shared" ca="1" si="64"/>
        <v>590737.60582825716</v>
      </c>
      <c r="CJ39" s="85">
        <f t="shared" ca="1" si="64"/>
        <v>592445.90910662804</v>
      </c>
      <c r="CK39" s="85">
        <f t="shared" ca="1" si="64"/>
        <v>594158.42552173603</v>
      </c>
      <c r="CL39" s="85">
        <f t="shared" ca="1" si="64"/>
        <v>593136.05078841303</v>
      </c>
      <c r="CM39" s="85">
        <f t="shared" ca="1" si="64"/>
        <v>594857.02467481757</v>
      </c>
      <c r="CN39" s="85">
        <f t="shared" ca="1" si="64"/>
        <v>596582.24294709717</v>
      </c>
      <c r="CO39" s="85">
        <f t="shared" ca="1" si="64"/>
        <v>594604.47401555255</v>
      </c>
      <c r="CP39" s="85">
        <f t="shared" ca="1" si="64"/>
        <v>596338.21248880005</v>
      </c>
      <c r="CQ39" s="85">
        <f t="shared" ca="1" si="64"/>
        <v>603102.82441650052</v>
      </c>
      <c r="CR39" s="85">
        <f t="shared" ca="1" si="64"/>
        <v>-337499.02396676282</v>
      </c>
      <c r="CS39" s="85">
        <f t="shared" ca="1" si="64"/>
        <v>606591.72290471615</v>
      </c>
      <c r="CT39" s="85">
        <f t="shared" ca="1" si="64"/>
        <v>608342.62822186411</v>
      </c>
      <c r="CU39" s="85">
        <f t="shared" ca="1" si="64"/>
        <v>610097.85174387007</v>
      </c>
      <c r="CV39" s="85">
        <f t="shared" ca="1" si="64"/>
        <v>611857.40412059182</v>
      </c>
      <c r="CW39" s="85">
        <f t="shared" ca="1" si="64"/>
        <v>613621.29602815339</v>
      </c>
      <c r="CX39" s="85">
        <f t="shared" ca="1" si="64"/>
        <v>612457.3051026382</v>
      </c>
      <c r="CY39" s="85">
        <f t="shared" ref="CY39:EG39" ca="1" si="65">CY21+CY37</f>
        <v>614229.90820563491</v>
      </c>
      <c r="CZ39" s="85">
        <f t="shared" ca="1" si="65"/>
        <v>616006.88302608265</v>
      </c>
      <c r="DA39" s="85">
        <f t="shared" ca="1" si="65"/>
        <v>618735.81812611723</v>
      </c>
      <c r="DB39" s="85">
        <f t="shared" ca="1" si="65"/>
        <v>620521.5687535624</v>
      </c>
      <c r="DC39" s="85">
        <f t="shared" ca="1" si="65"/>
        <v>622431.53878845298</v>
      </c>
      <c r="DD39" s="85">
        <f t="shared" ca="1" si="65"/>
        <v>-331905.69564084243</v>
      </c>
      <c r="DE39" s="85">
        <f t="shared" ca="1" si="65"/>
        <v>626025.10423131497</v>
      </c>
      <c r="DF39" s="85">
        <f t="shared" ca="1" si="65"/>
        <v>627828.53670797753</v>
      </c>
      <c r="DG39" s="85">
        <f t="shared" ca="1" si="65"/>
        <v>629636.41693564341</v>
      </c>
      <c r="DH39" s="85">
        <f t="shared" ca="1" si="65"/>
        <v>631448.75588366715</v>
      </c>
      <c r="DI39" s="85">
        <f t="shared" ca="1" si="65"/>
        <v>633265.5645484553</v>
      </c>
      <c r="DJ39" s="85">
        <f t="shared" ca="1" si="65"/>
        <v>623504.37080008513</v>
      </c>
      <c r="DK39" s="85">
        <f t="shared" ca="1" si="65"/>
        <v>625330.15199617168</v>
      </c>
      <c r="DL39" s="85">
        <f t="shared" ca="1" si="65"/>
        <v>636251.52293239417</v>
      </c>
      <c r="DM39" s="85">
        <f t="shared" ca="1" si="65"/>
        <v>639062.32608542964</v>
      </c>
      <c r="DN39" s="85">
        <f t="shared" ca="1" si="65"/>
        <v>640901.6492316979</v>
      </c>
      <c r="DO39" s="85">
        <f t="shared" ca="1" si="65"/>
        <v>642868.17985696299</v>
      </c>
      <c r="DP39" s="85">
        <f t="shared" ca="1" si="65"/>
        <v>-366033.82800031186</v>
      </c>
      <c r="DQ39" s="85">
        <f t="shared" ca="1" si="65"/>
        <v>646569.55226311088</v>
      </c>
      <c r="DR39" s="85">
        <f t="shared" ca="1" si="65"/>
        <v>648427.08771407313</v>
      </c>
      <c r="DS39" s="85">
        <f t="shared" ca="1" si="65"/>
        <v>650289.20434856927</v>
      </c>
      <c r="DT39" s="85">
        <f t="shared" ca="1" si="65"/>
        <v>652155.91346503352</v>
      </c>
      <c r="DU39" s="85">
        <f t="shared" ca="1" si="65"/>
        <v>654027.22638976551</v>
      </c>
      <c r="DV39" s="85">
        <f t="shared" ca="1" si="65"/>
        <v>639657.85571015498</v>
      </c>
      <c r="DW39" s="85">
        <f t="shared" ca="1" si="65"/>
        <v>641538.41034212406</v>
      </c>
      <c r="DX39" s="85">
        <f t="shared" ca="1" si="65"/>
        <v>646087.19609366346</v>
      </c>
      <c r="DY39" s="85">
        <f t="shared" ca="1" si="65"/>
        <v>648982.32334129</v>
      </c>
      <c r="DZ39" s="85">
        <f t="shared" ca="1" si="65"/>
        <v>660930.02135727252</v>
      </c>
      <c r="EA39" s="85">
        <f t="shared" ca="1" si="65"/>
        <v>662954.79178729397</v>
      </c>
      <c r="EB39" s="85">
        <f t="shared" ca="1" si="65"/>
        <v>-366935.68930753577</v>
      </c>
      <c r="EC39" s="85">
        <f t="shared" ca="1" si="65"/>
        <v>666767.20536562637</v>
      </c>
      <c r="ED39" s="85">
        <f t="shared" ca="1" si="65"/>
        <v>668680.46688011754</v>
      </c>
      <c r="EE39" s="85">
        <f t="shared" ca="1" si="65"/>
        <v>670598.44701364846</v>
      </c>
      <c r="EF39" s="85">
        <f t="shared" ca="1" si="65"/>
        <v>672521.15740360669</v>
      </c>
      <c r="EG39" s="86">
        <f t="shared" ca="1" si="65"/>
        <v>674448.60971608048</v>
      </c>
      <c r="EH39" s="53" t="s">
        <v>106</v>
      </c>
    </row>
    <row r="40" spans="2:139" s="87" customFormat="1" ht="15.75" thickTop="1" x14ac:dyDescent="0.25">
      <c r="B40" s="211"/>
      <c r="D40" s="213"/>
      <c r="E40" s="346"/>
      <c r="EG40" s="217"/>
      <c r="EH40" s="215" t="s">
        <v>106</v>
      </c>
    </row>
    <row r="41" spans="2:139" ht="15" x14ac:dyDescent="0.25">
      <c r="B41" s="14" t="s">
        <v>31</v>
      </c>
      <c r="C41" s="37"/>
      <c r="D41" s="16"/>
      <c r="E41" s="342"/>
      <c r="F41" s="74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6"/>
      <c r="EH41" s="53" t="s">
        <v>106</v>
      </c>
    </row>
    <row r="42" spans="2:139" ht="15" x14ac:dyDescent="0.25">
      <c r="B42" s="23"/>
      <c r="C42" s="31" t="s">
        <v>17</v>
      </c>
      <c r="D42" s="19">
        <f>SUM(F42:EH42)</f>
        <v>-111375</v>
      </c>
      <c r="E42" s="341"/>
      <c r="F42" s="63">
        <f>IF('Summary &amp; Purchase Assumptions'!$C$20&gt;=F$5,'Commercial Lease'!F79,"")</f>
        <v>0</v>
      </c>
      <c r="G42" s="63">
        <f>IF('Summary &amp; Purchase Assumptions'!$C$20&gt;=G$5,'Commercial Lease'!G79,"")</f>
        <v>0</v>
      </c>
      <c r="H42" s="63">
        <f>IF('Summary &amp; Purchase Assumptions'!$C$20&gt;=H$5,'Commercial Lease'!H79,"")</f>
        <v>0</v>
      </c>
      <c r="I42" s="63">
        <f>IF('Summary &amp; Purchase Assumptions'!$C$20&gt;=I$5,'Commercial Lease'!I79,"")</f>
        <v>0</v>
      </c>
      <c r="J42" s="63">
        <f>IF('Summary &amp; Purchase Assumptions'!$C$20&gt;=J$5,'Commercial Lease'!J79,"")</f>
        <v>0</v>
      </c>
      <c r="K42" s="63">
        <f>IF('Summary &amp; Purchase Assumptions'!$C$20&gt;=K$5,'Commercial Lease'!K79,"")</f>
        <v>0</v>
      </c>
      <c r="L42" s="63">
        <f>IF('Summary &amp; Purchase Assumptions'!$C$20&gt;=L$5,'Commercial Lease'!L79,"")</f>
        <v>0</v>
      </c>
      <c r="M42" s="63">
        <f>IF('Summary &amp; Purchase Assumptions'!$C$20&gt;=M$5,'Commercial Lease'!M79,"")</f>
        <v>0</v>
      </c>
      <c r="N42" s="63">
        <f>IF('Summary &amp; Purchase Assumptions'!$C$20&gt;=N$5,'Commercial Lease'!N79,"")</f>
        <v>0</v>
      </c>
      <c r="O42" s="63">
        <f>IF('Summary &amp; Purchase Assumptions'!$C$20&gt;=O$5,'Commercial Lease'!O79,"")</f>
        <v>0</v>
      </c>
      <c r="P42" s="63">
        <f>IF('Summary &amp; Purchase Assumptions'!$C$20&gt;=P$5,'Commercial Lease'!P79,"")</f>
        <v>0</v>
      </c>
      <c r="Q42" s="63">
        <f>IF('Summary &amp; Purchase Assumptions'!$C$20&gt;=Q$5,'Commercial Lease'!Q79,"")</f>
        <v>0</v>
      </c>
      <c r="R42" s="63">
        <f>IF('Summary &amp; Purchase Assumptions'!$C$20&gt;=R$5,'Commercial Lease'!R79,"")</f>
        <v>0</v>
      </c>
      <c r="S42" s="63">
        <f>IF('Summary &amp; Purchase Assumptions'!$C$20&gt;=S$5,'Commercial Lease'!S79,"")</f>
        <v>0</v>
      </c>
      <c r="T42" s="63">
        <f>IF('Summary &amp; Purchase Assumptions'!$C$20&gt;=T$5,'Commercial Lease'!T79,"")</f>
        <v>0</v>
      </c>
      <c r="U42" s="63">
        <f>IF('Summary &amp; Purchase Assumptions'!$C$20&gt;=U$5,'Commercial Lease'!U79,"")</f>
        <v>0</v>
      </c>
      <c r="V42" s="63">
        <f>IF('Summary &amp; Purchase Assumptions'!$C$20&gt;=V$5,'Commercial Lease'!V79,"")</f>
        <v>0</v>
      </c>
      <c r="W42" s="63">
        <f>IF('Summary &amp; Purchase Assumptions'!$C$20&gt;=W$5,'Commercial Lease'!W79,"")</f>
        <v>0</v>
      </c>
      <c r="X42" s="63">
        <f>IF('Summary &amp; Purchase Assumptions'!$C$20&gt;=X$5,'Commercial Lease'!X79,"")</f>
        <v>0</v>
      </c>
      <c r="Y42" s="63">
        <f>IF('Summary &amp; Purchase Assumptions'!$C$20&gt;=Y$5,'Commercial Lease'!Y79,"")</f>
        <v>0</v>
      </c>
      <c r="Z42" s="63">
        <f>IF('Summary &amp; Purchase Assumptions'!$C$20&gt;=Z$5,'Commercial Lease'!Z79,"")</f>
        <v>0</v>
      </c>
      <c r="AA42" s="63">
        <f>IF('Summary &amp; Purchase Assumptions'!$C$20&gt;=AA$5,'Commercial Lease'!AA79,"")</f>
        <v>0</v>
      </c>
      <c r="AB42" s="63">
        <f>IF('Summary &amp; Purchase Assumptions'!$C$20&gt;=AB$5,'Commercial Lease'!AB79,"")</f>
        <v>0</v>
      </c>
      <c r="AC42" s="63">
        <f>IF('Summary &amp; Purchase Assumptions'!$C$20&gt;=AC$5,'Commercial Lease'!AC79,"")</f>
        <v>0</v>
      </c>
      <c r="AD42" s="63">
        <f>IF('Summary &amp; Purchase Assumptions'!$C$20&gt;=AD$5,'Commercial Lease'!AD79,"")</f>
        <v>0</v>
      </c>
      <c r="AE42" s="63">
        <f>IF('Summary &amp; Purchase Assumptions'!$C$20&gt;=AE$5,'Commercial Lease'!AE79,"")</f>
        <v>0</v>
      </c>
      <c r="AF42" s="63">
        <f>IF('Summary &amp; Purchase Assumptions'!$C$20&gt;=AF$5,'Commercial Lease'!AF79,"")</f>
        <v>0</v>
      </c>
      <c r="AG42" s="63">
        <f>IF('Summary &amp; Purchase Assumptions'!$C$20&gt;=AG$5,'Commercial Lease'!AG79,"")</f>
        <v>0</v>
      </c>
      <c r="AH42" s="63">
        <f>IF('Summary &amp; Purchase Assumptions'!$C$20&gt;=AH$5,'Commercial Lease'!AH79,"")</f>
        <v>0</v>
      </c>
      <c r="AI42" s="63">
        <f>IF('Summary &amp; Purchase Assumptions'!$C$20&gt;=AI$5,'Commercial Lease'!AI79,"")</f>
        <v>0</v>
      </c>
      <c r="AJ42" s="63">
        <f>IF('Summary &amp; Purchase Assumptions'!$C$20&gt;=AJ$5,'Commercial Lease'!AJ79,"")</f>
        <v>0</v>
      </c>
      <c r="AK42" s="63">
        <f>IF('Summary &amp; Purchase Assumptions'!$C$20&gt;=AK$5,'Commercial Lease'!AK79,"")</f>
        <v>0</v>
      </c>
      <c r="AL42" s="63">
        <f>IF('Summary &amp; Purchase Assumptions'!$C$20&gt;=AL$5,'Commercial Lease'!AL79,"")</f>
        <v>0</v>
      </c>
      <c r="AM42" s="63">
        <f>IF('Summary &amp; Purchase Assumptions'!$C$20&gt;=AM$5,'Commercial Lease'!AM79,"")</f>
        <v>0</v>
      </c>
      <c r="AN42" s="63">
        <f>IF('Summary &amp; Purchase Assumptions'!$C$20&gt;=AN$5,'Commercial Lease'!AN79,"")</f>
        <v>0</v>
      </c>
      <c r="AO42" s="63">
        <f>IF('Summary &amp; Purchase Assumptions'!$C$20&gt;=AO$5,'Commercial Lease'!AO79,"")</f>
        <v>0</v>
      </c>
      <c r="AP42" s="63">
        <f>IF('Summary &amp; Purchase Assumptions'!$C$20&gt;=AP$5,'Commercial Lease'!AP79,"")</f>
        <v>0</v>
      </c>
      <c r="AQ42" s="63">
        <f>IF('Summary &amp; Purchase Assumptions'!$C$20&gt;=AQ$5,'Commercial Lease'!AQ79,"")</f>
        <v>0</v>
      </c>
      <c r="AR42" s="63">
        <f>IF('Summary &amp; Purchase Assumptions'!$C$20&gt;=AR$5,'Commercial Lease'!AR79,"")</f>
        <v>0</v>
      </c>
      <c r="AS42" s="63">
        <f>IF('Summary &amp; Purchase Assumptions'!$C$20&gt;=AS$5,'Commercial Lease'!AS79,"")</f>
        <v>0</v>
      </c>
      <c r="AT42" s="63">
        <f>IF('Summary &amp; Purchase Assumptions'!$C$20&gt;=AT$5,'Commercial Lease'!AT79,"")</f>
        <v>0</v>
      </c>
      <c r="AU42" s="63">
        <f>IF('Summary &amp; Purchase Assumptions'!$C$20&gt;=AU$5,'Commercial Lease'!AU79,"")</f>
        <v>0</v>
      </c>
      <c r="AV42" s="63">
        <f>IF('Summary &amp; Purchase Assumptions'!$C$20&gt;=AV$5,'Commercial Lease'!AV79,"")</f>
        <v>0</v>
      </c>
      <c r="AW42" s="63">
        <f>IF('Summary &amp; Purchase Assumptions'!$C$20&gt;=AW$5,'Commercial Lease'!AW79,"")</f>
        <v>0</v>
      </c>
      <c r="AX42" s="63">
        <f>IF('Summary &amp; Purchase Assumptions'!$C$20&gt;=AX$5,'Commercial Lease'!AX79,"")</f>
        <v>0</v>
      </c>
      <c r="AY42" s="63">
        <f>IF('Summary &amp; Purchase Assumptions'!$C$20&gt;=AY$5,'Commercial Lease'!AY79,"")</f>
        <v>0</v>
      </c>
      <c r="AZ42" s="63">
        <f>IF('Summary &amp; Purchase Assumptions'!$C$20&gt;=AZ$5,'Commercial Lease'!AZ79,"")</f>
        <v>0</v>
      </c>
      <c r="BA42" s="63">
        <f>IF('Summary &amp; Purchase Assumptions'!$C$20&gt;=BA$5,'Commercial Lease'!BA79,"")</f>
        <v>0</v>
      </c>
      <c r="BB42" s="63">
        <f>IF('Summary &amp; Purchase Assumptions'!$C$20&gt;=BB$5,'Commercial Lease'!BB79,"")</f>
        <v>0</v>
      </c>
      <c r="BC42" s="63">
        <f>IF('Summary &amp; Purchase Assumptions'!$C$20&gt;=BC$5,'Commercial Lease'!BC79,"")</f>
        <v>0</v>
      </c>
      <c r="BD42" s="63">
        <f>IF('Summary &amp; Purchase Assumptions'!$C$20&gt;=BD$5,'Commercial Lease'!BD79,"")</f>
        <v>0</v>
      </c>
      <c r="BE42" s="63">
        <f>IF('Summary &amp; Purchase Assumptions'!$C$20&gt;=BE$5,'Commercial Lease'!BE79,"")</f>
        <v>0</v>
      </c>
      <c r="BF42" s="63">
        <f>IF('Summary &amp; Purchase Assumptions'!$C$20&gt;=BF$5,'Commercial Lease'!BF79,"")</f>
        <v>0</v>
      </c>
      <c r="BG42" s="63">
        <f>IF('Summary &amp; Purchase Assumptions'!$C$20&gt;=BG$5,'Commercial Lease'!BG79,"")</f>
        <v>0</v>
      </c>
      <c r="BH42" s="63">
        <f>IF('Summary &amp; Purchase Assumptions'!$C$20&gt;=BH$5,'Commercial Lease'!BH79,"")</f>
        <v>0</v>
      </c>
      <c r="BI42" s="63">
        <f>IF('Summary &amp; Purchase Assumptions'!$C$20&gt;=BI$5,'Commercial Lease'!BI79,"")</f>
        <v>0</v>
      </c>
      <c r="BJ42" s="63">
        <f>IF('Summary &amp; Purchase Assumptions'!$C$20&gt;=BJ$5,'Commercial Lease'!BJ79,"")</f>
        <v>0</v>
      </c>
      <c r="BK42" s="63">
        <f>IF('Summary &amp; Purchase Assumptions'!$C$20&gt;=BK$5,'Commercial Lease'!BK79,"")</f>
        <v>0</v>
      </c>
      <c r="BL42" s="63">
        <f>IF('Summary &amp; Purchase Assumptions'!$C$20&gt;=BL$5,'Commercial Lease'!BL79,"")</f>
        <v>0</v>
      </c>
      <c r="BM42" s="63">
        <f>IF('Summary &amp; Purchase Assumptions'!$C$20&gt;=BM$5,'Commercial Lease'!BM79,"")</f>
        <v>0</v>
      </c>
      <c r="BN42" s="63">
        <f>IF('Summary &amp; Purchase Assumptions'!$C$20&gt;=BN$5,'Commercial Lease'!BN79,"")</f>
        <v>0</v>
      </c>
      <c r="BO42" s="63">
        <f>IF('Summary &amp; Purchase Assumptions'!$C$20&gt;=BO$5,'Commercial Lease'!BO79,"")</f>
        <v>0</v>
      </c>
      <c r="BP42" s="63">
        <f>IF('Summary &amp; Purchase Assumptions'!$C$20&gt;=BP$5,'Commercial Lease'!BP79,"")</f>
        <v>0</v>
      </c>
      <c r="BQ42" s="63">
        <f>IF('Summary &amp; Purchase Assumptions'!$C$20&gt;=BQ$5,'Commercial Lease'!BQ79,"")</f>
        <v>0</v>
      </c>
      <c r="BR42" s="63">
        <f>IF('Summary &amp; Purchase Assumptions'!$C$20&gt;=BR$5,'Commercial Lease'!BR79,"")</f>
        <v>0</v>
      </c>
      <c r="BS42" s="63">
        <f>IF('Summary &amp; Purchase Assumptions'!$C$20&gt;=BS$5,'Commercial Lease'!BS79,"")</f>
        <v>0</v>
      </c>
      <c r="BT42" s="63">
        <f>IF('Summary &amp; Purchase Assumptions'!$C$20&gt;=BT$5,'Commercial Lease'!BT79,"")</f>
        <v>0</v>
      </c>
      <c r="BU42" s="63">
        <f>IF('Summary &amp; Purchase Assumptions'!$C$20&gt;=BU$5,'Commercial Lease'!BU79,"")</f>
        <v>0</v>
      </c>
      <c r="BV42" s="63">
        <f>IF('Summary &amp; Purchase Assumptions'!$C$20&gt;=BV$5,'Commercial Lease'!BV79,"")</f>
        <v>0</v>
      </c>
      <c r="BW42" s="63">
        <f>IF('Summary &amp; Purchase Assumptions'!$C$20&gt;=BW$5,'Commercial Lease'!BW79,"")</f>
        <v>0</v>
      </c>
      <c r="BX42" s="63">
        <f>IF('Summary &amp; Purchase Assumptions'!$C$20&gt;=BX$5,'Commercial Lease'!BX79,"")</f>
        <v>0</v>
      </c>
      <c r="BY42" s="63">
        <f>IF('Summary &amp; Purchase Assumptions'!$C$20&gt;=BY$5,'Commercial Lease'!BY79,"")</f>
        <v>0</v>
      </c>
      <c r="BZ42" s="63">
        <f>IF('Summary &amp; Purchase Assumptions'!$C$20&gt;=BZ$5,'Commercial Lease'!BZ79,"")</f>
        <v>0</v>
      </c>
      <c r="CA42" s="63">
        <f>IF('Summary &amp; Purchase Assumptions'!$C$20&gt;=CA$5,'Commercial Lease'!CA79,"")</f>
        <v>0</v>
      </c>
      <c r="CB42" s="63">
        <f>IF('Summary &amp; Purchase Assumptions'!$C$20&gt;=CB$5,'Commercial Lease'!CB79,"")</f>
        <v>0</v>
      </c>
      <c r="CC42" s="63">
        <f>IF('Summary &amp; Purchase Assumptions'!$C$20&gt;=CC$5,'Commercial Lease'!CC79,"")</f>
        <v>0</v>
      </c>
      <c r="CD42" s="63">
        <f>IF('Summary &amp; Purchase Assumptions'!$C$20&gt;=CD$5,'Commercial Lease'!CD79,"")</f>
        <v>0</v>
      </c>
      <c r="CE42" s="63">
        <f>IF('Summary &amp; Purchase Assumptions'!$C$20&gt;=CE$5,'Commercial Lease'!CE79,"")</f>
        <v>0</v>
      </c>
      <c r="CF42" s="63">
        <f>IF('Summary &amp; Purchase Assumptions'!$C$20&gt;=CF$5,'Commercial Lease'!CF79,"")</f>
        <v>0</v>
      </c>
      <c r="CG42" s="63">
        <f>IF('Summary &amp; Purchase Assumptions'!$C$20&gt;=CG$5,'Commercial Lease'!CG79,"")</f>
        <v>0</v>
      </c>
      <c r="CH42" s="63">
        <f>IF('Summary &amp; Purchase Assumptions'!$C$20&gt;=CH$5,'Commercial Lease'!CH79,"")</f>
        <v>0</v>
      </c>
      <c r="CI42" s="63">
        <f>IF('Summary &amp; Purchase Assumptions'!$C$20&gt;=CI$5,'Commercial Lease'!CI79,"")</f>
        <v>0</v>
      </c>
      <c r="CJ42" s="63">
        <f>IF('Summary &amp; Purchase Assumptions'!$C$20&gt;=CJ$5,'Commercial Lease'!CJ79,"")</f>
        <v>0</v>
      </c>
      <c r="CK42" s="63">
        <f>IF('Summary &amp; Purchase Assumptions'!$C$20&gt;=CK$5,'Commercial Lease'!CK79,"")</f>
        <v>0</v>
      </c>
      <c r="CL42" s="63">
        <f>IF('Summary &amp; Purchase Assumptions'!$C$20&gt;=CL$5,'Commercial Lease'!CL79,"")</f>
        <v>0</v>
      </c>
      <c r="CM42" s="63">
        <f>IF('Summary &amp; Purchase Assumptions'!$C$20&gt;=CM$5,'Commercial Lease'!CM79,"")</f>
        <v>0</v>
      </c>
      <c r="CN42" s="63">
        <f>IF('Summary &amp; Purchase Assumptions'!$C$20&gt;=CN$5,'Commercial Lease'!CN79,"")</f>
        <v>0</v>
      </c>
      <c r="CO42" s="63">
        <f>IF('Summary &amp; Purchase Assumptions'!$C$20&gt;=CO$5,'Commercial Lease'!CO79,"")</f>
        <v>0</v>
      </c>
      <c r="CP42" s="63">
        <f>IF('Summary &amp; Purchase Assumptions'!$C$20&gt;=CP$5,'Commercial Lease'!CP79,"")</f>
        <v>0</v>
      </c>
      <c r="CQ42" s="63">
        <f>IF('Summary &amp; Purchase Assumptions'!$C$20&gt;=CQ$5,'Commercial Lease'!CQ79,"")</f>
        <v>-40500</v>
      </c>
      <c r="CR42" s="63">
        <f>IF('Summary &amp; Purchase Assumptions'!$C$20&gt;=CR$5,'Commercial Lease'!CR79,"")</f>
        <v>0</v>
      </c>
      <c r="CS42" s="63">
        <f>IF('Summary &amp; Purchase Assumptions'!$C$20&gt;=CS$5,'Commercial Lease'!CS79,"")</f>
        <v>0</v>
      </c>
      <c r="CT42" s="63">
        <f>IF('Summary &amp; Purchase Assumptions'!$C$20&gt;=CT$5,'Commercial Lease'!CT79,"")</f>
        <v>0</v>
      </c>
      <c r="CU42" s="63">
        <f>IF('Summary &amp; Purchase Assumptions'!$C$20&gt;=CU$5,'Commercial Lease'!CU79,"")</f>
        <v>0</v>
      </c>
      <c r="CV42" s="63">
        <f>IF('Summary &amp; Purchase Assumptions'!$C$20&gt;=CV$5,'Commercial Lease'!CV79,"")</f>
        <v>0</v>
      </c>
      <c r="CW42" s="63">
        <f>IF('Summary &amp; Purchase Assumptions'!$C$20&gt;=CW$5,'Commercial Lease'!CW79,"")</f>
        <v>0</v>
      </c>
      <c r="CX42" s="63">
        <f>IF('Summary &amp; Purchase Assumptions'!$C$20&gt;=CX$5,'Commercial Lease'!CX79,"")</f>
        <v>0</v>
      </c>
      <c r="CY42" s="63">
        <f>IF('Summary &amp; Purchase Assumptions'!$C$20&gt;=CY$5,'Commercial Lease'!CY79,"")</f>
        <v>0</v>
      </c>
      <c r="CZ42" s="63">
        <f>IF('Summary &amp; Purchase Assumptions'!$C$20&gt;=CZ$5,'Commercial Lease'!CZ79,"")</f>
        <v>0</v>
      </c>
      <c r="DA42" s="63">
        <f>IF('Summary &amp; Purchase Assumptions'!$C$20&gt;=DA$5,'Commercial Lease'!DA79,"")</f>
        <v>0</v>
      </c>
      <c r="DB42" s="63">
        <f>IF('Summary &amp; Purchase Assumptions'!$C$20&gt;=DB$5,'Commercial Lease'!DB79,"")</f>
        <v>0</v>
      </c>
      <c r="DC42" s="63">
        <f>IF('Summary &amp; Purchase Assumptions'!$C$20&gt;=DC$5,'Commercial Lease'!DC79,"")</f>
        <v>0</v>
      </c>
      <c r="DD42" s="63">
        <f>IF('Summary &amp; Purchase Assumptions'!$C$20&gt;=DD$5,'Commercial Lease'!DD79,"")</f>
        <v>0</v>
      </c>
      <c r="DE42" s="63">
        <f>IF('Summary &amp; Purchase Assumptions'!$C$20&gt;=DE$5,'Commercial Lease'!DE79,"")</f>
        <v>0</v>
      </c>
      <c r="DF42" s="63">
        <f>IF('Summary &amp; Purchase Assumptions'!$C$20&gt;=DF$5,'Commercial Lease'!DF79,"")</f>
        <v>0</v>
      </c>
      <c r="DG42" s="63">
        <f>IF('Summary &amp; Purchase Assumptions'!$C$20&gt;=DG$5,'Commercial Lease'!DG79,"")</f>
        <v>0</v>
      </c>
      <c r="DH42" s="63">
        <f>IF('Summary &amp; Purchase Assumptions'!$C$20&gt;=DH$5,'Commercial Lease'!DH79,"")</f>
        <v>0</v>
      </c>
      <c r="DI42" s="63">
        <f>IF('Summary &amp; Purchase Assumptions'!$C$20&gt;=DI$5,'Commercial Lease'!DI79,"")</f>
        <v>0</v>
      </c>
      <c r="DJ42" s="63">
        <f>IF('Summary &amp; Purchase Assumptions'!$C$20&gt;=DJ$5,'Commercial Lease'!DJ79,"")</f>
        <v>0</v>
      </c>
      <c r="DK42" s="63">
        <f>IF('Summary &amp; Purchase Assumptions'!$C$20&gt;=DK$5,'Commercial Lease'!DK79,"")</f>
        <v>0</v>
      </c>
      <c r="DL42" s="63">
        <f>IF('Summary &amp; Purchase Assumptions'!$C$20&gt;=DL$5,'Commercial Lease'!DL79,"")</f>
        <v>-70875</v>
      </c>
      <c r="DM42" s="63">
        <f>IF('Summary &amp; Purchase Assumptions'!$C$20&gt;=DM$5,'Commercial Lease'!DM79,"")</f>
        <v>0</v>
      </c>
      <c r="DN42" s="63">
        <f>IF('Summary &amp; Purchase Assumptions'!$C$20&gt;=DN$5,'Commercial Lease'!DN79,"")</f>
        <v>0</v>
      </c>
      <c r="DO42" s="63">
        <f>IF('Summary &amp; Purchase Assumptions'!$C$20&gt;=DO$5,'Commercial Lease'!DO79,"")</f>
        <v>0</v>
      </c>
      <c r="DP42" s="63">
        <f>IF('Summary &amp; Purchase Assumptions'!$C$20&gt;=DP$5,'Commercial Lease'!DP79,"")</f>
        <v>0</v>
      </c>
      <c r="DQ42" s="63">
        <f>IF('Summary &amp; Purchase Assumptions'!$C$20&gt;=DQ$5,'Commercial Lease'!DQ79,"")</f>
        <v>0</v>
      </c>
      <c r="DR42" s="63">
        <f>IF('Summary &amp; Purchase Assumptions'!$C$20&gt;=DR$5,'Commercial Lease'!DR79,"")</f>
        <v>0</v>
      </c>
      <c r="DS42" s="63">
        <f>IF('Summary &amp; Purchase Assumptions'!$C$20&gt;=DS$5,'Commercial Lease'!DS79,"")</f>
        <v>0</v>
      </c>
      <c r="DT42" s="63">
        <f>IF('Summary &amp; Purchase Assumptions'!$C$20&gt;=DT$5,'Commercial Lease'!DT79,"")</f>
        <v>0</v>
      </c>
      <c r="DU42" s="63">
        <f>IF('Summary &amp; Purchase Assumptions'!$C$20&gt;=DU$5,'Commercial Lease'!DU79,"")</f>
        <v>0</v>
      </c>
      <c r="DV42" s="63" t="str">
        <f>IF('Summary &amp; Purchase Assumptions'!$C$20&gt;=DV$5,'Commercial Lease'!DV79,"")</f>
        <v/>
      </c>
      <c r="DW42" s="63" t="str">
        <f>IF('Summary &amp; Purchase Assumptions'!$C$20&gt;=DW$5,'Commercial Lease'!DW79,"")</f>
        <v/>
      </c>
      <c r="DX42" s="63" t="str">
        <f>IF('Summary &amp; Purchase Assumptions'!$C$20&gt;=DX$5,'Commercial Lease'!DX79,"")</f>
        <v/>
      </c>
      <c r="DY42" s="63" t="str">
        <f>IF('Summary &amp; Purchase Assumptions'!$C$20&gt;=DY$5,'Commercial Lease'!DY79,"")</f>
        <v/>
      </c>
      <c r="DZ42" s="63" t="str">
        <f>IF('Summary &amp; Purchase Assumptions'!$C$20&gt;=DZ$5,'Commercial Lease'!DZ79,"")</f>
        <v/>
      </c>
      <c r="EA42" s="63" t="str">
        <f>IF('Summary &amp; Purchase Assumptions'!$C$20&gt;=EA$5,'Commercial Lease'!EA79,"")</f>
        <v/>
      </c>
      <c r="EB42" s="63" t="str">
        <f>IF('Summary &amp; Purchase Assumptions'!$C$20&gt;=EB$5,'Commercial Lease'!EB79,"")</f>
        <v/>
      </c>
      <c r="EC42" s="63" t="str">
        <f>IF('Summary &amp; Purchase Assumptions'!$C$20&gt;=EC$5,'Commercial Lease'!EC79,"")</f>
        <v/>
      </c>
      <c r="ED42" s="63" t="str">
        <f>IF('Summary &amp; Purchase Assumptions'!$C$20&gt;=ED$5,'Commercial Lease'!ED79,"")</f>
        <v/>
      </c>
      <c r="EE42" s="63" t="str">
        <f>IF('Summary &amp; Purchase Assumptions'!$C$20&gt;=EE$5,'Commercial Lease'!EE79,"")</f>
        <v/>
      </c>
      <c r="EF42" s="63" t="str">
        <f>IF('Summary &amp; Purchase Assumptions'!$C$20&gt;=EF$5,'Commercial Lease'!EF79,"")</f>
        <v/>
      </c>
      <c r="EG42" s="69" t="str">
        <f>IF('Summary &amp; Purchase Assumptions'!$C$20&gt;=EG$5,'Commercial Lease'!EG79,"")</f>
        <v/>
      </c>
      <c r="EH42" s="53" t="s">
        <v>106</v>
      </c>
    </row>
    <row r="43" spans="2:139" ht="15" x14ac:dyDescent="0.25">
      <c r="B43" s="23"/>
      <c r="C43" s="31" t="s">
        <v>10</v>
      </c>
      <c r="D43" s="19">
        <f>SUM(F43:EH43)</f>
        <v>-56752.074724932521</v>
      </c>
      <c r="E43" s="341"/>
      <c r="F43" s="63">
        <f>IF('Summary &amp; Purchase Assumptions'!$C$20&gt;=F$5,'Commercial Lease'!F93,"")</f>
        <v>0</v>
      </c>
      <c r="G43" s="32">
        <f>IF('Summary &amp; Purchase Assumptions'!$C$20&gt;=G$5,'Commercial Lease'!G93,"")</f>
        <v>0</v>
      </c>
      <c r="H43" s="32">
        <f>IF('Summary &amp; Purchase Assumptions'!$C$20&gt;=H$5,'Commercial Lease'!H93,"")</f>
        <v>0</v>
      </c>
      <c r="I43" s="32">
        <f>IF('Summary &amp; Purchase Assumptions'!$C$20&gt;=I$5,'Commercial Lease'!I93,"")</f>
        <v>0</v>
      </c>
      <c r="J43" s="32">
        <f>IF('Summary &amp; Purchase Assumptions'!$C$20&gt;=J$5,'Commercial Lease'!J93,"")</f>
        <v>0</v>
      </c>
      <c r="K43" s="32">
        <f>IF('Summary &amp; Purchase Assumptions'!$C$20&gt;=K$5,'Commercial Lease'!K93,"")</f>
        <v>0</v>
      </c>
      <c r="L43" s="32">
        <f>IF('Summary &amp; Purchase Assumptions'!$C$20&gt;=L$5,'Commercial Lease'!L93,"")</f>
        <v>0</v>
      </c>
      <c r="M43" s="32">
        <f>IF('Summary &amp; Purchase Assumptions'!$C$20&gt;=M$5,'Commercial Lease'!M93,"")</f>
        <v>0</v>
      </c>
      <c r="N43" s="32">
        <f>IF('Summary &amp; Purchase Assumptions'!$C$20&gt;=N$5,'Commercial Lease'!N93,"")</f>
        <v>0</v>
      </c>
      <c r="O43" s="32">
        <f>IF('Summary &amp; Purchase Assumptions'!$C$20&gt;=O$5,'Commercial Lease'!O93,"")</f>
        <v>0</v>
      </c>
      <c r="P43" s="32">
        <f>IF('Summary &amp; Purchase Assumptions'!$C$20&gt;=P$5,'Commercial Lease'!P93,"")</f>
        <v>0</v>
      </c>
      <c r="Q43" s="32">
        <f>IF('Summary &amp; Purchase Assumptions'!$C$20&gt;=Q$5,'Commercial Lease'!Q93,"")</f>
        <v>0</v>
      </c>
      <c r="R43" s="32">
        <f>IF('Summary &amp; Purchase Assumptions'!$C$20&gt;=R$5,'Commercial Lease'!R93,"")</f>
        <v>0</v>
      </c>
      <c r="S43" s="32">
        <f>IF('Summary &amp; Purchase Assumptions'!$C$20&gt;=S$5,'Commercial Lease'!S93,"")</f>
        <v>0</v>
      </c>
      <c r="T43" s="32">
        <f>IF('Summary &amp; Purchase Assumptions'!$C$20&gt;=T$5,'Commercial Lease'!T93,"")</f>
        <v>0</v>
      </c>
      <c r="U43" s="32">
        <f>IF('Summary &amp; Purchase Assumptions'!$C$20&gt;=U$5,'Commercial Lease'!U93,"")</f>
        <v>0</v>
      </c>
      <c r="V43" s="32">
        <f>IF('Summary &amp; Purchase Assumptions'!$C$20&gt;=V$5,'Commercial Lease'!V93,"")</f>
        <v>0</v>
      </c>
      <c r="W43" s="32">
        <f>IF('Summary &amp; Purchase Assumptions'!$C$20&gt;=W$5,'Commercial Lease'!W93,"")</f>
        <v>0</v>
      </c>
      <c r="X43" s="32">
        <f>IF('Summary &amp; Purchase Assumptions'!$C$20&gt;=X$5,'Commercial Lease'!X93,"")</f>
        <v>0</v>
      </c>
      <c r="Y43" s="32">
        <f>IF('Summary &amp; Purchase Assumptions'!$C$20&gt;=Y$5,'Commercial Lease'!Y93,"")</f>
        <v>0</v>
      </c>
      <c r="Z43" s="32">
        <f>IF('Summary &amp; Purchase Assumptions'!$C$20&gt;=Z$5,'Commercial Lease'!Z93,"")</f>
        <v>0</v>
      </c>
      <c r="AA43" s="32">
        <f>IF('Summary &amp; Purchase Assumptions'!$C$20&gt;=AA$5,'Commercial Lease'!AA93,"")</f>
        <v>0</v>
      </c>
      <c r="AB43" s="32">
        <f>IF('Summary &amp; Purchase Assumptions'!$C$20&gt;=AB$5,'Commercial Lease'!AB93,"")</f>
        <v>0</v>
      </c>
      <c r="AC43" s="32">
        <f>IF('Summary &amp; Purchase Assumptions'!$C$20&gt;=AC$5,'Commercial Lease'!AC93,"")</f>
        <v>0</v>
      </c>
      <c r="AD43" s="32">
        <f>IF('Summary &amp; Purchase Assumptions'!$C$20&gt;=AD$5,'Commercial Lease'!AD93,"")</f>
        <v>0</v>
      </c>
      <c r="AE43" s="32">
        <f>IF('Summary &amp; Purchase Assumptions'!$C$20&gt;=AE$5,'Commercial Lease'!AE93,"")</f>
        <v>0</v>
      </c>
      <c r="AF43" s="32">
        <f>IF('Summary &amp; Purchase Assumptions'!$C$20&gt;=AF$5,'Commercial Lease'!AF93,"")</f>
        <v>0</v>
      </c>
      <c r="AG43" s="32">
        <f>IF('Summary &amp; Purchase Assumptions'!$C$20&gt;=AG$5,'Commercial Lease'!AG93,"")</f>
        <v>0</v>
      </c>
      <c r="AH43" s="32">
        <f>IF('Summary &amp; Purchase Assumptions'!$C$20&gt;=AH$5,'Commercial Lease'!AH93,"")</f>
        <v>0</v>
      </c>
      <c r="AI43" s="32">
        <f>IF('Summary &amp; Purchase Assumptions'!$C$20&gt;=AI$5,'Commercial Lease'!AI93,"")</f>
        <v>0</v>
      </c>
      <c r="AJ43" s="32">
        <f>IF('Summary &amp; Purchase Assumptions'!$C$20&gt;=AJ$5,'Commercial Lease'!AJ93,"")</f>
        <v>0</v>
      </c>
      <c r="AK43" s="32">
        <f>IF('Summary &amp; Purchase Assumptions'!$C$20&gt;=AK$5,'Commercial Lease'!AK93,"")</f>
        <v>0</v>
      </c>
      <c r="AL43" s="32">
        <f>IF('Summary &amp; Purchase Assumptions'!$C$20&gt;=AL$5,'Commercial Lease'!AL93,"")</f>
        <v>0</v>
      </c>
      <c r="AM43" s="32">
        <f>IF('Summary &amp; Purchase Assumptions'!$C$20&gt;=AM$5,'Commercial Lease'!AM93,"")</f>
        <v>0</v>
      </c>
      <c r="AN43" s="32">
        <f>IF('Summary &amp; Purchase Assumptions'!$C$20&gt;=AN$5,'Commercial Lease'!AN93,"")</f>
        <v>0</v>
      </c>
      <c r="AO43" s="32">
        <f>IF('Summary &amp; Purchase Assumptions'!$C$20&gt;=AO$5,'Commercial Lease'!AO93,"")</f>
        <v>0</v>
      </c>
      <c r="AP43" s="32">
        <f>IF('Summary &amp; Purchase Assumptions'!$C$20&gt;=AP$5,'Commercial Lease'!AP93,"")</f>
        <v>0</v>
      </c>
      <c r="AQ43" s="32">
        <f>IF('Summary &amp; Purchase Assumptions'!$C$20&gt;=AQ$5,'Commercial Lease'!AQ93,"")</f>
        <v>0</v>
      </c>
      <c r="AR43" s="32">
        <f>IF('Summary &amp; Purchase Assumptions'!$C$20&gt;=AR$5,'Commercial Lease'!AR93,"")</f>
        <v>0</v>
      </c>
      <c r="AS43" s="32">
        <f>IF('Summary &amp; Purchase Assumptions'!$C$20&gt;=AS$5,'Commercial Lease'!AS93,"")</f>
        <v>0</v>
      </c>
      <c r="AT43" s="32">
        <f>IF('Summary &amp; Purchase Assumptions'!$C$20&gt;=AT$5,'Commercial Lease'!AT93,"")</f>
        <v>0</v>
      </c>
      <c r="AU43" s="32">
        <f>IF('Summary &amp; Purchase Assumptions'!$C$20&gt;=AU$5,'Commercial Lease'!AU93,"")</f>
        <v>0</v>
      </c>
      <c r="AV43" s="32">
        <f>IF('Summary &amp; Purchase Assumptions'!$C$20&gt;=AV$5,'Commercial Lease'!AV93,"")</f>
        <v>0</v>
      </c>
      <c r="AW43" s="32">
        <f>IF('Summary &amp; Purchase Assumptions'!$C$20&gt;=AW$5,'Commercial Lease'!AW93,"")</f>
        <v>0</v>
      </c>
      <c r="AX43" s="32">
        <f>IF('Summary &amp; Purchase Assumptions'!$C$20&gt;=AX$5,'Commercial Lease'!AX93,"")</f>
        <v>0</v>
      </c>
      <c r="AY43" s="32">
        <f>IF('Summary &amp; Purchase Assumptions'!$C$20&gt;=AY$5,'Commercial Lease'!AY93,"")</f>
        <v>0</v>
      </c>
      <c r="AZ43" s="32">
        <f>IF('Summary &amp; Purchase Assumptions'!$C$20&gt;=AZ$5,'Commercial Lease'!AZ93,"")</f>
        <v>0</v>
      </c>
      <c r="BA43" s="32">
        <f>IF('Summary &amp; Purchase Assumptions'!$C$20&gt;=BA$5,'Commercial Lease'!BA93,"")</f>
        <v>0</v>
      </c>
      <c r="BB43" s="32">
        <f>IF('Summary &amp; Purchase Assumptions'!$C$20&gt;=BB$5,'Commercial Lease'!BB93,"")</f>
        <v>0</v>
      </c>
      <c r="BC43" s="32">
        <f>IF('Summary &amp; Purchase Assumptions'!$C$20&gt;=BC$5,'Commercial Lease'!BC93,"")</f>
        <v>0</v>
      </c>
      <c r="BD43" s="32">
        <f>IF('Summary &amp; Purchase Assumptions'!$C$20&gt;=BD$5,'Commercial Lease'!BD93,"")</f>
        <v>0</v>
      </c>
      <c r="BE43" s="32">
        <f>IF('Summary &amp; Purchase Assumptions'!$C$20&gt;=BE$5,'Commercial Lease'!BE93,"")</f>
        <v>0</v>
      </c>
      <c r="BF43" s="32">
        <f>IF('Summary &amp; Purchase Assumptions'!$C$20&gt;=BF$5,'Commercial Lease'!BF93,"")</f>
        <v>0</v>
      </c>
      <c r="BG43" s="32">
        <f>IF('Summary &amp; Purchase Assumptions'!$C$20&gt;=BG$5,'Commercial Lease'!BG93,"")</f>
        <v>0</v>
      </c>
      <c r="BH43" s="32">
        <f>IF('Summary &amp; Purchase Assumptions'!$C$20&gt;=BH$5,'Commercial Lease'!BH93,"")</f>
        <v>0</v>
      </c>
      <c r="BI43" s="32">
        <f>IF('Summary &amp; Purchase Assumptions'!$C$20&gt;=BI$5,'Commercial Lease'!BI93,"")</f>
        <v>0</v>
      </c>
      <c r="BJ43" s="32">
        <f>IF('Summary &amp; Purchase Assumptions'!$C$20&gt;=BJ$5,'Commercial Lease'!BJ93,"")</f>
        <v>0</v>
      </c>
      <c r="BK43" s="32">
        <f>IF('Summary &amp; Purchase Assumptions'!$C$20&gt;=BK$5,'Commercial Lease'!BK93,"")</f>
        <v>0</v>
      </c>
      <c r="BL43" s="32">
        <f>IF('Summary &amp; Purchase Assumptions'!$C$20&gt;=BL$5,'Commercial Lease'!BL93,"")</f>
        <v>0</v>
      </c>
      <c r="BM43" s="32">
        <f>IF('Summary &amp; Purchase Assumptions'!$C$20&gt;=BM$5,'Commercial Lease'!BM93,"")</f>
        <v>0</v>
      </c>
      <c r="BN43" s="32">
        <f>IF('Summary &amp; Purchase Assumptions'!$C$20&gt;=BN$5,'Commercial Lease'!BN93,"")</f>
        <v>0</v>
      </c>
      <c r="BO43" s="32">
        <f>IF('Summary &amp; Purchase Assumptions'!$C$20&gt;=BO$5,'Commercial Lease'!BO93,"")</f>
        <v>0</v>
      </c>
      <c r="BP43" s="32">
        <f>IF('Summary &amp; Purchase Assumptions'!$C$20&gt;=BP$5,'Commercial Lease'!BP93,"")</f>
        <v>0</v>
      </c>
      <c r="BQ43" s="32">
        <f>IF('Summary &amp; Purchase Assumptions'!$C$20&gt;=BQ$5,'Commercial Lease'!BQ93,"")</f>
        <v>0</v>
      </c>
      <c r="BR43" s="32">
        <f>IF('Summary &amp; Purchase Assumptions'!$C$20&gt;=BR$5,'Commercial Lease'!BR93,"")</f>
        <v>0</v>
      </c>
      <c r="BS43" s="32">
        <f>IF('Summary &amp; Purchase Assumptions'!$C$20&gt;=BS$5,'Commercial Lease'!BS93,"")</f>
        <v>0</v>
      </c>
      <c r="BT43" s="32">
        <f>IF('Summary &amp; Purchase Assumptions'!$C$20&gt;=BT$5,'Commercial Lease'!BT93,"")</f>
        <v>0</v>
      </c>
      <c r="BU43" s="32">
        <f>IF('Summary &amp; Purchase Assumptions'!$C$20&gt;=BU$5,'Commercial Lease'!BU93,"")</f>
        <v>0</v>
      </c>
      <c r="BV43" s="32">
        <f>IF('Summary &amp; Purchase Assumptions'!$C$20&gt;=BV$5,'Commercial Lease'!BV93,"")</f>
        <v>0</v>
      </c>
      <c r="BW43" s="32">
        <f>IF('Summary &amp; Purchase Assumptions'!$C$20&gt;=BW$5,'Commercial Lease'!BW93,"")</f>
        <v>0</v>
      </c>
      <c r="BX43" s="32">
        <f>IF('Summary &amp; Purchase Assumptions'!$C$20&gt;=BX$5,'Commercial Lease'!BX93,"")</f>
        <v>0</v>
      </c>
      <c r="BY43" s="32">
        <f>IF('Summary &amp; Purchase Assumptions'!$C$20&gt;=BY$5,'Commercial Lease'!BY93,"")</f>
        <v>0</v>
      </c>
      <c r="BZ43" s="32">
        <f>IF('Summary &amp; Purchase Assumptions'!$C$20&gt;=BZ$5,'Commercial Lease'!BZ93,"")</f>
        <v>0</v>
      </c>
      <c r="CA43" s="32">
        <f>IF('Summary &amp; Purchase Assumptions'!$C$20&gt;=CA$5,'Commercial Lease'!CA93,"")</f>
        <v>0</v>
      </c>
      <c r="CB43" s="32">
        <f>IF('Summary &amp; Purchase Assumptions'!$C$20&gt;=CB$5,'Commercial Lease'!CB93,"")</f>
        <v>0</v>
      </c>
      <c r="CC43" s="32">
        <f>IF('Summary &amp; Purchase Assumptions'!$C$20&gt;=CC$5,'Commercial Lease'!CC93,"")</f>
        <v>0</v>
      </c>
      <c r="CD43" s="32">
        <f>IF('Summary &amp; Purchase Assumptions'!$C$20&gt;=CD$5,'Commercial Lease'!CD93,"")</f>
        <v>0</v>
      </c>
      <c r="CE43" s="32">
        <f>IF('Summary &amp; Purchase Assumptions'!$C$20&gt;=CE$5,'Commercial Lease'!CE93,"")</f>
        <v>0</v>
      </c>
      <c r="CF43" s="32">
        <f>IF('Summary &amp; Purchase Assumptions'!$C$20&gt;=CF$5,'Commercial Lease'!CF93,"")</f>
        <v>0</v>
      </c>
      <c r="CG43" s="32">
        <f>IF('Summary &amp; Purchase Assumptions'!$C$20&gt;=CG$5,'Commercial Lease'!CG93,"")</f>
        <v>0</v>
      </c>
      <c r="CH43" s="32">
        <f>IF('Summary &amp; Purchase Assumptions'!$C$20&gt;=CH$5,'Commercial Lease'!CH93,"")</f>
        <v>0</v>
      </c>
      <c r="CI43" s="32">
        <f>IF('Summary &amp; Purchase Assumptions'!$C$20&gt;=CI$5,'Commercial Lease'!CI93,"")</f>
        <v>0</v>
      </c>
      <c r="CJ43" s="32">
        <f>IF('Summary &amp; Purchase Assumptions'!$C$20&gt;=CJ$5,'Commercial Lease'!CJ93,"")</f>
        <v>0</v>
      </c>
      <c r="CK43" s="32">
        <f>IF('Summary &amp; Purchase Assumptions'!$C$20&gt;=CK$5,'Commercial Lease'!CK93,"")</f>
        <v>0</v>
      </c>
      <c r="CL43" s="32">
        <f>IF('Summary &amp; Purchase Assumptions'!$C$20&gt;=CL$5,'Commercial Lease'!CL93,"")</f>
        <v>0</v>
      </c>
      <c r="CM43" s="32">
        <f>IF('Summary &amp; Purchase Assumptions'!$C$20&gt;=CM$5,'Commercial Lease'!CM93,"")</f>
        <v>0</v>
      </c>
      <c r="CN43" s="32">
        <f>IF('Summary &amp; Purchase Assumptions'!$C$20&gt;=CN$5,'Commercial Lease'!CN93,"")</f>
        <v>0</v>
      </c>
      <c r="CO43" s="32">
        <f>IF('Summary &amp; Purchase Assumptions'!$C$20&gt;=CO$5,'Commercial Lease'!CO93,"")</f>
        <v>0</v>
      </c>
      <c r="CP43" s="32">
        <f>IF('Summary &amp; Purchase Assumptions'!$C$20&gt;=CP$5,'Commercial Lease'!CP93,"")</f>
        <v>0</v>
      </c>
      <c r="CQ43" s="32">
        <f>IF('Summary &amp; Purchase Assumptions'!$C$20&gt;=CQ$5,'Commercial Lease'!CQ93,"")</f>
        <v>-20637.118081793644</v>
      </c>
      <c r="CR43" s="32">
        <f>IF('Summary &amp; Purchase Assumptions'!$C$20&gt;=CR$5,'Commercial Lease'!CR93,"")</f>
        <v>0</v>
      </c>
      <c r="CS43" s="32">
        <f>IF('Summary &amp; Purchase Assumptions'!$C$20&gt;=CS$5,'Commercial Lease'!CS93,"")</f>
        <v>0</v>
      </c>
      <c r="CT43" s="32">
        <f>IF('Summary &amp; Purchase Assumptions'!$C$20&gt;=CT$5,'Commercial Lease'!CT93,"")</f>
        <v>0</v>
      </c>
      <c r="CU43" s="32">
        <f>IF('Summary &amp; Purchase Assumptions'!$C$20&gt;=CU$5,'Commercial Lease'!CU93,"")</f>
        <v>0</v>
      </c>
      <c r="CV43" s="32">
        <f>IF('Summary &amp; Purchase Assumptions'!$C$20&gt;=CV$5,'Commercial Lease'!CV93,"")</f>
        <v>0</v>
      </c>
      <c r="CW43" s="32">
        <f>IF('Summary &amp; Purchase Assumptions'!$C$20&gt;=CW$5,'Commercial Lease'!CW93,"")</f>
        <v>0</v>
      </c>
      <c r="CX43" s="32">
        <f>IF('Summary &amp; Purchase Assumptions'!$C$20&gt;=CX$5,'Commercial Lease'!CX93,"")</f>
        <v>0</v>
      </c>
      <c r="CY43" s="32">
        <f>IF('Summary &amp; Purchase Assumptions'!$C$20&gt;=CY$5,'Commercial Lease'!CY93,"")</f>
        <v>0</v>
      </c>
      <c r="CZ43" s="32">
        <f>IF('Summary &amp; Purchase Assumptions'!$C$20&gt;=CZ$5,'Commercial Lease'!CZ93,"")</f>
        <v>0</v>
      </c>
      <c r="DA43" s="32">
        <f>IF('Summary &amp; Purchase Assumptions'!$C$20&gt;=DA$5,'Commercial Lease'!DA93,"")</f>
        <v>0</v>
      </c>
      <c r="DB43" s="32">
        <f>IF('Summary &amp; Purchase Assumptions'!$C$20&gt;=DB$5,'Commercial Lease'!DB93,"")</f>
        <v>0</v>
      </c>
      <c r="DC43" s="32">
        <f>IF('Summary &amp; Purchase Assumptions'!$C$20&gt;=DC$5,'Commercial Lease'!DC93,"")</f>
        <v>0</v>
      </c>
      <c r="DD43" s="32">
        <f>IF('Summary &amp; Purchase Assumptions'!$C$20&gt;=DD$5,'Commercial Lease'!DD93,"")</f>
        <v>0</v>
      </c>
      <c r="DE43" s="32">
        <f>IF('Summary &amp; Purchase Assumptions'!$C$20&gt;=DE$5,'Commercial Lease'!DE93,"")</f>
        <v>0</v>
      </c>
      <c r="DF43" s="32">
        <f>IF('Summary &amp; Purchase Assumptions'!$C$20&gt;=DF$5,'Commercial Lease'!DF93,"")</f>
        <v>0</v>
      </c>
      <c r="DG43" s="32">
        <f>IF('Summary &amp; Purchase Assumptions'!$C$20&gt;=DG$5,'Commercial Lease'!DG93,"")</f>
        <v>0</v>
      </c>
      <c r="DH43" s="32">
        <f>IF('Summary &amp; Purchase Assumptions'!$C$20&gt;=DH$5,'Commercial Lease'!DH93,"")</f>
        <v>0</v>
      </c>
      <c r="DI43" s="32">
        <f>IF('Summary &amp; Purchase Assumptions'!$C$20&gt;=DI$5,'Commercial Lease'!DI93,"")</f>
        <v>0</v>
      </c>
      <c r="DJ43" s="32">
        <f>IF('Summary &amp; Purchase Assumptions'!$C$20&gt;=DJ$5,'Commercial Lease'!DJ93,"")</f>
        <v>0</v>
      </c>
      <c r="DK43" s="32">
        <f>IF('Summary &amp; Purchase Assumptions'!$C$20&gt;=DK$5,'Commercial Lease'!DK93,"")</f>
        <v>0</v>
      </c>
      <c r="DL43" s="32">
        <f>IF('Summary &amp; Purchase Assumptions'!$C$20&gt;=DL$5,'Commercial Lease'!DL93,"")</f>
        <v>-36114.956643138874</v>
      </c>
      <c r="DM43" s="32">
        <f>IF('Summary &amp; Purchase Assumptions'!$C$20&gt;=DM$5,'Commercial Lease'!DM93,"")</f>
        <v>0</v>
      </c>
      <c r="DN43" s="32">
        <f>IF('Summary &amp; Purchase Assumptions'!$C$20&gt;=DN$5,'Commercial Lease'!DN93,"")</f>
        <v>0</v>
      </c>
      <c r="DO43" s="32">
        <f>IF('Summary &amp; Purchase Assumptions'!$C$20&gt;=DO$5,'Commercial Lease'!DO93,"")</f>
        <v>0</v>
      </c>
      <c r="DP43" s="32">
        <f>IF('Summary &amp; Purchase Assumptions'!$C$20&gt;=DP$5,'Commercial Lease'!DP93,"")</f>
        <v>0</v>
      </c>
      <c r="DQ43" s="32">
        <f>IF('Summary &amp; Purchase Assumptions'!$C$20&gt;=DQ$5,'Commercial Lease'!DQ93,"")</f>
        <v>0</v>
      </c>
      <c r="DR43" s="32">
        <f>IF('Summary &amp; Purchase Assumptions'!$C$20&gt;=DR$5,'Commercial Lease'!DR93,"")</f>
        <v>0</v>
      </c>
      <c r="DS43" s="32">
        <f>IF('Summary &amp; Purchase Assumptions'!$C$20&gt;=DS$5,'Commercial Lease'!DS93,"")</f>
        <v>0</v>
      </c>
      <c r="DT43" s="32">
        <f>IF('Summary &amp; Purchase Assumptions'!$C$20&gt;=DT$5,'Commercial Lease'!DT93,"")</f>
        <v>0</v>
      </c>
      <c r="DU43" s="32">
        <f>IF('Summary &amp; Purchase Assumptions'!$C$20&gt;=DU$5,'Commercial Lease'!DU93,"")</f>
        <v>0</v>
      </c>
      <c r="DV43" s="32" t="str">
        <f>IF('Summary &amp; Purchase Assumptions'!$C$20&gt;=DV$5,'Commercial Lease'!DV93,"")</f>
        <v/>
      </c>
      <c r="DW43" s="32" t="str">
        <f>IF('Summary &amp; Purchase Assumptions'!$C$20&gt;=DW$5,'Commercial Lease'!DW93,"")</f>
        <v/>
      </c>
      <c r="DX43" s="32" t="str">
        <f>IF('Summary &amp; Purchase Assumptions'!$C$20&gt;=DX$5,'Commercial Lease'!DX93,"")</f>
        <v/>
      </c>
      <c r="DY43" s="32" t="str">
        <f>IF('Summary &amp; Purchase Assumptions'!$C$20&gt;=DY$5,'Commercial Lease'!DY93,"")</f>
        <v/>
      </c>
      <c r="DZ43" s="32" t="str">
        <f>IF('Summary &amp; Purchase Assumptions'!$C$20&gt;=DZ$5,'Commercial Lease'!DZ93,"")</f>
        <v/>
      </c>
      <c r="EA43" s="32" t="str">
        <f>IF('Summary &amp; Purchase Assumptions'!$C$20&gt;=EA$5,'Commercial Lease'!EA93,"")</f>
        <v/>
      </c>
      <c r="EB43" s="32" t="str">
        <f>IF('Summary &amp; Purchase Assumptions'!$C$20&gt;=EB$5,'Commercial Lease'!EB93,"")</f>
        <v/>
      </c>
      <c r="EC43" s="32" t="str">
        <f>IF('Summary &amp; Purchase Assumptions'!$C$20&gt;=EC$5,'Commercial Lease'!EC93,"")</f>
        <v/>
      </c>
      <c r="ED43" s="32" t="str">
        <f>IF('Summary &amp; Purchase Assumptions'!$C$20&gt;=ED$5,'Commercial Lease'!ED93,"")</f>
        <v/>
      </c>
      <c r="EE43" s="32" t="str">
        <f>IF('Summary &amp; Purchase Assumptions'!$C$20&gt;=EE$5,'Commercial Lease'!EE93,"")</f>
        <v/>
      </c>
      <c r="EF43" s="32" t="str">
        <f>IF('Summary &amp; Purchase Assumptions'!$C$20&gt;=EF$5,'Commercial Lease'!EF93,"")</f>
        <v/>
      </c>
      <c r="EG43" s="21" t="str">
        <f>IF('Summary &amp; Purchase Assumptions'!$C$20&gt;=EG$5,'Commercial Lease'!EG93,"")</f>
        <v/>
      </c>
      <c r="EH43" s="53" t="s">
        <v>106</v>
      </c>
    </row>
    <row r="44" spans="2:139" ht="15" x14ac:dyDescent="0.2">
      <c r="B44" s="23"/>
      <c r="C44" s="466" t="s">
        <v>562</v>
      </c>
      <c r="D44" s="19">
        <f>SUM(F44:EH44)</f>
        <v>-13249999.999999993</v>
      </c>
      <c r="E44" s="341"/>
      <c r="F44" s="63">
        <f>IF('Summary &amp; Purchase Assumptions'!$C$20&gt;=F$5,
(IF(OR('Monthly Cash Flow'!F6&gt;='Summary &amp; Purchase Assumptions'!$P$28,'Monthly Cash Flow'!F6&lt;'Summary &amp; Purchase Assumptions'!$N$28),0,'Summary &amp; Purchase Assumptions'!$K$28/'Summary &amp; Purchase Assumptions'!$O$28)+IF(OR('Monthly Cash Flow'!F6&gt;='Summary &amp; Purchase Assumptions'!$P$25,'Monthly Cash Flow'!F6&lt;'Summary &amp; Purchase Assumptions'!$N$25),0,'Summary &amp; Purchase Assumptions'!$L$25/'Summary &amp; Purchase Assumptions'!$O$25))*-1,"")</f>
        <v>-235714.28571428571</v>
      </c>
      <c r="G44" s="32">
        <f>IF('Summary &amp; Purchase Assumptions'!$C$20&gt;=G$5,
(IF(OR('Monthly Cash Flow'!G6&gt;='Summary &amp; Purchase Assumptions'!$P$28,'Monthly Cash Flow'!G6&lt;'Summary &amp; Purchase Assumptions'!$N$28),0,'Summary &amp; Purchase Assumptions'!$K$28/'Summary &amp; Purchase Assumptions'!$O$28)+IF(OR('Monthly Cash Flow'!G6&gt;='Summary &amp; Purchase Assumptions'!$P$25,'Monthly Cash Flow'!G6&lt;'Summary &amp; Purchase Assumptions'!$N$25),0,'Summary &amp; Purchase Assumptions'!$L$25/'Summary &amp; Purchase Assumptions'!$O$25))*-1,"")</f>
        <v>-860714.28571428568</v>
      </c>
      <c r="H44" s="32">
        <f>IF('Summary &amp; Purchase Assumptions'!$C$20&gt;=H$5,
(IF(OR('Monthly Cash Flow'!H6&gt;='Summary &amp; Purchase Assumptions'!$P$28,'Monthly Cash Flow'!H6&lt;'Summary &amp; Purchase Assumptions'!$N$28),0,'Summary &amp; Purchase Assumptions'!$K$28/'Summary &amp; Purchase Assumptions'!$O$28)+IF(OR('Monthly Cash Flow'!H6&gt;='Summary &amp; Purchase Assumptions'!$P$25,'Monthly Cash Flow'!H6&lt;'Summary &amp; Purchase Assumptions'!$N$25),0,'Summary &amp; Purchase Assumptions'!$L$25/'Summary &amp; Purchase Assumptions'!$O$25))*-1,"")</f>
        <v>-860714.28571428568</v>
      </c>
      <c r="I44" s="32">
        <f>IF('Summary &amp; Purchase Assumptions'!$C$20&gt;=I$5,
(IF(OR('Monthly Cash Flow'!I6&gt;='Summary &amp; Purchase Assumptions'!$P$28,'Monthly Cash Flow'!I6&lt;'Summary &amp; Purchase Assumptions'!$N$28),0,'Summary &amp; Purchase Assumptions'!$K$28/'Summary &amp; Purchase Assumptions'!$O$28)+IF(OR('Monthly Cash Flow'!I6&gt;='Summary &amp; Purchase Assumptions'!$P$25,'Monthly Cash Flow'!I6&lt;'Summary &amp; Purchase Assumptions'!$N$25),0,'Summary &amp; Purchase Assumptions'!$L$25/'Summary &amp; Purchase Assumptions'!$O$25))*-1,"")</f>
        <v>-860714.28571428568</v>
      </c>
      <c r="J44" s="32">
        <f>IF('Summary &amp; Purchase Assumptions'!$C$20&gt;=J$5,
(IF(OR('Monthly Cash Flow'!J6&gt;='Summary &amp; Purchase Assumptions'!$P$28,'Monthly Cash Flow'!J6&lt;'Summary &amp; Purchase Assumptions'!$N$28),0,'Summary &amp; Purchase Assumptions'!$K$28/'Summary &amp; Purchase Assumptions'!$O$28)+IF(OR('Monthly Cash Flow'!J6&gt;='Summary &amp; Purchase Assumptions'!$P$25,'Monthly Cash Flow'!J6&lt;'Summary &amp; Purchase Assumptions'!$N$25),0,'Summary &amp; Purchase Assumptions'!$L$25/'Summary &amp; Purchase Assumptions'!$O$25))*-1,"")</f>
        <v>-860714.28571428568</v>
      </c>
      <c r="K44" s="32">
        <f>IF('Summary &amp; Purchase Assumptions'!$C$20&gt;=K$5,
(IF(OR('Monthly Cash Flow'!K6&gt;='Summary &amp; Purchase Assumptions'!$P$28,'Monthly Cash Flow'!K6&lt;'Summary &amp; Purchase Assumptions'!$N$28),0,'Summary &amp; Purchase Assumptions'!$K$28/'Summary &amp; Purchase Assumptions'!$O$28)+IF(OR('Monthly Cash Flow'!K6&gt;='Summary &amp; Purchase Assumptions'!$P$25,'Monthly Cash Flow'!K6&lt;'Summary &amp; Purchase Assumptions'!$N$25),0,'Summary &amp; Purchase Assumptions'!$L$25/'Summary &amp; Purchase Assumptions'!$O$25))*-1,"")</f>
        <v>-860714.28571428568</v>
      </c>
      <c r="L44" s="32">
        <f>IF('Summary &amp; Purchase Assumptions'!$C$20&gt;=L$5,
(IF(OR('Monthly Cash Flow'!L6&gt;='Summary &amp; Purchase Assumptions'!$P$28,'Monthly Cash Flow'!L6&lt;'Summary &amp; Purchase Assumptions'!$N$28),0,'Summary &amp; Purchase Assumptions'!$K$28/'Summary &amp; Purchase Assumptions'!$O$28)+IF(OR('Monthly Cash Flow'!L6&gt;='Summary &amp; Purchase Assumptions'!$P$25,'Monthly Cash Flow'!L6&lt;'Summary &amp; Purchase Assumptions'!$N$25),0,'Summary &amp; Purchase Assumptions'!$L$25/'Summary &amp; Purchase Assumptions'!$O$25))*-1,"")</f>
        <v>-860714.28571428568</v>
      </c>
      <c r="M44" s="32">
        <f>IF('Summary &amp; Purchase Assumptions'!$C$20&gt;=M$5,
(IF(OR('Monthly Cash Flow'!M6&gt;='Summary &amp; Purchase Assumptions'!$P$28,'Monthly Cash Flow'!M6&lt;'Summary &amp; Purchase Assumptions'!$N$28),0,'Summary &amp; Purchase Assumptions'!$K$28/'Summary &amp; Purchase Assumptions'!$O$28)+IF(OR('Monthly Cash Flow'!M6&gt;='Summary &amp; Purchase Assumptions'!$P$25,'Monthly Cash Flow'!M6&lt;'Summary &amp; Purchase Assumptions'!$N$25),0,'Summary &amp; Purchase Assumptions'!$L$25/'Summary &amp; Purchase Assumptions'!$O$25))*-1,"")</f>
        <v>-860714.28571428568</v>
      </c>
      <c r="N44" s="32">
        <f>IF('Summary &amp; Purchase Assumptions'!$C$20&gt;=N$5,
(IF(OR('Monthly Cash Flow'!N6&gt;='Summary &amp; Purchase Assumptions'!$P$28,'Monthly Cash Flow'!N6&lt;'Summary &amp; Purchase Assumptions'!$N$28),0,'Summary &amp; Purchase Assumptions'!$K$28/'Summary &amp; Purchase Assumptions'!$O$28)+IF(OR('Monthly Cash Flow'!N6&gt;='Summary &amp; Purchase Assumptions'!$P$25,'Monthly Cash Flow'!N6&lt;'Summary &amp; Purchase Assumptions'!$N$25),0,'Summary &amp; Purchase Assumptions'!$L$25/'Summary &amp; Purchase Assumptions'!$O$25))*-1,"")</f>
        <v>-860714.28571428568</v>
      </c>
      <c r="O44" s="32">
        <f>IF('Summary &amp; Purchase Assumptions'!$C$20&gt;=O$5,
(IF(OR('Monthly Cash Flow'!O6&gt;='Summary &amp; Purchase Assumptions'!$P$28,'Monthly Cash Flow'!O6&lt;'Summary &amp; Purchase Assumptions'!$N$28),0,'Summary &amp; Purchase Assumptions'!$K$28/'Summary &amp; Purchase Assumptions'!$O$28)+IF(OR('Monthly Cash Flow'!O6&gt;='Summary &amp; Purchase Assumptions'!$P$25,'Monthly Cash Flow'!O6&lt;'Summary &amp; Purchase Assumptions'!$N$25),0,'Summary &amp; Purchase Assumptions'!$L$25/'Summary &amp; Purchase Assumptions'!$O$25))*-1,"")</f>
        <v>-235714.28571428571</v>
      </c>
      <c r="P44" s="32">
        <f>IF('Summary &amp; Purchase Assumptions'!$C$20&gt;=P$5,
(IF(OR('Monthly Cash Flow'!P6&gt;='Summary &amp; Purchase Assumptions'!$P$28,'Monthly Cash Flow'!P6&lt;'Summary &amp; Purchase Assumptions'!$N$28),0,'Summary &amp; Purchase Assumptions'!$K$28/'Summary &amp; Purchase Assumptions'!$O$28)+IF(OR('Monthly Cash Flow'!P6&gt;='Summary &amp; Purchase Assumptions'!$P$25,'Monthly Cash Flow'!P6&lt;'Summary &amp; Purchase Assumptions'!$N$25),0,'Summary &amp; Purchase Assumptions'!$L$25/'Summary &amp; Purchase Assumptions'!$O$25))*-1,"")</f>
        <v>-235714.28571428571</v>
      </c>
      <c r="Q44" s="32">
        <f>IF('Summary &amp; Purchase Assumptions'!$C$20&gt;=Q$5,
(IF(OR('Monthly Cash Flow'!Q6&gt;='Summary &amp; Purchase Assumptions'!$P$28,'Monthly Cash Flow'!Q6&lt;'Summary &amp; Purchase Assumptions'!$N$28),0,'Summary &amp; Purchase Assumptions'!$K$28/'Summary &amp; Purchase Assumptions'!$O$28)+IF(OR('Monthly Cash Flow'!Q6&gt;='Summary &amp; Purchase Assumptions'!$P$25,'Monthly Cash Flow'!Q6&lt;'Summary &amp; Purchase Assumptions'!$N$25),0,'Summary &amp; Purchase Assumptions'!$L$25/'Summary &amp; Purchase Assumptions'!$O$25))*-1,"")</f>
        <v>-235714.28571428571</v>
      </c>
      <c r="R44" s="32">
        <f>IF('Summary &amp; Purchase Assumptions'!$C$20&gt;=R$5,
(IF(OR('Monthly Cash Flow'!R6&gt;='Summary &amp; Purchase Assumptions'!$P$28,'Monthly Cash Flow'!R6&lt;'Summary &amp; Purchase Assumptions'!$N$28),0,'Summary &amp; Purchase Assumptions'!$K$28/'Summary &amp; Purchase Assumptions'!$O$28)+IF(OR('Monthly Cash Flow'!R6&gt;='Summary &amp; Purchase Assumptions'!$P$25,'Monthly Cash Flow'!R6&lt;'Summary &amp; Purchase Assumptions'!$N$25),0,'Summary &amp; Purchase Assumptions'!$L$25/'Summary &amp; Purchase Assumptions'!$O$25))*-1,"")</f>
        <v>-235714.28571428571</v>
      </c>
      <c r="S44" s="32">
        <f>IF('Summary &amp; Purchase Assumptions'!$C$20&gt;=S$5,
(IF(OR('Monthly Cash Flow'!S6&gt;='Summary &amp; Purchase Assumptions'!$P$28,'Monthly Cash Flow'!S6&lt;'Summary &amp; Purchase Assumptions'!$N$28),0,'Summary &amp; Purchase Assumptions'!$K$28/'Summary &amp; Purchase Assumptions'!$O$28)+IF(OR('Monthly Cash Flow'!S6&gt;='Summary &amp; Purchase Assumptions'!$P$25,'Monthly Cash Flow'!S6&lt;'Summary &amp; Purchase Assumptions'!$N$25),0,'Summary &amp; Purchase Assumptions'!$L$25/'Summary &amp; Purchase Assumptions'!$O$25))*-1,"")</f>
        <v>-235714.28571428571</v>
      </c>
      <c r="T44" s="32">
        <f>IF('Summary &amp; Purchase Assumptions'!$C$20&gt;=T$5,
(IF(OR('Monthly Cash Flow'!T6&gt;='Summary &amp; Purchase Assumptions'!$P$28,'Monthly Cash Flow'!T6&lt;'Summary &amp; Purchase Assumptions'!$N$28),0,'Summary &amp; Purchase Assumptions'!$K$28/'Summary &amp; Purchase Assumptions'!$O$28)+IF(OR('Monthly Cash Flow'!T6&gt;='Summary &amp; Purchase Assumptions'!$P$25,'Monthly Cash Flow'!T6&lt;'Summary &amp; Purchase Assumptions'!$N$25),0,'Summary &amp; Purchase Assumptions'!$L$25/'Summary &amp; Purchase Assumptions'!$O$25))*-1,"")</f>
        <v>-235714.28571428571</v>
      </c>
      <c r="U44" s="32">
        <f>IF('Summary &amp; Purchase Assumptions'!$C$20&gt;=U$5,
(IF(OR('Monthly Cash Flow'!U6&gt;='Summary &amp; Purchase Assumptions'!$P$28,'Monthly Cash Flow'!U6&lt;'Summary &amp; Purchase Assumptions'!$N$28),0,'Summary &amp; Purchase Assumptions'!$K$28/'Summary &amp; Purchase Assumptions'!$O$28)+IF(OR('Monthly Cash Flow'!U6&gt;='Summary &amp; Purchase Assumptions'!$P$25,'Monthly Cash Flow'!U6&lt;'Summary &amp; Purchase Assumptions'!$N$25),0,'Summary &amp; Purchase Assumptions'!$L$25/'Summary &amp; Purchase Assumptions'!$O$25))*-1,"")</f>
        <v>-235714.28571428571</v>
      </c>
      <c r="V44" s="32">
        <f>IF('Summary &amp; Purchase Assumptions'!$C$20&gt;=V$5,
(IF(OR('Monthly Cash Flow'!V6&gt;='Summary &amp; Purchase Assumptions'!$P$28,'Monthly Cash Flow'!V6&lt;'Summary &amp; Purchase Assumptions'!$N$28),0,'Summary &amp; Purchase Assumptions'!$K$28/'Summary &amp; Purchase Assumptions'!$O$28)+IF(OR('Monthly Cash Flow'!V6&gt;='Summary &amp; Purchase Assumptions'!$P$25,'Monthly Cash Flow'!V6&lt;'Summary &amp; Purchase Assumptions'!$N$25),0,'Summary &amp; Purchase Assumptions'!$L$25/'Summary &amp; Purchase Assumptions'!$O$25))*-1,"")</f>
        <v>-235714.28571428571</v>
      </c>
      <c r="W44" s="32">
        <f>IF('Summary &amp; Purchase Assumptions'!$C$20&gt;=W$5,
(IF(OR('Monthly Cash Flow'!W6&gt;='Summary &amp; Purchase Assumptions'!$P$28,'Monthly Cash Flow'!W6&lt;'Summary &amp; Purchase Assumptions'!$N$28),0,'Summary &amp; Purchase Assumptions'!$K$28/'Summary &amp; Purchase Assumptions'!$O$28)+IF(OR('Monthly Cash Flow'!W6&gt;='Summary &amp; Purchase Assumptions'!$P$25,'Monthly Cash Flow'!W6&lt;'Summary &amp; Purchase Assumptions'!$N$25),0,'Summary &amp; Purchase Assumptions'!$L$25/'Summary &amp; Purchase Assumptions'!$O$25))*-1,"")</f>
        <v>-235714.28571428571</v>
      </c>
      <c r="X44" s="32">
        <f>IF('Summary &amp; Purchase Assumptions'!$C$20&gt;=X$5,
(IF(OR('Monthly Cash Flow'!X6&gt;='Summary &amp; Purchase Assumptions'!$P$28,'Monthly Cash Flow'!X6&lt;'Summary &amp; Purchase Assumptions'!$N$28),0,'Summary &amp; Purchase Assumptions'!$K$28/'Summary &amp; Purchase Assumptions'!$O$28)+IF(OR('Monthly Cash Flow'!X6&gt;='Summary &amp; Purchase Assumptions'!$P$25,'Monthly Cash Flow'!X6&lt;'Summary &amp; Purchase Assumptions'!$N$25),0,'Summary &amp; Purchase Assumptions'!$L$25/'Summary &amp; Purchase Assumptions'!$O$25))*-1,"")</f>
        <v>-235714.28571428571</v>
      </c>
      <c r="Y44" s="32">
        <f>IF('Summary &amp; Purchase Assumptions'!$C$20&gt;=Y$5,
(IF(OR('Monthly Cash Flow'!Y6&gt;='Summary &amp; Purchase Assumptions'!$P$28,'Monthly Cash Flow'!Y6&lt;'Summary &amp; Purchase Assumptions'!$N$28),0,'Summary &amp; Purchase Assumptions'!$K$28/'Summary &amp; Purchase Assumptions'!$O$28)+IF(OR('Monthly Cash Flow'!Y6&gt;='Summary &amp; Purchase Assumptions'!$P$25,'Monthly Cash Flow'!Y6&lt;'Summary &amp; Purchase Assumptions'!$N$25),0,'Summary &amp; Purchase Assumptions'!$L$25/'Summary &amp; Purchase Assumptions'!$O$25))*-1,"")</f>
        <v>-235714.28571428571</v>
      </c>
      <c r="Z44" s="32">
        <f>IF('Summary &amp; Purchase Assumptions'!$C$20&gt;=Z$5,
(IF(OR('Monthly Cash Flow'!Z6&gt;='Summary &amp; Purchase Assumptions'!$P$28,'Monthly Cash Flow'!Z6&lt;'Summary &amp; Purchase Assumptions'!$N$28),0,'Summary &amp; Purchase Assumptions'!$K$28/'Summary &amp; Purchase Assumptions'!$O$28)+IF(OR('Monthly Cash Flow'!Z6&gt;='Summary &amp; Purchase Assumptions'!$P$25,'Monthly Cash Flow'!Z6&lt;'Summary &amp; Purchase Assumptions'!$N$25),0,'Summary &amp; Purchase Assumptions'!$L$25/'Summary &amp; Purchase Assumptions'!$O$25))*-1,"")</f>
        <v>-235714.28571428571</v>
      </c>
      <c r="AA44" s="32">
        <f>IF('Summary &amp; Purchase Assumptions'!$C$20&gt;=AA$5,
(IF(OR('Monthly Cash Flow'!AA6&gt;='Summary &amp; Purchase Assumptions'!$P$28,'Monthly Cash Flow'!AA6&lt;'Summary &amp; Purchase Assumptions'!$N$28),0,'Summary &amp; Purchase Assumptions'!$K$28/'Summary &amp; Purchase Assumptions'!$O$28)+IF(OR('Monthly Cash Flow'!AA6&gt;='Summary &amp; Purchase Assumptions'!$P$25,'Monthly Cash Flow'!AA6&lt;'Summary &amp; Purchase Assumptions'!$N$25),0,'Summary &amp; Purchase Assumptions'!$L$25/'Summary &amp; Purchase Assumptions'!$O$25))*-1,"")</f>
        <v>-235714.28571428571</v>
      </c>
      <c r="AB44" s="32">
        <f>IF('Summary &amp; Purchase Assumptions'!$C$20&gt;=AB$5,
(IF(OR('Monthly Cash Flow'!AB6&gt;='Summary &amp; Purchase Assumptions'!$P$28,'Monthly Cash Flow'!AB6&lt;'Summary &amp; Purchase Assumptions'!$N$28),0,'Summary &amp; Purchase Assumptions'!$K$28/'Summary &amp; Purchase Assumptions'!$O$28)+IF(OR('Monthly Cash Flow'!AB6&gt;='Summary &amp; Purchase Assumptions'!$P$25,'Monthly Cash Flow'!AB6&lt;'Summary &amp; Purchase Assumptions'!$N$25),0,'Summary &amp; Purchase Assumptions'!$L$25/'Summary &amp; Purchase Assumptions'!$O$25))*-1,"")</f>
        <v>-235714.28571428571</v>
      </c>
      <c r="AC44" s="32">
        <f>IF('Summary &amp; Purchase Assumptions'!$C$20&gt;=AC$5,
(IF(OR('Monthly Cash Flow'!AC6&gt;='Summary &amp; Purchase Assumptions'!$P$28,'Monthly Cash Flow'!AC6&lt;'Summary &amp; Purchase Assumptions'!$N$28),0,'Summary &amp; Purchase Assumptions'!$K$28/'Summary &amp; Purchase Assumptions'!$O$28)+IF(OR('Monthly Cash Flow'!AC6&gt;='Summary &amp; Purchase Assumptions'!$P$25,'Monthly Cash Flow'!AC6&lt;'Summary &amp; Purchase Assumptions'!$N$25),0,'Summary &amp; Purchase Assumptions'!$L$25/'Summary &amp; Purchase Assumptions'!$O$25))*-1,"")</f>
        <v>-235714.28571428571</v>
      </c>
      <c r="AD44" s="32">
        <f>IF('Summary &amp; Purchase Assumptions'!$C$20&gt;=AD$5,
(IF(OR('Monthly Cash Flow'!AD6&gt;='Summary &amp; Purchase Assumptions'!$P$28,'Monthly Cash Flow'!AD6&lt;'Summary &amp; Purchase Assumptions'!$N$28),0,'Summary &amp; Purchase Assumptions'!$K$28/'Summary &amp; Purchase Assumptions'!$O$28)+IF(OR('Monthly Cash Flow'!AD6&gt;='Summary &amp; Purchase Assumptions'!$P$25,'Monthly Cash Flow'!AD6&lt;'Summary &amp; Purchase Assumptions'!$N$25),0,'Summary &amp; Purchase Assumptions'!$L$25/'Summary &amp; Purchase Assumptions'!$O$25))*-1,"")</f>
        <v>-235714.28571428571</v>
      </c>
      <c r="AE44" s="32">
        <f>IF('Summary &amp; Purchase Assumptions'!$C$20&gt;=AE$5,
(IF(OR('Monthly Cash Flow'!AE6&gt;='Summary &amp; Purchase Assumptions'!$P$28,'Monthly Cash Flow'!AE6&lt;'Summary &amp; Purchase Assumptions'!$N$28),0,'Summary &amp; Purchase Assumptions'!$K$28/'Summary &amp; Purchase Assumptions'!$O$28)+IF(OR('Monthly Cash Flow'!AE6&gt;='Summary &amp; Purchase Assumptions'!$P$25,'Monthly Cash Flow'!AE6&lt;'Summary &amp; Purchase Assumptions'!$N$25),0,'Summary &amp; Purchase Assumptions'!$L$25/'Summary &amp; Purchase Assumptions'!$O$25))*-1,"")</f>
        <v>-235714.28571428571</v>
      </c>
      <c r="AF44" s="32">
        <f>IF('Summary &amp; Purchase Assumptions'!$C$20&gt;=AF$5,
(IF(OR('Monthly Cash Flow'!AF6&gt;='Summary &amp; Purchase Assumptions'!$P$28,'Monthly Cash Flow'!AF6&lt;'Summary &amp; Purchase Assumptions'!$N$28),0,'Summary &amp; Purchase Assumptions'!$K$28/'Summary &amp; Purchase Assumptions'!$O$28)+IF(OR('Monthly Cash Flow'!AF6&gt;='Summary &amp; Purchase Assumptions'!$P$25,'Monthly Cash Flow'!AF6&lt;'Summary &amp; Purchase Assumptions'!$N$25),0,'Summary &amp; Purchase Assumptions'!$L$25/'Summary &amp; Purchase Assumptions'!$O$25))*-1,"")</f>
        <v>-235714.28571428571</v>
      </c>
      <c r="AG44" s="32">
        <f>IF('Summary &amp; Purchase Assumptions'!$C$20&gt;=AG$5,
(IF(OR('Monthly Cash Flow'!AG6&gt;='Summary &amp; Purchase Assumptions'!$P$28,'Monthly Cash Flow'!AG6&lt;'Summary &amp; Purchase Assumptions'!$N$28),0,'Summary &amp; Purchase Assumptions'!$K$28/'Summary &amp; Purchase Assumptions'!$O$28)+IF(OR('Monthly Cash Flow'!AG6&gt;='Summary &amp; Purchase Assumptions'!$P$25,'Monthly Cash Flow'!AG6&lt;'Summary &amp; Purchase Assumptions'!$N$25),0,'Summary &amp; Purchase Assumptions'!$L$25/'Summary &amp; Purchase Assumptions'!$O$25))*-1,"")</f>
        <v>-235714.28571428571</v>
      </c>
      <c r="AH44" s="32">
        <f>IF('Summary &amp; Purchase Assumptions'!$C$20&gt;=AH$5,
(IF(OR('Monthly Cash Flow'!AH6&gt;='Summary &amp; Purchase Assumptions'!$P$28,'Monthly Cash Flow'!AH6&lt;'Summary &amp; Purchase Assumptions'!$N$28),0,'Summary &amp; Purchase Assumptions'!$K$28/'Summary &amp; Purchase Assumptions'!$O$28)+IF(OR('Monthly Cash Flow'!AH6&gt;='Summary &amp; Purchase Assumptions'!$P$25,'Monthly Cash Flow'!AH6&lt;'Summary &amp; Purchase Assumptions'!$N$25),0,'Summary &amp; Purchase Assumptions'!$L$25/'Summary &amp; Purchase Assumptions'!$O$25))*-1,"")</f>
        <v>-235714.28571428571</v>
      </c>
      <c r="AI44" s="32">
        <f>IF('Summary &amp; Purchase Assumptions'!$C$20&gt;=AI$5,
(IF(OR('Monthly Cash Flow'!AI6&gt;='Summary &amp; Purchase Assumptions'!$P$28,'Monthly Cash Flow'!AI6&lt;'Summary &amp; Purchase Assumptions'!$N$28),0,'Summary &amp; Purchase Assumptions'!$K$28/'Summary &amp; Purchase Assumptions'!$O$28)+IF(OR('Monthly Cash Flow'!AI6&gt;='Summary &amp; Purchase Assumptions'!$P$25,'Monthly Cash Flow'!AI6&lt;'Summary &amp; Purchase Assumptions'!$N$25),0,'Summary &amp; Purchase Assumptions'!$L$25/'Summary &amp; Purchase Assumptions'!$O$25))*-1,"")</f>
        <v>-235714.28571428571</v>
      </c>
      <c r="AJ44" s="32">
        <f>IF('Summary &amp; Purchase Assumptions'!$C$20&gt;=AJ$5,
(IF(OR('Monthly Cash Flow'!AJ6&gt;='Summary &amp; Purchase Assumptions'!$P$28,'Monthly Cash Flow'!AJ6&lt;'Summary &amp; Purchase Assumptions'!$N$28),0,'Summary &amp; Purchase Assumptions'!$K$28/'Summary &amp; Purchase Assumptions'!$O$28)+IF(OR('Monthly Cash Flow'!AJ6&gt;='Summary &amp; Purchase Assumptions'!$P$25,'Monthly Cash Flow'!AJ6&lt;'Summary &amp; Purchase Assumptions'!$N$25),0,'Summary &amp; Purchase Assumptions'!$L$25/'Summary &amp; Purchase Assumptions'!$O$25))*-1,"")</f>
        <v>-235714.28571428571</v>
      </c>
      <c r="AK44" s="32">
        <f>IF('Summary &amp; Purchase Assumptions'!$C$20&gt;=AK$5,
(IF(OR('Monthly Cash Flow'!AK6&gt;='Summary &amp; Purchase Assumptions'!$P$28,'Monthly Cash Flow'!AK6&lt;'Summary &amp; Purchase Assumptions'!$N$28),0,'Summary &amp; Purchase Assumptions'!$K$28/'Summary &amp; Purchase Assumptions'!$O$28)+IF(OR('Monthly Cash Flow'!AK6&gt;='Summary &amp; Purchase Assumptions'!$P$25,'Monthly Cash Flow'!AK6&lt;'Summary &amp; Purchase Assumptions'!$N$25),0,'Summary &amp; Purchase Assumptions'!$L$25/'Summary &amp; Purchase Assumptions'!$O$25))*-1,"")</f>
        <v>-235714.28571428571</v>
      </c>
      <c r="AL44" s="32">
        <f>IF('Summary &amp; Purchase Assumptions'!$C$20&gt;=AL$5,
(IF(OR('Monthly Cash Flow'!AL6&gt;='Summary &amp; Purchase Assumptions'!$P$28,'Monthly Cash Flow'!AL6&lt;'Summary &amp; Purchase Assumptions'!$N$28),0,'Summary &amp; Purchase Assumptions'!$K$28/'Summary &amp; Purchase Assumptions'!$O$28)+IF(OR('Monthly Cash Flow'!AL6&gt;='Summary &amp; Purchase Assumptions'!$P$25,'Monthly Cash Flow'!AL6&lt;'Summary &amp; Purchase Assumptions'!$N$25),0,'Summary &amp; Purchase Assumptions'!$L$25/'Summary &amp; Purchase Assumptions'!$O$25))*-1,"")</f>
        <v>-235714.28571428571</v>
      </c>
      <c r="AM44" s="32">
        <f>IF('Summary &amp; Purchase Assumptions'!$C$20&gt;=AM$5,
(IF(OR('Monthly Cash Flow'!AM6&gt;='Summary &amp; Purchase Assumptions'!$P$28,'Monthly Cash Flow'!AM6&lt;'Summary &amp; Purchase Assumptions'!$N$28),0,'Summary &amp; Purchase Assumptions'!$K$28/'Summary &amp; Purchase Assumptions'!$O$28)+IF(OR('Monthly Cash Flow'!AM6&gt;='Summary &amp; Purchase Assumptions'!$P$25,'Monthly Cash Flow'!AM6&lt;'Summary &amp; Purchase Assumptions'!$N$25),0,'Summary &amp; Purchase Assumptions'!$L$25/'Summary &amp; Purchase Assumptions'!$O$25))*-1,"")</f>
        <v>-235714.28571428571</v>
      </c>
      <c r="AN44" s="32">
        <f>IF('Summary &amp; Purchase Assumptions'!$C$20&gt;=AN$5,
(IF(OR('Monthly Cash Flow'!AN6&gt;='Summary &amp; Purchase Assumptions'!$P$28,'Monthly Cash Flow'!AN6&lt;'Summary &amp; Purchase Assumptions'!$N$28),0,'Summary &amp; Purchase Assumptions'!$K$28/'Summary &amp; Purchase Assumptions'!$O$28)+IF(OR('Monthly Cash Flow'!AN6&gt;='Summary &amp; Purchase Assumptions'!$P$25,'Monthly Cash Flow'!AN6&lt;'Summary &amp; Purchase Assumptions'!$N$25),0,'Summary &amp; Purchase Assumptions'!$L$25/'Summary &amp; Purchase Assumptions'!$O$25))*-1,"")</f>
        <v>-235714.28571428571</v>
      </c>
      <c r="AO44" s="32">
        <f>IF('Summary &amp; Purchase Assumptions'!$C$20&gt;=AO$5,
(IF(OR('Monthly Cash Flow'!AO6&gt;='Summary &amp; Purchase Assumptions'!$P$28,'Monthly Cash Flow'!AO6&lt;'Summary &amp; Purchase Assumptions'!$N$28),0,'Summary &amp; Purchase Assumptions'!$K$28/'Summary &amp; Purchase Assumptions'!$O$28)+IF(OR('Monthly Cash Flow'!AO6&gt;='Summary &amp; Purchase Assumptions'!$P$25,'Monthly Cash Flow'!AO6&lt;'Summary &amp; Purchase Assumptions'!$N$25),0,'Summary &amp; Purchase Assumptions'!$L$25/'Summary &amp; Purchase Assumptions'!$O$25))*-1,"")</f>
        <v>0</v>
      </c>
      <c r="AP44" s="32">
        <f>IF('Summary &amp; Purchase Assumptions'!$C$20&gt;=AP$5,
(IF(OR('Monthly Cash Flow'!AP6&gt;='Summary &amp; Purchase Assumptions'!$P$28,'Monthly Cash Flow'!AP6&lt;'Summary &amp; Purchase Assumptions'!$N$28),0,'Summary &amp; Purchase Assumptions'!$K$28/'Summary &amp; Purchase Assumptions'!$O$28)+IF(OR('Monthly Cash Flow'!AP6&gt;='Summary &amp; Purchase Assumptions'!$P$25,'Monthly Cash Flow'!AP6&lt;'Summary &amp; Purchase Assumptions'!$N$25),0,'Summary &amp; Purchase Assumptions'!$L$25/'Summary &amp; Purchase Assumptions'!$O$25))*-1,"")</f>
        <v>0</v>
      </c>
      <c r="AQ44" s="32">
        <f>IF('Summary &amp; Purchase Assumptions'!$C$20&gt;=AQ$5,
(IF(OR('Monthly Cash Flow'!AQ6&gt;='Summary &amp; Purchase Assumptions'!$P$28,'Monthly Cash Flow'!AQ6&lt;'Summary &amp; Purchase Assumptions'!$N$28),0,'Summary &amp; Purchase Assumptions'!$K$28/'Summary &amp; Purchase Assumptions'!$O$28)+IF(OR('Monthly Cash Flow'!AQ6&gt;='Summary &amp; Purchase Assumptions'!$P$25,'Monthly Cash Flow'!AQ6&lt;'Summary &amp; Purchase Assumptions'!$N$25),0,'Summary &amp; Purchase Assumptions'!$L$25/'Summary &amp; Purchase Assumptions'!$O$25))*-1,"")</f>
        <v>0</v>
      </c>
      <c r="AR44" s="32">
        <f>IF('Summary &amp; Purchase Assumptions'!$C$20&gt;=AR$5,
(IF(OR('Monthly Cash Flow'!AR6&gt;='Summary &amp; Purchase Assumptions'!$P$28,'Monthly Cash Flow'!AR6&lt;'Summary &amp; Purchase Assumptions'!$N$28),0,'Summary &amp; Purchase Assumptions'!$K$28/'Summary &amp; Purchase Assumptions'!$O$28)+IF(OR('Monthly Cash Flow'!AR6&gt;='Summary &amp; Purchase Assumptions'!$P$25,'Monthly Cash Flow'!AR6&lt;'Summary &amp; Purchase Assumptions'!$N$25),0,'Summary &amp; Purchase Assumptions'!$L$25/'Summary &amp; Purchase Assumptions'!$O$25))*-1,"")</f>
        <v>0</v>
      </c>
      <c r="AS44" s="32">
        <f>IF('Summary &amp; Purchase Assumptions'!$C$20&gt;=AS$5,
(IF(OR('Monthly Cash Flow'!AS6&gt;='Summary &amp; Purchase Assumptions'!$P$28,'Monthly Cash Flow'!AS6&lt;'Summary &amp; Purchase Assumptions'!$N$28),0,'Summary &amp; Purchase Assumptions'!$K$28/'Summary &amp; Purchase Assumptions'!$O$28)+IF(OR('Monthly Cash Flow'!AS6&gt;='Summary &amp; Purchase Assumptions'!$P$25,'Monthly Cash Flow'!AS6&lt;'Summary &amp; Purchase Assumptions'!$N$25),0,'Summary &amp; Purchase Assumptions'!$L$25/'Summary &amp; Purchase Assumptions'!$O$25))*-1,"")</f>
        <v>0</v>
      </c>
      <c r="AT44" s="32">
        <f>IF('Summary &amp; Purchase Assumptions'!$C$20&gt;=AT$5,
(IF(OR('Monthly Cash Flow'!AT6&gt;='Summary &amp; Purchase Assumptions'!$P$28,'Monthly Cash Flow'!AT6&lt;'Summary &amp; Purchase Assumptions'!$N$28),0,'Summary &amp; Purchase Assumptions'!$K$28/'Summary &amp; Purchase Assumptions'!$O$28)+IF(OR('Monthly Cash Flow'!AT6&gt;='Summary &amp; Purchase Assumptions'!$P$25,'Monthly Cash Flow'!AT6&lt;'Summary &amp; Purchase Assumptions'!$N$25),0,'Summary &amp; Purchase Assumptions'!$L$25/'Summary &amp; Purchase Assumptions'!$O$25))*-1,"")</f>
        <v>0</v>
      </c>
      <c r="AU44" s="32">
        <f>IF('Summary &amp; Purchase Assumptions'!$C$20&gt;=AU$5,
(IF(OR('Monthly Cash Flow'!AU6&gt;='Summary &amp; Purchase Assumptions'!$P$28,'Monthly Cash Flow'!AU6&lt;'Summary &amp; Purchase Assumptions'!$N$28),0,'Summary &amp; Purchase Assumptions'!$K$28/'Summary &amp; Purchase Assumptions'!$O$28)+IF(OR('Monthly Cash Flow'!AU6&gt;='Summary &amp; Purchase Assumptions'!$P$25,'Monthly Cash Flow'!AU6&lt;'Summary &amp; Purchase Assumptions'!$N$25),0,'Summary &amp; Purchase Assumptions'!$L$25/'Summary &amp; Purchase Assumptions'!$O$25))*-1,"")</f>
        <v>0</v>
      </c>
      <c r="AV44" s="32">
        <f>IF('Summary &amp; Purchase Assumptions'!$C$20&gt;=AV$5,
(IF(OR('Monthly Cash Flow'!AV6&gt;='Summary &amp; Purchase Assumptions'!$P$28,'Monthly Cash Flow'!AV6&lt;'Summary &amp; Purchase Assumptions'!$N$28),0,'Summary &amp; Purchase Assumptions'!$K$28/'Summary &amp; Purchase Assumptions'!$O$28)+IF(OR('Monthly Cash Flow'!AV6&gt;='Summary &amp; Purchase Assumptions'!$P$25,'Monthly Cash Flow'!AV6&lt;'Summary &amp; Purchase Assumptions'!$N$25),0,'Summary &amp; Purchase Assumptions'!$L$25/'Summary &amp; Purchase Assumptions'!$O$25))*-1,"")</f>
        <v>0</v>
      </c>
      <c r="AW44" s="32">
        <f>IF('Summary &amp; Purchase Assumptions'!$C$20&gt;=AW$5,
(IF(OR('Monthly Cash Flow'!AW6&gt;='Summary &amp; Purchase Assumptions'!$P$28,'Monthly Cash Flow'!AW6&lt;'Summary &amp; Purchase Assumptions'!$N$28),0,'Summary &amp; Purchase Assumptions'!$K$28/'Summary &amp; Purchase Assumptions'!$O$28)+IF(OR('Monthly Cash Flow'!AW6&gt;='Summary &amp; Purchase Assumptions'!$P$25,'Monthly Cash Flow'!AW6&lt;'Summary &amp; Purchase Assumptions'!$N$25),0,'Summary &amp; Purchase Assumptions'!$L$25/'Summary &amp; Purchase Assumptions'!$O$25))*-1,"")</f>
        <v>0</v>
      </c>
      <c r="AX44" s="32">
        <f>IF('Summary &amp; Purchase Assumptions'!$C$20&gt;=AX$5,
(IF(OR('Monthly Cash Flow'!AX6&gt;='Summary &amp; Purchase Assumptions'!$P$28,'Monthly Cash Flow'!AX6&lt;'Summary &amp; Purchase Assumptions'!$N$28),0,'Summary &amp; Purchase Assumptions'!$K$28/'Summary &amp; Purchase Assumptions'!$O$28)+IF(OR('Monthly Cash Flow'!AX6&gt;='Summary &amp; Purchase Assumptions'!$P$25,'Monthly Cash Flow'!AX6&lt;'Summary &amp; Purchase Assumptions'!$N$25),0,'Summary &amp; Purchase Assumptions'!$L$25/'Summary &amp; Purchase Assumptions'!$O$25))*-1,"")</f>
        <v>0</v>
      </c>
      <c r="AY44" s="32">
        <f>IF('Summary &amp; Purchase Assumptions'!$C$20&gt;=AY$5,
(IF(OR('Monthly Cash Flow'!AY6&gt;='Summary &amp; Purchase Assumptions'!$P$28,'Monthly Cash Flow'!AY6&lt;'Summary &amp; Purchase Assumptions'!$N$28),0,'Summary &amp; Purchase Assumptions'!$K$28/'Summary &amp; Purchase Assumptions'!$O$28)+IF(OR('Monthly Cash Flow'!AY6&gt;='Summary &amp; Purchase Assumptions'!$P$25,'Monthly Cash Flow'!AY6&lt;'Summary &amp; Purchase Assumptions'!$N$25),0,'Summary &amp; Purchase Assumptions'!$L$25/'Summary &amp; Purchase Assumptions'!$O$25))*-1,"")</f>
        <v>0</v>
      </c>
      <c r="AZ44" s="32">
        <f>IF('Summary &amp; Purchase Assumptions'!$C$20&gt;=AZ$5,
(IF(OR('Monthly Cash Flow'!AZ6&gt;='Summary &amp; Purchase Assumptions'!$P$28,'Monthly Cash Flow'!AZ6&lt;'Summary &amp; Purchase Assumptions'!$N$28),0,'Summary &amp; Purchase Assumptions'!$K$28/'Summary &amp; Purchase Assumptions'!$O$28)+IF(OR('Monthly Cash Flow'!AZ6&gt;='Summary &amp; Purchase Assumptions'!$P$25,'Monthly Cash Flow'!AZ6&lt;'Summary &amp; Purchase Assumptions'!$N$25),0,'Summary &amp; Purchase Assumptions'!$L$25/'Summary &amp; Purchase Assumptions'!$O$25))*-1,"")</f>
        <v>0</v>
      </c>
      <c r="BA44" s="32">
        <f>IF('Summary &amp; Purchase Assumptions'!$C$20&gt;=BA$5,
(IF(OR('Monthly Cash Flow'!BA6&gt;='Summary &amp; Purchase Assumptions'!$P$28,'Monthly Cash Flow'!BA6&lt;'Summary &amp; Purchase Assumptions'!$N$28),0,'Summary &amp; Purchase Assumptions'!$K$28/'Summary &amp; Purchase Assumptions'!$O$28)+IF(OR('Monthly Cash Flow'!BA6&gt;='Summary &amp; Purchase Assumptions'!$P$25,'Monthly Cash Flow'!BA6&lt;'Summary &amp; Purchase Assumptions'!$N$25),0,'Summary &amp; Purchase Assumptions'!$L$25/'Summary &amp; Purchase Assumptions'!$O$25))*-1,"")</f>
        <v>0</v>
      </c>
      <c r="BB44" s="32">
        <f>IF('Summary &amp; Purchase Assumptions'!$C$20&gt;=BB$5,
(IF(OR('Monthly Cash Flow'!BB6&gt;='Summary &amp; Purchase Assumptions'!$P$28,'Monthly Cash Flow'!BB6&lt;'Summary &amp; Purchase Assumptions'!$N$28),0,'Summary &amp; Purchase Assumptions'!$K$28/'Summary &amp; Purchase Assumptions'!$O$28)+IF(OR('Monthly Cash Flow'!BB6&gt;='Summary &amp; Purchase Assumptions'!$P$25,'Monthly Cash Flow'!BB6&lt;'Summary &amp; Purchase Assumptions'!$N$25),0,'Summary &amp; Purchase Assumptions'!$L$25/'Summary &amp; Purchase Assumptions'!$O$25))*-1,"")</f>
        <v>0</v>
      </c>
      <c r="BC44" s="32">
        <f>IF('Summary &amp; Purchase Assumptions'!$C$20&gt;=BC$5,
(IF(OR('Monthly Cash Flow'!BC6&gt;='Summary &amp; Purchase Assumptions'!$P$28,'Monthly Cash Flow'!BC6&lt;'Summary &amp; Purchase Assumptions'!$N$28),0,'Summary &amp; Purchase Assumptions'!$K$28/'Summary &amp; Purchase Assumptions'!$O$28)+IF(OR('Monthly Cash Flow'!BC6&gt;='Summary &amp; Purchase Assumptions'!$P$25,'Monthly Cash Flow'!BC6&lt;'Summary &amp; Purchase Assumptions'!$N$25),0,'Summary &amp; Purchase Assumptions'!$L$25/'Summary &amp; Purchase Assumptions'!$O$25))*-1,"")</f>
        <v>0</v>
      </c>
      <c r="BD44" s="32">
        <f>IF('Summary &amp; Purchase Assumptions'!$C$20&gt;=BD$5,
(IF(OR('Monthly Cash Flow'!BD6&gt;='Summary &amp; Purchase Assumptions'!$P$28,'Monthly Cash Flow'!BD6&lt;'Summary &amp; Purchase Assumptions'!$N$28),0,'Summary &amp; Purchase Assumptions'!$K$28/'Summary &amp; Purchase Assumptions'!$O$28)+IF(OR('Monthly Cash Flow'!BD6&gt;='Summary &amp; Purchase Assumptions'!$P$25,'Monthly Cash Flow'!BD6&lt;'Summary &amp; Purchase Assumptions'!$N$25),0,'Summary &amp; Purchase Assumptions'!$L$25/'Summary &amp; Purchase Assumptions'!$O$25))*-1,"")</f>
        <v>0</v>
      </c>
      <c r="BE44" s="32">
        <f>IF('Summary &amp; Purchase Assumptions'!$C$20&gt;=BE$5,
(IF(OR('Monthly Cash Flow'!BE6&gt;='Summary &amp; Purchase Assumptions'!$P$28,'Monthly Cash Flow'!BE6&lt;'Summary &amp; Purchase Assumptions'!$N$28),0,'Summary &amp; Purchase Assumptions'!$K$28/'Summary &amp; Purchase Assumptions'!$O$28)+IF(OR('Monthly Cash Flow'!BE6&gt;='Summary &amp; Purchase Assumptions'!$P$25,'Monthly Cash Flow'!BE6&lt;'Summary &amp; Purchase Assumptions'!$N$25),0,'Summary &amp; Purchase Assumptions'!$L$25/'Summary &amp; Purchase Assumptions'!$O$25))*-1,"")</f>
        <v>0</v>
      </c>
      <c r="BF44" s="32">
        <f>IF('Summary &amp; Purchase Assumptions'!$C$20&gt;=BF$5,
(IF(OR('Monthly Cash Flow'!BF6&gt;='Summary &amp; Purchase Assumptions'!$P$28,'Monthly Cash Flow'!BF6&lt;'Summary &amp; Purchase Assumptions'!$N$28),0,'Summary &amp; Purchase Assumptions'!$K$28/'Summary &amp; Purchase Assumptions'!$O$28)+IF(OR('Monthly Cash Flow'!BF6&gt;='Summary &amp; Purchase Assumptions'!$P$25,'Monthly Cash Flow'!BF6&lt;'Summary &amp; Purchase Assumptions'!$N$25),0,'Summary &amp; Purchase Assumptions'!$L$25/'Summary &amp; Purchase Assumptions'!$O$25))*-1,"")</f>
        <v>0</v>
      </c>
      <c r="BG44" s="32">
        <f>IF('Summary &amp; Purchase Assumptions'!$C$20&gt;=BG$5,
(IF(OR('Monthly Cash Flow'!BG6&gt;='Summary &amp; Purchase Assumptions'!$P$28,'Monthly Cash Flow'!BG6&lt;'Summary &amp; Purchase Assumptions'!$N$28),0,'Summary &amp; Purchase Assumptions'!$K$28/'Summary &amp; Purchase Assumptions'!$O$28)+IF(OR('Monthly Cash Flow'!BG6&gt;='Summary &amp; Purchase Assumptions'!$P$25,'Monthly Cash Flow'!BG6&lt;'Summary &amp; Purchase Assumptions'!$N$25),0,'Summary &amp; Purchase Assumptions'!$L$25/'Summary &amp; Purchase Assumptions'!$O$25))*-1,"")</f>
        <v>0</v>
      </c>
      <c r="BH44" s="32">
        <f>IF('Summary &amp; Purchase Assumptions'!$C$20&gt;=BH$5,
(IF(OR('Monthly Cash Flow'!BH6&gt;='Summary &amp; Purchase Assumptions'!$P$28,'Monthly Cash Flow'!BH6&lt;'Summary &amp; Purchase Assumptions'!$N$28),0,'Summary &amp; Purchase Assumptions'!$K$28/'Summary &amp; Purchase Assumptions'!$O$28)+IF(OR('Monthly Cash Flow'!BH6&gt;='Summary &amp; Purchase Assumptions'!$P$25,'Monthly Cash Flow'!BH6&lt;'Summary &amp; Purchase Assumptions'!$N$25),0,'Summary &amp; Purchase Assumptions'!$L$25/'Summary &amp; Purchase Assumptions'!$O$25))*-1,"")</f>
        <v>0</v>
      </c>
      <c r="BI44" s="32">
        <f>IF('Summary &amp; Purchase Assumptions'!$C$20&gt;=BI$5,
(IF(OR('Monthly Cash Flow'!BI6&gt;='Summary &amp; Purchase Assumptions'!$P$28,'Monthly Cash Flow'!BI6&lt;'Summary &amp; Purchase Assumptions'!$N$28),0,'Summary &amp; Purchase Assumptions'!$K$28/'Summary &amp; Purchase Assumptions'!$O$28)+IF(OR('Monthly Cash Flow'!BI6&gt;='Summary &amp; Purchase Assumptions'!$P$25,'Monthly Cash Flow'!BI6&lt;'Summary &amp; Purchase Assumptions'!$N$25),0,'Summary &amp; Purchase Assumptions'!$L$25/'Summary &amp; Purchase Assumptions'!$O$25))*-1,"")</f>
        <v>0</v>
      </c>
      <c r="BJ44" s="32">
        <f>IF('Summary &amp; Purchase Assumptions'!$C$20&gt;=BJ$5,
(IF(OR('Monthly Cash Flow'!BJ6&gt;='Summary &amp; Purchase Assumptions'!$P$28,'Monthly Cash Flow'!BJ6&lt;'Summary &amp; Purchase Assumptions'!$N$28),0,'Summary &amp; Purchase Assumptions'!$K$28/'Summary &amp; Purchase Assumptions'!$O$28)+IF(OR('Monthly Cash Flow'!BJ6&gt;='Summary &amp; Purchase Assumptions'!$P$25,'Monthly Cash Flow'!BJ6&lt;'Summary &amp; Purchase Assumptions'!$N$25),0,'Summary &amp; Purchase Assumptions'!$L$25/'Summary &amp; Purchase Assumptions'!$O$25))*-1,"")</f>
        <v>0</v>
      </c>
      <c r="BK44" s="32">
        <f>IF('Summary &amp; Purchase Assumptions'!$C$20&gt;=BK$5,
(IF(OR('Monthly Cash Flow'!BK6&gt;='Summary &amp; Purchase Assumptions'!$P$28,'Monthly Cash Flow'!BK6&lt;'Summary &amp; Purchase Assumptions'!$N$28),0,'Summary &amp; Purchase Assumptions'!$K$28/'Summary &amp; Purchase Assumptions'!$O$28)+IF(OR('Monthly Cash Flow'!BK6&gt;='Summary &amp; Purchase Assumptions'!$P$25,'Monthly Cash Flow'!BK6&lt;'Summary &amp; Purchase Assumptions'!$N$25),0,'Summary &amp; Purchase Assumptions'!$L$25/'Summary &amp; Purchase Assumptions'!$O$25))*-1,"")</f>
        <v>0</v>
      </c>
      <c r="BL44" s="32">
        <f>IF('Summary &amp; Purchase Assumptions'!$C$20&gt;=BL$5,
(IF(OR('Monthly Cash Flow'!BL6&gt;='Summary &amp; Purchase Assumptions'!$P$28,'Monthly Cash Flow'!BL6&lt;'Summary &amp; Purchase Assumptions'!$N$28),0,'Summary &amp; Purchase Assumptions'!$K$28/'Summary &amp; Purchase Assumptions'!$O$28)+IF(OR('Monthly Cash Flow'!BL6&gt;='Summary &amp; Purchase Assumptions'!$P$25,'Monthly Cash Flow'!BL6&lt;'Summary &amp; Purchase Assumptions'!$N$25),0,'Summary &amp; Purchase Assumptions'!$L$25/'Summary &amp; Purchase Assumptions'!$O$25))*-1,"")</f>
        <v>0</v>
      </c>
      <c r="BM44" s="32">
        <f>IF('Summary &amp; Purchase Assumptions'!$C$20&gt;=BM$5,
(IF(OR('Monthly Cash Flow'!BM6&gt;='Summary &amp; Purchase Assumptions'!$P$28,'Monthly Cash Flow'!BM6&lt;'Summary &amp; Purchase Assumptions'!$N$28),0,'Summary &amp; Purchase Assumptions'!$K$28/'Summary &amp; Purchase Assumptions'!$O$28)+IF(OR('Monthly Cash Flow'!BM6&gt;='Summary &amp; Purchase Assumptions'!$P$25,'Monthly Cash Flow'!BM6&lt;'Summary &amp; Purchase Assumptions'!$N$25),0,'Summary &amp; Purchase Assumptions'!$L$25/'Summary &amp; Purchase Assumptions'!$O$25))*-1,"")</f>
        <v>0</v>
      </c>
      <c r="BN44" s="32">
        <f>IF('Summary &amp; Purchase Assumptions'!$C$20&gt;=BN$5,
(IF(OR('Monthly Cash Flow'!BN6&gt;='Summary &amp; Purchase Assumptions'!$P$28,'Monthly Cash Flow'!BN6&lt;'Summary &amp; Purchase Assumptions'!$N$28),0,'Summary &amp; Purchase Assumptions'!$K$28/'Summary &amp; Purchase Assumptions'!$O$28)+IF(OR('Monthly Cash Flow'!BN6&gt;='Summary &amp; Purchase Assumptions'!$P$25,'Monthly Cash Flow'!BN6&lt;'Summary &amp; Purchase Assumptions'!$N$25),0,'Summary &amp; Purchase Assumptions'!$L$25/'Summary &amp; Purchase Assumptions'!$O$25))*-1,"")</f>
        <v>0</v>
      </c>
      <c r="BO44" s="32">
        <f>IF('Summary &amp; Purchase Assumptions'!$C$20&gt;=BO$5,
(IF(OR('Monthly Cash Flow'!BO6&gt;='Summary &amp; Purchase Assumptions'!$P$28,'Monthly Cash Flow'!BO6&lt;'Summary &amp; Purchase Assumptions'!$N$28),0,'Summary &amp; Purchase Assumptions'!$K$28/'Summary &amp; Purchase Assumptions'!$O$28)+IF(OR('Monthly Cash Flow'!BO6&gt;='Summary &amp; Purchase Assumptions'!$P$25,'Monthly Cash Flow'!BO6&lt;'Summary &amp; Purchase Assumptions'!$N$25),0,'Summary &amp; Purchase Assumptions'!$L$25/'Summary &amp; Purchase Assumptions'!$O$25))*-1,"")</f>
        <v>0</v>
      </c>
      <c r="BP44" s="32">
        <f>IF('Summary &amp; Purchase Assumptions'!$C$20&gt;=BP$5,
(IF(OR('Monthly Cash Flow'!BP6&gt;='Summary &amp; Purchase Assumptions'!$P$28,'Monthly Cash Flow'!BP6&lt;'Summary &amp; Purchase Assumptions'!$N$28),0,'Summary &amp; Purchase Assumptions'!$K$28/'Summary &amp; Purchase Assumptions'!$O$28)+IF(OR('Monthly Cash Flow'!BP6&gt;='Summary &amp; Purchase Assumptions'!$P$25,'Monthly Cash Flow'!BP6&lt;'Summary &amp; Purchase Assumptions'!$N$25),0,'Summary &amp; Purchase Assumptions'!$L$25/'Summary &amp; Purchase Assumptions'!$O$25))*-1,"")</f>
        <v>0</v>
      </c>
      <c r="BQ44" s="32">
        <f>IF('Summary &amp; Purchase Assumptions'!$C$20&gt;=BQ$5,
(IF(OR('Monthly Cash Flow'!BQ6&gt;='Summary &amp; Purchase Assumptions'!$P$28,'Monthly Cash Flow'!BQ6&lt;'Summary &amp; Purchase Assumptions'!$N$28),0,'Summary &amp; Purchase Assumptions'!$K$28/'Summary &amp; Purchase Assumptions'!$O$28)+IF(OR('Monthly Cash Flow'!BQ6&gt;='Summary &amp; Purchase Assumptions'!$P$25,'Monthly Cash Flow'!BQ6&lt;'Summary &amp; Purchase Assumptions'!$N$25),0,'Summary &amp; Purchase Assumptions'!$L$25/'Summary &amp; Purchase Assumptions'!$O$25))*-1,"")</f>
        <v>0</v>
      </c>
      <c r="BR44" s="32">
        <f>IF('Summary &amp; Purchase Assumptions'!$C$20&gt;=BR$5,
(IF(OR('Monthly Cash Flow'!BR6&gt;='Summary &amp; Purchase Assumptions'!$P$28,'Monthly Cash Flow'!BR6&lt;'Summary &amp; Purchase Assumptions'!$N$28),0,'Summary &amp; Purchase Assumptions'!$K$28/'Summary &amp; Purchase Assumptions'!$O$28)+IF(OR('Monthly Cash Flow'!BR6&gt;='Summary &amp; Purchase Assumptions'!$P$25,'Monthly Cash Flow'!BR6&lt;'Summary &amp; Purchase Assumptions'!$N$25),0,'Summary &amp; Purchase Assumptions'!$L$25/'Summary &amp; Purchase Assumptions'!$O$25))*-1,"")</f>
        <v>0</v>
      </c>
      <c r="BS44" s="32">
        <f>IF('Summary &amp; Purchase Assumptions'!$C$20&gt;=BS$5,
(IF(OR('Monthly Cash Flow'!BS6&gt;='Summary &amp; Purchase Assumptions'!$P$28,'Monthly Cash Flow'!BS6&lt;'Summary &amp; Purchase Assumptions'!$N$28),0,'Summary &amp; Purchase Assumptions'!$K$28/'Summary &amp; Purchase Assumptions'!$O$28)+IF(OR('Monthly Cash Flow'!BS6&gt;='Summary &amp; Purchase Assumptions'!$P$25,'Monthly Cash Flow'!BS6&lt;'Summary &amp; Purchase Assumptions'!$N$25),0,'Summary &amp; Purchase Assumptions'!$L$25/'Summary &amp; Purchase Assumptions'!$O$25))*-1,"")</f>
        <v>0</v>
      </c>
      <c r="BT44" s="32">
        <f>IF('Summary &amp; Purchase Assumptions'!$C$20&gt;=BT$5,
(IF(OR('Monthly Cash Flow'!BT6&gt;='Summary &amp; Purchase Assumptions'!$P$28,'Monthly Cash Flow'!BT6&lt;'Summary &amp; Purchase Assumptions'!$N$28),0,'Summary &amp; Purchase Assumptions'!$K$28/'Summary &amp; Purchase Assumptions'!$O$28)+IF(OR('Monthly Cash Flow'!BT6&gt;='Summary &amp; Purchase Assumptions'!$P$25,'Monthly Cash Flow'!BT6&lt;'Summary &amp; Purchase Assumptions'!$N$25),0,'Summary &amp; Purchase Assumptions'!$L$25/'Summary &amp; Purchase Assumptions'!$O$25))*-1,"")</f>
        <v>0</v>
      </c>
      <c r="BU44" s="32">
        <f>IF('Summary &amp; Purchase Assumptions'!$C$20&gt;=BU$5,
(IF(OR('Monthly Cash Flow'!BU6&gt;='Summary &amp; Purchase Assumptions'!$P$28,'Monthly Cash Flow'!BU6&lt;'Summary &amp; Purchase Assumptions'!$N$28),0,'Summary &amp; Purchase Assumptions'!$K$28/'Summary &amp; Purchase Assumptions'!$O$28)+IF(OR('Monthly Cash Flow'!BU6&gt;='Summary &amp; Purchase Assumptions'!$P$25,'Monthly Cash Flow'!BU6&lt;'Summary &amp; Purchase Assumptions'!$N$25),0,'Summary &amp; Purchase Assumptions'!$L$25/'Summary &amp; Purchase Assumptions'!$O$25))*-1,"")</f>
        <v>0</v>
      </c>
      <c r="BV44" s="32">
        <f>IF('Summary &amp; Purchase Assumptions'!$C$20&gt;=BV$5,
(IF(OR('Monthly Cash Flow'!BV6&gt;='Summary &amp; Purchase Assumptions'!$P$28,'Monthly Cash Flow'!BV6&lt;'Summary &amp; Purchase Assumptions'!$N$28),0,'Summary &amp; Purchase Assumptions'!$K$28/'Summary &amp; Purchase Assumptions'!$O$28)+IF(OR('Monthly Cash Flow'!BV6&gt;='Summary &amp; Purchase Assumptions'!$P$25,'Monthly Cash Flow'!BV6&lt;'Summary &amp; Purchase Assumptions'!$N$25),0,'Summary &amp; Purchase Assumptions'!$L$25/'Summary &amp; Purchase Assumptions'!$O$25))*-1,"")</f>
        <v>0</v>
      </c>
      <c r="BW44" s="32">
        <f>IF('Summary &amp; Purchase Assumptions'!$C$20&gt;=BW$5,
(IF(OR('Monthly Cash Flow'!BW6&gt;='Summary &amp; Purchase Assumptions'!$P$28,'Monthly Cash Flow'!BW6&lt;'Summary &amp; Purchase Assumptions'!$N$28),0,'Summary &amp; Purchase Assumptions'!$K$28/'Summary &amp; Purchase Assumptions'!$O$28)+IF(OR('Monthly Cash Flow'!BW6&gt;='Summary &amp; Purchase Assumptions'!$P$25,'Monthly Cash Flow'!BW6&lt;'Summary &amp; Purchase Assumptions'!$N$25),0,'Summary &amp; Purchase Assumptions'!$L$25/'Summary &amp; Purchase Assumptions'!$O$25))*-1,"")</f>
        <v>0</v>
      </c>
      <c r="BX44" s="32">
        <f>IF('Summary &amp; Purchase Assumptions'!$C$20&gt;=BX$5,
(IF(OR('Monthly Cash Flow'!BX6&gt;='Summary &amp; Purchase Assumptions'!$P$28,'Monthly Cash Flow'!BX6&lt;'Summary &amp; Purchase Assumptions'!$N$28),0,'Summary &amp; Purchase Assumptions'!$K$28/'Summary &amp; Purchase Assumptions'!$O$28)+IF(OR('Monthly Cash Flow'!BX6&gt;='Summary &amp; Purchase Assumptions'!$P$25,'Monthly Cash Flow'!BX6&lt;'Summary &amp; Purchase Assumptions'!$N$25),0,'Summary &amp; Purchase Assumptions'!$L$25/'Summary &amp; Purchase Assumptions'!$O$25))*-1,"")</f>
        <v>0</v>
      </c>
      <c r="BY44" s="32">
        <f>IF('Summary &amp; Purchase Assumptions'!$C$20&gt;=BY$5,
(IF(OR('Monthly Cash Flow'!BY6&gt;='Summary &amp; Purchase Assumptions'!$P$28,'Monthly Cash Flow'!BY6&lt;'Summary &amp; Purchase Assumptions'!$N$28),0,'Summary &amp; Purchase Assumptions'!$K$28/'Summary &amp; Purchase Assumptions'!$O$28)+IF(OR('Monthly Cash Flow'!BY6&gt;='Summary &amp; Purchase Assumptions'!$P$25,'Monthly Cash Flow'!BY6&lt;'Summary &amp; Purchase Assumptions'!$N$25),0,'Summary &amp; Purchase Assumptions'!$L$25/'Summary &amp; Purchase Assumptions'!$O$25))*-1,"")</f>
        <v>0</v>
      </c>
      <c r="BZ44" s="32">
        <f>IF('Summary &amp; Purchase Assumptions'!$C$20&gt;=BZ$5,
(IF(OR('Monthly Cash Flow'!BZ6&gt;='Summary &amp; Purchase Assumptions'!$P$28,'Monthly Cash Flow'!BZ6&lt;'Summary &amp; Purchase Assumptions'!$N$28),0,'Summary &amp; Purchase Assumptions'!$K$28/'Summary &amp; Purchase Assumptions'!$O$28)+IF(OR('Monthly Cash Flow'!BZ6&gt;='Summary &amp; Purchase Assumptions'!$P$25,'Monthly Cash Flow'!BZ6&lt;'Summary &amp; Purchase Assumptions'!$N$25),0,'Summary &amp; Purchase Assumptions'!$L$25/'Summary &amp; Purchase Assumptions'!$O$25))*-1,"")</f>
        <v>0</v>
      </c>
      <c r="CA44" s="32">
        <f>IF('Summary &amp; Purchase Assumptions'!$C$20&gt;=CA$5,
(IF(OR('Monthly Cash Flow'!CA6&gt;='Summary &amp; Purchase Assumptions'!$P$28,'Monthly Cash Flow'!CA6&lt;'Summary &amp; Purchase Assumptions'!$N$28),0,'Summary &amp; Purchase Assumptions'!$K$28/'Summary &amp; Purchase Assumptions'!$O$28)+IF(OR('Monthly Cash Flow'!CA6&gt;='Summary &amp; Purchase Assumptions'!$P$25,'Monthly Cash Flow'!CA6&lt;'Summary &amp; Purchase Assumptions'!$N$25),0,'Summary &amp; Purchase Assumptions'!$L$25/'Summary &amp; Purchase Assumptions'!$O$25))*-1,"")</f>
        <v>0</v>
      </c>
      <c r="CB44" s="32">
        <f>IF('Summary &amp; Purchase Assumptions'!$C$20&gt;=CB$5,
(IF(OR('Monthly Cash Flow'!CB6&gt;='Summary &amp; Purchase Assumptions'!$P$28,'Monthly Cash Flow'!CB6&lt;'Summary &amp; Purchase Assumptions'!$N$28),0,'Summary &amp; Purchase Assumptions'!$K$28/'Summary &amp; Purchase Assumptions'!$O$28)+IF(OR('Monthly Cash Flow'!CB6&gt;='Summary &amp; Purchase Assumptions'!$P$25,'Monthly Cash Flow'!CB6&lt;'Summary &amp; Purchase Assumptions'!$N$25),0,'Summary &amp; Purchase Assumptions'!$L$25/'Summary &amp; Purchase Assumptions'!$O$25))*-1,"")</f>
        <v>0</v>
      </c>
      <c r="CC44" s="32">
        <f>IF('Summary &amp; Purchase Assumptions'!$C$20&gt;=CC$5,
(IF(OR('Monthly Cash Flow'!CC6&gt;='Summary &amp; Purchase Assumptions'!$P$28,'Monthly Cash Flow'!CC6&lt;'Summary &amp; Purchase Assumptions'!$N$28),0,'Summary &amp; Purchase Assumptions'!$K$28/'Summary &amp; Purchase Assumptions'!$O$28)+IF(OR('Monthly Cash Flow'!CC6&gt;='Summary &amp; Purchase Assumptions'!$P$25,'Monthly Cash Flow'!CC6&lt;'Summary &amp; Purchase Assumptions'!$N$25),0,'Summary &amp; Purchase Assumptions'!$L$25/'Summary &amp; Purchase Assumptions'!$O$25))*-1,"")</f>
        <v>0</v>
      </c>
      <c r="CD44" s="32">
        <f>IF('Summary &amp; Purchase Assumptions'!$C$20&gt;=CD$5,
(IF(OR('Monthly Cash Flow'!CD6&gt;='Summary &amp; Purchase Assumptions'!$P$28,'Monthly Cash Flow'!CD6&lt;'Summary &amp; Purchase Assumptions'!$N$28),0,'Summary &amp; Purchase Assumptions'!$K$28/'Summary &amp; Purchase Assumptions'!$O$28)+IF(OR('Monthly Cash Flow'!CD6&gt;='Summary &amp; Purchase Assumptions'!$P$25,'Monthly Cash Flow'!CD6&lt;'Summary &amp; Purchase Assumptions'!$N$25),0,'Summary &amp; Purchase Assumptions'!$L$25/'Summary &amp; Purchase Assumptions'!$O$25))*-1,"")</f>
        <v>0</v>
      </c>
      <c r="CE44" s="32">
        <f>IF('Summary &amp; Purchase Assumptions'!$C$20&gt;=CE$5,
(IF(OR('Monthly Cash Flow'!CE6&gt;='Summary &amp; Purchase Assumptions'!$P$28,'Monthly Cash Flow'!CE6&lt;'Summary &amp; Purchase Assumptions'!$N$28),0,'Summary &amp; Purchase Assumptions'!$K$28/'Summary &amp; Purchase Assumptions'!$O$28)+IF(OR('Monthly Cash Flow'!CE6&gt;='Summary &amp; Purchase Assumptions'!$P$25,'Monthly Cash Flow'!CE6&lt;'Summary &amp; Purchase Assumptions'!$N$25),0,'Summary &amp; Purchase Assumptions'!$L$25/'Summary &amp; Purchase Assumptions'!$O$25))*-1,"")</f>
        <v>0</v>
      </c>
      <c r="CF44" s="32">
        <f>IF('Summary &amp; Purchase Assumptions'!$C$20&gt;=CF$5,
(IF(OR('Monthly Cash Flow'!CF6&gt;='Summary &amp; Purchase Assumptions'!$P$28,'Monthly Cash Flow'!CF6&lt;'Summary &amp; Purchase Assumptions'!$N$28),0,'Summary &amp; Purchase Assumptions'!$K$28/'Summary &amp; Purchase Assumptions'!$O$28)+IF(OR('Monthly Cash Flow'!CF6&gt;='Summary &amp; Purchase Assumptions'!$P$25,'Monthly Cash Flow'!CF6&lt;'Summary &amp; Purchase Assumptions'!$N$25),0,'Summary &amp; Purchase Assumptions'!$L$25/'Summary &amp; Purchase Assumptions'!$O$25))*-1,"")</f>
        <v>0</v>
      </c>
      <c r="CG44" s="32">
        <f>IF('Summary &amp; Purchase Assumptions'!$C$20&gt;=CG$5,
(IF(OR('Monthly Cash Flow'!CG6&gt;='Summary &amp; Purchase Assumptions'!$P$28,'Monthly Cash Flow'!CG6&lt;'Summary &amp; Purchase Assumptions'!$N$28),0,'Summary &amp; Purchase Assumptions'!$K$28/'Summary &amp; Purchase Assumptions'!$O$28)+IF(OR('Monthly Cash Flow'!CG6&gt;='Summary &amp; Purchase Assumptions'!$P$25,'Monthly Cash Flow'!CG6&lt;'Summary &amp; Purchase Assumptions'!$N$25),0,'Summary &amp; Purchase Assumptions'!$L$25/'Summary &amp; Purchase Assumptions'!$O$25))*-1,"")</f>
        <v>0</v>
      </c>
      <c r="CH44" s="32">
        <f>IF('Summary &amp; Purchase Assumptions'!$C$20&gt;=CH$5,
(IF(OR('Monthly Cash Flow'!CH6&gt;='Summary &amp; Purchase Assumptions'!$P$28,'Monthly Cash Flow'!CH6&lt;'Summary &amp; Purchase Assumptions'!$N$28),0,'Summary &amp; Purchase Assumptions'!$K$28/'Summary &amp; Purchase Assumptions'!$O$28)+IF(OR('Monthly Cash Flow'!CH6&gt;='Summary &amp; Purchase Assumptions'!$P$25,'Monthly Cash Flow'!CH6&lt;'Summary &amp; Purchase Assumptions'!$N$25),0,'Summary &amp; Purchase Assumptions'!$L$25/'Summary &amp; Purchase Assumptions'!$O$25))*-1,"")</f>
        <v>0</v>
      </c>
      <c r="CI44" s="32">
        <f>IF('Summary &amp; Purchase Assumptions'!$C$20&gt;=CI$5,
(IF(OR('Monthly Cash Flow'!CI6&gt;='Summary &amp; Purchase Assumptions'!$P$28,'Monthly Cash Flow'!CI6&lt;'Summary &amp; Purchase Assumptions'!$N$28),0,'Summary &amp; Purchase Assumptions'!$K$28/'Summary &amp; Purchase Assumptions'!$O$28)+IF(OR('Monthly Cash Flow'!CI6&gt;='Summary &amp; Purchase Assumptions'!$P$25,'Monthly Cash Flow'!CI6&lt;'Summary &amp; Purchase Assumptions'!$N$25),0,'Summary &amp; Purchase Assumptions'!$L$25/'Summary &amp; Purchase Assumptions'!$O$25))*-1,"")</f>
        <v>0</v>
      </c>
      <c r="CJ44" s="32">
        <f>IF('Summary &amp; Purchase Assumptions'!$C$20&gt;=CJ$5,
(IF(OR('Monthly Cash Flow'!CJ6&gt;='Summary &amp; Purchase Assumptions'!$P$28,'Monthly Cash Flow'!CJ6&lt;'Summary &amp; Purchase Assumptions'!$N$28),0,'Summary &amp; Purchase Assumptions'!$K$28/'Summary &amp; Purchase Assumptions'!$O$28)+IF(OR('Monthly Cash Flow'!CJ6&gt;='Summary &amp; Purchase Assumptions'!$P$25,'Monthly Cash Flow'!CJ6&lt;'Summary &amp; Purchase Assumptions'!$N$25),0,'Summary &amp; Purchase Assumptions'!$L$25/'Summary &amp; Purchase Assumptions'!$O$25))*-1,"")</f>
        <v>0</v>
      </c>
      <c r="CK44" s="32">
        <f>IF('Summary &amp; Purchase Assumptions'!$C$20&gt;=CK$5,
(IF(OR('Monthly Cash Flow'!CK6&gt;='Summary &amp; Purchase Assumptions'!$P$28,'Monthly Cash Flow'!CK6&lt;'Summary &amp; Purchase Assumptions'!$N$28),0,'Summary &amp; Purchase Assumptions'!$K$28/'Summary &amp; Purchase Assumptions'!$O$28)+IF(OR('Monthly Cash Flow'!CK6&gt;='Summary &amp; Purchase Assumptions'!$P$25,'Monthly Cash Flow'!CK6&lt;'Summary &amp; Purchase Assumptions'!$N$25),0,'Summary &amp; Purchase Assumptions'!$L$25/'Summary &amp; Purchase Assumptions'!$O$25))*-1,"")</f>
        <v>0</v>
      </c>
      <c r="CL44" s="32">
        <f>IF('Summary &amp; Purchase Assumptions'!$C$20&gt;=CL$5,
(IF(OR('Monthly Cash Flow'!CL6&gt;='Summary &amp; Purchase Assumptions'!$P$28,'Monthly Cash Flow'!CL6&lt;'Summary &amp; Purchase Assumptions'!$N$28),0,'Summary &amp; Purchase Assumptions'!$K$28/'Summary &amp; Purchase Assumptions'!$O$28)+IF(OR('Monthly Cash Flow'!CL6&gt;='Summary &amp; Purchase Assumptions'!$P$25,'Monthly Cash Flow'!CL6&lt;'Summary &amp; Purchase Assumptions'!$N$25),0,'Summary &amp; Purchase Assumptions'!$L$25/'Summary &amp; Purchase Assumptions'!$O$25))*-1,"")</f>
        <v>0</v>
      </c>
      <c r="CM44" s="32">
        <f>IF('Summary &amp; Purchase Assumptions'!$C$20&gt;=CM$5,
(IF(OR('Monthly Cash Flow'!CM6&gt;='Summary &amp; Purchase Assumptions'!$P$28,'Monthly Cash Flow'!CM6&lt;'Summary &amp; Purchase Assumptions'!$N$28),0,'Summary &amp; Purchase Assumptions'!$K$28/'Summary &amp; Purchase Assumptions'!$O$28)+IF(OR('Monthly Cash Flow'!CM6&gt;='Summary &amp; Purchase Assumptions'!$P$25,'Monthly Cash Flow'!CM6&lt;'Summary &amp; Purchase Assumptions'!$N$25),0,'Summary &amp; Purchase Assumptions'!$L$25/'Summary &amp; Purchase Assumptions'!$O$25))*-1,"")</f>
        <v>0</v>
      </c>
      <c r="CN44" s="32">
        <f>IF('Summary &amp; Purchase Assumptions'!$C$20&gt;=CN$5,
(IF(OR('Monthly Cash Flow'!CN6&gt;='Summary &amp; Purchase Assumptions'!$P$28,'Monthly Cash Flow'!CN6&lt;'Summary &amp; Purchase Assumptions'!$N$28),0,'Summary &amp; Purchase Assumptions'!$K$28/'Summary &amp; Purchase Assumptions'!$O$28)+IF(OR('Monthly Cash Flow'!CN6&gt;='Summary &amp; Purchase Assumptions'!$P$25,'Monthly Cash Flow'!CN6&lt;'Summary &amp; Purchase Assumptions'!$N$25),0,'Summary &amp; Purchase Assumptions'!$L$25/'Summary &amp; Purchase Assumptions'!$O$25))*-1,"")</f>
        <v>0</v>
      </c>
      <c r="CO44" s="32">
        <f>IF('Summary &amp; Purchase Assumptions'!$C$20&gt;=CO$5,
(IF(OR('Monthly Cash Flow'!CO6&gt;='Summary &amp; Purchase Assumptions'!$P$28,'Monthly Cash Flow'!CO6&lt;'Summary &amp; Purchase Assumptions'!$N$28),0,'Summary &amp; Purchase Assumptions'!$K$28/'Summary &amp; Purchase Assumptions'!$O$28)+IF(OR('Monthly Cash Flow'!CO6&gt;='Summary &amp; Purchase Assumptions'!$P$25,'Monthly Cash Flow'!CO6&lt;'Summary &amp; Purchase Assumptions'!$N$25),0,'Summary &amp; Purchase Assumptions'!$L$25/'Summary &amp; Purchase Assumptions'!$O$25))*-1,"")</f>
        <v>0</v>
      </c>
      <c r="CP44" s="32">
        <f>IF('Summary &amp; Purchase Assumptions'!$C$20&gt;=CP$5,
(IF(OR('Monthly Cash Flow'!CP6&gt;='Summary &amp; Purchase Assumptions'!$P$28,'Monthly Cash Flow'!CP6&lt;'Summary &amp; Purchase Assumptions'!$N$28),0,'Summary &amp; Purchase Assumptions'!$K$28/'Summary &amp; Purchase Assumptions'!$O$28)+IF(OR('Monthly Cash Flow'!CP6&gt;='Summary &amp; Purchase Assumptions'!$P$25,'Monthly Cash Flow'!CP6&lt;'Summary &amp; Purchase Assumptions'!$N$25),0,'Summary &amp; Purchase Assumptions'!$L$25/'Summary &amp; Purchase Assumptions'!$O$25))*-1,"")</f>
        <v>0</v>
      </c>
      <c r="CQ44" s="32">
        <f>IF('Summary &amp; Purchase Assumptions'!$C$20&gt;=CQ$5,
(IF(OR('Monthly Cash Flow'!CQ6&gt;='Summary &amp; Purchase Assumptions'!$P$28,'Monthly Cash Flow'!CQ6&lt;'Summary &amp; Purchase Assumptions'!$N$28),0,'Summary &amp; Purchase Assumptions'!$K$28/'Summary &amp; Purchase Assumptions'!$O$28)+IF(OR('Monthly Cash Flow'!CQ6&gt;='Summary &amp; Purchase Assumptions'!$P$25,'Monthly Cash Flow'!CQ6&lt;'Summary &amp; Purchase Assumptions'!$N$25),0,'Summary &amp; Purchase Assumptions'!$L$25/'Summary &amp; Purchase Assumptions'!$O$25))*-1,"")</f>
        <v>0</v>
      </c>
      <c r="CR44" s="32">
        <f>IF('Summary &amp; Purchase Assumptions'!$C$20&gt;=CR$5,
(IF(OR('Monthly Cash Flow'!CR6&gt;='Summary &amp; Purchase Assumptions'!$P$28,'Monthly Cash Flow'!CR6&lt;'Summary &amp; Purchase Assumptions'!$N$28),0,'Summary &amp; Purchase Assumptions'!$K$28/'Summary &amp; Purchase Assumptions'!$O$28)+IF(OR('Monthly Cash Flow'!CR6&gt;='Summary &amp; Purchase Assumptions'!$P$25,'Monthly Cash Flow'!CR6&lt;'Summary &amp; Purchase Assumptions'!$N$25),0,'Summary &amp; Purchase Assumptions'!$L$25/'Summary &amp; Purchase Assumptions'!$O$25))*-1,"")</f>
        <v>0</v>
      </c>
      <c r="CS44" s="32">
        <f>IF('Summary &amp; Purchase Assumptions'!$C$20&gt;=CS$5,
(IF(OR('Monthly Cash Flow'!CS6&gt;='Summary &amp; Purchase Assumptions'!$P$28,'Monthly Cash Flow'!CS6&lt;'Summary &amp; Purchase Assumptions'!$N$28),0,'Summary &amp; Purchase Assumptions'!$K$28/'Summary &amp; Purchase Assumptions'!$O$28)+IF(OR('Monthly Cash Flow'!CS6&gt;='Summary &amp; Purchase Assumptions'!$P$25,'Monthly Cash Flow'!CS6&lt;'Summary &amp; Purchase Assumptions'!$N$25),0,'Summary &amp; Purchase Assumptions'!$L$25/'Summary &amp; Purchase Assumptions'!$O$25))*-1,"")</f>
        <v>0</v>
      </c>
      <c r="CT44" s="32">
        <f>IF('Summary &amp; Purchase Assumptions'!$C$20&gt;=CT$5,
(IF(OR('Monthly Cash Flow'!CT6&gt;='Summary &amp; Purchase Assumptions'!$P$28,'Monthly Cash Flow'!CT6&lt;'Summary &amp; Purchase Assumptions'!$N$28),0,'Summary &amp; Purchase Assumptions'!$K$28/'Summary &amp; Purchase Assumptions'!$O$28)+IF(OR('Monthly Cash Flow'!CT6&gt;='Summary &amp; Purchase Assumptions'!$P$25,'Monthly Cash Flow'!CT6&lt;'Summary &amp; Purchase Assumptions'!$N$25),0,'Summary &amp; Purchase Assumptions'!$L$25/'Summary &amp; Purchase Assumptions'!$O$25))*-1,"")</f>
        <v>0</v>
      </c>
      <c r="CU44" s="32">
        <f>IF('Summary &amp; Purchase Assumptions'!$C$20&gt;=CU$5,
(IF(OR('Monthly Cash Flow'!CU6&gt;='Summary &amp; Purchase Assumptions'!$P$28,'Monthly Cash Flow'!CU6&lt;'Summary &amp; Purchase Assumptions'!$N$28),0,'Summary &amp; Purchase Assumptions'!$K$28/'Summary &amp; Purchase Assumptions'!$O$28)+IF(OR('Monthly Cash Flow'!CU6&gt;='Summary &amp; Purchase Assumptions'!$P$25,'Monthly Cash Flow'!CU6&lt;'Summary &amp; Purchase Assumptions'!$N$25),0,'Summary &amp; Purchase Assumptions'!$L$25/'Summary &amp; Purchase Assumptions'!$O$25))*-1,"")</f>
        <v>0</v>
      </c>
      <c r="CV44" s="32">
        <f>IF('Summary &amp; Purchase Assumptions'!$C$20&gt;=CV$5,
(IF(OR('Monthly Cash Flow'!CV6&gt;='Summary &amp; Purchase Assumptions'!$P$28,'Monthly Cash Flow'!CV6&lt;'Summary &amp; Purchase Assumptions'!$N$28),0,'Summary &amp; Purchase Assumptions'!$K$28/'Summary &amp; Purchase Assumptions'!$O$28)+IF(OR('Monthly Cash Flow'!CV6&gt;='Summary &amp; Purchase Assumptions'!$P$25,'Monthly Cash Flow'!CV6&lt;'Summary &amp; Purchase Assumptions'!$N$25),0,'Summary &amp; Purchase Assumptions'!$L$25/'Summary &amp; Purchase Assumptions'!$O$25))*-1,"")</f>
        <v>0</v>
      </c>
      <c r="CW44" s="32">
        <f>IF('Summary &amp; Purchase Assumptions'!$C$20&gt;=CW$5,
(IF(OR('Monthly Cash Flow'!CW6&gt;='Summary &amp; Purchase Assumptions'!$P$28,'Monthly Cash Flow'!CW6&lt;'Summary &amp; Purchase Assumptions'!$N$28),0,'Summary &amp; Purchase Assumptions'!$K$28/'Summary &amp; Purchase Assumptions'!$O$28)+IF(OR('Monthly Cash Flow'!CW6&gt;='Summary &amp; Purchase Assumptions'!$P$25,'Monthly Cash Flow'!CW6&lt;'Summary &amp; Purchase Assumptions'!$N$25),0,'Summary &amp; Purchase Assumptions'!$L$25/'Summary &amp; Purchase Assumptions'!$O$25))*-1,"")</f>
        <v>0</v>
      </c>
      <c r="CX44" s="32">
        <f>IF('Summary &amp; Purchase Assumptions'!$C$20&gt;=CX$5,
(IF(OR('Monthly Cash Flow'!CX6&gt;='Summary &amp; Purchase Assumptions'!$P$28,'Monthly Cash Flow'!CX6&lt;'Summary &amp; Purchase Assumptions'!$N$28),0,'Summary &amp; Purchase Assumptions'!$K$28/'Summary &amp; Purchase Assumptions'!$O$28)+IF(OR('Monthly Cash Flow'!CX6&gt;='Summary &amp; Purchase Assumptions'!$P$25,'Monthly Cash Flow'!CX6&lt;'Summary &amp; Purchase Assumptions'!$N$25),0,'Summary &amp; Purchase Assumptions'!$L$25/'Summary &amp; Purchase Assumptions'!$O$25))*-1,"")</f>
        <v>0</v>
      </c>
      <c r="CY44" s="32">
        <f>IF('Summary &amp; Purchase Assumptions'!$C$20&gt;=CY$5,
(IF(OR('Monthly Cash Flow'!CY6&gt;='Summary &amp; Purchase Assumptions'!$P$28,'Monthly Cash Flow'!CY6&lt;'Summary &amp; Purchase Assumptions'!$N$28),0,'Summary &amp; Purchase Assumptions'!$K$28/'Summary &amp; Purchase Assumptions'!$O$28)+IF(OR('Monthly Cash Flow'!CY6&gt;='Summary &amp; Purchase Assumptions'!$P$25,'Monthly Cash Flow'!CY6&lt;'Summary &amp; Purchase Assumptions'!$N$25),0,'Summary &amp; Purchase Assumptions'!$L$25/'Summary &amp; Purchase Assumptions'!$O$25))*-1,"")</f>
        <v>0</v>
      </c>
      <c r="CZ44" s="32">
        <f>IF('Summary &amp; Purchase Assumptions'!$C$20&gt;=CZ$5,
(IF(OR('Monthly Cash Flow'!CZ6&gt;='Summary &amp; Purchase Assumptions'!$P$28,'Monthly Cash Flow'!CZ6&lt;'Summary &amp; Purchase Assumptions'!$N$28),0,'Summary &amp; Purchase Assumptions'!$K$28/'Summary &amp; Purchase Assumptions'!$O$28)+IF(OR('Monthly Cash Flow'!CZ6&gt;='Summary &amp; Purchase Assumptions'!$P$25,'Monthly Cash Flow'!CZ6&lt;'Summary &amp; Purchase Assumptions'!$N$25),0,'Summary &amp; Purchase Assumptions'!$L$25/'Summary &amp; Purchase Assumptions'!$O$25))*-1,"")</f>
        <v>0</v>
      </c>
      <c r="DA44" s="32">
        <f>IF('Summary &amp; Purchase Assumptions'!$C$20&gt;=DA$5,
(IF(OR('Monthly Cash Flow'!DA6&gt;='Summary &amp; Purchase Assumptions'!$P$28,'Monthly Cash Flow'!DA6&lt;'Summary &amp; Purchase Assumptions'!$N$28),0,'Summary &amp; Purchase Assumptions'!$K$28/'Summary &amp; Purchase Assumptions'!$O$28)+IF(OR('Monthly Cash Flow'!DA6&gt;='Summary &amp; Purchase Assumptions'!$P$25,'Monthly Cash Flow'!DA6&lt;'Summary &amp; Purchase Assumptions'!$N$25),0,'Summary &amp; Purchase Assumptions'!$L$25/'Summary &amp; Purchase Assumptions'!$O$25))*-1,"")</f>
        <v>0</v>
      </c>
      <c r="DB44" s="32">
        <f>IF('Summary &amp; Purchase Assumptions'!$C$20&gt;=DB$5,
(IF(OR('Monthly Cash Flow'!DB6&gt;='Summary &amp; Purchase Assumptions'!$P$28,'Monthly Cash Flow'!DB6&lt;'Summary &amp; Purchase Assumptions'!$N$28),0,'Summary &amp; Purchase Assumptions'!$K$28/'Summary &amp; Purchase Assumptions'!$O$28)+IF(OR('Monthly Cash Flow'!DB6&gt;='Summary &amp; Purchase Assumptions'!$P$25,'Monthly Cash Flow'!DB6&lt;'Summary &amp; Purchase Assumptions'!$N$25),0,'Summary &amp; Purchase Assumptions'!$L$25/'Summary &amp; Purchase Assumptions'!$O$25))*-1,"")</f>
        <v>0</v>
      </c>
      <c r="DC44" s="32">
        <f>IF('Summary &amp; Purchase Assumptions'!$C$20&gt;=DC$5,
(IF(OR('Monthly Cash Flow'!DC6&gt;='Summary &amp; Purchase Assumptions'!$P$28,'Monthly Cash Flow'!DC6&lt;'Summary &amp; Purchase Assumptions'!$N$28),0,'Summary &amp; Purchase Assumptions'!$K$28/'Summary &amp; Purchase Assumptions'!$O$28)+IF(OR('Monthly Cash Flow'!DC6&gt;='Summary &amp; Purchase Assumptions'!$P$25,'Monthly Cash Flow'!DC6&lt;'Summary &amp; Purchase Assumptions'!$N$25),0,'Summary &amp; Purchase Assumptions'!$L$25/'Summary &amp; Purchase Assumptions'!$O$25))*-1,"")</f>
        <v>0</v>
      </c>
      <c r="DD44" s="32">
        <f>IF('Summary &amp; Purchase Assumptions'!$C$20&gt;=DD$5,
(IF(OR('Monthly Cash Flow'!DD6&gt;='Summary &amp; Purchase Assumptions'!$P$28,'Monthly Cash Flow'!DD6&lt;'Summary &amp; Purchase Assumptions'!$N$28),0,'Summary &amp; Purchase Assumptions'!$K$28/'Summary &amp; Purchase Assumptions'!$O$28)+IF(OR('Monthly Cash Flow'!DD6&gt;='Summary &amp; Purchase Assumptions'!$P$25,'Monthly Cash Flow'!DD6&lt;'Summary &amp; Purchase Assumptions'!$N$25),0,'Summary &amp; Purchase Assumptions'!$L$25/'Summary &amp; Purchase Assumptions'!$O$25))*-1,"")</f>
        <v>0</v>
      </c>
      <c r="DE44" s="32">
        <f>IF('Summary &amp; Purchase Assumptions'!$C$20&gt;=DE$5,
(IF(OR('Monthly Cash Flow'!DE6&gt;='Summary &amp; Purchase Assumptions'!$P$28,'Monthly Cash Flow'!DE6&lt;'Summary &amp; Purchase Assumptions'!$N$28),0,'Summary &amp; Purchase Assumptions'!$K$28/'Summary &amp; Purchase Assumptions'!$O$28)+IF(OR('Monthly Cash Flow'!DE6&gt;='Summary &amp; Purchase Assumptions'!$P$25,'Monthly Cash Flow'!DE6&lt;'Summary &amp; Purchase Assumptions'!$N$25),0,'Summary &amp; Purchase Assumptions'!$L$25/'Summary &amp; Purchase Assumptions'!$O$25))*-1,"")</f>
        <v>0</v>
      </c>
      <c r="DF44" s="32">
        <f>IF('Summary &amp; Purchase Assumptions'!$C$20&gt;=DF$5,
(IF(OR('Monthly Cash Flow'!DF6&gt;='Summary &amp; Purchase Assumptions'!$P$28,'Monthly Cash Flow'!DF6&lt;'Summary &amp; Purchase Assumptions'!$N$28),0,'Summary &amp; Purchase Assumptions'!$K$28/'Summary &amp; Purchase Assumptions'!$O$28)+IF(OR('Monthly Cash Flow'!DF6&gt;='Summary &amp; Purchase Assumptions'!$P$25,'Monthly Cash Flow'!DF6&lt;'Summary &amp; Purchase Assumptions'!$N$25),0,'Summary &amp; Purchase Assumptions'!$L$25/'Summary &amp; Purchase Assumptions'!$O$25))*-1,"")</f>
        <v>0</v>
      </c>
      <c r="DG44" s="32">
        <f>IF('Summary &amp; Purchase Assumptions'!$C$20&gt;=DG$5,
(IF(OR('Monthly Cash Flow'!DG6&gt;='Summary &amp; Purchase Assumptions'!$P$28,'Monthly Cash Flow'!DG6&lt;'Summary &amp; Purchase Assumptions'!$N$28),0,'Summary &amp; Purchase Assumptions'!$K$28/'Summary &amp; Purchase Assumptions'!$O$28)+IF(OR('Monthly Cash Flow'!DG6&gt;='Summary &amp; Purchase Assumptions'!$P$25,'Monthly Cash Flow'!DG6&lt;'Summary &amp; Purchase Assumptions'!$N$25),0,'Summary &amp; Purchase Assumptions'!$L$25/'Summary &amp; Purchase Assumptions'!$O$25))*-1,"")</f>
        <v>0</v>
      </c>
      <c r="DH44" s="32">
        <f>IF('Summary &amp; Purchase Assumptions'!$C$20&gt;=DH$5,
(IF(OR('Monthly Cash Flow'!DH6&gt;='Summary &amp; Purchase Assumptions'!$P$28,'Monthly Cash Flow'!DH6&lt;'Summary &amp; Purchase Assumptions'!$N$28),0,'Summary &amp; Purchase Assumptions'!$K$28/'Summary &amp; Purchase Assumptions'!$O$28)+IF(OR('Monthly Cash Flow'!DH6&gt;='Summary &amp; Purchase Assumptions'!$P$25,'Monthly Cash Flow'!DH6&lt;'Summary &amp; Purchase Assumptions'!$N$25),0,'Summary &amp; Purchase Assumptions'!$L$25/'Summary &amp; Purchase Assumptions'!$O$25))*-1,"")</f>
        <v>0</v>
      </c>
      <c r="DI44" s="32">
        <f>IF('Summary &amp; Purchase Assumptions'!$C$20&gt;=DI$5,
(IF(OR('Monthly Cash Flow'!DI6&gt;='Summary &amp; Purchase Assumptions'!$P$28,'Monthly Cash Flow'!DI6&lt;'Summary &amp; Purchase Assumptions'!$N$28),0,'Summary &amp; Purchase Assumptions'!$K$28/'Summary &amp; Purchase Assumptions'!$O$28)+IF(OR('Monthly Cash Flow'!DI6&gt;='Summary &amp; Purchase Assumptions'!$P$25,'Monthly Cash Flow'!DI6&lt;'Summary &amp; Purchase Assumptions'!$N$25),0,'Summary &amp; Purchase Assumptions'!$L$25/'Summary &amp; Purchase Assumptions'!$O$25))*-1,"")</f>
        <v>0</v>
      </c>
      <c r="DJ44" s="32">
        <f>IF('Summary &amp; Purchase Assumptions'!$C$20&gt;=DJ$5,
(IF(OR('Monthly Cash Flow'!DJ6&gt;='Summary &amp; Purchase Assumptions'!$P$28,'Monthly Cash Flow'!DJ6&lt;'Summary &amp; Purchase Assumptions'!$N$28),0,'Summary &amp; Purchase Assumptions'!$K$28/'Summary &amp; Purchase Assumptions'!$O$28)+IF(OR('Monthly Cash Flow'!DJ6&gt;='Summary &amp; Purchase Assumptions'!$P$25,'Monthly Cash Flow'!DJ6&lt;'Summary &amp; Purchase Assumptions'!$N$25),0,'Summary &amp; Purchase Assumptions'!$L$25/'Summary &amp; Purchase Assumptions'!$O$25))*-1,"")</f>
        <v>0</v>
      </c>
      <c r="DK44" s="32">
        <f>IF('Summary &amp; Purchase Assumptions'!$C$20&gt;=DK$5,
(IF(OR('Monthly Cash Flow'!DK6&gt;='Summary &amp; Purchase Assumptions'!$P$28,'Monthly Cash Flow'!DK6&lt;'Summary &amp; Purchase Assumptions'!$N$28),0,'Summary &amp; Purchase Assumptions'!$K$28/'Summary &amp; Purchase Assumptions'!$O$28)+IF(OR('Monthly Cash Flow'!DK6&gt;='Summary &amp; Purchase Assumptions'!$P$25,'Monthly Cash Flow'!DK6&lt;'Summary &amp; Purchase Assumptions'!$N$25),0,'Summary &amp; Purchase Assumptions'!$L$25/'Summary &amp; Purchase Assumptions'!$O$25))*-1,"")</f>
        <v>0</v>
      </c>
      <c r="DL44" s="32">
        <f>IF('Summary &amp; Purchase Assumptions'!$C$20&gt;=DL$5,
(IF(OR('Monthly Cash Flow'!DL6&gt;='Summary &amp; Purchase Assumptions'!$P$28,'Monthly Cash Flow'!DL6&lt;'Summary &amp; Purchase Assumptions'!$N$28),0,'Summary &amp; Purchase Assumptions'!$K$28/'Summary &amp; Purchase Assumptions'!$O$28)+IF(OR('Monthly Cash Flow'!DL6&gt;='Summary &amp; Purchase Assumptions'!$P$25,'Monthly Cash Flow'!DL6&lt;'Summary &amp; Purchase Assumptions'!$N$25),0,'Summary &amp; Purchase Assumptions'!$L$25/'Summary &amp; Purchase Assumptions'!$O$25))*-1,"")</f>
        <v>0</v>
      </c>
      <c r="DM44" s="32">
        <f>IF('Summary &amp; Purchase Assumptions'!$C$20&gt;=DM$5,
(IF(OR('Monthly Cash Flow'!DM6&gt;='Summary &amp; Purchase Assumptions'!$P$28,'Monthly Cash Flow'!DM6&lt;'Summary &amp; Purchase Assumptions'!$N$28),0,'Summary &amp; Purchase Assumptions'!$K$28/'Summary &amp; Purchase Assumptions'!$O$28)+IF(OR('Monthly Cash Flow'!DM6&gt;='Summary &amp; Purchase Assumptions'!$P$25,'Monthly Cash Flow'!DM6&lt;'Summary &amp; Purchase Assumptions'!$N$25),0,'Summary &amp; Purchase Assumptions'!$L$25/'Summary &amp; Purchase Assumptions'!$O$25))*-1,"")</f>
        <v>0</v>
      </c>
      <c r="DN44" s="32">
        <f>IF('Summary &amp; Purchase Assumptions'!$C$20&gt;=DN$5,
(IF(OR('Monthly Cash Flow'!DN6&gt;='Summary &amp; Purchase Assumptions'!$P$28,'Monthly Cash Flow'!DN6&lt;'Summary &amp; Purchase Assumptions'!$N$28),0,'Summary &amp; Purchase Assumptions'!$K$28/'Summary &amp; Purchase Assumptions'!$O$28)+IF(OR('Monthly Cash Flow'!DN6&gt;='Summary &amp; Purchase Assumptions'!$P$25,'Monthly Cash Flow'!DN6&lt;'Summary &amp; Purchase Assumptions'!$N$25),0,'Summary &amp; Purchase Assumptions'!$L$25/'Summary &amp; Purchase Assumptions'!$O$25))*-1,"")</f>
        <v>0</v>
      </c>
      <c r="DO44" s="32">
        <f>IF('Summary &amp; Purchase Assumptions'!$C$20&gt;=DO$5,
(IF(OR('Monthly Cash Flow'!DO6&gt;='Summary &amp; Purchase Assumptions'!$P$28,'Monthly Cash Flow'!DO6&lt;'Summary &amp; Purchase Assumptions'!$N$28),0,'Summary &amp; Purchase Assumptions'!$K$28/'Summary &amp; Purchase Assumptions'!$O$28)+IF(OR('Monthly Cash Flow'!DO6&gt;='Summary &amp; Purchase Assumptions'!$P$25,'Monthly Cash Flow'!DO6&lt;'Summary &amp; Purchase Assumptions'!$N$25),0,'Summary &amp; Purchase Assumptions'!$L$25/'Summary &amp; Purchase Assumptions'!$O$25))*-1,"")</f>
        <v>0</v>
      </c>
      <c r="DP44" s="32">
        <f>IF('Summary &amp; Purchase Assumptions'!$C$20&gt;=DP$5,
(IF(OR('Monthly Cash Flow'!DP6&gt;='Summary &amp; Purchase Assumptions'!$P$28,'Monthly Cash Flow'!DP6&lt;'Summary &amp; Purchase Assumptions'!$N$28),0,'Summary &amp; Purchase Assumptions'!$K$28/'Summary &amp; Purchase Assumptions'!$O$28)+IF(OR('Monthly Cash Flow'!DP6&gt;='Summary &amp; Purchase Assumptions'!$P$25,'Monthly Cash Flow'!DP6&lt;'Summary &amp; Purchase Assumptions'!$N$25),0,'Summary &amp; Purchase Assumptions'!$L$25/'Summary &amp; Purchase Assumptions'!$O$25))*-1,"")</f>
        <v>0</v>
      </c>
      <c r="DQ44" s="32">
        <f>IF('Summary &amp; Purchase Assumptions'!$C$20&gt;=DQ$5,
(IF(OR('Monthly Cash Flow'!DQ6&gt;='Summary &amp; Purchase Assumptions'!$P$28,'Monthly Cash Flow'!DQ6&lt;'Summary &amp; Purchase Assumptions'!$N$28),0,'Summary &amp; Purchase Assumptions'!$K$28/'Summary &amp; Purchase Assumptions'!$O$28)+IF(OR('Monthly Cash Flow'!DQ6&gt;='Summary &amp; Purchase Assumptions'!$P$25,'Monthly Cash Flow'!DQ6&lt;'Summary &amp; Purchase Assumptions'!$N$25),0,'Summary &amp; Purchase Assumptions'!$L$25/'Summary &amp; Purchase Assumptions'!$O$25))*-1,"")</f>
        <v>0</v>
      </c>
      <c r="DR44" s="32">
        <f>IF('Summary &amp; Purchase Assumptions'!$C$20&gt;=DR$5,
(IF(OR('Monthly Cash Flow'!DR6&gt;='Summary &amp; Purchase Assumptions'!$P$28,'Monthly Cash Flow'!DR6&lt;'Summary &amp; Purchase Assumptions'!$N$28),0,'Summary &amp; Purchase Assumptions'!$K$28/'Summary &amp; Purchase Assumptions'!$O$28)+IF(OR('Monthly Cash Flow'!DR6&gt;='Summary &amp; Purchase Assumptions'!$P$25,'Monthly Cash Flow'!DR6&lt;'Summary &amp; Purchase Assumptions'!$N$25),0,'Summary &amp; Purchase Assumptions'!$L$25/'Summary &amp; Purchase Assumptions'!$O$25))*-1,"")</f>
        <v>0</v>
      </c>
      <c r="DS44" s="32">
        <f>IF('Summary &amp; Purchase Assumptions'!$C$20&gt;=DS$5,
(IF(OR('Monthly Cash Flow'!DS6&gt;='Summary &amp; Purchase Assumptions'!$P$28,'Monthly Cash Flow'!DS6&lt;'Summary &amp; Purchase Assumptions'!$N$28),0,'Summary &amp; Purchase Assumptions'!$K$28/'Summary &amp; Purchase Assumptions'!$O$28)+IF(OR('Monthly Cash Flow'!DS6&gt;='Summary &amp; Purchase Assumptions'!$P$25,'Monthly Cash Flow'!DS6&lt;'Summary &amp; Purchase Assumptions'!$N$25),0,'Summary &amp; Purchase Assumptions'!$L$25/'Summary &amp; Purchase Assumptions'!$O$25))*-1,"")</f>
        <v>0</v>
      </c>
      <c r="DT44" s="32">
        <f>IF('Summary &amp; Purchase Assumptions'!$C$20&gt;=DT$5,
(IF(OR('Monthly Cash Flow'!DT6&gt;='Summary &amp; Purchase Assumptions'!$P$28,'Monthly Cash Flow'!DT6&lt;'Summary &amp; Purchase Assumptions'!$N$28),0,'Summary &amp; Purchase Assumptions'!$K$28/'Summary &amp; Purchase Assumptions'!$O$28)+IF(OR('Monthly Cash Flow'!DT6&gt;='Summary &amp; Purchase Assumptions'!$P$25,'Monthly Cash Flow'!DT6&lt;'Summary &amp; Purchase Assumptions'!$N$25),0,'Summary &amp; Purchase Assumptions'!$L$25/'Summary &amp; Purchase Assumptions'!$O$25))*-1,"")</f>
        <v>0</v>
      </c>
      <c r="DU44" s="32">
        <f>IF('Summary &amp; Purchase Assumptions'!$C$20&gt;=DU$5,
(IF(OR('Monthly Cash Flow'!DU6&gt;='Summary &amp; Purchase Assumptions'!$P$28,'Monthly Cash Flow'!DU6&lt;'Summary &amp; Purchase Assumptions'!$N$28),0,'Summary &amp; Purchase Assumptions'!$K$28/'Summary &amp; Purchase Assumptions'!$O$28)+IF(OR('Monthly Cash Flow'!DU6&gt;='Summary &amp; Purchase Assumptions'!$P$25,'Monthly Cash Flow'!DU6&lt;'Summary &amp; Purchase Assumptions'!$N$25),0,'Summary &amp; Purchase Assumptions'!$L$25/'Summary &amp; Purchase Assumptions'!$O$25))*-1,"")</f>
        <v>0</v>
      </c>
      <c r="DV44" s="32" t="str">
        <f>IF('Summary &amp; Purchase Assumptions'!$C$20&gt;=DV$5,
(IF(OR('Monthly Cash Flow'!DV6&gt;='Summary &amp; Purchase Assumptions'!$P$28,'Monthly Cash Flow'!DV6&lt;'Summary &amp; Purchase Assumptions'!$N$28),0,'Summary &amp; Purchase Assumptions'!$K$28/'Summary &amp; Purchase Assumptions'!$O$28)+IF(OR('Monthly Cash Flow'!DV6&gt;='Summary &amp; Purchase Assumptions'!$P$25,'Monthly Cash Flow'!DV6&lt;'Summary &amp; Purchase Assumptions'!$N$25),0,'Summary &amp; Purchase Assumptions'!$L$25/'Summary &amp; Purchase Assumptions'!$O$25))*-1,"")</f>
        <v/>
      </c>
      <c r="DW44" s="32" t="str">
        <f>IF('Summary &amp; Purchase Assumptions'!$C$20&gt;=DW$5,
(IF(OR('Monthly Cash Flow'!DW6&gt;='Summary &amp; Purchase Assumptions'!$P$28,'Monthly Cash Flow'!DW6&lt;'Summary &amp; Purchase Assumptions'!$N$28),0,'Summary &amp; Purchase Assumptions'!$K$28/'Summary &amp; Purchase Assumptions'!$O$28)+IF(OR('Monthly Cash Flow'!DW6&gt;='Summary &amp; Purchase Assumptions'!$P$25,'Monthly Cash Flow'!DW6&lt;'Summary &amp; Purchase Assumptions'!$N$25),0,'Summary &amp; Purchase Assumptions'!$L$25/'Summary &amp; Purchase Assumptions'!$O$25))*-1,"")</f>
        <v/>
      </c>
      <c r="DX44" s="32" t="str">
        <f>IF('Summary &amp; Purchase Assumptions'!$C$20&gt;=DX$5,
(IF(OR('Monthly Cash Flow'!DX6&gt;='Summary &amp; Purchase Assumptions'!$P$28,'Monthly Cash Flow'!DX6&lt;'Summary &amp; Purchase Assumptions'!$N$28),0,'Summary &amp; Purchase Assumptions'!$K$28/'Summary &amp; Purchase Assumptions'!$O$28)+IF(OR('Monthly Cash Flow'!DX6&gt;='Summary &amp; Purchase Assumptions'!$P$25,'Monthly Cash Flow'!DX6&lt;'Summary &amp; Purchase Assumptions'!$N$25),0,'Summary &amp; Purchase Assumptions'!$L$25/'Summary &amp; Purchase Assumptions'!$O$25))*-1,"")</f>
        <v/>
      </c>
      <c r="DY44" s="32" t="str">
        <f>IF('Summary &amp; Purchase Assumptions'!$C$20&gt;=DY$5,
(IF(OR('Monthly Cash Flow'!DY6&gt;='Summary &amp; Purchase Assumptions'!$P$28,'Monthly Cash Flow'!DY6&lt;'Summary &amp; Purchase Assumptions'!$N$28),0,'Summary &amp; Purchase Assumptions'!$K$28/'Summary &amp; Purchase Assumptions'!$O$28)+IF(OR('Monthly Cash Flow'!DY6&gt;='Summary &amp; Purchase Assumptions'!$P$25,'Monthly Cash Flow'!DY6&lt;'Summary &amp; Purchase Assumptions'!$N$25),0,'Summary &amp; Purchase Assumptions'!$L$25/'Summary &amp; Purchase Assumptions'!$O$25))*-1,"")</f>
        <v/>
      </c>
      <c r="DZ44" s="32" t="str">
        <f>IF('Summary &amp; Purchase Assumptions'!$C$20&gt;=DZ$5,
(IF(OR('Monthly Cash Flow'!DZ6&gt;='Summary &amp; Purchase Assumptions'!$P$28,'Monthly Cash Flow'!DZ6&lt;'Summary &amp; Purchase Assumptions'!$N$28),0,'Summary &amp; Purchase Assumptions'!$K$28/'Summary &amp; Purchase Assumptions'!$O$28)+IF(OR('Monthly Cash Flow'!DZ6&gt;='Summary &amp; Purchase Assumptions'!$P$25,'Monthly Cash Flow'!DZ6&lt;'Summary &amp; Purchase Assumptions'!$N$25),0,'Summary &amp; Purchase Assumptions'!$L$25/'Summary &amp; Purchase Assumptions'!$O$25))*-1,"")</f>
        <v/>
      </c>
      <c r="EA44" s="32" t="str">
        <f>IF('Summary &amp; Purchase Assumptions'!$C$20&gt;=EA$5,
(IF(OR('Monthly Cash Flow'!EA6&gt;='Summary &amp; Purchase Assumptions'!$P$28,'Monthly Cash Flow'!EA6&lt;'Summary &amp; Purchase Assumptions'!$N$28),0,'Summary &amp; Purchase Assumptions'!$K$28/'Summary &amp; Purchase Assumptions'!$O$28)+IF(OR('Monthly Cash Flow'!EA6&gt;='Summary &amp; Purchase Assumptions'!$P$25,'Monthly Cash Flow'!EA6&lt;'Summary &amp; Purchase Assumptions'!$N$25),0,'Summary &amp; Purchase Assumptions'!$L$25/'Summary &amp; Purchase Assumptions'!$O$25))*-1,"")</f>
        <v/>
      </c>
      <c r="EB44" s="32" t="str">
        <f>IF('Summary &amp; Purchase Assumptions'!$C$20&gt;=EB$5,
(IF(OR('Monthly Cash Flow'!EB6&gt;='Summary &amp; Purchase Assumptions'!$P$28,'Monthly Cash Flow'!EB6&lt;'Summary &amp; Purchase Assumptions'!$N$28),0,'Summary &amp; Purchase Assumptions'!$K$28/'Summary &amp; Purchase Assumptions'!$O$28)+IF(OR('Monthly Cash Flow'!EB6&gt;='Summary &amp; Purchase Assumptions'!$P$25,'Monthly Cash Flow'!EB6&lt;'Summary &amp; Purchase Assumptions'!$N$25),0,'Summary &amp; Purchase Assumptions'!$L$25/'Summary &amp; Purchase Assumptions'!$O$25))*-1,"")</f>
        <v/>
      </c>
      <c r="EC44" s="32" t="str">
        <f>IF('Summary &amp; Purchase Assumptions'!$C$20&gt;=EC$5,
(IF(OR('Monthly Cash Flow'!EC6&gt;='Summary &amp; Purchase Assumptions'!$P$28,'Monthly Cash Flow'!EC6&lt;'Summary &amp; Purchase Assumptions'!$N$28),0,'Summary &amp; Purchase Assumptions'!$K$28/'Summary &amp; Purchase Assumptions'!$O$28)+IF(OR('Monthly Cash Flow'!EC6&gt;='Summary &amp; Purchase Assumptions'!$P$25,'Monthly Cash Flow'!EC6&lt;'Summary &amp; Purchase Assumptions'!$N$25),0,'Summary &amp; Purchase Assumptions'!$L$25/'Summary &amp; Purchase Assumptions'!$O$25))*-1,"")</f>
        <v/>
      </c>
      <c r="ED44" s="32" t="str">
        <f>IF('Summary &amp; Purchase Assumptions'!$C$20&gt;=ED$5,
(IF(OR('Monthly Cash Flow'!ED6&gt;='Summary &amp; Purchase Assumptions'!$P$28,'Monthly Cash Flow'!ED6&lt;'Summary &amp; Purchase Assumptions'!$N$28),0,'Summary &amp; Purchase Assumptions'!$K$28/'Summary &amp; Purchase Assumptions'!$O$28)+IF(OR('Monthly Cash Flow'!ED6&gt;='Summary &amp; Purchase Assumptions'!$P$25,'Monthly Cash Flow'!ED6&lt;'Summary &amp; Purchase Assumptions'!$N$25),0,'Summary &amp; Purchase Assumptions'!$L$25/'Summary &amp; Purchase Assumptions'!$O$25))*-1,"")</f>
        <v/>
      </c>
      <c r="EE44" s="32" t="str">
        <f>IF('Summary &amp; Purchase Assumptions'!$C$20&gt;=EE$5,
(IF(OR('Monthly Cash Flow'!EE6&gt;='Summary &amp; Purchase Assumptions'!$P$28,'Monthly Cash Flow'!EE6&lt;'Summary &amp; Purchase Assumptions'!$N$28),0,'Summary &amp; Purchase Assumptions'!$K$28/'Summary &amp; Purchase Assumptions'!$O$28)+IF(OR('Monthly Cash Flow'!EE6&gt;='Summary &amp; Purchase Assumptions'!$P$25,'Monthly Cash Flow'!EE6&lt;'Summary &amp; Purchase Assumptions'!$N$25),0,'Summary &amp; Purchase Assumptions'!$L$25/'Summary &amp; Purchase Assumptions'!$O$25))*-1,"")</f>
        <v/>
      </c>
      <c r="EF44" s="32" t="str">
        <f>IF('Summary &amp; Purchase Assumptions'!$C$20&gt;=EF$5,
(IF(OR('Monthly Cash Flow'!EF6&gt;='Summary &amp; Purchase Assumptions'!$P$28,'Monthly Cash Flow'!EF6&lt;'Summary &amp; Purchase Assumptions'!$N$28),0,'Summary &amp; Purchase Assumptions'!$K$28/'Summary &amp; Purchase Assumptions'!$O$28)+IF(OR('Monthly Cash Flow'!EF6&gt;='Summary &amp; Purchase Assumptions'!$P$25,'Monthly Cash Flow'!EF6&lt;'Summary &amp; Purchase Assumptions'!$N$25),0,'Summary &amp; Purchase Assumptions'!$L$25/'Summary &amp; Purchase Assumptions'!$O$25))*-1,"")</f>
        <v/>
      </c>
      <c r="EG44" s="21" t="str">
        <f>IF('Summary &amp; Purchase Assumptions'!$C$20&gt;=EG$5,
(IF(OR('Monthly Cash Flow'!EG6&gt;='Summary &amp; Purchase Assumptions'!$P$28,'Monthly Cash Flow'!EG6&lt;'Summary &amp; Purchase Assumptions'!$N$28),0,'Summary &amp; Purchase Assumptions'!$K$28/'Summary &amp; Purchase Assumptions'!$O$28)+IF(OR('Monthly Cash Flow'!EG6&gt;='Summary &amp; Purchase Assumptions'!$P$25,'Monthly Cash Flow'!EG6&lt;'Summary &amp; Purchase Assumptions'!$N$25),0,'Summary &amp; Purchase Assumptions'!$L$25/'Summary &amp; Purchase Assumptions'!$O$25))*-1,"")</f>
        <v/>
      </c>
      <c r="EH44" s="53" t="s">
        <v>106</v>
      </c>
    </row>
    <row r="45" spans="2:139" ht="15" x14ac:dyDescent="0.25">
      <c r="B45" s="23"/>
      <c r="C45" s="24" t="s">
        <v>28</v>
      </c>
      <c r="D45" s="19">
        <f>SUM(F45:EH45)</f>
        <v>0</v>
      </c>
      <c r="E45" s="341"/>
      <c r="F45" s="63">
        <f>IF('Summary &amp; Purchase Assumptions'!$C$20&gt;=F$5,-'Income Assumptions'!$E$52*'Summary &amp; Purchase Assumptions'!$C$25/12,"")</f>
        <v>0</v>
      </c>
      <c r="G45" s="32">
        <f>IF('Summary &amp; Purchase Assumptions'!$C$20&gt;=G$5,-'Income Assumptions'!$E$52*'Summary &amp; Purchase Assumptions'!$C$25/12,"")</f>
        <v>0</v>
      </c>
      <c r="H45" s="32">
        <f>IF('Summary &amp; Purchase Assumptions'!$C$20&gt;=H$5,-'Income Assumptions'!$E$52*'Summary &amp; Purchase Assumptions'!$C$25/12,"")</f>
        <v>0</v>
      </c>
      <c r="I45" s="32">
        <f>IF('Summary &amp; Purchase Assumptions'!$C$20&gt;=I$5,-'Income Assumptions'!$E$52*'Summary &amp; Purchase Assumptions'!$C$25/12,"")</f>
        <v>0</v>
      </c>
      <c r="J45" s="32">
        <f>IF('Summary &amp; Purchase Assumptions'!$C$20&gt;=J$5,-'Income Assumptions'!$E$52*'Summary &amp; Purchase Assumptions'!$C$25/12,"")</f>
        <v>0</v>
      </c>
      <c r="K45" s="32">
        <f>IF('Summary &amp; Purchase Assumptions'!$C$20&gt;=K$5,-'Income Assumptions'!$E$52*'Summary &amp; Purchase Assumptions'!$C$25/12,"")</f>
        <v>0</v>
      </c>
      <c r="L45" s="32">
        <f>IF('Summary &amp; Purchase Assumptions'!$C$20&gt;=L$5,-'Income Assumptions'!$E$52*'Summary &amp; Purchase Assumptions'!$C$25/12,"")</f>
        <v>0</v>
      </c>
      <c r="M45" s="32">
        <f>IF('Summary &amp; Purchase Assumptions'!$C$20&gt;=M$5,-'Income Assumptions'!$E$52*'Summary &amp; Purchase Assumptions'!$C$25/12,"")</f>
        <v>0</v>
      </c>
      <c r="N45" s="32">
        <f>IF('Summary &amp; Purchase Assumptions'!$C$20&gt;=N$5,-'Income Assumptions'!$E$52*'Summary &amp; Purchase Assumptions'!$C$25/12,"")</f>
        <v>0</v>
      </c>
      <c r="O45" s="32">
        <f>IF('Summary &amp; Purchase Assumptions'!$C$20&gt;=O$5,-'Income Assumptions'!$E$52*'Summary &amp; Purchase Assumptions'!$C$25/12,"")</f>
        <v>0</v>
      </c>
      <c r="P45" s="32">
        <f>IF('Summary &amp; Purchase Assumptions'!$C$20&gt;=P$5,-'Income Assumptions'!$E$52*'Summary &amp; Purchase Assumptions'!$C$25/12,"")</f>
        <v>0</v>
      </c>
      <c r="Q45" s="32">
        <f>IF('Summary &amp; Purchase Assumptions'!$C$20&gt;=Q$5,-'Income Assumptions'!$E$52*'Summary &amp; Purchase Assumptions'!$C$25/12,"")</f>
        <v>0</v>
      </c>
      <c r="R45" s="32">
        <f>IF('Summary &amp; Purchase Assumptions'!$C$20&gt;=R$5,-'Income Assumptions'!$E$52*'Summary &amp; Purchase Assumptions'!$C$25/12,"")</f>
        <v>0</v>
      </c>
      <c r="S45" s="32">
        <f>IF('Summary &amp; Purchase Assumptions'!$C$20&gt;=S$5,-'Income Assumptions'!$E$52*'Summary &amp; Purchase Assumptions'!$C$25/12,"")</f>
        <v>0</v>
      </c>
      <c r="T45" s="32">
        <f>IF('Summary &amp; Purchase Assumptions'!$C$20&gt;=T$5,-'Income Assumptions'!$E$52*'Summary &amp; Purchase Assumptions'!$C$25/12,"")</f>
        <v>0</v>
      </c>
      <c r="U45" s="32">
        <f>IF('Summary &amp; Purchase Assumptions'!$C$20&gt;=U$5,-'Income Assumptions'!$E$52*'Summary &amp; Purchase Assumptions'!$C$25/12,"")</f>
        <v>0</v>
      </c>
      <c r="V45" s="32">
        <f>IF('Summary &amp; Purchase Assumptions'!$C$20&gt;=V$5,-'Income Assumptions'!$E$52*'Summary &amp; Purchase Assumptions'!$C$25/12,"")</f>
        <v>0</v>
      </c>
      <c r="W45" s="32">
        <f>IF('Summary &amp; Purchase Assumptions'!$C$20&gt;=W$5,-'Income Assumptions'!$E$52*'Summary &amp; Purchase Assumptions'!$C$25/12,"")</f>
        <v>0</v>
      </c>
      <c r="X45" s="32">
        <f>IF('Summary &amp; Purchase Assumptions'!$C$20&gt;=X$5,-'Income Assumptions'!$E$52*'Summary &amp; Purchase Assumptions'!$C$25/12,"")</f>
        <v>0</v>
      </c>
      <c r="Y45" s="32">
        <f>IF('Summary &amp; Purchase Assumptions'!$C$20&gt;=Y$5,-'Income Assumptions'!$E$52*'Summary &amp; Purchase Assumptions'!$C$25/12,"")</f>
        <v>0</v>
      </c>
      <c r="Z45" s="32">
        <f>IF('Summary &amp; Purchase Assumptions'!$C$20&gt;=Z$5,-'Income Assumptions'!$E$52*'Summary &amp; Purchase Assumptions'!$C$25/12,"")</f>
        <v>0</v>
      </c>
      <c r="AA45" s="32">
        <f>IF('Summary &amp; Purchase Assumptions'!$C$20&gt;=AA$5,-'Income Assumptions'!$E$52*'Summary &amp; Purchase Assumptions'!$C$25/12,"")</f>
        <v>0</v>
      </c>
      <c r="AB45" s="32">
        <f>IF('Summary &amp; Purchase Assumptions'!$C$20&gt;=AB$5,-'Income Assumptions'!$E$52*'Summary &amp; Purchase Assumptions'!$C$25/12,"")</f>
        <v>0</v>
      </c>
      <c r="AC45" s="32">
        <f>IF('Summary &amp; Purchase Assumptions'!$C$20&gt;=AC$5,-'Income Assumptions'!$E$52*'Summary &amp; Purchase Assumptions'!$C$25/12,"")</f>
        <v>0</v>
      </c>
      <c r="AD45" s="32">
        <f>IF('Summary &amp; Purchase Assumptions'!$C$20&gt;=AD$5,-'Income Assumptions'!$E$52*'Summary &amp; Purchase Assumptions'!$C$25/12,"")</f>
        <v>0</v>
      </c>
      <c r="AE45" s="32">
        <f>IF('Summary &amp; Purchase Assumptions'!$C$20&gt;=AE$5,-'Income Assumptions'!$E$52*'Summary &amp; Purchase Assumptions'!$C$25/12,"")</f>
        <v>0</v>
      </c>
      <c r="AF45" s="32">
        <f>IF('Summary &amp; Purchase Assumptions'!$C$20&gt;=AF$5,-'Income Assumptions'!$E$52*'Summary &amp; Purchase Assumptions'!$C$25/12,"")</f>
        <v>0</v>
      </c>
      <c r="AG45" s="32">
        <f>IF('Summary &amp; Purchase Assumptions'!$C$20&gt;=AG$5,-'Income Assumptions'!$E$52*'Summary &amp; Purchase Assumptions'!$C$25/12,"")</f>
        <v>0</v>
      </c>
      <c r="AH45" s="32">
        <f>IF('Summary &amp; Purchase Assumptions'!$C$20&gt;=AH$5,-'Income Assumptions'!$E$52*'Summary &amp; Purchase Assumptions'!$C$25/12,"")</f>
        <v>0</v>
      </c>
      <c r="AI45" s="32">
        <f>IF('Summary &amp; Purchase Assumptions'!$C$20&gt;=AI$5,-'Income Assumptions'!$E$52*'Summary &amp; Purchase Assumptions'!$C$25/12,"")</f>
        <v>0</v>
      </c>
      <c r="AJ45" s="32">
        <f>IF('Summary &amp; Purchase Assumptions'!$C$20&gt;=AJ$5,-'Income Assumptions'!$E$52*'Summary &amp; Purchase Assumptions'!$C$25/12,"")</f>
        <v>0</v>
      </c>
      <c r="AK45" s="32">
        <f>IF('Summary &amp; Purchase Assumptions'!$C$20&gt;=AK$5,-'Income Assumptions'!$E$52*'Summary &amp; Purchase Assumptions'!$C$25/12,"")</f>
        <v>0</v>
      </c>
      <c r="AL45" s="32">
        <f>IF('Summary &amp; Purchase Assumptions'!$C$20&gt;=AL$5,-'Income Assumptions'!$E$52*'Summary &amp; Purchase Assumptions'!$C$25/12,"")</f>
        <v>0</v>
      </c>
      <c r="AM45" s="32">
        <f>IF('Summary &amp; Purchase Assumptions'!$C$20&gt;=AM$5,-'Income Assumptions'!$E$52*'Summary &amp; Purchase Assumptions'!$C$25/12,"")</f>
        <v>0</v>
      </c>
      <c r="AN45" s="32">
        <f>IF('Summary &amp; Purchase Assumptions'!$C$20&gt;=AN$5,-'Income Assumptions'!$E$52*'Summary &amp; Purchase Assumptions'!$C$25/12,"")</f>
        <v>0</v>
      </c>
      <c r="AO45" s="32">
        <f>IF('Summary &amp; Purchase Assumptions'!$C$20&gt;=AO$5,-'Income Assumptions'!$E$52*'Summary &amp; Purchase Assumptions'!$C$25/12,"")</f>
        <v>0</v>
      </c>
      <c r="AP45" s="32">
        <f>IF('Summary &amp; Purchase Assumptions'!$C$20&gt;=AP$5,-'Income Assumptions'!$E$52*'Summary &amp; Purchase Assumptions'!$C$25/12,"")</f>
        <v>0</v>
      </c>
      <c r="AQ45" s="32">
        <f>IF('Summary &amp; Purchase Assumptions'!$C$20&gt;=AQ$5,-'Income Assumptions'!$E$52*'Summary &amp; Purchase Assumptions'!$C$25/12,"")</f>
        <v>0</v>
      </c>
      <c r="AR45" s="32">
        <f>IF('Summary &amp; Purchase Assumptions'!$C$20&gt;=AR$5,-'Income Assumptions'!$E$52*'Summary &amp; Purchase Assumptions'!$C$25/12,"")</f>
        <v>0</v>
      </c>
      <c r="AS45" s="32">
        <f>IF('Summary &amp; Purchase Assumptions'!$C$20&gt;=AS$5,-'Income Assumptions'!$E$52*'Summary &amp; Purchase Assumptions'!$C$25/12,"")</f>
        <v>0</v>
      </c>
      <c r="AT45" s="32">
        <f>IF('Summary &amp; Purchase Assumptions'!$C$20&gt;=AT$5,-'Income Assumptions'!$E$52*'Summary &amp; Purchase Assumptions'!$C$25/12,"")</f>
        <v>0</v>
      </c>
      <c r="AU45" s="32">
        <f>IF('Summary &amp; Purchase Assumptions'!$C$20&gt;=AU$5,-'Income Assumptions'!$E$52*'Summary &amp; Purchase Assumptions'!$C$25/12,"")</f>
        <v>0</v>
      </c>
      <c r="AV45" s="32">
        <f>IF('Summary &amp; Purchase Assumptions'!$C$20&gt;=AV$5,-'Income Assumptions'!$E$52*'Summary &amp; Purchase Assumptions'!$C$25/12,"")</f>
        <v>0</v>
      </c>
      <c r="AW45" s="32">
        <f>IF('Summary &amp; Purchase Assumptions'!$C$20&gt;=AW$5,-'Income Assumptions'!$E$52*'Summary &amp; Purchase Assumptions'!$C$25/12,"")</f>
        <v>0</v>
      </c>
      <c r="AX45" s="32">
        <f>IF('Summary &amp; Purchase Assumptions'!$C$20&gt;=AX$5,-'Income Assumptions'!$E$52*'Summary &amp; Purchase Assumptions'!$C$25/12,"")</f>
        <v>0</v>
      </c>
      <c r="AY45" s="32">
        <f>IF('Summary &amp; Purchase Assumptions'!$C$20&gt;=AY$5,-'Income Assumptions'!$E$52*'Summary &amp; Purchase Assumptions'!$C$25/12,"")</f>
        <v>0</v>
      </c>
      <c r="AZ45" s="32">
        <f>IF('Summary &amp; Purchase Assumptions'!$C$20&gt;=AZ$5,-'Income Assumptions'!$E$52*'Summary &amp; Purchase Assumptions'!$C$25/12,"")</f>
        <v>0</v>
      </c>
      <c r="BA45" s="32">
        <f>IF('Summary &amp; Purchase Assumptions'!$C$20&gt;=BA$5,-'Income Assumptions'!$E$52*'Summary &amp; Purchase Assumptions'!$C$25/12,"")</f>
        <v>0</v>
      </c>
      <c r="BB45" s="32">
        <f>IF('Summary &amp; Purchase Assumptions'!$C$20&gt;=BB$5,-'Income Assumptions'!$E$52*'Summary &amp; Purchase Assumptions'!$C$25/12,"")</f>
        <v>0</v>
      </c>
      <c r="BC45" s="32">
        <f>IF('Summary &amp; Purchase Assumptions'!$C$20&gt;=BC$5,-'Income Assumptions'!$E$52*'Summary &amp; Purchase Assumptions'!$C$25/12,"")</f>
        <v>0</v>
      </c>
      <c r="BD45" s="32">
        <f>IF('Summary &amp; Purchase Assumptions'!$C$20&gt;=BD$5,-'Income Assumptions'!$E$52*'Summary &amp; Purchase Assumptions'!$C$25/12,"")</f>
        <v>0</v>
      </c>
      <c r="BE45" s="32">
        <f>IF('Summary &amp; Purchase Assumptions'!$C$20&gt;=BE$5,-'Income Assumptions'!$E$52*'Summary &amp; Purchase Assumptions'!$C$25/12,"")</f>
        <v>0</v>
      </c>
      <c r="BF45" s="32">
        <f>IF('Summary &amp; Purchase Assumptions'!$C$20&gt;=BF$5,-'Income Assumptions'!$E$52*'Summary &amp; Purchase Assumptions'!$C$25/12,"")</f>
        <v>0</v>
      </c>
      <c r="BG45" s="32">
        <f>IF('Summary &amp; Purchase Assumptions'!$C$20&gt;=BG$5,-'Income Assumptions'!$E$52*'Summary &amp; Purchase Assumptions'!$C$25/12,"")</f>
        <v>0</v>
      </c>
      <c r="BH45" s="32">
        <f>IF('Summary &amp; Purchase Assumptions'!$C$20&gt;=BH$5,-'Income Assumptions'!$E$52*'Summary &amp; Purchase Assumptions'!$C$25/12,"")</f>
        <v>0</v>
      </c>
      <c r="BI45" s="32">
        <f>IF('Summary &amp; Purchase Assumptions'!$C$20&gt;=BI$5,-'Income Assumptions'!$E$52*'Summary &amp; Purchase Assumptions'!$C$25/12,"")</f>
        <v>0</v>
      </c>
      <c r="BJ45" s="32">
        <f>IF('Summary &amp; Purchase Assumptions'!$C$20&gt;=BJ$5,-'Income Assumptions'!$E$52*'Summary &amp; Purchase Assumptions'!$C$25/12,"")</f>
        <v>0</v>
      </c>
      <c r="BK45" s="32">
        <f>IF('Summary &amp; Purchase Assumptions'!$C$20&gt;=BK$5,-'Income Assumptions'!$E$52*'Summary &amp; Purchase Assumptions'!$C$25/12,"")</f>
        <v>0</v>
      </c>
      <c r="BL45" s="32">
        <f>IF('Summary &amp; Purchase Assumptions'!$C$20&gt;=BL$5,-'Income Assumptions'!$E$52*'Summary &amp; Purchase Assumptions'!$C$25/12,"")</f>
        <v>0</v>
      </c>
      <c r="BM45" s="32">
        <f>IF('Summary &amp; Purchase Assumptions'!$C$20&gt;=BM$5,-'Income Assumptions'!$E$52*'Summary &amp; Purchase Assumptions'!$C$25/12,"")</f>
        <v>0</v>
      </c>
      <c r="BN45" s="32">
        <f>IF('Summary &amp; Purchase Assumptions'!$C$20&gt;=BN$5,-'Income Assumptions'!$E$52*'Summary &amp; Purchase Assumptions'!$C$25/12,"")</f>
        <v>0</v>
      </c>
      <c r="BO45" s="32">
        <f>IF('Summary &amp; Purchase Assumptions'!$C$20&gt;=BO$5,-'Income Assumptions'!$E$52*'Summary &amp; Purchase Assumptions'!$C$25/12,"")</f>
        <v>0</v>
      </c>
      <c r="BP45" s="32">
        <f>IF('Summary &amp; Purchase Assumptions'!$C$20&gt;=BP$5,-'Income Assumptions'!$E$52*'Summary &amp; Purchase Assumptions'!$C$25/12,"")</f>
        <v>0</v>
      </c>
      <c r="BQ45" s="32">
        <f>IF('Summary &amp; Purchase Assumptions'!$C$20&gt;=BQ$5,-'Income Assumptions'!$E$52*'Summary &amp; Purchase Assumptions'!$C$25/12,"")</f>
        <v>0</v>
      </c>
      <c r="BR45" s="32">
        <f>IF('Summary &amp; Purchase Assumptions'!$C$20&gt;=BR$5,-'Income Assumptions'!$E$52*'Summary &amp; Purchase Assumptions'!$C$25/12,"")</f>
        <v>0</v>
      </c>
      <c r="BS45" s="32">
        <f>IF('Summary &amp; Purchase Assumptions'!$C$20&gt;=BS$5,-'Income Assumptions'!$E$52*'Summary &amp; Purchase Assumptions'!$C$25/12,"")</f>
        <v>0</v>
      </c>
      <c r="BT45" s="32">
        <f>IF('Summary &amp; Purchase Assumptions'!$C$20&gt;=BT$5,-'Income Assumptions'!$E$52*'Summary &amp; Purchase Assumptions'!$C$25/12,"")</f>
        <v>0</v>
      </c>
      <c r="BU45" s="32">
        <f>IF('Summary &amp; Purchase Assumptions'!$C$20&gt;=BU$5,-'Income Assumptions'!$E$52*'Summary &amp; Purchase Assumptions'!$C$25/12,"")</f>
        <v>0</v>
      </c>
      <c r="BV45" s="32">
        <f>IF('Summary &amp; Purchase Assumptions'!$C$20&gt;=BV$5,-'Income Assumptions'!$E$52*'Summary &amp; Purchase Assumptions'!$C$25/12,"")</f>
        <v>0</v>
      </c>
      <c r="BW45" s="32">
        <f>IF('Summary &amp; Purchase Assumptions'!$C$20&gt;=BW$5,-'Income Assumptions'!$E$52*'Summary &amp; Purchase Assumptions'!$C$25/12,"")</f>
        <v>0</v>
      </c>
      <c r="BX45" s="32">
        <f>IF('Summary &amp; Purchase Assumptions'!$C$20&gt;=BX$5,-'Income Assumptions'!$E$52*'Summary &amp; Purchase Assumptions'!$C$25/12,"")</f>
        <v>0</v>
      </c>
      <c r="BY45" s="32">
        <f>IF('Summary &amp; Purchase Assumptions'!$C$20&gt;=BY$5,-'Income Assumptions'!$E$52*'Summary &amp; Purchase Assumptions'!$C$25/12,"")</f>
        <v>0</v>
      </c>
      <c r="BZ45" s="32">
        <f>IF('Summary &amp; Purchase Assumptions'!$C$20&gt;=BZ$5,-'Income Assumptions'!$E$52*'Summary &amp; Purchase Assumptions'!$C$25/12,"")</f>
        <v>0</v>
      </c>
      <c r="CA45" s="32">
        <f>IF('Summary &amp; Purchase Assumptions'!$C$20&gt;=CA$5,-'Income Assumptions'!$E$52*'Summary &amp; Purchase Assumptions'!$C$25/12,"")</f>
        <v>0</v>
      </c>
      <c r="CB45" s="32">
        <f>IF('Summary &amp; Purchase Assumptions'!$C$20&gt;=CB$5,-'Income Assumptions'!$E$52*'Summary &amp; Purchase Assumptions'!$C$25/12,"")</f>
        <v>0</v>
      </c>
      <c r="CC45" s="32">
        <f>IF('Summary &amp; Purchase Assumptions'!$C$20&gt;=CC$5,-'Income Assumptions'!$E$52*'Summary &amp; Purchase Assumptions'!$C$25/12,"")</f>
        <v>0</v>
      </c>
      <c r="CD45" s="32">
        <f>IF('Summary &amp; Purchase Assumptions'!$C$20&gt;=CD$5,-'Income Assumptions'!$E$52*'Summary &amp; Purchase Assumptions'!$C$25/12,"")</f>
        <v>0</v>
      </c>
      <c r="CE45" s="32">
        <f>IF('Summary &amp; Purchase Assumptions'!$C$20&gt;=CE$5,-'Income Assumptions'!$E$52*'Summary &amp; Purchase Assumptions'!$C$25/12,"")</f>
        <v>0</v>
      </c>
      <c r="CF45" s="32">
        <f>IF('Summary &amp; Purchase Assumptions'!$C$20&gt;=CF$5,-'Income Assumptions'!$E$52*'Summary &amp; Purchase Assumptions'!$C$25/12,"")</f>
        <v>0</v>
      </c>
      <c r="CG45" s="32">
        <f>IF('Summary &amp; Purchase Assumptions'!$C$20&gt;=CG$5,-'Income Assumptions'!$E$52*'Summary &amp; Purchase Assumptions'!$C$25/12,"")</f>
        <v>0</v>
      </c>
      <c r="CH45" s="32">
        <f>IF('Summary &amp; Purchase Assumptions'!$C$20&gt;=CH$5,-'Income Assumptions'!$E$52*'Summary &amp; Purchase Assumptions'!$C$25/12,"")</f>
        <v>0</v>
      </c>
      <c r="CI45" s="32">
        <f>IF('Summary &amp; Purchase Assumptions'!$C$20&gt;=CI$5,-'Income Assumptions'!$E$52*'Summary &amp; Purchase Assumptions'!$C$25/12,"")</f>
        <v>0</v>
      </c>
      <c r="CJ45" s="32">
        <f>IF('Summary &amp; Purchase Assumptions'!$C$20&gt;=CJ$5,-'Income Assumptions'!$E$52*'Summary &amp; Purchase Assumptions'!$C$25/12,"")</f>
        <v>0</v>
      </c>
      <c r="CK45" s="32">
        <f>IF('Summary &amp; Purchase Assumptions'!$C$20&gt;=CK$5,-'Income Assumptions'!$E$52*'Summary &amp; Purchase Assumptions'!$C$25/12,"")</f>
        <v>0</v>
      </c>
      <c r="CL45" s="32">
        <f>IF('Summary &amp; Purchase Assumptions'!$C$20&gt;=CL$5,-'Income Assumptions'!$E$52*'Summary &amp; Purchase Assumptions'!$C$25/12,"")</f>
        <v>0</v>
      </c>
      <c r="CM45" s="32">
        <f>IF('Summary &amp; Purchase Assumptions'!$C$20&gt;=CM$5,-'Income Assumptions'!$E$52*'Summary &amp; Purchase Assumptions'!$C$25/12,"")</f>
        <v>0</v>
      </c>
      <c r="CN45" s="32">
        <f>IF('Summary &amp; Purchase Assumptions'!$C$20&gt;=CN$5,-'Income Assumptions'!$E$52*'Summary &amp; Purchase Assumptions'!$C$25/12,"")</f>
        <v>0</v>
      </c>
      <c r="CO45" s="32">
        <f>IF('Summary &amp; Purchase Assumptions'!$C$20&gt;=CO$5,-'Income Assumptions'!$E$52*'Summary &amp; Purchase Assumptions'!$C$25/12,"")</f>
        <v>0</v>
      </c>
      <c r="CP45" s="32">
        <f>IF('Summary &amp; Purchase Assumptions'!$C$20&gt;=CP$5,-'Income Assumptions'!$E$52*'Summary &amp; Purchase Assumptions'!$C$25/12,"")</f>
        <v>0</v>
      </c>
      <c r="CQ45" s="32">
        <f>IF('Summary &amp; Purchase Assumptions'!$C$20&gt;=CQ$5,-'Income Assumptions'!$E$52*'Summary &amp; Purchase Assumptions'!$C$25/12,"")</f>
        <v>0</v>
      </c>
      <c r="CR45" s="32">
        <f>IF('Summary &amp; Purchase Assumptions'!$C$20&gt;=CR$5,-'Income Assumptions'!$E$52*'Summary &amp; Purchase Assumptions'!$C$25/12,"")</f>
        <v>0</v>
      </c>
      <c r="CS45" s="32">
        <f>IF('Summary &amp; Purchase Assumptions'!$C$20&gt;=CS$5,-'Income Assumptions'!$E$52*'Summary &amp; Purchase Assumptions'!$C$25/12,"")</f>
        <v>0</v>
      </c>
      <c r="CT45" s="32">
        <f>IF('Summary &amp; Purchase Assumptions'!$C$20&gt;=CT$5,-'Income Assumptions'!$E$52*'Summary &amp; Purchase Assumptions'!$C$25/12,"")</f>
        <v>0</v>
      </c>
      <c r="CU45" s="32">
        <f>IF('Summary &amp; Purchase Assumptions'!$C$20&gt;=CU$5,-'Income Assumptions'!$E$52*'Summary &amp; Purchase Assumptions'!$C$25/12,"")</f>
        <v>0</v>
      </c>
      <c r="CV45" s="32">
        <f>IF('Summary &amp; Purchase Assumptions'!$C$20&gt;=CV$5,-'Income Assumptions'!$E$52*'Summary &amp; Purchase Assumptions'!$C$25/12,"")</f>
        <v>0</v>
      </c>
      <c r="CW45" s="32">
        <f>IF('Summary &amp; Purchase Assumptions'!$C$20&gt;=CW$5,-'Income Assumptions'!$E$52*'Summary &amp; Purchase Assumptions'!$C$25/12,"")</f>
        <v>0</v>
      </c>
      <c r="CX45" s="32">
        <f>IF('Summary &amp; Purchase Assumptions'!$C$20&gt;=CX$5,-'Income Assumptions'!$E$52*'Summary &amp; Purchase Assumptions'!$C$25/12,"")</f>
        <v>0</v>
      </c>
      <c r="CY45" s="32">
        <f>IF('Summary &amp; Purchase Assumptions'!$C$20&gt;=CY$5,-'Income Assumptions'!$E$52*'Summary &amp; Purchase Assumptions'!$C$25/12,"")</f>
        <v>0</v>
      </c>
      <c r="CZ45" s="32">
        <f>IF('Summary &amp; Purchase Assumptions'!$C$20&gt;=CZ$5,-'Income Assumptions'!$E$52*'Summary &amp; Purchase Assumptions'!$C$25/12,"")</f>
        <v>0</v>
      </c>
      <c r="DA45" s="32">
        <f>IF('Summary &amp; Purchase Assumptions'!$C$20&gt;=DA$5,-'Income Assumptions'!$E$52*'Summary &amp; Purchase Assumptions'!$C$25/12,"")</f>
        <v>0</v>
      </c>
      <c r="DB45" s="32">
        <f>IF('Summary &amp; Purchase Assumptions'!$C$20&gt;=DB$5,-'Income Assumptions'!$E$52*'Summary &amp; Purchase Assumptions'!$C$25/12,"")</f>
        <v>0</v>
      </c>
      <c r="DC45" s="32">
        <f>IF('Summary &amp; Purchase Assumptions'!$C$20&gt;=DC$5,-'Income Assumptions'!$E$52*'Summary &amp; Purchase Assumptions'!$C$25/12,"")</f>
        <v>0</v>
      </c>
      <c r="DD45" s="32">
        <f>IF('Summary &amp; Purchase Assumptions'!$C$20&gt;=DD$5,-'Income Assumptions'!$E$52*'Summary &amp; Purchase Assumptions'!$C$25/12,"")</f>
        <v>0</v>
      </c>
      <c r="DE45" s="32">
        <f>IF('Summary &amp; Purchase Assumptions'!$C$20&gt;=DE$5,-'Income Assumptions'!$E$52*'Summary &amp; Purchase Assumptions'!$C$25/12,"")</f>
        <v>0</v>
      </c>
      <c r="DF45" s="32">
        <f>IF('Summary &amp; Purchase Assumptions'!$C$20&gt;=DF$5,-'Income Assumptions'!$E$52*'Summary &amp; Purchase Assumptions'!$C$25/12,"")</f>
        <v>0</v>
      </c>
      <c r="DG45" s="32">
        <f>IF('Summary &amp; Purchase Assumptions'!$C$20&gt;=DG$5,-'Income Assumptions'!$E$52*'Summary &amp; Purchase Assumptions'!$C$25/12,"")</f>
        <v>0</v>
      </c>
      <c r="DH45" s="32">
        <f>IF('Summary &amp; Purchase Assumptions'!$C$20&gt;=DH$5,-'Income Assumptions'!$E$52*'Summary &amp; Purchase Assumptions'!$C$25/12,"")</f>
        <v>0</v>
      </c>
      <c r="DI45" s="32">
        <f>IF('Summary &amp; Purchase Assumptions'!$C$20&gt;=DI$5,-'Income Assumptions'!$E$52*'Summary &amp; Purchase Assumptions'!$C$25/12,"")</f>
        <v>0</v>
      </c>
      <c r="DJ45" s="32">
        <f>IF('Summary &amp; Purchase Assumptions'!$C$20&gt;=DJ$5,-'Income Assumptions'!$E$52*'Summary &amp; Purchase Assumptions'!$C$25/12,"")</f>
        <v>0</v>
      </c>
      <c r="DK45" s="32">
        <f>IF('Summary &amp; Purchase Assumptions'!$C$20&gt;=DK$5,-'Income Assumptions'!$E$52*'Summary &amp; Purchase Assumptions'!$C$25/12,"")</f>
        <v>0</v>
      </c>
      <c r="DL45" s="32">
        <f>IF('Summary &amp; Purchase Assumptions'!$C$20&gt;=DL$5,-'Income Assumptions'!$E$52*'Summary &amp; Purchase Assumptions'!$C$25/12,"")</f>
        <v>0</v>
      </c>
      <c r="DM45" s="32">
        <f>IF('Summary &amp; Purchase Assumptions'!$C$20&gt;=DM$5,-'Income Assumptions'!$E$52*'Summary &amp; Purchase Assumptions'!$C$25/12,"")</f>
        <v>0</v>
      </c>
      <c r="DN45" s="32">
        <f>IF('Summary &amp; Purchase Assumptions'!$C$20&gt;=DN$5,-'Income Assumptions'!$E$52*'Summary &amp; Purchase Assumptions'!$C$25/12,"")</f>
        <v>0</v>
      </c>
      <c r="DO45" s="32">
        <f>IF('Summary &amp; Purchase Assumptions'!$C$20&gt;=DO$5,-'Income Assumptions'!$E$52*'Summary &amp; Purchase Assumptions'!$C$25/12,"")</f>
        <v>0</v>
      </c>
      <c r="DP45" s="32">
        <f>IF('Summary &amp; Purchase Assumptions'!$C$20&gt;=DP$5,-'Income Assumptions'!$E$52*'Summary &amp; Purchase Assumptions'!$C$25/12,"")</f>
        <v>0</v>
      </c>
      <c r="DQ45" s="32">
        <f>IF('Summary &amp; Purchase Assumptions'!$C$20&gt;=DQ$5,-'Income Assumptions'!$E$52*'Summary &amp; Purchase Assumptions'!$C$25/12,"")</f>
        <v>0</v>
      </c>
      <c r="DR45" s="32">
        <f>IF('Summary &amp; Purchase Assumptions'!$C$20&gt;=DR$5,-'Income Assumptions'!$E$52*'Summary &amp; Purchase Assumptions'!$C$25/12,"")</f>
        <v>0</v>
      </c>
      <c r="DS45" s="32">
        <f>IF('Summary &amp; Purchase Assumptions'!$C$20&gt;=DS$5,-'Income Assumptions'!$E$52*'Summary &amp; Purchase Assumptions'!$C$25/12,"")</f>
        <v>0</v>
      </c>
      <c r="DT45" s="32">
        <f>IF('Summary &amp; Purchase Assumptions'!$C$20&gt;=DT$5,-'Income Assumptions'!$E$52*'Summary &amp; Purchase Assumptions'!$C$25/12,"")</f>
        <v>0</v>
      </c>
      <c r="DU45" s="32">
        <f>IF('Summary &amp; Purchase Assumptions'!$C$20&gt;=DU$5,-'Income Assumptions'!$E$52*'Summary &amp; Purchase Assumptions'!$C$25/12,"")</f>
        <v>0</v>
      </c>
      <c r="DV45" s="32" t="str">
        <f>IF('Summary &amp; Purchase Assumptions'!$C$20&gt;=DV$5,-'Income Assumptions'!$E$52*'Summary &amp; Purchase Assumptions'!$C$25/12,"")</f>
        <v/>
      </c>
      <c r="DW45" s="32" t="str">
        <f>IF('Summary &amp; Purchase Assumptions'!$C$20&gt;=DW$5,-'Income Assumptions'!$E$52*'Summary &amp; Purchase Assumptions'!$C$25/12,"")</f>
        <v/>
      </c>
      <c r="DX45" s="32" t="str">
        <f>IF('Summary &amp; Purchase Assumptions'!$C$20&gt;=DX$5,-'Income Assumptions'!$E$52*'Summary &amp; Purchase Assumptions'!$C$25/12,"")</f>
        <v/>
      </c>
      <c r="DY45" s="32" t="str">
        <f>IF('Summary &amp; Purchase Assumptions'!$C$20&gt;=DY$5,-'Income Assumptions'!$E$52*'Summary &amp; Purchase Assumptions'!$C$25/12,"")</f>
        <v/>
      </c>
      <c r="DZ45" s="32" t="str">
        <f>IF('Summary &amp; Purchase Assumptions'!$C$20&gt;=DZ$5,-'Income Assumptions'!$E$52*'Summary &amp; Purchase Assumptions'!$C$25/12,"")</f>
        <v/>
      </c>
      <c r="EA45" s="32" t="str">
        <f>IF('Summary &amp; Purchase Assumptions'!$C$20&gt;=EA$5,-'Income Assumptions'!$E$52*'Summary &amp; Purchase Assumptions'!$C$25/12,"")</f>
        <v/>
      </c>
      <c r="EB45" s="32" t="str">
        <f>IF('Summary &amp; Purchase Assumptions'!$C$20&gt;=EB$5,-'Income Assumptions'!$E$52*'Summary &amp; Purchase Assumptions'!$C$25/12,"")</f>
        <v/>
      </c>
      <c r="EC45" s="32" t="str">
        <f>IF('Summary &amp; Purchase Assumptions'!$C$20&gt;=EC$5,-'Income Assumptions'!$E$52*'Summary &amp; Purchase Assumptions'!$C$25/12,"")</f>
        <v/>
      </c>
      <c r="ED45" s="32" t="str">
        <f>IF('Summary &amp; Purchase Assumptions'!$C$20&gt;=ED$5,-'Income Assumptions'!$E$52*'Summary &amp; Purchase Assumptions'!$C$25/12,"")</f>
        <v/>
      </c>
      <c r="EE45" s="32" t="str">
        <f>IF('Summary &amp; Purchase Assumptions'!$C$20&gt;=EE$5,-'Income Assumptions'!$E$52*'Summary &amp; Purchase Assumptions'!$C$25/12,"")</f>
        <v/>
      </c>
      <c r="EF45" s="32" t="str">
        <f>IF('Summary &amp; Purchase Assumptions'!$C$20&gt;=EF$5,-'Income Assumptions'!$E$52*'Summary &amp; Purchase Assumptions'!$C$25/12,"")</f>
        <v/>
      </c>
      <c r="EG45" s="21" t="str">
        <f>IF('Summary &amp; Purchase Assumptions'!$C$20&gt;=EG$5,-'Income Assumptions'!$E$52*'Summary &amp; Purchase Assumptions'!$C$25/12,"")</f>
        <v/>
      </c>
      <c r="EH45" s="53" t="s">
        <v>106</v>
      </c>
    </row>
    <row r="46" spans="2:139" ht="15.75" thickBot="1" x14ac:dyDescent="0.3">
      <c r="B46" s="33" t="s">
        <v>32</v>
      </c>
      <c r="C46" s="38"/>
      <c r="D46" s="39">
        <f>SUM(F46:EH46)</f>
        <v>-13418127.074724924</v>
      </c>
      <c r="E46" s="348"/>
      <c r="F46" s="77">
        <f>IF('Summary &amp; Purchase Assumptions'!$C$20&gt;=F$5,SUM(F42:F45),"")</f>
        <v>-235714.28571428571</v>
      </c>
      <c r="G46" s="77">
        <f>IF('Summary &amp; Purchase Assumptions'!$C$20&gt;=G$5,SUM(G42:G45),"")</f>
        <v>-860714.28571428568</v>
      </c>
      <c r="H46" s="77">
        <f>IF('Summary &amp; Purchase Assumptions'!$C$20&gt;=H$5,SUM(H42:H45),"")</f>
        <v>-860714.28571428568</v>
      </c>
      <c r="I46" s="77">
        <f>IF('Summary &amp; Purchase Assumptions'!$C$20&gt;=I$5,SUM(I42:I45),"")</f>
        <v>-860714.28571428568</v>
      </c>
      <c r="J46" s="77">
        <f>IF('Summary &amp; Purchase Assumptions'!$C$20&gt;=J$5,SUM(J42:J45),"")</f>
        <v>-860714.28571428568</v>
      </c>
      <c r="K46" s="77">
        <f>IF('Summary &amp; Purchase Assumptions'!$C$20&gt;=K$5,SUM(K42:K45),"")</f>
        <v>-860714.28571428568</v>
      </c>
      <c r="L46" s="77">
        <f>IF('Summary &amp; Purchase Assumptions'!$C$20&gt;=L$5,SUM(L42:L45),"")</f>
        <v>-860714.28571428568</v>
      </c>
      <c r="M46" s="77">
        <f>IF('Summary &amp; Purchase Assumptions'!$C$20&gt;=M$5,SUM(M42:M45),"")</f>
        <v>-860714.28571428568</v>
      </c>
      <c r="N46" s="77">
        <f>IF('Summary &amp; Purchase Assumptions'!$C$20&gt;=N$5,SUM(N42:N45),"")</f>
        <v>-860714.28571428568</v>
      </c>
      <c r="O46" s="77">
        <f>IF('Summary &amp; Purchase Assumptions'!$C$20&gt;=O$5,SUM(O42:O45),"")</f>
        <v>-235714.28571428571</v>
      </c>
      <c r="P46" s="77">
        <f>IF('Summary &amp; Purchase Assumptions'!$C$20&gt;=P$5,SUM(P42:P45),"")</f>
        <v>-235714.28571428571</v>
      </c>
      <c r="Q46" s="77">
        <f>IF('Summary &amp; Purchase Assumptions'!$C$20&gt;=Q$5,SUM(Q42:Q45),"")</f>
        <v>-235714.28571428571</v>
      </c>
      <c r="R46" s="77">
        <f>IF('Summary &amp; Purchase Assumptions'!$C$20&gt;=R$5,SUM(R42:R45),"")</f>
        <v>-235714.28571428571</v>
      </c>
      <c r="S46" s="77">
        <f>IF('Summary &amp; Purchase Assumptions'!$C$20&gt;=S$5,SUM(S42:S45),"")</f>
        <v>-235714.28571428571</v>
      </c>
      <c r="T46" s="77">
        <f>IF('Summary &amp; Purchase Assumptions'!$C$20&gt;=T$5,SUM(T42:T45),"")</f>
        <v>-235714.28571428571</v>
      </c>
      <c r="U46" s="77">
        <f>IF('Summary &amp; Purchase Assumptions'!$C$20&gt;=U$5,SUM(U42:U45),"")</f>
        <v>-235714.28571428571</v>
      </c>
      <c r="V46" s="77">
        <f>IF('Summary &amp; Purchase Assumptions'!$C$20&gt;=V$5,SUM(V42:V45),"")</f>
        <v>-235714.28571428571</v>
      </c>
      <c r="W46" s="77">
        <f>IF('Summary &amp; Purchase Assumptions'!$C$20&gt;=W$5,SUM(W42:W45),"")</f>
        <v>-235714.28571428571</v>
      </c>
      <c r="X46" s="77">
        <f>IF('Summary &amp; Purchase Assumptions'!$C$20&gt;=X$5,SUM(X42:X45),"")</f>
        <v>-235714.28571428571</v>
      </c>
      <c r="Y46" s="77">
        <f>IF('Summary &amp; Purchase Assumptions'!$C$20&gt;=Y$5,SUM(Y42:Y45),"")</f>
        <v>-235714.28571428571</v>
      </c>
      <c r="Z46" s="77">
        <f>IF('Summary &amp; Purchase Assumptions'!$C$20&gt;=Z$5,SUM(Z42:Z45),"")</f>
        <v>-235714.28571428571</v>
      </c>
      <c r="AA46" s="77">
        <f>IF('Summary &amp; Purchase Assumptions'!$C$20&gt;=AA$5,SUM(AA42:AA45),"")</f>
        <v>-235714.28571428571</v>
      </c>
      <c r="AB46" s="77">
        <f>IF('Summary &amp; Purchase Assumptions'!$C$20&gt;=AB$5,SUM(AB42:AB45),"")</f>
        <v>-235714.28571428571</v>
      </c>
      <c r="AC46" s="77">
        <f>IF('Summary &amp; Purchase Assumptions'!$C$20&gt;=AC$5,SUM(AC42:AC45),"")</f>
        <v>-235714.28571428571</v>
      </c>
      <c r="AD46" s="77">
        <f>IF('Summary &amp; Purchase Assumptions'!$C$20&gt;=AD$5,SUM(AD42:AD45),"")</f>
        <v>-235714.28571428571</v>
      </c>
      <c r="AE46" s="77">
        <f>IF('Summary &amp; Purchase Assumptions'!$C$20&gt;=AE$5,SUM(AE42:AE45),"")</f>
        <v>-235714.28571428571</v>
      </c>
      <c r="AF46" s="77">
        <f>IF('Summary &amp; Purchase Assumptions'!$C$20&gt;=AF$5,SUM(AF42:AF45),"")</f>
        <v>-235714.28571428571</v>
      </c>
      <c r="AG46" s="77">
        <f>IF('Summary &amp; Purchase Assumptions'!$C$20&gt;=AG$5,SUM(AG42:AG45),"")</f>
        <v>-235714.28571428571</v>
      </c>
      <c r="AH46" s="77">
        <f>IF('Summary &amp; Purchase Assumptions'!$C$20&gt;=AH$5,SUM(AH42:AH45),"")</f>
        <v>-235714.28571428571</v>
      </c>
      <c r="AI46" s="77">
        <f>IF('Summary &amp; Purchase Assumptions'!$C$20&gt;=AI$5,SUM(AI42:AI45),"")</f>
        <v>-235714.28571428571</v>
      </c>
      <c r="AJ46" s="77">
        <f>IF('Summary &amp; Purchase Assumptions'!$C$20&gt;=AJ$5,SUM(AJ42:AJ45),"")</f>
        <v>-235714.28571428571</v>
      </c>
      <c r="AK46" s="77">
        <f>IF('Summary &amp; Purchase Assumptions'!$C$20&gt;=AK$5,SUM(AK42:AK45),"")</f>
        <v>-235714.28571428571</v>
      </c>
      <c r="AL46" s="77">
        <f>IF('Summary &amp; Purchase Assumptions'!$C$20&gt;=AL$5,SUM(AL42:AL45),"")</f>
        <v>-235714.28571428571</v>
      </c>
      <c r="AM46" s="77">
        <f>IF('Summary &amp; Purchase Assumptions'!$C$20&gt;=AM$5,SUM(AM42:AM45),"")</f>
        <v>-235714.28571428571</v>
      </c>
      <c r="AN46" s="77">
        <f>IF('Summary &amp; Purchase Assumptions'!$C$20&gt;=AN$5,SUM(AN42:AN45),"")</f>
        <v>-235714.28571428571</v>
      </c>
      <c r="AO46" s="77">
        <f>IF('Summary &amp; Purchase Assumptions'!$C$20&gt;=AO$5,SUM(AO42:AO45),"")</f>
        <v>0</v>
      </c>
      <c r="AP46" s="77">
        <f>IF('Summary &amp; Purchase Assumptions'!$C$20&gt;=AP$5,SUM(AP42:AP45),"")</f>
        <v>0</v>
      </c>
      <c r="AQ46" s="77">
        <f>IF('Summary &amp; Purchase Assumptions'!$C$20&gt;=AQ$5,SUM(AQ42:AQ45),"")</f>
        <v>0</v>
      </c>
      <c r="AR46" s="77">
        <f>IF('Summary &amp; Purchase Assumptions'!$C$20&gt;=AR$5,SUM(AR42:AR45),"")</f>
        <v>0</v>
      </c>
      <c r="AS46" s="77">
        <f>IF('Summary &amp; Purchase Assumptions'!$C$20&gt;=AS$5,SUM(AS42:AS45),"")</f>
        <v>0</v>
      </c>
      <c r="AT46" s="77">
        <f>IF('Summary &amp; Purchase Assumptions'!$C$20&gt;=AT$5,SUM(AT42:AT45),"")</f>
        <v>0</v>
      </c>
      <c r="AU46" s="77">
        <f>IF('Summary &amp; Purchase Assumptions'!$C$20&gt;=AU$5,SUM(AU42:AU45),"")</f>
        <v>0</v>
      </c>
      <c r="AV46" s="77">
        <f>IF('Summary &amp; Purchase Assumptions'!$C$20&gt;=AV$5,SUM(AV42:AV45),"")</f>
        <v>0</v>
      </c>
      <c r="AW46" s="77">
        <f>IF('Summary &amp; Purchase Assumptions'!$C$20&gt;=AW$5,SUM(AW42:AW45),"")</f>
        <v>0</v>
      </c>
      <c r="AX46" s="77">
        <f>IF('Summary &amp; Purchase Assumptions'!$C$20&gt;=AX$5,SUM(AX42:AX45),"")</f>
        <v>0</v>
      </c>
      <c r="AY46" s="77">
        <f>IF('Summary &amp; Purchase Assumptions'!$C$20&gt;=AY$5,SUM(AY42:AY45),"")</f>
        <v>0</v>
      </c>
      <c r="AZ46" s="77">
        <f>IF('Summary &amp; Purchase Assumptions'!$C$20&gt;=AZ$5,SUM(AZ42:AZ45),"")</f>
        <v>0</v>
      </c>
      <c r="BA46" s="77">
        <f>IF('Summary &amp; Purchase Assumptions'!$C$20&gt;=BA$5,SUM(BA42:BA45),"")</f>
        <v>0</v>
      </c>
      <c r="BB46" s="77">
        <f>IF('Summary &amp; Purchase Assumptions'!$C$20&gt;=BB$5,SUM(BB42:BB45),"")</f>
        <v>0</v>
      </c>
      <c r="BC46" s="77">
        <f>IF('Summary &amp; Purchase Assumptions'!$C$20&gt;=BC$5,SUM(BC42:BC45),"")</f>
        <v>0</v>
      </c>
      <c r="BD46" s="77">
        <f>IF('Summary &amp; Purchase Assumptions'!$C$20&gt;=BD$5,SUM(BD42:BD45),"")</f>
        <v>0</v>
      </c>
      <c r="BE46" s="77">
        <f>IF('Summary &amp; Purchase Assumptions'!$C$20&gt;=BE$5,SUM(BE42:BE45),"")</f>
        <v>0</v>
      </c>
      <c r="BF46" s="77">
        <f>IF('Summary &amp; Purchase Assumptions'!$C$20&gt;=BF$5,SUM(BF42:BF45),"")</f>
        <v>0</v>
      </c>
      <c r="BG46" s="77">
        <f>IF('Summary &amp; Purchase Assumptions'!$C$20&gt;=BG$5,SUM(BG42:BG45),"")</f>
        <v>0</v>
      </c>
      <c r="BH46" s="77">
        <f>IF('Summary &amp; Purchase Assumptions'!$C$20&gt;=BH$5,SUM(BH42:BH45),"")</f>
        <v>0</v>
      </c>
      <c r="BI46" s="77">
        <f>IF('Summary &amp; Purchase Assumptions'!$C$20&gt;=BI$5,SUM(BI42:BI45),"")</f>
        <v>0</v>
      </c>
      <c r="BJ46" s="77">
        <f>IF('Summary &amp; Purchase Assumptions'!$C$20&gt;=BJ$5,SUM(BJ42:BJ45),"")</f>
        <v>0</v>
      </c>
      <c r="BK46" s="77">
        <f>IF('Summary &amp; Purchase Assumptions'!$C$20&gt;=BK$5,SUM(BK42:BK45),"")</f>
        <v>0</v>
      </c>
      <c r="BL46" s="77">
        <f>IF('Summary &amp; Purchase Assumptions'!$C$20&gt;=BL$5,SUM(BL42:BL45),"")</f>
        <v>0</v>
      </c>
      <c r="BM46" s="77">
        <f>IF('Summary &amp; Purchase Assumptions'!$C$20&gt;=BM$5,SUM(BM42:BM45),"")</f>
        <v>0</v>
      </c>
      <c r="BN46" s="77">
        <f>IF('Summary &amp; Purchase Assumptions'!$C$20&gt;=BN$5,SUM(BN42:BN45),"")</f>
        <v>0</v>
      </c>
      <c r="BO46" s="77">
        <f>IF('Summary &amp; Purchase Assumptions'!$C$20&gt;=BO$5,SUM(BO42:BO45),"")</f>
        <v>0</v>
      </c>
      <c r="BP46" s="77">
        <f>IF('Summary &amp; Purchase Assumptions'!$C$20&gt;=BP$5,SUM(BP42:BP45),"")</f>
        <v>0</v>
      </c>
      <c r="BQ46" s="77">
        <f>IF('Summary &amp; Purchase Assumptions'!$C$20&gt;=BQ$5,SUM(BQ42:BQ45),"")</f>
        <v>0</v>
      </c>
      <c r="BR46" s="77">
        <f>IF('Summary &amp; Purchase Assumptions'!$C$20&gt;=BR$5,SUM(BR42:BR45),"")</f>
        <v>0</v>
      </c>
      <c r="BS46" s="77">
        <f>IF('Summary &amp; Purchase Assumptions'!$C$20&gt;=BS$5,SUM(BS42:BS45),"")</f>
        <v>0</v>
      </c>
      <c r="BT46" s="77">
        <f>IF('Summary &amp; Purchase Assumptions'!$C$20&gt;=BT$5,SUM(BT42:BT45),"")</f>
        <v>0</v>
      </c>
      <c r="BU46" s="77">
        <f>IF('Summary &amp; Purchase Assumptions'!$C$20&gt;=BU$5,SUM(BU42:BU45),"")</f>
        <v>0</v>
      </c>
      <c r="BV46" s="77">
        <f>IF('Summary &amp; Purchase Assumptions'!$C$20&gt;=BV$5,SUM(BV42:BV45),"")</f>
        <v>0</v>
      </c>
      <c r="BW46" s="77">
        <f>IF('Summary &amp; Purchase Assumptions'!$C$20&gt;=BW$5,SUM(BW42:BW45),"")</f>
        <v>0</v>
      </c>
      <c r="BX46" s="77">
        <f>IF('Summary &amp; Purchase Assumptions'!$C$20&gt;=BX$5,SUM(BX42:BX45),"")</f>
        <v>0</v>
      </c>
      <c r="BY46" s="77">
        <f>IF('Summary &amp; Purchase Assumptions'!$C$20&gt;=BY$5,SUM(BY42:BY45),"")</f>
        <v>0</v>
      </c>
      <c r="BZ46" s="77">
        <f>IF('Summary &amp; Purchase Assumptions'!$C$20&gt;=BZ$5,SUM(BZ42:BZ45),"")</f>
        <v>0</v>
      </c>
      <c r="CA46" s="77">
        <f>IF('Summary &amp; Purchase Assumptions'!$C$20&gt;=CA$5,SUM(CA42:CA45),"")</f>
        <v>0</v>
      </c>
      <c r="CB46" s="77">
        <f>IF('Summary &amp; Purchase Assumptions'!$C$20&gt;=CB$5,SUM(CB42:CB45),"")</f>
        <v>0</v>
      </c>
      <c r="CC46" s="77">
        <f>IF('Summary &amp; Purchase Assumptions'!$C$20&gt;=CC$5,SUM(CC42:CC45),"")</f>
        <v>0</v>
      </c>
      <c r="CD46" s="77">
        <f>IF('Summary &amp; Purchase Assumptions'!$C$20&gt;=CD$5,SUM(CD42:CD45),"")</f>
        <v>0</v>
      </c>
      <c r="CE46" s="77">
        <f>IF('Summary &amp; Purchase Assumptions'!$C$20&gt;=CE$5,SUM(CE42:CE45),"")</f>
        <v>0</v>
      </c>
      <c r="CF46" s="77">
        <f>IF('Summary &amp; Purchase Assumptions'!$C$20&gt;=CF$5,SUM(CF42:CF45),"")</f>
        <v>0</v>
      </c>
      <c r="CG46" s="77">
        <f>IF('Summary &amp; Purchase Assumptions'!$C$20&gt;=CG$5,SUM(CG42:CG45),"")</f>
        <v>0</v>
      </c>
      <c r="CH46" s="77">
        <f>IF('Summary &amp; Purchase Assumptions'!$C$20&gt;=CH$5,SUM(CH42:CH45),"")</f>
        <v>0</v>
      </c>
      <c r="CI46" s="77">
        <f>IF('Summary &amp; Purchase Assumptions'!$C$20&gt;=CI$5,SUM(CI42:CI45),"")</f>
        <v>0</v>
      </c>
      <c r="CJ46" s="77">
        <f>IF('Summary &amp; Purchase Assumptions'!$C$20&gt;=CJ$5,SUM(CJ42:CJ45),"")</f>
        <v>0</v>
      </c>
      <c r="CK46" s="77">
        <f>IF('Summary &amp; Purchase Assumptions'!$C$20&gt;=CK$5,SUM(CK42:CK45),"")</f>
        <v>0</v>
      </c>
      <c r="CL46" s="77">
        <f>IF('Summary &amp; Purchase Assumptions'!$C$20&gt;=CL$5,SUM(CL42:CL45),"")</f>
        <v>0</v>
      </c>
      <c r="CM46" s="77">
        <f>IF('Summary &amp; Purchase Assumptions'!$C$20&gt;=CM$5,SUM(CM42:CM45),"")</f>
        <v>0</v>
      </c>
      <c r="CN46" s="77">
        <f>IF('Summary &amp; Purchase Assumptions'!$C$20&gt;=CN$5,SUM(CN42:CN45),"")</f>
        <v>0</v>
      </c>
      <c r="CO46" s="77">
        <f>IF('Summary &amp; Purchase Assumptions'!$C$20&gt;=CO$5,SUM(CO42:CO45),"")</f>
        <v>0</v>
      </c>
      <c r="CP46" s="77">
        <f>IF('Summary &amp; Purchase Assumptions'!$C$20&gt;=CP$5,SUM(CP42:CP45),"")</f>
        <v>0</v>
      </c>
      <c r="CQ46" s="77">
        <f>IF('Summary &amp; Purchase Assumptions'!$C$20&gt;=CQ$5,SUM(CQ42:CQ45),"")</f>
        <v>-61137.11808179364</v>
      </c>
      <c r="CR46" s="77">
        <f>IF('Summary &amp; Purchase Assumptions'!$C$20&gt;=CR$5,SUM(CR42:CR45),"")</f>
        <v>0</v>
      </c>
      <c r="CS46" s="77">
        <f>IF('Summary &amp; Purchase Assumptions'!$C$20&gt;=CS$5,SUM(CS42:CS45),"")</f>
        <v>0</v>
      </c>
      <c r="CT46" s="77">
        <f>IF('Summary &amp; Purchase Assumptions'!$C$20&gt;=CT$5,SUM(CT42:CT45),"")</f>
        <v>0</v>
      </c>
      <c r="CU46" s="77">
        <f>IF('Summary &amp; Purchase Assumptions'!$C$20&gt;=CU$5,SUM(CU42:CU45),"")</f>
        <v>0</v>
      </c>
      <c r="CV46" s="77">
        <f>IF('Summary &amp; Purchase Assumptions'!$C$20&gt;=CV$5,SUM(CV42:CV45),"")</f>
        <v>0</v>
      </c>
      <c r="CW46" s="77">
        <f>IF('Summary &amp; Purchase Assumptions'!$C$20&gt;=CW$5,SUM(CW42:CW45),"")</f>
        <v>0</v>
      </c>
      <c r="CX46" s="77">
        <f>IF('Summary &amp; Purchase Assumptions'!$C$20&gt;=CX$5,SUM(CX42:CX45),"")</f>
        <v>0</v>
      </c>
      <c r="CY46" s="77">
        <f>IF('Summary &amp; Purchase Assumptions'!$C$20&gt;=CY$5,SUM(CY42:CY45),"")</f>
        <v>0</v>
      </c>
      <c r="CZ46" s="77">
        <f>IF('Summary &amp; Purchase Assumptions'!$C$20&gt;=CZ$5,SUM(CZ42:CZ45),"")</f>
        <v>0</v>
      </c>
      <c r="DA46" s="77">
        <f>IF('Summary &amp; Purchase Assumptions'!$C$20&gt;=DA$5,SUM(DA42:DA45),"")</f>
        <v>0</v>
      </c>
      <c r="DB46" s="77">
        <f>IF('Summary &amp; Purchase Assumptions'!$C$20&gt;=DB$5,SUM(DB42:DB45),"")</f>
        <v>0</v>
      </c>
      <c r="DC46" s="77">
        <f>IF('Summary &amp; Purchase Assumptions'!$C$20&gt;=DC$5,SUM(DC42:DC45),"")</f>
        <v>0</v>
      </c>
      <c r="DD46" s="77">
        <f>IF('Summary &amp; Purchase Assumptions'!$C$20&gt;=DD$5,SUM(DD42:DD45),"")</f>
        <v>0</v>
      </c>
      <c r="DE46" s="77">
        <f>IF('Summary &amp; Purchase Assumptions'!$C$20&gt;=DE$5,SUM(DE42:DE45),"")</f>
        <v>0</v>
      </c>
      <c r="DF46" s="77">
        <f>IF('Summary &amp; Purchase Assumptions'!$C$20&gt;=DF$5,SUM(DF42:DF45),"")</f>
        <v>0</v>
      </c>
      <c r="DG46" s="77">
        <f>IF('Summary &amp; Purchase Assumptions'!$C$20&gt;=DG$5,SUM(DG42:DG45),"")</f>
        <v>0</v>
      </c>
      <c r="DH46" s="77">
        <f>IF('Summary &amp; Purchase Assumptions'!$C$20&gt;=DH$5,SUM(DH42:DH45),"")</f>
        <v>0</v>
      </c>
      <c r="DI46" s="77">
        <f>IF('Summary &amp; Purchase Assumptions'!$C$20&gt;=DI$5,SUM(DI42:DI45),"")</f>
        <v>0</v>
      </c>
      <c r="DJ46" s="77">
        <f>IF('Summary &amp; Purchase Assumptions'!$C$20&gt;=DJ$5,SUM(DJ42:DJ45),"")</f>
        <v>0</v>
      </c>
      <c r="DK46" s="77">
        <f>IF('Summary &amp; Purchase Assumptions'!$C$20&gt;=DK$5,SUM(DK42:DK45),"")</f>
        <v>0</v>
      </c>
      <c r="DL46" s="77">
        <f>IF('Summary &amp; Purchase Assumptions'!$C$20&gt;=DL$5,SUM(DL42:DL45),"")</f>
        <v>-106989.95664313887</v>
      </c>
      <c r="DM46" s="77">
        <f>IF('Summary &amp; Purchase Assumptions'!$C$20&gt;=DM$5,SUM(DM42:DM45),"")</f>
        <v>0</v>
      </c>
      <c r="DN46" s="77">
        <f>IF('Summary &amp; Purchase Assumptions'!$C$20&gt;=DN$5,SUM(DN42:DN45),"")</f>
        <v>0</v>
      </c>
      <c r="DO46" s="77">
        <f>IF('Summary &amp; Purchase Assumptions'!$C$20&gt;=DO$5,SUM(DO42:DO45),"")</f>
        <v>0</v>
      </c>
      <c r="DP46" s="77">
        <f>IF('Summary &amp; Purchase Assumptions'!$C$20&gt;=DP$5,SUM(DP42:DP45),"")</f>
        <v>0</v>
      </c>
      <c r="DQ46" s="77">
        <f>IF('Summary &amp; Purchase Assumptions'!$C$20&gt;=DQ$5,SUM(DQ42:DQ45),"")</f>
        <v>0</v>
      </c>
      <c r="DR46" s="77">
        <f>IF('Summary &amp; Purchase Assumptions'!$C$20&gt;=DR$5,SUM(DR42:DR45),"")</f>
        <v>0</v>
      </c>
      <c r="DS46" s="77">
        <f>IF('Summary &amp; Purchase Assumptions'!$C$20&gt;=DS$5,SUM(DS42:DS45),"")</f>
        <v>0</v>
      </c>
      <c r="DT46" s="77">
        <f>IF('Summary &amp; Purchase Assumptions'!$C$20&gt;=DT$5,SUM(DT42:DT45),"")</f>
        <v>0</v>
      </c>
      <c r="DU46" s="77">
        <f>IF('Summary &amp; Purchase Assumptions'!$C$20&gt;=DU$5,SUM(DU42:DU45),"")</f>
        <v>0</v>
      </c>
      <c r="DV46" s="77" t="str">
        <f>IF('Summary &amp; Purchase Assumptions'!$C$20&gt;=DV$5,SUM(DV42:DV45),"")</f>
        <v/>
      </c>
      <c r="DW46" s="77" t="str">
        <f>IF('Summary &amp; Purchase Assumptions'!$C$20&gt;=DW$5,SUM(DW42:DW45),"")</f>
        <v/>
      </c>
      <c r="DX46" s="77" t="str">
        <f>IF('Summary &amp; Purchase Assumptions'!$C$20&gt;=DX$5,SUM(DX42:DX45),"")</f>
        <v/>
      </c>
      <c r="DY46" s="77" t="str">
        <f>IF('Summary &amp; Purchase Assumptions'!$C$20&gt;=DY$5,SUM(DY42:DY45),"")</f>
        <v/>
      </c>
      <c r="DZ46" s="77" t="str">
        <f>IF('Summary &amp; Purchase Assumptions'!$C$20&gt;=DZ$5,SUM(DZ42:DZ45),"")</f>
        <v/>
      </c>
      <c r="EA46" s="77" t="str">
        <f>IF('Summary &amp; Purchase Assumptions'!$C$20&gt;=EA$5,SUM(EA42:EA45),"")</f>
        <v/>
      </c>
      <c r="EB46" s="77" t="str">
        <f>IF('Summary &amp; Purchase Assumptions'!$C$20&gt;=EB$5,SUM(EB42:EB45),"")</f>
        <v/>
      </c>
      <c r="EC46" s="77" t="str">
        <f>IF('Summary &amp; Purchase Assumptions'!$C$20&gt;=EC$5,SUM(EC42:EC45),"")</f>
        <v/>
      </c>
      <c r="ED46" s="77" t="str">
        <f>IF('Summary &amp; Purchase Assumptions'!$C$20&gt;=ED$5,SUM(ED42:ED45),"")</f>
        <v/>
      </c>
      <c r="EE46" s="77" t="str">
        <f>IF('Summary &amp; Purchase Assumptions'!$C$20&gt;=EE$5,SUM(EE42:EE45),"")</f>
        <v/>
      </c>
      <c r="EF46" s="77" t="str">
        <f>IF('Summary &amp; Purchase Assumptions'!$C$20&gt;=EF$5,SUM(EF42:EF45),"")</f>
        <v/>
      </c>
      <c r="EG46" s="78" t="str">
        <f>IF('Summary &amp; Purchase Assumptions'!$C$20&gt;=EG$5,SUM(EG42:EG45),"")</f>
        <v/>
      </c>
      <c r="EH46" s="53" t="s">
        <v>106</v>
      </c>
    </row>
    <row r="47" spans="2:139" s="222" customFormat="1" ht="12.75" customHeight="1" thickTop="1" x14ac:dyDescent="0.25">
      <c r="B47" s="218"/>
      <c r="C47" s="219"/>
      <c r="D47" s="220"/>
      <c r="E47" s="352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21"/>
      <c r="AL47" s="221"/>
      <c r="AM47" s="221"/>
      <c r="AN47" s="221"/>
      <c r="AO47" s="221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221"/>
      <c r="BB47" s="221"/>
      <c r="BC47" s="221"/>
      <c r="BD47" s="221"/>
      <c r="BE47" s="221"/>
      <c r="BF47" s="221"/>
      <c r="BG47" s="221"/>
      <c r="BH47" s="221"/>
      <c r="BI47" s="221"/>
      <c r="BJ47" s="221"/>
      <c r="BK47" s="221"/>
      <c r="BL47" s="221"/>
      <c r="BM47" s="221"/>
      <c r="BN47" s="221"/>
      <c r="BO47" s="221"/>
      <c r="BP47" s="221"/>
      <c r="BQ47" s="221"/>
      <c r="BR47" s="221"/>
      <c r="BS47" s="221"/>
      <c r="BT47" s="221"/>
      <c r="BU47" s="221"/>
      <c r="BV47" s="221"/>
      <c r="BW47" s="221"/>
      <c r="BX47" s="221"/>
      <c r="BY47" s="221"/>
      <c r="BZ47" s="221"/>
      <c r="CA47" s="221"/>
      <c r="CB47" s="221"/>
      <c r="CC47" s="221"/>
      <c r="CD47" s="221"/>
      <c r="CE47" s="221"/>
      <c r="CF47" s="221"/>
      <c r="CG47" s="221"/>
      <c r="CH47" s="221"/>
      <c r="CI47" s="221"/>
      <c r="CJ47" s="221"/>
      <c r="CK47" s="221"/>
      <c r="CL47" s="221"/>
      <c r="CM47" s="221"/>
      <c r="CN47" s="221"/>
      <c r="CO47" s="221"/>
      <c r="CP47" s="221"/>
      <c r="CQ47" s="221"/>
      <c r="CR47" s="221"/>
      <c r="CS47" s="221"/>
      <c r="CT47" s="221"/>
      <c r="CU47" s="221"/>
      <c r="CV47" s="221"/>
      <c r="CW47" s="221"/>
      <c r="CX47" s="221"/>
      <c r="CY47" s="221"/>
      <c r="CZ47" s="221"/>
      <c r="DA47" s="221"/>
      <c r="DB47" s="221"/>
      <c r="DC47" s="221"/>
      <c r="DD47" s="221"/>
      <c r="DE47" s="221"/>
      <c r="DF47" s="221"/>
      <c r="DG47" s="221"/>
      <c r="DH47" s="221"/>
      <c r="DI47" s="221"/>
      <c r="DJ47" s="221"/>
      <c r="DK47" s="221"/>
      <c r="DL47" s="221"/>
      <c r="DM47" s="221"/>
      <c r="DN47" s="221"/>
      <c r="DO47" s="221"/>
      <c r="DP47" s="221"/>
      <c r="DQ47" s="221"/>
      <c r="DR47" s="221"/>
      <c r="DS47" s="221"/>
      <c r="DT47" s="221"/>
      <c r="DU47" s="221"/>
      <c r="DV47" s="221"/>
      <c r="DW47" s="221"/>
      <c r="DX47" s="221"/>
      <c r="DY47" s="221"/>
      <c r="DZ47" s="221"/>
      <c r="EA47" s="221"/>
      <c r="EB47" s="221"/>
      <c r="EC47" s="221"/>
      <c r="ED47" s="221"/>
      <c r="EE47" s="221"/>
      <c r="EF47" s="221"/>
      <c r="EG47" s="221"/>
      <c r="EH47" s="602" t="s">
        <v>106</v>
      </c>
      <c r="EI47" s="215" t="s">
        <v>106</v>
      </c>
    </row>
    <row r="48" spans="2:139" s="163" customFormat="1" ht="12.75" customHeight="1" x14ac:dyDescent="0.25">
      <c r="B48" s="166" t="s">
        <v>71</v>
      </c>
      <c r="C48" s="37"/>
      <c r="D48" s="161"/>
      <c r="E48" s="34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/>
      <c r="BB48" s="162"/>
      <c r="BC48" s="162"/>
      <c r="BD48" s="162"/>
      <c r="BE48" s="162"/>
      <c r="BF48" s="162"/>
      <c r="BG48" s="162"/>
      <c r="BH48" s="162"/>
      <c r="BI48" s="162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  <c r="CT48" s="162"/>
      <c r="CU48" s="162"/>
      <c r="CV48" s="162"/>
      <c r="CW48" s="162"/>
      <c r="CX48" s="162"/>
      <c r="CY48" s="162"/>
      <c r="CZ48" s="162"/>
      <c r="DA48" s="162"/>
      <c r="DB48" s="162"/>
      <c r="DC48" s="162"/>
      <c r="DD48" s="162"/>
      <c r="DE48" s="162"/>
      <c r="DF48" s="162"/>
      <c r="DG48" s="162"/>
      <c r="DH48" s="162"/>
      <c r="DI48" s="162"/>
      <c r="DJ48" s="162"/>
      <c r="DK48" s="162"/>
      <c r="DL48" s="162"/>
      <c r="DM48" s="162"/>
      <c r="DN48" s="162"/>
      <c r="DO48" s="162"/>
      <c r="DP48" s="162"/>
      <c r="DQ48" s="162"/>
      <c r="DR48" s="162"/>
      <c r="DS48" s="162"/>
      <c r="DT48" s="162"/>
      <c r="DU48" s="162"/>
      <c r="DV48" s="162"/>
      <c r="DW48" s="162"/>
      <c r="DX48" s="162"/>
      <c r="DY48" s="162"/>
      <c r="DZ48" s="162"/>
      <c r="EA48" s="162"/>
      <c r="EB48" s="162"/>
      <c r="EC48" s="162"/>
      <c r="ED48" s="162"/>
      <c r="EE48" s="162"/>
      <c r="EF48" s="162"/>
      <c r="EG48" s="162"/>
      <c r="EH48" s="603" t="s">
        <v>106</v>
      </c>
      <c r="EI48" s="53" t="s">
        <v>106</v>
      </c>
    </row>
    <row r="49" spans="2:139" s="163" customFormat="1" ht="12.75" customHeight="1" x14ac:dyDescent="0.25">
      <c r="B49" s="41"/>
      <c r="C49" s="31" t="s">
        <v>66</v>
      </c>
      <c r="D49" s="338">
        <f>SUM(E49:EG49)</f>
        <v>-105000000</v>
      </c>
      <c r="E49" s="273">
        <f>-'Summary &amp; Purchase Assumptions'!F18</f>
        <v>-105000000</v>
      </c>
      <c r="F49" s="164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603" t="s">
        <v>106</v>
      </c>
      <c r="EI49" s="53" t="s">
        <v>106</v>
      </c>
    </row>
    <row r="50" spans="2:139" s="163" customFormat="1" ht="12.75" customHeight="1" x14ac:dyDescent="0.25">
      <c r="B50" s="41"/>
      <c r="C50" s="31" t="s">
        <v>67</v>
      </c>
      <c r="D50" s="338">
        <f t="shared" ref="D50" si="66">SUM(E50:EG50)</f>
        <v>-2100000</v>
      </c>
      <c r="E50" s="273">
        <f>E49*'Summary &amp; Purchase Assumptions'!F19</f>
        <v>-2100000</v>
      </c>
      <c r="F50" s="164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603" t="s">
        <v>106</v>
      </c>
      <c r="EI50" s="53" t="s">
        <v>106</v>
      </c>
    </row>
    <row r="51" spans="2:139" s="163" customFormat="1" ht="12.75" customHeight="1" x14ac:dyDescent="0.25">
      <c r="B51" s="41"/>
      <c r="C51" s="165" t="s">
        <v>68</v>
      </c>
      <c r="D51" s="338">
        <f ca="1">SUM(E51:EG51)</f>
        <v>137724615.91406682</v>
      </c>
      <c r="E51" s="273"/>
      <c r="F51" s="32" t="str">
        <f>IF('Summary &amp; Purchase Assumptions'!$C$20=F5,SUM(G39:R39)/'Summary &amp; Purchase Assumptions'!$F$25,"")</f>
        <v/>
      </c>
      <c r="G51" s="32" t="str">
        <f>IF('Summary &amp; Purchase Assumptions'!$C$20=G5,SUM(H39:S39)/'Summary &amp; Purchase Assumptions'!$F$25,"")</f>
        <v/>
      </c>
      <c r="H51" s="32" t="str">
        <f>IF('Summary &amp; Purchase Assumptions'!$C$20=H5,SUM(I39:T39)/'Summary &amp; Purchase Assumptions'!$F$25,"")</f>
        <v/>
      </c>
      <c r="I51" s="32" t="str">
        <f>IF('Summary &amp; Purchase Assumptions'!$C$20=I5,SUM(J39:U39)/'Summary &amp; Purchase Assumptions'!$F$25,"")</f>
        <v/>
      </c>
      <c r="J51" s="32" t="str">
        <f>IF('Summary &amp; Purchase Assumptions'!$C$20=J5,SUM(K39:V39)/'Summary &amp; Purchase Assumptions'!$F$25,"")</f>
        <v/>
      </c>
      <c r="K51" s="32" t="str">
        <f>IF('Summary &amp; Purchase Assumptions'!$C$20=K5,SUM(L39:W39)/'Summary &amp; Purchase Assumptions'!$F$25,"")</f>
        <v/>
      </c>
      <c r="L51" s="32" t="str">
        <f>IF('Summary &amp; Purchase Assumptions'!$C$20=L5,SUM(M39:X39)/'Summary &amp; Purchase Assumptions'!$F$25,"")</f>
        <v/>
      </c>
      <c r="M51" s="32" t="str">
        <f>IF('Summary &amp; Purchase Assumptions'!$C$20=M5,SUM(N39:Y39)/'Summary &amp; Purchase Assumptions'!$F$25,"")</f>
        <v/>
      </c>
      <c r="N51" s="32" t="str">
        <f>IF('Summary &amp; Purchase Assumptions'!$C$20=N5,SUM(O39:Z39)/'Summary &amp; Purchase Assumptions'!$F$25,"")</f>
        <v/>
      </c>
      <c r="O51" s="32" t="str">
        <f>IF('Summary &amp; Purchase Assumptions'!$C$20=O5,SUM(P39:AA39)/'Summary &amp; Purchase Assumptions'!$F$25,"")</f>
        <v/>
      </c>
      <c r="P51" s="32" t="str">
        <f>IF('Summary &amp; Purchase Assumptions'!$C$20=P5,SUM(Q39:AB39)/'Summary &amp; Purchase Assumptions'!$F$25,"")</f>
        <v/>
      </c>
      <c r="Q51" s="32" t="str">
        <f>IF('Summary &amp; Purchase Assumptions'!$C$20=Q5,SUM(R39:AC39)/'Summary &amp; Purchase Assumptions'!$F$25,"")</f>
        <v/>
      </c>
      <c r="R51" s="32" t="str">
        <f>IF('Summary &amp; Purchase Assumptions'!$C$20=R5,SUM(S39:AD39)/'Summary &amp; Purchase Assumptions'!$F$25,"")</f>
        <v/>
      </c>
      <c r="S51" s="32" t="str">
        <f>IF('Summary &amp; Purchase Assumptions'!$C$20=S5,SUM(T39:AE39)/'Summary &amp; Purchase Assumptions'!$F$25,"")</f>
        <v/>
      </c>
      <c r="T51" s="32" t="str">
        <f>IF('Summary &amp; Purchase Assumptions'!$C$20=T5,SUM(U39:AF39)/'Summary &amp; Purchase Assumptions'!$F$25,"")</f>
        <v/>
      </c>
      <c r="U51" s="32" t="str">
        <f>IF('Summary &amp; Purchase Assumptions'!$C$20=U5,SUM(V39:AG39)/'Summary &amp; Purchase Assumptions'!$F$25,"")</f>
        <v/>
      </c>
      <c r="V51" s="32" t="str">
        <f>IF('Summary &amp; Purchase Assumptions'!$C$20=V5,SUM(W39:AH39)/'Summary &amp; Purchase Assumptions'!$F$25,"")</f>
        <v/>
      </c>
      <c r="W51" s="32" t="str">
        <f>IF('Summary &amp; Purchase Assumptions'!$C$20=W5,SUM(X39:AI39)/'Summary &amp; Purchase Assumptions'!$F$25,"")</f>
        <v/>
      </c>
      <c r="X51" s="32" t="str">
        <f>IF('Summary &amp; Purchase Assumptions'!$C$20=X5,SUM(Y39:AJ39)/'Summary &amp; Purchase Assumptions'!$F$25,"")</f>
        <v/>
      </c>
      <c r="Y51" s="32" t="str">
        <f>IF('Summary &amp; Purchase Assumptions'!$C$20=Y5,SUM(Z39:AK39)/'Summary &amp; Purchase Assumptions'!$F$25,"")</f>
        <v/>
      </c>
      <c r="Z51" s="32" t="str">
        <f>IF('Summary &amp; Purchase Assumptions'!$C$20=Z5,SUM(AA39:AL39)/'Summary &amp; Purchase Assumptions'!$F$25,"")</f>
        <v/>
      </c>
      <c r="AA51" s="32" t="str">
        <f>IF('Summary &amp; Purchase Assumptions'!$C$20=AA5,SUM(AB39:AM39)/'Summary &amp; Purchase Assumptions'!$F$25,"")</f>
        <v/>
      </c>
      <c r="AB51" s="32" t="str">
        <f>IF('Summary &amp; Purchase Assumptions'!$C$20=AB5,SUM(AC39:AN39)/'Summary &amp; Purchase Assumptions'!$F$25,"")</f>
        <v/>
      </c>
      <c r="AC51" s="32" t="str">
        <f>IF('Summary &amp; Purchase Assumptions'!$C$20=AC5,SUM(AD39:AO39)/'Summary &amp; Purchase Assumptions'!$F$25,"")</f>
        <v/>
      </c>
      <c r="AD51" s="32" t="str">
        <f>IF('Summary &amp; Purchase Assumptions'!$C$20=AD5,SUM(AE39:AP39)/'Summary &amp; Purchase Assumptions'!$F$25,"")</f>
        <v/>
      </c>
      <c r="AE51" s="32" t="str">
        <f>IF('Summary &amp; Purchase Assumptions'!$C$20=AE5,SUM(AF39:AQ39)/'Summary &amp; Purchase Assumptions'!$F$25,"")</f>
        <v/>
      </c>
      <c r="AF51" s="32" t="str">
        <f>IF('Summary &amp; Purchase Assumptions'!$C$20=AF5,SUM(AG39:AR39)/'Summary &amp; Purchase Assumptions'!$F$25,"")</f>
        <v/>
      </c>
      <c r="AG51" s="32" t="str">
        <f>IF('Summary &amp; Purchase Assumptions'!$C$20=AG5,SUM(AH39:AS39)/'Summary &amp; Purchase Assumptions'!$F$25,"")</f>
        <v/>
      </c>
      <c r="AH51" s="32" t="str">
        <f>IF('Summary &amp; Purchase Assumptions'!$C$20=AH5,SUM(AI39:AT39)/'Summary &amp; Purchase Assumptions'!$F$25,"")</f>
        <v/>
      </c>
      <c r="AI51" s="32" t="str">
        <f>IF('Summary &amp; Purchase Assumptions'!$C$20=AI5,SUM(AJ39:AU39)/'Summary &amp; Purchase Assumptions'!$F$25,"")</f>
        <v/>
      </c>
      <c r="AJ51" s="32" t="str">
        <f>IF('Summary &amp; Purchase Assumptions'!$C$20=AJ5,SUM(AK39:AV39)/'Summary &amp; Purchase Assumptions'!$F$25,"")</f>
        <v/>
      </c>
      <c r="AK51" s="32" t="str">
        <f>IF('Summary &amp; Purchase Assumptions'!$C$20=AK5,SUM(AL39:AW39)/'Summary &amp; Purchase Assumptions'!$F$25,"")</f>
        <v/>
      </c>
      <c r="AL51" s="32" t="str">
        <f>IF('Summary &amp; Purchase Assumptions'!$C$20=AL5,SUM(AM39:AX39)/'Summary &amp; Purchase Assumptions'!$F$25,"")</f>
        <v/>
      </c>
      <c r="AM51" s="32" t="str">
        <f>IF('Summary &amp; Purchase Assumptions'!$C$20=AM5,SUM(AN39:AY39)/'Summary &amp; Purchase Assumptions'!$F$25,"")</f>
        <v/>
      </c>
      <c r="AN51" s="32" t="str">
        <f>IF('Summary &amp; Purchase Assumptions'!$C$20=AN5,SUM(AO39:AZ39)/'Summary &amp; Purchase Assumptions'!$F$25,"")</f>
        <v/>
      </c>
      <c r="AO51" s="32" t="str">
        <f>IF('Summary &amp; Purchase Assumptions'!$C$20=AO5,SUM(AP39:BA39)/'Summary &amp; Purchase Assumptions'!$F$25,"")</f>
        <v/>
      </c>
      <c r="AP51" s="32" t="str">
        <f>IF('Summary &amp; Purchase Assumptions'!$C$20=AP5,SUM(AQ39:BB39)/'Summary &amp; Purchase Assumptions'!$F$25,"")</f>
        <v/>
      </c>
      <c r="AQ51" s="32" t="str">
        <f>IF('Summary &amp; Purchase Assumptions'!$C$20=AQ5,SUM(AR39:BC39)/'Summary &amp; Purchase Assumptions'!$F$25,"")</f>
        <v/>
      </c>
      <c r="AR51" s="32" t="str">
        <f>IF('Summary &amp; Purchase Assumptions'!$C$20=AR5,SUM(AS39:BD39)/'Summary &amp; Purchase Assumptions'!$F$25,"")</f>
        <v/>
      </c>
      <c r="AS51" s="32" t="str">
        <f>IF('Summary &amp; Purchase Assumptions'!$C$20=AS5,SUM(AT39:BE39)/'Summary &amp; Purchase Assumptions'!$F$25,"")</f>
        <v/>
      </c>
      <c r="AT51" s="32" t="str">
        <f>IF('Summary &amp; Purchase Assumptions'!$C$20=AT5,SUM(AU39:BF39)/'Summary &amp; Purchase Assumptions'!$F$25,"")</f>
        <v/>
      </c>
      <c r="AU51" s="32" t="str">
        <f>IF('Summary &amp; Purchase Assumptions'!$C$20=AU5,SUM(AV39:BG39)/'Summary &amp; Purchase Assumptions'!$F$25,"")</f>
        <v/>
      </c>
      <c r="AV51" s="32" t="str">
        <f>IF('Summary &amp; Purchase Assumptions'!$C$20=AV5,SUM(AW39:BH39)/'Summary &amp; Purchase Assumptions'!$F$25,"")</f>
        <v/>
      </c>
      <c r="AW51" s="32" t="str">
        <f>IF('Summary &amp; Purchase Assumptions'!$C$20=AW5,SUM(AX39:BI39)/'Summary &amp; Purchase Assumptions'!$F$25,"")</f>
        <v/>
      </c>
      <c r="AX51" s="32" t="str">
        <f>IF('Summary &amp; Purchase Assumptions'!$C$20=AX5,SUM(AY39:BJ39)/'Summary &amp; Purchase Assumptions'!$F$25,"")</f>
        <v/>
      </c>
      <c r="AY51" s="32" t="str">
        <f>IF('Summary &amp; Purchase Assumptions'!$C$20=AY5,SUM(AZ39:BK39)/'Summary &amp; Purchase Assumptions'!$F$25,"")</f>
        <v/>
      </c>
      <c r="AZ51" s="32" t="str">
        <f>IF('Summary &amp; Purchase Assumptions'!$C$20=AZ5,SUM(BA39:BL39)/'Summary &amp; Purchase Assumptions'!$F$25,"")</f>
        <v/>
      </c>
      <c r="BA51" s="32" t="str">
        <f>IF('Summary &amp; Purchase Assumptions'!$C$20=BA5,SUM(BB39:BM39)/'Summary &amp; Purchase Assumptions'!$F$25,"")</f>
        <v/>
      </c>
      <c r="BB51" s="32" t="str">
        <f>IF('Summary &amp; Purchase Assumptions'!$C$20=BB5,SUM(BC39:BN39)/'Summary &amp; Purchase Assumptions'!$F$25,"")</f>
        <v/>
      </c>
      <c r="BC51" s="32" t="str">
        <f>IF('Summary &amp; Purchase Assumptions'!$C$20=BC5,SUM(BD39:BO39)/'Summary &amp; Purchase Assumptions'!$F$25,"")</f>
        <v/>
      </c>
      <c r="BD51" s="32" t="str">
        <f>IF('Summary &amp; Purchase Assumptions'!$C$20=BD5,SUM(BE39:BP39)/'Summary &amp; Purchase Assumptions'!$F$25,"")</f>
        <v/>
      </c>
      <c r="BE51" s="32" t="str">
        <f>IF('Summary &amp; Purchase Assumptions'!$C$20=BE5,SUM(BF39:BQ39)/'Summary &amp; Purchase Assumptions'!$F$25,"")</f>
        <v/>
      </c>
      <c r="BF51" s="32" t="str">
        <f>IF('Summary &amp; Purchase Assumptions'!$C$20=BF5,SUM(BG39:BR39)/'Summary &amp; Purchase Assumptions'!$F$25,"")</f>
        <v/>
      </c>
      <c r="BG51" s="32" t="str">
        <f>IF('Summary &amp; Purchase Assumptions'!$C$20=BG5,SUM(BH39:BS39)/'Summary &amp; Purchase Assumptions'!$F$25,"")</f>
        <v/>
      </c>
      <c r="BH51" s="32" t="str">
        <f>IF('Summary &amp; Purchase Assumptions'!$C$20=BH5,SUM(BI39:BT39)/'Summary &amp; Purchase Assumptions'!$F$25,"")</f>
        <v/>
      </c>
      <c r="BI51" s="32" t="str">
        <f>IF('Summary &amp; Purchase Assumptions'!$C$20=BI5,SUM(BJ39:BU39)/'Summary &amp; Purchase Assumptions'!$F$25,"")</f>
        <v/>
      </c>
      <c r="BJ51" s="32" t="str">
        <f>IF('Summary &amp; Purchase Assumptions'!$C$20=BJ5,SUM(BK39:BV39)/'Summary &amp; Purchase Assumptions'!$F$25,"")</f>
        <v/>
      </c>
      <c r="BK51" s="32" t="str">
        <f>IF('Summary &amp; Purchase Assumptions'!$C$20=BK5,SUM(BL39:BW39)/'Summary &amp; Purchase Assumptions'!$F$25,"")</f>
        <v/>
      </c>
      <c r="BL51" s="32" t="str">
        <f>IF('Summary &amp; Purchase Assumptions'!$C$20=BL5,SUM(BM39:BX39)/'Summary &amp; Purchase Assumptions'!$F$25,"")</f>
        <v/>
      </c>
      <c r="BM51" s="32" t="str">
        <f>IF('Summary &amp; Purchase Assumptions'!$C$20=BM5,SUM(BN39:BY39)/'Summary &amp; Purchase Assumptions'!$F$25,"")</f>
        <v/>
      </c>
      <c r="BN51" s="32" t="str">
        <f>IF('Summary &amp; Purchase Assumptions'!$C$20=BN5,SUM(BO39:BZ39)/'Summary &amp; Purchase Assumptions'!$F$25,"")</f>
        <v/>
      </c>
      <c r="BO51" s="32" t="str">
        <f>IF('Summary &amp; Purchase Assumptions'!$C$20=BO5,SUM(BP39:CA39)/'Summary &amp; Purchase Assumptions'!$F$25,"")</f>
        <v/>
      </c>
      <c r="BP51" s="32" t="str">
        <f>IF('Summary &amp; Purchase Assumptions'!$C$20=BP5,SUM(BQ39:CB39)/'Summary &amp; Purchase Assumptions'!$F$25,"")</f>
        <v/>
      </c>
      <c r="BQ51" s="32" t="str">
        <f>IF('Summary &amp; Purchase Assumptions'!$C$20=BQ5,SUM(BR39:CC39)/'Summary &amp; Purchase Assumptions'!$F$25,"")</f>
        <v/>
      </c>
      <c r="BR51" s="32" t="str">
        <f>IF('Summary &amp; Purchase Assumptions'!$C$20=BR5,SUM(BS39:CD39)/'Summary &amp; Purchase Assumptions'!$F$25,"")</f>
        <v/>
      </c>
      <c r="BS51" s="32" t="str">
        <f>IF('Summary &amp; Purchase Assumptions'!$C$20=BS5,SUM(BT39:CE39)/'Summary &amp; Purchase Assumptions'!$F$25,"")</f>
        <v/>
      </c>
      <c r="BT51" s="32" t="str">
        <f>IF('Summary &amp; Purchase Assumptions'!$C$20=BT5,SUM(BU39:CF39)/'Summary &amp; Purchase Assumptions'!$F$25,"")</f>
        <v/>
      </c>
      <c r="BU51" s="32" t="str">
        <f>IF('Summary &amp; Purchase Assumptions'!$C$20=BU5,SUM(BV39:CG39)/'Summary &amp; Purchase Assumptions'!$F$25,"")</f>
        <v/>
      </c>
      <c r="BV51" s="32" t="str">
        <f>IF('Summary &amp; Purchase Assumptions'!$C$20=BV5,SUM(BW39:CH39)/'Summary &amp; Purchase Assumptions'!$F$25,"")</f>
        <v/>
      </c>
      <c r="BW51" s="32" t="str">
        <f>IF('Summary &amp; Purchase Assumptions'!$C$20=BW5,SUM(BX39:CI39)/'Summary &amp; Purchase Assumptions'!$F$25,"")</f>
        <v/>
      </c>
      <c r="BX51" s="32" t="str">
        <f>IF('Summary &amp; Purchase Assumptions'!$C$20=BX5,SUM(BY39:CJ39)/'Summary &amp; Purchase Assumptions'!$F$25,"")</f>
        <v/>
      </c>
      <c r="BY51" s="32" t="str">
        <f>IF('Summary &amp; Purchase Assumptions'!$C$20=BY5,SUM(BZ39:CK39)/'Summary &amp; Purchase Assumptions'!$F$25,"")</f>
        <v/>
      </c>
      <c r="BZ51" s="32" t="str">
        <f>IF('Summary &amp; Purchase Assumptions'!$C$20=BZ5,SUM(CA39:CL39)/'Summary &amp; Purchase Assumptions'!$F$25,"")</f>
        <v/>
      </c>
      <c r="CA51" s="32" t="str">
        <f>IF('Summary &amp; Purchase Assumptions'!$C$20=CA5,SUM(CB39:CM39)/'Summary &amp; Purchase Assumptions'!$F$25,"")</f>
        <v/>
      </c>
      <c r="CB51" s="32" t="str">
        <f>IF('Summary &amp; Purchase Assumptions'!$C$20=CB5,SUM(CC39:CN39)/'Summary &amp; Purchase Assumptions'!$F$25,"")</f>
        <v/>
      </c>
      <c r="CC51" s="32" t="str">
        <f>IF('Summary &amp; Purchase Assumptions'!$C$20=CC5,SUM(CD39:CO39)/'Summary &amp; Purchase Assumptions'!$F$25,"")</f>
        <v/>
      </c>
      <c r="CD51" s="32" t="str">
        <f>IF('Summary &amp; Purchase Assumptions'!$C$20=CD5,SUM(CE39:CP39)/'Summary &amp; Purchase Assumptions'!$F$25,"")</f>
        <v/>
      </c>
      <c r="CE51" s="32" t="str">
        <f>IF('Summary &amp; Purchase Assumptions'!$C$20=CE5,SUM(CF39:CQ39)/'Summary &amp; Purchase Assumptions'!$F$25,"")</f>
        <v/>
      </c>
      <c r="CF51" s="32" t="str">
        <f>IF('Summary &amp; Purchase Assumptions'!$C$20=CF5,SUM(CG39:CR39)/'Summary &amp; Purchase Assumptions'!$F$25,"")</f>
        <v/>
      </c>
      <c r="CG51" s="32" t="str">
        <f>IF('Summary &amp; Purchase Assumptions'!$C$20=CG5,SUM(CH39:CS39)/'Summary &amp; Purchase Assumptions'!$F$25,"")</f>
        <v/>
      </c>
      <c r="CH51" s="32" t="str">
        <f>IF('Summary &amp; Purchase Assumptions'!$C$20=CH5,SUM(CI39:CT39)/'Summary &amp; Purchase Assumptions'!$F$25,"")</f>
        <v/>
      </c>
      <c r="CI51" s="32" t="str">
        <f>IF('Summary &amp; Purchase Assumptions'!$C$20=CI5,SUM(CJ39:CU39)/'Summary &amp; Purchase Assumptions'!$F$25,"")</f>
        <v/>
      </c>
      <c r="CJ51" s="32" t="str">
        <f>IF('Summary &amp; Purchase Assumptions'!$C$20=CJ5,SUM(CK39:CV39)/'Summary &amp; Purchase Assumptions'!$F$25,"")</f>
        <v/>
      </c>
      <c r="CK51" s="32" t="str">
        <f>IF('Summary &amp; Purchase Assumptions'!$C$20=CK5,SUM(CL39:CW39)/'Summary &amp; Purchase Assumptions'!$F$25,"")</f>
        <v/>
      </c>
      <c r="CL51" s="32" t="str">
        <f>IF('Summary &amp; Purchase Assumptions'!$C$20=CL5,SUM(CM39:CX39)/'Summary &amp; Purchase Assumptions'!$F$25,"")</f>
        <v/>
      </c>
      <c r="CM51" s="32" t="str">
        <f>IF('Summary &amp; Purchase Assumptions'!$C$20=CM5,SUM(CN39:CY39)/'Summary &amp; Purchase Assumptions'!$F$25,"")</f>
        <v/>
      </c>
      <c r="CN51" s="32" t="str">
        <f>IF('Summary &amp; Purchase Assumptions'!$C$20=CN5,SUM(CO39:CZ39)/'Summary &amp; Purchase Assumptions'!$F$25,"")</f>
        <v/>
      </c>
      <c r="CO51" s="32" t="str">
        <f>IF('Summary &amp; Purchase Assumptions'!$C$20=CO5,SUM(CP39:DA39)/'Summary &amp; Purchase Assumptions'!$F$25,"")</f>
        <v/>
      </c>
      <c r="CP51" s="32" t="str">
        <f>IF('Summary &amp; Purchase Assumptions'!$C$20=CP5,SUM(CQ39:DB39)/'Summary &amp; Purchase Assumptions'!$F$25,"")</f>
        <v/>
      </c>
      <c r="CQ51" s="32" t="str">
        <f>IF('Summary &amp; Purchase Assumptions'!$C$20=CQ5,SUM(CR39:DC39)/'Summary &amp; Purchase Assumptions'!$F$25,"")</f>
        <v/>
      </c>
      <c r="CR51" s="32" t="str">
        <f>IF('Summary &amp; Purchase Assumptions'!$C$20=CR5,SUM(CS39:DD39)/'Summary &amp; Purchase Assumptions'!$F$25,"")</f>
        <v/>
      </c>
      <c r="CS51" s="32" t="str">
        <f>IF('Summary &amp; Purchase Assumptions'!$C$20=CS5,SUM(CT39:DE39)/'Summary &amp; Purchase Assumptions'!$F$25,"")</f>
        <v/>
      </c>
      <c r="CT51" s="32" t="str">
        <f>IF('Summary &amp; Purchase Assumptions'!$C$20=CT5,SUM(CU39:DF39)/'Summary &amp; Purchase Assumptions'!$F$25,"")</f>
        <v/>
      </c>
      <c r="CU51" s="32" t="str">
        <f>IF('Summary &amp; Purchase Assumptions'!$C$20=CU5,SUM(CV39:DG39)/'Summary &amp; Purchase Assumptions'!$F$25,"")</f>
        <v/>
      </c>
      <c r="CV51" s="32" t="str">
        <f>IF('Summary &amp; Purchase Assumptions'!$C$20=CV5,SUM(CW39:DH39)/'Summary &amp; Purchase Assumptions'!$F$25,"")</f>
        <v/>
      </c>
      <c r="CW51" s="32" t="str">
        <f>IF('Summary &amp; Purchase Assumptions'!$C$20=CW5,SUM(CX39:DI39)/'Summary &amp; Purchase Assumptions'!$F$25,"")</f>
        <v/>
      </c>
      <c r="CX51" s="32" t="str">
        <f>IF('Summary &amp; Purchase Assumptions'!$C$20=CX5,SUM(CY39:DJ39)/'Summary &amp; Purchase Assumptions'!$F$25,"")</f>
        <v/>
      </c>
      <c r="CY51" s="32" t="str">
        <f>IF('Summary &amp; Purchase Assumptions'!$C$20=CY5,SUM(CZ39:DK39)/'Summary &amp; Purchase Assumptions'!$F$25,"")</f>
        <v/>
      </c>
      <c r="CZ51" s="32" t="str">
        <f>IF('Summary &amp; Purchase Assumptions'!$C$20=CZ5,SUM(DA39:DL39)/'Summary &amp; Purchase Assumptions'!$F$25,"")</f>
        <v/>
      </c>
      <c r="DA51" s="32" t="str">
        <f>IF('Summary &amp; Purchase Assumptions'!$C$20=DA5,SUM(DB39:DM39)/'Summary &amp; Purchase Assumptions'!$F$25,"")</f>
        <v/>
      </c>
      <c r="DB51" s="32" t="str">
        <f>IF('Summary &amp; Purchase Assumptions'!$C$20=DB5,SUM(DC39:DN39)/'Summary &amp; Purchase Assumptions'!$F$25,"")</f>
        <v/>
      </c>
      <c r="DC51" s="32" t="str">
        <f>IF('Summary &amp; Purchase Assumptions'!$C$20=DC5,SUM(DD39:DO39)/'Summary &amp; Purchase Assumptions'!$F$25,"")</f>
        <v/>
      </c>
      <c r="DD51" s="32" t="str">
        <f>IF('Summary &amp; Purchase Assumptions'!$C$20=DD5,SUM(DE39:DP39)/'Summary &amp; Purchase Assumptions'!$F$25,"")</f>
        <v/>
      </c>
      <c r="DE51" s="32" t="str">
        <f>IF('Summary &amp; Purchase Assumptions'!$C$20=DE5,SUM(DF39:DQ39)/'Summary &amp; Purchase Assumptions'!$F$25,"")</f>
        <v/>
      </c>
      <c r="DF51" s="32" t="str">
        <f>IF('Summary &amp; Purchase Assumptions'!$C$20=DF5,SUM(DG39:DR39)/'Summary &amp; Purchase Assumptions'!$F$25,"")</f>
        <v/>
      </c>
      <c r="DG51" s="32" t="str">
        <f>IF('Summary &amp; Purchase Assumptions'!$C$20=DG5,SUM(DH39:DS39)/'Summary &amp; Purchase Assumptions'!$F$25,"")</f>
        <v/>
      </c>
      <c r="DH51" s="32" t="str">
        <f>IF('Summary &amp; Purchase Assumptions'!$C$20=DH5,SUM(DI39:DT39)/'Summary &amp; Purchase Assumptions'!$F$25,"")</f>
        <v/>
      </c>
      <c r="DI51" s="32" t="str">
        <f>IF('Summary &amp; Purchase Assumptions'!$C$20=DI5,SUM(DJ39:DU39)/'Summary &amp; Purchase Assumptions'!$F$25,"")</f>
        <v/>
      </c>
      <c r="DJ51" s="32" t="str">
        <f>IF('Summary &amp; Purchase Assumptions'!$C$20=DJ5,SUM(DK39:DV39)/'Summary &amp; Purchase Assumptions'!$F$25,"")</f>
        <v/>
      </c>
      <c r="DK51" s="32" t="str">
        <f>IF('Summary &amp; Purchase Assumptions'!$C$20=DK5,SUM(DL39:DW39)/'Summary &amp; Purchase Assumptions'!$F$25,"")</f>
        <v/>
      </c>
      <c r="DL51" s="32" t="str">
        <f>IF('Summary &amp; Purchase Assumptions'!$C$20=DL5,SUM(DM39:DX39)/'Summary &amp; Purchase Assumptions'!$F$25,"")</f>
        <v/>
      </c>
      <c r="DM51" s="32" t="str">
        <f>IF('Summary &amp; Purchase Assumptions'!$C$20=DM5,SUM(DN39:DY39)/'Summary &amp; Purchase Assumptions'!$F$25,"")</f>
        <v/>
      </c>
      <c r="DN51" s="32" t="str">
        <f>IF('Summary &amp; Purchase Assumptions'!$C$20=DN5,SUM(DO39:DZ39)/'Summary &amp; Purchase Assumptions'!$F$25,"")</f>
        <v/>
      </c>
      <c r="DO51" s="32" t="str">
        <f>IF('Summary &amp; Purchase Assumptions'!$C$20=DO5,SUM(DP39:EA39)/'Summary &amp; Purchase Assumptions'!$F$25,"")</f>
        <v/>
      </c>
      <c r="DP51" s="32" t="str">
        <f>IF('Summary &amp; Purchase Assumptions'!$C$20=DP5,SUM(DQ39:EB39)/'Summary &amp; Purchase Assumptions'!$F$25,"")</f>
        <v/>
      </c>
      <c r="DQ51" s="32" t="str">
        <f>IF('Summary &amp; Purchase Assumptions'!$C$20=DQ5,SUM(DR39:EC39)/'Summary &amp; Purchase Assumptions'!$F$25,"")</f>
        <v/>
      </c>
      <c r="DR51" s="32" t="str">
        <f>IF('Summary &amp; Purchase Assumptions'!$C$20=DR5,SUM(DS39:ED39)/'Summary &amp; Purchase Assumptions'!$F$25,"")</f>
        <v/>
      </c>
      <c r="DS51" s="32" t="str">
        <f>IF('Summary &amp; Purchase Assumptions'!$C$20=DS5,SUM(DT39:EE39)/'Summary &amp; Purchase Assumptions'!$F$25,"")</f>
        <v/>
      </c>
      <c r="DT51" s="32" t="str">
        <f>IF('Summary &amp; Purchase Assumptions'!$C$20=DT5,SUM(DU39:EF39)/'Summary &amp; Purchase Assumptions'!$F$25,"")</f>
        <v/>
      </c>
      <c r="DU51" s="32">
        <f ca="1">IF('Summary &amp; Purchase Assumptions'!$C$20=DU5,SUM(DV39:EG39)/'Summary &amp; Purchase Assumptions'!$F$25,"")</f>
        <v>137724615.91406682</v>
      </c>
      <c r="DV51" s="32" t="str">
        <f>IF('Summary &amp; Purchase Assumptions'!$C$20=DV5,SUM(DW39:EH39)/'Summary &amp; Purchase Assumptions'!$F$25,"")</f>
        <v/>
      </c>
      <c r="DW51" s="32" t="str">
        <f>IF('Summary &amp; Purchase Assumptions'!$C$20=DW5,SUM(DX39:EI39)/'Summary &amp; Purchase Assumptions'!$F$25,"")</f>
        <v/>
      </c>
      <c r="DX51" s="32" t="str">
        <f>IF('Summary &amp; Purchase Assumptions'!$C$20=DX5,SUM(DY39:EJ39)/'Summary &amp; Purchase Assumptions'!$F$25,"")</f>
        <v/>
      </c>
      <c r="DY51" s="32" t="str">
        <f>IF('Summary &amp; Purchase Assumptions'!$C$20=DY5,SUM(DZ39:EK39)/'Summary &amp; Purchase Assumptions'!$F$25,"")</f>
        <v/>
      </c>
      <c r="DZ51" s="32" t="str">
        <f>IF('Summary &amp; Purchase Assumptions'!$C$20=DZ5,SUM(EA39:EL39)/'Summary &amp; Purchase Assumptions'!$F$25,"")</f>
        <v/>
      </c>
      <c r="EA51" s="32" t="str">
        <f>IF('Summary &amp; Purchase Assumptions'!$C$20=EA5,SUM(EB39:EM39)/'Summary &amp; Purchase Assumptions'!$F$25,"")</f>
        <v/>
      </c>
      <c r="EB51" s="32" t="str">
        <f>IF('Summary &amp; Purchase Assumptions'!$C$20=EB5,SUM(EC39:EN39)/'Summary &amp; Purchase Assumptions'!$F$25,"")</f>
        <v/>
      </c>
      <c r="EC51" s="32" t="str">
        <f>IF('Summary &amp; Purchase Assumptions'!$C$20=EC5,SUM(ED39:EO39)/'Summary &amp; Purchase Assumptions'!$F$25,"")</f>
        <v/>
      </c>
      <c r="ED51" s="32" t="str">
        <f>IF('Summary &amp; Purchase Assumptions'!$C$20=ED5,SUM(EE39:EP39)/'Summary &amp; Purchase Assumptions'!$F$25,"")</f>
        <v/>
      </c>
      <c r="EE51" s="32" t="str">
        <f>IF('Summary &amp; Purchase Assumptions'!$C$20=EE5,SUM(EF39:EQ39)/'Summary &amp; Purchase Assumptions'!$F$25,"")</f>
        <v/>
      </c>
      <c r="EF51" s="32" t="str">
        <f>IF('Summary &amp; Purchase Assumptions'!$C$20=EF5,SUM(EG39:ER39)/'Summary &amp; Purchase Assumptions'!$F$25,"")</f>
        <v/>
      </c>
      <c r="EG51" s="32" t="str">
        <f>IF('Summary &amp; Purchase Assumptions'!$C$20=EG5,SUM(EH39:ES39)/'Summary &amp; Purchase Assumptions'!$F$25,"")</f>
        <v/>
      </c>
      <c r="EH51" s="603" t="s">
        <v>106</v>
      </c>
      <c r="EI51" s="53" t="s">
        <v>106</v>
      </c>
    </row>
    <row r="52" spans="2:139" s="163" customFormat="1" ht="12.75" customHeight="1" x14ac:dyDescent="0.25">
      <c r="B52" s="42"/>
      <c r="C52" s="43" t="s">
        <v>69</v>
      </c>
      <c r="D52" s="339">
        <f ca="1">SUM(E52:EG52)</f>
        <v>0</v>
      </c>
      <c r="E52" s="350"/>
      <c r="F52" s="44" t="str">
        <f t="shared" ref="F52:AL52" si="67">IFERROR(-F51*sale_costs,"")</f>
        <v/>
      </c>
      <c r="G52" s="44" t="str">
        <f t="shared" si="67"/>
        <v/>
      </c>
      <c r="H52" s="44" t="str">
        <f t="shared" si="67"/>
        <v/>
      </c>
      <c r="I52" s="44" t="str">
        <f t="shared" si="67"/>
        <v/>
      </c>
      <c r="J52" s="44" t="str">
        <f t="shared" si="67"/>
        <v/>
      </c>
      <c r="K52" s="44" t="str">
        <f t="shared" si="67"/>
        <v/>
      </c>
      <c r="L52" s="44" t="str">
        <f t="shared" si="67"/>
        <v/>
      </c>
      <c r="M52" s="44" t="str">
        <f t="shared" si="67"/>
        <v/>
      </c>
      <c r="N52" s="44" t="str">
        <f t="shared" si="67"/>
        <v/>
      </c>
      <c r="O52" s="44" t="str">
        <f t="shared" si="67"/>
        <v/>
      </c>
      <c r="P52" s="44" t="str">
        <f t="shared" si="67"/>
        <v/>
      </c>
      <c r="Q52" s="44" t="str">
        <f t="shared" si="67"/>
        <v/>
      </c>
      <c r="R52" s="44" t="str">
        <f t="shared" si="67"/>
        <v/>
      </c>
      <c r="S52" s="44" t="str">
        <f t="shared" si="67"/>
        <v/>
      </c>
      <c r="T52" s="44" t="str">
        <f t="shared" si="67"/>
        <v/>
      </c>
      <c r="U52" s="44" t="str">
        <f t="shared" si="67"/>
        <v/>
      </c>
      <c r="V52" s="44" t="str">
        <f t="shared" si="67"/>
        <v/>
      </c>
      <c r="W52" s="44" t="str">
        <f t="shared" si="67"/>
        <v/>
      </c>
      <c r="X52" s="44" t="str">
        <f t="shared" si="67"/>
        <v/>
      </c>
      <c r="Y52" s="44" t="str">
        <f t="shared" si="67"/>
        <v/>
      </c>
      <c r="Z52" s="44" t="str">
        <f t="shared" si="67"/>
        <v/>
      </c>
      <c r="AA52" s="44" t="str">
        <f t="shared" si="67"/>
        <v/>
      </c>
      <c r="AB52" s="44" t="str">
        <f t="shared" si="67"/>
        <v/>
      </c>
      <c r="AC52" s="44" t="str">
        <f t="shared" si="67"/>
        <v/>
      </c>
      <c r="AD52" s="44" t="str">
        <f t="shared" si="67"/>
        <v/>
      </c>
      <c r="AE52" s="44" t="str">
        <f t="shared" si="67"/>
        <v/>
      </c>
      <c r="AF52" s="44" t="str">
        <f t="shared" si="67"/>
        <v/>
      </c>
      <c r="AG52" s="44" t="str">
        <f t="shared" si="67"/>
        <v/>
      </c>
      <c r="AH52" s="44" t="str">
        <f t="shared" si="67"/>
        <v/>
      </c>
      <c r="AI52" s="44" t="str">
        <f t="shared" si="67"/>
        <v/>
      </c>
      <c r="AJ52" s="44" t="str">
        <f t="shared" si="67"/>
        <v/>
      </c>
      <c r="AK52" s="44" t="str">
        <f t="shared" si="67"/>
        <v/>
      </c>
      <c r="AL52" s="44" t="str">
        <f t="shared" si="67"/>
        <v/>
      </c>
      <c r="AM52" s="44" t="str">
        <f t="shared" ref="AM52:BR52" si="68">IFERROR(-AM51*sale_costs,"")</f>
        <v/>
      </c>
      <c r="AN52" s="44" t="str">
        <f t="shared" si="68"/>
        <v/>
      </c>
      <c r="AO52" s="44" t="str">
        <f t="shared" si="68"/>
        <v/>
      </c>
      <c r="AP52" s="44" t="str">
        <f t="shared" si="68"/>
        <v/>
      </c>
      <c r="AQ52" s="44" t="str">
        <f t="shared" si="68"/>
        <v/>
      </c>
      <c r="AR52" s="44" t="str">
        <f t="shared" si="68"/>
        <v/>
      </c>
      <c r="AS52" s="44" t="str">
        <f t="shared" si="68"/>
        <v/>
      </c>
      <c r="AT52" s="44" t="str">
        <f t="shared" si="68"/>
        <v/>
      </c>
      <c r="AU52" s="44" t="str">
        <f t="shared" si="68"/>
        <v/>
      </c>
      <c r="AV52" s="44" t="str">
        <f t="shared" si="68"/>
        <v/>
      </c>
      <c r="AW52" s="44" t="str">
        <f t="shared" si="68"/>
        <v/>
      </c>
      <c r="AX52" s="44" t="str">
        <f t="shared" si="68"/>
        <v/>
      </c>
      <c r="AY52" s="44" t="str">
        <f t="shared" si="68"/>
        <v/>
      </c>
      <c r="AZ52" s="44" t="str">
        <f t="shared" si="68"/>
        <v/>
      </c>
      <c r="BA52" s="44" t="str">
        <f t="shared" si="68"/>
        <v/>
      </c>
      <c r="BB52" s="44" t="str">
        <f t="shared" si="68"/>
        <v/>
      </c>
      <c r="BC52" s="44" t="str">
        <f t="shared" si="68"/>
        <v/>
      </c>
      <c r="BD52" s="44" t="str">
        <f t="shared" si="68"/>
        <v/>
      </c>
      <c r="BE52" s="44" t="str">
        <f t="shared" si="68"/>
        <v/>
      </c>
      <c r="BF52" s="44" t="str">
        <f t="shared" si="68"/>
        <v/>
      </c>
      <c r="BG52" s="44" t="str">
        <f t="shared" si="68"/>
        <v/>
      </c>
      <c r="BH52" s="44" t="str">
        <f t="shared" si="68"/>
        <v/>
      </c>
      <c r="BI52" s="44" t="str">
        <f t="shared" si="68"/>
        <v/>
      </c>
      <c r="BJ52" s="44" t="str">
        <f t="shared" si="68"/>
        <v/>
      </c>
      <c r="BK52" s="44" t="str">
        <f t="shared" si="68"/>
        <v/>
      </c>
      <c r="BL52" s="44" t="str">
        <f t="shared" si="68"/>
        <v/>
      </c>
      <c r="BM52" s="44" t="str">
        <f t="shared" si="68"/>
        <v/>
      </c>
      <c r="BN52" s="44" t="str">
        <f t="shared" si="68"/>
        <v/>
      </c>
      <c r="BO52" s="44" t="str">
        <f t="shared" si="68"/>
        <v/>
      </c>
      <c r="BP52" s="44" t="str">
        <f t="shared" si="68"/>
        <v/>
      </c>
      <c r="BQ52" s="44" t="str">
        <f t="shared" si="68"/>
        <v/>
      </c>
      <c r="BR52" s="44" t="str">
        <f t="shared" si="68"/>
        <v/>
      </c>
      <c r="BS52" s="44" t="str">
        <f t="shared" ref="BS52:CX52" si="69">IFERROR(-BS51*sale_costs,"")</f>
        <v/>
      </c>
      <c r="BT52" s="44" t="str">
        <f t="shared" si="69"/>
        <v/>
      </c>
      <c r="BU52" s="44" t="str">
        <f t="shared" si="69"/>
        <v/>
      </c>
      <c r="BV52" s="44" t="str">
        <f t="shared" si="69"/>
        <v/>
      </c>
      <c r="BW52" s="44" t="str">
        <f t="shared" si="69"/>
        <v/>
      </c>
      <c r="BX52" s="44" t="str">
        <f t="shared" si="69"/>
        <v/>
      </c>
      <c r="BY52" s="44" t="str">
        <f t="shared" si="69"/>
        <v/>
      </c>
      <c r="BZ52" s="44" t="str">
        <f t="shared" si="69"/>
        <v/>
      </c>
      <c r="CA52" s="44" t="str">
        <f t="shared" si="69"/>
        <v/>
      </c>
      <c r="CB52" s="44" t="str">
        <f t="shared" si="69"/>
        <v/>
      </c>
      <c r="CC52" s="44" t="str">
        <f t="shared" si="69"/>
        <v/>
      </c>
      <c r="CD52" s="44" t="str">
        <f t="shared" si="69"/>
        <v/>
      </c>
      <c r="CE52" s="44" t="str">
        <f t="shared" si="69"/>
        <v/>
      </c>
      <c r="CF52" s="44" t="str">
        <f t="shared" si="69"/>
        <v/>
      </c>
      <c r="CG52" s="44" t="str">
        <f t="shared" si="69"/>
        <v/>
      </c>
      <c r="CH52" s="44" t="str">
        <f t="shared" si="69"/>
        <v/>
      </c>
      <c r="CI52" s="44" t="str">
        <f t="shared" si="69"/>
        <v/>
      </c>
      <c r="CJ52" s="44" t="str">
        <f t="shared" si="69"/>
        <v/>
      </c>
      <c r="CK52" s="44" t="str">
        <f t="shared" si="69"/>
        <v/>
      </c>
      <c r="CL52" s="44" t="str">
        <f t="shared" si="69"/>
        <v/>
      </c>
      <c r="CM52" s="44" t="str">
        <f t="shared" si="69"/>
        <v/>
      </c>
      <c r="CN52" s="44" t="str">
        <f t="shared" si="69"/>
        <v/>
      </c>
      <c r="CO52" s="44" t="str">
        <f t="shared" si="69"/>
        <v/>
      </c>
      <c r="CP52" s="44" t="str">
        <f t="shared" si="69"/>
        <v/>
      </c>
      <c r="CQ52" s="44" t="str">
        <f t="shared" si="69"/>
        <v/>
      </c>
      <c r="CR52" s="44" t="str">
        <f t="shared" si="69"/>
        <v/>
      </c>
      <c r="CS52" s="44" t="str">
        <f t="shared" si="69"/>
        <v/>
      </c>
      <c r="CT52" s="44" t="str">
        <f t="shared" si="69"/>
        <v/>
      </c>
      <c r="CU52" s="44" t="str">
        <f t="shared" si="69"/>
        <v/>
      </c>
      <c r="CV52" s="44" t="str">
        <f t="shared" si="69"/>
        <v/>
      </c>
      <c r="CW52" s="44" t="str">
        <f t="shared" si="69"/>
        <v/>
      </c>
      <c r="CX52" s="44" t="str">
        <f t="shared" si="69"/>
        <v/>
      </c>
      <c r="CY52" s="44" t="str">
        <f t="shared" ref="CY52:ED52" si="70">IFERROR(-CY51*sale_costs,"")</f>
        <v/>
      </c>
      <c r="CZ52" s="44" t="str">
        <f t="shared" si="70"/>
        <v/>
      </c>
      <c r="DA52" s="44" t="str">
        <f t="shared" si="70"/>
        <v/>
      </c>
      <c r="DB52" s="44" t="str">
        <f t="shared" si="70"/>
        <v/>
      </c>
      <c r="DC52" s="44" t="str">
        <f t="shared" si="70"/>
        <v/>
      </c>
      <c r="DD52" s="44" t="str">
        <f t="shared" si="70"/>
        <v/>
      </c>
      <c r="DE52" s="44" t="str">
        <f t="shared" si="70"/>
        <v/>
      </c>
      <c r="DF52" s="44" t="str">
        <f t="shared" si="70"/>
        <v/>
      </c>
      <c r="DG52" s="44" t="str">
        <f t="shared" si="70"/>
        <v/>
      </c>
      <c r="DH52" s="44" t="str">
        <f t="shared" si="70"/>
        <v/>
      </c>
      <c r="DI52" s="44" t="str">
        <f t="shared" si="70"/>
        <v/>
      </c>
      <c r="DJ52" s="44" t="str">
        <f t="shared" si="70"/>
        <v/>
      </c>
      <c r="DK52" s="44" t="str">
        <f t="shared" si="70"/>
        <v/>
      </c>
      <c r="DL52" s="44" t="str">
        <f t="shared" si="70"/>
        <v/>
      </c>
      <c r="DM52" s="44" t="str">
        <f t="shared" si="70"/>
        <v/>
      </c>
      <c r="DN52" s="44" t="str">
        <f t="shared" si="70"/>
        <v/>
      </c>
      <c r="DO52" s="44" t="str">
        <f t="shared" si="70"/>
        <v/>
      </c>
      <c r="DP52" s="44" t="str">
        <f t="shared" si="70"/>
        <v/>
      </c>
      <c r="DQ52" s="44" t="str">
        <f t="shared" si="70"/>
        <v/>
      </c>
      <c r="DR52" s="44" t="str">
        <f t="shared" si="70"/>
        <v/>
      </c>
      <c r="DS52" s="44" t="str">
        <f t="shared" si="70"/>
        <v/>
      </c>
      <c r="DT52" s="44" t="str">
        <f t="shared" si="70"/>
        <v/>
      </c>
      <c r="DU52" s="44" t="str">
        <f ca="1">IFERROR(-DU51*sale_costs,"")</f>
        <v/>
      </c>
      <c r="DV52" s="44" t="str">
        <f t="shared" si="70"/>
        <v/>
      </c>
      <c r="DW52" s="44" t="str">
        <f t="shared" si="70"/>
        <v/>
      </c>
      <c r="DX52" s="44" t="str">
        <f t="shared" si="70"/>
        <v/>
      </c>
      <c r="DY52" s="44" t="str">
        <f t="shared" si="70"/>
        <v/>
      </c>
      <c r="DZ52" s="44" t="str">
        <f t="shared" si="70"/>
        <v/>
      </c>
      <c r="EA52" s="44" t="str">
        <f t="shared" si="70"/>
        <v/>
      </c>
      <c r="EB52" s="44" t="str">
        <f t="shared" si="70"/>
        <v/>
      </c>
      <c r="EC52" s="44" t="str">
        <f t="shared" si="70"/>
        <v/>
      </c>
      <c r="ED52" s="44" t="str">
        <f t="shared" si="70"/>
        <v/>
      </c>
      <c r="EE52" s="44" t="str">
        <f t="shared" ref="EE52:EG52" si="71">IFERROR(-EE51*sale_costs,"")</f>
        <v/>
      </c>
      <c r="EF52" s="44" t="str">
        <f t="shared" si="71"/>
        <v/>
      </c>
      <c r="EG52" s="44" t="str">
        <f t="shared" si="71"/>
        <v/>
      </c>
      <c r="EH52" s="603" t="s">
        <v>106</v>
      </c>
      <c r="EI52" s="53" t="s">
        <v>106</v>
      </c>
    </row>
    <row r="53" spans="2:139" x14ac:dyDescent="0.2">
      <c r="B53" s="223"/>
      <c r="C53" s="54"/>
      <c r="D53" s="224"/>
      <c r="E53" s="341"/>
      <c r="EG53" s="88"/>
      <c r="EH53" s="53" t="s">
        <v>106</v>
      </c>
    </row>
    <row r="54" spans="2:139" ht="15.75" thickBot="1" x14ac:dyDescent="0.3">
      <c r="B54" s="509" t="s">
        <v>41</v>
      </c>
      <c r="C54" s="38"/>
      <c r="D54" s="35">
        <f ca="1">SUM(F54:EG54)</f>
        <v>180507780.08034059</v>
      </c>
      <c r="E54" s="349">
        <f>IF('Summary &amp; Purchase Assumptions'!$C$20&gt;=E$5,E39+SUM(E46:E52),"")</f>
        <v>-107100000</v>
      </c>
      <c r="F54" s="85">
        <f>IF('Summary &amp; Purchase Assumptions'!$C$20&gt;=F$5,F39+SUM(F46:F52),"")</f>
        <v>143957.10180541195</v>
      </c>
      <c r="G54" s="85">
        <f ca="1">IF('Summary &amp; Purchase Assumptions'!$C$20&gt;=G$5,G39+SUM(G46:G52),"")</f>
        <v>-478055.52735551086</v>
      </c>
      <c r="H54" s="85">
        <f ca="1">IF('Summary &amp; Purchase Assumptions'!$C$20&gt;=H$5,H39+SUM(H46:H52),"")</f>
        <v>-475051.64889595518</v>
      </c>
      <c r="I54" s="85">
        <f ca="1">IF('Summary &amp; Purchase Assumptions'!$C$20&gt;=I$5,I39+SUM(I46:I52),"")</f>
        <v>-471283.15124357119</v>
      </c>
      <c r="J54" s="85">
        <f ca="1">IF('Summary &amp; Purchase Assumptions'!$C$20&gt;=J$5,J39+SUM(J46:J52),"")</f>
        <v>-468246.00235804287</v>
      </c>
      <c r="K54" s="85">
        <f ca="1">IF('Summary &amp; Purchase Assumptions'!$C$20&gt;=K$5,K39+SUM(K46:K52),"")</f>
        <v>-465192.08982909052</v>
      </c>
      <c r="L54" s="85">
        <f ca="1">IF('Summary &amp; Purchase Assumptions'!$C$20&gt;=L$5,L39+SUM(L46:L52),"")</f>
        <v>-1063507.2785238721</v>
      </c>
      <c r="M54" s="85">
        <f ca="1">IF('Summary &amp; Purchase Assumptions'!$C$20&gt;=M$5,M39+SUM(M46:M52),"")</f>
        <v>-459033.62868793996</v>
      </c>
      <c r="N54" s="85">
        <f ca="1">IF('Summary &amp; Purchase Assumptions'!$C$20&gt;=N$5,N39+SUM(N46:N52),"")</f>
        <v>-455928.9064372725</v>
      </c>
      <c r="O54" s="85">
        <f ca="1">IF('Summary &amp; Purchase Assumptions'!$C$20&gt;=O$5,O39+SUM(O46:O52),"")</f>
        <v>172192.9267378154</v>
      </c>
      <c r="P54" s="85">
        <f ca="1">IF('Summary &amp; Purchase Assumptions'!$C$20&gt;=P$5,P39+SUM(P46:P52),"")</f>
        <v>175331.95872768757</v>
      </c>
      <c r="Q54" s="85">
        <f ca="1">IF('Summary &amp; Purchase Assumptions'!$C$20&gt;=Q$5,Q39+SUM(Q46:Q52),"")</f>
        <v>178488.27785484484</v>
      </c>
      <c r="R54" s="85">
        <f ca="1">IF('Summary &amp; Purchase Assumptions'!$C$20&gt;=R$5,R39+SUM(R46:R52),"")</f>
        <v>190292.42860338019</v>
      </c>
      <c r="S54" s="85">
        <f ca="1">IF('Summary &amp; Purchase Assumptions'!$C$20&gt;=S$5,S39+SUM(S46:S52),"")</f>
        <v>193552.96175730761</v>
      </c>
      <c r="T54" s="85">
        <f ca="1">IF('Summary &amp; Purchase Assumptions'!$C$20&gt;=T$5,T39+SUM(T46:T52),"")</f>
        <v>196831.43125382657</v>
      </c>
      <c r="U54" s="85">
        <f ca="1">IF('Summary &amp; Purchase Assumptions'!$C$20&gt;=U$5,U39+SUM(U46:U52),"")</f>
        <v>200898.39657228751</v>
      </c>
      <c r="V54" s="85">
        <f ca="1">IF('Summary &amp; Purchase Assumptions'!$C$20&gt;=V$5,V39+SUM(V46:V52),"")</f>
        <v>204213.01529570701</v>
      </c>
      <c r="W54" s="85">
        <f ca="1">IF('Summary &amp; Purchase Assumptions'!$C$20&gt;=W$5,W39+SUM(W46:W52),"")</f>
        <v>207545.84780992413</v>
      </c>
      <c r="X54" s="85">
        <f ca="1">IF('Summary &amp; Purchase Assumptions'!$C$20&gt;=X$5,X39+SUM(X46:X52),"")</f>
        <v>-651942.91633231496</v>
      </c>
      <c r="Y54" s="85">
        <f ca="1">IF('Summary &amp; Purchase Assumptions'!$C$20&gt;=Y$5,Y39+SUM(Y46:Y52),"")</f>
        <v>214266.52824073259</v>
      </c>
      <c r="Z54" s="85">
        <f ca="1">IF('Summary &amp; Purchase Assumptions'!$C$20&gt;=Z$5,Z39+SUM(Z46:Z52),"")</f>
        <v>217654.56432116826</v>
      </c>
      <c r="AA54" s="85">
        <f ca="1">IF('Summary &amp; Purchase Assumptions'!$C$20&gt;=AA$5,AA39+SUM(AA46:AA52),"")</f>
        <v>221061.19052447446</v>
      </c>
      <c r="AB54" s="85">
        <f ca="1">IF('Summary &amp; Purchase Assumptions'!$C$20&gt;=AB$5,AB39+SUM(AB46:AB52),"")</f>
        <v>224486.50209131007</v>
      </c>
      <c r="AC54" s="85">
        <f ca="1">IF('Summary &amp; Purchase Assumptions'!$C$20&gt;=AC$5,AC39+SUM(AC46:AC52),"")</f>
        <v>227930.59472981023</v>
      </c>
      <c r="AD54" s="85">
        <f ca="1">IF('Summary &amp; Purchase Assumptions'!$C$20&gt;=AD$5,AD39+SUM(AD46:AD52),"")</f>
        <v>240377.33676333059</v>
      </c>
      <c r="AE54" s="85">
        <f ca="1">IF('Summary &amp; Purchase Assumptions'!$C$20&gt;=AE$5,AE39+SUM(AE46:AE52),"")</f>
        <v>243471.89394748947</v>
      </c>
      <c r="AF54" s="85">
        <f ca="1">IF('Summary &amp; Purchase Assumptions'!$C$20&gt;=AF$5,AF39+SUM(AF46:AF52),"")</f>
        <v>246580.58447581247</v>
      </c>
      <c r="AG54" s="85">
        <f ca="1">IF('Summary &amp; Purchase Assumptions'!$C$20&gt;=AG$5,AG39+SUM(AG46:AG52),"")</f>
        <v>250497.0491935458</v>
      </c>
      <c r="AH54" s="85">
        <f ca="1">IF('Summary &amp; Purchase Assumptions'!$C$20&gt;=AH$5,AH39+SUM(AH46:AH52),"")</f>
        <v>253634.18476424637</v>
      </c>
      <c r="AI54" s="85">
        <f ca="1">IF('Summary &amp; Purchase Assumptions'!$C$20&gt;=AI$5,AI39+SUM(AI46:AI52),"")</f>
        <v>256785.6325086107</v>
      </c>
      <c r="AJ54" s="85">
        <f ca="1">IF('Summary &amp; Purchase Assumptions'!$C$20&gt;=AJ$5,AJ39+SUM(AJ46:AJ52),"")</f>
        <v>-615408.94682265003</v>
      </c>
      <c r="AK54" s="85">
        <f ca="1">IF('Summary &amp; Purchase Assumptions'!$C$20&gt;=AK$5,AK39+SUM(AK46:AK52),"")</f>
        <v>263131.70510561904</v>
      </c>
      <c r="AL54" s="85">
        <f ca="1">IF('Summary &amp; Purchase Assumptions'!$C$20&gt;=AL$5,AL39+SUM(AL46:AL52),"")</f>
        <v>266326.45085290575</v>
      </c>
      <c r="AM54" s="85">
        <f ca="1">IF('Summary &amp; Purchase Assumptions'!$C$20&gt;=AM$5,AM39+SUM(AM46:AM52),"")</f>
        <v>269535.75056500034</v>
      </c>
      <c r="AN54" s="85">
        <f ca="1">IF('Summary &amp; Purchase Assumptions'!$C$20&gt;=AN$5,AN39+SUM(AN46:AN52),"")</f>
        <v>272759.66529441113</v>
      </c>
      <c r="AO54" s="85">
        <f ca="1">IF('Summary &amp; Purchase Assumptions'!$C$20&gt;=AO$5,AO39+SUM(AO46:AO52),"")</f>
        <v>511712.54205169121</v>
      </c>
      <c r="AP54" s="85">
        <f ca="1">IF('Summary &amp; Purchase Assumptions'!$C$20&gt;=AP$5,AP39+SUM(AP46:AP52),"")</f>
        <v>511166.87211427744</v>
      </c>
      <c r="AQ54" s="85">
        <f ca="1">IF('Summary &amp; Purchase Assumptions'!$C$20&gt;=AQ$5,AQ39+SUM(AQ46:AQ52),"")</f>
        <v>513159.31740219938</v>
      </c>
      <c r="AR54" s="85">
        <f ca="1">IF('Summary &amp; Purchase Assumptions'!$C$20&gt;=AR$5,AR39+SUM(AR46:AR52),"")</f>
        <v>515158.28543752432</v>
      </c>
      <c r="AS54" s="85">
        <f ca="1">IF('Summary &amp; Purchase Assumptions'!$C$20&gt;=AS$5,AS39+SUM(AS46:AS52),"")</f>
        <v>517981.18649120431</v>
      </c>
      <c r="AT54" s="85">
        <f ca="1">IF('Summary &amp; Purchase Assumptions'!$C$20&gt;=AT$5,AT39+SUM(AT46:AT52),"")</f>
        <v>519993.26415257493</v>
      </c>
      <c r="AU54" s="85">
        <f ca="1">IF('Summary &amp; Purchase Assumptions'!$C$20&gt;=AU$5,AU39+SUM(AU46:AU52),"")</f>
        <v>522011.92883263028</v>
      </c>
      <c r="AV54" s="85">
        <f ca="1">IF('Summary &amp; Purchase Assumptions'!$C$20&gt;=AV$5,AV39+SUM(AV46:AV52),"")</f>
        <v>-364090.20399639814</v>
      </c>
      <c r="AW54" s="85">
        <f ca="1">IF('Summary &amp; Purchase Assumptions'!$C$20&gt;=AW$5,AW39+SUM(AW46:AW52),"")</f>
        <v>526069.10557613184</v>
      </c>
      <c r="AX54" s="85">
        <f ca="1">IF('Summary &amp; Purchase Assumptions'!$C$20&gt;=AX$5,AX39+SUM(AX46:AX52),"")</f>
        <v>528107.66097996582</v>
      </c>
      <c r="AY54" s="85">
        <f ca="1">IF('Summary &amp; Purchase Assumptions'!$C$20&gt;=AY$5,AY39+SUM(AY46:AY52),"")</f>
        <v>530152.89008372359</v>
      </c>
      <c r="AZ54" s="85">
        <f ca="1">IF('Summary &amp; Purchase Assumptions'!$C$20&gt;=AZ$5,AZ39+SUM(AZ46:AZ52),"")</f>
        <v>532204.81473536196</v>
      </c>
      <c r="BA54" s="85">
        <f ca="1">IF('Summary &amp; Purchase Assumptions'!$C$20&gt;=BA$5,BA39+SUM(BA46:BA52),"")</f>
        <v>534263.45685436262</v>
      </c>
      <c r="BB54" s="85">
        <f ca="1">IF('Summary &amp; Purchase Assumptions'!$C$20&gt;=BB$5,BB39+SUM(BB46:BB52),"")</f>
        <v>533746.7744637304</v>
      </c>
      <c r="BC54" s="85">
        <f ca="1">IF('Summary &amp; Purchase Assumptions'!$C$20&gt;=BC$5,BC39+SUM(BC46:BC52),"")</f>
        <v>535818.91756316926</v>
      </c>
      <c r="BD54" s="85">
        <f ca="1">IF('Summary &amp; Purchase Assumptions'!$C$20&gt;=BD$5,BD39+SUM(BD46:BD52),"")</f>
        <v>537897.84431990725</v>
      </c>
      <c r="BE54" s="85">
        <f ca="1">IF('Summary &amp; Purchase Assumptions'!$C$20&gt;=BE$5,BE39+SUM(BE46:BE52),"")</f>
        <v>540825.48752656288</v>
      </c>
      <c r="BF54" s="85">
        <f ca="1">IF('Summary &amp; Purchase Assumptions'!$C$20&gt;=BF$5,BF39+SUM(BF46:BF52),"")</f>
        <v>542918.04829438822</v>
      </c>
      <c r="BG54" s="85">
        <f ca="1">IF('Summary &amp; Purchase Assumptions'!$C$20&gt;=BG$5,BG39+SUM(BG46:BG52),"")</f>
        <v>545017.45956164575</v>
      </c>
      <c r="BH54" s="85">
        <f ca="1">IF('Summary &amp; Purchase Assumptions'!$C$20&gt;=BH$5,BH39+SUM(BH46:BH52),"")</f>
        <v>-353977.00554321404</v>
      </c>
      <c r="BI54" s="85">
        <f ca="1">IF('Summary &amp; Purchase Assumptions'!$C$20&gt;=BI$5,BI39+SUM(BI46:BI52),"")</f>
        <v>549236.92337488732</v>
      </c>
      <c r="BJ54" s="85">
        <f ca="1">IF('Summary &amp; Purchase Assumptions'!$C$20&gt;=BJ$5,BJ39+SUM(BJ46:BJ52),"")</f>
        <v>551357.02099487465</v>
      </c>
      <c r="BK54" s="85">
        <f ca="1">IF('Summary &amp; Purchase Assumptions'!$C$20&gt;=BK$5,BK39+SUM(BK46:BK52),"")</f>
        <v>553484.05926278268</v>
      </c>
      <c r="BL54" s="85">
        <f ca="1">IF('Summary &amp; Purchase Assumptions'!$C$20&gt;=BL$5,BL39+SUM(BL46:BL52),"")</f>
        <v>555618.06090048677</v>
      </c>
      <c r="BM54" s="85">
        <f ca="1">IF('Summary &amp; Purchase Assumptions'!$C$20&gt;=BM$5,BM39+SUM(BM46:BM52),"")</f>
        <v>557759.04870424746</v>
      </c>
      <c r="BN54" s="85">
        <f ca="1">IF('Summary &amp; Purchase Assumptions'!$C$20&gt;=BN$5,BN39+SUM(BN46:BN52),"")</f>
        <v>556743.78678019298</v>
      </c>
      <c r="BO54" s="85">
        <f ca="1">IF('Summary &amp; Purchase Assumptions'!$C$20&gt;=BO$5,BO39+SUM(BO46:BO52),"")</f>
        <v>558365.96972524398</v>
      </c>
      <c r="BP54" s="85">
        <f ca="1">IF('Summary &amp; Purchase Assumptions'!$C$20&gt;=BP$5,BP39+SUM(BP46:BP52),"")</f>
        <v>559992.15341105754</v>
      </c>
      <c r="BQ54" s="85">
        <f ca="1">IF('Summary &amp; Purchase Assumptions'!$C$20&gt;=BQ$5,BQ39+SUM(BQ46:BQ52),"")</f>
        <v>562489.51560677006</v>
      </c>
      <c r="BR54" s="85">
        <f ca="1">IF('Summary &amp; Purchase Assumptions'!$C$20&gt;=BR$5,BR39+SUM(BR46:BR52),"")</f>
        <v>564123.73039916111</v>
      </c>
      <c r="BS54" s="85">
        <f ca="1">IF('Summary &amp; Purchase Assumptions'!$C$20&gt;=BS$5,BS39+SUM(BS46:BS52),"")</f>
        <v>565761.97560609598</v>
      </c>
      <c r="BT54" s="85">
        <f ca="1">IF('Summary &amp; Purchase Assumptions'!$C$20&gt;=BT$5,BT39+SUM(BT46:BT52),"")</f>
        <v>-346869.08069873601</v>
      </c>
      <c r="BU54" s="85">
        <f ca="1">IF('Summary &amp; Purchase Assumptions'!$C$20&gt;=BU$5,BU39+SUM(BU46:BU52),"")</f>
        <v>569050.59704847098</v>
      </c>
      <c r="BV54" s="85">
        <f ca="1">IF('Summary &amp; Purchase Assumptions'!$C$20&gt;=BV$5,BV39+SUM(BV46:BV52),"")</f>
        <v>570700.99323769531</v>
      </c>
      <c r="BW54" s="85">
        <f ca="1">IF('Summary &amp; Purchase Assumptions'!$C$20&gt;=BW$5,BW39+SUM(BW46:BW52),"")</f>
        <v>572355.45974915347</v>
      </c>
      <c r="BX54" s="85">
        <f ca="1">IF('Summary &amp; Purchase Assumptions'!$C$20&gt;=BX$5,BX39+SUM(BX46:BX52),"")</f>
        <v>574014.0066213581</v>
      </c>
      <c r="BY54" s="85">
        <f ca="1">IF('Summary &amp; Purchase Assumptions'!$C$20&gt;=BY$5,BY39+SUM(BY46:BY52),"")</f>
        <v>575676.64391757967</v>
      </c>
      <c r="BZ54" s="85">
        <f ca="1">IF('Summary &amp; Purchase Assumptions'!$C$20&gt;=BZ$5,BZ39+SUM(BZ46:BZ52),"")</f>
        <v>574657.58267022809</v>
      </c>
      <c r="CA54" s="85">
        <f ca="1">IF('Summary &amp; Purchase Assumptions'!$C$20&gt;=CA$5,CA39+SUM(CA46:CA52),"")</f>
        <v>576328.43110363046</v>
      </c>
      <c r="CB54" s="85">
        <f ca="1">IF('Summary &amp; Purchase Assumptions'!$C$20&gt;=CB$5,CB39+SUM(CB46:CB52),"")</f>
        <v>578003.40030001849</v>
      </c>
      <c r="CC54" s="85">
        <f ca="1">IF('Summary &amp; Purchase Assumptions'!$C$20&gt;=CC$5,CC39+SUM(CC46:CC52),"")</f>
        <v>580575.68336160248</v>
      </c>
      <c r="CD54" s="85">
        <f ca="1">IF('Summary &amp; Purchase Assumptions'!$C$20&gt;=CD$5,CD39+SUM(CD46:CD52),"")</f>
        <v>582258.9245977652</v>
      </c>
      <c r="CE54" s="85">
        <f ca="1">IF('Summary &amp; Purchase Assumptions'!$C$20&gt;=CE$5,CE39+SUM(CE46:CE52),"")</f>
        <v>583946.31716090813</v>
      </c>
      <c r="CF54" s="85">
        <f ca="1">IF('Summary &amp; Purchase Assumptions'!$C$20&gt;=CF$5,CF39+SUM(CF46:CF52),"")</f>
        <v>-342009.30620855372</v>
      </c>
      <c r="CG54" s="85">
        <f ca="1">IF('Summary &amp; Purchase Assumptions'!$C$20&gt;=CG$5,CG39+SUM(CG46:CG52),"")</f>
        <v>587333.59724655433</v>
      </c>
      <c r="CH54" s="85">
        <f ca="1">IF('Summary &amp; Purchase Assumptions'!$C$20&gt;=CH$5,CH39+SUM(CH46:CH52),"")</f>
        <v>589033.5053214553</v>
      </c>
      <c r="CI54" s="85">
        <f ca="1">IF('Summary &amp; Purchase Assumptions'!$C$20&gt;=CI$5,CI39+SUM(CI46:CI52),"")</f>
        <v>590737.60582825716</v>
      </c>
      <c r="CJ54" s="85">
        <f ca="1">IF('Summary &amp; Purchase Assumptions'!$C$20&gt;=CJ$5,CJ39+SUM(CJ46:CJ52),"")</f>
        <v>592445.90910662804</v>
      </c>
      <c r="CK54" s="85">
        <f ca="1">IF('Summary &amp; Purchase Assumptions'!$C$20&gt;=CK$5,CK39+SUM(CK46:CK52),"")</f>
        <v>594158.42552173603</v>
      </c>
      <c r="CL54" s="85">
        <f ca="1">IF('Summary &amp; Purchase Assumptions'!$C$20&gt;=CL$5,CL39+SUM(CL46:CL52),"")</f>
        <v>593136.05078841303</v>
      </c>
      <c r="CM54" s="85">
        <f ca="1">IF('Summary &amp; Purchase Assumptions'!$C$20&gt;=CM$5,CM39+SUM(CM46:CM52),"")</f>
        <v>594857.02467481757</v>
      </c>
      <c r="CN54" s="85">
        <f ca="1">IF('Summary &amp; Purchase Assumptions'!$C$20&gt;=CN$5,CN39+SUM(CN46:CN52),"")</f>
        <v>596582.24294709717</v>
      </c>
      <c r="CO54" s="85">
        <f ca="1">IF('Summary &amp; Purchase Assumptions'!$C$20&gt;=CO$5,CO39+SUM(CO46:CO52),"")</f>
        <v>594604.47401555255</v>
      </c>
      <c r="CP54" s="85">
        <f ca="1">IF('Summary &amp; Purchase Assumptions'!$C$20&gt;=CP$5,CP39+SUM(CP46:CP52),"")</f>
        <v>596338.21248880005</v>
      </c>
      <c r="CQ54" s="85">
        <f ca="1">IF('Summary &amp; Purchase Assumptions'!$C$20&gt;=CQ$5,CQ39+SUM(CQ46:CQ52),"")</f>
        <v>541965.70633470686</v>
      </c>
      <c r="CR54" s="85">
        <f ca="1">IF('Summary &amp; Purchase Assumptions'!$C$20&gt;=CR$5,CR39+SUM(CR46:CR52),"")</f>
        <v>-337499.02396676282</v>
      </c>
      <c r="CS54" s="85">
        <f ca="1">IF('Summary &amp; Purchase Assumptions'!$C$20&gt;=CS$5,CS39+SUM(CS46:CS52),"")</f>
        <v>606591.72290471615</v>
      </c>
      <c r="CT54" s="85">
        <f ca="1">IF('Summary &amp; Purchase Assumptions'!$C$20&gt;=CT$5,CT39+SUM(CT46:CT52),"")</f>
        <v>608342.62822186411</v>
      </c>
      <c r="CU54" s="85">
        <f ca="1">IF('Summary &amp; Purchase Assumptions'!$C$20&gt;=CU$5,CU39+SUM(CU46:CU52),"")</f>
        <v>610097.85174387007</v>
      </c>
      <c r="CV54" s="85">
        <f ca="1">IF('Summary &amp; Purchase Assumptions'!$C$20&gt;=CV$5,CV39+SUM(CV46:CV52),"")</f>
        <v>611857.40412059182</v>
      </c>
      <c r="CW54" s="85">
        <f ca="1">IF('Summary &amp; Purchase Assumptions'!$C$20&gt;=CW$5,CW39+SUM(CW46:CW52),"")</f>
        <v>613621.29602815339</v>
      </c>
      <c r="CX54" s="85">
        <f ca="1">IF('Summary &amp; Purchase Assumptions'!$C$20&gt;=CX$5,CX39+SUM(CX46:CX52),"")</f>
        <v>612457.3051026382</v>
      </c>
      <c r="CY54" s="85">
        <f ca="1">IF('Summary &amp; Purchase Assumptions'!$C$20&gt;=CY$5,CY39+SUM(CY46:CY52),"")</f>
        <v>614229.90820563491</v>
      </c>
      <c r="CZ54" s="85">
        <f ca="1">IF('Summary &amp; Purchase Assumptions'!$C$20&gt;=CZ$5,CZ39+SUM(CZ46:CZ52),"")</f>
        <v>616006.88302608265</v>
      </c>
      <c r="DA54" s="85">
        <f ca="1">IF('Summary &amp; Purchase Assumptions'!$C$20&gt;=DA$5,DA39+SUM(DA46:DA52),"")</f>
        <v>618735.81812611723</v>
      </c>
      <c r="DB54" s="85">
        <f ca="1">IF('Summary &amp; Purchase Assumptions'!$C$20&gt;=DB$5,DB39+SUM(DB46:DB52),"")</f>
        <v>620521.5687535624</v>
      </c>
      <c r="DC54" s="85">
        <f ca="1">IF('Summary &amp; Purchase Assumptions'!$C$20&gt;=DC$5,DC39+SUM(DC46:DC52),"")</f>
        <v>622431.53878845298</v>
      </c>
      <c r="DD54" s="85">
        <f ca="1">IF('Summary &amp; Purchase Assumptions'!$C$20&gt;=DD$5,DD39+SUM(DD46:DD52),"")</f>
        <v>-331905.69564084243</v>
      </c>
      <c r="DE54" s="85">
        <f ca="1">IF('Summary &amp; Purchase Assumptions'!$C$20&gt;=DE$5,DE39+SUM(DE46:DE52),"")</f>
        <v>626025.10423131497</v>
      </c>
      <c r="DF54" s="85">
        <f ca="1">IF('Summary &amp; Purchase Assumptions'!$C$20&gt;=DF$5,DF39+SUM(DF46:DF52),"")</f>
        <v>627828.53670797753</v>
      </c>
      <c r="DG54" s="85">
        <f ca="1">IF('Summary &amp; Purchase Assumptions'!$C$20&gt;=DG$5,DG39+SUM(DG46:DG52),"")</f>
        <v>629636.41693564341</v>
      </c>
      <c r="DH54" s="85">
        <f ca="1">IF('Summary &amp; Purchase Assumptions'!$C$20&gt;=DH$5,DH39+SUM(DH46:DH52),"")</f>
        <v>631448.75588366715</v>
      </c>
      <c r="DI54" s="85">
        <f ca="1">IF('Summary &amp; Purchase Assumptions'!$C$20&gt;=DI$5,DI39+SUM(DI46:DI52),"")</f>
        <v>633265.5645484553</v>
      </c>
      <c r="DJ54" s="85">
        <f ca="1">IF('Summary &amp; Purchase Assumptions'!$C$20&gt;=DJ$5,DJ39+SUM(DJ46:DJ52),"")</f>
        <v>623504.37080008513</v>
      </c>
      <c r="DK54" s="85">
        <f ca="1">IF('Summary &amp; Purchase Assumptions'!$C$20&gt;=DK$5,DK39+SUM(DK46:DK52),"")</f>
        <v>625330.15199617168</v>
      </c>
      <c r="DL54" s="85">
        <f ca="1">IF('Summary &amp; Purchase Assumptions'!$C$20&gt;=DL$5,DL39+SUM(DL46:DL52),"")</f>
        <v>529261.56628925528</v>
      </c>
      <c r="DM54" s="85">
        <f ca="1">IF('Summary &amp; Purchase Assumptions'!$C$20&gt;=DM$5,DM39+SUM(DM46:DM52),"")</f>
        <v>639062.32608542964</v>
      </c>
      <c r="DN54" s="85">
        <f ca="1">IF('Summary &amp; Purchase Assumptions'!$C$20&gt;=DN$5,DN39+SUM(DN46:DN52),"")</f>
        <v>640901.6492316979</v>
      </c>
      <c r="DO54" s="85">
        <f ca="1">IF('Summary &amp; Purchase Assumptions'!$C$20&gt;=DO$5,DO39+SUM(DO46:DO52),"")</f>
        <v>642868.17985696299</v>
      </c>
      <c r="DP54" s="85">
        <f ca="1">IF('Summary &amp; Purchase Assumptions'!$C$20&gt;=DP$5,DP39+SUM(DP46:DP52),"")</f>
        <v>-366033.82800031186</v>
      </c>
      <c r="DQ54" s="85">
        <f ca="1">IF('Summary &amp; Purchase Assumptions'!$C$20&gt;=DQ$5,DQ39+SUM(DQ46:DQ52),"")</f>
        <v>646569.55226311088</v>
      </c>
      <c r="DR54" s="85">
        <f ca="1">IF('Summary &amp; Purchase Assumptions'!$C$20&gt;=DR$5,DR39+SUM(DR46:DR52),"")</f>
        <v>648427.08771407313</v>
      </c>
      <c r="DS54" s="85">
        <f ca="1">IF('Summary &amp; Purchase Assumptions'!$C$20&gt;=DS$5,DS39+SUM(DS46:DS52),"")</f>
        <v>650289.20434856927</v>
      </c>
      <c r="DT54" s="85">
        <f ca="1">IF('Summary &amp; Purchase Assumptions'!$C$20&gt;=DT$5,DT39+SUM(DT46:DT52),"")</f>
        <v>652155.91346503352</v>
      </c>
      <c r="DU54" s="85">
        <f ca="1">IF('Summary &amp; Purchase Assumptions'!$C$20&gt;=DU$5,DU39+SUM(DU46:DU52),"")</f>
        <v>138378643.14045659</v>
      </c>
      <c r="DV54" s="85" t="str">
        <f>IF('Summary &amp; Purchase Assumptions'!$C$20&gt;=DV$5,DV39+SUM(DV46:DV52),"")</f>
        <v/>
      </c>
      <c r="DW54" s="85" t="str">
        <f>IF('Summary &amp; Purchase Assumptions'!$C$20&gt;=DW$5,DW39+SUM(DW46:DW52),"")</f>
        <v/>
      </c>
      <c r="DX54" s="85" t="str">
        <f>IF('Summary &amp; Purchase Assumptions'!$C$20&gt;=DX$5,DX39+SUM(DX46:DX52),"")</f>
        <v/>
      </c>
      <c r="DY54" s="85" t="str">
        <f>IF('Summary &amp; Purchase Assumptions'!$C$20&gt;=DY$5,DY39+SUM(DY46:DY52),"")</f>
        <v/>
      </c>
      <c r="DZ54" s="85" t="str">
        <f>IF('Summary &amp; Purchase Assumptions'!$C$20&gt;=DZ$5,DZ39+SUM(DZ46:DZ52),"")</f>
        <v/>
      </c>
      <c r="EA54" s="85" t="str">
        <f>IF('Summary &amp; Purchase Assumptions'!$C$20&gt;=EA$5,EA39+SUM(EA46:EA52),"")</f>
        <v/>
      </c>
      <c r="EB54" s="85" t="str">
        <f>IF('Summary &amp; Purchase Assumptions'!$C$20&gt;=EB$5,EB39+SUM(EB46:EB52),"")</f>
        <v/>
      </c>
      <c r="EC54" s="85" t="str">
        <f>IF('Summary &amp; Purchase Assumptions'!$C$20&gt;=EC$5,EC39+SUM(EC46:EC52),"")</f>
        <v/>
      </c>
      <c r="ED54" s="85" t="str">
        <f>IF('Summary &amp; Purchase Assumptions'!$C$20&gt;=ED$5,ED39+SUM(ED46:ED52),"")</f>
        <v/>
      </c>
      <c r="EE54" s="85" t="str">
        <f>IF('Summary &amp; Purchase Assumptions'!$C$20&gt;=EE$5,EE39+SUM(EE46:EE52),"")</f>
        <v/>
      </c>
      <c r="EF54" s="85" t="str">
        <f>IF('Summary &amp; Purchase Assumptions'!$C$20&gt;=EF$5,EF39+SUM(EF46:EF52),"")</f>
        <v/>
      </c>
      <c r="EG54" s="86" t="str">
        <f>IF('Summary &amp; Purchase Assumptions'!$C$20&gt;=EG$5,EG39+SUM(EG46:EG52),"")</f>
        <v/>
      </c>
      <c r="EH54" s="53" t="s">
        <v>106</v>
      </c>
    </row>
    <row r="55" spans="2:139" s="54" customFormat="1" ht="15" thickTop="1" x14ac:dyDescent="0.2">
      <c r="B55" s="223"/>
      <c r="D55" s="224"/>
      <c r="E55" s="344"/>
      <c r="F55" s="52"/>
      <c r="EG55" s="225"/>
      <c r="EH55" s="215" t="s">
        <v>106</v>
      </c>
    </row>
    <row r="56" spans="2:139" ht="15" x14ac:dyDescent="0.25">
      <c r="B56" s="14" t="s">
        <v>42</v>
      </c>
      <c r="C56" s="45"/>
      <c r="D56" s="16"/>
      <c r="E56" s="342"/>
      <c r="F56" s="89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90"/>
      <c r="EH56" s="53" t="s">
        <v>289</v>
      </c>
    </row>
    <row r="57" spans="2:139" ht="15" x14ac:dyDescent="0.25">
      <c r="B57" s="30"/>
      <c r="C57" s="165" t="s">
        <v>271</v>
      </c>
      <c r="D57" s="19">
        <f>SUM(F57:EG57)</f>
        <v>0</v>
      </c>
      <c r="E57" s="341">
        <v>0</v>
      </c>
      <c r="F57" s="63">
        <f>IF('Summary &amp; Purchase Assumptions'!$C$20&gt;=F$5,
IF('Summary &amp; Purchase Assumptions'!$I$21&gt;=F$6,
IF('Summary &amp; Purchase Assumptions'!$I$23&gt;=F$6,0,-PPMT('Summary &amp; Purchase Assumptions'!$I$18/12,F6-'Summary &amp; Purchase Assumptions'!$I$23,'Summary &amp; Purchase Assumptions'!$I$22,-'Summary &amp; Purchase Assumptions'!$I$20)),""),"")</f>
        <v>0</v>
      </c>
      <c r="G57" s="32">
        <f>IF('Summary &amp; Purchase Assumptions'!$C$20&gt;=G$5,
IF('Summary &amp; Purchase Assumptions'!$I$21&gt;=G$6,
IF('Summary &amp; Purchase Assumptions'!$I$23&gt;=G$6,0,-PPMT('Summary &amp; Purchase Assumptions'!$I$18/12,G6-'Summary &amp; Purchase Assumptions'!$I$23,'Summary &amp; Purchase Assumptions'!$I$22,-'Summary &amp; Purchase Assumptions'!$I$20)),""),"")</f>
        <v>0</v>
      </c>
      <c r="H57" s="32">
        <f>IF('Summary &amp; Purchase Assumptions'!$C$20&gt;=H$5,
IF('Summary &amp; Purchase Assumptions'!$I$21&gt;=H$6,
IF('Summary &amp; Purchase Assumptions'!$I$23&gt;=H$6,0,-PPMT('Summary &amp; Purchase Assumptions'!$I$18/12,H6-'Summary &amp; Purchase Assumptions'!$I$23,'Summary &amp; Purchase Assumptions'!$I$22,-'Summary &amp; Purchase Assumptions'!$I$20)),""),"")</f>
        <v>0</v>
      </c>
      <c r="I57" s="32">
        <f>IF('Summary &amp; Purchase Assumptions'!$C$20&gt;=I$5,
IF('Summary &amp; Purchase Assumptions'!$I$21&gt;=I$6,
IF('Summary &amp; Purchase Assumptions'!$I$23&gt;=I$6,0,-PPMT('Summary &amp; Purchase Assumptions'!$I$18/12,I6-'Summary &amp; Purchase Assumptions'!$I$23,'Summary &amp; Purchase Assumptions'!$I$22,-'Summary &amp; Purchase Assumptions'!$I$20)),""),"")</f>
        <v>0</v>
      </c>
      <c r="J57" s="32">
        <f>IF('Summary &amp; Purchase Assumptions'!$C$20&gt;=J$5,
IF('Summary &amp; Purchase Assumptions'!$I$21&gt;=J$6,
IF('Summary &amp; Purchase Assumptions'!$I$23&gt;=J$6,0,-PPMT('Summary &amp; Purchase Assumptions'!$I$18/12,J6-'Summary &amp; Purchase Assumptions'!$I$23,'Summary &amp; Purchase Assumptions'!$I$22,-'Summary &amp; Purchase Assumptions'!$I$20)),""),"")</f>
        <v>0</v>
      </c>
      <c r="K57" s="32">
        <f>IF('Summary &amp; Purchase Assumptions'!$C$20&gt;=K$5,
IF('Summary &amp; Purchase Assumptions'!$I$21&gt;=K$6,
IF('Summary &amp; Purchase Assumptions'!$I$23&gt;=K$6,0,-PPMT('Summary &amp; Purchase Assumptions'!$I$18/12,K6-'Summary &amp; Purchase Assumptions'!$I$23,'Summary &amp; Purchase Assumptions'!$I$22,-'Summary &amp; Purchase Assumptions'!$I$20)),""),"")</f>
        <v>0</v>
      </c>
      <c r="L57" s="32">
        <f>IF('Summary &amp; Purchase Assumptions'!$C$20&gt;=L$5,
IF('Summary &amp; Purchase Assumptions'!$I$21&gt;=L$6,
IF('Summary &amp; Purchase Assumptions'!$I$23&gt;=L$6,0,-PPMT('Summary &amp; Purchase Assumptions'!$I$18/12,L6-'Summary &amp; Purchase Assumptions'!$I$23,'Summary &amp; Purchase Assumptions'!$I$22,-'Summary &amp; Purchase Assumptions'!$I$20)),""),"")</f>
        <v>0</v>
      </c>
      <c r="M57" s="32">
        <f>IF('Summary &amp; Purchase Assumptions'!$C$20&gt;=M$5,
IF('Summary &amp; Purchase Assumptions'!$I$21&gt;=M$6,
IF('Summary &amp; Purchase Assumptions'!$I$23&gt;=M$6,0,-PPMT('Summary &amp; Purchase Assumptions'!$I$18/12,M6-'Summary &amp; Purchase Assumptions'!$I$23,'Summary &amp; Purchase Assumptions'!$I$22,-'Summary &amp; Purchase Assumptions'!$I$20)),""),"")</f>
        <v>0</v>
      </c>
      <c r="N57" s="32">
        <f>IF('Summary &amp; Purchase Assumptions'!$C$20&gt;=N$5,
IF('Summary &amp; Purchase Assumptions'!$I$21&gt;=N$6,
IF('Summary &amp; Purchase Assumptions'!$I$23&gt;=N$6,0,-PPMT('Summary &amp; Purchase Assumptions'!$I$18/12,N6-'Summary &amp; Purchase Assumptions'!$I$23,'Summary &amp; Purchase Assumptions'!$I$22,-'Summary &amp; Purchase Assumptions'!$I$20)),""),"")</f>
        <v>0</v>
      </c>
      <c r="O57" s="32">
        <f>IF('Summary &amp; Purchase Assumptions'!$C$20&gt;=O$5,
IF('Summary &amp; Purchase Assumptions'!$I$21&gt;=O$6,
IF('Summary &amp; Purchase Assumptions'!$I$23&gt;=O$6,0,-PPMT('Summary &amp; Purchase Assumptions'!$I$18/12,O6-'Summary &amp; Purchase Assumptions'!$I$23,'Summary &amp; Purchase Assumptions'!$I$22,-'Summary &amp; Purchase Assumptions'!$I$20)),""),"")</f>
        <v>0</v>
      </c>
      <c r="P57" s="32">
        <f>IF('Summary &amp; Purchase Assumptions'!$C$20&gt;=P$5,
IF('Summary &amp; Purchase Assumptions'!$I$21&gt;=P$6,
IF('Summary &amp; Purchase Assumptions'!$I$23&gt;=P$6,0,-PPMT('Summary &amp; Purchase Assumptions'!$I$18/12,P6-'Summary &amp; Purchase Assumptions'!$I$23,'Summary &amp; Purchase Assumptions'!$I$22,-'Summary &amp; Purchase Assumptions'!$I$20)),""),"")</f>
        <v>0</v>
      </c>
      <c r="Q57" s="32">
        <f>IF('Summary &amp; Purchase Assumptions'!$C$20&gt;=Q$5,
IF('Summary &amp; Purchase Assumptions'!$I$21&gt;=Q$6,
IF('Summary &amp; Purchase Assumptions'!$I$23&gt;=Q$6,0,-PPMT('Summary &amp; Purchase Assumptions'!$I$18/12,Q6-'Summary &amp; Purchase Assumptions'!$I$23,'Summary &amp; Purchase Assumptions'!$I$22,-'Summary &amp; Purchase Assumptions'!$I$20)),""),"")</f>
        <v>0</v>
      </c>
      <c r="R57" s="32">
        <f>IF('Summary &amp; Purchase Assumptions'!$C$20&gt;=R$5,
IF('Summary &amp; Purchase Assumptions'!$I$21&gt;=R$6,
IF('Summary &amp; Purchase Assumptions'!$I$23&gt;=R$6,0,-PPMT('Summary &amp; Purchase Assumptions'!$I$18/12,R6-'Summary &amp; Purchase Assumptions'!$I$23,'Summary &amp; Purchase Assumptions'!$I$22,-'Summary &amp; Purchase Assumptions'!$I$20)),""),"")</f>
        <v>0</v>
      </c>
      <c r="S57" s="32">
        <f>IF('Summary &amp; Purchase Assumptions'!$C$20&gt;=S$5,
IF('Summary &amp; Purchase Assumptions'!$I$21&gt;=S$6,
IF('Summary &amp; Purchase Assumptions'!$I$23&gt;=S$6,0,-PPMT('Summary &amp; Purchase Assumptions'!$I$18/12,S6-'Summary &amp; Purchase Assumptions'!$I$23,'Summary &amp; Purchase Assumptions'!$I$22,-'Summary &amp; Purchase Assumptions'!$I$20)),""),"")</f>
        <v>0</v>
      </c>
      <c r="T57" s="32">
        <f>IF('Summary &amp; Purchase Assumptions'!$C$20&gt;=T$5,
IF('Summary &amp; Purchase Assumptions'!$I$21&gt;=T$6,
IF('Summary &amp; Purchase Assumptions'!$I$23&gt;=T$6,0,-PPMT('Summary &amp; Purchase Assumptions'!$I$18/12,T6-'Summary &amp; Purchase Assumptions'!$I$23,'Summary &amp; Purchase Assumptions'!$I$22,-'Summary &amp; Purchase Assumptions'!$I$20)),""),"")</f>
        <v>0</v>
      </c>
      <c r="U57" s="32">
        <f>IF('Summary &amp; Purchase Assumptions'!$C$20&gt;=U$5,
IF('Summary &amp; Purchase Assumptions'!$I$21&gt;=U$6,
IF('Summary &amp; Purchase Assumptions'!$I$23&gt;=U$6,0,-PPMT('Summary &amp; Purchase Assumptions'!$I$18/12,U6-'Summary &amp; Purchase Assumptions'!$I$23,'Summary &amp; Purchase Assumptions'!$I$22,-'Summary &amp; Purchase Assumptions'!$I$20)),""),"")</f>
        <v>0</v>
      </c>
      <c r="V57" s="32">
        <f>IF('Summary &amp; Purchase Assumptions'!$C$20&gt;=V$5,
IF('Summary &amp; Purchase Assumptions'!$I$21&gt;=V$6,
IF('Summary &amp; Purchase Assumptions'!$I$23&gt;=V$6,0,-PPMT('Summary &amp; Purchase Assumptions'!$I$18/12,V6-'Summary &amp; Purchase Assumptions'!$I$23,'Summary &amp; Purchase Assumptions'!$I$22,-'Summary &amp; Purchase Assumptions'!$I$20)),""),"")</f>
        <v>0</v>
      </c>
      <c r="W57" s="32">
        <f>IF('Summary &amp; Purchase Assumptions'!$C$20&gt;=W$5,
IF('Summary &amp; Purchase Assumptions'!$I$21&gt;=W$6,
IF('Summary &amp; Purchase Assumptions'!$I$23&gt;=W$6,0,-PPMT('Summary &amp; Purchase Assumptions'!$I$18/12,W6-'Summary &amp; Purchase Assumptions'!$I$23,'Summary &amp; Purchase Assumptions'!$I$22,-'Summary &amp; Purchase Assumptions'!$I$20)),""),"")</f>
        <v>0</v>
      </c>
      <c r="X57" s="32">
        <f>IF('Summary &amp; Purchase Assumptions'!$C$20&gt;=X$5,
IF('Summary &amp; Purchase Assumptions'!$I$21&gt;=X$6,
IF('Summary &amp; Purchase Assumptions'!$I$23&gt;=X$6,0,-PPMT('Summary &amp; Purchase Assumptions'!$I$18/12,X6-'Summary &amp; Purchase Assumptions'!$I$23,'Summary &amp; Purchase Assumptions'!$I$22,-'Summary &amp; Purchase Assumptions'!$I$20)),""),"")</f>
        <v>0</v>
      </c>
      <c r="Y57" s="32">
        <f>IF('Summary &amp; Purchase Assumptions'!$C$20&gt;=Y$5,
IF('Summary &amp; Purchase Assumptions'!$I$21&gt;=Y$6,
IF('Summary &amp; Purchase Assumptions'!$I$23&gt;=Y$6,0,-PPMT('Summary &amp; Purchase Assumptions'!$I$18/12,Y6-'Summary &amp; Purchase Assumptions'!$I$23,'Summary &amp; Purchase Assumptions'!$I$22,-'Summary &amp; Purchase Assumptions'!$I$20)),""),"")</f>
        <v>0</v>
      </c>
      <c r="Z57" s="32">
        <f>IF('Summary &amp; Purchase Assumptions'!$C$20&gt;=Z$5,
IF('Summary &amp; Purchase Assumptions'!$I$21&gt;=Z$6,
IF('Summary &amp; Purchase Assumptions'!$I$23&gt;=Z$6,0,-PPMT('Summary &amp; Purchase Assumptions'!$I$18/12,Z6-'Summary &amp; Purchase Assumptions'!$I$23,'Summary &amp; Purchase Assumptions'!$I$22,-'Summary &amp; Purchase Assumptions'!$I$20)),""),"")</f>
        <v>0</v>
      </c>
      <c r="AA57" s="32">
        <f>IF('Summary &amp; Purchase Assumptions'!$C$20&gt;=AA$5,
IF('Summary &amp; Purchase Assumptions'!$I$21&gt;=AA$6,
IF('Summary &amp; Purchase Assumptions'!$I$23&gt;=AA$6,0,-PPMT('Summary &amp; Purchase Assumptions'!$I$18/12,AA6-'Summary &amp; Purchase Assumptions'!$I$23,'Summary &amp; Purchase Assumptions'!$I$22,-'Summary &amp; Purchase Assumptions'!$I$20)),""),"")</f>
        <v>0</v>
      </c>
      <c r="AB57" s="32">
        <f>IF('Summary &amp; Purchase Assumptions'!$C$20&gt;=AB$5,
IF('Summary &amp; Purchase Assumptions'!$I$21&gt;=AB$6,
IF('Summary &amp; Purchase Assumptions'!$I$23&gt;=AB$6,0,-PPMT('Summary &amp; Purchase Assumptions'!$I$18/12,AB6-'Summary &amp; Purchase Assumptions'!$I$23,'Summary &amp; Purchase Assumptions'!$I$22,-'Summary &amp; Purchase Assumptions'!$I$20)),""),"")</f>
        <v>0</v>
      </c>
      <c r="AC57" s="32">
        <f>IF('Summary &amp; Purchase Assumptions'!$C$20&gt;=AC$5,
IF('Summary &amp; Purchase Assumptions'!$I$21&gt;=AC$6,
IF('Summary &amp; Purchase Assumptions'!$I$23&gt;=AC$6,0,-PPMT('Summary &amp; Purchase Assumptions'!$I$18/12,AC6-'Summary &amp; Purchase Assumptions'!$I$23,'Summary &amp; Purchase Assumptions'!$I$22,-'Summary &amp; Purchase Assumptions'!$I$20)),""),"")</f>
        <v>0</v>
      </c>
      <c r="AD57" s="32">
        <f>IF('Summary &amp; Purchase Assumptions'!$C$20&gt;=AD$5,
IF('Summary &amp; Purchase Assumptions'!$I$21&gt;=AD$6,
IF('Summary &amp; Purchase Assumptions'!$I$23&gt;=AD$6,0,-PPMT('Summary &amp; Purchase Assumptions'!$I$18/12,AD6-'Summary &amp; Purchase Assumptions'!$I$23,'Summary &amp; Purchase Assumptions'!$I$22,-'Summary &amp; Purchase Assumptions'!$I$20)),""),"")</f>
        <v>0</v>
      </c>
      <c r="AE57" s="32">
        <f>IF('Summary &amp; Purchase Assumptions'!$C$20&gt;=AE$5,
IF('Summary &amp; Purchase Assumptions'!$I$21&gt;=AE$6,
IF('Summary &amp; Purchase Assumptions'!$I$23&gt;=AE$6,0,-PPMT('Summary &amp; Purchase Assumptions'!$I$18/12,AE6-'Summary &amp; Purchase Assumptions'!$I$23,'Summary &amp; Purchase Assumptions'!$I$22,-'Summary &amp; Purchase Assumptions'!$I$20)),""),"")</f>
        <v>0</v>
      </c>
      <c r="AF57" s="32">
        <f>IF('Summary &amp; Purchase Assumptions'!$C$20&gt;=AF$5,
IF('Summary &amp; Purchase Assumptions'!$I$21&gt;=AF$6,
IF('Summary &amp; Purchase Assumptions'!$I$23&gt;=AF$6,0,-PPMT('Summary &amp; Purchase Assumptions'!$I$18/12,AF6-'Summary &amp; Purchase Assumptions'!$I$23,'Summary &amp; Purchase Assumptions'!$I$22,-'Summary &amp; Purchase Assumptions'!$I$20)),""),"")</f>
        <v>0</v>
      </c>
      <c r="AG57" s="32">
        <f>IF('Summary &amp; Purchase Assumptions'!$C$20&gt;=AG$5,
IF('Summary &amp; Purchase Assumptions'!$I$21&gt;=AG$6,
IF('Summary &amp; Purchase Assumptions'!$I$23&gt;=AG$6,0,-PPMT('Summary &amp; Purchase Assumptions'!$I$18/12,AG6-'Summary &amp; Purchase Assumptions'!$I$23,'Summary &amp; Purchase Assumptions'!$I$22,-'Summary &amp; Purchase Assumptions'!$I$20)),""),"")</f>
        <v>0</v>
      </c>
      <c r="AH57" s="32">
        <f>IF('Summary &amp; Purchase Assumptions'!$C$20&gt;=AH$5,
IF('Summary &amp; Purchase Assumptions'!$I$21&gt;=AH$6,
IF('Summary &amp; Purchase Assumptions'!$I$23&gt;=AH$6,0,-PPMT('Summary &amp; Purchase Assumptions'!$I$18/12,AH6-'Summary &amp; Purchase Assumptions'!$I$23,'Summary &amp; Purchase Assumptions'!$I$22,-'Summary &amp; Purchase Assumptions'!$I$20)),""),"")</f>
        <v>0</v>
      </c>
      <c r="AI57" s="32">
        <f>IF('Summary &amp; Purchase Assumptions'!$C$20&gt;=AI$5,
IF('Summary &amp; Purchase Assumptions'!$I$21&gt;=AI$6,
IF('Summary &amp; Purchase Assumptions'!$I$23&gt;=AI$6,0,-PPMT('Summary &amp; Purchase Assumptions'!$I$18/12,AI6-'Summary &amp; Purchase Assumptions'!$I$23,'Summary &amp; Purchase Assumptions'!$I$22,-'Summary &amp; Purchase Assumptions'!$I$20)),""),"")</f>
        <v>0</v>
      </c>
      <c r="AJ57" s="32">
        <f>IF('Summary &amp; Purchase Assumptions'!$C$20&gt;=AJ$5,
IF('Summary &amp; Purchase Assumptions'!$I$21&gt;=AJ$6,
IF('Summary &amp; Purchase Assumptions'!$I$23&gt;=AJ$6,0,-PPMT('Summary &amp; Purchase Assumptions'!$I$18/12,AJ6-'Summary &amp; Purchase Assumptions'!$I$23,'Summary &amp; Purchase Assumptions'!$I$22,-'Summary &amp; Purchase Assumptions'!$I$20)),""),"")</f>
        <v>0</v>
      </c>
      <c r="AK57" s="32">
        <f>IF('Summary &amp; Purchase Assumptions'!$C$20&gt;=AK$5,
IF('Summary &amp; Purchase Assumptions'!$I$21&gt;=AK$6,
IF('Summary &amp; Purchase Assumptions'!$I$23&gt;=AK$6,0,-PPMT('Summary &amp; Purchase Assumptions'!$I$18/12,AK6-'Summary &amp; Purchase Assumptions'!$I$23,'Summary &amp; Purchase Assumptions'!$I$22,-'Summary &amp; Purchase Assumptions'!$I$20)),""),"")</f>
        <v>0</v>
      </c>
      <c r="AL57" s="32">
        <f>IF('Summary &amp; Purchase Assumptions'!$C$20&gt;=AL$5,
IF('Summary &amp; Purchase Assumptions'!$I$21&gt;=AL$6,
IF('Summary &amp; Purchase Assumptions'!$I$23&gt;=AL$6,0,-PPMT('Summary &amp; Purchase Assumptions'!$I$18/12,AL6-'Summary &amp; Purchase Assumptions'!$I$23,'Summary &amp; Purchase Assumptions'!$I$22,-'Summary &amp; Purchase Assumptions'!$I$20)),""),"")</f>
        <v>0</v>
      </c>
      <c r="AM57" s="32">
        <f>IF('Summary &amp; Purchase Assumptions'!$C$20&gt;=AM$5,
IF('Summary &amp; Purchase Assumptions'!$I$21&gt;=AM$6,
IF('Summary &amp; Purchase Assumptions'!$I$23&gt;=AM$6,0,-PPMT('Summary &amp; Purchase Assumptions'!$I$18/12,AM6-'Summary &amp; Purchase Assumptions'!$I$23,'Summary &amp; Purchase Assumptions'!$I$22,-'Summary &amp; Purchase Assumptions'!$I$20)),""),"")</f>
        <v>0</v>
      </c>
      <c r="AN57" s="32">
        <f>IF('Summary &amp; Purchase Assumptions'!$C$20&gt;=AN$5,
IF('Summary &amp; Purchase Assumptions'!$I$21&gt;=AN$6,
IF('Summary &amp; Purchase Assumptions'!$I$23&gt;=AN$6,0,-PPMT('Summary &amp; Purchase Assumptions'!$I$18/12,AN6-'Summary &amp; Purchase Assumptions'!$I$23,'Summary &amp; Purchase Assumptions'!$I$22,-'Summary &amp; Purchase Assumptions'!$I$20)),""),"")</f>
        <v>0</v>
      </c>
      <c r="AO57" s="32">
        <f>IF('Summary &amp; Purchase Assumptions'!$C$20&gt;=AO$5,
IF('Summary &amp; Purchase Assumptions'!$I$21&gt;=AO$6,
IF('Summary &amp; Purchase Assumptions'!$I$23&gt;=AO$6,0,-PPMT('Summary &amp; Purchase Assumptions'!$I$18/12,AO6-'Summary &amp; Purchase Assumptions'!$I$23,'Summary &amp; Purchase Assumptions'!$I$22,-'Summary &amp; Purchase Assumptions'!$I$20)),""),"")</f>
        <v>0</v>
      </c>
      <c r="AP57" s="32" t="str">
        <f>IF('Summary &amp; Purchase Assumptions'!$C$20&gt;=AP$5,
IF('Summary &amp; Purchase Assumptions'!$I$21&gt;=AP$6,
IF('Summary &amp; Purchase Assumptions'!$I$23&gt;=AP$6,0,-PPMT('Summary &amp; Purchase Assumptions'!$I$18/12,AP6-'Summary &amp; Purchase Assumptions'!$I$23,'Summary &amp; Purchase Assumptions'!$I$22,-'Summary &amp; Purchase Assumptions'!$I$20)),""),"")</f>
        <v/>
      </c>
      <c r="AQ57" s="32" t="str">
        <f>IF('Summary &amp; Purchase Assumptions'!$C$20&gt;=AQ$5,
IF('Summary &amp; Purchase Assumptions'!$I$21&gt;=AQ$6,
IF('Summary &amp; Purchase Assumptions'!$I$23&gt;=AQ$6,0,-PPMT('Summary &amp; Purchase Assumptions'!$I$18/12,AQ6-'Summary &amp; Purchase Assumptions'!$I$23,'Summary &amp; Purchase Assumptions'!$I$22,-'Summary &amp; Purchase Assumptions'!$I$20)),""),"")</f>
        <v/>
      </c>
      <c r="AR57" s="32" t="str">
        <f>IF('Summary &amp; Purchase Assumptions'!$C$20&gt;=AR$5,
IF('Summary &amp; Purchase Assumptions'!$I$21&gt;=AR$6,
IF('Summary &amp; Purchase Assumptions'!$I$23&gt;=AR$6,0,-PPMT('Summary &amp; Purchase Assumptions'!$I$18/12,AR6-'Summary &amp; Purchase Assumptions'!$I$23,'Summary &amp; Purchase Assumptions'!$I$22,-'Summary &amp; Purchase Assumptions'!$I$20)),""),"")</f>
        <v/>
      </c>
      <c r="AS57" s="32" t="str">
        <f>IF('Summary &amp; Purchase Assumptions'!$C$20&gt;=AS$5,
IF('Summary &amp; Purchase Assumptions'!$I$21&gt;=AS$6,
IF('Summary &amp; Purchase Assumptions'!$I$23&gt;=AS$6,0,-PPMT('Summary &amp; Purchase Assumptions'!$I$18/12,AS6-'Summary &amp; Purchase Assumptions'!$I$23,'Summary &amp; Purchase Assumptions'!$I$22,-'Summary &amp; Purchase Assumptions'!$I$20)),""),"")</f>
        <v/>
      </c>
      <c r="AT57" s="32" t="str">
        <f>IF('Summary &amp; Purchase Assumptions'!$C$20&gt;=AT$5,
IF('Summary &amp; Purchase Assumptions'!$I$21&gt;=AT$6,
IF('Summary &amp; Purchase Assumptions'!$I$23&gt;=AT$6,0,-PPMT('Summary &amp; Purchase Assumptions'!$I$18/12,AT6-'Summary &amp; Purchase Assumptions'!$I$23,'Summary &amp; Purchase Assumptions'!$I$22,-'Summary &amp; Purchase Assumptions'!$I$20)),""),"")</f>
        <v/>
      </c>
      <c r="AU57" s="32" t="str">
        <f>IF('Summary &amp; Purchase Assumptions'!$C$20&gt;=AU$5,
IF('Summary &amp; Purchase Assumptions'!$I$21&gt;=AU$6,
IF('Summary &amp; Purchase Assumptions'!$I$23&gt;=AU$6,0,-PPMT('Summary &amp; Purchase Assumptions'!$I$18/12,AU6-'Summary &amp; Purchase Assumptions'!$I$23,'Summary &amp; Purchase Assumptions'!$I$22,-'Summary &amp; Purchase Assumptions'!$I$20)),""),"")</f>
        <v/>
      </c>
      <c r="AV57" s="32" t="str">
        <f>IF('Summary &amp; Purchase Assumptions'!$C$20&gt;=AV$5,
IF('Summary &amp; Purchase Assumptions'!$I$21&gt;=AV$6,
IF('Summary &amp; Purchase Assumptions'!$I$23&gt;=AV$6,0,-PPMT('Summary &amp; Purchase Assumptions'!$I$18/12,AV6-'Summary &amp; Purchase Assumptions'!$I$23,'Summary &amp; Purchase Assumptions'!$I$22,-'Summary &amp; Purchase Assumptions'!$I$20)),""),"")</f>
        <v/>
      </c>
      <c r="AW57" s="32" t="str">
        <f>IF('Summary &amp; Purchase Assumptions'!$C$20&gt;=AW$5,
IF('Summary &amp; Purchase Assumptions'!$I$21&gt;=AW$6,
IF('Summary &amp; Purchase Assumptions'!$I$23&gt;=AW$6,0,-PPMT('Summary &amp; Purchase Assumptions'!$I$18/12,AW6-'Summary &amp; Purchase Assumptions'!$I$23,'Summary &amp; Purchase Assumptions'!$I$22,-'Summary &amp; Purchase Assumptions'!$I$20)),""),"")</f>
        <v/>
      </c>
      <c r="AX57" s="32" t="str">
        <f>IF('Summary &amp; Purchase Assumptions'!$C$20&gt;=AX$5,
IF('Summary &amp; Purchase Assumptions'!$I$21&gt;=AX$6,
IF('Summary &amp; Purchase Assumptions'!$I$23&gt;=AX$6,0,-PPMT('Summary &amp; Purchase Assumptions'!$I$18/12,AX6-'Summary &amp; Purchase Assumptions'!$I$23,'Summary &amp; Purchase Assumptions'!$I$22,-'Summary &amp; Purchase Assumptions'!$I$20)),""),"")</f>
        <v/>
      </c>
      <c r="AY57" s="32" t="str">
        <f>IF('Summary &amp; Purchase Assumptions'!$C$20&gt;=AY$5,
IF('Summary &amp; Purchase Assumptions'!$I$21&gt;=AY$6,
IF('Summary &amp; Purchase Assumptions'!$I$23&gt;=AY$6,0,-PPMT('Summary &amp; Purchase Assumptions'!$I$18/12,AY6-'Summary &amp; Purchase Assumptions'!$I$23,'Summary &amp; Purchase Assumptions'!$I$22,-'Summary &amp; Purchase Assumptions'!$I$20)),""),"")</f>
        <v/>
      </c>
      <c r="AZ57" s="32" t="str">
        <f>IF('Summary &amp; Purchase Assumptions'!$C$20&gt;=AZ$5,
IF('Summary &amp; Purchase Assumptions'!$I$21&gt;=AZ$6,
IF('Summary &amp; Purchase Assumptions'!$I$23&gt;=AZ$6,0,-PPMT('Summary &amp; Purchase Assumptions'!$I$18/12,AZ6-'Summary &amp; Purchase Assumptions'!$I$23,'Summary &amp; Purchase Assumptions'!$I$22,-'Summary &amp; Purchase Assumptions'!$I$20)),""),"")</f>
        <v/>
      </c>
      <c r="BA57" s="32" t="str">
        <f>IF('Summary &amp; Purchase Assumptions'!$C$20&gt;=BA$5,
IF('Summary &amp; Purchase Assumptions'!$I$21&gt;=BA$6,
IF('Summary &amp; Purchase Assumptions'!$I$23&gt;=BA$6,0,-PPMT('Summary &amp; Purchase Assumptions'!$I$18/12,BA6-'Summary &amp; Purchase Assumptions'!$I$23,'Summary &amp; Purchase Assumptions'!$I$22,-'Summary &amp; Purchase Assumptions'!$I$20)),""),"")</f>
        <v/>
      </c>
      <c r="BB57" s="32" t="str">
        <f>IF('Summary &amp; Purchase Assumptions'!$C$20&gt;=BB$5,
IF('Summary &amp; Purchase Assumptions'!$I$21&gt;=BB$6,
IF('Summary &amp; Purchase Assumptions'!$I$23&gt;=BB$6,0,-PPMT('Summary &amp; Purchase Assumptions'!$I$18/12,BB6-'Summary &amp; Purchase Assumptions'!$I$23,'Summary &amp; Purchase Assumptions'!$I$22,-'Summary &amp; Purchase Assumptions'!$I$20)),""),"")</f>
        <v/>
      </c>
      <c r="BC57" s="32" t="str">
        <f>IF('Summary &amp; Purchase Assumptions'!$C$20&gt;=BC$5,
IF('Summary &amp; Purchase Assumptions'!$I$21&gt;=BC$6,
IF('Summary &amp; Purchase Assumptions'!$I$23&gt;=BC$6,0,-PPMT('Summary &amp; Purchase Assumptions'!$I$18/12,BC6-'Summary &amp; Purchase Assumptions'!$I$23,'Summary &amp; Purchase Assumptions'!$I$22,-'Summary &amp; Purchase Assumptions'!$I$20)),""),"")</f>
        <v/>
      </c>
      <c r="BD57" s="32" t="str">
        <f>IF('Summary &amp; Purchase Assumptions'!$C$20&gt;=BD$5,
IF('Summary &amp; Purchase Assumptions'!$I$21&gt;=BD$6,
IF('Summary &amp; Purchase Assumptions'!$I$23&gt;=BD$6,0,-PPMT('Summary &amp; Purchase Assumptions'!$I$18/12,BD6-'Summary &amp; Purchase Assumptions'!$I$23,'Summary &amp; Purchase Assumptions'!$I$22,-'Summary &amp; Purchase Assumptions'!$I$20)),""),"")</f>
        <v/>
      </c>
      <c r="BE57" s="32" t="str">
        <f>IF('Summary &amp; Purchase Assumptions'!$C$20&gt;=BE$5,
IF('Summary &amp; Purchase Assumptions'!$I$21&gt;=BE$6,
IF('Summary &amp; Purchase Assumptions'!$I$23&gt;=BE$6,0,-PPMT('Summary &amp; Purchase Assumptions'!$I$18/12,BE6-'Summary &amp; Purchase Assumptions'!$I$23,'Summary &amp; Purchase Assumptions'!$I$22,-'Summary &amp; Purchase Assumptions'!$I$20)),""),"")</f>
        <v/>
      </c>
      <c r="BF57" s="32" t="str">
        <f>IF('Summary &amp; Purchase Assumptions'!$C$20&gt;=BF$5,
IF('Summary &amp; Purchase Assumptions'!$I$21&gt;=BF$6,
IF('Summary &amp; Purchase Assumptions'!$I$23&gt;=BF$6,0,-PPMT('Summary &amp; Purchase Assumptions'!$I$18/12,BF6-'Summary &amp; Purchase Assumptions'!$I$23,'Summary &amp; Purchase Assumptions'!$I$22,-'Summary &amp; Purchase Assumptions'!$I$20)),""),"")</f>
        <v/>
      </c>
      <c r="BG57" s="32" t="str">
        <f>IF('Summary &amp; Purchase Assumptions'!$C$20&gt;=BG$5,
IF('Summary &amp; Purchase Assumptions'!$I$21&gt;=BG$6,
IF('Summary &amp; Purchase Assumptions'!$I$23&gt;=BG$6,0,-PPMT('Summary &amp; Purchase Assumptions'!$I$18/12,BG6-'Summary &amp; Purchase Assumptions'!$I$23,'Summary &amp; Purchase Assumptions'!$I$22,-'Summary &amp; Purchase Assumptions'!$I$20)),""),"")</f>
        <v/>
      </c>
      <c r="BH57" s="32" t="str">
        <f>IF('Summary &amp; Purchase Assumptions'!$C$20&gt;=BH$5,
IF('Summary &amp; Purchase Assumptions'!$I$21&gt;=BH$6,
IF('Summary &amp; Purchase Assumptions'!$I$23&gt;=BH$6,0,-PPMT('Summary &amp; Purchase Assumptions'!$I$18/12,BH6-'Summary &amp; Purchase Assumptions'!$I$23,'Summary &amp; Purchase Assumptions'!$I$22,-'Summary &amp; Purchase Assumptions'!$I$20)),""),"")</f>
        <v/>
      </c>
      <c r="BI57" s="32" t="str">
        <f>IF('Summary &amp; Purchase Assumptions'!$C$20&gt;=BI$5,
IF('Summary &amp; Purchase Assumptions'!$I$21&gt;=BI$6,
IF('Summary &amp; Purchase Assumptions'!$I$23&gt;=BI$6,0,-PPMT('Summary &amp; Purchase Assumptions'!$I$18/12,BI6-'Summary &amp; Purchase Assumptions'!$I$23,'Summary &amp; Purchase Assumptions'!$I$22,-'Summary &amp; Purchase Assumptions'!$I$20)),""),"")</f>
        <v/>
      </c>
      <c r="BJ57" s="32" t="str">
        <f>IF('Summary &amp; Purchase Assumptions'!$C$20&gt;=BJ$5,
IF('Summary &amp; Purchase Assumptions'!$I$21&gt;=BJ$6,
IF('Summary &amp; Purchase Assumptions'!$I$23&gt;=BJ$6,0,-PPMT('Summary &amp; Purchase Assumptions'!$I$18/12,BJ6-'Summary &amp; Purchase Assumptions'!$I$23,'Summary &amp; Purchase Assumptions'!$I$22,-'Summary &amp; Purchase Assumptions'!$I$20)),""),"")</f>
        <v/>
      </c>
      <c r="BK57" s="32" t="str">
        <f>IF('Summary &amp; Purchase Assumptions'!$C$20&gt;=BK$5,
IF('Summary &amp; Purchase Assumptions'!$I$21&gt;=BK$6,
IF('Summary &amp; Purchase Assumptions'!$I$23&gt;=BK$6,0,-PPMT('Summary &amp; Purchase Assumptions'!$I$18/12,BK6-'Summary &amp; Purchase Assumptions'!$I$23,'Summary &amp; Purchase Assumptions'!$I$22,-'Summary &amp; Purchase Assumptions'!$I$20)),""),"")</f>
        <v/>
      </c>
      <c r="BL57" s="32" t="str">
        <f>IF('Summary &amp; Purchase Assumptions'!$C$20&gt;=BL$5,
IF('Summary &amp; Purchase Assumptions'!$I$21&gt;=BL$6,
IF('Summary &amp; Purchase Assumptions'!$I$23&gt;=BL$6,0,-PPMT('Summary &amp; Purchase Assumptions'!$I$18/12,BL6-'Summary &amp; Purchase Assumptions'!$I$23,'Summary &amp; Purchase Assumptions'!$I$22,-'Summary &amp; Purchase Assumptions'!$I$20)),""),"")</f>
        <v/>
      </c>
      <c r="BM57" s="32" t="str">
        <f>IF('Summary &amp; Purchase Assumptions'!$C$20&gt;=BM$5,
IF('Summary &amp; Purchase Assumptions'!$I$21&gt;=BM$6,
IF('Summary &amp; Purchase Assumptions'!$I$23&gt;=BM$6,0,-PPMT('Summary &amp; Purchase Assumptions'!$I$18/12,BM6-'Summary &amp; Purchase Assumptions'!$I$23,'Summary &amp; Purchase Assumptions'!$I$22,-'Summary &amp; Purchase Assumptions'!$I$20)),""),"")</f>
        <v/>
      </c>
      <c r="BN57" s="32" t="str">
        <f>IF('Summary &amp; Purchase Assumptions'!$C$20&gt;=BN$5,
IF('Summary &amp; Purchase Assumptions'!$I$21&gt;=BN$6,
IF('Summary &amp; Purchase Assumptions'!$I$23&gt;=BN$6,0,-PPMT('Summary &amp; Purchase Assumptions'!$I$18/12,BN6-'Summary &amp; Purchase Assumptions'!$I$23,'Summary &amp; Purchase Assumptions'!$I$22,-'Summary &amp; Purchase Assumptions'!$I$20)),""),"")</f>
        <v/>
      </c>
      <c r="BO57" s="32" t="str">
        <f>IF('Summary &amp; Purchase Assumptions'!$C$20&gt;=BO$5,
IF('Summary &amp; Purchase Assumptions'!$I$21&gt;=BO$6,
IF('Summary &amp; Purchase Assumptions'!$I$23&gt;=BO$6,0,-PPMT('Summary &amp; Purchase Assumptions'!$I$18/12,BO6-'Summary &amp; Purchase Assumptions'!$I$23,'Summary &amp; Purchase Assumptions'!$I$22,-'Summary &amp; Purchase Assumptions'!$I$20)),""),"")</f>
        <v/>
      </c>
      <c r="BP57" s="32" t="str">
        <f>IF('Summary &amp; Purchase Assumptions'!$C$20&gt;=BP$5,
IF('Summary &amp; Purchase Assumptions'!$I$21&gt;=BP$6,
IF('Summary &amp; Purchase Assumptions'!$I$23&gt;=BP$6,0,-PPMT('Summary &amp; Purchase Assumptions'!$I$18/12,BP6-'Summary &amp; Purchase Assumptions'!$I$23,'Summary &amp; Purchase Assumptions'!$I$22,-'Summary &amp; Purchase Assumptions'!$I$20)),""),"")</f>
        <v/>
      </c>
      <c r="BQ57" s="32" t="str">
        <f>IF('Summary &amp; Purchase Assumptions'!$C$20&gt;=BQ$5,
IF('Summary &amp; Purchase Assumptions'!$I$21&gt;=BQ$6,
IF('Summary &amp; Purchase Assumptions'!$I$23&gt;=BQ$6,0,-PPMT('Summary &amp; Purchase Assumptions'!$I$18/12,BQ6-'Summary &amp; Purchase Assumptions'!$I$23,'Summary &amp; Purchase Assumptions'!$I$22,-'Summary &amp; Purchase Assumptions'!$I$20)),""),"")</f>
        <v/>
      </c>
      <c r="BR57" s="32" t="str">
        <f>IF('Summary &amp; Purchase Assumptions'!$C$20&gt;=BR$5,
IF('Summary &amp; Purchase Assumptions'!$I$21&gt;=BR$6,
IF('Summary &amp; Purchase Assumptions'!$I$23&gt;=BR$6,0,-PPMT('Summary &amp; Purchase Assumptions'!$I$18/12,BR6-'Summary &amp; Purchase Assumptions'!$I$23,'Summary &amp; Purchase Assumptions'!$I$22,-'Summary &amp; Purchase Assumptions'!$I$20)),""),"")</f>
        <v/>
      </c>
      <c r="BS57" s="32" t="str">
        <f>IF('Summary &amp; Purchase Assumptions'!$C$20&gt;=BS$5,
IF('Summary &amp; Purchase Assumptions'!$I$21&gt;=BS$6,
IF('Summary &amp; Purchase Assumptions'!$I$23&gt;=BS$6,0,-PPMT('Summary &amp; Purchase Assumptions'!$I$18/12,BS6-'Summary &amp; Purchase Assumptions'!$I$23,'Summary &amp; Purchase Assumptions'!$I$22,-'Summary &amp; Purchase Assumptions'!$I$20)),""),"")</f>
        <v/>
      </c>
      <c r="BT57" s="32" t="str">
        <f>IF('Summary &amp; Purchase Assumptions'!$C$20&gt;=BT$5,
IF('Summary &amp; Purchase Assumptions'!$I$21&gt;=BT$6,
IF('Summary &amp; Purchase Assumptions'!$I$23&gt;=BT$6,0,-PPMT('Summary &amp; Purchase Assumptions'!$I$18/12,BT6-'Summary &amp; Purchase Assumptions'!$I$23,'Summary &amp; Purchase Assumptions'!$I$22,-'Summary &amp; Purchase Assumptions'!$I$20)),""),"")</f>
        <v/>
      </c>
      <c r="BU57" s="32" t="str">
        <f>IF('Summary &amp; Purchase Assumptions'!$C$20&gt;=BU$5,
IF('Summary &amp; Purchase Assumptions'!$I$21&gt;=BU$6,
IF('Summary &amp; Purchase Assumptions'!$I$23&gt;=BU$6,0,-PPMT('Summary &amp; Purchase Assumptions'!$I$18/12,BU6-'Summary &amp; Purchase Assumptions'!$I$23,'Summary &amp; Purchase Assumptions'!$I$22,-'Summary &amp; Purchase Assumptions'!$I$20)),""),"")</f>
        <v/>
      </c>
      <c r="BV57" s="32" t="str">
        <f>IF('Summary &amp; Purchase Assumptions'!$C$20&gt;=BV$5,
IF('Summary &amp; Purchase Assumptions'!$I$21&gt;=BV$6,
IF('Summary &amp; Purchase Assumptions'!$I$23&gt;=BV$6,0,-PPMT('Summary &amp; Purchase Assumptions'!$I$18/12,BV6-'Summary &amp; Purchase Assumptions'!$I$23,'Summary &amp; Purchase Assumptions'!$I$22,-'Summary &amp; Purchase Assumptions'!$I$20)),""),"")</f>
        <v/>
      </c>
      <c r="BW57" s="32" t="str">
        <f>IF('Summary &amp; Purchase Assumptions'!$C$20&gt;=BW$5,
IF('Summary &amp; Purchase Assumptions'!$I$21&gt;=BW$6,
IF('Summary &amp; Purchase Assumptions'!$I$23&gt;=BW$6,0,-PPMT('Summary &amp; Purchase Assumptions'!$I$18/12,BW6-'Summary &amp; Purchase Assumptions'!$I$23,'Summary &amp; Purchase Assumptions'!$I$22,-'Summary &amp; Purchase Assumptions'!$I$20)),""),"")</f>
        <v/>
      </c>
      <c r="BX57" s="32" t="str">
        <f>IF('Summary &amp; Purchase Assumptions'!$C$20&gt;=BX$5,
IF('Summary &amp; Purchase Assumptions'!$I$21&gt;=BX$6,
IF('Summary &amp; Purchase Assumptions'!$I$23&gt;=BX$6,0,-PPMT('Summary &amp; Purchase Assumptions'!$I$18/12,BX6-'Summary &amp; Purchase Assumptions'!$I$23,'Summary &amp; Purchase Assumptions'!$I$22,-'Summary &amp; Purchase Assumptions'!$I$20)),""),"")</f>
        <v/>
      </c>
      <c r="BY57" s="32" t="str">
        <f>IF('Summary &amp; Purchase Assumptions'!$C$20&gt;=BY$5,
IF('Summary &amp; Purchase Assumptions'!$I$21&gt;=BY$6,
IF('Summary &amp; Purchase Assumptions'!$I$23&gt;=BY$6,0,-PPMT('Summary &amp; Purchase Assumptions'!$I$18/12,BY6-'Summary &amp; Purchase Assumptions'!$I$23,'Summary &amp; Purchase Assumptions'!$I$22,-'Summary &amp; Purchase Assumptions'!$I$20)),""),"")</f>
        <v/>
      </c>
      <c r="BZ57" s="32" t="str">
        <f>IF('Summary &amp; Purchase Assumptions'!$C$20&gt;=BZ$5,
IF('Summary &amp; Purchase Assumptions'!$I$21&gt;=BZ$6,
IF('Summary &amp; Purchase Assumptions'!$I$23&gt;=BZ$6,0,-PPMT('Summary &amp; Purchase Assumptions'!$I$18/12,BZ6-'Summary &amp; Purchase Assumptions'!$I$23,'Summary &amp; Purchase Assumptions'!$I$22,-'Summary &amp; Purchase Assumptions'!$I$20)),""),"")</f>
        <v/>
      </c>
      <c r="CA57" s="32" t="str">
        <f>IF('Summary &amp; Purchase Assumptions'!$C$20&gt;=CA$5,
IF('Summary &amp; Purchase Assumptions'!$I$21&gt;=CA$6,
IF('Summary &amp; Purchase Assumptions'!$I$23&gt;=CA$6,0,-PPMT('Summary &amp; Purchase Assumptions'!$I$18/12,CA6-'Summary &amp; Purchase Assumptions'!$I$23,'Summary &amp; Purchase Assumptions'!$I$22,-'Summary &amp; Purchase Assumptions'!$I$20)),""),"")</f>
        <v/>
      </c>
      <c r="CB57" s="32" t="str">
        <f>IF('Summary &amp; Purchase Assumptions'!$C$20&gt;=CB$5,
IF('Summary &amp; Purchase Assumptions'!$I$21&gt;=CB$6,
IF('Summary &amp; Purchase Assumptions'!$I$23&gt;=CB$6,0,-PPMT('Summary &amp; Purchase Assumptions'!$I$18/12,CB6-'Summary &amp; Purchase Assumptions'!$I$23,'Summary &amp; Purchase Assumptions'!$I$22,-'Summary &amp; Purchase Assumptions'!$I$20)),""),"")</f>
        <v/>
      </c>
      <c r="CC57" s="32" t="str">
        <f>IF('Summary &amp; Purchase Assumptions'!$C$20&gt;=CC$5,
IF('Summary &amp; Purchase Assumptions'!$I$21&gt;=CC$6,
IF('Summary &amp; Purchase Assumptions'!$I$23&gt;=CC$6,0,-PPMT('Summary &amp; Purchase Assumptions'!$I$18/12,CC6-'Summary &amp; Purchase Assumptions'!$I$23,'Summary &amp; Purchase Assumptions'!$I$22,-'Summary &amp; Purchase Assumptions'!$I$20)),""),"")</f>
        <v/>
      </c>
      <c r="CD57" s="32" t="str">
        <f>IF('Summary &amp; Purchase Assumptions'!$C$20&gt;=CD$5,
IF('Summary &amp; Purchase Assumptions'!$I$21&gt;=CD$6,
IF('Summary &amp; Purchase Assumptions'!$I$23&gt;=CD$6,0,-PPMT('Summary &amp; Purchase Assumptions'!$I$18/12,CD6-'Summary &amp; Purchase Assumptions'!$I$23,'Summary &amp; Purchase Assumptions'!$I$22,-'Summary &amp; Purchase Assumptions'!$I$20)),""),"")</f>
        <v/>
      </c>
      <c r="CE57" s="32" t="str">
        <f>IF('Summary &amp; Purchase Assumptions'!$C$20&gt;=CE$5,
IF('Summary &amp; Purchase Assumptions'!$I$21&gt;=CE$6,
IF('Summary &amp; Purchase Assumptions'!$I$23&gt;=CE$6,0,-PPMT('Summary &amp; Purchase Assumptions'!$I$18/12,CE6-'Summary &amp; Purchase Assumptions'!$I$23,'Summary &amp; Purchase Assumptions'!$I$22,-'Summary &amp; Purchase Assumptions'!$I$20)),""),"")</f>
        <v/>
      </c>
      <c r="CF57" s="32" t="str">
        <f>IF('Summary &amp; Purchase Assumptions'!$C$20&gt;=CF$5,
IF('Summary &amp; Purchase Assumptions'!$I$21&gt;=CF$6,
IF('Summary &amp; Purchase Assumptions'!$I$23&gt;=CF$6,0,-PPMT('Summary &amp; Purchase Assumptions'!$I$18/12,CF6-'Summary &amp; Purchase Assumptions'!$I$23,'Summary &amp; Purchase Assumptions'!$I$22,-'Summary &amp; Purchase Assumptions'!$I$20)),""),"")</f>
        <v/>
      </c>
      <c r="CG57" s="32" t="str">
        <f>IF('Summary &amp; Purchase Assumptions'!$C$20&gt;=CG$5,
IF('Summary &amp; Purchase Assumptions'!$I$21&gt;=CG$6,
IF('Summary &amp; Purchase Assumptions'!$I$23&gt;=CG$6,0,-PPMT('Summary &amp; Purchase Assumptions'!$I$18/12,CG6-'Summary &amp; Purchase Assumptions'!$I$23,'Summary &amp; Purchase Assumptions'!$I$22,-'Summary &amp; Purchase Assumptions'!$I$20)),""),"")</f>
        <v/>
      </c>
      <c r="CH57" s="32" t="str">
        <f>IF('Summary &amp; Purchase Assumptions'!$C$20&gt;=CH$5,
IF('Summary &amp; Purchase Assumptions'!$I$21&gt;=CH$6,
IF('Summary &amp; Purchase Assumptions'!$I$23&gt;=CH$6,0,-PPMT('Summary &amp; Purchase Assumptions'!$I$18/12,CH6-'Summary &amp; Purchase Assumptions'!$I$23,'Summary &amp; Purchase Assumptions'!$I$22,-'Summary &amp; Purchase Assumptions'!$I$20)),""),"")</f>
        <v/>
      </c>
      <c r="CI57" s="32" t="str">
        <f>IF('Summary &amp; Purchase Assumptions'!$C$20&gt;=CI$5,
IF('Summary &amp; Purchase Assumptions'!$I$21&gt;=CI$6,
IF('Summary &amp; Purchase Assumptions'!$I$23&gt;=CI$6,0,-PPMT('Summary &amp; Purchase Assumptions'!$I$18/12,CI6-'Summary &amp; Purchase Assumptions'!$I$23,'Summary &amp; Purchase Assumptions'!$I$22,-'Summary &amp; Purchase Assumptions'!$I$20)),""),"")</f>
        <v/>
      </c>
      <c r="CJ57" s="32" t="str">
        <f>IF('Summary &amp; Purchase Assumptions'!$C$20&gt;=CJ$5,
IF('Summary &amp; Purchase Assumptions'!$I$21&gt;=CJ$6,
IF('Summary &amp; Purchase Assumptions'!$I$23&gt;=CJ$6,0,-PPMT('Summary &amp; Purchase Assumptions'!$I$18/12,CJ6-'Summary &amp; Purchase Assumptions'!$I$23,'Summary &amp; Purchase Assumptions'!$I$22,-'Summary &amp; Purchase Assumptions'!$I$20)),""),"")</f>
        <v/>
      </c>
      <c r="CK57" s="32" t="str">
        <f>IF('Summary &amp; Purchase Assumptions'!$C$20&gt;=CK$5,
IF('Summary &amp; Purchase Assumptions'!$I$21&gt;=CK$6,
IF('Summary &amp; Purchase Assumptions'!$I$23&gt;=CK$6,0,-PPMT('Summary &amp; Purchase Assumptions'!$I$18/12,CK6-'Summary &amp; Purchase Assumptions'!$I$23,'Summary &amp; Purchase Assumptions'!$I$22,-'Summary &amp; Purchase Assumptions'!$I$20)),""),"")</f>
        <v/>
      </c>
      <c r="CL57" s="32" t="str">
        <f>IF('Summary &amp; Purchase Assumptions'!$C$20&gt;=CL$5,
IF('Summary &amp; Purchase Assumptions'!$I$21&gt;=CL$6,
IF('Summary &amp; Purchase Assumptions'!$I$23&gt;=CL$6,0,-PPMT('Summary &amp; Purchase Assumptions'!$I$18/12,CL6-'Summary &amp; Purchase Assumptions'!$I$23,'Summary &amp; Purchase Assumptions'!$I$22,-'Summary &amp; Purchase Assumptions'!$I$20)),""),"")</f>
        <v/>
      </c>
      <c r="CM57" s="32" t="str">
        <f>IF('Summary &amp; Purchase Assumptions'!$C$20&gt;=CM$5,
IF('Summary &amp; Purchase Assumptions'!$I$21&gt;=CM$6,
IF('Summary &amp; Purchase Assumptions'!$I$23&gt;=CM$6,0,-PPMT('Summary &amp; Purchase Assumptions'!$I$18/12,CM6-'Summary &amp; Purchase Assumptions'!$I$23,'Summary &amp; Purchase Assumptions'!$I$22,-'Summary &amp; Purchase Assumptions'!$I$20)),""),"")</f>
        <v/>
      </c>
      <c r="CN57" s="32" t="str">
        <f>IF('Summary &amp; Purchase Assumptions'!$C$20&gt;=CN$5,
IF('Summary &amp; Purchase Assumptions'!$I$21&gt;=CN$6,
IF('Summary &amp; Purchase Assumptions'!$I$23&gt;=CN$6,0,-PPMT('Summary &amp; Purchase Assumptions'!$I$18/12,CN6-'Summary &amp; Purchase Assumptions'!$I$23,'Summary &amp; Purchase Assumptions'!$I$22,-'Summary &amp; Purchase Assumptions'!$I$20)),""),"")</f>
        <v/>
      </c>
      <c r="CO57" s="32" t="str">
        <f>IF('Summary &amp; Purchase Assumptions'!$C$20&gt;=CO$5,
IF('Summary &amp; Purchase Assumptions'!$I$21&gt;=CO$6,
IF('Summary &amp; Purchase Assumptions'!$I$23&gt;=CO$6,0,-PPMT('Summary &amp; Purchase Assumptions'!$I$18/12,CO6-'Summary &amp; Purchase Assumptions'!$I$23,'Summary &amp; Purchase Assumptions'!$I$22,-'Summary &amp; Purchase Assumptions'!$I$20)),""),"")</f>
        <v/>
      </c>
      <c r="CP57" s="32" t="str">
        <f>IF('Summary &amp; Purchase Assumptions'!$C$20&gt;=CP$5,
IF('Summary &amp; Purchase Assumptions'!$I$21&gt;=CP$6,
IF('Summary &amp; Purchase Assumptions'!$I$23&gt;=CP$6,0,-PPMT('Summary &amp; Purchase Assumptions'!$I$18/12,CP6-'Summary &amp; Purchase Assumptions'!$I$23,'Summary &amp; Purchase Assumptions'!$I$22,-'Summary &amp; Purchase Assumptions'!$I$20)),""),"")</f>
        <v/>
      </c>
      <c r="CQ57" s="32" t="str">
        <f>IF('Summary &amp; Purchase Assumptions'!$C$20&gt;=CQ$5,
IF('Summary &amp; Purchase Assumptions'!$I$21&gt;=CQ$6,
IF('Summary &amp; Purchase Assumptions'!$I$23&gt;=CQ$6,0,-PPMT('Summary &amp; Purchase Assumptions'!$I$18/12,CQ6-'Summary &amp; Purchase Assumptions'!$I$23,'Summary &amp; Purchase Assumptions'!$I$22,-'Summary &amp; Purchase Assumptions'!$I$20)),""),"")</f>
        <v/>
      </c>
      <c r="CR57" s="32" t="str">
        <f>IF('Summary &amp; Purchase Assumptions'!$C$20&gt;=CR$5,
IF('Summary &amp; Purchase Assumptions'!$I$21&gt;=CR$6,
IF('Summary &amp; Purchase Assumptions'!$I$23&gt;=CR$6,0,-PPMT('Summary &amp; Purchase Assumptions'!$I$18/12,CR6-'Summary &amp; Purchase Assumptions'!$I$23,'Summary &amp; Purchase Assumptions'!$I$22,-'Summary &amp; Purchase Assumptions'!$I$20)),""),"")</f>
        <v/>
      </c>
      <c r="CS57" s="32" t="str">
        <f>IF('Summary &amp; Purchase Assumptions'!$C$20&gt;=CS$5,
IF('Summary &amp; Purchase Assumptions'!$I$21&gt;=CS$6,
IF('Summary &amp; Purchase Assumptions'!$I$23&gt;=CS$6,0,-PPMT('Summary &amp; Purchase Assumptions'!$I$18/12,CS6-'Summary &amp; Purchase Assumptions'!$I$23,'Summary &amp; Purchase Assumptions'!$I$22,-'Summary &amp; Purchase Assumptions'!$I$20)),""),"")</f>
        <v/>
      </c>
      <c r="CT57" s="32" t="str">
        <f>IF('Summary &amp; Purchase Assumptions'!$C$20&gt;=CT$5,
IF('Summary &amp; Purchase Assumptions'!$I$21&gt;=CT$6,
IF('Summary &amp; Purchase Assumptions'!$I$23&gt;=CT$6,0,-PPMT('Summary &amp; Purchase Assumptions'!$I$18/12,CT6-'Summary &amp; Purchase Assumptions'!$I$23,'Summary &amp; Purchase Assumptions'!$I$22,-'Summary &amp; Purchase Assumptions'!$I$20)),""),"")</f>
        <v/>
      </c>
      <c r="CU57" s="32" t="str">
        <f>IF('Summary &amp; Purchase Assumptions'!$C$20&gt;=CU$5,
IF('Summary &amp; Purchase Assumptions'!$I$21&gt;=CU$6,
IF('Summary &amp; Purchase Assumptions'!$I$23&gt;=CU$6,0,-PPMT('Summary &amp; Purchase Assumptions'!$I$18/12,CU6-'Summary &amp; Purchase Assumptions'!$I$23,'Summary &amp; Purchase Assumptions'!$I$22,-'Summary &amp; Purchase Assumptions'!$I$20)),""),"")</f>
        <v/>
      </c>
      <c r="CV57" s="32" t="str">
        <f>IF('Summary &amp; Purchase Assumptions'!$C$20&gt;=CV$5,
IF('Summary &amp; Purchase Assumptions'!$I$21&gt;=CV$6,
IF('Summary &amp; Purchase Assumptions'!$I$23&gt;=CV$6,0,-PPMT('Summary &amp; Purchase Assumptions'!$I$18/12,CV6-'Summary &amp; Purchase Assumptions'!$I$23,'Summary &amp; Purchase Assumptions'!$I$22,-'Summary &amp; Purchase Assumptions'!$I$20)),""),"")</f>
        <v/>
      </c>
      <c r="CW57" s="32" t="str">
        <f>IF('Summary &amp; Purchase Assumptions'!$C$20&gt;=CW$5,
IF('Summary &amp; Purchase Assumptions'!$I$21&gt;=CW$6,
IF('Summary &amp; Purchase Assumptions'!$I$23&gt;=CW$6,0,-PPMT('Summary &amp; Purchase Assumptions'!$I$18/12,CW6-'Summary &amp; Purchase Assumptions'!$I$23,'Summary &amp; Purchase Assumptions'!$I$22,-'Summary &amp; Purchase Assumptions'!$I$20)),""),"")</f>
        <v/>
      </c>
      <c r="CX57" s="32" t="str">
        <f>IF('Summary &amp; Purchase Assumptions'!$C$20&gt;=CX$5,
IF('Summary &amp; Purchase Assumptions'!$I$21&gt;=CX$6,
IF('Summary &amp; Purchase Assumptions'!$I$23&gt;=CX$6,0,-PPMT('Summary &amp; Purchase Assumptions'!$I$18/12,CX6-'Summary &amp; Purchase Assumptions'!$I$23,'Summary &amp; Purchase Assumptions'!$I$22,-'Summary &amp; Purchase Assumptions'!$I$20)),""),"")</f>
        <v/>
      </c>
      <c r="CY57" s="32" t="str">
        <f>IF('Summary &amp; Purchase Assumptions'!$C$20&gt;=CY$5,
IF('Summary &amp; Purchase Assumptions'!$I$21&gt;=CY$6,
IF('Summary &amp; Purchase Assumptions'!$I$23&gt;=CY$6,0,-PPMT('Summary &amp; Purchase Assumptions'!$I$18/12,CY6-'Summary &amp; Purchase Assumptions'!$I$23,'Summary &amp; Purchase Assumptions'!$I$22,-'Summary &amp; Purchase Assumptions'!$I$20)),""),"")</f>
        <v/>
      </c>
      <c r="CZ57" s="32" t="str">
        <f>IF('Summary &amp; Purchase Assumptions'!$C$20&gt;=CZ$5,
IF('Summary &amp; Purchase Assumptions'!$I$21&gt;=CZ$6,
IF('Summary &amp; Purchase Assumptions'!$I$23&gt;=CZ$6,0,-PPMT('Summary &amp; Purchase Assumptions'!$I$18/12,CZ6-'Summary &amp; Purchase Assumptions'!$I$23,'Summary &amp; Purchase Assumptions'!$I$22,-'Summary &amp; Purchase Assumptions'!$I$20)),""),"")</f>
        <v/>
      </c>
      <c r="DA57" s="32" t="str">
        <f>IF('Summary &amp; Purchase Assumptions'!$C$20&gt;=DA$5,
IF('Summary &amp; Purchase Assumptions'!$I$21&gt;=DA$6,
IF('Summary &amp; Purchase Assumptions'!$I$23&gt;=DA$6,0,-PPMT('Summary &amp; Purchase Assumptions'!$I$18/12,DA6-'Summary &amp; Purchase Assumptions'!$I$23,'Summary &amp; Purchase Assumptions'!$I$22,-'Summary &amp; Purchase Assumptions'!$I$20)),""),"")</f>
        <v/>
      </c>
      <c r="DB57" s="32" t="str">
        <f>IF('Summary &amp; Purchase Assumptions'!$C$20&gt;=DB$5,
IF('Summary &amp; Purchase Assumptions'!$I$21&gt;=DB$6,
IF('Summary &amp; Purchase Assumptions'!$I$23&gt;=DB$6,0,-PPMT('Summary &amp; Purchase Assumptions'!$I$18/12,DB6-'Summary &amp; Purchase Assumptions'!$I$23,'Summary &amp; Purchase Assumptions'!$I$22,-'Summary &amp; Purchase Assumptions'!$I$20)),""),"")</f>
        <v/>
      </c>
      <c r="DC57" s="32" t="str">
        <f>IF('Summary &amp; Purchase Assumptions'!$C$20&gt;=DC$5,
IF('Summary &amp; Purchase Assumptions'!$I$21&gt;=DC$6,
IF('Summary &amp; Purchase Assumptions'!$I$23&gt;=DC$6,0,-PPMT('Summary &amp; Purchase Assumptions'!$I$18/12,DC6-'Summary &amp; Purchase Assumptions'!$I$23,'Summary &amp; Purchase Assumptions'!$I$22,-'Summary &amp; Purchase Assumptions'!$I$20)),""),"")</f>
        <v/>
      </c>
      <c r="DD57" s="32" t="str">
        <f>IF('Summary &amp; Purchase Assumptions'!$C$20&gt;=DD$5,
IF('Summary &amp; Purchase Assumptions'!$I$21&gt;=DD$6,
IF('Summary &amp; Purchase Assumptions'!$I$23&gt;=DD$6,0,-PPMT('Summary &amp; Purchase Assumptions'!$I$18/12,DD6-'Summary &amp; Purchase Assumptions'!$I$23,'Summary &amp; Purchase Assumptions'!$I$22,-'Summary &amp; Purchase Assumptions'!$I$20)),""),"")</f>
        <v/>
      </c>
      <c r="DE57" s="32" t="str">
        <f>IF('Summary &amp; Purchase Assumptions'!$C$20&gt;=DE$5,
IF('Summary &amp; Purchase Assumptions'!$I$21&gt;=DE$6,
IF('Summary &amp; Purchase Assumptions'!$I$23&gt;=DE$6,0,-PPMT('Summary &amp; Purchase Assumptions'!$I$18/12,DE6-'Summary &amp; Purchase Assumptions'!$I$23,'Summary &amp; Purchase Assumptions'!$I$22,-'Summary &amp; Purchase Assumptions'!$I$20)),""),"")</f>
        <v/>
      </c>
      <c r="DF57" s="32" t="str">
        <f>IF('Summary &amp; Purchase Assumptions'!$C$20&gt;=DF$5,
IF('Summary &amp; Purchase Assumptions'!$I$21&gt;=DF$6,
IF('Summary &amp; Purchase Assumptions'!$I$23&gt;=DF$6,0,-PPMT('Summary &amp; Purchase Assumptions'!$I$18/12,DF6-'Summary &amp; Purchase Assumptions'!$I$23,'Summary &amp; Purchase Assumptions'!$I$22,-'Summary &amp; Purchase Assumptions'!$I$20)),""),"")</f>
        <v/>
      </c>
      <c r="DG57" s="32" t="str">
        <f>IF('Summary &amp; Purchase Assumptions'!$C$20&gt;=DG$5,
IF('Summary &amp; Purchase Assumptions'!$I$21&gt;=DG$6,
IF('Summary &amp; Purchase Assumptions'!$I$23&gt;=DG$6,0,-PPMT('Summary &amp; Purchase Assumptions'!$I$18/12,DG6-'Summary &amp; Purchase Assumptions'!$I$23,'Summary &amp; Purchase Assumptions'!$I$22,-'Summary &amp; Purchase Assumptions'!$I$20)),""),"")</f>
        <v/>
      </c>
      <c r="DH57" s="32" t="str">
        <f>IF('Summary &amp; Purchase Assumptions'!$C$20&gt;=DH$5,
IF('Summary &amp; Purchase Assumptions'!$I$21&gt;=DH$6,
IF('Summary &amp; Purchase Assumptions'!$I$23&gt;=DH$6,0,-PPMT('Summary &amp; Purchase Assumptions'!$I$18/12,DH6-'Summary &amp; Purchase Assumptions'!$I$23,'Summary &amp; Purchase Assumptions'!$I$22,-'Summary &amp; Purchase Assumptions'!$I$20)),""),"")</f>
        <v/>
      </c>
      <c r="DI57" s="32" t="str">
        <f>IF('Summary &amp; Purchase Assumptions'!$C$20&gt;=DI$5,
IF('Summary &amp; Purchase Assumptions'!$I$21&gt;=DI$6,
IF('Summary &amp; Purchase Assumptions'!$I$23&gt;=DI$6,0,-PPMT('Summary &amp; Purchase Assumptions'!$I$18/12,DI6-'Summary &amp; Purchase Assumptions'!$I$23,'Summary &amp; Purchase Assumptions'!$I$22,-'Summary &amp; Purchase Assumptions'!$I$20)),""),"")</f>
        <v/>
      </c>
      <c r="DJ57" s="32" t="str">
        <f>IF('Summary &amp; Purchase Assumptions'!$C$20&gt;=DJ$5,
IF('Summary &amp; Purchase Assumptions'!$I$21&gt;=DJ$6,
IF('Summary &amp; Purchase Assumptions'!$I$23&gt;=DJ$6,0,-PPMT('Summary &amp; Purchase Assumptions'!$I$18/12,DJ6-'Summary &amp; Purchase Assumptions'!$I$23,'Summary &amp; Purchase Assumptions'!$I$22,-'Summary &amp; Purchase Assumptions'!$I$20)),""),"")</f>
        <v/>
      </c>
      <c r="DK57" s="32" t="str">
        <f>IF('Summary &amp; Purchase Assumptions'!$C$20&gt;=DK$5,
IF('Summary &amp; Purchase Assumptions'!$I$21&gt;=DK$6,
IF('Summary &amp; Purchase Assumptions'!$I$23&gt;=DK$6,0,-PPMT('Summary &amp; Purchase Assumptions'!$I$18/12,DK6-'Summary &amp; Purchase Assumptions'!$I$23,'Summary &amp; Purchase Assumptions'!$I$22,-'Summary &amp; Purchase Assumptions'!$I$20)),""),"")</f>
        <v/>
      </c>
      <c r="DL57" s="32" t="str">
        <f>IF('Summary &amp; Purchase Assumptions'!$C$20&gt;=DL$5,
IF('Summary &amp; Purchase Assumptions'!$I$21&gt;=DL$6,
IF('Summary &amp; Purchase Assumptions'!$I$23&gt;=DL$6,0,-PPMT('Summary &amp; Purchase Assumptions'!$I$18/12,DL6-'Summary &amp; Purchase Assumptions'!$I$23,'Summary &amp; Purchase Assumptions'!$I$22,-'Summary &amp; Purchase Assumptions'!$I$20)),""),"")</f>
        <v/>
      </c>
      <c r="DM57" s="32" t="str">
        <f>IF('Summary &amp; Purchase Assumptions'!$C$20&gt;=DM$5,
IF('Summary &amp; Purchase Assumptions'!$I$21&gt;=DM$6,
IF('Summary &amp; Purchase Assumptions'!$I$23&gt;=DM$6,0,-PPMT('Summary &amp; Purchase Assumptions'!$I$18/12,DM6-'Summary &amp; Purchase Assumptions'!$I$23,'Summary &amp; Purchase Assumptions'!$I$22,-'Summary &amp; Purchase Assumptions'!$I$20)),""),"")</f>
        <v/>
      </c>
      <c r="DN57" s="32" t="str">
        <f>IF('Summary &amp; Purchase Assumptions'!$C$20&gt;=DN$5,
IF('Summary &amp; Purchase Assumptions'!$I$21&gt;=DN$6,
IF('Summary &amp; Purchase Assumptions'!$I$23&gt;=DN$6,0,-PPMT('Summary &amp; Purchase Assumptions'!$I$18/12,DN6-'Summary &amp; Purchase Assumptions'!$I$23,'Summary &amp; Purchase Assumptions'!$I$22,-'Summary &amp; Purchase Assumptions'!$I$20)),""),"")</f>
        <v/>
      </c>
      <c r="DO57" s="32" t="str">
        <f>IF('Summary &amp; Purchase Assumptions'!$C$20&gt;=DO$5,
IF('Summary &amp; Purchase Assumptions'!$I$21&gt;=DO$6,
IF('Summary &amp; Purchase Assumptions'!$I$23&gt;=DO$6,0,-PPMT('Summary &amp; Purchase Assumptions'!$I$18/12,DO6-'Summary &amp; Purchase Assumptions'!$I$23,'Summary &amp; Purchase Assumptions'!$I$22,-'Summary &amp; Purchase Assumptions'!$I$20)),""),"")</f>
        <v/>
      </c>
      <c r="DP57" s="32" t="str">
        <f>IF('Summary &amp; Purchase Assumptions'!$C$20&gt;=DP$5,
IF('Summary &amp; Purchase Assumptions'!$I$21&gt;=DP$6,
IF('Summary &amp; Purchase Assumptions'!$I$23&gt;=DP$6,0,-PPMT('Summary &amp; Purchase Assumptions'!$I$18/12,DP6-'Summary &amp; Purchase Assumptions'!$I$23,'Summary &amp; Purchase Assumptions'!$I$22,-'Summary &amp; Purchase Assumptions'!$I$20)),""),"")</f>
        <v/>
      </c>
      <c r="DQ57" s="32" t="str">
        <f>IF('Summary &amp; Purchase Assumptions'!$C$20&gt;=DQ$5,
IF('Summary &amp; Purchase Assumptions'!$I$21&gt;=DQ$6,
IF('Summary &amp; Purchase Assumptions'!$I$23&gt;=DQ$6,0,-PPMT('Summary &amp; Purchase Assumptions'!$I$18/12,DQ6-'Summary &amp; Purchase Assumptions'!$I$23,'Summary &amp; Purchase Assumptions'!$I$22,-'Summary &amp; Purchase Assumptions'!$I$20)),""),"")</f>
        <v/>
      </c>
      <c r="DR57" s="32" t="str">
        <f>IF('Summary &amp; Purchase Assumptions'!$C$20&gt;=DR$5,
IF('Summary &amp; Purchase Assumptions'!$I$21&gt;=DR$6,
IF('Summary &amp; Purchase Assumptions'!$I$23&gt;=DR$6,0,-PPMT('Summary &amp; Purchase Assumptions'!$I$18/12,DR6-'Summary &amp; Purchase Assumptions'!$I$23,'Summary &amp; Purchase Assumptions'!$I$22,-'Summary &amp; Purchase Assumptions'!$I$20)),""),"")</f>
        <v/>
      </c>
      <c r="DS57" s="32" t="str">
        <f>IF('Summary &amp; Purchase Assumptions'!$C$20&gt;=DS$5,
IF('Summary &amp; Purchase Assumptions'!$I$21&gt;=DS$6,
IF('Summary &amp; Purchase Assumptions'!$I$23&gt;=DS$6,0,-PPMT('Summary &amp; Purchase Assumptions'!$I$18/12,DS6-'Summary &amp; Purchase Assumptions'!$I$23,'Summary &amp; Purchase Assumptions'!$I$22,-'Summary &amp; Purchase Assumptions'!$I$20)),""),"")</f>
        <v/>
      </c>
      <c r="DT57" s="32" t="str">
        <f>IF('Summary &amp; Purchase Assumptions'!$C$20&gt;=DT$5,
IF('Summary &amp; Purchase Assumptions'!$I$21&gt;=DT$6,
IF('Summary &amp; Purchase Assumptions'!$I$23&gt;=DT$6,0,-PPMT('Summary &amp; Purchase Assumptions'!$I$18/12,DT6-'Summary &amp; Purchase Assumptions'!$I$23,'Summary &amp; Purchase Assumptions'!$I$22,-'Summary &amp; Purchase Assumptions'!$I$20)),""),"")</f>
        <v/>
      </c>
      <c r="DU57" s="32" t="str">
        <f>IF('Summary &amp; Purchase Assumptions'!$C$20&gt;=DU$5,
IF('Summary &amp; Purchase Assumptions'!$I$21&gt;=DU$6,
IF('Summary &amp; Purchase Assumptions'!$I$23&gt;=DU$6,0,-PPMT('Summary &amp; Purchase Assumptions'!$I$18/12,DU6-'Summary &amp; Purchase Assumptions'!$I$23,'Summary &amp; Purchase Assumptions'!$I$22,-'Summary &amp; Purchase Assumptions'!$I$20)),""),"")</f>
        <v/>
      </c>
      <c r="DV57" s="32" t="str">
        <f>IF('Summary &amp; Purchase Assumptions'!$C$20&gt;=DV$5,
IF('Summary &amp; Purchase Assumptions'!$I$21&gt;=DV$6,
IF('Summary &amp; Purchase Assumptions'!$I$23&gt;=DV$6,0,-PPMT('Summary &amp; Purchase Assumptions'!$I$18/12,DV6-'Summary &amp; Purchase Assumptions'!$I$23,'Summary &amp; Purchase Assumptions'!$I$22,-'Summary &amp; Purchase Assumptions'!$I$20)),""),"")</f>
        <v/>
      </c>
      <c r="DW57" s="32" t="str">
        <f>IF('Summary &amp; Purchase Assumptions'!$C$20&gt;=DW$5,
IF('Summary &amp; Purchase Assumptions'!$I$21&gt;=DW$6,
IF('Summary &amp; Purchase Assumptions'!$I$23&gt;=DW$6,0,-PPMT('Summary &amp; Purchase Assumptions'!$I$18/12,DW6-'Summary &amp; Purchase Assumptions'!$I$23,'Summary &amp; Purchase Assumptions'!$I$22,-'Summary &amp; Purchase Assumptions'!$I$20)),""),"")</f>
        <v/>
      </c>
      <c r="DX57" s="32" t="str">
        <f>IF('Summary &amp; Purchase Assumptions'!$C$20&gt;=DX$5,
IF('Summary &amp; Purchase Assumptions'!$I$21&gt;=DX$6,
IF('Summary &amp; Purchase Assumptions'!$I$23&gt;=DX$6,0,-PPMT('Summary &amp; Purchase Assumptions'!$I$18/12,DX6-'Summary &amp; Purchase Assumptions'!$I$23,'Summary &amp; Purchase Assumptions'!$I$22,-'Summary &amp; Purchase Assumptions'!$I$20)),""),"")</f>
        <v/>
      </c>
      <c r="DY57" s="32" t="str">
        <f>IF('Summary &amp; Purchase Assumptions'!$C$20&gt;=DY$5,
IF('Summary &amp; Purchase Assumptions'!$I$21&gt;=DY$6,
IF('Summary &amp; Purchase Assumptions'!$I$23&gt;=DY$6,0,-PPMT('Summary &amp; Purchase Assumptions'!$I$18/12,DY6-'Summary &amp; Purchase Assumptions'!$I$23,'Summary &amp; Purchase Assumptions'!$I$22,-'Summary &amp; Purchase Assumptions'!$I$20)),""),"")</f>
        <v/>
      </c>
      <c r="DZ57" s="32" t="str">
        <f>IF('Summary &amp; Purchase Assumptions'!$C$20&gt;=DZ$5,
IF('Summary &amp; Purchase Assumptions'!$I$21&gt;=DZ$6,
IF('Summary &amp; Purchase Assumptions'!$I$23&gt;=DZ$6,0,-PPMT('Summary &amp; Purchase Assumptions'!$I$18/12,DZ6-'Summary &amp; Purchase Assumptions'!$I$23,'Summary &amp; Purchase Assumptions'!$I$22,-'Summary &amp; Purchase Assumptions'!$I$20)),""),"")</f>
        <v/>
      </c>
      <c r="EA57" s="32" t="str">
        <f>IF('Summary &amp; Purchase Assumptions'!$C$20&gt;=EA$5,
IF('Summary &amp; Purchase Assumptions'!$I$21&gt;=EA$6,
IF('Summary &amp; Purchase Assumptions'!$I$23&gt;=EA$6,0,-PPMT('Summary &amp; Purchase Assumptions'!$I$18/12,EA6-'Summary &amp; Purchase Assumptions'!$I$23,'Summary &amp; Purchase Assumptions'!$I$22,-'Summary &amp; Purchase Assumptions'!$I$20)),""),"")</f>
        <v/>
      </c>
      <c r="EB57" s="32" t="str">
        <f>IF('Summary &amp; Purchase Assumptions'!$C$20&gt;=EB$5,
IF('Summary &amp; Purchase Assumptions'!$I$21&gt;=EB$6,
IF('Summary &amp; Purchase Assumptions'!$I$23&gt;=EB$6,0,-PPMT('Summary &amp; Purchase Assumptions'!$I$18/12,EB6-'Summary &amp; Purchase Assumptions'!$I$23,'Summary &amp; Purchase Assumptions'!$I$22,-'Summary &amp; Purchase Assumptions'!$I$20)),""),"")</f>
        <v/>
      </c>
      <c r="EC57" s="32" t="str">
        <f>IF('Summary &amp; Purchase Assumptions'!$C$20&gt;=EC$5,
IF('Summary &amp; Purchase Assumptions'!$I$21&gt;=EC$6,
IF('Summary &amp; Purchase Assumptions'!$I$23&gt;=EC$6,0,-PPMT('Summary &amp; Purchase Assumptions'!$I$18/12,EC6-'Summary &amp; Purchase Assumptions'!$I$23,'Summary &amp; Purchase Assumptions'!$I$22,-'Summary &amp; Purchase Assumptions'!$I$20)),""),"")</f>
        <v/>
      </c>
      <c r="ED57" s="32" t="str">
        <f>IF('Summary &amp; Purchase Assumptions'!$C$20&gt;=ED$5,
IF('Summary &amp; Purchase Assumptions'!$I$21&gt;=ED$6,
IF('Summary &amp; Purchase Assumptions'!$I$23&gt;=ED$6,0,-PPMT('Summary &amp; Purchase Assumptions'!$I$18/12,ED6-'Summary &amp; Purchase Assumptions'!$I$23,'Summary &amp; Purchase Assumptions'!$I$22,-'Summary &amp; Purchase Assumptions'!$I$20)),""),"")</f>
        <v/>
      </c>
      <c r="EE57" s="32" t="str">
        <f>IF('Summary &amp; Purchase Assumptions'!$C$20&gt;=EE$5,
IF('Summary &amp; Purchase Assumptions'!$I$21&gt;=EE$6,
IF('Summary &amp; Purchase Assumptions'!$I$23&gt;=EE$6,0,-PPMT('Summary &amp; Purchase Assumptions'!$I$18/12,EE6-'Summary &amp; Purchase Assumptions'!$I$23,'Summary &amp; Purchase Assumptions'!$I$22,-'Summary &amp; Purchase Assumptions'!$I$20)),""),"")</f>
        <v/>
      </c>
      <c r="EF57" s="32" t="str">
        <f>IF('Summary &amp; Purchase Assumptions'!$C$20&gt;=EF$5,
IF('Summary &amp; Purchase Assumptions'!$I$21&gt;=EF$6,
IF('Summary &amp; Purchase Assumptions'!$I$23&gt;=EF$6,0,-PPMT('Summary &amp; Purchase Assumptions'!$I$18/12,EF6-'Summary &amp; Purchase Assumptions'!$I$23,'Summary &amp; Purchase Assumptions'!$I$22,-'Summary &amp; Purchase Assumptions'!$I$20)),""),"")</f>
        <v/>
      </c>
      <c r="EG57" s="21" t="str">
        <f>IF('Summary &amp; Purchase Assumptions'!$C$20&gt;=EG$5,
IF('Summary &amp; Purchase Assumptions'!$I$21&gt;=EG$6,
IF('Summary &amp; Purchase Assumptions'!$I$23&gt;=EG$6,0,-PPMT('Summary &amp; Purchase Assumptions'!$I$18/12,EG6-'Summary &amp; Purchase Assumptions'!$I$23,'Summary &amp; Purchase Assumptions'!$I$22,-'Summary &amp; Purchase Assumptions'!$I$20)),""),"")</f>
        <v/>
      </c>
    </row>
    <row r="58" spans="2:139" ht="15" x14ac:dyDescent="0.25">
      <c r="B58" s="23"/>
      <c r="C58" s="165" t="s">
        <v>272</v>
      </c>
      <c r="D58" s="19">
        <f ca="1">SUM(F58:EG58)</f>
        <v>-18839017.021943849</v>
      </c>
      <c r="E58" s="341">
        <v>0</v>
      </c>
      <c r="F58" s="63">
        <f ca="1">IF('Summary &amp; Purchase Assumptions'!$C$20&gt;=F$5,
IF('Summary &amp; Purchase Assumptions'!$I$21&gt;=F$6,
IF('Summary &amp; Purchase Assumptions'!$I$23&gt;=F6,-('Summary &amp; Purchase Assumptions'!$I$20*'Summary &amp; Purchase Assumptions'!$I$18/12),-IPMT('Summary &amp; Purchase Assumptions'!$I$18/12,F6-'Summary &amp; Purchase Assumptions'!$I$23,'Summary &amp; Purchase Assumptions'!$I$22,-'Summary &amp; Purchase Assumptions'!$I$20)),
""),"")</f>
        <v>-523306.02838732913</v>
      </c>
      <c r="G58" s="32">
        <f ca="1">IF('Summary &amp; Purchase Assumptions'!$C$20&gt;=G$5,
IF('Summary &amp; Purchase Assumptions'!$I$21&gt;=G$6,
IF('Summary &amp; Purchase Assumptions'!$I$23&gt;=G6,-('Summary &amp; Purchase Assumptions'!$I$20*'Summary &amp; Purchase Assumptions'!$I$18/12),-IPMT('Summary &amp; Purchase Assumptions'!$I$18/12,G6-'Summary &amp; Purchase Assumptions'!$I$23,'Summary &amp; Purchase Assumptions'!$I$22,-'Summary &amp; Purchase Assumptions'!$I$20)),
""),"")</f>
        <v>-523306.02838732913</v>
      </c>
      <c r="H58" s="32">
        <f ca="1">IF('Summary &amp; Purchase Assumptions'!$C$20&gt;=H$5,
IF('Summary &amp; Purchase Assumptions'!$I$21&gt;=H$6,
IF('Summary &amp; Purchase Assumptions'!$I$23&gt;=H6,-('Summary &amp; Purchase Assumptions'!$I$20*'Summary &amp; Purchase Assumptions'!$I$18/12),-IPMT('Summary &amp; Purchase Assumptions'!$I$18/12,H6-'Summary &amp; Purchase Assumptions'!$I$23,'Summary &amp; Purchase Assumptions'!$I$22,-'Summary &amp; Purchase Assumptions'!$I$20)),
""),"")</f>
        <v>-523306.02838732913</v>
      </c>
      <c r="I58" s="32">
        <f ca="1">IF('Summary &amp; Purchase Assumptions'!$C$20&gt;=I$5,
IF('Summary &amp; Purchase Assumptions'!$I$21&gt;=I$6,
IF('Summary &amp; Purchase Assumptions'!$I$23&gt;=I6,-('Summary &amp; Purchase Assumptions'!$I$20*'Summary &amp; Purchase Assumptions'!$I$18/12),-IPMT('Summary &amp; Purchase Assumptions'!$I$18/12,I6-'Summary &amp; Purchase Assumptions'!$I$23,'Summary &amp; Purchase Assumptions'!$I$22,-'Summary &amp; Purchase Assumptions'!$I$20)),
""),"")</f>
        <v>-523306.02838732913</v>
      </c>
      <c r="J58" s="32">
        <f ca="1">IF('Summary &amp; Purchase Assumptions'!$C$20&gt;=J$5,
IF('Summary &amp; Purchase Assumptions'!$I$21&gt;=J$6,
IF('Summary &amp; Purchase Assumptions'!$I$23&gt;=J6,-('Summary &amp; Purchase Assumptions'!$I$20*'Summary &amp; Purchase Assumptions'!$I$18/12),-IPMT('Summary &amp; Purchase Assumptions'!$I$18/12,J6-'Summary &amp; Purchase Assumptions'!$I$23,'Summary &amp; Purchase Assumptions'!$I$22,-'Summary &amp; Purchase Assumptions'!$I$20)),
""),"")</f>
        <v>-523306.02838732913</v>
      </c>
      <c r="K58" s="32">
        <f ca="1">IF('Summary &amp; Purchase Assumptions'!$C$20&gt;=K$5,
IF('Summary &amp; Purchase Assumptions'!$I$21&gt;=K$6,
IF('Summary &amp; Purchase Assumptions'!$I$23&gt;=K6,-('Summary &amp; Purchase Assumptions'!$I$20*'Summary &amp; Purchase Assumptions'!$I$18/12),-IPMT('Summary &amp; Purchase Assumptions'!$I$18/12,K6-'Summary &amp; Purchase Assumptions'!$I$23,'Summary &amp; Purchase Assumptions'!$I$22,-'Summary &amp; Purchase Assumptions'!$I$20)),
""),"")</f>
        <v>-523306.02838732913</v>
      </c>
      <c r="L58" s="32">
        <f ca="1">IF('Summary &amp; Purchase Assumptions'!$C$20&gt;=L$5,
IF('Summary &amp; Purchase Assumptions'!$I$21&gt;=L$6,
IF('Summary &amp; Purchase Assumptions'!$I$23&gt;=L6,-('Summary &amp; Purchase Assumptions'!$I$20*'Summary &amp; Purchase Assumptions'!$I$18/12),-IPMT('Summary &amp; Purchase Assumptions'!$I$18/12,L6-'Summary &amp; Purchase Assumptions'!$I$23,'Summary &amp; Purchase Assumptions'!$I$22,-'Summary &amp; Purchase Assumptions'!$I$20)),
""),"")</f>
        <v>-523306.02838732913</v>
      </c>
      <c r="M58" s="32">
        <f ca="1">IF('Summary &amp; Purchase Assumptions'!$C$20&gt;=M$5,
IF('Summary &amp; Purchase Assumptions'!$I$21&gt;=M$6,
IF('Summary &amp; Purchase Assumptions'!$I$23&gt;=M6,-('Summary &amp; Purchase Assumptions'!$I$20*'Summary &amp; Purchase Assumptions'!$I$18/12),-IPMT('Summary &amp; Purchase Assumptions'!$I$18/12,M6-'Summary &amp; Purchase Assumptions'!$I$23,'Summary &amp; Purchase Assumptions'!$I$22,-'Summary &amp; Purchase Assumptions'!$I$20)),
""),"")</f>
        <v>-523306.02838732913</v>
      </c>
      <c r="N58" s="32">
        <f ca="1">IF('Summary &amp; Purchase Assumptions'!$C$20&gt;=N$5,
IF('Summary &amp; Purchase Assumptions'!$I$21&gt;=N$6,
IF('Summary &amp; Purchase Assumptions'!$I$23&gt;=N6,-('Summary &amp; Purchase Assumptions'!$I$20*'Summary &amp; Purchase Assumptions'!$I$18/12),-IPMT('Summary &amp; Purchase Assumptions'!$I$18/12,N6-'Summary &amp; Purchase Assumptions'!$I$23,'Summary &amp; Purchase Assumptions'!$I$22,-'Summary &amp; Purchase Assumptions'!$I$20)),
""),"")</f>
        <v>-523306.02838732913</v>
      </c>
      <c r="O58" s="32">
        <f ca="1">IF('Summary &amp; Purchase Assumptions'!$C$20&gt;=O$5,
IF('Summary &amp; Purchase Assumptions'!$I$21&gt;=O$6,
IF('Summary &amp; Purchase Assumptions'!$I$23&gt;=O6,-('Summary &amp; Purchase Assumptions'!$I$20*'Summary &amp; Purchase Assumptions'!$I$18/12),-IPMT('Summary &amp; Purchase Assumptions'!$I$18/12,O6-'Summary &amp; Purchase Assumptions'!$I$23,'Summary &amp; Purchase Assumptions'!$I$22,-'Summary &amp; Purchase Assumptions'!$I$20)),
""),"")</f>
        <v>-523306.02838732913</v>
      </c>
      <c r="P58" s="32">
        <f ca="1">IF('Summary &amp; Purchase Assumptions'!$C$20&gt;=P$5,
IF('Summary &amp; Purchase Assumptions'!$I$21&gt;=P$6,
IF('Summary &amp; Purchase Assumptions'!$I$23&gt;=P6,-('Summary &amp; Purchase Assumptions'!$I$20*'Summary &amp; Purchase Assumptions'!$I$18/12),-IPMT('Summary &amp; Purchase Assumptions'!$I$18/12,P6-'Summary &amp; Purchase Assumptions'!$I$23,'Summary &amp; Purchase Assumptions'!$I$22,-'Summary &amp; Purchase Assumptions'!$I$20)),
""),"")</f>
        <v>-523306.02838732913</v>
      </c>
      <c r="Q58" s="32">
        <f ca="1">IF('Summary &amp; Purchase Assumptions'!$C$20&gt;=Q$5,
IF('Summary &amp; Purchase Assumptions'!$I$21&gt;=Q$6,
IF('Summary &amp; Purchase Assumptions'!$I$23&gt;=Q6,-('Summary &amp; Purchase Assumptions'!$I$20*'Summary &amp; Purchase Assumptions'!$I$18/12),-IPMT('Summary &amp; Purchase Assumptions'!$I$18/12,Q6-'Summary &amp; Purchase Assumptions'!$I$23,'Summary &amp; Purchase Assumptions'!$I$22,-'Summary &amp; Purchase Assumptions'!$I$20)),
""),"")</f>
        <v>-523306.02838732913</v>
      </c>
      <c r="R58" s="32">
        <f ca="1">IF('Summary &amp; Purchase Assumptions'!$C$20&gt;=R$5,
IF('Summary &amp; Purchase Assumptions'!$I$21&gt;=R$6,
IF('Summary &amp; Purchase Assumptions'!$I$23&gt;=R6,-('Summary &amp; Purchase Assumptions'!$I$20*'Summary &amp; Purchase Assumptions'!$I$18/12),-IPMT('Summary &amp; Purchase Assumptions'!$I$18/12,R6-'Summary &amp; Purchase Assumptions'!$I$23,'Summary &amp; Purchase Assumptions'!$I$22,-'Summary &amp; Purchase Assumptions'!$I$20)),
""),"")</f>
        <v>-523306.02838732913</v>
      </c>
      <c r="S58" s="32">
        <f ca="1">IF('Summary &amp; Purchase Assumptions'!$C$20&gt;=S$5,
IF('Summary &amp; Purchase Assumptions'!$I$21&gt;=S$6,
IF('Summary &amp; Purchase Assumptions'!$I$23&gt;=S6,-('Summary &amp; Purchase Assumptions'!$I$20*'Summary &amp; Purchase Assumptions'!$I$18/12),-IPMT('Summary &amp; Purchase Assumptions'!$I$18/12,S6-'Summary &amp; Purchase Assumptions'!$I$23,'Summary &amp; Purchase Assumptions'!$I$22,-'Summary &amp; Purchase Assumptions'!$I$20)),
""),"")</f>
        <v>-523306.02838732913</v>
      </c>
      <c r="T58" s="32">
        <f ca="1">IF('Summary &amp; Purchase Assumptions'!$C$20&gt;=T$5,
IF('Summary &amp; Purchase Assumptions'!$I$21&gt;=T$6,
IF('Summary &amp; Purchase Assumptions'!$I$23&gt;=T6,-('Summary &amp; Purchase Assumptions'!$I$20*'Summary &amp; Purchase Assumptions'!$I$18/12),-IPMT('Summary &amp; Purchase Assumptions'!$I$18/12,T6-'Summary &amp; Purchase Assumptions'!$I$23,'Summary &amp; Purchase Assumptions'!$I$22,-'Summary &amp; Purchase Assumptions'!$I$20)),
""),"")</f>
        <v>-523306.02838732913</v>
      </c>
      <c r="U58" s="32">
        <f ca="1">IF('Summary &amp; Purchase Assumptions'!$C$20&gt;=U$5,
IF('Summary &amp; Purchase Assumptions'!$I$21&gt;=U$6,
IF('Summary &amp; Purchase Assumptions'!$I$23&gt;=U6,-('Summary &amp; Purchase Assumptions'!$I$20*'Summary &amp; Purchase Assumptions'!$I$18/12),-IPMT('Summary &amp; Purchase Assumptions'!$I$18/12,U6-'Summary &amp; Purchase Assumptions'!$I$23,'Summary &amp; Purchase Assumptions'!$I$22,-'Summary &amp; Purchase Assumptions'!$I$20)),
""),"")</f>
        <v>-523306.02838732913</v>
      </c>
      <c r="V58" s="32">
        <f ca="1">IF('Summary &amp; Purchase Assumptions'!$C$20&gt;=V$5,
IF('Summary &amp; Purchase Assumptions'!$I$21&gt;=V$6,
IF('Summary &amp; Purchase Assumptions'!$I$23&gt;=V6,-('Summary &amp; Purchase Assumptions'!$I$20*'Summary &amp; Purchase Assumptions'!$I$18/12),-IPMT('Summary &amp; Purchase Assumptions'!$I$18/12,V6-'Summary &amp; Purchase Assumptions'!$I$23,'Summary &amp; Purchase Assumptions'!$I$22,-'Summary &amp; Purchase Assumptions'!$I$20)),
""),"")</f>
        <v>-523306.02838732913</v>
      </c>
      <c r="W58" s="32">
        <f ca="1">IF('Summary &amp; Purchase Assumptions'!$C$20&gt;=W$5,
IF('Summary &amp; Purchase Assumptions'!$I$21&gt;=W$6,
IF('Summary &amp; Purchase Assumptions'!$I$23&gt;=W6,-('Summary &amp; Purchase Assumptions'!$I$20*'Summary &amp; Purchase Assumptions'!$I$18/12),-IPMT('Summary &amp; Purchase Assumptions'!$I$18/12,W6-'Summary &amp; Purchase Assumptions'!$I$23,'Summary &amp; Purchase Assumptions'!$I$22,-'Summary &amp; Purchase Assumptions'!$I$20)),
""),"")</f>
        <v>-523306.02838732913</v>
      </c>
      <c r="X58" s="32">
        <f ca="1">IF('Summary &amp; Purchase Assumptions'!$C$20&gt;=X$5,
IF('Summary &amp; Purchase Assumptions'!$I$21&gt;=X$6,
IF('Summary &amp; Purchase Assumptions'!$I$23&gt;=X6,-('Summary &amp; Purchase Assumptions'!$I$20*'Summary &amp; Purchase Assumptions'!$I$18/12),-IPMT('Summary &amp; Purchase Assumptions'!$I$18/12,X6-'Summary &amp; Purchase Assumptions'!$I$23,'Summary &amp; Purchase Assumptions'!$I$22,-'Summary &amp; Purchase Assumptions'!$I$20)),
""),"")</f>
        <v>-523306.02838732913</v>
      </c>
      <c r="Y58" s="32">
        <f ca="1">IF('Summary &amp; Purchase Assumptions'!$C$20&gt;=Y$5,
IF('Summary &amp; Purchase Assumptions'!$I$21&gt;=Y$6,
IF('Summary &amp; Purchase Assumptions'!$I$23&gt;=Y6,-('Summary &amp; Purchase Assumptions'!$I$20*'Summary &amp; Purchase Assumptions'!$I$18/12),-IPMT('Summary &amp; Purchase Assumptions'!$I$18/12,Y6-'Summary &amp; Purchase Assumptions'!$I$23,'Summary &amp; Purchase Assumptions'!$I$22,-'Summary &amp; Purchase Assumptions'!$I$20)),
""),"")</f>
        <v>-523306.02838732913</v>
      </c>
      <c r="Z58" s="32">
        <f ca="1">IF('Summary &amp; Purchase Assumptions'!$C$20&gt;=Z$5,
IF('Summary &amp; Purchase Assumptions'!$I$21&gt;=Z$6,
IF('Summary &amp; Purchase Assumptions'!$I$23&gt;=Z6,-('Summary &amp; Purchase Assumptions'!$I$20*'Summary &amp; Purchase Assumptions'!$I$18/12),-IPMT('Summary &amp; Purchase Assumptions'!$I$18/12,Z6-'Summary &amp; Purchase Assumptions'!$I$23,'Summary &amp; Purchase Assumptions'!$I$22,-'Summary &amp; Purchase Assumptions'!$I$20)),
""),"")</f>
        <v>-523306.02838732913</v>
      </c>
      <c r="AA58" s="32">
        <f ca="1">IF('Summary &amp; Purchase Assumptions'!$C$20&gt;=AA$5,
IF('Summary &amp; Purchase Assumptions'!$I$21&gt;=AA$6,
IF('Summary &amp; Purchase Assumptions'!$I$23&gt;=AA6,-('Summary &amp; Purchase Assumptions'!$I$20*'Summary &amp; Purchase Assumptions'!$I$18/12),-IPMT('Summary &amp; Purchase Assumptions'!$I$18/12,AA6-'Summary &amp; Purchase Assumptions'!$I$23,'Summary &amp; Purchase Assumptions'!$I$22,-'Summary &amp; Purchase Assumptions'!$I$20)),
""),"")</f>
        <v>-523306.02838732913</v>
      </c>
      <c r="AB58" s="32">
        <f ca="1">IF('Summary &amp; Purchase Assumptions'!$C$20&gt;=AB$5,
IF('Summary &amp; Purchase Assumptions'!$I$21&gt;=AB$6,
IF('Summary &amp; Purchase Assumptions'!$I$23&gt;=AB6,-('Summary &amp; Purchase Assumptions'!$I$20*'Summary &amp; Purchase Assumptions'!$I$18/12),-IPMT('Summary &amp; Purchase Assumptions'!$I$18/12,AB6-'Summary &amp; Purchase Assumptions'!$I$23,'Summary &amp; Purchase Assumptions'!$I$22,-'Summary &amp; Purchase Assumptions'!$I$20)),
""),"")</f>
        <v>-523306.02838732913</v>
      </c>
      <c r="AC58" s="32">
        <f ca="1">IF('Summary &amp; Purchase Assumptions'!$C$20&gt;=AC$5,
IF('Summary &amp; Purchase Assumptions'!$I$21&gt;=AC$6,
IF('Summary &amp; Purchase Assumptions'!$I$23&gt;=AC6,-('Summary &amp; Purchase Assumptions'!$I$20*'Summary &amp; Purchase Assumptions'!$I$18/12),-IPMT('Summary &amp; Purchase Assumptions'!$I$18/12,AC6-'Summary &amp; Purchase Assumptions'!$I$23,'Summary &amp; Purchase Assumptions'!$I$22,-'Summary &amp; Purchase Assumptions'!$I$20)),
""),"")</f>
        <v>-523306.02838732913</v>
      </c>
      <c r="AD58" s="32">
        <f ca="1">IF('Summary &amp; Purchase Assumptions'!$C$20&gt;=AD$5,
IF('Summary &amp; Purchase Assumptions'!$I$21&gt;=AD$6,
IF('Summary &amp; Purchase Assumptions'!$I$23&gt;=AD6,-('Summary &amp; Purchase Assumptions'!$I$20*'Summary &amp; Purchase Assumptions'!$I$18/12),-IPMT('Summary &amp; Purchase Assumptions'!$I$18/12,AD6-'Summary &amp; Purchase Assumptions'!$I$23,'Summary &amp; Purchase Assumptions'!$I$22,-'Summary &amp; Purchase Assumptions'!$I$20)),
""),"")</f>
        <v>-523306.02838732913</v>
      </c>
      <c r="AE58" s="32">
        <f ca="1">IF('Summary &amp; Purchase Assumptions'!$C$20&gt;=AE$5,
IF('Summary &amp; Purchase Assumptions'!$I$21&gt;=AE$6,
IF('Summary &amp; Purchase Assumptions'!$I$23&gt;=AE6,-('Summary &amp; Purchase Assumptions'!$I$20*'Summary &amp; Purchase Assumptions'!$I$18/12),-IPMT('Summary &amp; Purchase Assumptions'!$I$18/12,AE6-'Summary &amp; Purchase Assumptions'!$I$23,'Summary &amp; Purchase Assumptions'!$I$22,-'Summary &amp; Purchase Assumptions'!$I$20)),
""),"")</f>
        <v>-523306.02838732913</v>
      </c>
      <c r="AF58" s="32">
        <f ca="1">IF('Summary &amp; Purchase Assumptions'!$C$20&gt;=AF$5,
IF('Summary &amp; Purchase Assumptions'!$I$21&gt;=AF$6,
IF('Summary &amp; Purchase Assumptions'!$I$23&gt;=AF6,-('Summary &amp; Purchase Assumptions'!$I$20*'Summary &amp; Purchase Assumptions'!$I$18/12),-IPMT('Summary &amp; Purchase Assumptions'!$I$18/12,AF6-'Summary &amp; Purchase Assumptions'!$I$23,'Summary &amp; Purchase Assumptions'!$I$22,-'Summary &amp; Purchase Assumptions'!$I$20)),
""),"")</f>
        <v>-523306.02838732913</v>
      </c>
      <c r="AG58" s="32">
        <f ca="1">IF('Summary &amp; Purchase Assumptions'!$C$20&gt;=AG$5,
IF('Summary &amp; Purchase Assumptions'!$I$21&gt;=AG$6,
IF('Summary &amp; Purchase Assumptions'!$I$23&gt;=AG6,-('Summary &amp; Purchase Assumptions'!$I$20*'Summary &amp; Purchase Assumptions'!$I$18/12),-IPMT('Summary &amp; Purchase Assumptions'!$I$18/12,AG6-'Summary &amp; Purchase Assumptions'!$I$23,'Summary &amp; Purchase Assumptions'!$I$22,-'Summary &amp; Purchase Assumptions'!$I$20)),
""),"")</f>
        <v>-523306.02838732913</v>
      </c>
      <c r="AH58" s="32">
        <f ca="1">IF('Summary &amp; Purchase Assumptions'!$C$20&gt;=AH$5,
IF('Summary &amp; Purchase Assumptions'!$I$21&gt;=AH$6,
IF('Summary &amp; Purchase Assumptions'!$I$23&gt;=AH6,-('Summary &amp; Purchase Assumptions'!$I$20*'Summary &amp; Purchase Assumptions'!$I$18/12),-IPMT('Summary &amp; Purchase Assumptions'!$I$18/12,AH6-'Summary &amp; Purchase Assumptions'!$I$23,'Summary &amp; Purchase Assumptions'!$I$22,-'Summary &amp; Purchase Assumptions'!$I$20)),
""),"")</f>
        <v>-523306.02838732913</v>
      </c>
      <c r="AI58" s="32">
        <f ca="1">IF('Summary &amp; Purchase Assumptions'!$C$20&gt;=AI$5,
IF('Summary &amp; Purchase Assumptions'!$I$21&gt;=AI$6,
IF('Summary &amp; Purchase Assumptions'!$I$23&gt;=AI6,-('Summary &amp; Purchase Assumptions'!$I$20*'Summary &amp; Purchase Assumptions'!$I$18/12),-IPMT('Summary &amp; Purchase Assumptions'!$I$18/12,AI6-'Summary &amp; Purchase Assumptions'!$I$23,'Summary &amp; Purchase Assumptions'!$I$22,-'Summary &amp; Purchase Assumptions'!$I$20)),
""),"")</f>
        <v>-523306.02838732913</v>
      </c>
      <c r="AJ58" s="32">
        <f ca="1">IF('Summary &amp; Purchase Assumptions'!$C$20&gt;=AJ$5,
IF('Summary &amp; Purchase Assumptions'!$I$21&gt;=AJ$6,
IF('Summary &amp; Purchase Assumptions'!$I$23&gt;=AJ6,-('Summary &amp; Purchase Assumptions'!$I$20*'Summary &amp; Purchase Assumptions'!$I$18/12),-IPMT('Summary &amp; Purchase Assumptions'!$I$18/12,AJ6-'Summary &amp; Purchase Assumptions'!$I$23,'Summary &amp; Purchase Assumptions'!$I$22,-'Summary &amp; Purchase Assumptions'!$I$20)),
""),"")</f>
        <v>-523306.02838732913</v>
      </c>
      <c r="AK58" s="32">
        <f ca="1">IF('Summary &amp; Purchase Assumptions'!$C$20&gt;=AK$5,
IF('Summary &amp; Purchase Assumptions'!$I$21&gt;=AK$6,
IF('Summary &amp; Purchase Assumptions'!$I$23&gt;=AK6,-('Summary &amp; Purchase Assumptions'!$I$20*'Summary &amp; Purchase Assumptions'!$I$18/12),-IPMT('Summary &amp; Purchase Assumptions'!$I$18/12,AK6-'Summary &amp; Purchase Assumptions'!$I$23,'Summary &amp; Purchase Assumptions'!$I$22,-'Summary &amp; Purchase Assumptions'!$I$20)),
""),"")</f>
        <v>-523306.02838732913</v>
      </c>
      <c r="AL58" s="32">
        <f ca="1">IF('Summary &amp; Purchase Assumptions'!$C$20&gt;=AL$5,
IF('Summary &amp; Purchase Assumptions'!$I$21&gt;=AL$6,
IF('Summary &amp; Purchase Assumptions'!$I$23&gt;=AL6,-('Summary &amp; Purchase Assumptions'!$I$20*'Summary &amp; Purchase Assumptions'!$I$18/12),-IPMT('Summary &amp; Purchase Assumptions'!$I$18/12,AL6-'Summary &amp; Purchase Assumptions'!$I$23,'Summary &amp; Purchase Assumptions'!$I$22,-'Summary &amp; Purchase Assumptions'!$I$20)),
""),"")</f>
        <v>-523306.02838732913</v>
      </c>
      <c r="AM58" s="32">
        <f ca="1">IF('Summary &amp; Purchase Assumptions'!$C$20&gt;=AM$5,
IF('Summary &amp; Purchase Assumptions'!$I$21&gt;=AM$6,
IF('Summary &amp; Purchase Assumptions'!$I$23&gt;=AM6,-('Summary &amp; Purchase Assumptions'!$I$20*'Summary &amp; Purchase Assumptions'!$I$18/12),-IPMT('Summary &amp; Purchase Assumptions'!$I$18/12,AM6-'Summary &amp; Purchase Assumptions'!$I$23,'Summary &amp; Purchase Assumptions'!$I$22,-'Summary &amp; Purchase Assumptions'!$I$20)),
""),"")</f>
        <v>-523306.02838732913</v>
      </c>
      <c r="AN58" s="32">
        <f ca="1">IF('Summary &amp; Purchase Assumptions'!$C$20&gt;=AN$5,
IF('Summary &amp; Purchase Assumptions'!$I$21&gt;=AN$6,
IF('Summary &amp; Purchase Assumptions'!$I$23&gt;=AN6,-('Summary &amp; Purchase Assumptions'!$I$20*'Summary &amp; Purchase Assumptions'!$I$18/12),-IPMT('Summary &amp; Purchase Assumptions'!$I$18/12,AN6-'Summary &amp; Purchase Assumptions'!$I$23,'Summary &amp; Purchase Assumptions'!$I$22,-'Summary &amp; Purchase Assumptions'!$I$20)),
""),"")</f>
        <v>-523306.02838732913</v>
      </c>
      <c r="AO58" s="32">
        <f ca="1">IF('Summary &amp; Purchase Assumptions'!$C$20&gt;=AO$5,
IF('Summary &amp; Purchase Assumptions'!$I$21&gt;=AO$6,
IF('Summary &amp; Purchase Assumptions'!$I$23&gt;=AO6,-('Summary &amp; Purchase Assumptions'!$I$20*'Summary &amp; Purchase Assumptions'!$I$18/12),-IPMT('Summary &amp; Purchase Assumptions'!$I$18/12,AO6-'Summary &amp; Purchase Assumptions'!$I$23,'Summary &amp; Purchase Assumptions'!$I$22,-'Summary &amp; Purchase Assumptions'!$I$20)),
""),"")</f>
        <v>-523306.02838732913</v>
      </c>
      <c r="AP58" s="32" t="str">
        <f>IF('Summary &amp; Purchase Assumptions'!$C$20&gt;=AP$5,
IF('Summary &amp; Purchase Assumptions'!$I$21&gt;=AP$6,
IF('Summary &amp; Purchase Assumptions'!$I$23&gt;=AP6,-('Summary &amp; Purchase Assumptions'!$I$20*'Summary &amp; Purchase Assumptions'!$I$18/12),-IPMT('Summary &amp; Purchase Assumptions'!$I$18/12,AP6-'Summary &amp; Purchase Assumptions'!$I$23,'Summary &amp; Purchase Assumptions'!$I$22,-'Summary &amp; Purchase Assumptions'!$I$20)),
""),"")</f>
        <v/>
      </c>
      <c r="AQ58" s="32" t="str">
        <f>IF('Summary &amp; Purchase Assumptions'!$C$20&gt;=AQ$5,
IF('Summary &amp; Purchase Assumptions'!$I$21&gt;=AQ$6,
IF('Summary &amp; Purchase Assumptions'!$I$23&gt;=AQ6,-('Summary &amp; Purchase Assumptions'!$I$20*'Summary &amp; Purchase Assumptions'!$I$18/12),-IPMT('Summary &amp; Purchase Assumptions'!$I$18/12,AQ6-'Summary &amp; Purchase Assumptions'!$I$23,'Summary &amp; Purchase Assumptions'!$I$22,-'Summary &amp; Purchase Assumptions'!$I$20)),
""),"")</f>
        <v/>
      </c>
      <c r="AR58" s="32" t="str">
        <f>IF('Summary &amp; Purchase Assumptions'!$C$20&gt;=AR$5,
IF('Summary &amp; Purchase Assumptions'!$I$21&gt;=AR$6,
IF('Summary &amp; Purchase Assumptions'!$I$23&gt;=AR6,-('Summary &amp; Purchase Assumptions'!$I$20*'Summary &amp; Purchase Assumptions'!$I$18/12),-IPMT('Summary &amp; Purchase Assumptions'!$I$18/12,AR6-'Summary &amp; Purchase Assumptions'!$I$23,'Summary &amp; Purchase Assumptions'!$I$22,-'Summary &amp; Purchase Assumptions'!$I$20)),
""),"")</f>
        <v/>
      </c>
      <c r="AS58" s="32" t="str">
        <f>IF('Summary &amp; Purchase Assumptions'!$C$20&gt;=AS$5,
IF('Summary &amp; Purchase Assumptions'!$I$21&gt;=AS$6,
IF('Summary &amp; Purchase Assumptions'!$I$23&gt;=AS6,-('Summary &amp; Purchase Assumptions'!$I$20*'Summary &amp; Purchase Assumptions'!$I$18/12),-IPMT('Summary &amp; Purchase Assumptions'!$I$18/12,AS6-'Summary &amp; Purchase Assumptions'!$I$23,'Summary &amp; Purchase Assumptions'!$I$22,-'Summary &amp; Purchase Assumptions'!$I$20)),
""),"")</f>
        <v/>
      </c>
      <c r="AT58" s="32" t="str">
        <f>IF('Summary &amp; Purchase Assumptions'!$C$20&gt;=AT$5,
IF('Summary &amp; Purchase Assumptions'!$I$21&gt;=AT$6,
IF('Summary &amp; Purchase Assumptions'!$I$23&gt;=AT6,-('Summary &amp; Purchase Assumptions'!$I$20*'Summary &amp; Purchase Assumptions'!$I$18/12),-IPMT('Summary &amp; Purchase Assumptions'!$I$18/12,AT6-'Summary &amp; Purchase Assumptions'!$I$23,'Summary &amp; Purchase Assumptions'!$I$22,-'Summary &amp; Purchase Assumptions'!$I$20)),
""),"")</f>
        <v/>
      </c>
      <c r="AU58" s="32" t="str">
        <f>IF('Summary &amp; Purchase Assumptions'!$C$20&gt;=AU$5,
IF('Summary &amp; Purchase Assumptions'!$I$21&gt;=AU$6,
IF('Summary &amp; Purchase Assumptions'!$I$23&gt;=AU6,-('Summary &amp; Purchase Assumptions'!$I$20*'Summary &amp; Purchase Assumptions'!$I$18/12),-IPMT('Summary &amp; Purchase Assumptions'!$I$18/12,AU6-'Summary &amp; Purchase Assumptions'!$I$23,'Summary &amp; Purchase Assumptions'!$I$22,-'Summary &amp; Purchase Assumptions'!$I$20)),
""),"")</f>
        <v/>
      </c>
      <c r="AV58" s="32" t="str">
        <f>IF('Summary &amp; Purchase Assumptions'!$C$20&gt;=AV$5,
IF('Summary &amp; Purchase Assumptions'!$I$21&gt;=AV$6,
IF('Summary &amp; Purchase Assumptions'!$I$23&gt;=AV6,-('Summary &amp; Purchase Assumptions'!$I$20*'Summary &amp; Purchase Assumptions'!$I$18/12),-IPMT('Summary &amp; Purchase Assumptions'!$I$18/12,AV6-'Summary &amp; Purchase Assumptions'!$I$23,'Summary &amp; Purchase Assumptions'!$I$22,-'Summary &amp; Purchase Assumptions'!$I$20)),
""),"")</f>
        <v/>
      </c>
      <c r="AW58" s="32" t="str">
        <f>IF('Summary &amp; Purchase Assumptions'!$C$20&gt;=AW$5,
IF('Summary &amp; Purchase Assumptions'!$I$21&gt;=AW$6,
IF('Summary &amp; Purchase Assumptions'!$I$23&gt;=AW6,-('Summary &amp; Purchase Assumptions'!$I$20*'Summary &amp; Purchase Assumptions'!$I$18/12),-IPMT('Summary &amp; Purchase Assumptions'!$I$18/12,AW6-'Summary &amp; Purchase Assumptions'!$I$23,'Summary &amp; Purchase Assumptions'!$I$22,-'Summary &amp; Purchase Assumptions'!$I$20)),
""),"")</f>
        <v/>
      </c>
      <c r="AX58" s="32" t="str">
        <f>IF('Summary &amp; Purchase Assumptions'!$C$20&gt;=AX$5,
IF('Summary &amp; Purchase Assumptions'!$I$21&gt;=AX$6,
IF('Summary &amp; Purchase Assumptions'!$I$23&gt;=AX6,-('Summary &amp; Purchase Assumptions'!$I$20*'Summary &amp; Purchase Assumptions'!$I$18/12),-IPMT('Summary &amp; Purchase Assumptions'!$I$18/12,AX6-'Summary &amp; Purchase Assumptions'!$I$23,'Summary &amp; Purchase Assumptions'!$I$22,-'Summary &amp; Purchase Assumptions'!$I$20)),
""),"")</f>
        <v/>
      </c>
      <c r="AY58" s="32" t="str">
        <f>IF('Summary &amp; Purchase Assumptions'!$C$20&gt;=AY$5,
IF('Summary &amp; Purchase Assumptions'!$I$21&gt;=AY$6,
IF('Summary &amp; Purchase Assumptions'!$I$23&gt;=AY6,-('Summary &amp; Purchase Assumptions'!$I$20*'Summary &amp; Purchase Assumptions'!$I$18/12),-IPMT('Summary &amp; Purchase Assumptions'!$I$18/12,AY6-'Summary &amp; Purchase Assumptions'!$I$23,'Summary &amp; Purchase Assumptions'!$I$22,-'Summary &amp; Purchase Assumptions'!$I$20)),
""),"")</f>
        <v/>
      </c>
      <c r="AZ58" s="32" t="str">
        <f>IF('Summary &amp; Purchase Assumptions'!$C$20&gt;=AZ$5,
IF('Summary &amp; Purchase Assumptions'!$I$21&gt;=AZ$6,
IF('Summary &amp; Purchase Assumptions'!$I$23&gt;=AZ6,-('Summary &amp; Purchase Assumptions'!$I$20*'Summary &amp; Purchase Assumptions'!$I$18/12),-IPMT('Summary &amp; Purchase Assumptions'!$I$18/12,AZ6-'Summary &amp; Purchase Assumptions'!$I$23,'Summary &amp; Purchase Assumptions'!$I$22,-'Summary &amp; Purchase Assumptions'!$I$20)),
""),"")</f>
        <v/>
      </c>
      <c r="BA58" s="32" t="str">
        <f>IF('Summary &amp; Purchase Assumptions'!$C$20&gt;=BA$5,
IF('Summary &amp; Purchase Assumptions'!$I$21&gt;=BA$6,
IF('Summary &amp; Purchase Assumptions'!$I$23&gt;=BA6,-('Summary &amp; Purchase Assumptions'!$I$20*'Summary &amp; Purchase Assumptions'!$I$18/12),-IPMT('Summary &amp; Purchase Assumptions'!$I$18/12,BA6-'Summary &amp; Purchase Assumptions'!$I$23,'Summary &amp; Purchase Assumptions'!$I$22,-'Summary &amp; Purchase Assumptions'!$I$20)),
""),"")</f>
        <v/>
      </c>
      <c r="BB58" s="32" t="str">
        <f>IF('Summary &amp; Purchase Assumptions'!$C$20&gt;=BB$5,
IF('Summary &amp; Purchase Assumptions'!$I$21&gt;=BB$6,
IF('Summary &amp; Purchase Assumptions'!$I$23&gt;=BB6,-('Summary &amp; Purchase Assumptions'!$I$20*'Summary &amp; Purchase Assumptions'!$I$18/12),-IPMT('Summary &amp; Purchase Assumptions'!$I$18/12,BB6-'Summary &amp; Purchase Assumptions'!$I$23,'Summary &amp; Purchase Assumptions'!$I$22,-'Summary &amp; Purchase Assumptions'!$I$20)),
""),"")</f>
        <v/>
      </c>
      <c r="BC58" s="32" t="str">
        <f>IF('Summary &amp; Purchase Assumptions'!$C$20&gt;=BC$5,
IF('Summary &amp; Purchase Assumptions'!$I$21&gt;=BC$6,
IF('Summary &amp; Purchase Assumptions'!$I$23&gt;=BC6,-('Summary &amp; Purchase Assumptions'!$I$20*'Summary &amp; Purchase Assumptions'!$I$18/12),-IPMT('Summary &amp; Purchase Assumptions'!$I$18/12,BC6-'Summary &amp; Purchase Assumptions'!$I$23,'Summary &amp; Purchase Assumptions'!$I$22,-'Summary &amp; Purchase Assumptions'!$I$20)),
""),"")</f>
        <v/>
      </c>
      <c r="BD58" s="32" t="str">
        <f>IF('Summary &amp; Purchase Assumptions'!$C$20&gt;=BD$5,
IF('Summary &amp; Purchase Assumptions'!$I$21&gt;=BD$6,
IF('Summary &amp; Purchase Assumptions'!$I$23&gt;=BD6,-('Summary &amp; Purchase Assumptions'!$I$20*'Summary &amp; Purchase Assumptions'!$I$18/12),-IPMT('Summary &amp; Purchase Assumptions'!$I$18/12,BD6-'Summary &amp; Purchase Assumptions'!$I$23,'Summary &amp; Purchase Assumptions'!$I$22,-'Summary &amp; Purchase Assumptions'!$I$20)),
""),"")</f>
        <v/>
      </c>
      <c r="BE58" s="32" t="str">
        <f>IF('Summary &amp; Purchase Assumptions'!$C$20&gt;=BE$5,
IF('Summary &amp; Purchase Assumptions'!$I$21&gt;=BE$6,
IF('Summary &amp; Purchase Assumptions'!$I$23&gt;=BE6,-('Summary &amp; Purchase Assumptions'!$I$20*'Summary &amp; Purchase Assumptions'!$I$18/12),-IPMT('Summary &amp; Purchase Assumptions'!$I$18/12,BE6-'Summary &amp; Purchase Assumptions'!$I$23,'Summary &amp; Purchase Assumptions'!$I$22,-'Summary &amp; Purchase Assumptions'!$I$20)),
""),"")</f>
        <v/>
      </c>
      <c r="BF58" s="32" t="str">
        <f>IF('Summary &amp; Purchase Assumptions'!$C$20&gt;=BF$5,
IF('Summary &amp; Purchase Assumptions'!$I$21&gt;=BF$6,
IF('Summary &amp; Purchase Assumptions'!$I$23&gt;=BF6,-('Summary &amp; Purchase Assumptions'!$I$20*'Summary &amp; Purchase Assumptions'!$I$18/12),-IPMT('Summary &amp; Purchase Assumptions'!$I$18/12,BF6-'Summary &amp; Purchase Assumptions'!$I$23,'Summary &amp; Purchase Assumptions'!$I$22,-'Summary &amp; Purchase Assumptions'!$I$20)),
""),"")</f>
        <v/>
      </c>
      <c r="BG58" s="32" t="str">
        <f>IF('Summary &amp; Purchase Assumptions'!$C$20&gt;=BG$5,
IF('Summary &amp; Purchase Assumptions'!$I$21&gt;=BG$6,
IF('Summary &amp; Purchase Assumptions'!$I$23&gt;=BG6,-('Summary &amp; Purchase Assumptions'!$I$20*'Summary &amp; Purchase Assumptions'!$I$18/12),-IPMT('Summary &amp; Purchase Assumptions'!$I$18/12,BG6-'Summary &amp; Purchase Assumptions'!$I$23,'Summary &amp; Purchase Assumptions'!$I$22,-'Summary &amp; Purchase Assumptions'!$I$20)),
""),"")</f>
        <v/>
      </c>
      <c r="BH58" s="32" t="str">
        <f>IF('Summary &amp; Purchase Assumptions'!$C$20&gt;=BH$5,
IF('Summary &amp; Purchase Assumptions'!$I$21&gt;=BH$6,
IF('Summary &amp; Purchase Assumptions'!$I$23&gt;=BH6,-('Summary &amp; Purchase Assumptions'!$I$20*'Summary &amp; Purchase Assumptions'!$I$18/12),-IPMT('Summary &amp; Purchase Assumptions'!$I$18/12,BH6-'Summary &amp; Purchase Assumptions'!$I$23,'Summary &amp; Purchase Assumptions'!$I$22,-'Summary &amp; Purchase Assumptions'!$I$20)),
""),"")</f>
        <v/>
      </c>
      <c r="BI58" s="32" t="str">
        <f>IF('Summary &amp; Purchase Assumptions'!$C$20&gt;=BI$5,
IF('Summary &amp; Purchase Assumptions'!$I$21&gt;=BI$6,
IF('Summary &amp; Purchase Assumptions'!$I$23&gt;=BI6,-('Summary &amp; Purchase Assumptions'!$I$20*'Summary &amp; Purchase Assumptions'!$I$18/12),-IPMT('Summary &amp; Purchase Assumptions'!$I$18/12,BI6-'Summary &amp; Purchase Assumptions'!$I$23,'Summary &amp; Purchase Assumptions'!$I$22,-'Summary &amp; Purchase Assumptions'!$I$20)),
""),"")</f>
        <v/>
      </c>
      <c r="BJ58" s="32" t="str">
        <f>IF('Summary &amp; Purchase Assumptions'!$C$20&gt;=BJ$5,
IF('Summary &amp; Purchase Assumptions'!$I$21&gt;=BJ$6,
IF('Summary &amp; Purchase Assumptions'!$I$23&gt;=BJ6,-('Summary &amp; Purchase Assumptions'!$I$20*'Summary &amp; Purchase Assumptions'!$I$18/12),-IPMT('Summary &amp; Purchase Assumptions'!$I$18/12,BJ6-'Summary &amp; Purchase Assumptions'!$I$23,'Summary &amp; Purchase Assumptions'!$I$22,-'Summary &amp; Purchase Assumptions'!$I$20)),
""),"")</f>
        <v/>
      </c>
      <c r="BK58" s="32" t="str">
        <f>IF('Summary &amp; Purchase Assumptions'!$C$20&gt;=BK$5,
IF('Summary &amp; Purchase Assumptions'!$I$21&gt;=BK$6,
IF('Summary &amp; Purchase Assumptions'!$I$23&gt;=BK6,-('Summary &amp; Purchase Assumptions'!$I$20*'Summary &amp; Purchase Assumptions'!$I$18/12),-IPMT('Summary &amp; Purchase Assumptions'!$I$18/12,BK6-'Summary &amp; Purchase Assumptions'!$I$23,'Summary &amp; Purchase Assumptions'!$I$22,-'Summary &amp; Purchase Assumptions'!$I$20)),
""),"")</f>
        <v/>
      </c>
      <c r="BL58" s="32" t="str">
        <f>IF('Summary &amp; Purchase Assumptions'!$C$20&gt;=BL$5,
IF('Summary &amp; Purchase Assumptions'!$I$21&gt;=BL$6,
IF('Summary &amp; Purchase Assumptions'!$I$23&gt;=BL6,-('Summary &amp; Purchase Assumptions'!$I$20*'Summary &amp; Purchase Assumptions'!$I$18/12),-IPMT('Summary &amp; Purchase Assumptions'!$I$18/12,BL6-'Summary &amp; Purchase Assumptions'!$I$23,'Summary &amp; Purchase Assumptions'!$I$22,-'Summary &amp; Purchase Assumptions'!$I$20)),
""),"")</f>
        <v/>
      </c>
      <c r="BM58" s="32" t="str">
        <f>IF('Summary &amp; Purchase Assumptions'!$C$20&gt;=BM$5,
IF('Summary &amp; Purchase Assumptions'!$I$21&gt;=BM$6,
IF('Summary &amp; Purchase Assumptions'!$I$23&gt;=BM6,-('Summary &amp; Purchase Assumptions'!$I$20*'Summary &amp; Purchase Assumptions'!$I$18/12),-IPMT('Summary &amp; Purchase Assumptions'!$I$18/12,BM6-'Summary &amp; Purchase Assumptions'!$I$23,'Summary &amp; Purchase Assumptions'!$I$22,-'Summary &amp; Purchase Assumptions'!$I$20)),
""),"")</f>
        <v/>
      </c>
      <c r="BN58" s="32" t="str">
        <f>IF('Summary &amp; Purchase Assumptions'!$C$20&gt;=BN$5,
IF('Summary &amp; Purchase Assumptions'!$I$21&gt;=BN$6,
IF('Summary &amp; Purchase Assumptions'!$I$23&gt;=BN6,-('Summary &amp; Purchase Assumptions'!$I$20*'Summary &amp; Purchase Assumptions'!$I$18/12),-IPMT('Summary &amp; Purchase Assumptions'!$I$18/12,BN6-'Summary &amp; Purchase Assumptions'!$I$23,'Summary &amp; Purchase Assumptions'!$I$22,-'Summary &amp; Purchase Assumptions'!$I$20)),
""),"")</f>
        <v/>
      </c>
      <c r="BO58" s="32" t="str">
        <f>IF('Summary &amp; Purchase Assumptions'!$C$20&gt;=BO$5,
IF('Summary &amp; Purchase Assumptions'!$I$21&gt;=BO$6,
IF('Summary &amp; Purchase Assumptions'!$I$23&gt;=BO6,-('Summary &amp; Purchase Assumptions'!$I$20*'Summary &amp; Purchase Assumptions'!$I$18/12),-IPMT('Summary &amp; Purchase Assumptions'!$I$18/12,BO6-'Summary &amp; Purchase Assumptions'!$I$23,'Summary &amp; Purchase Assumptions'!$I$22,-'Summary &amp; Purchase Assumptions'!$I$20)),
""),"")</f>
        <v/>
      </c>
      <c r="BP58" s="32" t="str">
        <f>IF('Summary &amp; Purchase Assumptions'!$C$20&gt;=BP$5,
IF('Summary &amp; Purchase Assumptions'!$I$21&gt;=BP$6,
IF('Summary &amp; Purchase Assumptions'!$I$23&gt;=BP6,-('Summary &amp; Purchase Assumptions'!$I$20*'Summary &amp; Purchase Assumptions'!$I$18/12),-IPMT('Summary &amp; Purchase Assumptions'!$I$18/12,BP6-'Summary &amp; Purchase Assumptions'!$I$23,'Summary &amp; Purchase Assumptions'!$I$22,-'Summary &amp; Purchase Assumptions'!$I$20)),
""),"")</f>
        <v/>
      </c>
      <c r="BQ58" s="32" t="str">
        <f>IF('Summary &amp; Purchase Assumptions'!$C$20&gt;=BQ$5,
IF('Summary &amp; Purchase Assumptions'!$I$21&gt;=BQ$6,
IF('Summary &amp; Purchase Assumptions'!$I$23&gt;=BQ6,-('Summary &amp; Purchase Assumptions'!$I$20*'Summary &amp; Purchase Assumptions'!$I$18/12),-IPMT('Summary &amp; Purchase Assumptions'!$I$18/12,BQ6-'Summary &amp; Purchase Assumptions'!$I$23,'Summary &amp; Purchase Assumptions'!$I$22,-'Summary &amp; Purchase Assumptions'!$I$20)),
""),"")</f>
        <v/>
      </c>
      <c r="BR58" s="32" t="str">
        <f>IF('Summary &amp; Purchase Assumptions'!$C$20&gt;=BR$5,
IF('Summary &amp; Purchase Assumptions'!$I$21&gt;=BR$6,
IF('Summary &amp; Purchase Assumptions'!$I$23&gt;=BR6,-('Summary &amp; Purchase Assumptions'!$I$20*'Summary &amp; Purchase Assumptions'!$I$18/12),-IPMT('Summary &amp; Purchase Assumptions'!$I$18/12,BR6-'Summary &amp; Purchase Assumptions'!$I$23,'Summary &amp; Purchase Assumptions'!$I$22,-'Summary &amp; Purchase Assumptions'!$I$20)),
""),"")</f>
        <v/>
      </c>
      <c r="BS58" s="32" t="str">
        <f>IF('Summary &amp; Purchase Assumptions'!$C$20&gt;=BS$5,
IF('Summary &amp; Purchase Assumptions'!$I$21&gt;=BS$6,
IF('Summary &amp; Purchase Assumptions'!$I$23&gt;=BS6,-('Summary &amp; Purchase Assumptions'!$I$20*'Summary &amp; Purchase Assumptions'!$I$18/12),-IPMT('Summary &amp; Purchase Assumptions'!$I$18/12,BS6-'Summary &amp; Purchase Assumptions'!$I$23,'Summary &amp; Purchase Assumptions'!$I$22,-'Summary &amp; Purchase Assumptions'!$I$20)),
""),"")</f>
        <v/>
      </c>
      <c r="BT58" s="32" t="str">
        <f>IF('Summary &amp; Purchase Assumptions'!$C$20&gt;=BT$5,
IF('Summary &amp; Purchase Assumptions'!$I$21&gt;=BT$6,
IF('Summary &amp; Purchase Assumptions'!$I$23&gt;=BT6,-('Summary &amp; Purchase Assumptions'!$I$20*'Summary &amp; Purchase Assumptions'!$I$18/12),-IPMT('Summary &amp; Purchase Assumptions'!$I$18/12,BT6-'Summary &amp; Purchase Assumptions'!$I$23,'Summary &amp; Purchase Assumptions'!$I$22,-'Summary &amp; Purchase Assumptions'!$I$20)),
""),"")</f>
        <v/>
      </c>
      <c r="BU58" s="32" t="str">
        <f>IF('Summary &amp; Purchase Assumptions'!$C$20&gt;=BU$5,
IF('Summary &amp; Purchase Assumptions'!$I$21&gt;=BU$6,
IF('Summary &amp; Purchase Assumptions'!$I$23&gt;=BU6,-('Summary &amp; Purchase Assumptions'!$I$20*'Summary &amp; Purchase Assumptions'!$I$18/12),-IPMT('Summary &amp; Purchase Assumptions'!$I$18/12,BU6-'Summary &amp; Purchase Assumptions'!$I$23,'Summary &amp; Purchase Assumptions'!$I$22,-'Summary &amp; Purchase Assumptions'!$I$20)),
""),"")</f>
        <v/>
      </c>
      <c r="BV58" s="32" t="str">
        <f>IF('Summary &amp; Purchase Assumptions'!$C$20&gt;=BV$5,
IF('Summary &amp; Purchase Assumptions'!$I$21&gt;=BV$6,
IF('Summary &amp; Purchase Assumptions'!$I$23&gt;=BV6,-('Summary &amp; Purchase Assumptions'!$I$20*'Summary &amp; Purchase Assumptions'!$I$18/12),-IPMT('Summary &amp; Purchase Assumptions'!$I$18/12,BV6-'Summary &amp; Purchase Assumptions'!$I$23,'Summary &amp; Purchase Assumptions'!$I$22,-'Summary &amp; Purchase Assumptions'!$I$20)),
""),"")</f>
        <v/>
      </c>
      <c r="BW58" s="32" t="str">
        <f>IF('Summary &amp; Purchase Assumptions'!$C$20&gt;=BW$5,
IF('Summary &amp; Purchase Assumptions'!$I$21&gt;=BW$6,
IF('Summary &amp; Purchase Assumptions'!$I$23&gt;=BW6,-('Summary &amp; Purchase Assumptions'!$I$20*'Summary &amp; Purchase Assumptions'!$I$18/12),-IPMT('Summary &amp; Purchase Assumptions'!$I$18/12,BW6-'Summary &amp; Purchase Assumptions'!$I$23,'Summary &amp; Purchase Assumptions'!$I$22,-'Summary &amp; Purchase Assumptions'!$I$20)),
""),"")</f>
        <v/>
      </c>
      <c r="BX58" s="32" t="str">
        <f>IF('Summary &amp; Purchase Assumptions'!$C$20&gt;=BX$5,
IF('Summary &amp; Purchase Assumptions'!$I$21&gt;=BX$6,
IF('Summary &amp; Purchase Assumptions'!$I$23&gt;=BX6,-('Summary &amp; Purchase Assumptions'!$I$20*'Summary &amp; Purchase Assumptions'!$I$18/12),-IPMT('Summary &amp; Purchase Assumptions'!$I$18/12,BX6-'Summary &amp; Purchase Assumptions'!$I$23,'Summary &amp; Purchase Assumptions'!$I$22,-'Summary &amp; Purchase Assumptions'!$I$20)),
""),"")</f>
        <v/>
      </c>
      <c r="BY58" s="32" t="str">
        <f>IF('Summary &amp; Purchase Assumptions'!$C$20&gt;=BY$5,
IF('Summary &amp; Purchase Assumptions'!$I$21&gt;=BY$6,
IF('Summary &amp; Purchase Assumptions'!$I$23&gt;=BY6,-('Summary &amp; Purchase Assumptions'!$I$20*'Summary &amp; Purchase Assumptions'!$I$18/12),-IPMT('Summary &amp; Purchase Assumptions'!$I$18/12,BY6-'Summary &amp; Purchase Assumptions'!$I$23,'Summary &amp; Purchase Assumptions'!$I$22,-'Summary &amp; Purchase Assumptions'!$I$20)),
""),"")</f>
        <v/>
      </c>
      <c r="BZ58" s="32" t="str">
        <f>IF('Summary &amp; Purchase Assumptions'!$C$20&gt;=BZ$5,
IF('Summary &amp; Purchase Assumptions'!$I$21&gt;=BZ$6,
IF('Summary &amp; Purchase Assumptions'!$I$23&gt;=BZ6,-('Summary &amp; Purchase Assumptions'!$I$20*'Summary &amp; Purchase Assumptions'!$I$18/12),-IPMT('Summary &amp; Purchase Assumptions'!$I$18/12,BZ6-'Summary &amp; Purchase Assumptions'!$I$23,'Summary &amp; Purchase Assumptions'!$I$22,-'Summary &amp; Purchase Assumptions'!$I$20)),
""),"")</f>
        <v/>
      </c>
      <c r="CA58" s="32" t="str">
        <f>IF('Summary &amp; Purchase Assumptions'!$C$20&gt;=CA$5,
IF('Summary &amp; Purchase Assumptions'!$I$21&gt;=CA$6,
IF('Summary &amp; Purchase Assumptions'!$I$23&gt;=CA6,-('Summary &amp; Purchase Assumptions'!$I$20*'Summary &amp; Purchase Assumptions'!$I$18/12),-IPMT('Summary &amp; Purchase Assumptions'!$I$18/12,CA6-'Summary &amp; Purchase Assumptions'!$I$23,'Summary &amp; Purchase Assumptions'!$I$22,-'Summary &amp; Purchase Assumptions'!$I$20)),
""),"")</f>
        <v/>
      </c>
      <c r="CB58" s="32" t="str">
        <f>IF('Summary &amp; Purchase Assumptions'!$C$20&gt;=CB$5,
IF('Summary &amp; Purchase Assumptions'!$I$21&gt;=CB$6,
IF('Summary &amp; Purchase Assumptions'!$I$23&gt;=CB6,-('Summary &amp; Purchase Assumptions'!$I$20*'Summary &amp; Purchase Assumptions'!$I$18/12),-IPMT('Summary &amp; Purchase Assumptions'!$I$18/12,CB6-'Summary &amp; Purchase Assumptions'!$I$23,'Summary &amp; Purchase Assumptions'!$I$22,-'Summary &amp; Purchase Assumptions'!$I$20)),
""),"")</f>
        <v/>
      </c>
      <c r="CC58" s="32" t="str">
        <f>IF('Summary &amp; Purchase Assumptions'!$C$20&gt;=CC$5,
IF('Summary &amp; Purchase Assumptions'!$I$21&gt;=CC$6,
IF('Summary &amp; Purchase Assumptions'!$I$23&gt;=CC6,-('Summary &amp; Purchase Assumptions'!$I$20*'Summary &amp; Purchase Assumptions'!$I$18/12),-IPMT('Summary &amp; Purchase Assumptions'!$I$18/12,CC6-'Summary &amp; Purchase Assumptions'!$I$23,'Summary &amp; Purchase Assumptions'!$I$22,-'Summary &amp; Purchase Assumptions'!$I$20)),
""),"")</f>
        <v/>
      </c>
      <c r="CD58" s="32" t="str">
        <f>IF('Summary &amp; Purchase Assumptions'!$C$20&gt;=CD$5,
IF('Summary &amp; Purchase Assumptions'!$I$21&gt;=CD$6,
IF('Summary &amp; Purchase Assumptions'!$I$23&gt;=CD6,-('Summary &amp; Purchase Assumptions'!$I$20*'Summary &amp; Purchase Assumptions'!$I$18/12),-IPMT('Summary &amp; Purchase Assumptions'!$I$18/12,CD6-'Summary &amp; Purchase Assumptions'!$I$23,'Summary &amp; Purchase Assumptions'!$I$22,-'Summary &amp; Purchase Assumptions'!$I$20)),
""),"")</f>
        <v/>
      </c>
      <c r="CE58" s="32" t="str">
        <f>IF('Summary &amp; Purchase Assumptions'!$C$20&gt;=CE$5,
IF('Summary &amp; Purchase Assumptions'!$I$21&gt;=CE$6,
IF('Summary &amp; Purchase Assumptions'!$I$23&gt;=CE6,-('Summary &amp; Purchase Assumptions'!$I$20*'Summary &amp; Purchase Assumptions'!$I$18/12),-IPMT('Summary &amp; Purchase Assumptions'!$I$18/12,CE6-'Summary &amp; Purchase Assumptions'!$I$23,'Summary &amp; Purchase Assumptions'!$I$22,-'Summary &amp; Purchase Assumptions'!$I$20)),
""),"")</f>
        <v/>
      </c>
      <c r="CF58" s="32" t="str">
        <f>IF('Summary &amp; Purchase Assumptions'!$C$20&gt;=CF$5,
IF('Summary &amp; Purchase Assumptions'!$I$21&gt;=CF$6,
IF('Summary &amp; Purchase Assumptions'!$I$23&gt;=CF6,-('Summary &amp; Purchase Assumptions'!$I$20*'Summary &amp; Purchase Assumptions'!$I$18/12),-IPMT('Summary &amp; Purchase Assumptions'!$I$18/12,CF6-'Summary &amp; Purchase Assumptions'!$I$23,'Summary &amp; Purchase Assumptions'!$I$22,-'Summary &amp; Purchase Assumptions'!$I$20)),
""),"")</f>
        <v/>
      </c>
      <c r="CG58" s="32" t="str">
        <f>IF('Summary &amp; Purchase Assumptions'!$C$20&gt;=CG$5,
IF('Summary &amp; Purchase Assumptions'!$I$21&gt;=CG$6,
IF('Summary &amp; Purchase Assumptions'!$I$23&gt;=CG6,-('Summary &amp; Purchase Assumptions'!$I$20*'Summary &amp; Purchase Assumptions'!$I$18/12),-IPMT('Summary &amp; Purchase Assumptions'!$I$18/12,CG6-'Summary &amp; Purchase Assumptions'!$I$23,'Summary &amp; Purchase Assumptions'!$I$22,-'Summary &amp; Purchase Assumptions'!$I$20)),
""),"")</f>
        <v/>
      </c>
      <c r="CH58" s="32" t="str">
        <f>IF('Summary &amp; Purchase Assumptions'!$C$20&gt;=CH$5,
IF('Summary &amp; Purchase Assumptions'!$I$21&gt;=CH$6,
IF('Summary &amp; Purchase Assumptions'!$I$23&gt;=CH6,-('Summary &amp; Purchase Assumptions'!$I$20*'Summary &amp; Purchase Assumptions'!$I$18/12),-IPMT('Summary &amp; Purchase Assumptions'!$I$18/12,CH6-'Summary &amp; Purchase Assumptions'!$I$23,'Summary &amp; Purchase Assumptions'!$I$22,-'Summary &amp; Purchase Assumptions'!$I$20)),
""),"")</f>
        <v/>
      </c>
      <c r="CI58" s="32" t="str">
        <f>IF('Summary &amp; Purchase Assumptions'!$C$20&gt;=CI$5,
IF('Summary &amp; Purchase Assumptions'!$I$21&gt;=CI$6,
IF('Summary &amp; Purchase Assumptions'!$I$23&gt;=CI6,-('Summary &amp; Purchase Assumptions'!$I$20*'Summary &amp; Purchase Assumptions'!$I$18/12),-IPMT('Summary &amp; Purchase Assumptions'!$I$18/12,CI6-'Summary &amp; Purchase Assumptions'!$I$23,'Summary &amp; Purchase Assumptions'!$I$22,-'Summary &amp; Purchase Assumptions'!$I$20)),
""),"")</f>
        <v/>
      </c>
      <c r="CJ58" s="32" t="str">
        <f>IF('Summary &amp; Purchase Assumptions'!$C$20&gt;=CJ$5,
IF('Summary &amp; Purchase Assumptions'!$I$21&gt;=CJ$6,
IF('Summary &amp; Purchase Assumptions'!$I$23&gt;=CJ6,-('Summary &amp; Purchase Assumptions'!$I$20*'Summary &amp; Purchase Assumptions'!$I$18/12),-IPMT('Summary &amp; Purchase Assumptions'!$I$18/12,CJ6-'Summary &amp; Purchase Assumptions'!$I$23,'Summary &amp; Purchase Assumptions'!$I$22,-'Summary &amp; Purchase Assumptions'!$I$20)),
""),"")</f>
        <v/>
      </c>
      <c r="CK58" s="32" t="str">
        <f>IF('Summary &amp; Purchase Assumptions'!$C$20&gt;=CK$5,
IF('Summary &amp; Purchase Assumptions'!$I$21&gt;=CK$6,
IF('Summary &amp; Purchase Assumptions'!$I$23&gt;=CK6,-('Summary &amp; Purchase Assumptions'!$I$20*'Summary &amp; Purchase Assumptions'!$I$18/12),-IPMT('Summary &amp; Purchase Assumptions'!$I$18/12,CK6-'Summary &amp; Purchase Assumptions'!$I$23,'Summary &amp; Purchase Assumptions'!$I$22,-'Summary &amp; Purchase Assumptions'!$I$20)),
""),"")</f>
        <v/>
      </c>
      <c r="CL58" s="32" t="str">
        <f>IF('Summary &amp; Purchase Assumptions'!$C$20&gt;=CL$5,
IF('Summary &amp; Purchase Assumptions'!$I$21&gt;=CL$6,
IF('Summary &amp; Purchase Assumptions'!$I$23&gt;=CL6,-('Summary &amp; Purchase Assumptions'!$I$20*'Summary &amp; Purchase Assumptions'!$I$18/12),-IPMT('Summary &amp; Purchase Assumptions'!$I$18/12,CL6-'Summary &amp; Purchase Assumptions'!$I$23,'Summary &amp; Purchase Assumptions'!$I$22,-'Summary &amp; Purchase Assumptions'!$I$20)),
""),"")</f>
        <v/>
      </c>
      <c r="CM58" s="32" t="str">
        <f>IF('Summary &amp; Purchase Assumptions'!$C$20&gt;=CM$5,
IF('Summary &amp; Purchase Assumptions'!$I$21&gt;=CM$6,
IF('Summary &amp; Purchase Assumptions'!$I$23&gt;=CM6,-('Summary &amp; Purchase Assumptions'!$I$20*'Summary &amp; Purchase Assumptions'!$I$18/12),-IPMT('Summary &amp; Purchase Assumptions'!$I$18/12,CM6-'Summary &amp; Purchase Assumptions'!$I$23,'Summary &amp; Purchase Assumptions'!$I$22,-'Summary &amp; Purchase Assumptions'!$I$20)),
""),"")</f>
        <v/>
      </c>
      <c r="CN58" s="32" t="str">
        <f>IF('Summary &amp; Purchase Assumptions'!$C$20&gt;=CN$5,
IF('Summary &amp; Purchase Assumptions'!$I$21&gt;=CN$6,
IF('Summary &amp; Purchase Assumptions'!$I$23&gt;=CN6,-('Summary &amp; Purchase Assumptions'!$I$20*'Summary &amp; Purchase Assumptions'!$I$18/12),-IPMT('Summary &amp; Purchase Assumptions'!$I$18/12,CN6-'Summary &amp; Purchase Assumptions'!$I$23,'Summary &amp; Purchase Assumptions'!$I$22,-'Summary &amp; Purchase Assumptions'!$I$20)),
""),"")</f>
        <v/>
      </c>
      <c r="CO58" s="32" t="str">
        <f>IF('Summary &amp; Purchase Assumptions'!$C$20&gt;=CO$5,
IF('Summary &amp; Purchase Assumptions'!$I$21&gt;=CO$6,
IF('Summary &amp; Purchase Assumptions'!$I$23&gt;=CO6,-('Summary &amp; Purchase Assumptions'!$I$20*'Summary &amp; Purchase Assumptions'!$I$18/12),-IPMT('Summary &amp; Purchase Assumptions'!$I$18/12,CO6-'Summary &amp; Purchase Assumptions'!$I$23,'Summary &amp; Purchase Assumptions'!$I$22,-'Summary &amp; Purchase Assumptions'!$I$20)),
""),"")</f>
        <v/>
      </c>
      <c r="CP58" s="32" t="str">
        <f>IF('Summary &amp; Purchase Assumptions'!$C$20&gt;=CP$5,
IF('Summary &amp; Purchase Assumptions'!$I$21&gt;=CP$6,
IF('Summary &amp; Purchase Assumptions'!$I$23&gt;=CP6,-('Summary &amp; Purchase Assumptions'!$I$20*'Summary &amp; Purchase Assumptions'!$I$18/12),-IPMT('Summary &amp; Purchase Assumptions'!$I$18/12,CP6-'Summary &amp; Purchase Assumptions'!$I$23,'Summary &amp; Purchase Assumptions'!$I$22,-'Summary &amp; Purchase Assumptions'!$I$20)),
""),"")</f>
        <v/>
      </c>
      <c r="CQ58" s="32" t="str">
        <f>IF('Summary &amp; Purchase Assumptions'!$C$20&gt;=CQ$5,
IF('Summary &amp; Purchase Assumptions'!$I$21&gt;=CQ$6,
IF('Summary &amp; Purchase Assumptions'!$I$23&gt;=CQ6,-('Summary &amp; Purchase Assumptions'!$I$20*'Summary &amp; Purchase Assumptions'!$I$18/12),-IPMT('Summary &amp; Purchase Assumptions'!$I$18/12,CQ6-'Summary &amp; Purchase Assumptions'!$I$23,'Summary &amp; Purchase Assumptions'!$I$22,-'Summary &amp; Purchase Assumptions'!$I$20)),
""),"")</f>
        <v/>
      </c>
      <c r="CR58" s="32" t="str">
        <f>IF('Summary &amp; Purchase Assumptions'!$C$20&gt;=CR$5,
IF('Summary &amp; Purchase Assumptions'!$I$21&gt;=CR$6,
IF('Summary &amp; Purchase Assumptions'!$I$23&gt;=CR6,-('Summary &amp; Purchase Assumptions'!$I$20*'Summary &amp; Purchase Assumptions'!$I$18/12),-IPMT('Summary &amp; Purchase Assumptions'!$I$18/12,CR6-'Summary &amp; Purchase Assumptions'!$I$23,'Summary &amp; Purchase Assumptions'!$I$22,-'Summary &amp; Purchase Assumptions'!$I$20)),
""),"")</f>
        <v/>
      </c>
      <c r="CS58" s="32" t="str">
        <f>IF('Summary &amp; Purchase Assumptions'!$C$20&gt;=CS$5,
IF('Summary &amp; Purchase Assumptions'!$I$21&gt;=CS$6,
IF('Summary &amp; Purchase Assumptions'!$I$23&gt;=CS6,-('Summary &amp; Purchase Assumptions'!$I$20*'Summary &amp; Purchase Assumptions'!$I$18/12),-IPMT('Summary &amp; Purchase Assumptions'!$I$18/12,CS6-'Summary &amp; Purchase Assumptions'!$I$23,'Summary &amp; Purchase Assumptions'!$I$22,-'Summary &amp; Purchase Assumptions'!$I$20)),
""),"")</f>
        <v/>
      </c>
      <c r="CT58" s="32" t="str">
        <f>IF('Summary &amp; Purchase Assumptions'!$C$20&gt;=CT$5,
IF('Summary &amp; Purchase Assumptions'!$I$21&gt;=CT$6,
IF('Summary &amp; Purchase Assumptions'!$I$23&gt;=CT6,-('Summary &amp; Purchase Assumptions'!$I$20*'Summary &amp; Purchase Assumptions'!$I$18/12),-IPMT('Summary &amp; Purchase Assumptions'!$I$18/12,CT6-'Summary &amp; Purchase Assumptions'!$I$23,'Summary &amp; Purchase Assumptions'!$I$22,-'Summary &amp; Purchase Assumptions'!$I$20)),
""),"")</f>
        <v/>
      </c>
      <c r="CU58" s="32" t="str">
        <f>IF('Summary &amp; Purchase Assumptions'!$C$20&gt;=CU$5,
IF('Summary &amp; Purchase Assumptions'!$I$21&gt;=CU$6,
IF('Summary &amp; Purchase Assumptions'!$I$23&gt;=CU6,-('Summary &amp; Purchase Assumptions'!$I$20*'Summary &amp; Purchase Assumptions'!$I$18/12),-IPMT('Summary &amp; Purchase Assumptions'!$I$18/12,CU6-'Summary &amp; Purchase Assumptions'!$I$23,'Summary &amp; Purchase Assumptions'!$I$22,-'Summary &amp; Purchase Assumptions'!$I$20)),
""),"")</f>
        <v/>
      </c>
      <c r="CV58" s="32" t="str">
        <f>IF('Summary &amp; Purchase Assumptions'!$C$20&gt;=CV$5,
IF('Summary &amp; Purchase Assumptions'!$I$21&gt;=CV$6,
IF('Summary &amp; Purchase Assumptions'!$I$23&gt;=CV6,-('Summary &amp; Purchase Assumptions'!$I$20*'Summary &amp; Purchase Assumptions'!$I$18/12),-IPMT('Summary &amp; Purchase Assumptions'!$I$18/12,CV6-'Summary &amp; Purchase Assumptions'!$I$23,'Summary &amp; Purchase Assumptions'!$I$22,-'Summary &amp; Purchase Assumptions'!$I$20)),
""),"")</f>
        <v/>
      </c>
      <c r="CW58" s="32" t="str">
        <f>IF('Summary &amp; Purchase Assumptions'!$C$20&gt;=CW$5,
IF('Summary &amp; Purchase Assumptions'!$I$21&gt;=CW$6,
IF('Summary &amp; Purchase Assumptions'!$I$23&gt;=CW6,-('Summary &amp; Purchase Assumptions'!$I$20*'Summary &amp; Purchase Assumptions'!$I$18/12),-IPMT('Summary &amp; Purchase Assumptions'!$I$18/12,CW6-'Summary &amp; Purchase Assumptions'!$I$23,'Summary &amp; Purchase Assumptions'!$I$22,-'Summary &amp; Purchase Assumptions'!$I$20)),
""),"")</f>
        <v/>
      </c>
      <c r="CX58" s="32" t="str">
        <f>IF('Summary &amp; Purchase Assumptions'!$C$20&gt;=CX$5,
IF('Summary &amp; Purchase Assumptions'!$I$21&gt;=CX$6,
IF('Summary &amp; Purchase Assumptions'!$I$23&gt;=CX6,-('Summary &amp; Purchase Assumptions'!$I$20*'Summary &amp; Purchase Assumptions'!$I$18/12),-IPMT('Summary &amp; Purchase Assumptions'!$I$18/12,CX6-'Summary &amp; Purchase Assumptions'!$I$23,'Summary &amp; Purchase Assumptions'!$I$22,-'Summary &amp; Purchase Assumptions'!$I$20)),
""),"")</f>
        <v/>
      </c>
      <c r="CY58" s="32" t="str">
        <f>IF('Summary &amp; Purchase Assumptions'!$C$20&gt;=CY$5,
IF('Summary &amp; Purchase Assumptions'!$I$21&gt;=CY$6,
IF('Summary &amp; Purchase Assumptions'!$I$23&gt;=CY6,-('Summary &amp; Purchase Assumptions'!$I$20*'Summary &amp; Purchase Assumptions'!$I$18/12),-IPMT('Summary &amp; Purchase Assumptions'!$I$18/12,CY6-'Summary &amp; Purchase Assumptions'!$I$23,'Summary &amp; Purchase Assumptions'!$I$22,-'Summary &amp; Purchase Assumptions'!$I$20)),
""),"")</f>
        <v/>
      </c>
      <c r="CZ58" s="32" t="str">
        <f>IF('Summary &amp; Purchase Assumptions'!$C$20&gt;=CZ$5,
IF('Summary &amp; Purchase Assumptions'!$I$21&gt;=CZ$6,
IF('Summary &amp; Purchase Assumptions'!$I$23&gt;=CZ6,-('Summary &amp; Purchase Assumptions'!$I$20*'Summary &amp; Purchase Assumptions'!$I$18/12),-IPMT('Summary &amp; Purchase Assumptions'!$I$18/12,CZ6-'Summary &amp; Purchase Assumptions'!$I$23,'Summary &amp; Purchase Assumptions'!$I$22,-'Summary &amp; Purchase Assumptions'!$I$20)),
""),"")</f>
        <v/>
      </c>
      <c r="DA58" s="32" t="str">
        <f>IF('Summary &amp; Purchase Assumptions'!$C$20&gt;=DA$5,
IF('Summary &amp; Purchase Assumptions'!$I$21&gt;=DA$6,
IF('Summary &amp; Purchase Assumptions'!$I$23&gt;=DA6,-('Summary &amp; Purchase Assumptions'!$I$20*'Summary &amp; Purchase Assumptions'!$I$18/12),-IPMT('Summary &amp; Purchase Assumptions'!$I$18/12,DA6-'Summary &amp; Purchase Assumptions'!$I$23,'Summary &amp; Purchase Assumptions'!$I$22,-'Summary &amp; Purchase Assumptions'!$I$20)),
""),"")</f>
        <v/>
      </c>
      <c r="DB58" s="32" t="str">
        <f>IF('Summary &amp; Purchase Assumptions'!$C$20&gt;=DB$5,
IF('Summary &amp; Purchase Assumptions'!$I$21&gt;=DB$6,
IF('Summary &amp; Purchase Assumptions'!$I$23&gt;=DB6,-('Summary &amp; Purchase Assumptions'!$I$20*'Summary &amp; Purchase Assumptions'!$I$18/12),-IPMT('Summary &amp; Purchase Assumptions'!$I$18/12,DB6-'Summary &amp; Purchase Assumptions'!$I$23,'Summary &amp; Purchase Assumptions'!$I$22,-'Summary &amp; Purchase Assumptions'!$I$20)),
""),"")</f>
        <v/>
      </c>
      <c r="DC58" s="32" t="str">
        <f>IF('Summary &amp; Purchase Assumptions'!$C$20&gt;=DC$5,
IF('Summary &amp; Purchase Assumptions'!$I$21&gt;=DC$6,
IF('Summary &amp; Purchase Assumptions'!$I$23&gt;=DC6,-('Summary &amp; Purchase Assumptions'!$I$20*'Summary &amp; Purchase Assumptions'!$I$18/12),-IPMT('Summary &amp; Purchase Assumptions'!$I$18/12,DC6-'Summary &amp; Purchase Assumptions'!$I$23,'Summary &amp; Purchase Assumptions'!$I$22,-'Summary &amp; Purchase Assumptions'!$I$20)),
""),"")</f>
        <v/>
      </c>
      <c r="DD58" s="32" t="str">
        <f>IF('Summary &amp; Purchase Assumptions'!$C$20&gt;=DD$5,
IF('Summary &amp; Purchase Assumptions'!$I$21&gt;=DD$6,
IF('Summary &amp; Purchase Assumptions'!$I$23&gt;=DD6,-('Summary &amp; Purchase Assumptions'!$I$20*'Summary &amp; Purchase Assumptions'!$I$18/12),-IPMT('Summary &amp; Purchase Assumptions'!$I$18/12,DD6-'Summary &amp; Purchase Assumptions'!$I$23,'Summary &amp; Purchase Assumptions'!$I$22,-'Summary &amp; Purchase Assumptions'!$I$20)),
""),"")</f>
        <v/>
      </c>
      <c r="DE58" s="32" t="str">
        <f>IF('Summary &amp; Purchase Assumptions'!$C$20&gt;=DE$5,
IF('Summary &amp; Purchase Assumptions'!$I$21&gt;=DE$6,
IF('Summary &amp; Purchase Assumptions'!$I$23&gt;=DE6,-('Summary &amp; Purchase Assumptions'!$I$20*'Summary &amp; Purchase Assumptions'!$I$18/12),-IPMT('Summary &amp; Purchase Assumptions'!$I$18/12,DE6-'Summary &amp; Purchase Assumptions'!$I$23,'Summary &amp; Purchase Assumptions'!$I$22,-'Summary &amp; Purchase Assumptions'!$I$20)),
""),"")</f>
        <v/>
      </c>
      <c r="DF58" s="32" t="str">
        <f>IF('Summary &amp; Purchase Assumptions'!$C$20&gt;=DF$5,
IF('Summary &amp; Purchase Assumptions'!$I$21&gt;=DF$6,
IF('Summary &amp; Purchase Assumptions'!$I$23&gt;=DF6,-('Summary &amp; Purchase Assumptions'!$I$20*'Summary &amp; Purchase Assumptions'!$I$18/12),-IPMT('Summary &amp; Purchase Assumptions'!$I$18/12,DF6-'Summary &amp; Purchase Assumptions'!$I$23,'Summary &amp; Purchase Assumptions'!$I$22,-'Summary &amp; Purchase Assumptions'!$I$20)),
""),"")</f>
        <v/>
      </c>
      <c r="DG58" s="32" t="str">
        <f>IF('Summary &amp; Purchase Assumptions'!$C$20&gt;=DG$5,
IF('Summary &amp; Purchase Assumptions'!$I$21&gt;=DG$6,
IF('Summary &amp; Purchase Assumptions'!$I$23&gt;=DG6,-('Summary &amp; Purchase Assumptions'!$I$20*'Summary &amp; Purchase Assumptions'!$I$18/12),-IPMT('Summary &amp; Purchase Assumptions'!$I$18/12,DG6-'Summary &amp; Purchase Assumptions'!$I$23,'Summary &amp; Purchase Assumptions'!$I$22,-'Summary &amp; Purchase Assumptions'!$I$20)),
""),"")</f>
        <v/>
      </c>
      <c r="DH58" s="32" t="str">
        <f>IF('Summary &amp; Purchase Assumptions'!$C$20&gt;=DH$5,
IF('Summary &amp; Purchase Assumptions'!$I$21&gt;=DH$6,
IF('Summary &amp; Purchase Assumptions'!$I$23&gt;=DH6,-('Summary &amp; Purchase Assumptions'!$I$20*'Summary &amp; Purchase Assumptions'!$I$18/12),-IPMT('Summary &amp; Purchase Assumptions'!$I$18/12,DH6-'Summary &amp; Purchase Assumptions'!$I$23,'Summary &amp; Purchase Assumptions'!$I$22,-'Summary &amp; Purchase Assumptions'!$I$20)),
""),"")</f>
        <v/>
      </c>
      <c r="DI58" s="32" t="str">
        <f>IF('Summary &amp; Purchase Assumptions'!$C$20&gt;=DI$5,
IF('Summary &amp; Purchase Assumptions'!$I$21&gt;=DI$6,
IF('Summary &amp; Purchase Assumptions'!$I$23&gt;=DI6,-('Summary &amp; Purchase Assumptions'!$I$20*'Summary &amp; Purchase Assumptions'!$I$18/12),-IPMT('Summary &amp; Purchase Assumptions'!$I$18/12,DI6-'Summary &amp; Purchase Assumptions'!$I$23,'Summary &amp; Purchase Assumptions'!$I$22,-'Summary &amp; Purchase Assumptions'!$I$20)),
""),"")</f>
        <v/>
      </c>
      <c r="DJ58" s="32" t="str">
        <f>IF('Summary &amp; Purchase Assumptions'!$C$20&gt;=DJ$5,
IF('Summary &amp; Purchase Assumptions'!$I$21&gt;=DJ$6,
IF('Summary &amp; Purchase Assumptions'!$I$23&gt;=DJ6,-('Summary &amp; Purchase Assumptions'!$I$20*'Summary &amp; Purchase Assumptions'!$I$18/12),-IPMT('Summary &amp; Purchase Assumptions'!$I$18/12,DJ6-'Summary &amp; Purchase Assumptions'!$I$23,'Summary &amp; Purchase Assumptions'!$I$22,-'Summary &amp; Purchase Assumptions'!$I$20)),
""),"")</f>
        <v/>
      </c>
      <c r="DK58" s="32" t="str">
        <f>IF('Summary &amp; Purchase Assumptions'!$C$20&gt;=DK$5,
IF('Summary &amp; Purchase Assumptions'!$I$21&gt;=DK$6,
IF('Summary &amp; Purchase Assumptions'!$I$23&gt;=DK6,-('Summary &amp; Purchase Assumptions'!$I$20*'Summary &amp; Purchase Assumptions'!$I$18/12),-IPMT('Summary &amp; Purchase Assumptions'!$I$18/12,DK6-'Summary &amp; Purchase Assumptions'!$I$23,'Summary &amp; Purchase Assumptions'!$I$22,-'Summary &amp; Purchase Assumptions'!$I$20)),
""),"")</f>
        <v/>
      </c>
      <c r="DL58" s="32" t="str">
        <f>IF('Summary &amp; Purchase Assumptions'!$C$20&gt;=DL$5,
IF('Summary &amp; Purchase Assumptions'!$I$21&gt;=DL$6,
IF('Summary &amp; Purchase Assumptions'!$I$23&gt;=DL6,-('Summary &amp; Purchase Assumptions'!$I$20*'Summary &amp; Purchase Assumptions'!$I$18/12),-IPMT('Summary &amp; Purchase Assumptions'!$I$18/12,DL6-'Summary &amp; Purchase Assumptions'!$I$23,'Summary &amp; Purchase Assumptions'!$I$22,-'Summary &amp; Purchase Assumptions'!$I$20)),
""),"")</f>
        <v/>
      </c>
      <c r="DM58" s="32" t="str">
        <f>IF('Summary &amp; Purchase Assumptions'!$C$20&gt;=DM$5,
IF('Summary &amp; Purchase Assumptions'!$I$21&gt;=DM$6,
IF('Summary &amp; Purchase Assumptions'!$I$23&gt;=DM6,-('Summary &amp; Purchase Assumptions'!$I$20*'Summary &amp; Purchase Assumptions'!$I$18/12),-IPMT('Summary &amp; Purchase Assumptions'!$I$18/12,DM6-'Summary &amp; Purchase Assumptions'!$I$23,'Summary &amp; Purchase Assumptions'!$I$22,-'Summary &amp; Purchase Assumptions'!$I$20)),
""),"")</f>
        <v/>
      </c>
      <c r="DN58" s="32" t="str">
        <f>IF('Summary &amp; Purchase Assumptions'!$C$20&gt;=DN$5,
IF('Summary &amp; Purchase Assumptions'!$I$21&gt;=DN$6,
IF('Summary &amp; Purchase Assumptions'!$I$23&gt;=DN6,-('Summary &amp; Purchase Assumptions'!$I$20*'Summary &amp; Purchase Assumptions'!$I$18/12),-IPMT('Summary &amp; Purchase Assumptions'!$I$18/12,DN6-'Summary &amp; Purchase Assumptions'!$I$23,'Summary &amp; Purchase Assumptions'!$I$22,-'Summary &amp; Purchase Assumptions'!$I$20)),
""),"")</f>
        <v/>
      </c>
      <c r="DO58" s="32" t="str">
        <f>IF('Summary &amp; Purchase Assumptions'!$C$20&gt;=DO$5,
IF('Summary &amp; Purchase Assumptions'!$I$21&gt;=DO$6,
IF('Summary &amp; Purchase Assumptions'!$I$23&gt;=DO6,-('Summary &amp; Purchase Assumptions'!$I$20*'Summary &amp; Purchase Assumptions'!$I$18/12),-IPMT('Summary &amp; Purchase Assumptions'!$I$18/12,DO6-'Summary &amp; Purchase Assumptions'!$I$23,'Summary &amp; Purchase Assumptions'!$I$22,-'Summary &amp; Purchase Assumptions'!$I$20)),
""),"")</f>
        <v/>
      </c>
      <c r="DP58" s="32" t="str">
        <f>IF('Summary &amp; Purchase Assumptions'!$C$20&gt;=DP$5,
IF('Summary &amp; Purchase Assumptions'!$I$21&gt;=DP$6,
IF('Summary &amp; Purchase Assumptions'!$I$23&gt;=DP6,-('Summary &amp; Purchase Assumptions'!$I$20*'Summary &amp; Purchase Assumptions'!$I$18/12),-IPMT('Summary &amp; Purchase Assumptions'!$I$18/12,DP6-'Summary &amp; Purchase Assumptions'!$I$23,'Summary &amp; Purchase Assumptions'!$I$22,-'Summary &amp; Purchase Assumptions'!$I$20)),
""),"")</f>
        <v/>
      </c>
      <c r="DQ58" s="32" t="str">
        <f>IF('Summary &amp; Purchase Assumptions'!$C$20&gt;=DQ$5,
IF('Summary &amp; Purchase Assumptions'!$I$21&gt;=DQ$6,
IF('Summary &amp; Purchase Assumptions'!$I$23&gt;=DQ6,-('Summary &amp; Purchase Assumptions'!$I$20*'Summary &amp; Purchase Assumptions'!$I$18/12),-IPMT('Summary &amp; Purchase Assumptions'!$I$18/12,DQ6-'Summary &amp; Purchase Assumptions'!$I$23,'Summary &amp; Purchase Assumptions'!$I$22,-'Summary &amp; Purchase Assumptions'!$I$20)),
""),"")</f>
        <v/>
      </c>
      <c r="DR58" s="32" t="str">
        <f>IF('Summary &amp; Purchase Assumptions'!$C$20&gt;=DR$5,
IF('Summary &amp; Purchase Assumptions'!$I$21&gt;=DR$6,
IF('Summary &amp; Purchase Assumptions'!$I$23&gt;=DR6,-('Summary &amp; Purchase Assumptions'!$I$20*'Summary &amp; Purchase Assumptions'!$I$18/12),-IPMT('Summary &amp; Purchase Assumptions'!$I$18/12,DR6-'Summary &amp; Purchase Assumptions'!$I$23,'Summary &amp; Purchase Assumptions'!$I$22,-'Summary &amp; Purchase Assumptions'!$I$20)),
""),"")</f>
        <v/>
      </c>
      <c r="DS58" s="32" t="str">
        <f>IF('Summary &amp; Purchase Assumptions'!$C$20&gt;=DS$5,
IF('Summary &amp; Purchase Assumptions'!$I$21&gt;=DS$6,
IF('Summary &amp; Purchase Assumptions'!$I$23&gt;=DS6,-('Summary &amp; Purchase Assumptions'!$I$20*'Summary &amp; Purchase Assumptions'!$I$18/12),-IPMT('Summary &amp; Purchase Assumptions'!$I$18/12,DS6-'Summary &amp; Purchase Assumptions'!$I$23,'Summary &amp; Purchase Assumptions'!$I$22,-'Summary &amp; Purchase Assumptions'!$I$20)),
""),"")</f>
        <v/>
      </c>
      <c r="DT58" s="32" t="str">
        <f>IF('Summary &amp; Purchase Assumptions'!$C$20&gt;=DT$5,
IF('Summary &amp; Purchase Assumptions'!$I$21&gt;=DT$6,
IF('Summary &amp; Purchase Assumptions'!$I$23&gt;=DT6,-('Summary &amp; Purchase Assumptions'!$I$20*'Summary &amp; Purchase Assumptions'!$I$18/12),-IPMT('Summary &amp; Purchase Assumptions'!$I$18/12,DT6-'Summary &amp; Purchase Assumptions'!$I$23,'Summary &amp; Purchase Assumptions'!$I$22,-'Summary &amp; Purchase Assumptions'!$I$20)),
""),"")</f>
        <v/>
      </c>
      <c r="DU58" s="32" t="str">
        <f>IF('Summary &amp; Purchase Assumptions'!$C$20&gt;=DU$5,
IF('Summary &amp; Purchase Assumptions'!$I$21&gt;=DU$6,
IF('Summary &amp; Purchase Assumptions'!$I$23&gt;=DU6,-('Summary &amp; Purchase Assumptions'!$I$20*'Summary &amp; Purchase Assumptions'!$I$18/12),-IPMT('Summary &amp; Purchase Assumptions'!$I$18/12,DU6-'Summary &amp; Purchase Assumptions'!$I$23,'Summary &amp; Purchase Assumptions'!$I$22,-'Summary &amp; Purchase Assumptions'!$I$20)),
""),"")</f>
        <v/>
      </c>
      <c r="DV58" s="32" t="str">
        <f>IF('Summary &amp; Purchase Assumptions'!$C$20&gt;=DV$5,
IF('Summary &amp; Purchase Assumptions'!$I$21&gt;=DV$6,
IF('Summary &amp; Purchase Assumptions'!$I$23&gt;=DV6,-('Summary &amp; Purchase Assumptions'!$I$20*'Summary &amp; Purchase Assumptions'!$I$18/12),-IPMT('Summary &amp; Purchase Assumptions'!$I$18/12,DV6-'Summary &amp; Purchase Assumptions'!$I$23,'Summary &amp; Purchase Assumptions'!$I$22,-'Summary &amp; Purchase Assumptions'!$I$20)),
""),"")</f>
        <v/>
      </c>
      <c r="DW58" s="32" t="str">
        <f>IF('Summary &amp; Purchase Assumptions'!$C$20&gt;=DW$5,
IF('Summary &amp; Purchase Assumptions'!$I$21&gt;=DW$6,
IF('Summary &amp; Purchase Assumptions'!$I$23&gt;=DW6,-('Summary &amp; Purchase Assumptions'!$I$20*'Summary &amp; Purchase Assumptions'!$I$18/12),-IPMT('Summary &amp; Purchase Assumptions'!$I$18/12,DW6-'Summary &amp; Purchase Assumptions'!$I$23,'Summary &amp; Purchase Assumptions'!$I$22,-'Summary &amp; Purchase Assumptions'!$I$20)),
""),"")</f>
        <v/>
      </c>
      <c r="DX58" s="32" t="str">
        <f>IF('Summary &amp; Purchase Assumptions'!$C$20&gt;=DX$5,
IF('Summary &amp; Purchase Assumptions'!$I$21&gt;=DX$6,
IF('Summary &amp; Purchase Assumptions'!$I$23&gt;=DX6,-('Summary &amp; Purchase Assumptions'!$I$20*'Summary &amp; Purchase Assumptions'!$I$18/12),-IPMT('Summary &amp; Purchase Assumptions'!$I$18/12,DX6-'Summary &amp; Purchase Assumptions'!$I$23,'Summary &amp; Purchase Assumptions'!$I$22,-'Summary &amp; Purchase Assumptions'!$I$20)),
""),"")</f>
        <v/>
      </c>
      <c r="DY58" s="32" t="str">
        <f>IF('Summary &amp; Purchase Assumptions'!$C$20&gt;=DY$5,
IF('Summary &amp; Purchase Assumptions'!$I$21&gt;=DY$6,
IF('Summary &amp; Purchase Assumptions'!$I$23&gt;=DY6,-('Summary &amp; Purchase Assumptions'!$I$20*'Summary &amp; Purchase Assumptions'!$I$18/12),-IPMT('Summary &amp; Purchase Assumptions'!$I$18/12,DY6-'Summary &amp; Purchase Assumptions'!$I$23,'Summary &amp; Purchase Assumptions'!$I$22,-'Summary &amp; Purchase Assumptions'!$I$20)),
""),"")</f>
        <v/>
      </c>
      <c r="DZ58" s="32" t="str">
        <f>IF('Summary &amp; Purchase Assumptions'!$C$20&gt;=DZ$5,
IF('Summary &amp; Purchase Assumptions'!$I$21&gt;=DZ$6,
IF('Summary &amp; Purchase Assumptions'!$I$23&gt;=DZ6,-('Summary &amp; Purchase Assumptions'!$I$20*'Summary &amp; Purchase Assumptions'!$I$18/12),-IPMT('Summary &amp; Purchase Assumptions'!$I$18/12,DZ6-'Summary &amp; Purchase Assumptions'!$I$23,'Summary &amp; Purchase Assumptions'!$I$22,-'Summary &amp; Purchase Assumptions'!$I$20)),
""),"")</f>
        <v/>
      </c>
      <c r="EA58" s="32" t="str">
        <f>IF('Summary &amp; Purchase Assumptions'!$C$20&gt;=EA$5,
IF('Summary &amp; Purchase Assumptions'!$I$21&gt;=EA$6,
IF('Summary &amp; Purchase Assumptions'!$I$23&gt;=EA6,-('Summary &amp; Purchase Assumptions'!$I$20*'Summary &amp; Purchase Assumptions'!$I$18/12),-IPMT('Summary &amp; Purchase Assumptions'!$I$18/12,EA6-'Summary &amp; Purchase Assumptions'!$I$23,'Summary &amp; Purchase Assumptions'!$I$22,-'Summary &amp; Purchase Assumptions'!$I$20)),
""),"")</f>
        <v/>
      </c>
      <c r="EB58" s="32" t="str">
        <f>IF('Summary &amp; Purchase Assumptions'!$C$20&gt;=EB$5,
IF('Summary &amp; Purchase Assumptions'!$I$21&gt;=EB$6,
IF('Summary &amp; Purchase Assumptions'!$I$23&gt;=EB6,-('Summary &amp; Purchase Assumptions'!$I$20*'Summary &amp; Purchase Assumptions'!$I$18/12),-IPMT('Summary &amp; Purchase Assumptions'!$I$18/12,EB6-'Summary &amp; Purchase Assumptions'!$I$23,'Summary &amp; Purchase Assumptions'!$I$22,-'Summary &amp; Purchase Assumptions'!$I$20)),
""),"")</f>
        <v/>
      </c>
      <c r="EC58" s="32" t="str">
        <f>IF('Summary &amp; Purchase Assumptions'!$C$20&gt;=EC$5,
IF('Summary &amp; Purchase Assumptions'!$I$21&gt;=EC$6,
IF('Summary &amp; Purchase Assumptions'!$I$23&gt;=EC6,-('Summary &amp; Purchase Assumptions'!$I$20*'Summary &amp; Purchase Assumptions'!$I$18/12),-IPMT('Summary &amp; Purchase Assumptions'!$I$18/12,EC6-'Summary &amp; Purchase Assumptions'!$I$23,'Summary &amp; Purchase Assumptions'!$I$22,-'Summary &amp; Purchase Assumptions'!$I$20)),
""),"")</f>
        <v/>
      </c>
      <c r="ED58" s="32" t="str">
        <f>IF('Summary &amp; Purchase Assumptions'!$C$20&gt;=ED$5,
IF('Summary &amp; Purchase Assumptions'!$I$21&gt;=ED$6,
IF('Summary &amp; Purchase Assumptions'!$I$23&gt;=ED6,-('Summary &amp; Purchase Assumptions'!$I$20*'Summary &amp; Purchase Assumptions'!$I$18/12),-IPMT('Summary &amp; Purchase Assumptions'!$I$18/12,ED6-'Summary &amp; Purchase Assumptions'!$I$23,'Summary &amp; Purchase Assumptions'!$I$22,-'Summary &amp; Purchase Assumptions'!$I$20)),
""),"")</f>
        <v/>
      </c>
      <c r="EE58" s="32" t="str">
        <f>IF('Summary &amp; Purchase Assumptions'!$C$20&gt;=EE$5,
IF('Summary &amp; Purchase Assumptions'!$I$21&gt;=EE$6,
IF('Summary &amp; Purchase Assumptions'!$I$23&gt;=EE6,-('Summary &amp; Purchase Assumptions'!$I$20*'Summary &amp; Purchase Assumptions'!$I$18/12),-IPMT('Summary &amp; Purchase Assumptions'!$I$18/12,EE6-'Summary &amp; Purchase Assumptions'!$I$23,'Summary &amp; Purchase Assumptions'!$I$22,-'Summary &amp; Purchase Assumptions'!$I$20)),
""),"")</f>
        <v/>
      </c>
      <c r="EF58" s="32" t="str">
        <f>IF('Summary &amp; Purchase Assumptions'!$C$20&gt;=EF$5,
IF('Summary &amp; Purchase Assumptions'!$I$21&gt;=EF$6,
IF('Summary &amp; Purchase Assumptions'!$I$23&gt;=EF6,-('Summary &amp; Purchase Assumptions'!$I$20*'Summary &amp; Purchase Assumptions'!$I$18/12),-IPMT('Summary &amp; Purchase Assumptions'!$I$18/12,EF6-'Summary &amp; Purchase Assumptions'!$I$23,'Summary &amp; Purchase Assumptions'!$I$22,-'Summary &amp; Purchase Assumptions'!$I$20)),
""),"")</f>
        <v/>
      </c>
      <c r="EG58" s="21" t="str">
        <f>IF('Summary &amp; Purchase Assumptions'!$C$20&gt;=EG$5,
IF('Summary &amp; Purchase Assumptions'!$I$21&gt;=EG$6,
IF('Summary &amp; Purchase Assumptions'!$I$23&gt;=EG6,-('Summary &amp; Purchase Assumptions'!$I$20*'Summary &amp; Purchase Assumptions'!$I$18/12),-IPMT('Summary &amp; Purchase Assumptions'!$I$18/12,EG6-'Summary &amp; Purchase Assumptions'!$I$23,'Summary &amp; Purchase Assumptions'!$I$22,-'Summary &amp; Purchase Assumptions'!$I$20)),
""),"")</f>
        <v/>
      </c>
      <c r="EH58" s="53" t="s">
        <v>106</v>
      </c>
    </row>
    <row r="59" spans="2:139" ht="15" x14ac:dyDescent="0.25">
      <c r="B59" s="469"/>
      <c r="C59" s="376" t="s">
        <v>273</v>
      </c>
      <c r="D59" s="471">
        <f t="shared" ref="D59:D60" ca="1" si="72">SUM(F59:EG59)</f>
        <v>-8862566.692711737</v>
      </c>
      <c r="E59" s="289">
        <v>0</v>
      </c>
      <c r="F59" s="353" t="str">
        <f>IF('Summary &amp; Purchase Assumptions'!$C$20&gt;=F$5,
IF(('Summary &amp; Purchase Assumptions'!$I$27+1)&lt;=F$6,
IF(('Summary &amp; Purchase Assumptions'!$I$33+'Summary &amp; Purchase Assumptions'!$I$27-1)&gt;=F$6,
IF(('Summary &amp; Purchase Assumptions'!$I$35+'Summary &amp; Purchase Assumptions'!$I$27-1)&gt;=F$6,0,-PPMT('Summary &amp; Purchase Assumptions'!$I$28/12,F$6-'Summary &amp; Purchase Assumptions'!$I$35-'Summary &amp; Purchase Assumptions'!$I$27+1,'Summary &amp; Purchase Assumptions'!$I$34,-'Summary &amp; Purchase Assumptions'!$I$32)),""),""),"")</f>
        <v/>
      </c>
      <c r="G59" s="472" t="str">
        <f>IF('Summary &amp; Purchase Assumptions'!$C$20&gt;=G$5,
IF(('Summary &amp; Purchase Assumptions'!$I$27+1)&lt;=G$6,
IF(('Summary &amp; Purchase Assumptions'!$I$33+'Summary &amp; Purchase Assumptions'!$I$27-1)&gt;=G$6,
IF(('Summary &amp; Purchase Assumptions'!$I$35+'Summary &amp; Purchase Assumptions'!$I$27-1)&gt;=G$6,0,-PPMT('Summary &amp; Purchase Assumptions'!$I$28/12,G$6-'Summary &amp; Purchase Assumptions'!$I$35-'Summary &amp; Purchase Assumptions'!$I$27+1,'Summary &amp; Purchase Assumptions'!$I$34,-'Summary &amp; Purchase Assumptions'!$I$32)),""),""),"")</f>
        <v/>
      </c>
      <c r="H59" s="472" t="str">
        <f>IF('Summary &amp; Purchase Assumptions'!$C$20&gt;=H$5,
IF(('Summary &amp; Purchase Assumptions'!$I$27+1)&lt;=H$6,
IF(('Summary &amp; Purchase Assumptions'!$I$33+'Summary &amp; Purchase Assumptions'!$I$27-1)&gt;=H$6,
IF(('Summary &amp; Purchase Assumptions'!$I$35+'Summary &amp; Purchase Assumptions'!$I$27-1)&gt;=H$6,0,-PPMT('Summary &amp; Purchase Assumptions'!$I$28/12,H$6-'Summary &amp; Purchase Assumptions'!$I$35-'Summary &amp; Purchase Assumptions'!$I$27+1,'Summary &amp; Purchase Assumptions'!$I$34,-'Summary &amp; Purchase Assumptions'!$I$32)),""),""),"")</f>
        <v/>
      </c>
      <c r="I59" s="472" t="str">
        <f>IF('Summary &amp; Purchase Assumptions'!$C$20&gt;=I$5,
IF(('Summary &amp; Purchase Assumptions'!$I$27+1)&lt;=I$6,
IF(('Summary &amp; Purchase Assumptions'!$I$33+'Summary &amp; Purchase Assumptions'!$I$27-1)&gt;=I$6,
IF(('Summary &amp; Purchase Assumptions'!$I$35+'Summary &amp; Purchase Assumptions'!$I$27-1)&gt;=I$6,0,-PPMT('Summary &amp; Purchase Assumptions'!$I$28/12,I$6-'Summary &amp; Purchase Assumptions'!$I$35-'Summary &amp; Purchase Assumptions'!$I$27+1,'Summary &amp; Purchase Assumptions'!$I$34,-'Summary &amp; Purchase Assumptions'!$I$32)),""),""),"")</f>
        <v/>
      </c>
      <c r="J59" s="472" t="str">
        <f>IF('Summary &amp; Purchase Assumptions'!$C$20&gt;=J$5,
IF(('Summary &amp; Purchase Assumptions'!$I$27+1)&lt;=J$6,
IF(('Summary &amp; Purchase Assumptions'!$I$33+'Summary &amp; Purchase Assumptions'!$I$27-1)&gt;=J$6,
IF(('Summary &amp; Purchase Assumptions'!$I$35+'Summary &amp; Purchase Assumptions'!$I$27-1)&gt;=J$6,0,-PPMT('Summary &amp; Purchase Assumptions'!$I$28/12,J$6-'Summary &amp; Purchase Assumptions'!$I$35-'Summary &amp; Purchase Assumptions'!$I$27+1,'Summary &amp; Purchase Assumptions'!$I$34,-'Summary &amp; Purchase Assumptions'!$I$32)),""),""),"")</f>
        <v/>
      </c>
      <c r="K59" s="472" t="str">
        <f>IF('Summary &amp; Purchase Assumptions'!$C$20&gt;=K$5,
IF(('Summary &amp; Purchase Assumptions'!$I$27+1)&lt;=K$6,
IF(('Summary &amp; Purchase Assumptions'!$I$33+'Summary &amp; Purchase Assumptions'!$I$27-1)&gt;=K$6,
IF(('Summary &amp; Purchase Assumptions'!$I$35+'Summary &amp; Purchase Assumptions'!$I$27-1)&gt;=K$6,0,-PPMT('Summary &amp; Purchase Assumptions'!$I$28/12,K$6-'Summary &amp; Purchase Assumptions'!$I$35-'Summary &amp; Purchase Assumptions'!$I$27+1,'Summary &amp; Purchase Assumptions'!$I$34,-'Summary &amp; Purchase Assumptions'!$I$32)),""),""),"")</f>
        <v/>
      </c>
      <c r="L59" s="472" t="str">
        <f>IF('Summary &amp; Purchase Assumptions'!$C$20&gt;=L$5,
IF(('Summary &amp; Purchase Assumptions'!$I$27+1)&lt;=L$6,
IF(('Summary &amp; Purchase Assumptions'!$I$33+'Summary &amp; Purchase Assumptions'!$I$27-1)&gt;=L$6,
IF(('Summary &amp; Purchase Assumptions'!$I$35+'Summary &amp; Purchase Assumptions'!$I$27-1)&gt;=L$6,0,-PPMT('Summary &amp; Purchase Assumptions'!$I$28/12,L$6-'Summary &amp; Purchase Assumptions'!$I$35-'Summary &amp; Purchase Assumptions'!$I$27+1,'Summary &amp; Purchase Assumptions'!$I$34,-'Summary &amp; Purchase Assumptions'!$I$32)),""),""),"")</f>
        <v/>
      </c>
      <c r="M59" s="472" t="str">
        <f>IF('Summary &amp; Purchase Assumptions'!$C$20&gt;=M$5,
IF(('Summary &amp; Purchase Assumptions'!$I$27+1)&lt;=M$6,
IF(('Summary &amp; Purchase Assumptions'!$I$33+'Summary &amp; Purchase Assumptions'!$I$27-1)&gt;=M$6,
IF(('Summary &amp; Purchase Assumptions'!$I$35+'Summary &amp; Purchase Assumptions'!$I$27-1)&gt;=M$6,0,-PPMT('Summary &amp; Purchase Assumptions'!$I$28/12,M$6-'Summary &amp; Purchase Assumptions'!$I$35-'Summary &amp; Purchase Assumptions'!$I$27+1,'Summary &amp; Purchase Assumptions'!$I$34,-'Summary &amp; Purchase Assumptions'!$I$32)),""),""),"")</f>
        <v/>
      </c>
      <c r="N59" s="472" t="str">
        <f>IF('Summary &amp; Purchase Assumptions'!$C$20&gt;=N$5,
IF(('Summary &amp; Purchase Assumptions'!$I$27+1)&lt;=N$6,
IF(('Summary &amp; Purchase Assumptions'!$I$33+'Summary &amp; Purchase Assumptions'!$I$27-1)&gt;=N$6,
IF(('Summary &amp; Purchase Assumptions'!$I$35+'Summary &amp; Purchase Assumptions'!$I$27-1)&gt;=N$6,0,-PPMT('Summary &amp; Purchase Assumptions'!$I$28/12,N$6-'Summary &amp; Purchase Assumptions'!$I$35-'Summary &amp; Purchase Assumptions'!$I$27+1,'Summary &amp; Purchase Assumptions'!$I$34,-'Summary &amp; Purchase Assumptions'!$I$32)),""),""),"")</f>
        <v/>
      </c>
      <c r="O59" s="472" t="str">
        <f>IF('Summary &amp; Purchase Assumptions'!$C$20&gt;=O$5,
IF(('Summary &amp; Purchase Assumptions'!$I$27+1)&lt;=O$6,
IF(('Summary &amp; Purchase Assumptions'!$I$33+'Summary &amp; Purchase Assumptions'!$I$27-1)&gt;=O$6,
IF(('Summary &amp; Purchase Assumptions'!$I$35+'Summary &amp; Purchase Assumptions'!$I$27-1)&gt;=O$6,0,-PPMT('Summary &amp; Purchase Assumptions'!$I$28/12,O$6-'Summary &amp; Purchase Assumptions'!$I$35-'Summary &amp; Purchase Assumptions'!$I$27+1,'Summary &amp; Purchase Assumptions'!$I$34,-'Summary &amp; Purchase Assumptions'!$I$32)),""),""),"")</f>
        <v/>
      </c>
      <c r="P59" s="472" t="str">
        <f>IF('Summary &amp; Purchase Assumptions'!$C$20&gt;=P$5,
IF(('Summary &amp; Purchase Assumptions'!$I$27+1)&lt;=P$6,
IF(('Summary &amp; Purchase Assumptions'!$I$33+'Summary &amp; Purchase Assumptions'!$I$27-1)&gt;=P$6,
IF(('Summary &amp; Purchase Assumptions'!$I$35+'Summary &amp; Purchase Assumptions'!$I$27-1)&gt;=P$6,0,-PPMT('Summary &amp; Purchase Assumptions'!$I$28/12,P$6-'Summary &amp; Purchase Assumptions'!$I$35-'Summary &amp; Purchase Assumptions'!$I$27+1,'Summary &amp; Purchase Assumptions'!$I$34,-'Summary &amp; Purchase Assumptions'!$I$32)),""),""),"")</f>
        <v/>
      </c>
      <c r="Q59" s="472" t="str">
        <f>IF('Summary &amp; Purchase Assumptions'!$C$20&gt;=Q$5,
IF(('Summary &amp; Purchase Assumptions'!$I$27+1)&lt;=Q$6,
IF(('Summary &amp; Purchase Assumptions'!$I$33+'Summary &amp; Purchase Assumptions'!$I$27-1)&gt;=Q$6,
IF(('Summary &amp; Purchase Assumptions'!$I$35+'Summary &amp; Purchase Assumptions'!$I$27-1)&gt;=Q$6,0,-PPMT('Summary &amp; Purchase Assumptions'!$I$28/12,Q$6-'Summary &amp; Purchase Assumptions'!$I$35-'Summary &amp; Purchase Assumptions'!$I$27+1,'Summary &amp; Purchase Assumptions'!$I$34,-'Summary &amp; Purchase Assumptions'!$I$32)),""),""),"")</f>
        <v/>
      </c>
      <c r="R59" s="472" t="str">
        <f>IF('Summary &amp; Purchase Assumptions'!$C$20&gt;=R$5,
IF(('Summary &amp; Purchase Assumptions'!$I$27+1)&lt;=R$6,
IF(('Summary &amp; Purchase Assumptions'!$I$33+'Summary &amp; Purchase Assumptions'!$I$27-1)&gt;=R$6,
IF(('Summary &amp; Purchase Assumptions'!$I$35+'Summary &amp; Purchase Assumptions'!$I$27-1)&gt;=R$6,0,-PPMT('Summary &amp; Purchase Assumptions'!$I$28/12,R$6-'Summary &amp; Purchase Assumptions'!$I$35-'Summary &amp; Purchase Assumptions'!$I$27+1,'Summary &amp; Purchase Assumptions'!$I$34,-'Summary &amp; Purchase Assumptions'!$I$32)),""),""),"")</f>
        <v/>
      </c>
      <c r="S59" s="472" t="str">
        <f>IF('Summary &amp; Purchase Assumptions'!$C$20&gt;=S$5,
IF(('Summary &amp; Purchase Assumptions'!$I$27+1)&lt;=S$6,
IF(('Summary &amp; Purchase Assumptions'!$I$33+'Summary &amp; Purchase Assumptions'!$I$27-1)&gt;=S$6,
IF(('Summary &amp; Purchase Assumptions'!$I$35+'Summary &amp; Purchase Assumptions'!$I$27-1)&gt;=S$6,0,-PPMT('Summary &amp; Purchase Assumptions'!$I$28/12,S$6-'Summary &amp; Purchase Assumptions'!$I$35-'Summary &amp; Purchase Assumptions'!$I$27+1,'Summary &amp; Purchase Assumptions'!$I$34,-'Summary &amp; Purchase Assumptions'!$I$32)),""),""),"")</f>
        <v/>
      </c>
      <c r="T59" s="472" t="str">
        <f>IF('Summary &amp; Purchase Assumptions'!$C$20&gt;=T$5,
IF(('Summary &amp; Purchase Assumptions'!$I$27+1)&lt;=T$6,
IF(('Summary &amp; Purchase Assumptions'!$I$33+'Summary &amp; Purchase Assumptions'!$I$27-1)&gt;=T$6,
IF(('Summary &amp; Purchase Assumptions'!$I$35+'Summary &amp; Purchase Assumptions'!$I$27-1)&gt;=T$6,0,-PPMT('Summary &amp; Purchase Assumptions'!$I$28/12,T$6-'Summary &amp; Purchase Assumptions'!$I$35-'Summary &amp; Purchase Assumptions'!$I$27+1,'Summary &amp; Purchase Assumptions'!$I$34,-'Summary &amp; Purchase Assumptions'!$I$32)),""),""),"")</f>
        <v/>
      </c>
      <c r="U59" s="472" t="str">
        <f>IF('Summary &amp; Purchase Assumptions'!$C$20&gt;=U$5,
IF(('Summary &amp; Purchase Assumptions'!$I$27+1)&lt;=U$6,
IF(('Summary &amp; Purchase Assumptions'!$I$33+'Summary &amp; Purchase Assumptions'!$I$27-1)&gt;=U$6,
IF(('Summary &amp; Purchase Assumptions'!$I$35+'Summary &amp; Purchase Assumptions'!$I$27-1)&gt;=U$6,0,-PPMT('Summary &amp; Purchase Assumptions'!$I$28/12,U$6-'Summary &amp; Purchase Assumptions'!$I$35-'Summary &amp; Purchase Assumptions'!$I$27+1,'Summary &amp; Purchase Assumptions'!$I$34,-'Summary &amp; Purchase Assumptions'!$I$32)),""),""),"")</f>
        <v/>
      </c>
      <c r="V59" s="472" t="str">
        <f>IF('Summary &amp; Purchase Assumptions'!$C$20&gt;=V$5,
IF(('Summary &amp; Purchase Assumptions'!$I$27+1)&lt;=V$6,
IF(('Summary &amp; Purchase Assumptions'!$I$33+'Summary &amp; Purchase Assumptions'!$I$27-1)&gt;=V$6,
IF(('Summary &amp; Purchase Assumptions'!$I$35+'Summary &amp; Purchase Assumptions'!$I$27-1)&gt;=V$6,0,-PPMT('Summary &amp; Purchase Assumptions'!$I$28/12,V$6-'Summary &amp; Purchase Assumptions'!$I$35-'Summary &amp; Purchase Assumptions'!$I$27+1,'Summary &amp; Purchase Assumptions'!$I$34,-'Summary &amp; Purchase Assumptions'!$I$32)),""),""),"")</f>
        <v/>
      </c>
      <c r="W59" s="472" t="str">
        <f>IF('Summary &amp; Purchase Assumptions'!$C$20&gt;=W$5,
IF(('Summary &amp; Purchase Assumptions'!$I$27+1)&lt;=W$6,
IF(('Summary &amp; Purchase Assumptions'!$I$33+'Summary &amp; Purchase Assumptions'!$I$27-1)&gt;=W$6,
IF(('Summary &amp; Purchase Assumptions'!$I$35+'Summary &amp; Purchase Assumptions'!$I$27-1)&gt;=W$6,0,-PPMT('Summary &amp; Purchase Assumptions'!$I$28/12,W$6-'Summary &amp; Purchase Assumptions'!$I$35-'Summary &amp; Purchase Assumptions'!$I$27+1,'Summary &amp; Purchase Assumptions'!$I$34,-'Summary &amp; Purchase Assumptions'!$I$32)),""),""),"")</f>
        <v/>
      </c>
      <c r="X59" s="472" t="str">
        <f>IF('Summary &amp; Purchase Assumptions'!$C$20&gt;=X$5,
IF(('Summary &amp; Purchase Assumptions'!$I$27+1)&lt;=X$6,
IF(('Summary &amp; Purchase Assumptions'!$I$33+'Summary &amp; Purchase Assumptions'!$I$27-1)&gt;=X$6,
IF(('Summary &amp; Purchase Assumptions'!$I$35+'Summary &amp; Purchase Assumptions'!$I$27-1)&gt;=X$6,0,-PPMT('Summary &amp; Purchase Assumptions'!$I$28/12,X$6-'Summary &amp; Purchase Assumptions'!$I$35-'Summary &amp; Purchase Assumptions'!$I$27+1,'Summary &amp; Purchase Assumptions'!$I$34,-'Summary &amp; Purchase Assumptions'!$I$32)),""),""),"")</f>
        <v/>
      </c>
      <c r="Y59" s="472" t="str">
        <f>IF('Summary &amp; Purchase Assumptions'!$C$20&gt;=Y$5,
IF(('Summary &amp; Purchase Assumptions'!$I$27+1)&lt;=Y$6,
IF(('Summary &amp; Purchase Assumptions'!$I$33+'Summary &amp; Purchase Assumptions'!$I$27-1)&gt;=Y$6,
IF(('Summary &amp; Purchase Assumptions'!$I$35+'Summary &amp; Purchase Assumptions'!$I$27-1)&gt;=Y$6,0,-PPMT('Summary &amp; Purchase Assumptions'!$I$28/12,Y$6-'Summary &amp; Purchase Assumptions'!$I$35-'Summary &amp; Purchase Assumptions'!$I$27+1,'Summary &amp; Purchase Assumptions'!$I$34,-'Summary &amp; Purchase Assumptions'!$I$32)),""),""),"")</f>
        <v/>
      </c>
      <c r="Z59" s="472" t="str">
        <f>IF('Summary &amp; Purchase Assumptions'!$C$20&gt;=Z$5,
IF(('Summary &amp; Purchase Assumptions'!$I$27+1)&lt;=Z$6,
IF(('Summary &amp; Purchase Assumptions'!$I$33+'Summary &amp; Purchase Assumptions'!$I$27-1)&gt;=Z$6,
IF(('Summary &amp; Purchase Assumptions'!$I$35+'Summary &amp; Purchase Assumptions'!$I$27-1)&gt;=Z$6,0,-PPMT('Summary &amp; Purchase Assumptions'!$I$28/12,Z$6-'Summary &amp; Purchase Assumptions'!$I$35-'Summary &amp; Purchase Assumptions'!$I$27+1,'Summary &amp; Purchase Assumptions'!$I$34,-'Summary &amp; Purchase Assumptions'!$I$32)),""),""),"")</f>
        <v/>
      </c>
      <c r="AA59" s="472" t="str">
        <f>IF('Summary &amp; Purchase Assumptions'!$C$20&gt;=AA$5,
IF(('Summary &amp; Purchase Assumptions'!$I$27+1)&lt;=AA$6,
IF(('Summary &amp; Purchase Assumptions'!$I$33+'Summary &amp; Purchase Assumptions'!$I$27-1)&gt;=AA$6,
IF(('Summary &amp; Purchase Assumptions'!$I$35+'Summary &amp; Purchase Assumptions'!$I$27-1)&gt;=AA$6,0,-PPMT('Summary &amp; Purchase Assumptions'!$I$28/12,AA$6-'Summary &amp; Purchase Assumptions'!$I$35-'Summary &amp; Purchase Assumptions'!$I$27+1,'Summary &amp; Purchase Assumptions'!$I$34,-'Summary &amp; Purchase Assumptions'!$I$32)),""),""),"")</f>
        <v/>
      </c>
      <c r="AB59" s="472" t="str">
        <f>IF('Summary &amp; Purchase Assumptions'!$C$20&gt;=AB$5,
IF(('Summary &amp; Purchase Assumptions'!$I$27+1)&lt;=AB$6,
IF(('Summary &amp; Purchase Assumptions'!$I$33+'Summary &amp; Purchase Assumptions'!$I$27-1)&gt;=AB$6,
IF(('Summary &amp; Purchase Assumptions'!$I$35+'Summary &amp; Purchase Assumptions'!$I$27-1)&gt;=AB$6,0,-PPMT('Summary &amp; Purchase Assumptions'!$I$28/12,AB$6-'Summary &amp; Purchase Assumptions'!$I$35-'Summary &amp; Purchase Assumptions'!$I$27+1,'Summary &amp; Purchase Assumptions'!$I$34,-'Summary &amp; Purchase Assumptions'!$I$32)),""),""),"")</f>
        <v/>
      </c>
      <c r="AC59" s="472" t="str">
        <f>IF('Summary &amp; Purchase Assumptions'!$C$20&gt;=AC$5,
IF(('Summary &amp; Purchase Assumptions'!$I$27+1)&lt;=AC$6,
IF(('Summary &amp; Purchase Assumptions'!$I$33+'Summary &amp; Purchase Assumptions'!$I$27-1)&gt;=AC$6,
IF(('Summary &amp; Purchase Assumptions'!$I$35+'Summary &amp; Purchase Assumptions'!$I$27-1)&gt;=AC$6,0,-PPMT('Summary &amp; Purchase Assumptions'!$I$28/12,AC$6-'Summary &amp; Purchase Assumptions'!$I$35-'Summary &amp; Purchase Assumptions'!$I$27+1,'Summary &amp; Purchase Assumptions'!$I$34,-'Summary &amp; Purchase Assumptions'!$I$32)),""),""),"")</f>
        <v/>
      </c>
      <c r="AD59" s="472" t="str">
        <f>IF('Summary &amp; Purchase Assumptions'!$C$20&gt;=AD$5,
IF(('Summary &amp; Purchase Assumptions'!$I$27+1)&lt;=AD$6,
IF(('Summary &amp; Purchase Assumptions'!$I$33+'Summary &amp; Purchase Assumptions'!$I$27-1)&gt;=AD$6,
IF(('Summary &amp; Purchase Assumptions'!$I$35+'Summary &amp; Purchase Assumptions'!$I$27-1)&gt;=AD$6,0,-PPMT('Summary &amp; Purchase Assumptions'!$I$28/12,AD$6-'Summary &amp; Purchase Assumptions'!$I$35-'Summary &amp; Purchase Assumptions'!$I$27+1,'Summary &amp; Purchase Assumptions'!$I$34,-'Summary &amp; Purchase Assumptions'!$I$32)),""),""),"")</f>
        <v/>
      </c>
      <c r="AE59" s="472" t="str">
        <f>IF('Summary &amp; Purchase Assumptions'!$C$20&gt;=AE$5,
IF(('Summary &amp; Purchase Assumptions'!$I$27+1)&lt;=AE$6,
IF(('Summary &amp; Purchase Assumptions'!$I$33+'Summary &amp; Purchase Assumptions'!$I$27-1)&gt;=AE$6,
IF(('Summary &amp; Purchase Assumptions'!$I$35+'Summary &amp; Purchase Assumptions'!$I$27-1)&gt;=AE$6,0,-PPMT('Summary &amp; Purchase Assumptions'!$I$28/12,AE$6-'Summary &amp; Purchase Assumptions'!$I$35-'Summary &amp; Purchase Assumptions'!$I$27+1,'Summary &amp; Purchase Assumptions'!$I$34,-'Summary &amp; Purchase Assumptions'!$I$32)),""),""),"")</f>
        <v/>
      </c>
      <c r="AF59" s="472" t="str">
        <f>IF('Summary &amp; Purchase Assumptions'!$C$20&gt;=AF$5,
IF(('Summary &amp; Purchase Assumptions'!$I$27+1)&lt;=AF$6,
IF(('Summary &amp; Purchase Assumptions'!$I$33+'Summary &amp; Purchase Assumptions'!$I$27-1)&gt;=AF$6,
IF(('Summary &amp; Purchase Assumptions'!$I$35+'Summary &amp; Purchase Assumptions'!$I$27-1)&gt;=AF$6,0,-PPMT('Summary &amp; Purchase Assumptions'!$I$28/12,AF$6-'Summary &amp; Purchase Assumptions'!$I$35-'Summary &amp; Purchase Assumptions'!$I$27+1,'Summary &amp; Purchase Assumptions'!$I$34,-'Summary &amp; Purchase Assumptions'!$I$32)),""),""),"")</f>
        <v/>
      </c>
      <c r="AG59" s="472" t="str">
        <f>IF('Summary &amp; Purchase Assumptions'!$C$20&gt;=AG$5,
IF(('Summary &amp; Purchase Assumptions'!$I$27+1)&lt;=AG$6,
IF(('Summary &amp; Purchase Assumptions'!$I$33+'Summary &amp; Purchase Assumptions'!$I$27-1)&gt;=AG$6,
IF(('Summary &amp; Purchase Assumptions'!$I$35+'Summary &amp; Purchase Assumptions'!$I$27-1)&gt;=AG$6,0,-PPMT('Summary &amp; Purchase Assumptions'!$I$28/12,AG$6-'Summary &amp; Purchase Assumptions'!$I$35-'Summary &amp; Purchase Assumptions'!$I$27+1,'Summary &amp; Purchase Assumptions'!$I$34,-'Summary &amp; Purchase Assumptions'!$I$32)),""),""),"")</f>
        <v/>
      </c>
      <c r="AH59" s="472" t="str">
        <f>IF('Summary &amp; Purchase Assumptions'!$C$20&gt;=AH$5,
IF(('Summary &amp; Purchase Assumptions'!$I$27+1)&lt;=AH$6,
IF(('Summary &amp; Purchase Assumptions'!$I$33+'Summary &amp; Purchase Assumptions'!$I$27-1)&gt;=AH$6,
IF(('Summary &amp; Purchase Assumptions'!$I$35+'Summary &amp; Purchase Assumptions'!$I$27-1)&gt;=AH$6,0,-PPMT('Summary &amp; Purchase Assumptions'!$I$28/12,AH$6-'Summary &amp; Purchase Assumptions'!$I$35-'Summary &amp; Purchase Assumptions'!$I$27+1,'Summary &amp; Purchase Assumptions'!$I$34,-'Summary &amp; Purchase Assumptions'!$I$32)),""),""),"")</f>
        <v/>
      </c>
      <c r="AI59" s="472" t="str">
        <f>IF('Summary &amp; Purchase Assumptions'!$C$20&gt;=AI$5,
IF(('Summary &amp; Purchase Assumptions'!$I$27+1)&lt;=AI$6,
IF(('Summary &amp; Purchase Assumptions'!$I$33+'Summary &amp; Purchase Assumptions'!$I$27-1)&gt;=AI$6,
IF(('Summary &amp; Purchase Assumptions'!$I$35+'Summary &amp; Purchase Assumptions'!$I$27-1)&gt;=AI$6,0,-PPMT('Summary &amp; Purchase Assumptions'!$I$28/12,AI$6-'Summary &amp; Purchase Assumptions'!$I$35-'Summary &amp; Purchase Assumptions'!$I$27+1,'Summary &amp; Purchase Assumptions'!$I$34,-'Summary &amp; Purchase Assumptions'!$I$32)),""),""),"")</f>
        <v/>
      </c>
      <c r="AJ59" s="472" t="str">
        <f>IF('Summary &amp; Purchase Assumptions'!$C$20&gt;=AJ$5,
IF(('Summary &amp; Purchase Assumptions'!$I$27+1)&lt;=AJ$6,
IF(('Summary &amp; Purchase Assumptions'!$I$33+'Summary &amp; Purchase Assumptions'!$I$27-1)&gt;=AJ$6,
IF(('Summary &amp; Purchase Assumptions'!$I$35+'Summary &amp; Purchase Assumptions'!$I$27-1)&gt;=AJ$6,0,-PPMT('Summary &amp; Purchase Assumptions'!$I$28/12,AJ$6-'Summary &amp; Purchase Assumptions'!$I$35-'Summary &amp; Purchase Assumptions'!$I$27+1,'Summary &amp; Purchase Assumptions'!$I$34,-'Summary &amp; Purchase Assumptions'!$I$32)),""),""),"")</f>
        <v/>
      </c>
      <c r="AK59" s="472" t="str">
        <f>IF('Summary &amp; Purchase Assumptions'!$C$20&gt;=AK$5,
IF(('Summary &amp; Purchase Assumptions'!$I$27+1)&lt;=AK$6,
IF(('Summary &amp; Purchase Assumptions'!$I$33+'Summary &amp; Purchase Assumptions'!$I$27-1)&gt;=AK$6,
IF(('Summary &amp; Purchase Assumptions'!$I$35+'Summary &amp; Purchase Assumptions'!$I$27-1)&gt;=AK$6,0,-PPMT('Summary &amp; Purchase Assumptions'!$I$28/12,AK$6-'Summary &amp; Purchase Assumptions'!$I$35-'Summary &amp; Purchase Assumptions'!$I$27+1,'Summary &amp; Purchase Assumptions'!$I$34,-'Summary &amp; Purchase Assumptions'!$I$32)),""),""),"")</f>
        <v/>
      </c>
      <c r="AL59" s="472" t="str">
        <f>IF('Summary &amp; Purchase Assumptions'!$C$20&gt;=AL$5,
IF(('Summary &amp; Purchase Assumptions'!$I$27+1)&lt;=AL$6,
IF(('Summary &amp; Purchase Assumptions'!$I$33+'Summary &amp; Purchase Assumptions'!$I$27-1)&gt;=AL$6,
IF(('Summary &amp; Purchase Assumptions'!$I$35+'Summary &amp; Purchase Assumptions'!$I$27-1)&gt;=AL$6,0,-PPMT('Summary &amp; Purchase Assumptions'!$I$28/12,AL$6-'Summary &amp; Purchase Assumptions'!$I$35-'Summary &amp; Purchase Assumptions'!$I$27+1,'Summary &amp; Purchase Assumptions'!$I$34,-'Summary &amp; Purchase Assumptions'!$I$32)),""),""),"")</f>
        <v/>
      </c>
      <c r="AM59" s="472" t="str">
        <f>IF('Summary &amp; Purchase Assumptions'!$C$20&gt;=AM$5,
IF(('Summary &amp; Purchase Assumptions'!$I$27+1)&lt;=AM$6,
IF(('Summary &amp; Purchase Assumptions'!$I$33+'Summary &amp; Purchase Assumptions'!$I$27-1)&gt;=AM$6,
IF(('Summary &amp; Purchase Assumptions'!$I$35+'Summary &amp; Purchase Assumptions'!$I$27-1)&gt;=AM$6,0,-PPMT('Summary &amp; Purchase Assumptions'!$I$28/12,AM$6-'Summary &amp; Purchase Assumptions'!$I$35-'Summary &amp; Purchase Assumptions'!$I$27+1,'Summary &amp; Purchase Assumptions'!$I$34,-'Summary &amp; Purchase Assumptions'!$I$32)),""),""),"")</f>
        <v/>
      </c>
      <c r="AN59" s="472" t="str">
        <f>IF('Summary &amp; Purchase Assumptions'!$C$20&gt;=AN$5,
IF(('Summary &amp; Purchase Assumptions'!$I$27+1)&lt;=AN$6,
IF(('Summary &amp; Purchase Assumptions'!$I$33+'Summary &amp; Purchase Assumptions'!$I$27-1)&gt;=AN$6,
IF(('Summary &amp; Purchase Assumptions'!$I$35+'Summary &amp; Purchase Assumptions'!$I$27-1)&gt;=AN$6,0,-PPMT('Summary &amp; Purchase Assumptions'!$I$28/12,AN$6-'Summary &amp; Purchase Assumptions'!$I$35-'Summary &amp; Purchase Assumptions'!$I$27+1,'Summary &amp; Purchase Assumptions'!$I$34,-'Summary &amp; Purchase Assumptions'!$I$32)),""),""),"")</f>
        <v/>
      </c>
      <c r="AO59" s="472" t="str">
        <f>IF('Summary &amp; Purchase Assumptions'!$C$20&gt;=AO$5,
IF(('Summary &amp; Purchase Assumptions'!$I$27+1)&lt;=AO$6,
IF(('Summary &amp; Purchase Assumptions'!$I$33+'Summary &amp; Purchase Assumptions'!$I$27-1)&gt;=AO$6,
IF(('Summary &amp; Purchase Assumptions'!$I$35+'Summary &amp; Purchase Assumptions'!$I$27-1)&gt;=AO$6,0,-PPMT('Summary &amp; Purchase Assumptions'!$I$28/12,AO$6-'Summary &amp; Purchase Assumptions'!$I$35-'Summary &amp; Purchase Assumptions'!$I$27+1,'Summary &amp; Purchase Assumptions'!$I$34,-'Summary &amp; Purchase Assumptions'!$I$32)),""),""),"")</f>
        <v/>
      </c>
      <c r="AP59" s="472">
        <f ca="1">IF('Summary &amp; Purchase Assumptions'!$C$20&gt;=AP$5,
IF(('Summary &amp; Purchase Assumptions'!$I$27+1)&lt;=AP$6,
IF(('Summary &amp; Purchase Assumptions'!$I$33+'Summary &amp; Purchase Assumptions'!$I$27-1)&gt;=AP$6,
IF(('Summary &amp; Purchase Assumptions'!$I$35+'Summary &amp; Purchase Assumptions'!$I$27-1)&gt;=AP$6,0,-PPMT('Summary &amp; Purchase Assumptions'!$I$28/12,AP$6-'Summary &amp; Purchase Assumptions'!$I$35-'Summary &amp; Purchase Assumptions'!$I$27+1,'Summary &amp; Purchase Assumptions'!$I$34,-'Summary &amp; Purchase Assumptions'!$I$32)),""),""),"")</f>
        <v>-88335.350558867052</v>
      </c>
      <c r="AQ59" s="472">
        <f ca="1">IF('Summary &amp; Purchase Assumptions'!$C$20&gt;=AQ$5,
IF(('Summary &amp; Purchase Assumptions'!$I$27+1)&lt;=AQ$6,
IF(('Summary &amp; Purchase Assumptions'!$I$33+'Summary &amp; Purchase Assumptions'!$I$27-1)&gt;=AQ$6,
IF(('Summary &amp; Purchase Assumptions'!$I$35+'Summary &amp; Purchase Assumptions'!$I$27-1)&gt;=AQ$6,0,-PPMT('Summary &amp; Purchase Assumptions'!$I$28/12,AQ$6-'Summary &amp; Purchase Assumptions'!$I$35-'Summary &amp; Purchase Assumptions'!$I$27+1,'Summary &amp; Purchase Assumptions'!$I$34,-'Summary &amp; Purchase Assumptions'!$I$32)),""),""),"")</f>
        <v>-88703.414519529018</v>
      </c>
      <c r="AR59" s="472">
        <f ca="1">IF('Summary &amp; Purchase Assumptions'!$C$20&gt;=AR$5,
IF(('Summary &amp; Purchase Assumptions'!$I$27+1)&lt;=AR$6,
IF(('Summary &amp; Purchase Assumptions'!$I$33+'Summary &amp; Purchase Assumptions'!$I$27-1)&gt;=AR$6,
IF(('Summary &amp; Purchase Assumptions'!$I$35+'Summary &amp; Purchase Assumptions'!$I$27-1)&gt;=AR$6,0,-PPMT('Summary &amp; Purchase Assumptions'!$I$28/12,AR$6-'Summary &amp; Purchase Assumptions'!$I$35-'Summary &amp; Purchase Assumptions'!$I$27+1,'Summary &amp; Purchase Assumptions'!$I$34,-'Summary &amp; Purchase Assumptions'!$I$32)),""),""),"")</f>
        <v>-89073.012080027052</v>
      </c>
      <c r="AS59" s="472">
        <f ca="1">IF('Summary &amp; Purchase Assumptions'!$C$20&gt;=AS$5,
IF(('Summary &amp; Purchase Assumptions'!$I$27+1)&lt;=AS$6,
IF(('Summary &amp; Purchase Assumptions'!$I$33+'Summary &amp; Purchase Assumptions'!$I$27-1)&gt;=AS$6,
IF(('Summary &amp; Purchase Assumptions'!$I$35+'Summary &amp; Purchase Assumptions'!$I$27-1)&gt;=AS$6,0,-PPMT('Summary &amp; Purchase Assumptions'!$I$28/12,AS$6-'Summary &amp; Purchase Assumptions'!$I$35-'Summary &amp; Purchase Assumptions'!$I$27+1,'Summary &amp; Purchase Assumptions'!$I$34,-'Summary &amp; Purchase Assumptions'!$I$32)),""),""),"")</f>
        <v>-89444.149630360509</v>
      </c>
      <c r="AT59" s="472">
        <f ca="1">IF('Summary &amp; Purchase Assumptions'!$C$20&gt;=AT$5,
IF(('Summary &amp; Purchase Assumptions'!$I$27+1)&lt;=AT$6,
IF(('Summary &amp; Purchase Assumptions'!$I$33+'Summary &amp; Purchase Assumptions'!$I$27-1)&gt;=AT$6,
IF(('Summary &amp; Purchase Assumptions'!$I$35+'Summary &amp; Purchase Assumptions'!$I$27-1)&gt;=AT$6,0,-PPMT('Summary &amp; Purchase Assumptions'!$I$28/12,AT$6-'Summary &amp; Purchase Assumptions'!$I$35-'Summary &amp; Purchase Assumptions'!$I$27+1,'Summary &amp; Purchase Assumptions'!$I$34,-'Summary &amp; Purchase Assumptions'!$I$32)),""),""),"")</f>
        <v>-89816.833587153669</v>
      </c>
      <c r="AU59" s="472">
        <f ca="1">IF('Summary &amp; Purchase Assumptions'!$C$20&gt;=AU$5,
IF(('Summary &amp; Purchase Assumptions'!$I$27+1)&lt;=AU$6,
IF(('Summary &amp; Purchase Assumptions'!$I$33+'Summary &amp; Purchase Assumptions'!$I$27-1)&gt;=AU$6,
IF(('Summary &amp; Purchase Assumptions'!$I$35+'Summary &amp; Purchase Assumptions'!$I$27-1)&gt;=AU$6,0,-PPMT('Summary &amp; Purchase Assumptions'!$I$28/12,AU$6-'Summary &amp; Purchase Assumptions'!$I$35-'Summary &amp; Purchase Assumptions'!$I$27+1,'Summary &amp; Purchase Assumptions'!$I$34,-'Summary &amp; Purchase Assumptions'!$I$32)),""),""),"")</f>
        <v>-90191.0703937668</v>
      </c>
      <c r="AV59" s="472">
        <f ca="1">IF('Summary &amp; Purchase Assumptions'!$C$20&gt;=AV$5,
IF(('Summary &amp; Purchase Assumptions'!$I$27+1)&lt;=AV$6,
IF(('Summary &amp; Purchase Assumptions'!$I$33+'Summary &amp; Purchase Assumptions'!$I$27-1)&gt;=AV$6,
IF(('Summary &amp; Purchase Assumptions'!$I$35+'Summary &amp; Purchase Assumptions'!$I$27-1)&gt;=AV$6,0,-PPMT('Summary &amp; Purchase Assumptions'!$I$28/12,AV$6-'Summary &amp; Purchase Assumptions'!$I$35-'Summary &amp; Purchase Assumptions'!$I$27+1,'Summary &amp; Purchase Assumptions'!$I$34,-'Summary &amp; Purchase Assumptions'!$I$32)),""),""),"")</f>
        <v>-90566.866520407522</v>
      </c>
      <c r="AW59" s="472">
        <f ca="1">IF('Summary &amp; Purchase Assumptions'!$C$20&gt;=AW$5,
IF(('Summary &amp; Purchase Assumptions'!$I$27+1)&lt;=AW$6,
IF(('Summary &amp; Purchase Assumptions'!$I$33+'Summary &amp; Purchase Assumptions'!$I$27-1)&gt;=AW$6,
IF(('Summary &amp; Purchase Assumptions'!$I$35+'Summary &amp; Purchase Assumptions'!$I$27-1)&gt;=AW$6,0,-PPMT('Summary &amp; Purchase Assumptions'!$I$28/12,AW$6-'Summary &amp; Purchase Assumptions'!$I$35-'Summary &amp; Purchase Assumptions'!$I$27+1,'Summary &amp; Purchase Assumptions'!$I$34,-'Summary &amp; Purchase Assumptions'!$I$32)),""),""),"")</f>
        <v>-90944.228464242537</v>
      </c>
      <c r="AX59" s="472">
        <f ca="1">IF('Summary &amp; Purchase Assumptions'!$C$20&gt;=AX$5,
IF(('Summary &amp; Purchase Assumptions'!$I$27+1)&lt;=AX$6,
IF(('Summary &amp; Purchase Assumptions'!$I$33+'Summary &amp; Purchase Assumptions'!$I$27-1)&gt;=AX$6,
IF(('Summary &amp; Purchase Assumptions'!$I$35+'Summary &amp; Purchase Assumptions'!$I$27-1)&gt;=AX$6,0,-PPMT('Summary &amp; Purchase Assumptions'!$I$28/12,AX$6-'Summary &amp; Purchase Assumptions'!$I$35-'Summary &amp; Purchase Assumptions'!$I$27+1,'Summary &amp; Purchase Assumptions'!$I$34,-'Summary &amp; Purchase Assumptions'!$I$32)),""),""),"")</f>
        <v>-91323.162749510229</v>
      </c>
      <c r="AY59" s="472">
        <f ca="1">IF('Summary &amp; Purchase Assumptions'!$C$20&gt;=AY$5,
IF(('Summary &amp; Purchase Assumptions'!$I$27+1)&lt;=AY$6,
IF(('Summary &amp; Purchase Assumptions'!$I$33+'Summary &amp; Purchase Assumptions'!$I$27-1)&gt;=AY$6,
IF(('Summary &amp; Purchase Assumptions'!$I$35+'Summary &amp; Purchase Assumptions'!$I$27-1)&gt;=AY$6,0,-PPMT('Summary &amp; Purchase Assumptions'!$I$28/12,AY$6-'Summary &amp; Purchase Assumptions'!$I$35-'Summary &amp; Purchase Assumptions'!$I$27+1,'Summary &amp; Purchase Assumptions'!$I$34,-'Summary &amp; Purchase Assumptions'!$I$32)),""),""),"")</f>
        <v>-91703.675927633172</v>
      </c>
      <c r="AZ59" s="472">
        <f ca="1">IF('Summary &amp; Purchase Assumptions'!$C$20&gt;=AZ$5,
IF(('Summary &amp; Purchase Assumptions'!$I$27+1)&lt;=AZ$6,
IF(('Summary &amp; Purchase Assumptions'!$I$33+'Summary &amp; Purchase Assumptions'!$I$27-1)&gt;=AZ$6,
IF(('Summary &amp; Purchase Assumptions'!$I$35+'Summary &amp; Purchase Assumptions'!$I$27-1)&gt;=AZ$6,0,-PPMT('Summary &amp; Purchase Assumptions'!$I$28/12,AZ$6-'Summary &amp; Purchase Assumptions'!$I$35-'Summary &amp; Purchase Assumptions'!$I$27+1,'Summary &amp; Purchase Assumptions'!$I$34,-'Summary &amp; Purchase Assumptions'!$I$32)),""),""),"")</f>
        <v>-92085.774577331656</v>
      </c>
      <c r="BA59" s="472">
        <f ca="1">IF('Summary &amp; Purchase Assumptions'!$C$20&gt;=BA$5,
IF(('Summary &amp; Purchase Assumptions'!$I$27+1)&lt;=BA$6,
IF(('Summary &amp; Purchase Assumptions'!$I$33+'Summary &amp; Purchase Assumptions'!$I$27-1)&gt;=BA$6,
IF(('Summary &amp; Purchase Assumptions'!$I$35+'Summary &amp; Purchase Assumptions'!$I$27-1)&gt;=BA$6,0,-PPMT('Summary &amp; Purchase Assumptions'!$I$28/12,BA$6-'Summary &amp; Purchase Assumptions'!$I$35-'Summary &amp; Purchase Assumptions'!$I$27+1,'Summary &amp; Purchase Assumptions'!$I$34,-'Summary &amp; Purchase Assumptions'!$I$32)),""),""),"")</f>
        <v>-92469.465304737183</v>
      </c>
      <c r="BB59" s="472">
        <f ca="1">IF('Summary &amp; Purchase Assumptions'!$C$20&gt;=BB$5,
IF(('Summary &amp; Purchase Assumptions'!$I$27+1)&lt;=BB$6,
IF(('Summary &amp; Purchase Assumptions'!$I$33+'Summary &amp; Purchase Assumptions'!$I$27-1)&gt;=BB$6,
IF(('Summary &amp; Purchase Assumptions'!$I$35+'Summary &amp; Purchase Assumptions'!$I$27-1)&gt;=BB$6,0,-PPMT('Summary &amp; Purchase Assumptions'!$I$28/12,BB$6-'Summary &amp; Purchase Assumptions'!$I$35-'Summary &amp; Purchase Assumptions'!$I$27+1,'Summary &amp; Purchase Assumptions'!$I$34,-'Summary &amp; Purchase Assumptions'!$I$32)),""),""),"")</f>
        <v>-92854.754743506928</v>
      </c>
      <c r="BC59" s="472">
        <f ca="1">IF('Summary &amp; Purchase Assumptions'!$C$20&gt;=BC$5,
IF(('Summary &amp; Purchase Assumptions'!$I$27+1)&lt;=BC$6,
IF(('Summary &amp; Purchase Assumptions'!$I$33+'Summary &amp; Purchase Assumptions'!$I$27-1)&gt;=BC$6,
IF(('Summary &amp; Purchase Assumptions'!$I$35+'Summary &amp; Purchase Assumptions'!$I$27-1)&gt;=BC$6,0,-PPMT('Summary &amp; Purchase Assumptions'!$I$28/12,BC$6-'Summary &amp; Purchase Assumptions'!$I$35-'Summary &amp; Purchase Assumptions'!$I$27+1,'Summary &amp; Purchase Assumptions'!$I$34,-'Summary &amp; Purchase Assumptions'!$I$32)),""),""),"")</f>
        <v>-93241.649554938194</v>
      </c>
      <c r="BD59" s="472">
        <f ca="1">IF('Summary &amp; Purchase Assumptions'!$C$20&gt;=BD$5,
IF(('Summary &amp; Purchase Assumptions'!$I$27+1)&lt;=BD$6,
IF(('Summary &amp; Purchase Assumptions'!$I$33+'Summary &amp; Purchase Assumptions'!$I$27-1)&gt;=BD$6,
IF(('Summary &amp; Purchase Assumptions'!$I$35+'Summary &amp; Purchase Assumptions'!$I$27-1)&gt;=BD$6,0,-PPMT('Summary &amp; Purchase Assumptions'!$I$28/12,BD$6-'Summary &amp; Purchase Assumptions'!$I$35-'Summary &amp; Purchase Assumptions'!$I$27+1,'Summary &amp; Purchase Assumptions'!$I$34,-'Summary &amp; Purchase Assumptions'!$I$32)),""),""),"")</f>
        <v>-93630.156428083792</v>
      </c>
      <c r="BE59" s="472">
        <f ca="1">IF('Summary &amp; Purchase Assumptions'!$C$20&gt;=BE$5,
IF(('Summary &amp; Purchase Assumptions'!$I$27+1)&lt;=BE$6,
IF(('Summary &amp; Purchase Assumptions'!$I$33+'Summary &amp; Purchase Assumptions'!$I$27-1)&gt;=BE$6,
IF(('Summary &amp; Purchase Assumptions'!$I$35+'Summary &amp; Purchase Assumptions'!$I$27-1)&gt;=BE$6,0,-PPMT('Summary &amp; Purchase Assumptions'!$I$28/12,BE$6-'Summary &amp; Purchase Assumptions'!$I$35-'Summary &amp; Purchase Assumptions'!$I$27+1,'Summary &amp; Purchase Assumptions'!$I$34,-'Summary &amp; Purchase Assumptions'!$I$32)),""),""),"")</f>
        <v>-94020.28207986748</v>
      </c>
      <c r="BF59" s="472">
        <f ca="1">IF('Summary &amp; Purchase Assumptions'!$C$20&gt;=BF$5,
IF(('Summary &amp; Purchase Assumptions'!$I$27+1)&lt;=BF$6,
IF(('Summary &amp; Purchase Assumptions'!$I$33+'Summary &amp; Purchase Assumptions'!$I$27-1)&gt;=BF$6,
IF(('Summary &amp; Purchase Assumptions'!$I$35+'Summary &amp; Purchase Assumptions'!$I$27-1)&gt;=BF$6,0,-PPMT('Summary &amp; Purchase Assumptions'!$I$28/12,BF$6-'Summary &amp; Purchase Assumptions'!$I$35-'Summary &amp; Purchase Assumptions'!$I$27+1,'Summary &amp; Purchase Assumptions'!$I$34,-'Summary &amp; Purchase Assumptions'!$I$32)),""),""),"")</f>
        <v>-94412.033255200236</v>
      </c>
      <c r="BG59" s="472">
        <f ca="1">IF('Summary &amp; Purchase Assumptions'!$C$20&gt;=BG$5,
IF(('Summary &amp; Purchase Assumptions'!$I$27+1)&lt;=BG$6,
IF(('Summary &amp; Purchase Assumptions'!$I$33+'Summary &amp; Purchase Assumptions'!$I$27-1)&gt;=BG$6,
IF(('Summary &amp; Purchase Assumptions'!$I$35+'Summary &amp; Purchase Assumptions'!$I$27-1)&gt;=BG$6,0,-PPMT('Summary &amp; Purchase Assumptions'!$I$28/12,BG$6-'Summary &amp; Purchase Assumptions'!$I$35-'Summary &amp; Purchase Assumptions'!$I$27+1,'Summary &amp; Purchase Assumptions'!$I$34,-'Summary &amp; Purchase Assumptions'!$I$32)),""),""),"")</f>
        <v>-94805.416727096934</v>
      </c>
      <c r="BH59" s="472">
        <f ca="1">IF('Summary &amp; Purchase Assumptions'!$C$20&gt;=BH$5,
IF(('Summary &amp; Purchase Assumptions'!$I$27+1)&lt;=BH$6,
IF(('Summary &amp; Purchase Assumptions'!$I$33+'Summary &amp; Purchase Assumptions'!$I$27-1)&gt;=BH$6,
IF(('Summary &amp; Purchase Assumptions'!$I$35+'Summary &amp; Purchase Assumptions'!$I$27-1)&gt;=BH$6,0,-PPMT('Summary &amp; Purchase Assumptions'!$I$28/12,BH$6-'Summary &amp; Purchase Assumptions'!$I$35-'Summary &amp; Purchase Assumptions'!$I$27+1,'Summary &amp; Purchase Assumptions'!$I$34,-'Summary &amp; Purchase Assumptions'!$I$32)),""),""),"")</f>
        <v>-95200.439296793164</v>
      </c>
      <c r="BI59" s="472">
        <f ca="1">IF('Summary &amp; Purchase Assumptions'!$C$20&gt;=BI$5,
IF(('Summary &amp; Purchase Assumptions'!$I$27+1)&lt;=BI$6,
IF(('Summary &amp; Purchase Assumptions'!$I$33+'Summary &amp; Purchase Assumptions'!$I$27-1)&gt;=BI$6,
IF(('Summary &amp; Purchase Assumptions'!$I$35+'Summary &amp; Purchase Assumptions'!$I$27-1)&gt;=BI$6,0,-PPMT('Summary &amp; Purchase Assumptions'!$I$28/12,BI$6-'Summary &amp; Purchase Assumptions'!$I$35-'Summary &amp; Purchase Assumptions'!$I$27+1,'Summary &amp; Purchase Assumptions'!$I$34,-'Summary &amp; Purchase Assumptions'!$I$32)),""),""),"")</f>
        <v>-95597.107793863135</v>
      </c>
      <c r="BJ59" s="472">
        <f ca="1">IF('Summary &amp; Purchase Assumptions'!$C$20&gt;=BJ$5,
IF(('Summary &amp; Purchase Assumptions'!$I$27+1)&lt;=BJ$6,
IF(('Summary &amp; Purchase Assumptions'!$I$33+'Summary &amp; Purchase Assumptions'!$I$27-1)&gt;=BJ$6,
IF(('Summary &amp; Purchase Assumptions'!$I$35+'Summary &amp; Purchase Assumptions'!$I$27-1)&gt;=BJ$6,0,-PPMT('Summary &amp; Purchase Assumptions'!$I$28/12,BJ$6-'Summary &amp; Purchase Assumptions'!$I$35-'Summary &amp; Purchase Assumptions'!$I$27+1,'Summary &amp; Purchase Assumptions'!$I$34,-'Summary &amp; Purchase Assumptions'!$I$32)),""),""),"")</f>
        <v>-95995.429076337547</v>
      </c>
      <c r="BK59" s="472">
        <f ca="1">IF('Summary &amp; Purchase Assumptions'!$C$20&gt;=BK$5,
IF(('Summary &amp; Purchase Assumptions'!$I$27+1)&lt;=BK$6,
IF(('Summary &amp; Purchase Assumptions'!$I$33+'Summary &amp; Purchase Assumptions'!$I$27-1)&gt;=BK$6,
IF(('Summary &amp; Purchase Assumptions'!$I$35+'Summary &amp; Purchase Assumptions'!$I$27-1)&gt;=BK$6,0,-PPMT('Summary &amp; Purchase Assumptions'!$I$28/12,BK$6-'Summary &amp; Purchase Assumptions'!$I$35-'Summary &amp; Purchase Assumptions'!$I$27+1,'Summary &amp; Purchase Assumptions'!$I$34,-'Summary &amp; Purchase Assumptions'!$I$32)),""),""),"")</f>
        <v>-96395.410030822299</v>
      </c>
      <c r="BL59" s="472">
        <f ca="1">IF('Summary &amp; Purchase Assumptions'!$C$20&gt;=BL$5,
IF(('Summary &amp; Purchase Assumptions'!$I$27+1)&lt;=BL$6,
IF(('Summary &amp; Purchase Assumptions'!$I$33+'Summary &amp; Purchase Assumptions'!$I$27-1)&gt;=BL$6,
IF(('Summary &amp; Purchase Assumptions'!$I$35+'Summary &amp; Purchase Assumptions'!$I$27-1)&gt;=BL$6,0,-PPMT('Summary &amp; Purchase Assumptions'!$I$28/12,BL$6-'Summary &amp; Purchase Assumptions'!$I$35-'Summary &amp; Purchase Assumptions'!$I$27+1,'Summary &amp; Purchase Assumptions'!$I$34,-'Summary &amp; Purchase Assumptions'!$I$32)),""),""),"")</f>
        <v>-96797.057572617385</v>
      </c>
      <c r="BM59" s="472">
        <f ca="1">IF('Summary &amp; Purchase Assumptions'!$C$20&gt;=BM$5,
IF(('Summary &amp; Purchase Assumptions'!$I$27+1)&lt;=BM$6,
IF(('Summary &amp; Purchase Assumptions'!$I$33+'Summary &amp; Purchase Assumptions'!$I$27-1)&gt;=BM$6,
IF(('Summary &amp; Purchase Assumptions'!$I$35+'Summary &amp; Purchase Assumptions'!$I$27-1)&gt;=BM$6,0,-PPMT('Summary &amp; Purchase Assumptions'!$I$28/12,BM$6-'Summary &amp; Purchase Assumptions'!$I$35-'Summary &amp; Purchase Assumptions'!$I$27+1,'Summary &amp; Purchase Assumptions'!$I$34,-'Summary &amp; Purchase Assumptions'!$I$32)),""),""),"")</f>
        <v>-97200.378645836623</v>
      </c>
      <c r="BN59" s="472">
        <f ca="1">IF('Summary &amp; Purchase Assumptions'!$C$20&gt;=BN$5,
IF(('Summary &amp; Purchase Assumptions'!$I$27+1)&lt;=BN$6,
IF(('Summary &amp; Purchase Assumptions'!$I$33+'Summary &amp; Purchase Assumptions'!$I$27-1)&gt;=BN$6,
IF(('Summary &amp; Purchase Assumptions'!$I$35+'Summary &amp; Purchase Assumptions'!$I$27-1)&gt;=BN$6,0,-PPMT('Summary &amp; Purchase Assumptions'!$I$28/12,BN$6-'Summary &amp; Purchase Assumptions'!$I$35-'Summary &amp; Purchase Assumptions'!$I$27+1,'Summary &amp; Purchase Assumptions'!$I$34,-'Summary &amp; Purchase Assumptions'!$I$32)),""),""),"")</f>
        <v>-97605.380223527609</v>
      </c>
      <c r="BO59" s="472">
        <f ca="1">IF('Summary &amp; Purchase Assumptions'!$C$20&gt;=BO$5,
IF(('Summary &amp; Purchase Assumptions'!$I$27+1)&lt;=BO$6,
IF(('Summary &amp; Purchase Assumptions'!$I$33+'Summary &amp; Purchase Assumptions'!$I$27-1)&gt;=BO$6,
IF(('Summary &amp; Purchase Assumptions'!$I$35+'Summary &amp; Purchase Assumptions'!$I$27-1)&gt;=BO$6,0,-PPMT('Summary &amp; Purchase Assumptions'!$I$28/12,BO$6-'Summary &amp; Purchase Assumptions'!$I$35-'Summary &amp; Purchase Assumptions'!$I$27+1,'Summary &amp; Purchase Assumptions'!$I$34,-'Summary &amp; Purchase Assumptions'!$I$32)),""),""),"")</f>
        <v>-98012.069307792306</v>
      </c>
      <c r="BP59" s="472">
        <f ca="1">IF('Summary &amp; Purchase Assumptions'!$C$20&gt;=BP$5,
IF(('Summary &amp; Purchase Assumptions'!$I$27+1)&lt;=BP$6,
IF(('Summary &amp; Purchase Assumptions'!$I$33+'Summary &amp; Purchase Assumptions'!$I$27-1)&gt;=BP$6,
IF(('Summary &amp; Purchase Assumptions'!$I$35+'Summary &amp; Purchase Assumptions'!$I$27-1)&gt;=BP$6,0,-PPMT('Summary &amp; Purchase Assumptions'!$I$28/12,BP$6-'Summary &amp; Purchase Assumptions'!$I$35-'Summary &amp; Purchase Assumptions'!$I$27+1,'Summary &amp; Purchase Assumptions'!$I$34,-'Summary &amp; Purchase Assumptions'!$I$32)),""),""),"")</f>
        <v>-98420.452929908104</v>
      </c>
      <c r="BQ59" s="472">
        <f ca="1">IF('Summary &amp; Purchase Assumptions'!$C$20&gt;=BQ$5,
IF(('Summary &amp; Purchase Assumptions'!$I$27+1)&lt;=BQ$6,
IF(('Summary &amp; Purchase Assumptions'!$I$33+'Summary &amp; Purchase Assumptions'!$I$27-1)&gt;=BQ$6,
IF(('Summary &amp; Purchase Assumptions'!$I$35+'Summary &amp; Purchase Assumptions'!$I$27-1)&gt;=BQ$6,0,-PPMT('Summary &amp; Purchase Assumptions'!$I$28/12,BQ$6-'Summary &amp; Purchase Assumptions'!$I$35-'Summary &amp; Purchase Assumptions'!$I$27+1,'Summary &amp; Purchase Assumptions'!$I$34,-'Summary &amp; Purchase Assumptions'!$I$32)),""),""),"")</f>
        <v>-98830.538150449385</v>
      </c>
      <c r="BR59" s="472">
        <f ca="1">IF('Summary &amp; Purchase Assumptions'!$C$20&gt;=BR$5,
IF(('Summary &amp; Purchase Assumptions'!$I$27+1)&lt;=BR$6,
IF(('Summary &amp; Purchase Assumptions'!$I$33+'Summary &amp; Purchase Assumptions'!$I$27-1)&gt;=BR$6,
IF(('Summary &amp; Purchase Assumptions'!$I$35+'Summary &amp; Purchase Assumptions'!$I$27-1)&gt;=BR$6,0,-PPMT('Summary &amp; Purchase Assumptions'!$I$28/12,BR$6-'Summary &amp; Purchase Assumptions'!$I$35-'Summary &amp; Purchase Assumptions'!$I$27+1,'Summary &amp; Purchase Assumptions'!$I$34,-'Summary &amp; Purchase Assumptions'!$I$32)),""),""),"")</f>
        <v>-99242.332059409629</v>
      </c>
      <c r="BS59" s="472">
        <f ca="1">IF('Summary &amp; Purchase Assumptions'!$C$20&gt;=BS$5,
IF(('Summary &amp; Purchase Assumptions'!$I$27+1)&lt;=BS$6,
IF(('Summary &amp; Purchase Assumptions'!$I$33+'Summary &amp; Purchase Assumptions'!$I$27-1)&gt;=BS$6,
IF(('Summary &amp; Purchase Assumptions'!$I$35+'Summary &amp; Purchase Assumptions'!$I$27-1)&gt;=BS$6,0,-PPMT('Summary &amp; Purchase Assumptions'!$I$28/12,BS$6-'Summary &amp; Purchase Assumptions'!$I$35-'Summary &amp; Purchase Assumptions'!$I$27+1,'Summary &amp; Purchase Assumptions'!$I$34,-'Summary &amp; Purchase Assumptions'!$I$32)),""),""),"")</f>
        <v>-99655.841776323796</v>
      </c>
      <c r="BT59" s="472">
        <f ca="1">IF('Summary &amp; Purchase Assumptions'!$C$20&gt;=BT$5,
IF(('Summary &amp; Purchase Assumptions'!$I$27+1)&lt;=BT$6,
IF(('Summary &amp; Purchase Assumptions'!$I$33+'Summary &amp; Purchase Assumptions'!$I$27-1)&gt;=BT$6,
IF(('Summary &amp; Purchase Assumptions'!$I$35+'Summary &amp; Purchase Assumptions'!$I$27-1)&gt;=BT$6,0,-PPMT('Summary &amp; Purchase Assumptions'!$I$28/12,BT$6-'Summary &amp; Purchase Assumptions'!$I$35-'Summary &amp; Purchase Assumptions'!$I$27+1,'Summary &amp; Purchase Assumptions'!$I$34,-'Summary &amp; Purchase Assumptions'!$I$32)),""),""),"")</f>
        <v>-100071.07445039182</v>
      </c>
      <c r="BU59" s="472">
        <f ca="1">IF('Summary &amp; Purchase Assumptions'!$C$20&gt;=BU$5,
IF(('Summary &amp; Purchase Assumptions'!$I$27+1)&lt;=BU$6,
IF(('Summary &amp; Purchase Assumptions'!$I$33+'Summary &amp; Purchase Assumptions'!$I$27-1)&gt;=BU$6,
IF(('Summary &amp; Purchase Assumptions'!$I$35+'Summary &amp; Purchase Assumptions'!$I$27-1)&gt;=BU$6,0,-PPMT('Summary &amp; Purchase Assumptions'!$I$28/12,BU$6-'Summary &amp; Purchase Assumptions'!$I$35-'Summary &amp; Purchase Assumptions'!$I$27+1,'Summary &amp; Purchase Assumptions'!$I$34,-'Summary &amp; Purchase Assumptions'!$I$32)),""),""),"")</f>
        <v>-100488.03726060179</v>
      </c>
      <c r="BV59" s="472">
        <f ca="1">IF('Summary &amp; Purchase Assumptions'!$C$20&gt;=BV$5,
IF(('Summary &amp; Purchase Assumptions'!$I$27+1)&lt;=BV$6,
IF(('Summary &amp; Purchase Assumptions'!$I$33+'Summary &amp; Purchase Assumptions'!$I$27-1)&gt;=BV$6,
IF(('Summary &amp; Purchase Assumptions'!$I$35+'Summary &amp; Purchase Assumptions'!$I$27-1)&gt;=BV$6,0,-PPMT('Summary &amp; Purchase Assumptions'!$I$28/12,BV$6-'Summary &amp; Purchase Assumptions'!$I$35-'Summary &amp; Purchase Assumptions'!$I$27+1,'Summary &amp; Purchase Assumptions'!$I$34,-'Summary &amp; Purchase Assumptions'!$I$32)),""),""),"")</f>
        <v>-100906.73741585431</v>
      </c>
      <c r="BW59" s="472">
        <f ca="1">IF('Summary &amp; Purchase Assumptions'!$C$20&gt;=BW$5,
IF(('Summary &amp; Purchase Assumptions'!$I$27+1)&lt;=BW$6,
IF(('Summary &amp; Purchase Assumptions'!$I$33+'Summary &amp; Purchase Assumptions'!$I$27-1)&gt;=BW$6,
IF(('Summary &amp; Purchase Assumptions'!$I$35+'Summary &amp; Purchase Assumptions'!$I$27-1)&gt;=BW$6,0,-PPMT('Summary &amp; Purchase Assumptions'!$I$28/12,BW$6-'Summary &amp; Purchase Assumptions'!$I$35-'Summary &amp; Purchase Assumptions'!$I$27+1,'Summary &amp; Purchase Assumptions'!$I$34,-'Summary &amp; Purchase Assumptions'!$I$32)),""),""),"")</f>
        <v>-101327.18215508704</v>
      </c>
      <c r="BX59" s="472">
        <f ca="1">IF('Summary &amp; Purchase Assumptions'!$C$20&gt;=BX$5,
IF(('Summary &amp; Purchase Assumptions'!$I$27+1)&lt;=BX$6,
IF(('Summary &amp; Purchase Assumptions'!$I$33+'Summary &amp; Purchase Assumptions'!$I$27-1)&gt;=BX$6,
IF(('Summary &amp; Purchase Assumptions'!$I$35+'Summary &amp; Purchase Assumptions'!$I$27-1)&gt;=BX$6,0,-PPMT('Summary &amp; Purchase Assumptions'!$I$28/12,BX$6-'Summary &amp; Purchase Assumptions'!$I$35-'Summary &amp; Purchase Assumptions'!$I$27+1,'Summary &amp; Purchase Assumptions'!$I$34,-'Summary &amp; Purchase Assumptions'!$I$32)),""),""),"")</f>
        <v>-101749.3787473999</v>
      </c>
      <c r="BY59" s="472">
        <f ca="1">IF('Summary &amp; Purchase Assumptions'!$C$20&gt;=BY$5,
IF(('Summary &amp; Purchase Assumptions'!$I$27+1)&lt;=BY$6,
IF(('Summary &amp; Purchase Assumptions'!$I$33+'Summary &amp; Purchase Assumptions'!$I$27-1)&gt;=BY$6,
IF(('Summary &amp; Purchase Assumptions'!$I$35+'Summary &amp; Purchase Assumptions'!$I$27-1)&gt;=BY$6,0,-PPMT('Summary &amp; Purchase Assumptions'!$I$28/12,BY$6-'Summary &amp; Purchase Assumptions'!$I$35-'Summary &amp; Purchase Assumptions'!$I$27+1,'Summary &amp; Purchase Assumptions'!$I$34,-'Summary &amp; Purchase Assumptions'!$I$32)),""),""),"")</f>
        <v>-102173.3344921807</v>
      </c>
      <c r="BZ59" s="472">
        <f ca="1">IF('Summary &amp; Purchase Assumptions'!$C$20&gt;=BZ$5,
IF(('Summary &amp; Purchase Assumptions'!$I$27+1)&lt;=BZ$6,
IF(('Summary &amp; Purchase Assumptions'!$I$33+'Summary &amp; Purchase Assumptions'!$I$27-1)&gt;=BZ$6,
IF(('Summary &amp; Purchase Assumptions'!$I$35+'Summary &amp; Purchase Assumptions'!$I$27-1)&gt;=BZ$6,0,-PPMT('Summary &amp; Purchase Assumptions'!$I$28/12,BZ$6-'Summary &amp; Purchase Assumptions'!$I$35-'Summary &amp; Purchase Assumptions'!$I$27+1,'Summary &amp; Purchase Assumptions'!$I$34,-'Summary &amp; Purchase Assumptions'!$I$32)),""),""),"")</f>
        <v>-102599.05671923148</v>
      </c>
      <c r="CA59" s="472">
        <f ca="1">IF('Summary &amp; Purchase Assumptions'!$C$20&gt;=CA$5,
IF(('Summary &amp; Purchase Assumptions'!$I$27+1)&lt;=CA$6,
IF(('Summary &amp; Purchase Assumptions'!$I$33+'Summary &amp; Purchase Assumptions'!$I$27-1)&gt;=CA$6,
IF(('Summary &amp; Purchase Assumptions'!$I$35+'Summary &amp; Purchase Assumptions'!$I$27-1)&gt;=CA$6,0,-PPMT('Summary &amp; Purchase Assumptions'!$I$28/12,CA$6-'Summary &amp; Purchase Assumptions'!$I$35-'Summary &amp; Purchase Assumptions'!$I$27+1,'Summary &amp; Purchase Assumptions'!$I$34,-'Summary &amp; Purchase Assumptions'!$I$32)),""),""),"")</f>
        <v>-103026.55278889493</v>
      </c>
      <c r="CB59" s="472">
        <f ca="1">IF('Summary &amp; Purchase Assumptions'!$C$20&gt;=CB$5,
IF(('Summary &amp; Purchase Assumptions'!$I$27+1)&lt;=CB$6,
IF(('Summary &amp; Purchase Assumptions'!$I$33+'Summary &amp; Purchase Assumptions'!$I$27-1)&gt;=CB$6,
IF(('Summary &amp; Purchase Assumptions'!$I$35+'Summary &amp; Purchase Assumptions'!$I$27-1)&gt;=CB$6,0,-PPMT('Summary &amp; Purchase Assumptions'!$I$28/12,CB$6-'Summary &amp; Purchase Assumptions'!$I$35-'Summary &amp; Purchase Assumptions'!$I$27+1,'Summary &amp; Purchase Assumptions'!$I$34,-'Summary &amp; Purchase Assumptions'!$I$32)),""),""),"")</f>
        <v>-103455.83009218199</v>
      </c>
      <c r="CC59" s="472">
        <f ca="1">IF('Summary &amp; Purchase Assumptions'!$C$20&gt;=CC$5,
IF(('Summary &amp; Purchase Assumptions'!$I$27+1)&lt;=CC$6,
IF(('Summary &amp; Purchase Assumptions'!$I$33+'Summary &amp; Purchase Assumptions'!$I$27-1)&gt;=CC$6,
IF(('Summary &amp; Purchase Assumptions'!$I$35+'Summary &amp; Purchase Assumptions'!$I$27-1)&gt;=CC$6,0,-PPMT('Summary &amp; Purchase Assumptions'!$I$28/12,CC$6-'Summary &amp; Purchase Assumptions'!$I$35-'Summary &amp; Purchase Assumptions'!$I$27+1,'Summary &amp; Purchase Assumptions'!$I$34,-'Summary &amp; Purchase Assumptions'!$I$32)),""),""),"")</f>
        <v>-103886.89605089945</v>
      </c>
      <c r="CD59" s="472">
        <f ca="1">IF('Summary &amp; Purchase Assumptions'!$C$20&gt;=CD$5,
IF(('Summary &amp; Purchase Assumptions'!$I$27+1)&lt;=CD$6,
IF(('Summary &amp; Purchase Assumptions'!$I$33+'Summary &amp; Purchase Assumptions'!$I$27-1)&gt;=CD$6,
IF(('Summary &amp; Purchase Assumptions'!$I$35+'Summary &amp; Purchase Assumptions'!$I$27-1)&gt;=CD$6,0,-PPMT('Summary &amp; Purchase Assumptions'!$I$28/12,CD$6-'Summary &amp; Purchase Assumptions'!$I$35-'Summary &amp; Purchase Assumptions'!$I$27+1,'Summary &amp; Purchase Assumptions'!$I$34,-'Summary &amp; Purchase Assumptions'!$I$32)),""),""),"")</f>
        <v>-104319.75811777818</v>
      </c>
      <c r="CE59" s="472">
        <f ca="1">IF('Summary &amp; Purchase Assumptions'!$C$20&gt;=CE$5,
IF(('Summary &amp; Purchase Assumptions'!$I$27+1)&lt;=CE$6,
IF(('Summary &amp; Purchase Assumptions'!$I$33+'Summary &amp; Purchase Assumptions'!$I$27-1)&gt;=CE$6,
IF(('Summary &amp; Purchase Assumptions'!$I$35+'Summary &amp; Purchase Assumptions'!$I$27-1)&gt;=CE$6,0,-PPMT('Summary &amp; Purchase Assumptions'!$I$28/12,CE$6-'Summary &amp; Purchase Assumptions'!$I$35-'Summary &amp; Purchase Assumptions'!$I$27+1,'Summary &amp; Purchase Assumptions'!$I$34,-'Summary &amp; Purchase Assumptions'!$I$32)),""),""),"")</f>
        <v>-104754.42377660226</v>
      </c>
      <c r="CF59" s="472">
        <f ca="1">IF('Summary &amp; Purchase Assumptions'!$C$20&gt;=CF$5,
IF(('Summary &amp; Purchase Assumptions'!$I$27+1)&lt;=CF$6,
IF(('Summary &amp; Purchase Assumptions'!$I$33+'Summary &amp; Purchase Assumptions'!$I$27-1)&gt;=CF$6,
IF(('Summary &amp; Purchase Assumptions'!$I$35+'Summary &amp; Purchase Assumptions'!$I$27-1)&gt;=CF$6,0,-PPMT('Summary &amp; Purchase Assumptions'!$I$28/12,CF$6-'Summary &amp; Purchase Assumptions'!$I$35-'Summary &amp; Purchase Assumptions'!$I$27+1,'Summary &amp; Purchase Assumptions'!$I$34,-'Summary &amp; Purchase Assumptions'!$I$32)),""),""),"")</f>
        <v>-105190.90054233809</v>
      </c>
      <c r="CG59" s="472">
        <f ca="1">IF('Summary &amp; Purchase Assumptions'!$C$20&gt;=CG$5,
IF(('Summary &amp; Purchase Assumptions'!$I$27+1)&lt;=CG$6,
IF(('Summary &amp; Purchase Assumptions'!$I$33+'Summary &amp; Purchase Assumptions'!$I$27-1)&gt;=CG$6,
IF(('Summary &amp; Purchase Assumptions'!$I$35+'Summary &amp; Purchase Assumptions'!$I$27-1)&gt;=CG$6,0,-PPMT('Summary &amp; Purchase Assumptions'!$I$28/12,CG$6-'Summary &amp; Purchase Assumptions'!$I$35-'Summary &amp; Purchase Assumptions'!$I$27+1,'Summary &amp; Purchase Assumptions'!$I$34,-'Summary &amp; Purchase Assumptions'!$I$32)),""),""),"")</f>
        <v>-105629.1959612645</v>
      </c>
      <c r="CH59" s="472">
        <f ca="1">IF('Summary &amp; Purchase Assumptions'!$C$20&gt;=CH$5,
IF(('Summary &amp; Purchase Assumptions'!$I$27+1)&lt;=CH$6,
IF(('Summary &amp; Purchase Assumptions'!$I$33+'Summary &amp; Purchase Assumptions'!$I$27-1)&gt;=CH$6,
IF(('Summary &amp; Purchase Assumptions'!$I$35+'Summary &amp; Purchase Assumptions'!$I$27-1)&gt;=CH$6,0,-PPMT('Summary &amp; Purchase Assumptions'!$I$28/12,CH$6-'Summary &amp; Purchase Assumptions'!$I$35-'Summary &amp; Purchase Assumptions'!$I$27+1,'Summary &amp; Purchase Assumptions'!$I$34,-'Summary &amp; Purchase Assumptions'!$I$32)),""),""),"")</f>
        <v>-106069.31761110308</v>
      </c>
      <c r="CI59" s="472">
        <f ca="1">IF('Summary &amp; Purchase Assumptions'!$C$20&gt;=CI$5,
IF(('Summary &amp; Purchase Assumptions'!$I$27+1)&lt;=CI$6,
IF(('Summary &amp; Purchase Assumptions'!$I$33+'Summary &amp; Purchase Assumptions'!$I$27-1)&gt;=CI$6,
IF(('Summary &amp; Purchase Assumptions'!$I$35+'Summary &amp; Purchase Assumptions'!$I$27-1)&gt;=CI$6,0,-PPMT('Summary &amp; Purchase Assumptions'!$I$28/12,CI$6-'Summary &amp; Purchase Assumptions'!$I$35-'Summary &amp; Purchase Assumptions'!$I$27+1,'Summary &amp; Purchase Assumptions'!$I$34,-'Summary &amp; Purchase Assumptions'!$I$32)),""),""),"")</f>
        <v>-106511.27310114937</v>
      </c>
      <c r="CJ59" s="472">
        <f ca="1">IF('Summary &amp; Purchase Assumptions'!$C$20&gt;=CJ$5,
IF(('Summary &amp; Purchase Assumptions'!$I$27+1)&lt;=CJ$6,
IF(('Summary &amp; Purchase Assumptions'!$I$33+'Summary &amp; Purchase Assumptions'!$I$27-1)&gt;=CJ$6,
IF(('Summary &amp; Purchase Assumptions'!$I$35+'Summary &amp; Purchase Assumptions'!$I$27-1)&gt;=CJ$6,0,-PPMT('Summary &amp; Purchase Assumptions'!$I$28/12,CJ$6-'Summary &amp; Purchase Assumptions'!$I$35-'Summary &amp; Purchase Assumptions'!$I$27+1,'Summary &amp; Purchase Assumptions'!$I$34,-'Summary &amp; Purchase Assumptions'!$I$32)),""),""),"")</f>
        <v>-106955.07007240414</v>
      </c>
      <c r="CK59" s="472">
        <f ca="1">IF('Summary &amp; Purchase Assumptions'!$C$20&gt;=CK$5,
IF(('Summary &amp; Purchase Assumptions'!$I$27+1)&lt;=CK$6,
IF(('Summary &amp; Purchase Assumptions'!$I$33+'Summary &amp; Purchase Assumptions'!$I$27-1)&gt;=CK$6,
IF(('Summary &amp; Purchase Assumptions'!$I$35+'Summary &amp; Purchase Assumptions'!$I$27-1)&gt;=CK$6,0,-PPMT('Summary &amp; Purchase Assumptions'!$I$28/12,CK$6-'Summary &amp; Purchase Assumptions'!$I$35-'Summary &amp; Purchase Assumptions'!$I$27+1,'Summary &amp; Purchase Assumptions'!$I$34,-'Summary &amp; Purchase Assumptions'!$I$32)),""),""),"")</f>
        <v>-107400.71619770584</v>
      </c>
      <c r="CL59" s="472">
        <f ca="1">IF('Summary &amp; Purchase Assumptions'!$C$20&gt;=CL$5,
IF(('Summary &amp; Purchase Assumptions'!$I$27+1)&lt;=CL$6,
IF(('Summary &amp; Purchase Assumptions'!$I$33+'Summary &amp; Purchase Assumptions'!$I$27-1)&gt;=CL$6,
IF(('Summary &amp; Purchase Assumptions'!$I$35+'Summary &amp; Purchase Assumptions'!$I$27-1)&gt;=CL$6,0,-PPMT('Summary &amp; Purchase Assumptions'!$I$28/12,CL$6-'Summary &amp; Purchase Assumptions'!$I$35-'Summary &amp; Purchase Assumptions'!$I$27+1,'Summary &amp; Purchase Assumptions'!$I$34,-'Summary &amp; Purchase Assumptions'!$I$32)),""),""),"")</f>
        <v>-107848.21918186292</v>
      </c>
      <c r="CM59" s="472">
        <f ca="1">IF('Summary &amp; Purchase Assumptions'!$C$20&gt;=CM$5,
IF(('Summary &amp; Purchase Assumptions'!$I$27+1)&lt;=CM$6,
IF(('Summary &amp; Purchase Assumptions'!$I$33+'Summary &amp; Purchase Assumptions'!$I$27-1)&gt;=CM$6,
IF(('Summary &amp; Purchase Assumptions'!$I$35+'Summary &amp; Purchase Assumptions'!$I$27-1)&gt;=CM$6,0,-PPMT('Summary &amp; Purchase Assumptions'!$I$28/12,CM$6-'Summary &amp; Purchase Assumptions'!$I$35-'Summary &amp; Purchase Assumptions'!$I$27+1,'Summary &amp; Purchase Assumptions'!$I$34,-'Summary &amp; Purchase Assumptions'!$I$32)),""),""),"")</f>
        <v>-108297.58676178737</v>
      </c>
      <c r="CN59" s="472">
        <f ca="1">IF('Summary &amp; Purchase Assumptions'!$C$20&gt;=CN$5,
IF(('Summary &amp; Purchase Assumptions'!$I$27+1)&lt;=CN$6,
IF(('Summary &amp; Purchase Assumptions'!$I$33+'Summary &amp; Purchase Assumptions'!$I$27-1)&gt;=CN$6,
IF(('Summary &amp; Purchase Assumptions'!$I$35+'Summary &amp; Purchase Assumptions'!$I$27-1)&gt;=CN$6,0,-PPMT('Summary &amp; Purchase Assumptions'!$I$28/12,CN$6-'Summary &amp; Purchase Assumptions'!$I$35-'Summary &amp; Purchase Assumptions'!$I$27+1,'Summary &amp; Purchase Assumptions'!$I$34,-'Summary &amp; Purchase Assumptions'!$I$32)),""),""),"")</f>
        <v>-108748.82670662814</v>
      </c>
      <c r="CO59" s="472">
        <f ca="1">IF('Summary &amp; Purchase Assumptions'!$C$20&gt;=CO$5,
IF(('Summary &amp; Purchase Assumptions'!$I$27+1)&lt;=CO$6,
IF(('Summary &amp; Purchase Assumptions'!$I$33+'Summary &amp; Purchase Assumptions'!$I$27-1)&gt;=CO$6,
IF(('Summary &amp; Purchase Assumptions'!$I$35+'Summary &amp; Purchase Assumptions'!$I$27-1)&gt;=CO$6,0,-PPMT('Summary &amp; Purchase Assumptions'!$I$28/12,CO$6-'Summary &amp; Purchase Assumptions'!$I$35-'Summary &amp; Purchase Assumptions'!$I$27+1,'Summary &amp; Purchase Assumptions'!$I$34,-'Summary &amp; Purchase Assumptions'!$I$32)),""),""),"")</f>
        <v>-109201.94681790577</v>
      </c>
      <c r="CP59" s="472">
        <f ca="1">IF('Summary &amp; Purchase Assumptions'!$C$20&gt;=CP$5,
IF(('Summary &amp; Purchase Assumptions'!$I$27+1)&lt;=CP$6,
IF(('Summary &amp; Purchase Assumptions'!$I$33+'Summary &amp; Purchase Assumptions'!$I$27-1)&gt;=CP$6,
IF(('Summary &amp; Purchase Assumptions'!$I$35+'Summary &amp; Purchase Assumptions'!$I$27-1)&gt;=CP$6,0,-PPMT('Summary &amp; Purchase Assumptions'!$I$28/12,CP$6-'Summary &amp; Purchase Assumptions'!$I$35-'Summary &amp; Purchase Assumptions'!$I$27+1,'Summary &amp; Purchase Assumptions'!$I$34,-'Summary &amp; Purchase Assumptions'!$I$32)),""),""),"")</f>
        <v>-109656.95492964705</v>
      </c>
      <c r="CQ59" s="472">
        <f ca="1">IF('Summary &amp; Purchase Assumptions'!$C$20&gt;=CQ$5,
IF(('Summary &amp; Purchase Assumptions'!$I$27+1)&lt;=CQ$6,
IF(('Summary &amp; Purchase Assumptions'!$I$33+'Summary &amp; Purchase Assumptions'!$I$27-1)&gt;=CQ$6,
IF(('Summary &amp; Purchase Assumptions'!$I$35+'Summary &amp; Purchase Assumptions'!$I$27-1)&gt;=CQ$6,0,-PPMT('Summary &amp; Purchase Assumptions'!$I$28/12,CQ$6-'Summary &amp; Purchase Assumptions'!$I$35-'Summary &amp; Purchase Assumptions'!$I$27+1,'Summary &amp; Purchase Assumptions'!$I$34,-'Summary &amp; Purchase Assumptions'!$I$32)),""),""),"")</f>
        <v>-110113.85890852056</v>
      </c>
      <c r="CR59" s="472">
        <f ca="1">IF('Summary &amp; Purchase Assumptions'!$C$20&gt;=CR$5,
IF(('Summary &amp; Purchase Assumptions'!$I$27+1)&lt;=CR$6,
IF(('Summary &amp; Purchase Assumptions'!$I$33+'Summary &amp; Purchase Assumptions'!$I$27-1)&gt;=CR$6,
IF(('Summary &amp; Purchase Assumptions'!$I$35+'Summary &amp; Purchase Assumptions'!$I$27-1)&gt;=CR$6,0,-PPMT('Summary &amp; Purchase Assumptions'!$I$28/12,CR$6-'Summary &amp; Purchase Assumptions'!$I$35-'Summary &amp; Purchase Assumptions'!$I$27+1,'Summary &amp; Purchase Assumptions'!$I$34,-'Summary &amp; Purchase Assumptions'!$I$32)),""),""),"")</f>
        <v>-110572.66665397276</v>
      </c>
      <c r="CS59" s="472">
        <f ca="1">IF('Summary &amp; Purchase Assumptions'!$C$20&gt;=CS$5,
IF(('Summary &amp; Purchase Assumptions'!$I$27+1)&lt;=CS$6,
IF(('Summary &amp; Purchase Assumptions'!$I$33+'Summary &amp; Purchase Assumptions'!$I$27-1)&gt;=CS$6,
IF(('Summary &amp; Purchase Assumptions'!$I$35+'Summary &amp; Purchase Assumptions'!$I$27-1)&gt;=CS$6,0,-PPMT('Summary &amp; Purchase Assumptions'!$I$28/12,CS$6-'Summary &amp; Purchase Assumptions'!$I$35-'Summary &amp; Purchase Assumptions'!$I$27+1,'Summary &amp; Purchase Assumptions'!$I$34,-'Summary &amp; Purchase Assumptions'!$I$32)),""),""),"")</f>
        <v>-111033.3860983643</v>
      </c>
      <c r="CT59" s="472">
        <f ca="1">IF('Summary &amp; Purchase Assumptions'!$C$20&gt;=CT$5,
IF(('Summary &amp; Purchase Assumptions'!$I$27+1)&lt;=CT$6,
IF(('Summary &amp; Purchase Assumptions'!$I$33+'Summary &amp; Purchase Assumptions'!$I$27-1)&gt;=CT$6,
IF(('Summary &amp; Purchase Assumptions'!$I$35+'Summary &amp; Purchase Assumptions'!$I$27-1)&gt;=CT$6,0,-PPMT('Summary &amp; Purchase Assumptions'!$I$28/12,CT$6-'Summary &amp; Purchase Assumptions'!$I$35-'Summary &amp; Purchase Assumptions'!$I$27+1,'Summary &amp; Purchase Assumptions'!$I$34,-'Summary &amp; Purchase Assumptions'!$I$32)),""),""),"")</f>
        <v>-111496.02520710749</v>
      </c>
      <c r="CU59" s="472">
        <f ca="1">IF('Summary &amp; Purchase Assumptions'!$C$20&gt;=CU$5,
IF(('Summary &amp; Purchase Assumptions'!$I$27+1)&lt;=CU$6,
IF(('Summary &amp; Purchase Assumptions'!$I$33+'Summary &amp; Purchase Assumptions'!$I$27-1)&gt;=CU$6,
IF(('Summary &amp; Purchase Assumptions'!$I$35+'Summary &amp; Purchase Assumptions'!$I$27-1)&gt;=CU$6,0,-PPMT('Summary &amp; Purchase Assumptions'!$I$28/12,CU$6-'Summary &amp; Purchase Assumptions'!$I$35-'Summary &amp; Purchase Assumptions'!$I$27+1,'Summary &amp; Purchase Assumptions'!$I$34,-'Summary &amp; Purchase Assumptions'!$I$32)),""),""),"")</f>
        <v>-111960.59197880374</v>
      </c>
      <c r="CV59" s="472">
        <f ca="1">IF('Summary &amp; Purchase Assumptions'!$C$20&gt;=CV$5,
IF(('Summary &amp; Purchase Assumptions'!$I$27+1)&lt;=CV$6,
IF(('Summary &amp; Purchase Assumptions'!$I$33+'Summary &amp; Purchase Assumptions'!$I$27-1)&gt;=CV$6,
IF(('Summary &amp; Purchase Assumptions'!$I$35+'Summary &amp; Purchase Assumptions'!$I$27-1)&gt;=CV$6,0,-PPMT('Summary &amp; Purchase Assumptions'!$I$28/12,CV$6-'Summary &amp; Purchase Assumptions'!$I$35-'Summary &amp; Purchase Assumptions'!$I$27+1,'Summary &amp; Purchase Assumptions'!$I$34,-'Summary &amp; Purchase Assumptions'!$I$32)),""),""),"")</f>
        <v>-112427.09444538211</v>
      </c>
      <c r="CW59" s="472">
        <f ca="1">IF('Summary &amp; Purchase Assumptions'!$C$20&gt;=CW$5,
IF(('Summary &amp; Purchase Assumptions'!$I$27+1)&lt;=CW$6,
IF(('Summary &amp; Purchase Assumptions'!$I$33+'Summary &amp; Purchase Assumptions'!$I$27-1)&gt;=CW$6,
IF(('Summary &amp; Purchase Assumptions'!$I$35+'Summary &amp; Purchase Assumptions'!$I$27-1)&gt;=CW$6,0,-PPMT('Summary &amp; Purchase Assumptions'!$I$28/12,CW$6-'Summary &amp; Purchase Assumptions'!$I$35-'Summary &amp; Purchase Assumptions'!$I$27+1,'Summary &amp; Purchase Assumptions'!$I$34,-'Summary &amp; Purchase Assumptions'!$I$32)),""),""),"")</f>
        <v>-112895.54067223787</v>
      </c>
      <c r="CX59" s="472">
        <f ca="1">IF('Summary &amp; Purchase Assumptions'!$C$20&gt;=CX$5,
IF(('Summary &amp; Purchase Assumptions'!$I$27+1)&lt;=CX$6,
IF(('Summary &amp; Purchase Assumptions'!$I$33+'Summary &amp; Purchase Assumptions'!$I$27-1)&gt;=CX$6,
IF(('Summary &amp; Purchase Assumptions'!$I$35+'Summary &amp; Purchase Assumptions'!$I$27-1)&gt;=CX$6,0,-PPMT('Summary &amp; Purchase Assumptions'!$I$28/12,CX$6-'Summary &amp; Purchase Assumptions'!$I$35-'Summary &amp; Purchase Assumptions'!$I$27+1,'Summary &amp; Purchase Assumptions'!$I$34,-'Summary &amp; Purchase Assumptions'!$I$32)),""),""),"")</f>
        <v>-113365.93875837218</v>
      </c>
      <c r="CY59" s="472">
        <f ca="1">IF('Summary &amp; Purchase Assumptions'!$C$20&gt;=CY$5,
IF(('Summary &amp; Purchase Assumptions'!$I$27+1)&lt;=CY$6,
IF(('Summary &amp; Purchase Assumptions'!$I$33+'Summary &amp; Purchase Assumptions'!$I$27-1)&gt;=CY$6,
IF(('Summary &amp; Purchase Assumptions'!$I$35+'Summary &amp; Purchase Assumptions'!$I$27-1)&gt;=CY$6,0,-PPMT('Summary &amp; Purchase Assumptions'!$I$28/12,CY$6-'Summary &amp; Purchase Assumptions'!$I$35-'Summary &amp; Purchase Assumptions'!$I$27+1,'Summary &amp; Purchase Assumptions'!$I$34,-'Summary &amp; Purchase Assumptions'!$I$32)),""),""),"")</f>
        <v>-113838.29683653207</v>
      </c>
      <c r="CZ59" s="472">
        <f ca="1">IF('Summary &amp; Purchase Assumptions'!$C$20&gt;=CZ$5,
IF(('Summary &amp; Purchase Assumptions'!$I$27+1)&lt;=CZ$6,
IF(('Summary &amp; Purchase Assumptions'!$I$33+'Summary &amp; Purchase Assumptions'!$I$27-1)&gt;=CZ$6,
IF(('Summary &amp; Purchase Assumptions'!$I$35+'Summary &amp; Purchase Assumptions'!$I$27-1)&gt;=CZ$6,0,-PPMT('Summary &amp; Purchase Assumptions'!$I$28/12,CZ$6-'Summary &amp; Purchase Assumptions'!$I$35-'Summary &amp; Purchase Assumptions'!$I$27+1,'Summary &amp; Purchase Assumptions'!$I$34,-'Summary &amp; Purchase Assumptions'!$I$32)),""),""),"")</f>
        <v>-114312.62307335094</v>
      </c>
      <c r="DA59" s="472">
        <f ca="1">IF('Summary &amp; Purchase Assumptions'!$C$20&gt;=DA$5,
IF(('Summary &amp; Purchase Assumptions'!$I$27+1)&lt;=DA$6,
IF(('Summary &amp; Purchase Assumptions'!$I$33+'Summary &amp; Purchase Assumptions'!$I$27-1)&gt;=DA$6,
IF(('Summary &amp; Purchase Assumptions'!$I$35+'Summary &amp; Purchase Assumptions'!$I$27-1)&gt;=DA$6,0,-PPMT('Summary &amp; Purchase Assumptions'!$I$28/12,DA$6-'Summary &amp; Purchase Assumptions'!$I$35-'Summary &amp; Purchase Assumptions'!$I$27+1,'Summary &amp; Purchase Assumptions'!$I$34,-'Summary &amp; Purchase Assumptions'!$I$32)),""),""),"")</f>
        <v>-114788.92566948991</v>
      </c>
      <c r="DB59" s="472">
        <f ca="1">IF('Summary &amp; Purchase Assumptions'!$C$20&gt;=DB$5,
IF(('Summary &amp; Purchase Assumptions'!$I$27+1)&lt;=DB$6,
IF(('Summary &amp; Purchase Assumptions'!$I$33+'Summary &amp; Purchase Assumptions'!$I$27-1)&gt;=DB$6,
IF(('Summary &amp; Purchase Assumptions'!$I$35+'Summary &amp; Purchase Assumptions'!$I$27-1)&gt;=DB$6,0,-PPMT('Summary &amp; Purchase Assumptions'!$I$28/12,DB$6-'Summary &amp; Purchase Assumptions'!$I$35-'Summary &amp; Purchase Assumptions'!$I$27+1,'Summary &amp; Purchase Assumptions'!$I$34,-'Summary &amp; Purchase Assumptions'!$I$32)),""),""),"")</f>
        <v>-115267.21285977945</v>
      </c>
      <c r="DC59" s="472">
        <f ca="1">IF('Summary &amp; Purchase Assumptions'!$C$20&gt;=DC$5,
IF(('Summary &amp; Purchase Assumptions'!$I$27+1)&lt;=DC$6,
IF(('Summary &amp; Purchase Assumptions'!$I$33+'Summary &amp; Purchase Assumptions'!$I$27-1)&gt;=DC$6,
IF(('Summary &amp; Purchase Assumptions'!$I$35+'Summary &amp; Purchase Assumptions'!$I$27-1)&gt;=DC$6,0,-PPMT('Summary &amp; Purchase Assumptions'!$I$28/12,DC$6-'Summary &amp; Purchase Assumptions'!$I$35-'Summary &amp; Purchase Assumptions'!$I$27+1,'Summary &amp; Purchase Assumptions'!$I$34,-'Summary &amp; Purchase Assumptions'!$I$32)),""),""),"")</f>
        <v>-115747.4929133619</v>
      </c>
      <c r="DD59" s="472">
        <f ca="1">IF('Summary &amp; Purchase Assumptions'!$C$20&gt;=DD$5,
IF(('Summary &amp; Purchase Assumptions'!$I$27+1)&lt;=DD$6,
IF(('Summary &amp; Purchase Assumptions'!$I$33+'Summary &amp; Purchase Assumptions'!$I$27-1)&gt;=DD$6,
IF(('Summary &amp; Purchase Assumptions'!$I$35+'Summary &amp; Purchase Assumptions'!$I$27-1)&gt;=DD$6,0,-PPMT('Summary &amp; Purchase Assumptions'!$I$28/12,DD$6-'Summary &amp; Purchase Assumptions'!$I$35-'Summary &amp; Purchase Assumptions'!$I$27+1,'Summary &amp; Purchase Assumptions'!$I$34,-'Summary &amp; Purchase Assumptions'!$I$32)),""),""),"")</f>
        <v>-116229.77413383422</v>
      </c>
      <c r="DE59" s="472">
        <f ca="1">IF('Summary &amp; Purchase Assumptions'!$C$20&gt;=DE$5,
IF(('Summary &amp; Purchase Assumptions'!$I$27+1)&lt;=DE$6,
IF(('Summary &amp; Purchase Assumptions'!$I$33+'Summary &amp; Purchase Assumptions'!$I$27-1)&gt;=DE$6,
IF(('Summary &amp; Purchase Assumptions'!$I$35+'Summary &amp; Purchase Assumptions'!$I$27-1)&gt;=DE$6,0,-PPMT('Summary &amp; Purchase Assumptions'!$I$28/12,DE$6-'Summary &amp; Purchase Assumptions'!$I$35-'Summary &amp; Purchase Assumptions'!$I$27+1,'Summary &amp; Purchase Assumptions'!$I$34,-'Summary &amp; Purchase Assumptions'!$I$32)),""),""),"")</f>
        <v>-116714.06485939189</v>
      </c>
      <c r="DF59" s="472">
        <f ca="1">IF('Summary &amp; Purchase Assumptions'!$C$20&gt;=DF$5,
IF(('Summary &amp; Purchase Assumptions'!$I$27+1)&lt;=DF$6,
IF(('Summary &amp; Purchase Assumptions'!$I$33+'Summary &amp; Purchase Assumptions'!$I$27-1)&gt;=DF$6,
IF(('Summary &amp; Purchase Assumptions'!$I$35+'Summary &amp; Purchase Assumptions'!$I$27-1)&gt;=DF$6,0,-PPMT('Summary &amp; Purchase Assumptions'!$I$28/12,DF$6-'Summary &amp; Purchase Assumptions'!$I$35-'Summary &amp; Purchase Assumptions'!$I$27+1,'Summary &amp; Purchase Assumptions'!$I$34,-'Summary &amp; Purchase Assumptions'!$I$32)),""),""),"")</f>
        <v>-117200.37346297267</v>
      </c>
      <c r="DG59" s="472">
        <f ca="1">IF('Summary &amp; Purchase Assumptions'!$C$20&gt;=DG$5,
IF(('Summary &amp; Purchase Assumptions'!$I$27+1)&lt;=DG$6,
IF(('Summary &amp; Purchase Assumptions'!$I$33+'Summary &amp; Purchase Assumptions'!$I$27-1)&gt;=DG$6,
IF(('Summary &amp; Purchase Assumptions'!$I$35+'Summary &amp; Purchase Assumptions'!$I$27-1)&gt;=DG$6,0,-PPMT('Summary &amp; Purchase Assumptions'!$I$28/12,DG$6-'Summary &amp; Purchase Assumptions'!$I$35-'Summary &amp; Purchase Assumptions'!$I$27+1,'Summary &amp; Purchase Assumptions'!$I$34,-'Summary &amp; Purchase Assumptions'!$I$32)),""),""),"")</f>
        <v>-117688.70835240171</v>
      </c>
      <c r="DH59" s="472">
        <f ca="1">IF('Summary &amp; Purchase Assumptions'!$C$20&gt;=DH$5,
IF(('Summary &amp; Purchase Assumptions'!$I$27+1)&lt;=DH$6,
IF(('Summary &amp; Purchase Assumptions'!$I$33+'Summary &amp; Purchase Assumptions'!$I$27-1)&gt;=DH$6,
IF(('Summary &amp; Purchase Assumptions'!$I$35+'Summary &amp; Purchase Assumptions'!$I$27-1)&gt;=DH$6,0,-PPMT('Summary &amp; Purchase Assumptions'!$I$28/12,DH$6-'Summary &amp; Purchase Assumptions'!$I$35-'Summary &amp; Purchase Assumptions'!$I$27+1,'Summary &amp; Purchase Assumptions'!$I$34,-'Summary &amp; Purchase Assumptions'!$I$32)),""),""),"")</f>
        <v>-118179.07797053672</v>
      </c>
      <c r="DI59" s="472">
        <f ca="1">IF('Summary &amp; Purchase Assumptions'!$C$20&gt;=DI$5,
IF(('Summary &amp; Purchase Assumptions'!$I$27+1)&lt;=DI$6,
IF(('Summary &amp; Purchase Assumptions'!$I$33+'Summary &amp; Purchase Assumptions'!$I$27-1)&gt;=DI$6,
IF(('Summary &amp; Purchase Assumptions'!$I$35+'Summary &amp; Purchase Assumptions'!$I$27-1)&gt;=DI$6,0,-PPMT('Summary &amp; Purchase Assumptions'!$I$28/12,DI$6-'Summary &amp; Purchase Assumptions'!$I$35-'Summary &amp; Purchase Assumptions'!$I$27+1,'Summary &amp; Purchase Assumptions'!$I$34,-'Summary &amp; Purchase Assumptions'!$I$32)),""),""),"")</f>
        <v>-118671.49079541396</v>
      </c>
      <c r="DJ59" s="472">
        <f ca="1">IF('Summary &amp; Purchase Assumptions'!$C$20&gt;=DJ$5,
IF(('Summary &amp; Purchase Assumptions'!$I$27+1)&lt;=DJ$6,
IF(('Summary &amp; Purchase Assumptions'!$I$33+'Summary &amp; Purchase Assumptions'!$I$27-1)&gt;=DJ$6,
IF(('Summary &amp; Purchase Assumptions'!$I$35+'Summary &amp; Purchase Assumptions'!$I$27-1)&gt;=DJ$6,0,-PPMT('Summary &amp; Purchase Assumptions'!$I$28/12,DJ$6-'Summary &amp; Purchase Assumptions'!$I$35-'Summary &amp; Purchase Assumptions'!$I$27+1,'Summary &amp; Purchase Assumptions'!$I$34,-'Summary &amp; Purchase Assumptions'!$I$32)),""),""),"")</f>
        <v>-119165.95534039484</v>
      </c>
      <c r="DK59" s="472">
        <f ca="1">IF('Summary &amp; Purchase Assumptions'!$C$20&gt;=DK$5,
IF(('Summary &amp; Purchase Assumptions'!$I$27+1)&lt;=DK$6,
IF(('Summary &amp; Purchase Assumptions'!$I$33+'Summary &amp; Purchase Assumptions'!$I$27-1)&gt;=DK$6,
IF(('Summary &amp; Purchase Assumptions'!$I$35+'Summary &amp; Purchase Assumptions'!$I$27-1)&gt;=DK$6,0,-PPMT('Summary &amp; Purchase Assumptions'!$I$28/12,DK$6-'Summary &amp; Purchase Assumptions'!$I$35-'Summary &amp; Purchase Assumptions'!$I$27+1,'Summary &amp; Purchase Assumptions'!$I$34,-'Summary &amp; Purchase Assumptions'!$I$32)),""),""),"")</f>
        <v>-119662.48015431316</v>
      </c>
      <c r="DL59" s="472">
        <f ca="1">IF('Summary &amp; Purchase Assumptions'!$C$20&gt;=DL$5,
IF(('Summary &amp; Purchase Assumptions'!$I$27+1)&lt;=DL$6,
IF(('Summary &amp; Purchase Assumptions'!$I$33+'Summary &amp; Purchase Assumptions'!$I$27-1)&gt;=DL$6,
IF(('Summary &amp; Purchase Assumptions'!$I$35+'Summary &amp; Purchase Assumptions'!$I$27-1)&gt;=DL$6,0,-PPMT('Summary &amp; Purchase Assumptions'!$I$28/12,DL$6-'Summary &amp; Purchase Assumptions'!$I$35-'Summary &amp; Purchase Assumptions'!$I$27+1,'Summary &amp; Purchase Assumptions'!$I$34,-'Summary &amp; Purchase Assumptions'!$I$32)),""),""),"")</f>
        <v>-120161.07382162281</v>
      </c>
      <c r="DM59" s="472">
        <f ca="1">IF('Summary &amp; Purchase Assumptions'!$C$20&gt;=DM$5,
IF(('Summary &amp; Purchase Assumptions'!$I$27+1)&lt;=DM$6,
IF(('Summary &amp; Purchase Assumptions'!$I$33+'Summary &amp; Purchase Assumptions'!$I$27-1)&gt;=DM$6,
IF(('Summary &amp; Purchase Assumptions'!$I$35+'Summary &amp; Purchase Assumptions'!$I$27-1)&gt;=DM$6,0,-PPMT('Summary &amp; Purchase Assumptions'!$I$28/12,DM$6-'Summary &amp; Purchase Assumptions'!$I$35-'Summary &amp; Purchase Assumptions'!$I$27+1,'Summary &amp; Purchase Assumptions'!$I$34,-'Summary &amp; Purchase Assumptions'!$I$32)),""),""),"")</f>
        <v>-120661.74496254623</v>
      </c>
      <c r="DN59" s="472">
        <f ca="1">IF('Summary &amp; Purchase Assumptions'!$C$20&gt;=DN$5,
IF(('Summary &amp; Purchase Assumptions'!$I$27+1)&lt;=DN$6,
IF(('Summary &amp; Purchase Assumptions'!$I$33+'Summary &amp; Purchase Assumptions'!$I$27-1)&gt;=DN$6,
IF(('Summary &amp; Purchase Assumptions'!$I$35+'Summary &amp; Purchase Assumptions'!$I$27-1)&gt;=DN$6,0,-PPMT('Summary &amp; Purchase Assumptions'!$I$28/12,DN$6-'Summary &amp; Purchase Assumptions'!$I$35-'Summary &amp; Purchase Assumptions'!$I$27+1,'Summary &amp; Purchase Assumptions'!$I$34,-'Summary &amp; Purchase Assumptions'!$I$32)),""),""),"")</f>
        <v>-121164.50223322351</v>
      </c>
      <c r="DO59" s="472">
        <f ca="1">IF('Summary &amp; Purchase Assumptions'!$C$20&gt;=DO$5,
IF(('Summary &amp; Purchase Assumptions'!$I$27+1)&lt;=DO$6,
IF(('Summary &amp; Purchase Assumptions'!$I$33+'Summary &amp; Purchase Assumptions'!$I$27-1)&gt;=DO$6,
IF(('Summary &amp; Purchase Assumptions'!$I$35+'Summary &amp; Purchase Assumptions'!$I$27-1)&gt;=DO$6,0,-PPMT('Summary &amp; Purchase Assumptions'!$I$28/12,DO$6-'Summary &amp; Purchase Assumptions'!$I$35-'Summary &amp; Purchase Assumptions'!$I$27+1,'Summary &amp; Purchase Assumptions'!$I$34,-'Summary &amp; Purchase Assumptions'!$I$32)),""),""),"")</f>
        <v>-121669.35432586193</v>
      </c>
      <c r="DP59" s="472">
        <f ca="1">IF('Summary &amp; Purchase Assumptions'!$C$20&gt;=DP$5,
IF(('Summary &amp; Purchase Assumptions'!$I$27+1)&lt;=DP$6,
IF(('Summary &amp; Purchase Assumptions'!$I$33+'Summary &amp; Purchase Assumptions'!$I$27-1)&gt;=DP$6,
IF(('Summary &amp; Purchase Assumptions'!$I$35+'Summary &amp; Purchase Assumptions'!$I$27-1)&gt;=DP$6,0,-PPMT('Summary &amp; Purchase Assumptions'!$I$28/12,DP$6-'Summary &amp; Purchase Assumptions'!$I$35-'Summary &amp; Purchase Assumptions'!$I$27+1,'Summary &amp; Purchase Assumptions'!$I$34,-'Summary &amp; Purchase Assumptions'!$I$32)),""),""),"")</f>
        <v>-122176.30996888637</v>
      </c>
      <c r="DQ59" s="472">
        <f ca="1">IF('Summary &amp; Purchase Assumptions'!$C$20&gt;=DQ$5,
IF(('Summary &amp; Purchase Assumptions'!$I$27+1)&lt;=DQ$6,
IF(('Summary &amp; Purchase Assumptions'!$I$33+'Summary &amp; Purchase Assumptions'!$I$27-1)&gt;=DQ$6,
IF(('Summary &amp; Purchase Assumptions'!$I$35+'Summary &amp; Purchase Assumptions'!$I$27-1)&gt;=DQ$6,0,-PPMT('Summary &amp; Purchase Assumptions'!$I$28/12,DQ$6-'Summary &amp; Purchase Assumptions'!$I$35-'Summary &amp; Purchase Assumptions'!$I$27+1,'Summary &amp; Purchase Assumptions'!$I$34,-'Summary &amp; Purchase Assumptions'!$I$32)),""),""),"")</f>
        <v>-122685.37792709006</v>
      </c>
      <c r="DR59" s="472">
        <f ca="1">IF('Summary &amp; Purchase Assumptions'!$C$20&gt;=DR$5,
IF(('Summary &amp; Purchase Assumptions'!$I$27+1)&lt;=DR$6,
IF(('Summary &amp; Purchase Assumptions'!$I$33+'Summary &amp; Purchase Assumptions'!$I$27-1)&gt;=DR$6,
IF(('Summary &amp; Purchase Assumptions'!$I$35+'Summary &amp; Purchase Assumptions'!$I$27-1)&gt;=DR$6,0,-PPMT('Summary &amp; Purchase Assumptions'!$I$28/12,DR$6-'Summary &amp; Purchase Assumptions'!$I$35-'Summary &amp; Purchase Assumptions'!$I$27+1,'Summary &amp; Purchase Assumptions'!$I$34,-'Summary &amp; Purchase Assumptions'!$I$32)),""),""),"")</f>
        <v>-123196.56700178627</v>
      </c>
      <c r="DS59" s="472">
        <f ca="1">IF('Summary &amp; Purchase Assumptions'!$C$20&gt;=DS$5,
IF(('Summary &amp; Purchase Assumptions'!$I$27+1)&lt;=DS$6,
IF(('Summary &amp; Purchase Assumptions'!$I$33+'Summary &amp; Purchase Assumptions'!$I$27-1)&gt;=DS$6,
IF(('Summary &amp; Purchase Assumptions'!$I$35+'Summary &amp; Purchase Assumptions'!$I$27-1)&gt;=DS$6,0,-PPMT('Summary &amp; Purchase Assumptions'!$I$28/12,DS$6-'Summary &amp; Purchase Assumptions'!$I$35-'Summary &amp; Purchase Assumptions'!$I$27+1,'Summary &amp; Purchase Assumptions'!$I$34,-'Summary &amp; Purchase Assumptions'!$I$32)),""),""),"")</f>
        <v>-123709.88603096038</v>
      </c>
      <c r="DT59" s="472">
        <f ca="1">IF('Summary &amp; Purchase Assumptions'!$C$20&gt;=DT$5,
IF(('Summary &amp; Purchase Assumptions'!$I$27+1)&lt;=DT$6,
IF(('Summary &amp; Purchase Assumptions'!$I$33+'Summary &amp; Purchase Assumptions'!$I$27-1)&gt;=DT$6,
IF(('Summary &amp; Purchase Assumptions'!$I$35+'Summary &amp; Purchase Assumptions'!$I$27-1)&gt;=DT$6,0,-PPMT('Summary &amp; Purchase Assumptions'!$I$28/12,DT$6-'Summary &amp; Purchase Assumptions'!$I$35-'Summary &amp; Purchase Assumptions'!$I$27+1,'Summary &amp; Purchase Assumptions'!$I$34,-'Summary &amp; Purchase Assumptions'!$I$32)),""),""),"")</f>
        <v>-124225.34388942271</v>
      </c>
      <c r="DU59" s="472">
        <f ca="1">IF('Summary &amp; Purchase Assumptions'!$C$20&gt;=DU$5,
IF(('Summary &amp; Purchase Assumptions'!$I$27+1)&lt;=DU$6,
IF(('Summary &amp; Purchase Assumptions'!$I$33+'Summary &amp; Purchase Assumptions'!$I$27-1)&gt;=DU$6,
IF(('Summary &amp; Purchase Assumptions'!$I$35+'Summary &amp; Purchase Assumptions'!$I$27-1)&gt;=DU$6,0,-PPMT('Summary &amp; Purchase Assumptions'!$I$28/12,DU$6-'Summary &amp; Purchase Assumptions'!$I$35-'Summary &amp; Purchase Assumptions'!$I$27+1,'Summary &amp; Purchase Assumptions'!$I$34,-'Summary &amp; Purchase Assumptions'!$I$32)),""),""),"")</f>
        <v>-124742.94948896195</v>
      </c>
      <c r="DV59" s="472" t="str">
        <f>IF('Summary &amp; Purchase Assumptions'!$C$20&gt;=DV$5,
IF(('Summary &amp; Purchase Assumptions'!$I$27+1)&lt;=DV$6,
IF(('Summary &amp; Purchase Assumptions'!$I$33+'Summary &amp; Purchase Assumptions'!$I$27-1)&gt;=DV$6,
IF(('Summary &amp; Purchase Assumptions'!$I$35+'Summary &amp; Purchase Assumptions'!$I$27-1)&gt;=DV$6,0,-PPMT('Summary &amp; Purchase Assumptions'!$I$28/12,DV$6-'Summary &amp; Purchase Assumptions'!$I$35-'Summary &amp; Purchase Assumptions'!$I$27+1,'Summary &amp; Purchase Assumptions'!$I$34,-'Summary &amp; Purchase Assumptions'!$I$32)),""),""),"")</f>
        <v/>
      </c>
      <c r="DW59" s="472" t="str">
        <f>IF('Summary &amp; Purchase Assumptions'!$C$20&gt;=DW$5,
IF(('Summary &amp; Purchase Assumptions'!$I$27+1)&lt;=DW$6,
IF(('Summary &amp; Purchase Assumptions'!$I$33+'Summary &amp; Purchase Assumptions'!$I$27-1)&gt;=DW$6,
IF(('Summary &amp; Purchase Assumptions'!$I$35+'Summary &amp; Purchase Assumptions'!$I$27-1)&gt;=DW$6,0,-PPMT('Summary &amp; Purchase Assumptions'!$I$28/12,DW$6-'Summary &amp; Purchase Assumptions'!$I$35-'Summary &amp; Purchase Assumptions'!$I$27+1,'Summary &amp; Purchase Assumptions'!$I$34,-'Summary &amp; Purchase Assumptions'!$I$32)),""),""),"")</f>
        <v/>
      </c>
      <c r="DX59" s="472" t="str">
        <f>IF('Summary &amp; Purchase Assumptions'!$C$20&gt;=DX$5,
IF(('Summary &amp; Purchase Assumptions'!$I$27+1)&lt;=DX$6,
IF(('Summary &amp; Purchase Assumptions'!$I$33+'Summary &amp; Purchase Assumptions'!$I$27-1)&gt;=DX$6,
IF(('Summary &amp; Purchase Assumptions'!$I$35+'Summary &amp; Purchase Assumptions'!$I$27-1)&gt;=DX$6,0,-PPMT('Summary &amp; Purchase Assumptions'!$I$28/12,DX$6-'Summary &amp; Purchase Assumptions'!$I$35-'Summary &amp; Purchase Assumptions'!$I$27+1,'Summary &amp; Purchase Assumptions'!$I$34,-'Summary &amp; Purchase Assumptions'!$I$32)),""),""),"")</f>
        <v/>
      </c>
      <c r="DY59" s="472" t="str">
        <f>IF('Summary &amp; Purchase Assumptions'!$C$20&gt;=DY$5,
IF(('Summary &amp; Purchase Assumptions'!$I$27+1)&lt;=DY$6,
IF(('Summary &amp; Purchase Assumptions'!$I$33+'Summary &amp; Purchase Assumptions'!$I$27-1)&gt;=DY$6,
IF(('Summary &amp; Purchase Assumptions'!$I$35+'Summary &amp; Purchase Assumptions'!$I$27-1)&gt;=DY$6,0,-PPMT('Summary &amp; Purchase Assumptions'!$I$28/12,DY$6-'Summary &amp; Purchase Assumptions'!$I$35-'Summary &amp; Purchase Assumptions'!$I$27+1,'Summary &amp; Purchase Assumptions'!$I$34,-'Summary &amp; Purchase Assumptions'!$I$32)),""),""),"")</f>
        <v/>
      </c>
      <c r="DZ59" s="472" t="str">
        <f>IF('Summary &amp; Purchase Assumptions'!$C$20&gt;=DZ$5,
IF(('Summary &amp; Purchase Assumptions'!$I$27+1)&lt;=DZ$6,
IF(('Summary &amp; Purchase Assumptions'!$I$33+'Summary &amp; Purchase Assumptions'!$I$27-1)&gt;=DZ$6,
IF(('Summary &amp; Purchase Assumptions'!$I$35+'Summary &amp; Purchase Assumptions'!$I$27-1)&gt;=DZ$6,0,-PPMT('Summary &amp; Purchase Assumptions'!$I$28/12,DZ$6-'Summary &amp; Purchase Assumptions'!$I$35-'Summary &amp; Purchase Assumptions'!$I$27+1,'Summary &amp; Purchase Assumptions'!$I$34,-'Summary &amp; Purchase Assumptions'!$I$32)),""),""),"")</f>
        <v/>
      </c>
      <c r="EA59" s="472" t="str">
        <f>IF('Summary &amp; Purchase Assumptions'!$C$20&gt;=EA$5,
IF(('Summary &amp; Purchase Assumptions'!$I$27+1)&lt;=EA$6,
IF(('Summary &amp; Purchase Assumptions'!$I$33+'Summary &amp; Purchase Assumptions'!$I$27-1)&gt;=EA$6,
IF(('Summary &amp; Purchase Assumptions'!$I$35+'Summary &amp; Purchase Assumptions'!$I$27-1)&gt;=EA$6,0,-PPMT('Summary &amp; Purchase Assumptions'!$I$28/12,EA$6-'Summary &amp; Purchase Assumptions'!$I$35-'Summary &amp; Purchase Assumptions'!$I$27+1,'Summary &amp; Purchase Assumptions'!$I$34,-'Summary &amp; Purchase Assumptions'!$I$32)),""),""),"")</f>
        <v/>
      </c>
      <c r="EB59" s="472" t="str">
        <f>IF('Summary &amp; Purchase Assumptions'!$C$20&gt;=EB$5,
IF(('Summary &amp; Purchase Assumptions'!$I$27+1)&lt;=EB$6,
IF(('Summary &amp; Purchase Assumptions'!$I$33+'Summary &amp; Purchase Assumptions'!$I$27-1)&gt;=EB$6,
IF(('Summary &amp; Purchase Assumptions'!$I$35+'Summary &amp; Purchase Assumptions'!$I$27-1)&gt;=EB$6,0,-PPMT('Summary &amp; Purchase Assumptions'!$I$28/12,EB$6-'Summary &amp; Purchase Assumptions'!$I$35-'Summary &amp; Purchase Assumptions'!$I$27+1,'Summary &amp; Purchase Assumptions'!$I$34,-'Summary &amp; Purchase Assumptions'!$I$32)),""),""),"")</f>
        <v/>
      </c>
      <c r="EC59" s="472" t="str">
        <f>IF('Summary &amp; Purchase Assumptions'!$C$20&gt;=EC$5,
IF(('Summary &amp; Purchase Assumptions'!$I$27+1)&lt;=EC$6,
IF(('Summary &amp; Purchase Assumptions'!$I$33+'Summary &amp; Purchase Assumptions'!$I$27-1)&gt;=EC$6,
IF(('Summary &amp; Purchase Assumptions'!$I$35+'Summary &amp; Purchase Assumptions'!$I$27-1)&gt;=EC$6,0,-PPMT('Summary &amp; Purchase Assumptions'!$I$28/12,EC$6-'Summary &amp; Purchase Assumptions'!$I$35-'Summary &amp; Purchase Assumptions'!$I$27+1,'Summary &amp; Purchase Assumptions'!$I$34,-'Summary &amp; Purchase Assumptions'!$I$32)),""),""),"")</f>
        <v/>
      </c>
      <c r="ED59" s="472" t="str">
        <f>IF('Summary &amp; Purchase Assumptions'!$C$20&gt;=ED$5,
IF(('Summary &amp; Purchase Assumptions'!$I$27+1)&lt;=ED$6,
IF(('Summary &amp; Purchase Assumptions'!$I$33+'Summary &amp; Purchase Assumptions'!$I$27-1)&gt;=ED$6,
IF(('Summary &amp; Purchase Assumptions'!$I$35+'Summary &amp; Purchase Assumptions'!$I$27-1)&gt;=ED$6,0,-PPMT('Summary &amp; Purchase Assumptions'!$I$28/12,ED$6-'Summary &amp; Purchase Assumptions'!$I$35-'Summary &amp; Purchase Assumptions'!$I$27+1,'Summary &amp; Purchase Assumptions'!$I$34,-'Summary &amp; Purchase Assumptions'!$I$32)),""),""),"")</f>
        <v/>
      </c>
      <c r="EE59" s="472" t="str">
        <f>IF('Summary &amp; Purchase Assumptions'!$C$20&gt;=EE$5,
IF(('Summary &amp; Purchase Assumptions'!$I$27+1)&lt;=EE$6,
IF(('Summary &amp; Purchase Assumptions'!$I$33+'Summary &amp; Purchase Assumptions'!$I$27-1)&gt;=EE$6,
IF(('Summary &amp; Purchase Assumptions'!$I$35+'Summary &amp; Purchase Assumptions'!$I$27-1)&gt;=EE$6,0,-PPMT('Summary &amp; Purchase Assumptions'!$I$28/12,EE$6-'Summary &amp; Purchase Assumptions'!$I$35-'Summary &amp; Purchase Assumptions'!$I$27+1,'Summary &amp; Purchase Assumptions'!$I$34,-'Summary &amp; Purchase Assumptions'!$I$32)),""),""),"")</f>
        <v/>
      </c>
      <c r="EF59" s="472" t="str">
        <f>IF('Summary &amp; Purchase Assumptions'!$C$20&gt;=EF$5,
IF(('Summary &amp; Purchase Assumptions'!$I$27+1)&lt;=EF$6,
IF(('Summary &amp; Purchase Assumptions'!$I$33+'Summary &amp; Purchase Assumptions'!$I$27-1)&gt;=EF$6,
IF(('Summary &amp; Purchase Assumptions'!$I$35+'Summary &amp; Purchase Assumptions'!$I$27-1)&gt;=EF$6,0,-PPMT('Summary &amp; Purchase Assumptions'!$I$28/12,EF$6-'Summary &amp; Purchase Assumptions'!$I$35-'Summary &amp; Purchase Assumptions'!$I$27+1,'Summary &amp; Purchase Assumptions'!$I$34,-'Summary &amp; Purchase Assumptions'!$I$32)),""),""),"")</f>
        <v/>
      </c>
      <c r="EG59" s="473" t="str">
        <f>IF('Summary &amp; Purchase Assumptions'!$C$20&gt;=EG$5,
IF(('Summary &amp; Purchase Assumptions'!$I$27+1)&lt;=EG$6,
IF(('Summary &amp; Purchase Assumptions'!$I$33+'Summary &amp; Purchase Assumptions'!$I$27-1)&gt;=EG$6,
IF(('Summary &amp; Purchase Assumptions'!$I$35+'Summary &amp; Purchase Assumptions'!$I$27-1)&gt;=EG$6,0,-PPMT('Summary &amp; Purchase Assumptions'!$I$28/12,EG$6-'Summary &amp; Purchase Assumptions'!$I$35-'Summary &amp; Purchase Assumptions'!$I$27+1,'Summary &amp; Purchase Assumptions'!$I$34,-'Summary &amp; Purchase Assumptions'!$I$32)),""),""),"")</f>
        <v/>
      </c>
      <c r="EH59" s="53" t="s">
        <v>106</v>
      </c>
    </row>
    <row r="60" spans="2:139" ht="15" x14ac:dyDescent="0.25">
      <c r="B60" s="23"/>
      <c r="C60" s="165" t="s">
        <v>274</v>
      </c>
      <c r="D60" s="19">
        <f t="shared" ca="1" si="72"/>
        <v>-24151295.404101335</v>
      </c>
      <c r="E60" s="341">
        <v>0</v>
      </c>
      <c r="F60" s="63" t="str">
        <f>IF('Summary &amp; Purchase Assumptions'!$C$20&gt;=F$5,
IF(('Summary &amp; Purchase Assumptions'!$I$27+1)&lt;=F$6,
IF(('Summary &amp; Purchase Assumptions'!$I$33+'Summary &amp; Purchase Assumptions'!$I$27-1)&gt;=F$6,
IF(('Summary &amp; Purchase Assumptions'!$I$35+'Summary &amp; Purchase Assumptions'!$I$27-1)&gt;=F$6,-('Summary &amp; Purchase Assumptions'!$I$32*'Summary &amp; Purchase Assumptions'!$I$28/12),-IPMT('Summary &amp; Purchase Assumptions'!$I$28/12,F$6-'Summary &amp; Purchase Assumptions'!$I$35-'Summary &amp; Purchase Assumptions'!$I$27+1,'Summary &amp; Purchase Assumptions'!$I$34,-'Summary &amp; Purchase Assumptions'!$I$32)),""),""),"")</f>
        <v/>
      </c>
      <c r="G60" s="32" t="str">
        <f>IF('Summary &amp; Purchase Assumptions'!$C$20&gt;=G$5,
IF(('Summary &amp; Purchase Assumptions'!$I$27+1)&lt;=G$6,
IF(('Summary &amp; Purchase Assumptions'!$I$33+'Summary &amp; Purchase Assumptions'!$I$27-1)&gt;=G$6,
IF(('Summary &amp; Purchase Assumptions'!$I$35+'Summary &amp; Purchase Assumptions'!$I$27-1)&gt;=G$6,-('Summary &amp; Purchase Assumptions'!$I$32*'Summary &amp; Purchase Assumptions'!$I$28/12),-IPMT('Summary &amp; Purchase Assumptions'!$I$28/12,G$6-'Summary &amp; Purchase Assumptions'!$I$35-'Summary &amp; Purchase Assumptions'!$I$27+1,'Summary &amp; Purchase Assumptions'!$I$34,-'Summary &amp; Purchase Assumptions'!$I$32)),""),""),"")</f>
        <v/>
      </c>
      <c r="H60" s="32" t="str">
        <f>IF('Summary &amp; Purchase Assumptions'!$C$20&gt;=H$5,
IF(('Summary &amp; Purchase Assumptions'!$I$27+1)&lt;=H$6,
IF(('Summary &amp; Purchase Assumptions'!$I$33+'Summary &amp; Purchase Assumptions'!$I$27-1)&gt;=H$6,
IF(('Summary &amp; Purchase Assumptions'!$I$35+'Summary &amp; Purchase Assumptions'!$I$27-1)&gt;=H$6,-('Summary &amp; Purchase Assumptions'!$I$32*'Summary &amp; Purchase Assumptions'!$I$28/12),-IPMT('Summary &amp; Purchase Assumptions'!$I$28/12,H$6-'Summary &amp; Purchase Assumptions'!$I$35-'Summary &amp; Purchase Assumptions'!$I$27+1,'Summary &amp; Purchase Assumptions'!$I$34,-'Summary &amp; Purchase Assumptions'!$I$32)),""),""),"")</f>
        <v/>
      </c>
      <c r="I60" s="32" t="str">
        <f>IF('Summary &amp; Purchase Assumptions'!$C$20&gt;=I$5,
IF(('Summary &amp; Purchase Assumptions'!$I$27+1)&lt;=I$6,
IF(('Summary &amp; Purchase Assumptions'!$I$33+'Summary &amp; Purchase Assumptions'!$I$27-1)&gt;=I$6,
IF(('Summary &amp; Purchase Assumptions'!$I$35+'Summary &amp; Purchase Assumptions'!$I$27-1)&gt;=I$6,-('Summary &amp; Purchase Assumptions'!$I$32*'Summary &amp; Purchase Assumptions'!$I$28/12),-IPMT('Summary &amp; Purchase Assumptions'!$I$28/12,I$6-'Summary &amp; Purchase Assumptions'!$I$35-'Summary &amp; Purchase Assumptions'!$I$27+1,'Summary &amp; Purchase Assumptions'!$I$34,-'Summary &amp; Purchase Assumptions'!$I$32)),""),""),"")</f>
        <v/>
      </c>
      <c r="J60" s="32" t="str">
        <f>IF('Summary &amp; Purchase Assumptions'!$C$20&gt;=J$5,
IF(('Summary &amp; Purchase Assumptions'!$I$27+1)&lt;=J$6,
IF(('Summary &amp; Purchase Assumptions'!$I$33+'Summary &amp; Purchase Assumptions'!$I$27-1)&gt;=J$6,
IF(('Summary &amp; Purchase Assumptions'!$I$35+'Summary &amp; Purchase Assumptions'!$I$27-1)&gt;=J$6,-('Summary &amp; Purchase Assumptions'!$I$32*'Summary &amp; Purchase Assumptions'!$I$28/12),-IPMT('Summary &amp; Purchase Assumptions'!$I$28/12,J$6-'Summary &amp; Purchase Assumptions'!$I$35-'Summary &amp; Purchase Assumptions'!$I$27+1,'Summary &amp; Purchase Assumptions'!$I$34,-'Summary &amp; Purchase Assumptions'!$I$32)),""),""),"")</f>
        <v/>
      </c>
      <c r="K60" s="32" t="str">
        <f>IF('Summary &amp; Purchase Assumptions'!$C$20&gt;=K$5,
IF(('Summary &amp; Purchase Assumptions'!$I$27+1)&lt;=K$6,
IF(('Summary &amp; Purchase Assumptions'!$I$33+'Summary &amp; Purchase Assumptions'!$I$27-1)&gt;=K$6,
IF(('Summary &amp; Purchase Assumptions'!$I$35+'Summary &amp; Purchase Assumptions'!$I$27-1)&gt;=K$6,-('Summary &amp; Purchase Assumptions'!$I$32*'Summary &amp; Purchase Assumptions'!$I$28/12),-IPMT('Summary &amp; Purchase Assumptions'!$I$28/12,K$6-'Summary &amp; Purchase Assumptions'!$I$35-'Summary &amp; Purchase Assumptions'!$I$27+1,'Summary &amp; Purchase Assumptions'!$I$34,-'Summary &amp; Purchase Assumptions'!$I$32)),""),""),"")</f>
        <v/>
      </c>
      <c r="L60" s="32" t="str">
        <f>IF('Summary &amp; Purchase Assumptions'!$C$20&gt;=L$5,
IF(('Summary &amp; Purchase Assumptions'!$I$27+1)&lt;=L$6,
IF(('Summary &amp; Purchase Assumptions'!$I$33+'Summary &amp; Purchase Assumptions'!$I$27-1)&gt;=L$6,
IF(('Summary &amp; Purchase Assumptions'!$I$35+'Summary &amp; Purchase Assumptions'!$I$27-1)&gt;=L$6,-('Summary &amp; Purchase Assumptions'!$I$32*'Summary &amp; Purchase Assumptions'!$I$28/12),-IPMT('Summary &amp; Purchase Assumptions'!$I$28/12,L$6-'Summary &amp; Purchase Assumptions'!$I$35-'Summary &amp; Purchase Assumptions'!$I$27+1,'Summary &amp; Purchase Assumptions'!$I$34,-'Summary &amp; Purchase Assumptions'!$I$32)),""),""),"")</f>
        <v/>
      </c>
      <c r="M60" s="32" t="str">
        <f>IF('Summary &amp; Purchase Assumptions'!$C$20&gt;=M$5,
IF(('Summary &amp; Purchase Assumptions'!$I$27+1)&lt;=M$6,
IF(('Summary &amp; Purchase Assumptions'!$I$33+'Summary &amp; Purchase Assumptions'!$I$27-1)&gt;=M$6,
IF(('Summary &amp; Purchase Assumptions'!$I$35+'Summary &amp; Purchase Assumptions'!$I$27-1)&gt;=M$6,-('Summary &amp; Purchase Assumptions'!$I$32*'Summary &amp; Purchase Assumptions'!$I$28/12),-IPMT('Summary &amp; Purchase Assumptions'!$I$28/12,M$6-'Summary &amp; Purchase Assumptions'!$I$35-'Summary &amp; Purchase Assumptions'!$I$27+1,'Summary &amp; Purchase Assumptions'!$I$34,-'Summary &amp; Purchase Assumptions'!$I$32)),""),""),"")</f>
        <v/>
      </c>
      <c r="N60" s="32" t="str">
        <f>IF('Summary &amp; Purchase Assumptions'!$C$20&gt;=N$5,
IF(('Summary &amp; Purchase Assumptions'!$I$27+1)&lt;=N$6,
IF(('Summary &amp; Purchase Assumptions'!$I$33+'Summary &amp; Purchase Assumptions'!$I$27-1)&gt;=N$6,
IF(('Summary &amp; Purchase Assumptions'!$I$35+'Summary &amp; Purchase Assumptions'!$I$27-1)&gt;=N$6,-('Summary &amp; Purchase Assumptions'!$I$32*'Summary &amp; Purchase Assumptions'!$I$28/12),-IPMT('Summary &amp; Purchase Assumptions'!$I$28/12,N$6-'Summary &amp; Purchase Assumptions'!$I$35-'Summary &amp; Purchase Assumptions'!$I$27+1,'Summary &amp; Purchase Assumptions'!$I$34,-'Summary &amp; Purchase Assumptions'!$I$32)),""),""),"")</f>
        <v/>
      </c>
      <c r="O60" s="32" t="str">
        <f>IF('Summary &amp; Purchase Assumptions'!$C$20&gt;=O$5,
IF(('Summary &amp; Purchase Assumptions'!$I$27+1)&lt;=O$6,
IF(('Summary &amp; Purchase Assumptions'!$I$33+'Summary &amp; Purchase Assumptions'!$I$27-1)&gt;=O$6,
IF(('Summary &amp; Purchase Assumptions'!$I$35+'Summary &amp; Purchase Assumptions'!$I$27-1)&gt;=O$6,-('Summary &amp; Purchase Assumptions'!$I$32*'Summary &amp; Purchase Assumptions'!$I$28/12),-IPMT('Summary &amp; Purchase Assumptions'!$I$28/12,O$6-'Summary &amp; Purchase Assumptions'!$I$35-'Summary &amp; Purchase Assumptions'!$I$27+1,'Summary &amp; Purchase Assumptions'!$I$34,-'Summary &amp; Purchase Assumptions'!$I$32)),""),""),"")</f>
        <v/>
      </c>
      <c r="P60" s="32" t="str">
        <f>IF('Summary &amp; Purchase Assumptions'!$C$20&gt;=P$5,
IF(('Summary &amp; Purchase Assumptions'!$I$27+1)&lt;=P$6,
IF(('Summary &amp; Purchase Assumptions'!$I$33+'Summary &amp; Purchase Assumptions'!$I$27-1)&gt;=P$6,
IF(('Summary &amp; Purchase Assumptions'!$I$35+'Summary &amp; Purchase Assumptions'!$I$27-1)&gt;=P$6,-('Summary &amp; Purchase Assumptions'!$I$32*'Summary &amp; Purchase Assumptions'!$I$28/12),-IPMT('Summary &amp; Purchase Assumptions'!$I$28/12,P$6-'Summary &amp; Purchase Assumptions'!$I$35-'Summary &amp; Purchase Assumptions'!$I$27+1,'Summary &amp; Purchase Assumptions'!$I$34,-'Summary &amp; Purchase Assumptions'!$I$32)),""),""),"")</f>
        <v/>
      </c>
      <c r="Q60" s="32" t="str">
        <f>IF('Summary &amp; Purchase Assumptions'!$C$20&gt;=Q$5,
IF(('Summary &amp; Purchase Assumptions'!$I$27+1)&lt;=Q$6,
IF(('Summary &amp; Purchase Assumptions'!$I$33+'Summary &amp; Purchase Assumptions'!$I$27-1)&gt;=Q$6,
IF(('Summary &amp; Purchase Assumptions'!$I$35+'Summary &amp; Purchase Assumptions'!$I$27-1)&gt;=Q$6,-('Summary &amp; Purchase Assumptions'!$I$32*'Summary &amp; Purchase Assumptions'!$I$28/12),-IPMT('Summary &amp; Purchase Assumptions'!$I$28/12,Q$6-'Summary &amp; Purchase Assumptions'!$I$35-'Summary &amp; Purchase Assumptions'!$I$27+1,'Summary &amp; Purchase Assumptions'!$I$34,-'Summary &amp; Purchase Assumptions'!$I$32)),""),""),"")</f>
        <v/>
      </c>
      <c r="R60" s="32" t="str">
        <f>IF('Summary &amp; Purchase Assumptions'!$C$20&gt;=R$5,
IF(('Summary &amp; Purchase Assumptions'!$I$27+1)&lt;=R$6,
IF(('Summary &amp; Purchase Assumptions'!$I$33+'Summary &amp; Purchase Assumptions'!$I$27-1)&gt;=R$6,
IF(('Summary &amp; Purchase Assumptions'!$I$35+'Summary &amp; Purchase Assumptions'!$I$27-1)&gt;=R$6,-('Summary &amp; Purchase Assumptions'!$I$32*'Summary &amp; Purchase Assumptions'!$I$28/12),-IPMT('Summary &amp; Purchase Assumptions'!$I$28/12,R$6-'Summary &amp; Purchase Assumptions'!$I$35-'Summary &amp; Purchase Assumptions'!$I$27+1,'Summary &amp; Purchase Assumptions'!$I$34,-'Summary &amp; Purchase Assumptions'!$I$32)),""),""),"")</f>
        <v/>
      </c>
      <c r="S60" s="32" t="str">
        <f>IF('Summary &amp; Purchase Assumptions'!$C$20&gt;=S$5,
IF(('Summary &amp; Purchase Assumptions'!$I$27+1)&lt;=S$6,
IF(('Summary &amp; Purchase Assumptions'!$I$33+'Summary &amp; Purchase Assumptions'!$I$27-1)&gt;=S$6,
IF(('Summary &amp; Purchase Assumptions'!$I$35+'Summary &amp; Purchase Assumptions'!$I$27-1)&gt;=S$6,-('Summary &amp; Purchase Assumptions'!$I$32*'Summary &amp; Purchase Assumptions'!$I$28/12),-IPMT('Summary &amp; Purchase Assumptions'!$I$28/12,S$6-'Summary &amp; Purchase Assumptions'!$I$35-'Summary &amp; Purchase Assumptions'!$I$27+1,'Summary &amp; Purchase Assumptions'!$I$34,-'Summary &amp; Purchase Assumptions'!$I$32)),""),""),"")</f>
        <v/>
      </c>
      <c r="T60" s="32" t="str">
        <f>IF('Summary &amp; Purchase Assumptions'!$C$20&gt;=T$5,
IF(('Summary &amp; Purchase Assumptions'!$I$27+1)&lt;=T$6,
IF(('Summary &amp; Purchase Assumptions'!$I$33+'Summary &amp; Purchase Assumptions'!$I$27-1)&gt;=T$6,
IF(('Summary &amp; Purchase Assumptions'!$I$35+'Summary &amp; Purchase Assumptions'!$I$27-1)&gt;=T$6,-('Summary &amp; Purchase Assumptions'!$I$32*'Summary &amp; Purchase Assumptions'!$I$28/12),-IPMT('Summary &amp; Purchase Assumptions'!$I$28/12,T$6-'Summary &amp; Purchase Assumptions'!$I$35-'Summary &amp; Purchase Assumptions'!$I$27+1,'Summary &amp; Purchase Assumptions'!$I$34,-'Summary &amp; Purchase Assumptions'!$I$32)),""),""),"")</f>
        <v/>
      </c>
      <c r="U60" s="32" t="str">
        <f>IF('Summary &amp; Purchase Assumptions'!$C$20&gt;=U$5,
IF(('Summary &amp; Purchase Assumptions'!$I$27+1)&lt;=U$6,
IF(('Summary &amp; Purchase Assumptions'!$I$33+'Summary &amp; Purchase Assumptions'!$I$27-1)&gt;=U$6,
IF(('Summary &amp; Purchase Assumptions'!$I$35+'Summary &amp; Purchase Assumptions'!$I$27-1)&gt;=U$6,-('Summary &amp; Purchase Assumptions'!$I$32*'Summary &amp; Purchase Assumptions'!$I$28/12),-IPMT('Summary &amp; Purchase Assumptions'!$I$28/12,U$6-'Summary &amp; Purchase Assumptions'!$I$35-'Summary &amp; Purchase Assumptions'!$I$27+1,'Summary &amp; Purchase Assumptions'!$I$34,-'Summary &amp; Purchase Assumptions'!$I$32)),""),""),"")</f>
        <v/>
      </c>
      <c r="V60" s="32" t="str">
        <f>IF('Summary &amp; Purchase Assumptions'!$C$20&gt;=V$5,
IF(('Summary &amp; Purchase Assumptions'!$I$27+1)&lt;=V$6,
IF(('Summary &amp; Purchase Assumptions'!$I$33+'Summary &amp; Purchase Assumptions'!$I$27-1)&gt;=V$6,
IF(('Summary &amp; Purchase Assumptions'!$I$35+'Summary &amp; Purchase Assumptions'!$I$27-1)&gt;=V$6,-('Summary &amp; Purchase Assumptions'!$I$32*'Summary &amp; Purchase Assumptions'!$I$28/12),-IPMT('Summary &amp; Purchase Assumptions'!$I$28/12,V$6-'Summary &amp; Purchase Assumptions'!$I$35-'Summary &amp; Purchase Assumptions'!$I$27+1,'Summary &amp; Purchase Assumptions'!$I$34,-'Summary &amp; Purchase Assumptions'!$I$32)),""),""),"")</f>
        <v/>
      </c>
      <c r="W60" s="32" t="str">
        <f>IF('Summary &amp; Purchase Assumptions'!$C$20&gt;=W$5,
IF(('Summary &amp; Purchase Assumptions'!$I$27+1)&lt;=W$6,
IF(('Summary &amp; Purchase Assumptions'!$I$33+'Summary &amp; Purchase Assumptions'!$I$27-1)&gt;=W$6,
IF(('Summary &amp; Purchase Assumptions'!$I$35+'Summary &amp; Purchase Assumptions'!$I$27-1)&gt;=W$6,-('Summary &amp; Purchase Assumptions'!$I$32*'Summary &amp; Purchase Assumptions'!$I$28/12),-IPMT('Summary &amp; Purchase Assumptions'!$I$28/12,W$6-'Summary &amp; Purchase Assumptions'!$I$35-'Summary &amp; Purchase Assumptions'!$I$27+1,'Summary &amp; Purchase Assumptions'!$I$34,-'Summary &amp; Purchase Assumptions'!$I$32)),""),""),"")</f>
        <v/>
      </c>
      <c r="X60" s="32" t="str">
        <f>IF('Summary &amp; Purchase Assumptions'!$C$20&gt;=X$5,
IF(('Summary &amp; Purchase Assumptions'!$I$27+1)&lt;=X$6,
IF(('Summary &amp; Purchase Assumptions'!$I$33+'Summary &amp; Purchase Assumptions'!$I$27-1)&gt;=X$6,
IF(('Summary &amp; Purchase Assumptions'!$I$35+'Summary &amp; Purchase Assumptions'!$I$27-1)&gt;=X$6,-('Summary &amp; Purchase Assumptions'!$I$32*'Summary &amp; Purchase Assumptions'!$I$28/12),-IPMT('Summary &amp; Purchase Assumptions'!$I$28/12,X$6-'Summary &amp; Purchase Assumptions'!$I$35-'Summary &amp; Purchase Assumptions'!$I$27+1,'Summary &amp; Purchase Assumptions'!$I$34,-'Summary &amp; Purchase Assumptions'!$I$32)),""),""),"")</f>
        <v/>
      </c>
      <c r="Y60" s="32" t="str">
        <f>IF('Summary &amp; Purchase Assumptions'!$C$20&gt;=Y$5,
IF(('Summary &amp; Purchase Assumptions'!$I$27+1)&lt;=Y$6,
IF(('Summary &amp; Purchase Assumptions'!$I$33+'Summary &amp; Purchase Assumptions'!$I$27-1)&gt;=Y$6,
IF(('Summary &amp; Purchase Assumptions'!$I$35+'Summary &amp; Purchase Assumptions'!$I$27-1)&gt;=Y$6,-('Summary &amp; Purchase Assumptions'!$I$32*'Summary &amp; Purchase Assumptions'!$I$28/12),-IPMT('Summary &amp; Purchase Assumptions'!$I$28/12,Y$6-'Summary &amp; Purchase Assumptions'!$I$35-'Summary &amp; Purchase Assumptions'!$I$27+1,'Summary &amp; Purchase Assumptions'!$I$34,-'Summary &amp; Purchase Assumptions'!$I$32)),""),""),"")</f>
        <v/>
      </c>
      <c r="Z60" s="32" t="str">
        <f>IF('Summary &amp; Purchase Assumptions'!$C$20&gt;=Z$5,
IF(('Summary &amp; Purchase Assumptions'!$I$27+1)&lt;=Z$6,
IF(('Summary &amp; Purchase Assumptions'!$I$33+'Summary &amp; Purchase Assumptions'!$I$27-1)&gt;=Z$6,
IF(('Summary &amp; Purchase Assumptions'!$I$35+'Summary &amp; Purchase Assumptions'!$I$27-1)&gt;=Z$6,-('Summary &amp; Purchase Assumptions'!$I$32*'Summary &amp; Purchase Assumptions'!$I$28/12),-IPMT('Summary &amp; Purchase Assumptions'!$I$28/12,Z$6-'Summary &amp; Purchase Assumptions'!$I$35-'Summary &amp; Purchase Assumptions'!$I$27+1,'Summary &amp; Purchase Assumptions'!$I$34,-'Summary &amp; Purchase Assumptions'!$I$32)),""),""),"")</f>
        <v/>
      </c>
      <c r="AA60" s="32" t="str">
        <f>IF('Summary &amp; Purchase Assumptions'!$C$20&gt;=AA$5,
IF(('Summary &amp; Purchase Assumptions'!$I$27+1)&lt;=AA$6,
IF(('Summary &amp; Purchase Assumptions'!$I$33+'Summary &amp; Purchase Assumptions'!$I$27-1)&gt;=AA$6,
IF(('Summary &amp; Purchase Assumptions'!$I$35+'Summary &amp; Purchase Assumptions'!$I$27-1)&gt;=AA$6,-('Summary &amp; Purchase Assumptions'!$I$32*'Summary &amp; Purchase Assumptions'!$I$28/12),-IPMT('Summary &amp; Purchase Assumptions'!$I$28/12,AA$6-'Summary &amp; Purchase Assumptions'!$I$35-'Summary &amp; Purchase Assumptions'!$I$27+1,'Summary &amp; Purchase Assumptions'!$I$34,-'Summary &amp; Purchase Assumptions'!$I$32)),""),""),"")</f>
        <v/>
      </c>
      <c r="AB60" s="32" t="str">
        <f>IF('Summary &amp; Purchase Assumptions'!$C$20&gt;=AB$5,
IF(('Summary &amp; Purchase Assumptions'!$I$27+1)&lt;=AB$6,
IF(('Summary &amp; Purchase Assumptions'!$I$33+'Summary &amp; Purchase Assumptions'!$I$27-1)&gt;=AB$6,
IF(('Summary &amp; Purchase Assumptions'!$I$35+'Summary &amp; Purchase Assumptions'!$I$27-1)&gt;=AB$6,-('Summary &amp; Purchase Assumptions'!$I$32*'Summary &amp; Purchase Assumptions'!$I$28/12),-IPMT('Summary &amp; Purchase Assumptions'!$I$28/12,AB$6-'Summary &amp; Purchase Assumptions'!$I$35-'Summary &amp; Purchase Assumptions'!$I$27+1,'Summary &amp; Purchase Assumptions'!$I$34,-'Summary &amp; Purchase Assumptions'!$I$32)),""),""),"")</f>
        <v/>
      </c>
      <c r="AC60" s="32" t="str">
        <f>IF('Summary &amp; Purchase Assumptions'!$C$20&gt;=AC$5,
IF(('Summary &amp; Purchase Assumptions'!$I$27+1)&lt;=AC$6,
IF(('Summary &amp; Purchase Assumptions'!$I$33+'Summary &amp; Purchase Assumptions'!$I$27-1)&gt;=AC$6,
IF(('Summary &amp; Purchase Assumptions'!$I$35+'Summary &amp; Purchase Assumptions'!$I$27-1)&gt;=AC$6,-('Summary &amp; Purchase Assumptions'!$I$32*'Summary &amp; Purchase Assumptions'!$I$28/12),-IPMT('Summary &amp; Purchase Assumptions'!$I$28/12,AC$6-'Summary &amp; Purchase Assumptions'!$I$35-'Summary &amp; Purchase Assumptions'!$I$27+1,'Summary &amp; Purchase Assumptions'!$I$34,-'Summary &amp; Purchase Assumptions'!$I$32)),""),""),"")</f>
        <v/>
      </c>
      <c r="AD60" s="32" t="str">
        <f>IF('Summary &amp; Purchase Assumptions'!$C$20&gt;=AD$5,
IF(('Summary &amp; Purchase Assumptions'!$I$27+1)&lt;=AD$6,
IF(('Summary &amp; Purchase Assumptions'!$I$33+'Summary &amp; Purchase Assumptions'!$I$27-1)&gt;=AD$6,
IF(('Summary &amp; Purchase Assumptions'!$I$35+'Summary &amp; Purchase Assumptions'!$I$27-1)&gt;=AD$6,-('Summary &amp; Purchase Assumptions'!$I$32*'Summary &amp; Purchase Assumptions'!$I$28/12),-IPMT('Summary &amp; Purchase Assumptions'!$I$28/12,AD$6-'Summary &amp; Purchase Assumptions'!$I$35-'Summary &amp; Purchase Assumptions'!$I$27+1,'Summary &amp; Purchase Assumptions'!$I$34,-'Summary &amp; Purchase Assumptions'!$I$32)),""),""),"")</f>
        <v/>
      </c>
      <c r="AE60" s="32" t="str">
        <f>IF('Summary &amp; Purchase Assumptions'!$C$20&gt;=AE$5,
IF(('Summary &amp; Purchase Assumptions'!$I$27+1)&lt;=AE$6,
IF(('Summary &amp; Purchase Assumptions'!$I$33+'Summary &amp; Purchase Assumptions'!$I$27-1)&gt;=AE$6,
IF(('Summary &amp; Purchase Assumptions'!$I$35+'Summary &amp; Purchase Assumptions'!$I$27-1)&gt;=AE$6,-('Summary &amp; Purchase Assumptions'!$I$32*'Summary &amp; Purchase Assumptions'!$I$28/12),-IPMT('Summary &amp; Purchase Assumptions'!$I$28/12,AE$6-'Summary &amp; Purchase Assumptions'!$I$35-'Summary &amp; Purchase Assumptions'!$I$27+1,'Summary &amp; Purchase Assumptions'!$I$34,-'Summary &amp; Purchase Assumptions'!$I$32)),""),""),"")</f>
        <v/>
      </c>
      <c r="AF60" s="32" t="str">
        <f>IF('Summary &amp; Purchase Assumptions'!$C$20&gt;=AF$5,
IF(('Summary &amp; Purchase Assumptions'!$I$27+1)&lt;=AF$6,
IF(('Summary &amp; Purchase Assumptions'!$I$33+'Summary &amp; Purchase Assumptions'!$I$27-1)&gt;=AF$6,
IF(('Summary &amp; Purchase Assumptions'!$I$35+'Summary &amp; Purchase Assumptions'!$I$27-1)&gt;=AF$6,-('Summary &amp; Purchase Assumptions'!$I$32*'Summary &amp; Purchase Assumptions'!$I$28/12),-IPMT('Summary &amp; Purchase Assumptions'!$I$28/12,AF$6-'Summary &amp; Purchase Assumptions'!$I$35-'Summary &amp; Purchase Assumptions'!$I$27+1,'Summary &amp; Purchase Assumptions'!$I$34,-'Summary &amp; Purchase Assumptions'!$I$32)),""),""),"")</f>
        <v/>
      </c>
      <c r="AG60" s="32" t="str">
        <f>IF('Summary &amp; Purchase Assumptions'!$C$20&gt;=AG$5,
IF(('Summary &amp; Purchase Assumptions'!$I$27+1)&lt;=AG$6,
IF(('Summary &amp; Purchase Assumptions'!$I$33+'Summary &amp; Purchase Assumptions'!$I$27-1)&gt;=AG$6,
IF(('Summary &amp; Purchase Assumptions'!$I$35+'Summary &amp; Purchase Assumptions'!$I$27-1)&gt;=AG$6,-('Summary &amp; Purchase Assumptions'!$I$32*'Summary &amp; Purchase Assumptions'!$I$28/12),-IPMT('Summary &amp; Purchase Assumptions'!$I$28/12,AG$6-'Summary &amp; Purchase Assumptions'!$I$35-'Summary &amp; Purchase Assumptions'!$I$27+1,'Summary &amp; Purchase Assumptions'!$I$34,-'Summary &amp; Purchase Assumptions'!$I$32)),""),""),"")</f>
        <v/>
      </c>
      <c r="AH60" s="32" t="str">
        <f>IF('Summary &amp; Purchase Assumptions'!$C$20&gt;=AH$5,
IF(('Summary &amp; Purchase Assumptions'!$I$27+1)&lt;=AH$6,
IF(('Summary &amp; Purchase Assumptions'!$I$33+'Summary &amp; Purchase Assumptions'!$I$27-1)&gt;=AH$6,
IF(('Summary &amp; Purchase Assumptions'!$I$35+'Summary &amp; Purchase Assumptions'!$I$27-1)&gt;=AH$6,-('Summary &amp; Purchase Assumptions'!$I$32*'Summary &amp; Purchase Assumptions'!$I$28/12),-IPMT('Summary &amp; Purchase Assumptions'!$I$28/12,AH$6-'Summary &amp; Purchase Assumptions'!$I$35-'Summary &amp; Purchase Assumptions'!$I$27+1,'Summary &amp; Purchase Assumptions'!$I$34,-'Summary &amp; Purchase Assumptions'!$I$32)),""),""),"")</f>
        <v/>
      </c>
      <c r="AI60" s="32" t="str">
        <f>IF('Summary &amp; Purchase Assumptions'!$C$20&gt;=AI$5,
IF(('Summary &amp; Purchase Assumptions'!$I$27+1)&lt;=AI$6,
IF(('Summary &amp; Purchase Assumptions'!$I$33+'Summary &amp; Purchase Assumptions'!$I$27-1)&gt;=AI$6,
IF(('Summary &amp; Purchase Assumptions'!$I$35+'Summary &amp; Purchase Assumptions'!$I$27-1)&gt;=AI$6,-('Summary &amp; Purchase Assumptions'!$I$32*'Summary &amp; Purchase Assumptions'!$I$28/12),-IPMT('Summary &amp; Purchase Assumptions'!$I$28/12,AI$6-'Summary &amp; Purchase Assumptions'!$I$35-'Summary &amp; Purchase Assumptions'!$I$27+1,'Summary &amp; Purchase Assumptions'!$I$34,-'Summary &amp; Purchase Assumptions'!$I$32)),""),""),"")</f>
        <v/>
      </c>
      <c r="AJ60" s="32" t="str">
        <f>IF('Summary &amp; Purchase Assumptions'!$C$20&gt;=AJ$5,
IF(('Summary &amp; Purchase Assumptions'!$I$27+1)&lt;=AJ$6,
IF(('Summary &amp; Purchase Assumptions'!$I$33+'Summary &amp; Purchase Assumptions'!$I$27-1)&gt;=AJ$6,
IF(('Summary &amp; Purchase Assumptions'!$I$35+'Summary &amp; Purchase Assumptions'!$I$27-1)&gt;=AJ$6,-('Summary &amp; Purchase Assumptions'!$I$32*'Summary &amp; Purchase Assumptions'!$I$28/12),-IPMT('Summary &amp; Purchase Assumptions'!$I$28/12,AJ$6-'Summary &amp; Purchase Assumptions'!$I$35-'Summary &amp; Purchase Assumptions'!$I$27+1,'Summary &amp; Purchase Assumptions'!$I$34,-'Summary &amp; Purchase Assumptions'!$I$32)),""),""),"")</f>
        <v/>
      </c>
      <c r="AK60" s="32" t="str">
        <f>IF('Summary &amp; Purchase Assumptions'!$C$20&gt;=AK$5,
IF(('Summary &amp; Purchase Assumptions'!$I$27+1)&lt;=AK$6,
IF(('Summary &amp; Purchase Assumptions'!$I$33+'Summary &amp; Purchase Assumptions'!$I$27-1)&gt;=AK$6,
IF(('Summary &amp; Purchase Assumptions'!$I$35+'Summary &amp; Purchase Assumptions'!$I$27-1)&gt;=AK$6,-('Summary &amp; Purchase Assumptions'!$I$32*'Summary &amp; Purchase Assumptions'!$I$28/12),-IPMT('Summary &amp; Purchase Assumptions'!$I$28/12,AK$6-'Summary &amp; Purchase Assumptions'!$I$35-'Summary &amp; Purchase Assumptions'!$I$27+1,'Summary &amp; Purchase Assumptions'!$I$34,-'Summary &amp; Purchase Assumptions'!$I$32)),""),""),"")</f>
        <v/>
      </c>
      <c r="AL60" s="32" t="str">
        <f>IF('Summary &amp; Purchase Assumptions'!$C$20&gt;=AL$5,
IF(('Summary &amp; Purchase Assumptions'!$I$27+1)&lt;=AL$6,
IF(('Summary &amp; Purchase Assumptions'!$I$33+'Summary &amp; Purchase Assumptions'!$I$27-1)&gt;=AL$6,
IF(('Summary &amp; Purchase Assumptions'!$I$35+'Summary &amp; Purchase Assumptions'!$I$27-1)&gt;=AL$6,-('Summary &amp; Purchase Assumptions'!$I$32*'Summary &amp; Purchase Assumptions'!$I$28/12),-IPMT('Summary &amp; Purchase Assumptions'!$I$28/12,AL$6-'Summary &amp; Purchase Assumptions'!$I$35-'Summary &amp; Purchase Assumptions'!$I$27+1,'Summary &amp; Purchase Assumptions'!$I$34,-'Summary &amp; Purchase Assumptions'!$I$32)),""),""),"")</f>
        <v/>
      </c>
      <c r="AM60" s="32" t="str">
        <f>IF('Summary &amp; Purchase Assumptions'!$C$20&gt;=AM$5,
IF(('Summary &amp; Purchase Assumptions'!$I$27+1)&lt;=AM$6,
IF(('Summary &amp; Purchase Assumptions'!$I$33+'Summary &amp; Purchase Assumptions'!$I$27-1)&gt;=AM$6,
IF(('Summary &amp; Purchase Assumptions'!$I$35+'Summary &amp; Purchase Assumptions'!$I$27-1)&gt;=AM$6,-('Summary &amp; Purchase Assumptions'!$I$32*'Summary &amp; Purchase Assumptions'!$I$28/12),-IPMT('Summary &amp; Purchase Assumptions'!$I$28/12,AM$6-'Summary &amp; Purchase Assumptions'!$I$35-'Summary &amp; Purchase Assumptions'!$I$27+1,'Summary &amp; Purchase Assumptions'!$I$34,-'Summary &amp; Purchase Assumptions'!$I$32)),""),""),"")</f>
        <v/>
      </c>
      <c r="AN60" s="32" t="str">
        <f>IF('Summary &amp; Purchase Assumptions'!$C$20&gt;=AN$5,
IF(('Summary &amp; Purchase Assumptions'!$I$27+1)&lt;=AN$6,
IF(('Summary &amp; Purchase Assumptions'!$I$33+'Summary &amp; Purchase Assumptions'!$I$27-1)&gt;=AN$6,
IF(('Summary &amp; Purchase Assumptions'!$I$35+'Summary &amp; Purchase Assumptions'!$I$27-1)&gt;=AN$6,-('Summary &amp; Purchase Assumptions'!$I$32*'Summary &amp; Purchase Assumptions'!$I$28/12),-IPMT('Summary &amp; Purchase Assumptions'!$I$28/12,AN$6-'Summary &amp; Purchase Assumptions'!$I$35-'Summary &amp; Purchase Assumptions'!$I$27+1,'Summary &amp; Purchase Assumptions'!$I$34,-'Summary &amp; Purchase Assumptions'!$I$32)),""),""),"")</f>
        <v/>
      </c>
      <c r="AO60" s="32" t="str">
        <f>IF('Summary &amp; Purchase Assumptions'!$C$20&gt;=AO$5,
IF(('Summary &amp; Purchase Assumptions'!$I$27+1)&lt;=AO$6,
IF(('Summary &amp; Purchase Assumptions'!$I$33+'Summary &amp; Purchase Assumptions'!$I$27-1)&gt;=AO$6,
IF(('Summary &amp; Purchase Assumptions'!$I$35+'Summary &amp; Purchase Assumptions'!$I$27-1)&gt;=AO$6,-('Summary &amp; Purchase Assumptions'!$I$32*'Summary &amp; Purchase Assumptions'!$I$28/12),-IPMT('Summary &amp; Purchase Assumptions'!$I$28/12,AO$6-'Summary &amp; Purchase Assumptions'!$I$35-'Summary &amp; Purchase Assumptions'!$I$27+1,'Summary &amp; Purchase Assumptions'!$I$34,-'Summary &amp; Purchase Assumptions'!$I$32)),""),""),"")</f>
        <v/>
      </c>
      <c r="AP60" s="32">
        <f ca="1">IF('Summary &amp; Purchase Assumptions'!$C$20&gt;=AP$5,
IF(('Summary &amp; Purchase Assumptions'!$I$27+1)&lt;=AP$6,
IF(('Summary &amp; Purchase Assumptions'!$I$33+'Summary &amp; Purchase Assumptions'!$I$27-1)&gt;=AP$6,
IF(('Summary &amp; Purchase Assumptions'!$I$35+'Summary &amp; Purchase Assumptions'!$I$27-1)&gt;=AP$6,-('Summary &amp; Purchase Assumptions'!$I$32*'Summary &amp; Purchase Assumptions'!$I$28/12),-IPMT('Summary &amp; Purchase Assumptions'!$I$28/12,AP$6-'Summary &amp; Purchase Assumptions'!$I$35-'Summary &amp; Purchase Assumptions'!$I$27+1,'Summary &amp; Purchase Assumptions'!$I$34,-'Summary &amp; Purchase Assumptions'!$I$32)),""),""),"")</f>
        <v>-304686.81726033625</v>
      </c>
      <c r="AQ60" s="32">
        <f ca="1">IF('Summary &amp; Purchase Assumptions'!$C$20&gt;=AQ$5,
IF(('Summary &amp; Purchase Assumptions'!$I$27+1)&lt;=AQ$6,
IF(('Summary &amp; Purchase Assumptions'!$I$33+'Summary &amp; Purchase Assumptions'!$I$27-1)&gt;=AQ$6,
IF(('Summary &amp; Purchase Assumptions'!$I$35+'Summary &amp; Purchase Assumptions'!$I$27-1)&gt;=AQ$6,-('Summary &amp; Purchase Assumptions'!$I$32*'Summary &amp; Purchase Assumptions'!$I$28/12),-IPMT('Summary &amp; Purchase Assumptions'!$I$28/12,AQ$6-'Summary &amp; Purchase Assumptions'!$I$35-'Summary &amp; Purchase Assumptions'!$I$27+1,'Summary &amp; Purchase Assumptions'!$I$34,-'Summary &amp; Purchase Assumptions'!$I$32)),""),""),"")</f>
        <v>-304318.75329967425</v>
      </c>
      <c r="AR60" s="32">
        <f ca="1">IF('Summary &amp; Purchase Assumptions'!$C$20&gt;=AR$5,
IF(('Summary &amp; Purchase Assumptions'!$I$27+1)&lt;=AR$6,
IF(('Summary &amp; Purchase Assumptions'!$I$33+'Summary &amp; Purchase Assumptions'!$I$27-1)&gt;=AR$6,
IF(('Summary &amp; Purchase Assumptions'!$I$35+'Summary &amp; Purchase Assumptions'!$I$27-1)&gt;=AR$6,-('Summary &amp; Purchase Assumptions'!$I$32*'Summary &amp; Purchase Assumptions'!$I$28/12),-IPMT('Summary &amp; Purchase Assumptions'!$I$28/12,AR$6-'Summary &amp; Purchase Assumptions'!$I$35-'Summary &amp; Purchase Assumptions'!$I$27+1,'Summary &amp; Purchase Assumptions'!$I$34,-'Summary &amp; Purchase Assumptions'!$I$32)),""),""),"")</f>
        <v>-303949.15573917626</v>
      </c>
      <c r="AS60" s="32">
        <f ca="1">IF('Summary &amp; Purchase Assumptions'!$C$20&gt;=AS$5,
IF(('Summary &amp; Purchase Assumptions'!$I$27+1)&lt;=AS$6,
IF(('Summary &amp; Purchase Assumptions'!$I$33+'Summary &amp; Purchase Assumptions'!$I$27-1)&gt;=AS$6,
IF(('Summary &amp; Purchase Assumptions'!$I$35+'Summary &amp; Purchase Assumptions'!$I$27-1)&gt;=AS$6,-('Summary &amp; Purchase Assumptions'!$I$32*'Summary &amp; Purchase Assumptions'!$I$28/12),-IPMT('Summary &amp; Purchase Assumptions'!$I$28/12,AS$6-'Summary &amp; Purchase Assumptions'!$I$35-'Summary &amp; Purchase Assumptions'!$I$27+1,'Summary &amp; Purchase Assumptions'!$I$34,-'Summary &amp; Purchase Assumptions'!$I$32)),""),""),"")</f>
        <v>-303578.01818884281</v>
      </c>
      <c r="AT60" s="32">
        <f ca="1">IF('Summary &amp; Purchase Assumptions'!$C$20&gt;=AT$5,
IF(('Summary &amp; Purchase Assumptions'!$I$27+1)&lt;=AT$6,
IF(('Summary &amp; Purchase Assumptions'!$I$33+'Summary &amp; Purchase Assumptions'!$I$27-1)&gt;=AT$6,
IF(('Summary &amp; Purchase Assumptions'!$I$35+'Summary &amp; Purchase Assumptions'!$I$27-1)&gt;=AT$6,-('Summary &amp; Purchase Assumptions'!$I$32*'Summary &amp; Purchase Assumptions'!$I$28/12),-IPMT('Summary &amp; Purchase Assumptions'!$I$28/12,AT$6-'Summary &amp; Purchase Assumptions'!$I$35-'Summary &amp; Purchase Assumptions'!$I$27+1,'Summary &amp; Purchase Assumptions'!$I$34,-'Summary &amp; Purchase Assumptions'!$I$32)),""),""),"")</f>
        <v>-303205.33423204964</v>
      </c>
      <c r="AU60" s="32">
        <f ca="1">IF('Summary &amp; Purchase Assumptions'!$C$20&gt;=AU$5,
IF(('Summary &amp; Purchase Assumptions'!$I$27+1)&lt;=AU$6,
IF(('Summary &amp; Purchase Assumptions'!$I$33+'Summary &amp; Purchase Assumptions'!$I$27-1)&gt;=AU$6,
IF(('Summary &amp; Purchase Assumptions'!$I$35+'Summary &amp; Purchase Assumptions'!$I$27-1)&gt;=AU$6,-('Summary &amp; Purchase Assumptions'!$I$32*'Summary &amp; Purchase Assumptions'!$I$28/12),-IPMT('Summary &amp; Purchase Assumptions'!$I$28/12,AU$6-'Summary &amp; Purchase Assumptions'!$I$35-'Summary &amp; Purchase Assumptions'!$I$27+1,'Summary &amp; Purchase Assumptions'!$I$34,-'Summary &amp; Purchase Assumptions'!$I$32)),""),""),"")</f>
        <v>-302831.09742543654</v>
      </c>
      <c r="AV60" s="32">
        <f ca="1">IF('Summary &amp; Purchase Assumptions'!$C$20&gt;=AV$5,
IF(('Summary &amp; Purchase Assumptions'!$I$27+1)&lt;=AV$6,
IF(('Summary &amp; Purchase Assumptions'!$I$33+'Summary &amp; Purchase Assumptions'!$I$27-1)&gt;=AV$6,
IF(('Summary &amp; Purchase Assumptions'!$I$35+'Summary &amp; Purchase Assumptions'!$I$27-1)&gt;=AV$6,-('Summary &amp; Purchase Assumptions'!$I$32*'Summary &amp; Purchase Assumptions'!$I$28/12),-IPMT('Summary &amp; Purchase Assumptions'!$I$28/12,AV$6-'Summary &amp; Purchase Assumptions'!$I$35-'Summary &amp; Purchase Assumptions'!$I$27+1,'Summary &amp; Purchase Assumptions'!$I$34,-'Summary &amp; Purchase Assumptions'!$I$32)),""),""),"")</f>
        <v>-302455.30129879585</v>
      </c>
      <c r="AW60" s="32">
        <f ca="1">IF('Summary &amp; Purchase Assumptions'!$C$20&gt;=AW$5,
IF(('Summary &amp; Purchase Assumptions'!$I$27+1)&lt;=AW$6,
IF(('Summary &amp; Purchase Assumptions'!$I$33+'Summary &amp; Purchase Assumptions'!$I$27-1)&gt;=AW$6,
IF(('Summary &amp; Purchase Assumptions'!$I$35+'Summary &amp; Purchase Assumptions'!$I$27-1)&gt;=AW$6,-('Summary &amp; Purchase Assumptions'!$I$32*'Summary &amp; Purchase Assumptions'!$I$28/12),-IPMT('Summary &amp; Purchase Assumptions'!$I$28/12,AW$6-'Summary &amp; Purchase Assumptions'!$I$35-'Summary &amp; Purchase Assumptions'!$I$27+1,'Summary &amp; Purchase Assumptions'!$I$34,-'Summary &amp; Purchase Assumptions'!$I$32)),""),""),"")</f>
        <v>-302077.93935496075</v>
      </c>
      <c r="AX60" s="32">
        <f ca="1">IF('Summary &amp; Purchase Assumptions'!$C$20&gt;=AX$5,
IF(('Summary &amp; Purchase Assumptions'!$I$27+1)&lt;=AX$6,
IF(('Summary &amp; Purchase Assumptions'!$I$33+'Summary &amp; Purchase Assumptions'!$I$27-1)&gt;=AX$6,
IF(('Summary &amp; Purchase Assumptions'!$I$35+'Summary &amp; Purchase Assumptions'!$I$27-1)&gt;=AX$6,-('Summary &amp; Purchase Assumptions'!$I$32*'Summary &amp; Purchase Assumptions'!$I$28/12),-IPMT('Summary &amp; Purchase Assumptions'!$I$28/12,AX$6-'Summary &amp; Purchase Assumptions'!$I$35-'Summary &amp; Purchase Assumptions'!$I$27+1,'Summary &amp; Purchase Assumptions'!$I$34,-'Summary &amp; Purchase Assumptions'!$I$32)),""),""),"")</f>
        <v>-301699.00506969303</v>
      </c>
      <c r="AY60" s="32">
        <f ca="1">IF('Summary &amp; Purchase Assumptions'!$C$20&gt;=AY$5,
IF(('Summary &amp; Purchase Assumptions'!$I$27+1)&lt;=AY$6,
IF(('Summary &amp; Purchase Assumptions'!$I$33+'Summary &amp; Purchase Assumptions'!$I$27-1)&gt;=AY$6,
IF(('Summary &amp; Purchase Assumptions'!$I$35+'Summary &amp; Purchase Assumptions'!$I$27-1)&gt;=AY$6,-('Summary &amp; Purchase Assumptions'!$I$32*'Summary &amp; Purchase Assumptions'!$I$28/12),-IPMT('Summary &amp; Purchase Assumptions'!$I$28/12,AY$6-'Summary &amp; Purchase Assumptions'!$I$35-'Summary &amp; Purchase Assumptions'!$I$27+1,'Summary &amp; Purchase Assumptions'!$I$34,-'Summary &amp; Purchase Assumptions'!$I$32)),""),""),"")</f>
        <v>-301318.49189157016</v>
      </c>
      <c r="AZ60" s="32">
        <f ca="1">IF('Summary &amp; Purchase Assumptions'!$C$20&gt;=AZ$5,
IF(('Summary &amp; Purchase Assumptions'!$I$27+1)&lt;=AZ$6,
IF(('Summary &amp; Purchase Assumptions'!$I$33+'Summary &amp; Purchase Assumptions'!$I$27-1)&gt;=AZ$6,
IF(('Summary &amp; Purchase Assumptions'!$I$35+'Summary &amp; Purchase Assumptions'!$I$27-1)&gt;=AZ$6,-('Summary &amp; Purchase Assumptions'!$I$32*'Summary &amp; Purchase Assumptions'!$I$28/12),-IPMT('Summary &amp; Purchase Assumptions'!$I$28/12,AZ$6-'Summary &amp; Purchase Assumptions'!$I$35-'Summary &amp; Purchase Assumptions'!$I$27+1,'Summary &amp; Purchase Assumptions'!$I$34,-'Summary &amp; Purchase Assumptions'!$I$32)),""),""),"")</f>
        <v>-300936.39324187161</v>
      </c>
      <c r="BA60" s="32">
        <f ca="1">IF('Summary &amp; Purchase Assumptions'!$C$20&gt;=BA$5,
IF(('Summary &amp; Purchase Assumptions'!$I$27+1)&lt;=BA$6,
IF(('Summary &amp; Purchase Assumptions'!$I$33+'Summary &amp; Purchase Assumptions'!$I$27-1)&gt;=BA$6,
IF(('Summary &amp; Purchase Assumptions'!$I$35+'Summary &amp; Purchase Assumptions'!$I$27-1)&gt;=BA$6,-('Summary &amp; Purchase Assumptions'!$I$32*'Summary &amp; Purchase Assumptions'!$I$28/12),-IPMT('Summary &amp; Purchase Assumptions'!$I$28/12,BA$6-'Summary &amp; Purchase Assumptions'!$I$35-'Summary &amp; Purchase Assumptions'!$I$27+1,'Summary &amp; Purchase Assumptions'!$I$34,-'Summary &amp; Purchase Assumptions'!$I$32)),""),""),"")</f>
        <v>-300552.70251446613</v>
      </c>
      <c r="BB60" s="32">
        <f ca="1">IF('Summary &amp; Purchase Assumptions'!$C$20&gt;=BB$5,
IF(('Summary &amp; Purchase Assumptions'!$I$27+1)&lt;=BB$6,
IF(('Summary &amp; Purchase Assumptions'!$I$33+'Summary &amp; Purchase Assumptions'!$I$27-1)&gt;=BB$6,
IF(('Summary &amp; Purchase Assumptions'!$I$35+'Summary &amp; Purchase Assumptions'!$I$27-1)&gt;=BB$6,-('Summary &amp; Purchase Assumptions'!$I$32*'Summary &amp; Purchase Assumptions'!$I$28/12),-IPMT('Summary &amp; Purchase Assumptions'!$I$28/12,BB$6-'Summary &amp; Purchase Assumptions'!$I$35-'Summary &amp; Purchase Assumptions'!$I$27+1,'Summary &amp; Purchase Assumptions'!$I$34,-'Summary &amp; Purchase Assumptions'!$I$32)),""),""),"")</f>
        <v>-300167.41307569639</v>
      </c>
      <c r="BC60" s="32">
        <f ca="1">IF('Summary &amp; Purchase Assumptions'!$C$20&gt;=BC$5,
IF(('Summary &amp; Purchase Assumptions'!$I$27+1)&lt;=BC$6,
IF(('Summary &amp; Purchase Assumptions'!$I$33+'Summary &amp; Purchase Assumptions'!$I$27-1)&gt;=BC$6,
IF(('Summary &amp; Purchase Assumptions'!$I$35+'Summary &amp; Purchase Assumptions'!$I$27-1)&gt;=BC$6,-('Summary &amp; Purchase Assumptions'!$I$32*'Summary &amp; Purchase Assumptions'!$I$28/12),-IPMT('Summary &amp; Purchase Assumptions'!$I$28/12,BC$6-'Summary &amp; Purchase Assumptions'!$I$35-'Summary &amp; Purchase Assumptions'!$I$27+1,'Summary &amp; Purchase Assumptions'!$I$34,-'Summary &amp; Purchase Assumptions'!$I$32)),""),""),"")</f>
        <v>-299780.51826426509</v>
      </c>
      <c r="BD60" s="32">
        <f ca="1">IF('Summary &amp; Purchase Assumptions'!$C$20&gt;=BD$5,
IF(('Summary &amp; Purchase Assumptions'!$I$27+1)&lt;=BD$6,
IF(('Summary &amp; Purchase Assumptions'!$I$33+'Summary &amp; Purchase Assumptions'!$I$27-1)&gt;=BD$6,
IF(('Summary &amp; Purchase Assumptions'!$I$35+'Summary &amp; Purchase Assumptions'!$I$27-1)&gt;=BD$6,-('Summary &amp; Purchase Assumptions'!$I$32*'Summary &amp; Purchase Assumptions'!$I$28/12),-IPMT('Summary &amp; Purchase Assumptions'!$I$28/12,BD$6-'Summary &amp; Purchase Assumptions'!$I$35-'Summary &amp; Purchase Assumptions'!$I$27+1,'Summary &amp; Purchase Assumptions'!$I$34,-'Summary &amp; Purchase Assumptions'!$I$32)),""),""),"")</f>
        <v>-299392.01139111951</v>
      </c>
      <c r="BE60" s="32">
        <f ca="1">IF('Summary &amp; Purchase Assumptions'!$C$20&gt;=BE$5,
IF(('Summary &amp; Purchase Assumptions'!$I$27+1)&lt;=BE$6,
IF(('Summary &amp; Purchase Assumptions'!$I$33+'Summary &amp; Purchase Assumptions'!$I$27-1)&gt;=BE$6,
IF(('Summary &amp; Purchase Assumptions'!$I$35+'Summary &amp; Purchase Assumptions'!$I$27-1)&gt;=BE$6,-('Summary &amp; Purchase Assumptions'!$I$32*'Summary &amp; Purchase Assumptions'!$I$28/12),-IPMT('Summary &amp; Purchase Assumptions'!$I$28/12,BE$6-'Summary &amp; Purchase Assumptions'!$I$35-'Summary &amp; Purchase Assumptions'!$I$27+1,'Summary &amp; Purchase Assumptions'!$I$34,-'Summary &amp; Purchase Assumptions'!$I$32)),""),""),"")</f>
        <v>-299001.88573933585</v>
      </c>
      <c r="BF60" s="32">
        <f ca="1">IF('Summary &amp; Purchase Assumptions'!$C$20&gt;=BF$5,
IF(('Summary &amp; Purchase Assumptions'!$I$27+1)&lt;=BF$6,
IF(('Summary &amp; Purchase Assumptions'!$I$33+'Summary &amp; Purchase Assumptions'!$I$27-1)&gt;=BF$6,
IF(('Summary &amp; Purchase Assumptions'!$I$35+'Summary &amp; Purchase Assumptions'!$I$27-1)&gt;=BF$6,-('Summary &amp; Purchase Assumptions'!$I$32*'Summary &amp; Purchase Assumptions'!$I$28/12),-IPMT('Summary &amp; Purchase Assumptions'!$I$28/12,BF$6-'Summary &amp; Purchase Assumptions'!$I$35-'Summary &amp; Purchase Assumptions'!$I$27+1,'Summary &amp; Purchase Assumptions'!$I$34,-'Summary &amp; Purchase Assumptions'!$I$32)),""),""),"")</f>
        <v>-298610.13456400303</v>
      </c>
      <c r="BG60" s="32">
        <f ca="1">IF('Summary &amp; Purchase Assumptions'!$C$20&gt;=BG$5,
IF(('Summary &amp; Purchase Assumptions'!$I$27+1)&lt;=BG$6,
IF(('Summary &amp; Purchase Assumptions'!$I$33+'Summary &amp; Purchase Assumptions'!$I$27-1)&gt;=BG$6,
IF(('Summary &amp; Purchase Assumptions'!$I$35+'Summary &amp; Purchase Assumptions'!$I$27-1)&gt;=BG$6,-('Summary &amp; Purchase Assumptions'!$I$32*'Summary &amp; Purchase Assumptions'!$I$28/12),-IPMT('Summary &amp; Purchase Assumptions'!$I$28/12,BG$6-'Summary &amp; Purchase Assumptions'!$I$35-'Summary &amp; Purchase Assumptions'!$I$27+1,'Summary &amp; Purchase Assumptions'!$I$34,-'Summary &amp; Purchase Assumptions'!$I$32)),""),""),"")</f>
        <v>-298216.75109210634</v>
      </c>
      <c r="BH60" s="32">
        <f ca="1">IF('Summary &amp; Purchase Assumptions'!$C$20&gt;=BH$5,
IF(('Summary &amp; Purchase Assumptions'!$I$27+1)&lt;=BH$6,
IF(('Summary &amp; Purchase Assumptions'!$I$33+'Summary &amp; Purchase Assumptions'!$I$27-1)&gt;=BH$6,
IF(('Summary &amp; Purchase Assumptions'!$I$35+'Summary &amp; Purchase Assumptions'!$I$27-1)&gt;=BH$6,-('Summary &amp; Purchase Assumptions'!$I$32*'Summary &amp; Purchase Assumptions'!$I$28/12),-IPMT('Summary &amp; Purchase Assumptions'!$I$28/12,BH$6-'Summary &amp; Purchase Assumptions'!$I$35-'Summary &amp; Purchase Assumptions'!$I$27+1,'Summary &amp; Purchase Assumptions'!$I$34,-'Summary &amp; Purchase Assumptions'!$I$32)),""),""),"")</f>
        <v>-297821.72852241015</v>
      </c>
      <c r="BI60" s="32">
        <f ca="1">IF('Summary &amp; Purchase Assumptions'!$C$20&gt;=BI$5,
IF(('Summary &amp; Purchase Assumptions'!$I$27+1)&lt;=BI$6,
IF(('Summary &amp; Purchase Assumptions'!$I$33+'Summary &amp; Purchase Assumptions'!$I$27-1)&gt;=BI$6,
IF(('Summary &amp; Purchase Assumptions'!$I$35+'Summary &amp; Purchase Assumptions'!$I$27-1)&gt;=BI$6,-('Summary &amp; Purchase Assumptions'!$I$32*'Summary &amp; Purchase Assumptions'!$I$28/12),-IPMT('Summary &amp; Purchase Assumptions'!$I$28/12,BI$6-'Summary &amp; Purchase Assumptions'!$I$35-'Summary &amp; Purchase Assumptions'!$I$27+1,'Summary &amp; Purchase Assumptions'!$I$34,-'Summary &amp; Purchase Assumptions'!$I$32)),""),""),"")</f>
        <v>-297425.06002534018</v>
      </c>
      <c r="BJ60" s="32">
        <f ca="1">IF('Summary &amp; Purchase Assumptions'!$C$20&gt;=BJ$5,
IF(('Summary &amp; Purchase Assumptions'!$I$27+1)&lt;=BJ$6,
IF(('Summary &amp; Purchase Assumptions'!$I$33+'Summary &amp; Purchase Assumptions'!$I$27-1)&gt;=BJ$6,
IF(('Summary &amp; Purchase Assumptions'!$I$35+'Summary &amp; Purchase Assumptions'!$I$27-1)&gt;=BJ$6,-('Summary &amp; Purchase Assumptions'!$I$32*'Summary &amp; Purchase Assumptions'!$I$28/12),-IPMT('Summary &amp; Purchase Assumptions'!$I$28/12,BJ$6-'Summary &amp; Purchase Assumptions'!$I$35-'Summary &amp; Purchase Assumptions'!$I$27+1,'Summary &amp; Purchase Assumptions'!$I$34,-'Summary &amp; Purchase Assumptions'!$I$32)),""),""),"")</f>
        <v>-297026.73874286574</v>
      </c>
      <c r="BK60" s="32">
        <f ca="1">IF('Summary &amp; Purchase Assumptions'!$C$20&gt;=BK$5,
IF(('Summary &amp; Purchase Assumptions'!$I$27+1)&lt;=BK$6,
IF(('Summary &amp; Purchase Assumptions'!$I$33+'Summary &amp; Purchase Assumptions'!$I$27-1)&gt;=BK$6,
IF(('Summary &amp; Purchase Assumptions'!$I$35+'Summary &amp; Purchase Assumptions'!$I$27-1)&gt;=BK$6,-('Summary &amp; Purchase Assumptions'!$I$32*'Summary &amp; Purchase Assumptions'!$I$28/12),-IPMT('Summary &amp; Purchase Assumptions'!$I$28/12,BK$6-'Summary &amp; Purchase Assumptions'!$I$35-'Summary &amp; Purchase Assumptions'!$I$27+1,'Summary &amp; Purchase Assumptions'!$I$34,-'Summary &amp; Purchase Assumptions'!$I$32)),""),""),"")</f>
        <v>-296626.75778838096</v>
      </c>
      <c r="BL60" s="32">
        <f ca="1">IF('Summary &amp; Purchase Assumptions'!$C$20&gt;=BL$5,
IF(('Summary &amp; Purchase Assumptions'!$I$27+1)&lt;=BL$6,
IF(('Summary &amp; Purchase Assumptions'!$I$33+'Summary &amp; Purchase Assumptions'!$I$27-1)&gt;=BL$6,
IF(('Summary &amp; Purchase Assumptions'!$I$35+'Summary &amp; Purchase Assumptions'!$I$27-1)&gt;=BL$6,-('Summary &amp; Purchase Assumptions'!$I$32*'Summary &amp; Purchase Assumptions'!$I$28/12),-IPMT('Summary &amp; Purchase Assumptions'!$I$28/12,BL$6-'Summary &amp; Purchase Assumptions'!$I$35-'Summary &amp; Purchase Assumptions'!$I$27+1,'Summary &amp; Purchase Assumptions'!$I$34,-'Summary &amp; Purchase Assumptions'!$I$32)),""),""),"")</f>
        <v>-296225.11024658591</v>
      </c>
      <c r="BM60" s="32">
        <f ca="1">IF('Summary &amp; Purchase Assumptions'!$C$20&gt;=BM$5,
IF(('Summary &amp; Purchase Assumptions'!$I$27+1)&lt;=BM$6,
IF(('Summary &amp; Purchase Assumptions'!$I$33+'Summary &amp; Purchase Assumptions'!$I$27-1)&gt;=BM$6,
IF(('Summary &amp; Purchase Assumptions'!$I$35+'Summary &amp; Purchase Assumptions'!$I$27-1)&gt;=BM$6,-('Summary &amp; Purchase Assumptions'!$I$32*'Summary &amp; Purchase Assumptions'!$I$28/12),-IPMT('Summary &amp; Purchase Assumptions'!$I$28/12,BM$6-'Summary &amp; Purchase Assumptions'!$I$35-'Summary &amp; Purchase Assumptions'!$I$27+1,'Summary &amp; Purchase Assumptions'!$I$34,-'Summary &amp; Purchase Assumptions'!$I$32)),""),""),"")</f>
        <v>-295821.78917336668</v>
      </c>
      <c r="BN60" s="32">
        <f ca="1">IF('Summary &amp; Purchase Assumptions'!$C$20&gt;=BN$5,
IF(('Summary &amp; Purchase Assumptions'!$I$27+1)&lt;=BN$6,
IF(('Summary &amp; Purchase Assumptions'!$I$33+'Summary &amp; Purchase Assumptions'!$I$27-1)&gt;=BN$6,
IF(('Summary &amp; Purchase Assumptions'!$I$35+'Summary &amp; Purchase Assumptions'!$I$27-1)&gt;=BN$6,-('Summary &amp; Purchase Assumptions'!$I$32*'Summary &amp; Purchase Assumptions'!$I$28/12),-IPMT('Summary &amp; Purchase Assumptions'!$I$28/12,BN$6-'Summary &amp; Purchase Assumptions'!$I$35-'Summary &amp; Purchase Assumptions'!$I$27+1,'Summary &amp; Purchase Assumptions'!$I$34,-'Summary &amp; Purchase Assumptions'!$I$32)),""),""),"")</f>
        <v>-295416.78759567568</v>
      </c>
      <c r="BO60" s="32">
        <f ca="1">IF('Summary &amp; Purchase Assumptions'!$C$20&gt;=BO$5,
IF(('Summary &amp; Purchase Assumptions'!$I$27+1)&lt;=BO$6,
IF(('Summary &amp; Purchase Assumptions'!$I$33+'Summary &amp; Purchase Assumptions'!$I$27-1)&gt;=BO$6,
IF(('Summary &amp; Purchase Assumptions'!$I$35+'Summary &amp; Purchase Assumptions'!$I$27-1)&gt;=BO$6,-('Summary &amp; Purchase Assumptions'!$I$32*'Summary &amp; Purchase Assumptions'!$I$28/12),-IPMT('Summary &amp; Purchase Assumptions'!$I$28/12,BO$6-'Summary &amp; Purchase Assumptions'!$I$35-'Summary &amp; Purchase Assumptions'!$I$27+1,'Summary &amp; Purchase Assumptions'!$I$34,-'Summary &amp; Purchase Assumptions'!$I$32)),""),""),"")</f>
        <v>-295010.09851141099</v>
      </c>
      <c r="BP60" s="32">
        <f ca="1">IF('Summary &amp; Purchase Assumptions'!$C$20&gt;=BP$5,
IF(('Summary &amp; Purchase Assumptions'!$I$27+1)&lt;=BP$6,
IF(('Summary &amp; Purchase Assumptions'!$I$33+'Summary &amp; Purchase Assumptions'!$I$27-1)&gt;=BP$6,
IF(('Summary &amp; Purchase Assumptions'!$I$35+'Summary &amp; Purchase Assumptions'!$I$27-1)&gt;=BP$6,-('Summary &amp; Purchase Assumptions'!$I$32*'Summary &amp; Purchase Assumptions'!$I$28/12),-IPMT('Summary &amp; Purchase Assumptions'!$I$28/12,BP$6-'Summary &amp; Purchase Assumptions'!$I$35-'Summary &amp; Purchase Assumptions'!$I$27+1,'Summary &amp; Purchase Assumptions'!$I$34,-'Summary &amp; Purchase Assumptions'!$I$32)),""),""),"")</f>
        <v>-294601.71488929522</v>
      </c>
      <c r="BQ60" s="32">
        <f ca="1">IF('Summary &amp; Purchase Assumptions'!$C$20&gt;=BQ$5,
IF(('Summary &amp; Purchase Assumptions'!$I$27+1)&lt;=BQ$6,
IF(('Summary &amp; Purchase Assumptions'!$I$33+'Summary &amp; Purchase Assumptions'!$I$27-1)&gt;=BQ$6,
IF(('Summary &amp; Purchase Assumptions'!$I$35+'Summary &amp; Purchase Assumptions'!$I$27-1)&gt;=BQ$6,-('Summary &amp; Purchase Assumptions'!$I$32*'Summary &amp; Purchase Assumptions'!$I$28/12),-IPMT('Summary &amp; Purchase Assumptions'!$I$28/12,BQ$6-'Summary &amp; Purchase Assumptions'!$I$35-'Summary &amp; Purchase Assumptions'!$I$27+1,'Summary &amp; Purchase Assumptions'!$I$34,-'Summary &amp; Purchase Assumptions'!$I$32)),""),""),"")</f>
        <v>-294191.62966875394</v>
      </c>
      <c r="BR60" s="32">
        <f ca="1">IF('Summary &amp; Purchase Assumptions'!$C$20&gt;=BR$5,
IF(('Summary &amp; Purchase Assumptions'!$I$27+1)&lt;=BR$6,
IF(('Summary &amp; Purchase Assumptions'!$I$33+'Summary &amp; Purchase Assumptions'!$I$27-1)&gt;=BR$6,
IF(('Summary &amp; Purchase Assumptions'!$I$35+'Summary &amp; Purchase Assumptions'!$I$27-1)&gt;=BR$6,-('Summary &amp; Purchase Assumptions'!$I$32*'Summary &amp; Purchase Assumptions'!$I$28/12),-IPMT('Summary &amp; Purchase Assumptions'!$I$28/12,BR$6-'Summary &amp; Purchase Assumptions'!$I$35-'Summary &amp; Purchase Assumptions'!$I$27+1,'Summary &amp; Purchase Assumptions'!$I$34,-'Summary &amp; Purchase Assumptions'!$I$32)),""),""),"")</f>
        <v>-293779.8357597937</v>
      </c>
      <c r="BS60" s="32">
        <f ca="1">IF('Summary &amp; Purchase Assumptions'!$C$20&gt;=BS$5,
IF(('Summary &amp; Purchase Assumptions'!$I$27+1)&lt;=BS$6,
IF(('Summary &amp; Purchase Assumptions'!$I$33+'Summary &amp; Purchase Assumptions'!$I$27-1)&gt;=BS$6,
IF(('Summary &amp; Purchase Assumptions'!$I$35+'Summary &amp; Purchase Assumptions'!$I$27-1)&gt;=BS$6,-('Summary &amp; Purchase Assumptions'!$I$32*'Summary &amp; Purchase Assumptions'!$I$28/12),-IPMT('Summary &amp; Purchase Assumptions'!$I$28/12,BS$6-'Summary &amp; Purchase Assumptions'!$I$35-'Summary &amp; Purchase Assumptions'!$I$27+1,'Summary &amp; Purchase Assumptions'!$I$34,-'Summary &amp; Purchase Assumptions'!$I$32)),""),""),"")</f>
        <v>-293366.32604287949</v>
      </c>
      <c r="BT60" s="32">
        <f ca="1">IF('Summary &amp; Purchase Assumptions'!$C$20&gt;=BT$5,
IF(('Summary &amp; Purchase Assumptions'!$I$27+1)&lt;=BT$6,
IF(('Summary &amp; Purchase Assumptions'!$I$33+'Summary &amp; Purchase Assumptions'!$I$27-1)&gt;=BT$6,
IF(('Summary &amp; Purchase Assumptions'!$I$35+'Summary &amp; Purchase Assumptions'!$I$27-1)&gt;=BT$6,-('Summary &amp; Purchase Assumptions'!$I$32*'Summary &amp; Purchase Assumptions'!$I$28/12),-IPMT('Summary &amp; Purchase Assumptions'!$I$28/12,BT$6-'Summary &amp; Purchase Assumptions'!$I$35-'Summary &amp; Purchase Assumptions'!$I$27+1,'Summary &amp; Purchase Assumptions'!$I$34,-'Summary &amp; Purchase Assumptions'!$I$32)),""),""),"")</f>
        <v>-292951.09336881147</v>
      </c>
      <c r="BU60" s="32">
        <f ca="1">IF('Summary &amp; Purchase Assumptions'!$C$20&gt;=BU$5,
IF(('Summary &amp; Purchase Assumptions'!$I$27+1)&lt;=BU$6,
IF(('Summary &amp; Purchase Assumptions'!$I$33+'Summary &amp; Purchase Assumptions'!$I$27-1)&gt;=BU$6,
IF(('Summary &amp; Purchase Assumptions'!$I$35+'Summary &amp; Purchase Assumptions'!$I$27-1)&gt;=BU$6,-('Summary &amp; Purchase Assumptions'!$I$32*'Summary &amp; Purchase Assumptions'!$I$28/12),-IPMT('Summary &amp; Purchase Assumptions'!$I$28/12,BU$6-'Summary &amp; Purchase Assumptions'!$I$35-'Summary &amp; Purchase Assumptions'!$I$27+1,'Summary &amp; Purchase Assumptions'!$I$34,-'Summary &amp; Purchase Assumptions'!$I$32)),""),""),"")</f>
        <v>-292534.13055860152</v>
      </c>
      <c r="BV60" s="32">
        <f ca="1">IF('Summary &amp; Purchase Assumptions'!$C$20&gt;=BV$5,
IF(('Summary &amp; Purchase Assumptions'!$I$27+1)&lt;=BV$6,
IF(('Summary &amp; Purchase Assumptions'!$I$33+'Summary &amp; Purchase Assumptions'!$I$27-1)&gt;=BV$6,
IF(('Summary &amp; Purchase Assumptions'!$I$35+'Summary &amp; Purchase Assumptions'!$I$27-1)&gt;=BV$6,-('Summary &amp; Purchase Assumptions'!$I$32*'Summary &amp; Purchase Assumptions'!$I$28/12),-IPMT('Summary &amp; Purchase Assumptions'!$I$28/12,BV$6-'Summary &amp; Purchase Assumptions'!$I$35-'Summary &amp; Purchase Assumptions'!$I$27+1,'Summary &amp; Purchase Assumptions'!$I$34,-'Summary &amp; Purchase Assumptions'!$I$32)),""),""),"")</f>
        <v>-292115.43040334899</v>
      </c>
      <c r="BW60" s="32">
        <f ca="1">IF('Summary &amp; Purchase Assumptions'!$C$20&gt;=BW$5,
IF(('Summary &amp; Purchase Assumptions'!$I$27+1)&lt;=BW$6,
IF(('Summary &amp; Purchase Assumptions'!$I$33+'Summary &amp; Purchase Assumptions'!$I$27-1)&gt;=BW$6,
IF(('Summary &amp; Purchase Assumptions'!$I$35+'Summary &amp; Purchase Assumptions'!$I$27-1)&gt;=BW$6,-('Summary &amp; Purchase Assumptions'!$I$32*'Summary &amp; Purchase Assumptions'!$I$28/12),-IPMT('Summary &amp; Purchase Assumptions'!$I$28/12,BW$6-'Summary &amp; Purchase Assumptions'!$I$35-'Summary &amp; Purchase Assumptions'!$I$27+1,'Summary &amp; Purchase Assumptions'!$I$34,-'Summary &amp; Purchase Assumptions'!$I$32)),""),""),"")</f>
        <v>-291694.98566411628</v>
      </c>
      <c r="BX60" s="32">
        <f ca="1">IF('Summary &amp; Purchase Assumptions'!$C$20&gt;=BX$5,
IF(('Summary &amp; Purchase Assumptions'!$I$27+1)&lt;=BX$6,
IF(('Summary &amp; Purchase Assumptions'!$I$33+'Summary &amp; Purchase Assumptions'!$I$27-1)&gt;=BX$6,
IF(('Summary &amp; Purchase Assumptions'!$I$35+'Summary &amp; Purchase Assumptions'!$I$27-1)&gt;=BX$6,-('Summary &amp; Purchase Assumptions'!$I$32*'Summary &amp; Purchase Assumptions'!$I$28/12),-IPMT('Summary &amp; Purchase Assumptions'!$I$28/12,BX$6-'Summary &amp; Purchase Assumptions'!$I$35-'Summary &amp; Purchase Assumptions'!$I$27+1,'Summary &amp; Purchase Assumptions'!$I$34,-'Summary &amp; Purchase Assumptions'!$I$32)),""),""),"")</f>
        <v>-291272.78907180339</v>
      </c>
      <c r="BY60" s="32">
        <f ca="1">IF('Summary &amp; Purchase Assumptions'!$C$20&gt;=BY$5,
IF(('Summary &amp; Purchase Assumptions'!$I$27+1)&lt;=BY$6,
IF(('Summary &amp; Purchase Assumptions'!$I$33+'Summary &amp; Purchase Assumptions'!$I$27-1)&gt;=BY$6,
IF(('Summary &amp; Purchase Assumptions'!$I$35+'Summary &amp; Purchase Assumptions'!$I$27-1)&gt;=BY$6,-('Summary &amp; Purchase Assumptions'!$I$32*'Summary &amp; Purchase Assumptions'!$I$28/12),-IPMT('Summary &amp; Purchase Assumptions'!$I$28/12,BY$6-'Summary &amp; Purchase Assumptions'!$I$35-'Summary &amp; Purchase Assumptions'!$I$27+1,'Summary &amp; Purchase Assumptions'!$I$34,-'Summary &amp; Purchase Assumptions'!$I$32)),""),""),"")</f>
        <v>-290848.83332702256</v>
      </c>
      <c r="BZ60" s="32">
        <f ca="1">IF('Summary &amp; Purchase Assumptions'!$C$20&gt;=BZ$5,
IF(('Summary &amp; Purchase Assumptions'!$I$27+1)&lt;=BZ$6,
IF(('Summary &amp; Purchase Assumptions'!$I$33+'Summary &amp; Purchase Assumptions'!$I$27-1)&gt;=BZ$6,
IF(('Summary &amp; Purchase Assumptions'!$I$35+'Summary &amp; Purchase Assumptions'!$I$27-1)&gt;=BZ$6,-('Summary &amp; Purchase Assumptions'!$I$32*'Summary &amp; Purchase Assumptions'!$I$28/12),-IPMT('Summary &amp; Purchase Assumptions'!$I$28/12,BZ$6-'Summary &amp; Purchase Assumptions'!$I$35-'Summary &amp; Purchase Assumptions'!$I$27+1,'Summary &amp; Purchase Assumptions'!$I$34,-'Summary &amp; Purchase Assumptions'!$I$32)),""),""),"")</f>
        <v>-290423.11109997181</v>
      </c>
      <c r="CA60" s="32">
        <f ca="1">IF('Summary &amp; Purchase Assumptions'!$C$20&gt;=CA$5,
IF(('Summary &amp; Purchase Assumptions'!$I$27+1)&lt;=CA$6,
IF(('Summary &amp; Purchase Assumptions'!$I$33+'Summary &amp; Purchase Assumptions'!$I$27-1)&gt;=CA$6,
IF(('Summary &amp; Purchase Assumptions'!$I$35+'Summary &amp; Purchase Assumptions'!$I$27-1)&gt;=CA$6,-('Summary &amp; Purchase Assumptions'!$I$32*'Summary &amp; Purchase Assumptions'!$I$28/12),-IPMT('Summary &amp; Purchase Assumptions'!$I$28/12,CA$6-'Summary &amp; Purchase Assumptions'!$I$35-'Summary &amp; Purchase Assumptions'!$I$27+1,'Summary &amp; Purchase Assumptions'!$I$34,-'Summary &amp; Purchase Assumptions'!$I$32)),""),""),"")</f>
        <v>-289995.61503030837</v>
      </c>
      <c r="CB60" s="32">
        <f ca="1">IF('Summary &amp; Purchase Assumptions'!$C$20&gt;=CB$5,
IF(('Summary &amp; Purchase Assumptions'!$I$27+1)&lt;=CB$6,
IF(('Summary &amp; Purchase Assumptions'!$I$33+'Summary &amp; Purchase Assumptions'!$I$27-1)&gt;=CB$6,
IF(('Summary &amp; Purchase Assumptions'!$I$35+'Summary &amp; Purchase Assumptions'!$I$27-1)&gt;=CB$6,-('Summary &amp; Purchase Assumptions'!$I$32*'Summary &amp; Purchase Assumptions'!$I$28/12),-IPMT('Summary &amp; Purchase Assumptions'!$I$28/12,CB$6-'Summary &amp; Purchase Assumptions'!$I$35-'Summary &amp; Purchase Assumptions'!$I$27+1,'Summary &amp; Purchase Assumptions'!$I$34,-'Summary &amp; Purchase Assumptions'!$I$32)),""),""),"")</f>
        <v>-289566.33772702131</v>
      </c>
      <c r="CC60" s="32">
        <f ca="1">IF('Summary &amp; Purchase Assumptions'!$C$20&gt;=CC$5,
IF(('Summary &amp; Purchase Assumptions'!$I$27+1)&lt;=CC$6,
IF(('Summary &amp; Purchase Assumptions'!$I$33+'Summary &amp; Purchase Assumptions'!$I$27-1)&gt;=CC$6,
IF(('Summary &amp; Purchase Assumptions'!$I$35+'Summary &amp; Purchase Assumptions'!$I$27-1)&gt;=CC$6,-('Summary &amp; Purchase Assumptions'!$I$32*'Summary &amp; Purchase Assumptions'!$I$28/12),-IPMT('Summary &amp; Purchase Assumptions'!$I$28/12,CC$6-'Summary &amp; Purchase Assumptions'!$I$35-'Summary &amp; Purchase Assumptions'!$I$27+1,'Summary &amp; Purchase Assumptions'!$I$34,-'Summary &amp; Purchase Assumptions'!$I$32)),""),""),"")</f>
        <v>-289135.27176830388</v>
      </c>
      <c r="CD60" s="32">
        <f ca="1">IF('Summary &amp; Purchase Assumptions'!$C$20&gt;=CD$5,
IF(('Summary &amp; Purchase Assumptions'!$I$27+1)&lt;=CD$6,
IF(('Summary &amp; Purchase Assumptions'!$I$33+'Summary &amp; Purchase Assumptions'!$I$27-1)&gt;=CD$6,
IF(('Summary &amp; Purchase Assumptions'!$I$35+'Summary &amp; Purchase Assumptions'!$I$27-1)&gt;=CD$6,-('Summary &amp; Purchase Assumptions'!$I$32*'Summary &amp; Purchase Assumptions'!$I$28/12),-IPMT('Summary &amp; Purchase Assumptions'!$I$28/12,CD$6-'Summary &amp; Purchase Assumptions'!$I$35-'Summary &amp; Purchase Assumptions'!$I$27+1,'Summary &amp; Purchase Assumptions'!$I$34,-'Summary &amp; Purchase Assumptions'!$I$32)),""),""),"")</f>
        <v>-288702.40970142512</v>
      </c>
      <c r="CE60" s="32">
        <f ca="1">IF('Summary &amp; Purchase Assumptions'!$C$20&gt;=CE$5,
IF(('Summary &amp; Purchase Assumptions'!$I$27+1)&lt;=CE$6,
IF(('Summary &amp; Purchase Assumptions'!$I$33+'Summary &amp; Purchase Assumptions'!$I$27-1)&gt;=CE$6,
IF(('Summary &amp; Purchase Assumptions'!$I$35+'Summary &amp; Purchase Assumptions'!$I$27-1)&gt;=CE$6,-('Summary &amp; Purchase Assumptions'!$I$32*'Summary &amp; Purchase Assumptions'!$I$28/12),-IPMT('Summary &amp; Purchase Assumptions'!$I$28/12,CE$6-'Summary &amp; Purchase Assumptions'!$I$35-'Summary &amp; Purchase Assumptions'!$I$27+1,'Summary &amp; Purchase Assumptions'!$I$34,-'Summary &amp; Purchase Assumptions'!$I$32)),""),""),"")</f>
        <v>-288267.74404260109</v>
      </c>
      <c r="CF60" s="32">
        <f ca="1">IF('Summary &amp; Purchase Assumptions'!$C$20&gt;=CF$5,
IF(('Summary &amp; Purchase Assumptions'!$I$27+1)&lt;=CF$6,
IF(('Summary &amp; Purchase Assumptions'!$I$33+'Summary &amp; Purchase Assumptions'!$I$27-1)&gt;=CF$6,
IF(('Summary &amp; Purchase Assumptions'!$I$35+'Summary &amp; Purchase Assumptions'!$I$27-1)&gt;=CF$6,-('Summary &amp; Purchase Assumptions'!$I$32*'Summary &amp; Purchase Assumptions'!$I$28/12),-IPMT('Summary &amp; Purchase Assumptions'!$I$28/12,CF$6-'Summary &amp; Purchase Assumptions'!$I$35-'Summary &amp; Purchase Assumptions'!$I$27+1,'Summary &amp; Purchase Assumptions'!$I$34,-'Summary &amp; Purchase Assumptions'!$I$32)),""),""),"")</f>
        <v>-287831.2672768652</v>
      </c>
      <c r="CG60" s="32">
        <f ca="1">IF('Summary &amp; Purchase Assumptions'!$C$20&gt;=CG$5,
IF(('Summary &amp; Purchase Assumptions'!$I$27+1)&lt;=CG$6,
IF(('Summary &amp; Purchase Assumptions'!$I$33+'Summary &amp; Purchase Assumptions'!$I$27-1)&gt;=CG$6,
IF(('Summary &amp; Purchase Assumptions'!$I$35+'Summary &amp; Purchase Assumptions'!$I$27-1)&gt;=CG$6,-('Summary &amp; Purchase Assumptions'!$I$32*'Summary &amp; Purchase Assumptions'!$I$28/12),-IPMT('Summary &amp; Purchase Assumptions'!$I$28/12,CG$6-'Summary &amp; Purchase Assumptions'!$I$35-'Summary &amp; Purchase Assumptions'!$I$27+1,'Summary &amp; Purchase Assumptions'!$I$34,-'Summary &amp; Purchase Assumptions'!$I$32)),""),""),"")</f>
        <v>-287392.9718579388</v>
      </c>
      <c r="CH60" s="32">
        <f ca="1">IF('Summary &amp; Purchase Assumptions'!$C$20&gt;=CH$5,
IF(('Summary &amp; Purchase Assumptions'!$I$27+1)&lt;=CH$6,
IF(('Summary &amp; Purchase Assumptions'!$I$33+'Summary &amp; Purchase Assumptions'!$I$27-1)&gt;=CH$6,
IF(('Summary &amp; Purchase Assumptions'!$I$35+'Summary &amp; Purchase Assumptions'!$I$27-1)&gt;=CH$6,-('Summary &amp; Purchase Assumptions'!$I$32*'Summary &amp; Purchase Assumptions'!$I$28/12),-IPMT('Summary &amp; Purchase Assumptions'!$I$28/12,CH$6-'Summary &amp; Purchase Assumptions'!$I$35-'Summary &amp; Purchase Assumptions'!$I$27+1,'Summary &amp; Purchase Assumptions'!$I$34,-'Summary &amp; Purchase Assumptions'!$I$32)),""),""),"")</f>
        <v>-286952.85020810022</v>
      </c>
      <c r="CI60" s="32">
        <f ca="1">IF('Summary &amp; Purchase Assumptions'!$C$20&gt;=CI$5,
IF(('Summary &amp; Purchase Assumptions'!$I$27+1)&lt;=CI$6,
IF(('Summary &amp; Purchase Assumptions'!$I$33+'Summary &amp; Purchase Assumptions'!$I$27-1)&gt;=CI$6,
IF(('Summary &amp; Purchase Assumptions'!$I$35+'Summary &amp; Purchase Assumptions'!$I$27-1)&gt;=CI$6,-('Summary &amp; Purchase Assumptions'!$I$32*'Summary &amp; Purchase Assumptions'!$I$28/12),-IPMT('Summary &amp; Purchase Assumptions'!$I$28/12,CI$6-'Summary &amp; Purchase Assumptions'!$I$35-'Summary &amp; Purchase Assumptions'!$I$27+1,'Summary &amp; Purchase Assumptions'!$I$34,-'Summary &amp; Purchase Assumptions'!$I$32)),""),""),"")</f>
        <v>-286510.89471805393</v>
      </c>
      <c r="CJ60" s="32">
        <f ca="1">IF('Summary &amp; Purchase Assumptions'!$C$20&gt;=CJ$5,
IF(('Summary &amp; Purchase Assumptions'!$I$27+1)&lt;=CJ$6,
IF(('Summary &amp; Purchase Assumptions'!$I$33+'Summary &amp; Purchase Assumptions'!$I$27-1)&gt;=CJ$6,
IF(('Summary &amp; Purchase Assumptions'!$I$35+'Summary &amp; Purchase Assumptions'!$I$27-1)&gt;=CJ$6,-('Summary &amp; Purchase Assumptions'!$I$32*'Summary &amp; Purchase Assumptions'!$I$28/12),-IPMT('Summary &amp; Purchase Assumptions'!$I$28/12,CJ$6-'Summary &amp; Purchase Assumptions'!$I$35-'Summary &amp; Purchase Assumptions'!$I$27+1,'Summary &amp; Purchase Assumptions'!$I$34,-'Summary &amp; Purchase Assumptions'!$I$32)),""),""),"")</f>
        <v>-286067.09774679918</v>
      </c>
      <c r="CK60" s="32">
        <f ca="1">IF('Summary &amp; Purchase Assumptions'!$C$20&gt;=CK$5,
IF(('Summary &amp; Purchase Assumptions'!$I$27+1)&lt;=CK$6,
IF(('Summary &amp; Purchase Assumptions'!$I$33+'Summary &amp; Purchase Assumptions'!$I$27-1)&gt;=CK$6,
IF(('Summary &amp; Purchase Assumptions'!$I$35+'Summary &amp; Purchase Assumptions'!$I$27-1)&gt;=CK$6,-('Summary &amp; Purchase Assumptions'!$I$32*'Summary &amp; Purchase Assumptions'!$I$28/12),-IPMT('Summary &amp; Purchase Assumptions'!$I$28/12,CK$6-'Summary &amp; Purchase Assumptions'!$I$35-'Summary &amp; Purchase Assumptions'!$I$27+1,'Summary &amp; Purchase Assumptions'!$I$34,-'Summary &amp; Purchase Assumptions'!$I$32)),""),""),"")</f>
        <v>-285621.4516214974</v>
      </c>
      <c r="CL60" s="32">
        <f ca="1">IF('Summary &amp; Purchase Assumptions'!$C$20&gt;=CL$5,
IF(('Summary &amp; Purchase Assumptions'!$I$27+1)&lt;=CL$6,
IF(('Summary &amp; Purchase Assumptions'!$I$33+'Summary &amp; Purchase Assumptions'!$I$27-1)&gt;=CL$6,
IF(('Summary &amp; Purchase Assumptions'!$I$35+'Summary &amp; Purchase Assumptions'!$I$27-1)&gt;=CL$6,-('Summary &amp; Purchase Assumptions'!$I$32*'Summary &amp; Purchase Assumptions'!$I$28/12),-IPMT('Summary &amp; Purchase Assumptions'!$I$28/12,CL$6-'Summary &amp; Purchase Assumptions'!$I$35-'Summary &amp; Purchase Assumptions'!$I$27+1,'Summary &amp; Purchase Assumptions'!$I$34,-'Summary &amp; Purchase Assumptions'!$I$32)),""),""),"")</f>
        <v>-285173.94863734033</v>
      </c>
      <c r="CM60" s="32">
        <f ca="1">IF('Summary &amp; Purchase Assumptions'!$C$20&gt;=CM$5,
IF(('Summary &amp; Purchase Assumptions'!$I$27+1)&lt;=CM$6,
IF(('Summary &amp; Purchase Assumptions'!$I$33+'Summary &amp; Purchase Assumptions'!$I$27-1)&gt;=CM$6,
IF(('Summary &amp; Purchase Assumptions'!$I$35+'Summary &amp; Purchase Assumptions'!$I$27-1)&gt;=CM$6,-('Summary &amp; Purchase Assumptions'!$I$32*'Summary &amp; Purchase Assumptions'!$I$28/12),-IPMT('Summary &amp; Purchase Assumptions'!$I$28/12,CM$6-'Summary &amp; Purchase Assumptions'!$I$35-'Summary &amp; Purchase Assumptions'!$I$27+1,'Summary &amp; Purchase Assumptions'!$I$34,-'Summary &amp; Purchase Assumptions'!$I$32)),""),""),"")</f>
        <v>-284724.58105741598</v>
      </c>
      <c r="CN60" s="32">
        <f ca="1">IF('Summary &amp; Purchase Assumptions'!$C$20&gt;=CN$5,
IF(('Summary &amp; Purchase Assumptions'!$I$27+1)&lt;=CN$6,
IF(('Summary &amp; Purchase Assumptions'!$I$33+'Summary &amp; Purchase Assumptions'!$I$27-1)&gt;=CN$6,
IF(('Summary &amp; Purchase Assumptions'!$I$35+'Summary &amp; Purchase Assumptions'!$I$27-1)&gt;=CN$6,-('Summary &amp; Purchase Assumptions'!$I$32*'Summary &amp; Purchase Assumptions'!$I$28/12),-IPMT('Summary &amp; Purchase Assumptions'!$I$28/12,CN$6-'Summary &amp; Purchase Assumptions'!$I$35-'Summary &amp; Purchase Assumptions'!$I$27+1,'Summary &amp; Purchase Assumptions'!$I$34,-'Summary &amp; Purchase Assumptions'!$I$32)),""),""),"")</f>
        <v>-284273.3411125752</v>
      </c>
      <c r="CO60" s="32">
        <f ca="1">IF('Summary &amp; Purchase Assumptions'!$C$20&gt;=CO$5,
IF(('Summary &amp; Purchase Assumptions'!$I$27+1)&lt;=CO$6,
IF(('Summary &amp; Purchase Assumptions'!$I$33+'Summary &amp; Purchase Assumptions'!$I$27-1)&gt;=CO$6,
IF(('Summary &amp; Purchase Assumptions'!$I$35+'Summary &amp; Purchase Assumptions'!$I$27-1)&gt;=CO$6,-('Summary &amp; Purchase Assumptions'!$I$32*'Summary &amp; Purchase Assumptions'!$I$28/12),-IPMT('Summary &amp; Purchase Assumptions'!$I$28/12,CO$6-'Summary &amp; Purchase Assumptions'!$I$35-'Summary &amp; Purchase Assumptions'!$I$27+1,'Summary &amp; Purchase Assumptions'!$I$34,-'Summary &amp; Purchase Assumptions'!$I$32)),""),""),"")</f>
        <v>-283820.22100129753</v>
      </c>
      <c r="CP60" s="32">
        <f ca="1">IF('Summary &amp; Purchase Assumptions'!$C$20&gt;=CP$5,
IF(('Summary &amp; Purchase Assumptions'!$I$27+1)&lt;=CP$6,
IF(('Summary &amp; Purchase Assumptions'!$I$33+'Summary &amp; Purchase Assumptions'!$I$27-1)&gt;=CP$6,
IF(('Summary &amp; Purchase Assumptions'!$I$35+'Summary &amp; Purchase Assumptions'!$I$27-1)&gt;=CP$6,-('Summary &amp; Purchase Assumptions'!$I$32*'Summary &amp; Purchase Assumptions'!$I$28/12),-IPMT('Summary &amp; Purchase Assumptions'!$I$28/12,CP$6-'Summary &amp; Purchase Assumptions'!$I$35-'Summary &amp; Purchase Assumptions'!$I$27+1,'Summary &amp; Purchase Assumptions'!$I$34,-'Summary &amp; Purchase Assumptions'!$I$32)),""),""),"")</f>
        <v>-283365.21288955619</v>
      </c>
      <c r="CQ60" s="32">
        <f ca="1">IF('Summary &amp; Purchase Assumptions'!$C$20&gt;=CQ$5,
IF(('Summary &amp; Purchase Assumptions'!$I$27+1)&lt;=CQ$6,
IF(('Summary &amp; Purchase Assumptions'!$I$33+'Summary &amp; Purchase Assumptions'!$I$27-1)&gt;=CQ$6,
IF(('Summary &amp; Purchase Assumptions'!$I$35+'Summary &amp; Purchase Assumptions'!$I$27-1)&gt;=CQ$6,-('Summary &amp; Purchase Assumptions'!$I$32*'Summary &amp; Purchase Assumptions'!$I$28/12),-IPMT('Summary &amp; Purchase Assumptions'!$I$28/12,CQ$6-'Summary &amp; Purchase Assumptions'!$I$35-'Summary &amp; Purchase Assumptions'!$I$27+1,'Summary &amp; Purchase Assumptions'!$I$34,-'Summary &amp; Purchase Assumptions'!$I$32)),""),""),"")</f>
        <v>-282908.30891068274</v>
      </c>
      <c r="CR60" s="32">
        <f ca="1">IF('Summary &amp; Purchase Assumptions'!$C$20&gt;=CR$5,
IF(('Summary &amp; Purchase Assumptions'!$I$27+1)&lt;=CR$6,
IF(('Summary &amp; Purchase Assumptions'!$I$33+'Summary &amp; Purchase Assumptions'!$I$27-1)&gt;=CR$6,
IF(('Summary &amp; Purchase Assumptions'!$I$35+'Summary &amp; Purchase Assumptions'!$I$27-1)&gt;=CR$6,-('Summary &amp; Purchase Assumptions'!$I$32*'Summary &amp; Purchase Assumptions'!$I$28/12),-IPMT('Summary &amp; Purchase Assumptions'!$I$28/12,CR$6-'Summary &amp; Purchase Assumptions'!$I$35-'Summary &amp; Purchase Assumptions'!$I$27+1,'Summary &amp; Purchase Assumptions'!$I$34,-'Summary &amp; Purchase Assumptions'!$I$32)),""),""),"")</f>
        <v>-282449.50116523058</v>
      </c>
      <c r="CS60" s="32">
        <f ca="1">IF('Summary &amp; Purchase Assumptions'!$C$20&gt;=CS$5,
IF(('Summary &amp; Purchase Assumptions'!$I$27+1)&lt;=CS$6,
IF(('Summary &amp; Purchase Assumptions'!$I$33+'Summary &amp; Purchase Assumptions'!$I$27-1)&gt;=CS$6,
IF(('Summary &amp; Purchase Assumptions'!$I$35+'Summary &amp; Purchase Assumptions'!$I$27-1)&gt;=CS$6,-('Summary &amp; Purchase Assumptions'!$I$32*'Summary &amp; Purchase Assumptions'!$I$28/12),-IPMT('Summary &amp; Purchase Assumptions'!$I$28/12,CS$6-'Summary &amp; Purchase Assumptions'!$I$35-'Summary &amp; Purchase Assumptions'!$I$27+1,'Summary &amp; Purchase Assumptions'!$I$34,-'Summary &amp; Purchase Assumptions'!$I$32)),""),""),"")</f>
        <v>-281988.78172083898</v>
      </c>
      <c r="CT60" s="32">
        <f ca="1">IF('Summary &amp; Purchase Assumptions'!$C$20&gt;=CT$5,
IF(('Summary &amp; Purchase Assumptions'!$I$27+1)&lt;=CT$6,
IF(('Summary &amp; Purchase Assumptions'!$I$33+'Summary &amp; Purchase Assumptions'!$I$27-1)&gt;=CT$6,
IF(('Summary &amp; Purchase Assumptions'!$I$35+'Summary &amp; Purchase Assumptions'!$I$27-1)&gt;=CT$6,-('Summary &amp; Purchase Assumptions'!$I$32*'Summary &amp; Purchase Assumptions'!$I$28/12),-IPMT('Summary &amp; Purchase Assumptions'!$I$28/12,CT$6-'Summary &amp; Purchase Assumptions'!$I$35-'Summary &amp; Purchase Assumptions'!$I$27+1,'Summary &amp; Purchase Assumptions'!$I$34,-'Summary &amp; Purchase Assumptions'!$I$32)),""),""),"")</f>
        <v>-281526.14261209581</v>
      </c>
      <c r="CU60" s="32">
        <f ca="1">IF('Summary &amp; Purchase Assumptions'!$C$20&gt;=CU$5,
IF(('Summary &amp; Purchase Assumptions'!$I$27+1)&lt;=CU$6,
IF(('Summary &amp; Purchase Assumptions'!$I$33+'Summary &amp; Purchase Assumptions'!$I$27-1)&gt;=CU$6,
IF(('Summary &amp; Purchase Assumptions'!$I$35+'Summary &amp; Purchase Assumptions'!$I$27-1)&gt;=CU$6,-('Summary &amp; Purchase Assumptions'!$I$32*'Summary &amp; Purchase Assumptions'!$I$28/12),-IPMT('Summary &amp; Purchase Assumptions'!$I$28/12,CU$6-'Summary &amp; Purchase Assumptions'!$I$35-'Summary &amp; Purchase Assumptions'!$I$27+1,'Summary &amp; Purchase Assumptions'!$I$34,-'Summary &amp; Purchase Assumptions'!$I$32)),""),""),"")</f>
        <v>-281061.57584039954</v>
      </c>
      <c r="CV60" s="32">
        <f ca="1">IF('Summary &amp; Purchase Assumptions'!$C$20&gt;=CV$5,
IF(('Summary &amp; Purchase Assumptions'!$I$27+1)&lt;=CV$6,
IF(('Summary &amp; Purchase Assumptions'!$I$33+'Summary &amp; Purchase Assumptions'!$I$27-1)&gt;=CV$6,
IF(('Summary &amp; Purchase Assumptions'!$I$35+'Summary &amp; Purchase Assumptions'!$I$27-1)&gt;=CV$6,-('Summary &amp; Purchase Assumptions'!$I$32*'Summary &amp; Purchase Assumptions'!$I$28/12),-IPMT('Summary &amp; Purchase Assumptions'!$I$28/12,CV$6-'Summary &amp; Purchase Assumptions'!$I$35-'Summary &amp; Purchase Assumptions'!$I$27+1,'Summary &amp; Purchase Assumptions'!$I$34,-'Summary &amp; Purchase Assumptions'!$I$32)),""),""),"")</f>
        <v>-280595.07337382121</v>
      </c>
      <c r="CW60" s="32">
        <f ca="1">IF('Summary &amp; Purchase Assumptions'!$C$20&gt;=CW$5,
IF(('Summary &amp; Purchase Assumptions'!$I$27+1)&lt;=CW$6,
IF(('Summary &amp; Purchase Assumptions'!$I$33+'Summary &amp; Purchase Assumptions'!$I$27-1)&gt;=CW$6,
IF(('Summary &amp; Purchase Assumptions'!$I$35+'Summary &amp; Purchase Assumptions'!$I$27-1)&gt;=CW$6,-('Summary &amp; Purchase Assumptions'!$I$32*'Summary &amp; Purchase Assumptions'!$I$28/12),-IPMT('Summary &amp; Purchase Assumptions'!$I$28/12,CW$6-'Summary &amp; Purchase Assumptions'!$I$35-'Summary &amp; Purchase Assumptions'!$I$27+1,'Summary &amp; Purchase Assumptions'!$I$34,-'Summary &amp; Purchase Assumptions'!$I$32)),""),""),"")</f>
        <v>-280126.62714696547</v>
      </c>
      <c r="CX60" s="32">
        <f ca="1">IF('Summary &amp; Purchase Assumptions'!$C$20&gt;=CX$5,
IF(('Summary &amp; Purchase Assumptions'!$I$27+1)&lt;=CX$6,
IF(('Summary &amp; Purchase Assumptions'!$I$33+'Summary &amp; Purchase Assumptions'!$I$27-1)&gt;=CX$6,
IF(('Summary &amp; Purchase Assumptions'!$I$35+'Summary &amp; Purchase Assumptions'!$I$27-1)&gt;=CX$6,-('Summary &amp; Purchase Assumptions'!$I$32*'Summary &amp; Purchase Assumptions'!$I$28/12),-IPMT('Summary &amp; Purchase Assumptions'!$I$28/12,CX$6-'Summary &amp; Purchase Assumptions'!$I$35-'Summary &amp; Purchase Assumptions'!$I$27+1,'Summary &amp; Purchase Assumptions'!$I$34,-'Summary &amp; Purchase Assumptions'!$I$32)),""),""),"")</f>
        <v>-279656.22906083113</v>
      </c>
      <c r="CY60" s="32">
        <f ca="1">IF('Summary &amp; Purchase Assumptions'!$C$20&gt;=CY$5,
IF(('Summary &amp; Purchase Assumptions'!$I$27+1)&lt;=CY$6,
IF(('Summary &amp; Purchase Assumptions'!$I$33+'Summary &amp; Purchase Assumptions'!$I$27-1)&gt;=CY$6,
IF(('Summary &amp; Purchase Assumptions'!$I$35+'Summary &amp; Purchase Assumptions'!$I$27-1)&gt;=CY$6,-('Summary &amp; Purchase Assumptions'!$I$32*'Summary &amp; Purchase Assumptions'!$I$28/12),-IPMT('Summary &amp; Purchase Assumptions'!$I$28/12,CY$6-'Summary &amp; Purchase Assumptions'!$I$35-'Summary &amp; Purchase Assumptions'!$I$27+1,'Summary &amp; Purchase Assumptions'!$I$34,-'Summary &amp; Purchase Assumptions'!$I$32)),""),""),"")</f>
        <v>-279183.87098267121</v>
      </c>
      <c r="CZ60" s="32">
        <f ca="1">IF('Summary &amp; Purchase Assumptions'!$C$20&gt;=CZ$5,
IF(('Summary &amp; Purchase Assumptions'!$I$27+1)&lt;=CZ$6,
IF(('Summary &amp; Purchase Assumptions'!$I$33+'Summary &amp; Purchase Assumptions'!$I$27-1)&gt;=CZ$6,
IF(('Summary &amp; Purchase Assumptions'!$I$35+'Summary &amp; Purchase Assumptions'!$I$27-1)&gt;=CZ$6,-('Summary &amp; Purchase Assumptions'!$I$32*'Summary &amp; Purchase Assumptions'!$I$28/12),-IPMT('Summary &amp; Purchase Assumptions'!$I$28/12,CZ$6-'Summary &amp; Purchase Assumptions'!$I$35-'Summary &amp; Purchase Assumptions'!$I$27+1,'Summary &amp; Purchase Assumptions'!$I$34,-'Summary &amp; Purchase Assumptions'!$I$32)),""),""),"")</f>
        <v>-278709.54474585236</v>
      </c>
      <c r="DA60" s="32">
        <f ca="1">IF('Summary &amp; Purchase Assumptions'!$C$20&gt;=DA$5,
IF(('Summary &amp; Purchase Assumptions'!$I$27+1)&lt;=DA$6,
IF(('Summary &amp; Purchase Assumptions'!$I$33+'Summary &amp; Purchase Assumptions'!$I$27-1)&gt;=DA$6,
IF(('Summary &amp; Purchase Assumptions'!$I$35+'Summary &amp; Purchase Assumptions'!$I$27-1)&gt;=DA$6,-('Summary &amp; Purchase Assumptions'!$I$32*'Summary &amp; Purchase Assumptions'!$I$28/12),-IPMT('Summary &amp; Purchase Assumptions'!$I$28/12,DA$6-'Summary &amp; Purchase Assumptions'!$I$35-'Summary &amp; Purchase Assumptions'!$I$27+1,'Summary &amp; Purchase Assumptions'!$I$34,-'Summary &amp; Purchase Assumptions'!$I$32)),""),""),"")</f>
        <v>-278233.24214971339</v>
      </c>
      <c r="DB60" s="32">
        <f ca="1">IF('Summary &amp; Purchase Assumptions'!$C$20&gt;=DB$5,
IF(('Summary &amp; Purchase Assumptions'!$I$27+1)&lt;=DB$6,
IF(('Summary &amp; Purchase Assumptions'!$I$33+'Summary &amp; Purchase Assumptions'!$I$27-1)&gt;=DB$6,
IF(('Summary &amp; Purchase Assumptions'!$I$35+'Summary &amp; Purchase Assumptions'!$I$27-1)&gt;=DB$6,-('Summary &amp; Purchase Assumptions'!$I$32*'Summary &amp; Purchase Assumptions'!$I$28/12),-IPMT('Summary &amp; Purchase Assumptions'!$I$28/12,DB$6-'Summary &amp; Purchase Assumptions'!$I$35-'Summary &amp; Purchase Assumptions'!$I$27+1,'Summary &amp; Purchase Assumptions'!$I$34,-'Summary &amp; Purchase Assumptions'!$I$32)),""),""),"")</f>
        <v>-277754.95495942386</v>
      </c>
      <c r="DC60" s="32">
        <f ca="1">IF('Summary &amp; Purchase Assumptions'!$C$20&gt;=DC$5,
IF(('Summary &amp; Purchase Assumptions'!$I$27+1)&lt;=DC$6,
IF(('Summary &amp; Purchase Assumptions'!$I$33+'Summary &amp; Purchase Assumptions'!$I$27-1)&gt;=DC$6,
IF(('Summary &amp; Purchase Assumptions'!$I$35+'Summary &amp; Purchase Assumptions'!$I$27-1)&gt;=DC$6,-('Summary &amp; Purchase Assumptions'!$I$32*'Summary &amp; Purchase Assumptions'!$I$28/12),-IPMT('Summary &amp; Purchase Assumptions'!$I$28/12,DC$6-'Summary &amp; Purchase Assumptions'!$I$35-'Summary &amp; Purchase Assumptions'!$I$27+1,'Summary &amp; Purchase Assumptions'!$I$34,-'Summary &amp; Purchase Assumptions'!$I$32)),""),""),"")</f>
        <v>-277274.67490584141</v>
      </c>
      <c r="DD60" s="32">
        <f ca="1">IF('Summary &amp; Purchase Assumptions'!$C$20&gt;=DD$5,
IF(('Summary &amp; Purchase Assumptions'!$I$27+1)&lt;=DD$6,
IF(('Summary &amp; Purchase Assumptions'!$I$33+'Summary &amp; Purchase Assumptions'!$I$27-1)&gt;=DD$6,
IF(('Summary &amp; Purchase Assumptions'!$I$35+'Summary &amp; Purchase Assumptions'!$I$27-1)&gt;=DD$6,-('Summary &amp; Purchase Assumptions'!$I$32*'Summary &amp; Purchase Assumptions'!$I$28/12),-IPMT('Summary &amp; Purchase Assumptions'!$I$28/12,DD$6-'Summary &amp; Purchase Assumptions'!$I$35-'Summary &amp; Purchase Assumptions'!$I$27+1,'Summary &amp; Purchase Assumptions'!$I$34,-'Summary &amp; Purchase Assumptions'!$I$32)),""),""),"")</f>
        <v>-276792.39368536911</v>
      </c>
      <c r="DE60" s="32">
        <f ca="1">IF('Summary &amp; Purchase Assumptions'!$C$20&gt;=DE$5,
IF(('Summary &amp; Purchase Assumptions'!$I$27+1)&lt;=DE$6,
IF(('Summary &amp; Purchase Assumptions'!$I$33+'Summary &amp; Purchase Assumptions'!$I$27-1)&gt;=DE$6,
IF(('Summary &amp; Purchase Assumptions'!$I$35+'Summary &amp; Purchase Assumptions'!$I$27-1)&gt;=DE$6,-('Summary &amp; Purchase Assumptions'!$I$32*'Summary &amp; Purchase Assumptions'!$I$28/12),-IPMT('Summary &amp; Purchase Assumptions'!$I$28/12,DE$6-'Summary &amp; Purchase Assumptions'!$I$35-'Summary &amp; Purchase Assumptions'!$I$27+1,'Summary &amp; Purchase Assumptions'!$I$34,-'Summary &amp; Purchase Assumptions'!$I$32)),""),""),"")</f>
        <v>-276308.10295981145</v>
      </c>
      <c r="DF60" s="32">
        <f ca="1">IF('Summary &amp; Purchase Assumptions'!$C$20&gt;=DF$5,
IF(('Summary &amp; Purchase Assumptions'!$I$27+1)&lt;=DF$6,
IF(('Summary &amp; Purchase Assumptions'!$I$33+'Summary &amp; Purchase Assumptions'!$I$27-1)&gt;=DF$6,
IF(('Summary &amp; Purchase Assumptions'!$I$35+'Summary &amp; Purchase Assumptions'!$I$27-1)&gt;=DF$6,-('Summary &amp; Purchase Assumptions'!$I$32*'Summary &amp; Purchase Assumptions'!$I$28/12),-IPMT('Summary &amp; Purchase Assumptions'!$I$28/12,DF$6-'Summary &amp; Purchase Assumptions'!$I$35-'Summary &amp; Purchase Assumptions'!$I$27+1,'Summary &amp; Purchase Assumptions'!$I$34,-'Summary &amp; Purchase Assumptions'!$I$32)),""),""),"")</f>
        <v>-275821.79435623065</v>
      </c>
      <c r="DG60" s="32">
        <f ca="1">IF('Summary &amp; Purchase Assumptions'!$C$20&gt;=DG$5,
IF(('Summary &amp; Purchase Assumptions'!$I$27+1)&lt;=DG$6,
IF(('Summary &amp; Purchase Assumptions'!$I$33+'Summary &amp; Purchase Assumptions'!$I$27-1)&gt;=DG$6,
IF(('Summary &amp; Purchase Assumptions'!$I$35+'Summary &amp; Purchase Assumptions'!$I$27-1)&gt;=DG$6,-('Summary &amp; Purchase Assumptions'!$I$32*'Summary &amp; Purchase Assumptions'!$I$28/12),-IPMT('Summary &amp; Purchase Assumptions'!$I$28/12,DG$6-'Summary &amp; Purchase Assumptions'!$I$35-'Summary &amp; Purchase Assumptions'!$I$27+1,'Summary &amp; Purchase Assumptions'!$I$34,-'Summary &amp; Purchase Assumptions'!$I$32)),""),""),"")</f>
        <v>-275333.45946680161</v>
      </c>
      <c r="DH60" s="32">
        <f ca="1">IF('Summary &amp; Purchase Assumptions'!$C$20&gt;=DH$5,
IF(('Summary &amp; Purchase Assumptions'!$I$27+1)&lt;=DH$6,
IF(('Summary &amp; Purchase Assumptions'!$I$33+'Summary &amp; Purchase Assumptions'!$I$27-1)&gt;=DH$6,
IF(('Summary &amp; Purchase Assumptions'!$I$35+'Summary &amp; Purchase Assumptions'!$I$27-1)&gt;=DH$6,-('Summary &amp; Purchase Assumptions'!$I$32*'Summary &amp; Purchase Assumptions'!$I$28/12),-IPMT('Summary &amp; Purchase Assumptions'!$I$28/12,DH$6-'Summary &amp; Purchase Assumptions'!$I$35-'Summary &amp; Purchase Assumptions'!$I$27+1,'Summary &amp; Purchase Assumptions'!$I$34,-'Summary &amp; Purchase Assumptions'!$I$32)),""),""),"")</f>
        <v>-274843.08984866657</v>
      </c>
      <c r="DI60" s="32">
        <f ca="1">IF('Summary &amp; Purchase Assumptions'!$C$20&gt;=DI$5,
IF(('Summary &amp; Purchase Assumptions'!$I$27+1)&lt;=DI$6,
IF(('Summary &amp; Purchase Assumptions'!$I$33+'Summary &amp; Purchase Assumptions'!$I$27-1)&gt;=DI$6,
IF(('Summary &amp; Purchase Assumptions'!$I$35+'Summary &amp; Purchase Assumptions'!$I$27-1)&gt;=DI$6,-('Summary &amp; Purchase Assumptions'!$I$32*'Summary &amp; Purchase Assumptions'!$I$28/12),-IPMT('Summary &amp; Purchase Assumptions'!$I$28/12,DI$6-'Summary &amp; Purchase Assumptions'!$I$35-'Summary &amp; Purchase Assumptions'!$I$27+1,'Summary &amp; Purchase Assumptions'!$I$34,-'Summary &amp; Purchase Assumptions'!$I$32)),""),""),"")</f>
        <v>-274350.67702378932</v>
      </c>
      <c r="DJ60" s="32">
        <f ca="1">IF('Summary &amp; Purchase Assumptions'!$C$20&gt;=DJ$5,
IF(('Summary &amp; Purchase Assumptions'!$I$27+1)&lt;=DJ$6,
IF(('Summary &amp; Purchase Assumptions'!$I$33+'Summary &amp; Purchase Assumptions'!$I$27-1)&gt;=DJ$6,
IF(('Summary &amp; Purchase Assumptions'!$I$35+'Summary &amp; Purchase Assumptions'!$I$27-1)&gt;=DJ$6,-('Summary &amp; Purchase Assumptions'!$I$32*'Summary &amp; Purchase Assumptions'!$I$28/12),-IPMT('Summary &amp; Purchase Assumptions'!$I$28/12,DJ$6-'Summary &amp; Purchase Assumptions'!$I$35-'Summary &amp; Purchase Assumptions'!$I$27+1,'Summary &amp; Purchase Assumptions'!$I$34,-'Summary &amp; Purchase Assumptions'!$I$32)),""),""),"")</f>
        <v>-273856.21247880848</v>
      </c>
      <c r="DK60" s="32">
        <f ca="1">IF('Summary &amp; Purchase Assumptions'!$C$20&gt;=DK$5,
IF(('Summary &amp; Purchase Assumptions'!$I$27+1)&lt;=DK$6,
IF(('Summary &amp; Purchase Assumptions'!$I$33+'Summary &amp; Purchase Assumptions'!$I$27-1)&gt;=DK$6,
IF(('Summary &amp; Purchase Assumptions'!$I$35+'Summary &amp; Purchase Assumptions'!$I$27-1)&gt;=DK$6,-('Summary &amp; Purchase Assumptions'!$I$32*'Summary &amp; Purchase Assumptions'!$I$28/12),-IPMT('Summary &amp; Purchase Assumptions'!$I$28/12,DK$6-'Summary &amp; Purchase Assumptions'!$I$35-'Summary &amp; Purchase Assumptions'!$I$27+1,'Summary &amp; Purchase Assumptions'!$I$34,-'Summary &amp; Purchase Assumptions'!$I$32)),""),""),"")</f>
        <v>-273359.68766489014</v>
      </c>
      <c r="DL60" s="32">
        <f ca="1">IF('Summary &amp; Purchase Assumptions'!$C$20&gt;=DL$5,
IF(('Summary &amp; Purchase Assumptions'!$I$27+1)&lt;=DL$6,
IF(('Summary &amp; Purchase Assumptions'!$I$33+'Summary &amp; Purchase Assumptions'!$I$27-1)&gt;=DL$6,
IF(('Summary &amp; Purchase Assumptions'!$I$35+'Summary &amp; Purchase Assumptions'!$I$27-1)&gt;=DL$6,-('Summary &amp; Purchase Assumptions'!$I$32*'Summary &amp; Purchase Assumptions'!$I$28/12),-IPMT('Summary &amp; Purchase Assumptions'!$I$28/12,DL$6-'Summary &amp; Purchase Assumptions'!$I$35-'Summary &amp; Purchase Assumptions'!$I$27+1,'Summary &amp; Purchase Assumptions'!$I$34,-'Summary &amp; Purchase Assumptions'!$I$32)),""),""),"")</f>
        <v>-272861.09399758052</v>
      </c>
      <c r="DM60" s="32">
        <f ca="1">IF('Summary &amp; Purchase Assumptions'!$C$20&gt;=DM$5,
IF(('Summary &amp; Purchase Assumptions'!$I$27+1)&lt;=DM$6,
IF(('Summary &amp; Purchase Assumptions'!$I$33+'Summary &amp; Purchase Assumptions'!$I$27-1)&gt;=DM$6,
IF(('Summary &amp; Purchase Assumptions'!$I$35+'Summary &amp; Purchase Assumptions'!$I$27-1)&gt;=DM$6,-('Summary &amp; Purchase Assumptions'!$I$32*'Summary &amp; Purchase Assumptions'!$I$28/12),-IPMT('Summary &amp; Purchase Assumptions'!$I$28/12,DM$6-'Summary &amp; Purchase Assumptions'!$I$35-'Summary &amp; Purchase Assumptions'!$I$27+1,'Summary &amp; Purchase Assumptions'!$I$34,-'Summary &amp; Purchase Assumptions'!$I$32)),""),""),"")</f>
        <v>-272360.42285665707</v>
      </c>
      <c r="DN60" s="32">
        <f ca="1">IF('Summary &amp; Purchase Assumptions'!$C$20&gt;=DN$5,
IF(('Summary &amp; Purchase Assumptions'!$I$27+1)&lt;=DN$6,
IF(('Summary &amp; Purchase Assumptions'!$I$33+'Summary &amp; Purchase Assumptions'!$I$27-1)&gt;=DN$6,
IF(('Summary &amp; Purchase Assumptions'!$I$35+'Summary &amp; Purchase Assumptions'!$I$27-1)&gt;=DN$6,-('Summary &amp; Purchase Assumptions'!$I$32*'Summary &amp; Purchase Assumptions'!$I$28/12),-IPMT('Summary &amp; Purchase Assumptions'!$I$28/12,DN$6-'Summary &amp; Purchase Assumptions'!$I$35-'Summary &amp; Purchase Assumptions'!$I$27+1,'Summary &amp; Purchase Assumptions'!$I$34,-'Summary &amp; Purchase Assumptions'!$I$32)),""),""),"")</f>
        <v>-271857.66558597982</v>
      </c>
      <c r="DO60" s="32">
        <f ca="1">IF('Summary &amp; Purchase Assumptions'!$C$20&gt;=DO$5,
IF(('Summary &amp; Purchase Assumptions'!$I$27+1)&lt;=DO$6,
IF(('Summary &amp; Purchase Assumptions'!$I$33+'Summary &amp; Purchase Assumptions'!$I$27-1)&gt;=DO$6,
IF(('Summary &amp; Purchase Assumptions'!$I$35+'Summary &amp; Purchase Assumptions'!$I$27-1)&gt;=DO$6,-('Summary &amp; Purchase Assumptions'!$I$32*'Summary &amp; Purchase Assumptions'!$I$28/12),-IPMT('Summary &amp; Purchase Assumptions'!$I$28/12,DO$6-'Summary &amp; Purchase Assumptions'!$I$35-'Summary &amp; Purchase Assumptions'!$I$27+1,'Summary &amp; Purchase Assumptions'!$I$34,-'Summary &amp; Purchase Assumptions'!$I$32)),""),""),"")</f>
        <v>-271352.81349334138</v>
      </c>
      <c r="DP60" s="32">
        <f ca="1">IF('Summary &amp; Purchase Assumptions'!$C$20&gt;=DP$5,
IF(('Summary &amp; Purchase Assumptions'!$I$27+1)&lt;=DP$6,
IF(('Summary &amp; Purchase Assumptions'!$I$33+'Summary &amp; Purchase Assumptions'!$I$27-1)&gt;=DP$6,
IF(('Summary &amp; Purchase Assumptions'!$I$35+'Summary &amp; Purchase Assumptions'!$I$27-1)&gt;=DP$6,-('Summary &amp; Purchase Assumptions'!$I$32*'Summary &amp; Purchase Assumptions'!$I$28/12),-IPMT('Summary &amp; Purchase Assumptions'!$I$28/12,DP$6-'Summary &amp; Purchase Assumptions'!$I$35-'Summary &amp; Purchase Assumptions'!$I$27+1,'Summary &amp; Purchase Assumptions'!$I$34,-'Summary &amp; Purchase Assumptions'!$I$32)),""),""),"")</f>
        <v>-270845.85785031691</v>
      </c>
      <c r="DQ60" s="32">
        <f ca="1">IF('Summary &amp; Purchase Assumptions'!$C$20&gt;=DQ$5,
IF(('Summary &amp; Purchase Assumptions'!$I$27+1)&lt;=DQ$6,
IF(('Summary &amp; Purchase Assumptions'!$I$33+'Summary &amp; Purchase Assumptions'!$I$27-1)&gt;=DQ$6,
IF(('Summary &amp; Purchase Assumptions'!$I$35+'Summary &amp; Purchase Assumptions'!$I$27-1)&gt;=DQ$6,-('Summary &amp; Purchase Assumptions'!$I$32*'Summary &amp; Purchase Assumptions'!$I$28/12),-IPMT('Summary &amp; Purchase Assumptions'!$I$28/12,DQ$6-'Summary &amp; Purchase Assumptions'!$I$35-'Summary &amp; Purchase Assumptions'!$I$27+1,'Summary &amp; Purchase Assumptions'!$I$34,-'Summary &amp; Purchase Assumptions'!$I$32)),""),""),"")</f>
        <v>-270336.78989211324</v>
      </c>
      <c r="DR60" s="32">
        <f ca="1">IF('Summary &amp; Purchase Assumptions'!$C$20&gt;=DR$5,
IF(('Summary &amp; Purchase Assumptions'!$I$27+1)&lt;=DR$6,
IF(('Summary &amp; Purchase Assumptions'!$I$33+'Summary &amp; Purchase Assumptions'!$I$27-1)&gt;=DR$6,
IF(('Summary &amp; Purchase Assumptions'!$I$35+'Summary &amp; Purchase Assumptions'!$I$27-1)&gt;=DR$6,-('Summary &amp; Purchase Assumptions'!$I$32*'Summary &amp; Purchase Assumptions'!$I$28/12),-IPMT('Summary &amp; Purchase Assumptions'!$I$28/12,DR$6-'Summary &amp; Purchase Assumptions'!$I$35-'Summary &amp; Purchase Assumptions'!$I$27+1,'Summary &amp; Purchase Assumptions'!$I$34,-'Summary &amp; Purchase Assumptions'!$I$32)),""),""),"")</f>
        <v>-269825.60081741703</v>
      </c>
      <c r="DS60" s="32">
        <f ca="1">IF('Summary &amp; Purchase Assumptions'!$C$20&gt;=DS$5,
IF(('Summary &amp; Purchase Assumptions'!$I$27+1)&lt;=DS$6,
IF(('Summary &amp; Purchase Assumptions'!$I$33+'Summary &amp; Purchase Assumptions'!$I$27-1)&gt;=DS$6,
IF(('Summary &amp; Purchase Assumptions'!$I$35+'Summary &amp; Purchase Assumptions'!$I$27-1)&gt;=DS$6,-('Summary &amp; Purchase Assumptions'!$I$32*'Summary &amp; Purchase Assumptions'!$I$28/12),-IPMT('Summary &amp; Purchase Assumptions'!$I$28/12,DS$6-'Summary &amp; Purchase Assumptions'!$I$35-'Summary &amp; Purchase Assumptions'!$I$27+1,'Summary &amp; Purchase Assumptions'!$I$34,-'Summary &amp; Purchase Assumptions'!$I$32)),""),""),"")</f>
        <v>-269312.28178824292</v>
      </c>
      <c r="DT60" s="32">
        <f ca="1">IF('Summary &amp; Purchase Assumptions'!$C$20&gt;=DT$5,
IF(('Summary &amp; Purchase Assumptions'!$I$27+1)&lt;=DT$6,
IF(('Summary &amp; Purchase Assumptions'!$I$33+'Summary &amp; Purchase Assumptions'!$I$27-1)&gt;=DT$6,
IF(('Summary &amp; Purchase Assumptions'!$I$35+'Summary &amp; Purchase Assumptions'!$I$27-1)&gt;=DT$6,-('Summary &amp; Purchase Assumptions'!$I$32*'Summary &amp; Purchase Assumptions'!$I$28/12),-IPMT('Summary &amp; Purchase Assumptions'!$I$28/12,DT$6-'Summary &amp; Purchase Assumptions'!$I$35-'Summary &amp; Purchase Assumptions'!$I$27+1,'Summary &amp; Purchase Assumptions'!$I$34,-'Summary &amp; Purchase Assumptions'!$I$32)),""),""),"")</f>
        <v>-268796.82392978057</v>
      </c>
      <c r="DU60" s="32">
        <f ca="1">IF('Summary &amp; Purchase Assumptions'!$C$20&gt;=DU$5,
IF(('Summary &amp; Purchase Assumptions'!$I$27+1)&lt;=DU$6,
IF(('Summary &amp; Purchase Assumptions'!$I$33+'Summary &amp; Purchase Assumptions'!$I$27-1)&gt;=DU$6,
IF(('Summary &amp; Purchase Assumptions'!$I$35+'Summary &amp; Purchase Assumptions'!$I$27-1)&gt;=DU$6,-('Summary &amp; Purchase Assumptions'!$I$32*'Summary &amp; Purchase Assumptions'!$I$28/12),-IPMT('Summary &amp; Purchase Assumptions'!$I$28/12,DU$6-'Summary &amp; Purchase Assumptions'!$I$35-'Summary &amp; Purchase Assumptions'!$I$27+1,'Summary &amp; Purchase Assumptions'!$I$34,-'Summary &amp; Purchase Assumptions'!$I$32)),""),""),"")</f>
        <v>-268279.21833024139</v>
      </c>
      <c r="DV60" s="32" t="str">
        <f>IF('Summary &amp; Purchase Assumptions'!$C$20&gt;=DV$5,
IF(('Summary &amp; Purchase Assumptions'!$I$27+1)&lt;=DV$6,
IF(('Summary &amp; Purchase Assumptions'!$I$33+'Summary &amp; Purchase Assumptions'!$I$27-1)&gt;=DV$6,
IF(('Summary &amp; Purchase Assumptions'!$I$35+'Summary &amp; Purchase Assumptions'!$I$27-1)&gt;=DV$6,-('Summary &amp; Purchase Assumptions'!$I$32*'Summary &amp; Purchase Assumptions'!$I$28/12),-IPMT('Summary &amp; Purchase Assumptions'!$I$28/12,DV$6-'Summary &amp; Purchase Assumptions'!$I$35-'Summary &amp; Purchase Assumptions'!$I$27+1,'Summary &amp; Purchase Assumptions'!$I$34,-'Summary &amp; Purchase Assumptions'!$I$32)),""),""),"")</f>
        <v/>
      </c>
      <c r="DW60" s="32" t="str">
        <f>IF('Summary &amp; Purchase Assumptions'!$C$20&gt;=DW$5,
IF(('Summary &amp; Purchase Assumptions'!$I$27+1)&lt;=DW$6,
IF(('Summary &amp; Purchase Assumptions'!$I$33+'Summary &amp; Purchase Assumptions'!$I$27-1)&gt;=DW$6,
IF(('Summary &amp; Purchase Assumptions'!$I$35+'Summary &amp; Purchase Assumptions'!$I$27-1)&gt;=DW$6,-('Summary &amp; Purchase Assumptions'!$I$32*'Summary &amp; Purchase Assumptions'!$I$28/12),-IPMT('Summary &amp; Purchase Assumptions'!$I$28/12,DW$6-'Summary &amp; Purchase Assumptions'!$I$35-'Summary &amp; Purchase Assumptions'!$I$27+1,'Summary &amp; Purchase Assumptions'!$I$34,-'Summary &amp; Purchase Assumptions'!$I$32)),""),""),"")</f>
        <v/>
      </c>
      <c r="DX60" s="32" t="str">
        <f>IF('Summary &amp; Purchase Assumptions'!$C$20&gt;=DX$5,
IF(('Summary &amp; Purchase Assumptions'!$I$27+1)&lt;=DX$6,
IF(('Summary &amp; Purchase Assumptions'!$I$33+'Summary &amp; Purchase Assumptions'!$I$27-1)&gt;=DX$6,
IF(('Summary &amp; Purchase Assumptions'!$I$35+'Summary &amp; Purchase Assumptions'!$I$27-1)&gt;=DX$6,-('Summary &amp; Purchase Assumptions'!$I$32*'Summary &amp; Purchase Assumptions'!$I$28/12),-IPMT('Summary &amp; Purchase Assumptions'!$I$28/12,DX$6-'Summary &amp; Purchase Assumptions'!$I$35-'Summary &amp; Purchase Assumptions'!$I$27+1,'Summary &amp; Purchase Assumptions'!$I$34,-'Summary &amp; Purchase Assumptions'!$I$32)),""),""),"")</f>
        <v/>
      </c>
      <c r="DY60" s="32" t="str">
        <f>IF('Summary &amp; Purchase Assumptions'!$C$20&gt;=DY$5,
IF(('Summary &amp; Purchase Assumptions'!$I$27+1)&lt;=DY$6,
IF(('Summary &amp; Purchase Assumptions'!$I$33+'Summary &amp; Purchase Assumptions'!$I$27-1)&gt;=DY$6,
IF(('Summary &amp; Purchase Assumptions'!$I$35+'Summary &amp; Purchase Assumptions'!$I$27-1)&gt;=DY$6,-('Summary &amp; Purchase Assumptions'!$I$32*'Summary &amp; Purchase Assumptions'!$I$28/12),-IPMT('Summary &amp; Purchase Assumptions'!$I$28/12,DY$6-'Summary &amp; Purchase Assumptions'!$I$35-'Summary &amp; Purchase Assumptions'!$I$27+1,'Summary &amp; Purchase Assumptions'!$I$34,-'Summary &amp; Purchase Assumptions'!$I$32)),""),""),"")</f>
        <v/>
      </c>
      <c r="DZ60" s="32" t="str">
        <f>IF('Summary &amp; Purchase Assumptions'!$C$20&gt;=DZ$5,
IF(('Summary &amp; Purchase Assumptions'!$I$27+1)&lt;=DZ$6,
IF(('Summary &amp; Purchase Assumptions'!$I$33+'Summary &amp; Purchase Assumptions'!$I$27-1)&gt;=DZ$6,
IF(('Summary &amp; Purchase Assumptions'!$I$35+'Summary &amp; Purchase Assumptions'!$I$27-1)&gt;=DZ$6,-('Summary &amp; Purchase Assumptions'!$I$32*'Summary &amp; Purchase Assumptions'!$I$28/12),-IPMT('Summary &amp; Purchase Assumptions'!$I$28/12,DZ$6-'Summary &amp; Purchase Assumptions'!$I$35-'Summary &amp; Purchase Assumptions'!$I$27+1,'Summary &amp; Purchase Assumptions'!$I$34,-'Summary &amp; Purchase Assumptions'!$I$32)),""),""),"")</f>
        <v/>
      </c>
      <c r="EA60" s="32" t="str">
        <f>IF('Summary &amp; Purchase Assumptions'!$C$20&gt;=EA$5,
IF(('Summary &amp; Purchase Assumptions'!$I$27+1)&lt;=EA$6,
IF(('Summary &amp; Purchase Assumptions'!$I$33+'Summary &amp; Purchase Assumptions'!$I$27-1)&gt;=EA$6,
IF(('Summary &amp; Purchase Assumptions'!$I$35+'Summary &amp; Purchase Assumptions'!$I$27-1)&gt;=EA$6,-('Summary &amp; Purchase Assumptions'!$I$32*'Summary &amp; Purchase Assumptions'!$I$28/12),-IPMT('Summary &amp; Purchase Assumptions'!$I$28/12,EA$6-'Summary &amp; Purchase Assumptions'!$I$35-'Summary &amp; Purchase Assumptions'!$I$27+1,'Summary &amp; Purchase Assumptions'!$I$34,-'Summary &amp; Purchase Assumptions'!$I$32)),""),""),"")</f>
        <v/>
      </c>
      <c r="EB60" s="32" t="str">
        <f>IF('Summary &amp; Purchase Assumptions'!$C$20&gt;=EB$5,
IF(('Summary &amp; Purchase Assumptions'!$I$27+1)&lt;=EB$6,
IF(('Summary &amp; Purchase Assumptions'!$I$33+'Summary &amp; Purchase Assumptions'!$I$27-1)&gt;=EB$6,
IF(('Summary &amp; Purchase Assumptions'!$I$35+'Summary &amp; Purchase Assumptions'!$I$27-1)&gt;=EB$6,-('Summary &amp; Purchase Assumptions'!$I$32*'Summary &amp; Purchase Assumptions'!$I$28/12),-IPMT('Summary &amp; Purchase Assumptions'!$I$28/12,EB$6-'Summary &amp; Purchase Assumptions'!$I$35-'Summary &amp; Purchase Assumptions'!$I$27+1,'Summary &amp; Purchase Assumptions'!$I$34,-'Summary &amp; Purchase Assumptions'!$I$32)),""),""),"")</f>
        <v/>
      </c>
      <c r="EC60" s="32" t="str">
        <f>IF('Summary &amp; Purchase Assumptions'!$C$20&gt;=EC$5,
IF(('Summary &amp; Purchase Assumptions'!$I$27+1)&lt;=EC$6,
IF(('Summary &amp; Purchase Assumptions'!$I$33+'Summary &amp; Purchase Assumptions'!$I$27-1)&gt;=EC$6,
IF(('Summary &amp; Purchase Assumptions'!$I$35+'Summary &amp; Purchase Assumptions'!$I$27-1)&gt;=EC$6,-('Summary &amp; Purchase Assumptions'!$I$32*'Summary &amp; Purchase Assumptions'!$I$28/12),-IPMT('Summary &amp; Purchase Assumptions'!$I$28/12,EC$6-'Summary &amp; Purchase Assumptions'!$I$35-'Summary &amp; Purchase Assumptions'!$I$27+1,'Summary &amp; Purchase Assumptions'!$I$34,-'Summary &amp; Purchase Assumptions'!$I$32)),""),""),"")</f>
        <v/>
      </c>
      <c r="ED60" s="32" t="str">
        <f>IF('Summary &amp; Purchase Assumptions'!$C$20&gt;=ED$5,
IF(('Summary &amp; Purchase Assumptions'!$I$27+1)&lt;=ED$6,
IF(('Summary &amp; Purchase Assumptions'!$I$33+'Summary &amp; Purchase Assumptions'!$I$27-1)&gt;=ED$6,
IF(('Summary &amp; Purchase Assumptions'!$I$35+'Summary &amp; Purchase Assumptions'!$I$27-1)&gt;=ED$6,-('Summary &amp; Purchase Assumptions'!$I$32*'Summary &amp; Purchase Assumptions'!$I$28/12),-IPMT('Summary &amp; Purchase Assumptions'!$I$28/12,ED$6-'Summary &amp; Purchase Assumptions'!$I$35-'Summary &amp; Purchase Assumptions'!$I$27+1,'Summary &amp; Purchase Assumptions'!$I$34,-'Summary &amp; Purchase Assumptions'!$I$32)),""),""),"")</f>
        <v/>
      </c>
      <c r="EE60" s="32" t="str">
        <f>IF('Summary &amp; Purchase Assumptions'!$C$20&gt;=EE$5,
IF(('Summary &amp; Purchase Assumptions'!$I$27+1)&lt;=EE$6,
IF(('Summary &amp; Purchase Assumptions'!$I$33+'Summary &amp; Purchase Assumptions'!$I$27-1)&gt;=EE$6,
IF(('Summary &amp; Purchase Assumptions'!$I$35+'Summary &amp; Purchase Assumptions'!$I$27-1)&gt;=EE$6,-('Summary &amp; Purchase Assumptions'!$I$32*'Summary &amp; Purchase Assumptions'!$I$28/12),-IPMT('Summary &amp; Purchase Assumptions'!$I$28/12,EE$6-'Summary &amp; Purchase Assumptions'!$I$35-'Summary &amp; Purchase Assumptions'!$I$27+1,'Summary &amp; Purchase Assumptions'!$I$34,-'Summary &amp; Purchase Assumptions'!$I$32)),""),""),"")</f>
        <v/>
      </c>
      <c r="EF60" s="32" t="str">
        <f>IF('Summary &amp; Purchase Assumptions'!$C$20&gt;=EF$5,
IF(('Summary &amp; Purchase Assumptions'!$I$27+1)&lt;=EF$6,
IF(('Summary &amp; Purchase Assumptions'!$I$33+'Summary &amp; Purchase Assumptions'!$I$27-1)&gt;=EF$6,
IF(('Summary &amp; Purchase Assumptions'!$I$35+'Summary &amp; Purchase Assumptions'!$I$27-1)&gt;=EF$6,-('Summary &amp; Purchase Assumptions'!$I$32*'Summary &amp; Purchase Assumptions'!$I$28/12),-IPMT('Summary &amp; Purchase Assumptions'!$I$28/12,EF$6-'Summary &amp; Purchase Assumptions'!$I$35-'Summary &amp; Purchase Assumptions'!$I$27+1,'Summary &amp; Purchase Assumptions'!$I$34,-'Summary &amp; Purchase Assumptions'!$I$32)),""),""),"")</f>
        <v/>
      </c>
      <c r="EG60" s="21" t="str">
        <f>IF('Summary &amp; Purchase Assumptions'!$C$20&gt;=EG$5,
IF(('Summary &amp; Purchase Assumptions'!$I$27+1)&lt;=EG$6,
IF(('Summary &amp; Purchase Assumptions'!$I$33+'Summary &amp; Purchase Assumptions'!$I$27-1)&gt;=EG$6,
IF(('Summary &amp; Purchase Assumptions'!$I$35+'Summary &amp; Purchase Assumptions'!$I$27-1)&gt;=EG$6,-('Summary &amp; Purchase Assumptions'!$I$32*'Summary &amp; Purchase Assumptions'!$I$28/12),-IPMT('Summary &amp; Purchase Assumptions'!$I$28/12,EG$6-'Summary &amp; Purchase Assumptions'!$I$35-'Summary &amp; Purchase Assumptions'!$I$27+1,'Summary &amp; Purchase Assumptions'!$I$34,-'Summary &amp; Purchase Assumptions'!$I$32)),""),""),"")</f>
        <v/>
      </c>
      <c r="EH60" s="53" t="s">
        <v>106</v>
      </c>
    </row>
    <row r="61" spans="2:139" ht="15.75" thickBot="1" x14ac:dyDescent="0.3">
      <c r="B61" s="33" t="s">
        <v>52</v>
      </c>
      <c r="C61" s="38"/>
      <c r="D61" s="39">
        <f ca="1">SUM(F61:EG61)</f>
        <v>-51852879.118756816</v>
      </c>
      <c r="E61" s="348">
        <f>IF('Summary &amp; Purchase Assumptions'!$C$20&gt;=E$5,SUM(E57:E60),"")</f>
        <v>0</v>
      </c>
      <c r="F61" s="77">
        <f ca="1">IF('Summary &amp; Purchase Assumptions'!$C$20&gt;=F$5,SUM(F57:F60),"")</f>
        <v>-523306.02838732913</v>
      </c>
      <c r="G61" s="77">
        <f ca="1">IF('Summary &amp; Purchase Assumptions'!$C$20&gt;=G$5,SUM(G57:G60),"")</f>
        <v>-523306.02838732913</v>
      </c>
      <c r="H61" s="77">
        <f ca="1">IF('Summary &amp; Purchase Assumptions'!$C$20&gt;=H$5,SUM(H57:H60),"")</f>
        <v>-523306.02838732913</v>
      </c>
      <c r="I61" s="77">
        <f ca="1">IF('Summary &amp; Purchase Assumptions'!$C$20&gt;=I$5,SUM(I57:I60),"")</f>
        <v>-523306.02838732913</v>
      </c>
      <c r="J61" s="77">
        <f ca="1">IF('Summary &amp; Purchase Assumptions'!$C$20&gt;=J$5,SUM(J57:J60),"")</f>
        <v>-523306.02838732913</v>
      </c>
      <c r="K61" s="77">
        <f ca="1">IF('Summary &amp; Purchase Assumptions'!$C$20&gt;=K$5,SUM(K57:K60),"")</f>
        <v>-523306.02838732913</v>
      </c>
      <c r="L61" s="77">
        <f ca="1">IF('Summary &amp; Purchase Assumptions'!$C$20&gt;=L$5,SUM(L57:L60),"")</f>
        <v>-523306.02838732913</v>
      </c>
      <c r="M61" s="77">
        <f ca="1">IF('Summary &amp; Purchase Assumptions'!$C$20&gt;=M$5,SUM(M57:M60),"")</f>
        <v>-523306.02838732913</v>
      </c>
      <c r="N61" s="77">
        <f ca="1">IF('Summary &amp; Purchase Assumptions'!$C$20&gt;=N$5,SUM(N57:N60),"")</f>
        <v>-523306.02838732913</v>
      </c>
      <c r="O61" s="77">
        <f ca="1">IF('Summary &amp; Purchase Assumptions'!$C$20&gt;=O$5,SUM(O57:O60),"")</f>
        <v>-523306.02838732913</v>
      </c>
      <c r="P61" s="77">
        <f ca="1">IF('Summary &amp; Purchase Assumptions'!$C$20&gt;=P$5,SUM(P57:P60),"")</f>
        <v>-523306.02838732913</v>
      </c>
      <c r="Q61" s="77">
        <f ca="1">IF('Summary &amp; Purchase Assumptions'!$C$20&gt;=Q$5,SUM(Q57:Q60),"")</f>
        <v>-523306.02838732913</v>
      </c>
      <c r="R61" s="77">
        <f ca="1">IF('Summary &amp; Purchase Assumptions'!$C$20&gt;=R$5,SUM(R57:R60),"")</f>
        <v>-523306.02838732913</v>
      </c>
      <c r="S61" s="77">
        <f ca="1">IF('Summary &amp; Purchase Assumptions'!$C$20&gt;=S$5,SUM(S57:S60),"")</f>
        <v>-523306.02838732913</v>
      </c>
      <c r="T61" s="77">
        <f ca="1">IF('Summary &amp; Purchase Assumptions'!$C$20&gt;=T$5,SUM(T57:T60),"")</f>
        <v>-523306.02838732913</v>
      </c>
      <c r="U61" s="77">
        <f ca="1">IF('Summary &amp; Purchase Assumptions'!$C$20&gt;=U$5,SUM(U57:U60),"")</f>
        <v>-523306.02838732913</v>
      </c>
      <c r="V61" s="77">
        <f ca="1">IF('Summary &amp; Purchase Assumptions'!$C$20&gt;=V$5,SUM(V57:V60),"")</f>
        <v>-523306.02838732913</v>
      </c>
      <c r="W61" s="77">
        <f ca="1">IF('Summary &amp; Purchase Assumptions'!$C$20&gt;=W$5,SUM(W57:W60),"")</f>
        <v>-523306.02838732913</v>
      </c>
      <c r="X61" s="77">
        <f ca="1">IF('Summary &amp; Purchase Assumptions'!$C$20&gt;=X$5,SUM(X57:X60),"")</f>
        <v>-523306.02838732913</v>
      </c>
      <c r="Y61" s="77">
        <f ca="1">IF('Summary &amp; Purchase Assumptions'!$C$20&gt;=Y$5,SUM(Y57:Y60),"")</f>
        <v>-523306.02838732913</v>
      </c>
      <c r="Z61" s="77">
        <f ca="1">IF('Summary &amp; Purchase Assumptions'!$C$20&gt;=Z$5,SUM(Z57:Z60),"")</f>
        <v>-523306.02838732913</v>
      </c>
      <c r="AA61" s="77">
        <f ca="1">IF('Summary &amp; Purchase Assumptions'!$C$20&gt;=AA$5,SUM(AA57:AA60),"")</f>
        <v>-523306.02838732913</v>
      </c>
      <c r="AB61" s="77">
        <f ca="1">IF('Summary &amp; Purchase Assumptions'!$C$20&gt;=AB$5,SUM(AB57:AB60),"")</f>
        <v>-523306.02838732913</v>
      </c>
      <c r="AC61" s="77">
        <f ca="1">IF('Summary &amp; Purchase Assumptions'!$C$20&gt;=AC$5,SUM(AC57:AC60),"")</f>
        <v>-523306.02838732913</v>
      </c>
      <c r="AD61" s="77">
        <f ca="1">IF('Summary &amp; Purchase Assumptions'!$C$20&gt;=AD$5,SUM(AD57:AD60),"")</f>
        <v>-523306.02838732913</v>
      </c>
      <c r="AE61" s="77">
        <f ca="1">IF('Summary &amp; Purchase Assumptions'!$C$20&gt;=AE$5,SUM(AE57:AE60),"")</f>
        <v>-523306.02838732913</v>
      </c>
      <c r="AF61" s="77">
        <f ca="1">IF('Summary &amp; Purchase Assumptions'!$C$20&gt;=AF$5,SUM(AF57:AF60),"")</f>
        <v>-523306.02838732913</v>
      </c>
      <c r="AG61" s="77">
        <f ca="1">IF('Summary &amp; Purchase Assumptions'!$C$20&gt;=AG$5,SUM(AG57:AG60),"")</f>
        <v>-523306.02838732913</v>
      </c>
      <c r="AH61" s="77">
        <f ca="1">IF('Summary &amp; Purchase Assumptions'!$C$20&gt;=AH$5,SUM(AH57:AH60),"")</f>
        <v>-523306.02838732913</v>
      </c>
      <c r="AI61" s="77">
        <f ca="1">IF('Summary &amp; Purchase Assumptions'!$C$20&gt;=AI$5,SUM(AI57:AI60),"")</f>
        <v>-523306.02838732913</v>
      </c>
      <c r="AJ61" s="77">
        <f ca="1">IF('Summary &amp; Purchase Assumptions'!$C$20&gt;=AJ$5,SUM(AJ57:AJ60),"")</f>
        <v>-523306.02838732913</v>
      </c>
      <c r="AK61" s="77">
        <f ca="1">IF('Summary &amp; Purchase Assumptions'!$C$20&gt;=AK$5,SUM(AK57:AK60),"")</f>
        <v>-523306.02838732913</v>
      </c>
      <c r="AL61" s="77">
        <f ca="1">IF('Summary &amp; Purchase Assumptions'!$C$20&gt;=AL$5,SUM(AL57:AL60),"")</f>
        <v>-523306.02838732913</v>
      </c>
      <c r="AM61" s="77">
        <f ca="1">IF('Summary &amp; Purchase Assumptions'!$C$20&gt;=AM$5,SUM(AM57:AM60),"")</f>
        <v>-523306.02838732913</v>
      </c>
      <c r="AN61" s="77">
        <f ca="1">IF('Summary &amp; Purchase Assumptions'!$C$20&gt;=AN$5,SUM(AN57:AN60),"")</f>
        <v>-523306.02838732913</v>
      </c>
      <c r="AO61" s="77">
        <f ca="1">IF('Summary &amp; Purchase Assumptions'!$C$20&gt;=AO$5,SUM(AO57:AO60),"")</f>
        <v>-523306.02838732913</v>
      </c>
      <c r="AP61" s="77">
        <f ca="1">IF('Summary &amp; Purchase Assumptions'!$C$20&gt;=AP$5,SUM(AP57:AP60),"")</f>
        <v>-393022.16781920329</v>
      </c>
      <c r="AQ61" s="77">
        <f ca="1">IF('Summary &amp; Purchase Assumptions'!$C$20&gt;=AQ$5,SUM(AQ57:AQ60),"")</f>
        <v>-393022.16781920329</v>
      </c>
      <c r="AR61" s="77">
        <f ca="1">IF('Summary &amp; Purchase Assumptions'!$C$20&gt;=AR$5,SUM(AR57:AR60),"")</f>
        <v>-393022.16781920334</v>
      </c>
      <c r="AS61" s="77">
        <f ca="1">IF('Summary &amp; Purchase Assumptions'!$C$20&gt;=AS$5,SUM(AS57:AS60),"")</f>
        <v>-393022.16781920334</v>
      </c>
      <c r="AT61" s="77">
        <f ca="1">IF('Summary &amp; Purchase Assumptions'!$C$20&gt;=AT$5,SUM(AT57:AT60),"")</f>
        <v>-393022.16781920334</v>
      </c>
      <c r="AU61" s="77">
        <f ca="1">IF('Summary &amp; Purchase Assumptions'!$C$20&gt;=AU$5,SUM(AU57:AU60),"")</f>
        <v>-393022.16781920334</v>
      </c>
      <c r="AV61" s="77">
        <f ca="1">IF('Summary &amp; Purchase Assumptions'!$C$20&gt;=AV$5,SUM(AV57:AV60),"")</f>
        <v>-393022.16781920334</v>
      </c>
      <c r="AW61" s="77">
        <f ca="1">IF('Summary &amp; Purchase Assumptions'!$C$20&gt;=AW$5,SUM(AW57:AW60),"")</f>
        <v>-393022.16781920329</v>
      </c>
      <c r="AX61" s="77">
        <f ca="1">IF('Summary &amp; Purchase Assumptions'!$C$20&gt;=AX$5,SUM(AX57:AX60),"")</f>
        <v>-393022.16781920323</v>
      </c>
      <c r="AY61" s="77">
        <f ca="1">IF('Summary &amp; Purchase Assumptions'!$C$20&gt;=AY$5,SUM(AY57:AY60),"")</f>
        <v>-393022.16781920334</v>
      </c>
      <c r="AZ61" s="77">
        <f ca="1">IF('Summary &amp; Purchase Assumptions'!$C$20&gt;=AZ$5,SUM(AZ57:AZ60),"")</f>
        <v>-393022.16781920329</v>
      </c>
      <c r="BA61" s="77">
        <f ca="1">IF('Summary &amp; Purchase Assumptions'!$C$20&gt;=BA$5,SUM(BA57:BA60),"")</f>
        <v>-393022.16781920334</v>
      </c>
      <c r="BB61" s="77">
        <f ca="1">IF('Summary &amp; Purchase Assumptions'!$C$20&gt;=BB$5,SUM(BB57:BB60),"")</f>
        <v>-393022.16781920334</v>
      </c>
      <c r="BC61" s="77">
        <f ca="1">IF('Summary &amp; Purchase Assumptions'!$C$20&gt;=BC$5,SUM(BC57:BC60),"")</f>
        <v>-393022.16781920329</v>
      </c>
      <c r="BD61" s="77">
        <f ca="1">IF('Summary &amp; Purchase Assumptions'!$C$20&gt;=BD$5,SUM(BD57:BD60),"")</f>
        <v>-393022.16781920329</v>
      </c>
      <c r="BE61" s="77">
        <f ca="1">IF('Summary &amp; Purchase Assumptions'!$C$20&gt;=BE$5,SUM(BE57:BE60),"")</f>
        <v>-393022.16781920334</v>
      </c>
      <c r="BF61" s="77">
        <f ca="1">IF('Summary &amp; Purchase Assumptions'!$C$20&gt;=BF$5,SUM(BF57:BF60),"")</f>
        <v>-393022.16781920329</v>
      </c>
      <c r="BG61" s="77">
        <f ca="1">IF('Summary &amp; Purchase Assumptions'!$C$20&gt;=BG$5,SUM(BG57:BG60),"")</f>
        <v>-393022.16781920329</v>
      </c>
      <c r="BH61" s="77">
        <f ca="1">IF('Summary &amp; Purchase Assumptions'!$C$20&gt;=BH$5,SUM(BH57:BH60),"")</f>
        <v>-393022.16781920334</v>
      </c>
      <c r="BI61" s="77">
        <f ca="1">IF('Summary &amp; Purchase Assumptions'!$C$20&gt;=BI$5,SUM(BI57:BI60),"")</f>
        <v>-393022.16781920334</v>
      </c>
      <c r="BJ61" s="77">
        <f ca="1">IF('Summary &amp; Purchase Assumptions'!$C$20&gt;=BJ$5,SUM(BJ57:BJ60),"")</f>
        <v>-393022.16781920329</v>
      </c>
      <c r="BK61" s="77">
        <f ca="1">IF('Summary &amp; Purchase Assumptions'!$C$20&gt;=BK$5,SUM(BK57:BK60),"")</f>
        <v>-393022.16781920323</v>
      </c>
      <c r="BL61" s="77">
        <f ca="1">IF('Summary &amp; Purchase Assumptions'!$C$20&gt;=BL$5,SUM(BL57:BL60),"")</f>
        <v>-393022.16781920329</v>
      </c>
      <c r="BM61" s="77">
        <f ca="1">IF('Summary &amp; Purchase Assumptions'!$C$20&gt;=BM$5,SUM(BM57:BM60),"")</f>
        <v>-393022.16781920329</v>
      </c>
      <c r="BN61" s="77">
        <f ca="1">IF('Summary &amp; Purchase Assumptions'!$C$20&gt;=BN$5,SUM(BN57:BN60),"")</f>
        <v>-393022.16781920329</v>
      </c>
      <c r="BO61" s="77">
        <f ca="1">IF('Summary &amp; Purchase Assumptions'!$C$20&gt;=BO$5,SUM(BO57:BO60),"")</f>
        <v>-393022.16781920329</v>
      </c>
      <c r="BP61" s="77">
        <f ca="1">IF('Summary &amp; Purchase Assumptions'!$C$20&gt;=BP$5,SUM(BP57:BP60),"")</f>
        <v>-393022.16781920334</v>
      </c>
      <c r="BQ61" s="77">
        <f ca="1">IF('Summary &amp; Purchase Assumptions'!$C$20&gt;=BQ$5,SUM(BQ57:BQ60),"")</f>
        <v>-393022.16781920334</v>
      </c>
      <c r="BR61" s="77">
        <f ca="1">IF('Summary &amp; Purchase Assumptions'!$C$20&gt;=BR$5,SUM(BR57:BR60),"")</f>
        <v>-393022.16781920334</v>
      </c>
      <c r="BS61" s="77">
        <f ca="1">IF('Summary &amp; Purchase Assumptions'!$C$20&gt;=BS$5,SUM(BS57:BS60),"")</f>
        <v>-393022.16781920329</v>
      </c>
      <c r="BT61" s="77">
        <f ca="1">IF('Summary &amp; Purchase Assumptions'!$C$20&gt;=BT$5,SUM(BT57:BT60),"")</f>
        <v>-393022.16781920329</v>
      </c>
      <c r="BU61" s="77">
        <f ca="1">IF('Summary &amp; Purchase Assumptions'!$C$20&gt;=BU$5,SUM(BU57:BU60),"")</f>
        <v>-393022.16781920334</v>
      </c>
      <c r="BV61" s="77">
        <f ca="1">IF('Summary &amp; Purchase Assumptions'!$C$20&gt;=BV$5,SUM(BV57:BV60),"")</f>
        <v>-393022.16781920329</v>
      </c>
      <c r="BW61" s="77">
        <f ca="1">IF('Summary &amp; Purchase Assumptions'!$C$20&gt;=BW$5,SUM(BW57:BW60),"")</f>
        <v>-393022.16781920334</v>
      </c>
      <c r="BX61" s="77">
        <f ca="1">IF('Summary &amp; Purchase Assumptions'!$C$20&gt;=BX$5,SUM(BX57:BX60),"")</f>
        <v>-393022.16781920329</v>
      </c>
      <c r="BY61" s="77">
        <f ca="1">IF('Summary &amp; Purchase Assumptions'!$C$20&gt;=BY$5,SUM(BY57:BY60),"")</f>
        <v>-393022.16781920323</v>
      </c>
      <c r="BZ61" s="77">
        <f ca="1">IF('Summary &amp; Purchase Assumptions'!$C$20&gt;=BZ$5,SUM(BZ57:BZ60),"")</f>
        <v>-393022.16781920329</v>
      </c>
      <c r="CA61" s="77">
        <f ca="1">IF('Summary &amp; Purchase Assumptions'!$C$20&gt;=CA$5,SUM(CA57:CA60),"")</f>
        <v>-393022.16781920329</v>
      </c>
      <c r="CB61" s="77">
        <f ca="1">IF('Summary &amp; Purchase Assumptions'!$C$20&gt;=CB$5,SUM(CB57:CB60),"")</f>
        <v>-393022.16781920329</v>
      </c>
      <c r="CC61" s="77">
        <f ca="1">IF('Summary &amp; Purchase Assumptions'!$C$20&gt;=CC$5,SUM(CC57:CC60),"")</f>
        <v>-393022.16781920334</v>
      </c>
      <c r="CD61" s="77">
        <f ca="1">IF('Summary &amp; Purchase Assumptions'!$C$20&gt;=CD$5,SUM(CD57:CD60),"")</f>
        <v>-393022.16781920329</v>
      </c>
      <c r="CE61" s="77">
        <f ca="1">IF('Summary &amp; Purchase Assumptions'!$C$20&gt;=CE$5,SUM(CE57:CE60),"")</f>
        <v>-393022.16781920334</v>
      </c>
      <c r="CF61" s="77">
        <f ca="1">IF('Summary &amp; Purchase Assumptions'!$C$20&gt;=CF$5,SUM(CF57:CF60),"")</f>
        <v>-393022.16781920329</v>
      </c>
      <c r="CG61" s="77">
        <f ca="1">IF('Summary &amp; Purchase Assumptions'!$C$20&gt;=CG$5,SUM(CG57:CG60),"")</f>
        <v>-393022.16781920329</v>
      </c>
      <c r="CH61" s="77">
        <f ca="1">IF('Summary &amp; Purchase Assumptions'!$C$20&gt;=CH$5,SUM(CH57:CH60),"")</f>
        <v>-393022.16781920329</v>
      </c>
      <c r="CI61" s="77">
        <f ca="1">IF('Summary &amp; Purchase Assumptions'!$C$20&gt;=CI$5,SUM(CI57:CI60),"")</f>
        <v>-393022.16781920329</v>
      </c>
      <c r="CJ61" s="77">
        <f ca="1">IF('Summary &amp; Purchase Assumptions'!$C$20&gt;=CJ$5,SUM(CJ57:CJ60),"")</f>
        <v>-393022.16781920334</v>
      </c>
      <c r="CK61" s="77">
        <f ca="1">IF('Summary &amp; Purchase Assumptions'!$C$20&gt;=CK$5,SUM(CK57:CK60),"")</f>
        <v>-393022.16781920323</v>
      </c>
      <c r="CL61" s="77">
        <f ca="1">IF('Summary &amp; Purchase Assumptions'!$C$20&gt;=CL$5,SUM(CL57:CL60),"")</f>
        <v>-393022.16781920323</v>
      </c>
      <c r="CM61" s="77">
        <f ca="1">IF('Summary &amp; Purchase Assumptions'!$C$20&gt;=CM$5,SUM(CM57:CM60),"")</f>
        <v>-393022.16781920334</v>
      </c>
      <c r="CN61" s="77">
        <f ca="1">IF('Summary &amp; Purchase Assumptions'!$C$20&gt;=CN$5,SUM(CN57:CN60),"")</f>
        <v>-393022.16781920334</v>
      </c>
      <c r="CO61" s="77">
        <f ca="1">IF('Summary &amp; Purchase Assumptions'!$C$20&gt;=CO$5,SUM(CO57:CO60),"")</f>
        <v>-393022.16781920329</v>
      </c>
      <c r="CP61" s="77">
        <f ca="1">IF('Summary &amp; Purchase Assumptions'!$C$20&gt;=CP$5,SUM(CP57:CP60),"")</f>
        <v>-393022.16781920323</v>
      </c>
      <c r="CQ61" s="77">
        <f ca="1">IF('Summary &amp; Purchase Assumptions'!$C$20&gt;=CQ$5,SUM(CQ57:CQ60),"")</f>
        <v>-393022.16781920329</v>
      </c>
      <c r="CR61" s="77">
        <f ca="1">IF('Summary &amp; Purchase Assumptions'!$C$20&gt;=CR$5,SUM(CR57:CR60),"")</f>
        <v>-393022.16781920334</v>
      </c>
      <c r="CS61" s="77">
        <f ca="1">IF('Summary &amp; Purchase Assumptions'!$C$20&gt;=CS$5,SUM(CS57:CS60),"")</f>
        <v>-393022.16781920329</v>
      </c>
      <c r="CT61" s="77">
        <f ca="1">IF('Summary &amp; Purchase Assumptions'!$C$20&gt;=CT$5,SUM(CT57:CT60),"")</f>
        <v>-393022.16781920329</v>
      </c>
      <c r="CU61" s="77">
        <f ca="1">IF('Summary &amp; Purchase Assumptions'!$C$20&gt;=CU$5,SUM(CU57:CU60),"")</f>
        <v>-393022.16781920329</v>
      </c>
      <c r="CV61" s="77">
        <f ca="1">IF('Summary &amp; Purchase Assumptions'!$C$20&gt;=CV$5,SUM(CV57:CV60),"")</f>
        <v>-393022.16781920334</v>
      </c>
      <c r="CW61" s="77">
        <f ca="1">IF('Summary &amp; Purchase Assumptions'!$C$20&gt;=CW$5,SUM(CW57:CW60),"")</f>
        <v>-393022.16781920334</v>
      </c>
      <c r="CX61" s="77">
        <f ca="1">IF('Summary &amp; Purchase Assumptions'!$C$20&gt;=CX$5,SUM(CX57:CX60),"")</f>
        <v>-393022.16781920334</v>
      </c>
      <c r="CY61" s="77">
        <f ca="1">IF('Summary &amp; Purchase Assumptions'!$C$20&gt;=CY$5,SUM(CY57:CY60),"")</f>
        <v>-393022.16781920329</v>
      </c>
      <c r="CZ61" s="77">
        <f ca="1">IF('Summary &amp; Purchase Assumptions'!$C$20&gt;=CZ$5,SUM(CZ57:CZ60),"")</f>
        <v>-393022.16781920329</v>
      </c>
      <c r="DA61" s="77">
        <f ca="1">IF('Summary &amp; Purchase Assumptions'!$C$20&gt;=DA$5,SUM(DA57:DA60),"")</f>
        <v>-393022.16781920329</v>
      </c>
      <c r="DB61" s="77">
        <f ca="1">IF('Summary &amp; Purchase Assumptions'!$C$20&gt;=DB$5,SUM(DB57:DB60),"")</f>
        <v>-393022.16781920334</v>
      </c>
      <c r="DC61" s="77">
        <f ca="1">IF('Summary &amp; Purchase Assumptions'!$C$20&gt;=DC$5,SUM(DC57:DC60),"")</f>
        <v>-393022.16781920334</v>
      </c>
      <c r="DD61" s="77">
        <f ca="1">IF('Summary &amp; Purchase Assumptions'!$C$20&gt;=DD$5,SUM(DD57:DD60),"")</f>
        <v>-393022.16781920334</v>
      </c>
      <c r="DE61" s="77">
        <f ca="1">IF('Summary &amp; Purchase Assumptions'!$C$20&gt;=DE$5,SUM(DE57:DE60),"")</f>
        <v>-393022.16781920334</v>
      </c>
      <c r="DF61" s="77">
        <f ca="1">IF('Summary &amp; Purchase Assumptions'!$C$20&gt;=DF$5,SUM(DF57:DF60),"")</f>
        <v>-393022.16781920334</v>
      </c>
      <c r="DG61" s="77">
        <f ca="1">IF('Summary &amp; Purchase Assumptions'!$C$20&gt;=DG$5,SUM(DG57:DG60),"")</f>
        <v>-393022.16781920334</v>
      </c>
      <c r="DH61" s="77">
        <f ca="1">IF('Summary &amp; Purchase Assumptions'!$C$20&gt;=DH$5,SUM(DH57:DH60),"")</f>
        <v>-393022.16781920329</v>
      </c>
      <c r="DI61" s="77">
        <f ca="1">IF('Summary &amp; Purchase Assumptions'!$C$20&gt;=DI$5,SUM(DI57:DI60),"")</f>
        <v>-393022.16781920329</v>
      </c>
      <c r="DJ61" s="77">
        <f ca="1">IF('Summary &amp; Purchase Assumptions'!$C$20&gt;=DJ$5,SUM(DJ57:DJ60),"")</f>
        <v>-393022.16781920334</v>
      </c>
      <c r="DK61" s="77">
        <f ca="1">IF('Summary &amp; Purchase Assumptions'!$C$20&gt;=DK$5,SUM(DK57:DK60),"")</f>
        <v>-393022.16781920329</v>
      </c>
      <c r="DL61" s="77">
        <f ca="1">IF('Summary &amp; Purchase Assumptions'!$C$20&gt;=DL$5,SUM(DL57:DL60),"")</f>
        <v>-393022.16781920334</v>
      </c>
      <c r="DM61" s="77">
        <f ca="1">IF('Summary &amp; Purchase Assumptions'!$C$20&gt;=DM$5,SUM(DM57:DM60),"")</f>
        <v>-393022.16781920329</v>
      </c>
      <c r="DN61" s="77">
        <f ca="1">IF('Summary &amp; Purchase Assumptions'!$C$20&gt;=DN$5,SUM(DN57:DN60),"")</f>
        <v>-393022.16781920334</v>
      </c>
      <c r="DO61" s="77">
        <f ca="1">IF('Summary &amp; Purchase Assumptions'!$C$20&gt;=DO$5,SUM(DO57:DO60),"")</f>
        <v>-393022.16781920334</v>
      </c>
      <c r="DP61" s="77">
        <f ca="1">IF('Summary &amp; Purchase Assumptions'!$C$20&gt;=DP$5,SUM(DP57:DP60),"")</f>
        <v>-393022.16781920329</v>
      </c>
      <c r="DQ61" s="77">
        <f ca="1">IF('Summary &amp; Purchase Assumptions'!$C$20&gt;=DQ$5,SUM(DQ57:DQ60),"")</f>
        <v>-393022.16781920329</v>
      </c>
      <c r="DR61" s="77">
        <f ca="1">IF('Summary &amp; Purchase Assumptions'!$C$20&gt;=DR$5,SUM(DR57:DR60),"")</f>
        <v>-393022.16781920329</v>
      </c>
      <c r="DS61" s="77">
        <f ca="1">IF('Summary &amp; Purchase Assumptions'!$C$20&gt;=DS$5,SUM(DS57:DS60),"")</f>
        <v>-393022.16781920329</v>
      </c>
      <c r="DT61" s="77">
        <f ca="1">IF('Summary &amp; Purchase Assumptions'!$C$20&gt;=DT$5,SUM(DT57:DT60),"")</f>
        <v>-393022.16781920329</v>
      </c>
      <c r="DU61" s="77">
        <f ca="1">IF('Summary &amp; Purchase Assumptions'!$C$20&gt;=DU$5,SUM(DU57:DU60),"")</f>
        <v>-393022.16781920334</v>
      </c>
      <c r="DV61" s="77" t="str">
        <f>IF('Summary &amp; Purchase Assumptions'!$C$20&gt;=DV$5,SUM(DV57:DV60),"")</f>
        <v/>
      </c>
      <c r="DW61" s="85" t="str">
        <f>IF('Summary &amp; Purchase Assumptions'!$C$20&gt;=DW$5,SUM(DW57:DW60),"")</f>
        <v/>
      </c>
      <c r="DX61" s="85" t="str">
        <f>IF('Summary &amp; Purchase Assumptions'!$C$20&gt;=DX$5,SUM(DX57:DX60),"")</f>
        <v/>
      </c>
      <c r="DY61" s="85" t="str">
        <f>IF('Summary &amp; Purchase Assumptions'!$C$20&gt;=DY$5,SUM(DY57:DY60),"")</f>
        <v/>
      </c>
      <c r="DZ61" s="85" t="str">
        <f>IF('Summary &amp; Purchase Assumptions'!$C$20&gt;=DZ$5,SUM(DZ57:DZ60),"")</f>
        <v/>
      </c>
      <c r="EA61" s="85" t="str">
        <f>IF('Summary &amp; Purchase Assumptions'!$C$20&gt;=EA$5,SUM(EA57:EA60),"")</f>
        <v/>
      </c>
      <c r="EB61" s="85" t="str">
        <f>IF('Summary &amp; Purchase Assumptions'!$C$20&gt;=EB$5,SUM(EB57:EB60),"")</f>
        <v/>
      </c>
      <c r="EC61" s="85" t="str">
        <f>IF('Summary &amp; Purchase Assumptions'!$C$20&gt;=EC$5,SUM(EC57:EC60),"")</f>
        <v/>
      </c>
      <c r="ED61" s="85" t="str">
        <f>IF('Summary &amp; Purchase Assumptions'!$C$20&gt;=ED$5,SUM(ED57:ED60),"")</f>
        <v/>
      </c>
      <c r="EE61" s="85" t="str">
        <f>IF('Summary &amp; Purchase Assumptions'!$C$20&gt;=EE$5,SUM(EE57:EE60),"")</f>
        <v/>
      </c>
      <c r="EF61" s="85" t="str">
        <f>IF('Summary &amp; Purchase Assumptions'!$C$20&gt;=EF$5,SUM(EF57:EF60),"")</f>
        <v/>
      </c>
      <c r="EG61" s="86" t="str">
        <f>IF('Summary &amp; Purchase Assumptions'!$C$20&gt;=EG$5,SUM(EG57:EG60),"")</f>
        <v/>
      </c>
      <c r="EH61" s="53" t="s">
        <v>106</v>
      </c>
    </row>
    <row r="62" spans="2:139" s="208" customFormat="1" ht="15" thickTop="1" x14ac:dyDescent="0.2">
      <c r="B62" s="226"/>
      <c r="D62" s="224"/>
      <c r="E62" s="351"/>
      <c r="F62" s="52"/>
      <c r="EG62" s="209"/>
    </row>
    <row r="63" spans="2:139" s="1" customFormat="1" ht="12.75" customHeight="1" x14ac:dyDescent="0.25">
      <c r="B63" s="166" t="s">
        <v>72</v>
      </c>
      <c r="C63" s="37"/>
      <c r="D63" s="161"/>
      <c r="E63" s="34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162"/>
      <c r="BA63" s="162"/>
      <c r="BB63" s="162"/>
      <c r="BC63" s="162"/>
      <c r="BD63" s="162"/>
      <c r="BE63" s="162"/>
      <c r="BF63" s="162"/>
      <c r="BG63" s="162"/>
      <c r="BH63" s="162"/>
      <c r="BI63" s="162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  <c r="CT63" s="162"/>
      <c r="CU63" s="162"/>
      <c r="CV63" s="162"/>
      <c r="CW63" s="162"/>
      <c r="CX63" s="162"/>
      <c r="CY63" s="162"/>
      <c r="CZ63" s="162"/>
      <c r="DA63" s="162"/>
      <c r="DB63" s="162"/>
      <c r="DC63" s="162"/>
      <c r="DD63" s="162"/>
      <c r="DE63" s="162"/>
      <c r="DF63" s="162"/>
      <c r="DG63" s="162"/>
      <c r="DH63" s="162"/>
      <c r="DI63" s="162"/>
      <c r="DJ63" s="162"/>
      <c r="DK63" s="162"/>
      <c r="DL63" s="162"/>
      <c r="DM63" s="162"/>
      <c r="DN63" s="162"/>
      <c r="DO63" s="162"/>
      <c r="DP63" s="162"/>
      <c r="DQ63" s="162"/>
      <c r="DR63" s="162"/>
      <c r="DS63" s="162"/>
      <c r="DT63" s="162"/>
      <c r="DU63" s="162"/>
      <c r="DV63" s="162"/>
      <c r="DW63" s="162"/>
      <c r="DX63" s="162"/>
      <c r="DY63" s="162"/>
      <c r="DZ63" s="162"/>
      <c r="EA63" s="162"/>
      <c r="EB63" s="162"/>
      <c r="EC63" s="162"/>
      <c r="ED63" s="162"/>
      <c r="EE63" s="162"/>
      <c r="EF63" s="162"/>
      <c r="EG63" s="161"/>
      <c r="EH63" s="53" t="s">
        <v>106</v>
      </c>
    </row>
    <row r="64" spans="2:139" s="1" customFormat="1" ht="12.75" customHeight="1" x14ac:dyDescent="0.25">
      <c r="B64" s="41"/>
      <c r="C64" s="31" t="s">
        <v>275</v>
      </c>
      <c r="D64" s="19">
        <f ca="1">SUM(E64:EG64)</f>
        <v>83728964.541972667</v>
      </c>
      <c r="E64" s="273">
        <f ca="1">'Summary &amp; Purchase Assumptions'!I20</f>
        <v>83728964.541972667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21"/>
      <c r="EH64" s="53" t="s">
        <v>106</v>
      </c>
    </row>
    <row r="65" spans="2:138" s="1" customFormat="1" ht="12.75" customHeight="1" x14ac:dyDescent="0.25">
      <c r="B65" s="41"/>
      <c r="C65" s="31" t="s">
        <v>276</v>
      </c>
      <c r="D65" s="19">
        <f ca="1">SUM(E65:EG65)</f>
        <v>-837289.64541972673</v>
      </c>
      <c r="E65" s="273">
        <f ca="1">E64*-'Summary &amp; Purchase Assumptions'!I24</f>
        <v>-837289.64541972673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21"/>
      <c r="EH65" s="53" t="s">
        <v>106</v>
      </c>
    </row>
    <row r="66" spans="2:138" s="1" customFormat="1" ht="12.75" customHeight="1" x14ac:dyDescent="0.25">
      <c r="B66" s="42"/>
      <c r="C66" s="165" t="s">
        <v>277</v>
      </c>
      <c r="D66" s="47">
        <f ca="1">SUM(E66:EG66)</f>
        <v>-83728964.541972667</v>
      </c>
      <c r="E66" s="350"/>
      <c r="F66" s="44" t="str">
        <f>IF(F5=MIN('Summary &amp; Purchase Assumptions'!$C$20,EDATE('Summary &amp; Purchase Assumptions'!$C$18,'Summary &amp; Purchase Assumptions'!$I$21)-1),-('Summary &amp; Purchase Assumptions'!$I$20+SUM($F$57:F57)),"")</f>
        <v/>
      </c>
      <c r="G66" s="44" t="str">
        <f>IF(G5=MIN('Summary &amp; Purchase Assumptions'!$C$20,EDATE('Summary &amp; Purchase Assumptions'!$C$18,'Summary &amp; Purchase Assumptions'!$I$21)-1),-('Summary &amp; Purchase Assumptions'!$I$20+SUM($F$57:G57)),"")</f>
        <v/>
      </c>
      <c r="H66" s="44" t="str">
        <f>IF(H5=MIN('Summary &amp; Purchase Assumptions'!$C$20,EDATE('Summary &amp; Purchase Assumptions'!$C$18,'Summary &amp; Purchase Assumptions'!$I$21)-1),-('Summary &amp; Purchase Assumptions'!$I$20+SUM($F$57:H57)),"")</f>
        <v/>
      </c>
      <c r="I66" s="44" t="str">
        <f>IF(I5=MIN('Summary &amp; Purchase Assumptions'!$C$20,EDATE('Summary &amp; Purchase Assumptions'!$C$18,'Summary &amp; Purchase Assumptions'!$I$21)-1),-('Summary &amp; Purchase Assumptions'!$I$20+SUM($F$57:I57)),"")</f>
        <v/>
      </c>
      <c r="J66" s="44" t="str">
        <f>IF(J5=MIN('Summary &amp; Purchase Assumptions'!$C$20,EDATE('Summary &amp; Purchase Assumptions'!$C$18,'Summary &amp; Purchase Assumptions'!$I$21)-1),-('Summary &amp; Purchase Assumptions'!$I$20+SUM($F$57:J57)),"")</f>
        <v/>
      </c>
      <c r="K66" s="44" t="str">
        <f>IF(K5=MIN('Summary &amp; Purchase Assumptions'!$C$20,EDATE('Summary &amp; Purchase Assumptions'!$C$18,'Summary &amp; Purchase Assumptions'!$I$21)-1),-('Summary &amp; Purchase Assumptions'!$I$20+SUM($F$57:K57)),"")</f>
        <v/>
      </c>
      <c r="L66" s="44" t="str">
        <f>IF(L5=MIN('Summary &amp; Purchase Assumptions'!$C$20,EDATE('Summary &amp; Purchase Assumptions'!$C$18,'Summary &amp; Purchase Assumptions'!$I$21)-1),-('Summary &amp; Purchase Assumptions'!$I$20+SUM($F$57:L57)),"")</f>
        <v/>
      </c>
      <c r="M66" s="44" t="str">
        <f>IF(M5=MIN('Summary &amp; Purchase Assumptions'!$C$20,EDATE('Summary &amp; Purchase Assumptions'!$C$18,'Summary &amp; Purchase Assumptions'!$I$21)-1),-('Summary &amp; Purchase Assumptions'!$I$20+SUM($F$57:M57)),"")</f>
        <v/>
      </c>
      <c r="N66" s="44" t="str">
        <f>IF(N5=MIN('Summary &amp; Purchase Assumptions'!$C$20,EDATE('Summary &amp; Purchase Assumptions'!$C$18,'Summary &amp; Purchase Assumptions'!$I$21)-1),-('Summary &amp; Purchase Assumptions'!$I$20+SUM($F$57:N57)),"")</f>
        <v/>
      </c>
      <c r="O66" s="44" t="str">
        <f>IF(O5=MIN('Summary &amp; Purchase Assumptions'!$C$20,EDATE('Summary &amp; Purchase Assumptions'!$C$18,'Summary &amp; Purchase Assumptions'!$I$21)-1),-('Summary &amp; Purchase Assumptions'!$I$20+SUM($F$57:O57)),"")</f>
        <v/>
      </c>
      <c r="P66" s="44" t="str">
        <f>IF(P5=MIN('Summary &amp; Purchase Assumptions'!$C$20,EDATE('Summary &amp; Purchase Assumptions'!$C$18,'Summary &amp; Purchase Assumptions'!$I$21)-1),-('Summary &amp; Purchase Assumptions'!$I$20+SUM($F$57:P57)),"")</f>
        <v/>
      </c>
      <c r="Q66" s="44" t="str">
        <f>IF(Q5=MIN('Summary &amp; Purchase Assumptions'!$C$20,EDATE('Summary &amp; Purchase Assumptions'!$C$18,'Summary &amp; Purchase Assumptions'!$I$21)-1),-('Summary &amp; Purchase Assumptions'!$I$20+SUM($F$57:Q57)),"")</f>
        <v/>
      </c>
      <c r="R66" s="44" t="str">
        <f>IF(R5=MIN('Summary &amp; Purchase Assumptions'!$C$20,EDATE('Summary &amp; Purchase Assumptions'!$C$18,'Summary &amp; Purchase Assumptions'!$I$21)-1),-('Summary &amp; Purchase Assumptions'!$I$20+SUM($F$57:R57)),"")</f>
        <v/>
      </c>
      <c r="S66" s="44" t="str">
        <f>IF(S5=MIN('Summary &amp; Purchase Assumptions'!$C$20,EDATE('Summary &amp; Purchase Assumptions'!$C$18,'Summary &amp; Purchase Assumptions'!$I$21)-1),-('Summary &amp; Purchase Assumptions'!$I$20+SUM($F$57:S57)),"")</f>
        <v/>
      </c>
      <c r="T66" s="44" t="str">
        <f>IF(T5=MIN('Summary &amp; Purchase Assumptions'!$C$20,EDATE('Summary &amp; Purchase Assumptions'!$C$18,'Summary &amp; Purchase Assumptions'!$I$21)-1),-('Summary &amp; Purchase Assumptions'!$I$20+SUM($F$57:T57)),"")</f>
        <v/>
      </c>
      <c r="U66" s="44" t="str">
        <f>IF(U5=MIN('Summary &amp; Purchase Assumptions'!$C$20,EDATE('Summary &amp; Purchase Assumptions'!$C$18,'Summary &amp; Purchase Assumptions'!$I$21)-1),-('Summary &amp; Purchase Assumptions'!$I$20+SUM($F$57:U57)),"")</f>
        <v/>
      </c>
      <c r="V66" s="44" t="str">
        <f>IF(V5=MIN('Summary &amp; Purchase Assumptions'!$C$20,EDATE('Summary &amp; Purchase Assumptions'!$C$18,'Summary &amp; Purchase Assumptions'!$I$21)-1),-('Summary &amp; Purchase Assumptions'!$I$20+SUM($F$57:V57)),"")</f>
        <v/>
      </c>
      <c r="W66" s="44" t="str">
        <f>IF(W5=MIN('Summary &amp; Purchase Assumptions'!$C$20,EDATE('Summary &amp; Purchase Assumptions'!$C$18,'Summary &amp; Purchase Assumptions'!$I$21)-1),-('Summary &amp; Purchase Assumptions'!$I$20+SUM($F$57:W57)),"")</f>
        <v/>
      </c>
      <c r="X66" s="44" t="str">
        <f>IF(X5=MIN('Summary &amp; Purchase Assumptions'!$C$20,EDATE('Summary &amp; Purchase Assumptions'!$C$18,'Summary &amp; Purchase Assumptions'!$I$21)-1),-('Summary &amp; Purchase Assumptions'!$I$20+SUM($F$57:X57)),"")</f>
        <v/>
      </c>
      <c r="Y66" s="44" t="str">
        <f>IF(Y5=MIN('Summary &amp; Purchase Assumptions'!$C$20,EDATE('Summary &amp; Purchase Assumptions'!$C$18,'Summary &amp; Purchase Assumptions'!$I$21)-1),-('Summary &amp; Purchase Assumptions'!$I$20+SUM($F$57:Y57)),"")</f>
        <v/>
      </c>
      <c r="Z66" s="44" t="str">
        <f>IF(Z5=MIN('Summary &amp; Purchase Assumptions'!$C$20,EDATE('Summary &amp; Purchase Assumptions'!$C$18,'Summary &amp; Purchase Assumptions'!$I$21)-1),-('Summary &amp; Purchase Assumptions'!$I$20+SUM($F$57:Z57)),"")</f>
        <v/>
      </c>
      <c r="AA66" s="44" t="str">
        <f>IF(AA5=MIN('Summary &amp; Purchase Assumptions'!$C$20,EDATE('Summary &amp; Purchase Assumptions'!$C$18,'Summary &amp; Purchase Assumptions'!$I$21)-1),-('Summary &amp; Purchase Assumptions'!$I$20+SUM($F$57:AA57)),"")</f>
        <v/>
      </c>
      <c r="AB66" s="44" t="str">
        <f>IF(AB5=MIN('Summary &amp; Purchase Assumptions'!$C$20,EDATE('Summary &amp; Purchase Assumptions'!$C$18,'Summary &amp; Purchase Assumptions'!$I$21)-1),-('Summary &amp; Purchase Assumptions'!$I$20+SUM($F$57:AB57)),"")</f>
        <v/>
      </c>
      <c r="AC66" s="44" t="str">
        <f>IF(AC5=MIN('Summary &amp; Purchase Assumptions'!$C$20,EDATE('Summary &amp; Purchase Assumptions'!$C$18,'Summary &amp; Purchase Assumptions'!$I$21)-1),-('Summary &amp; Purchase Assumptions'!$I$20+SUM($F$57:AC57)),"")</f>
        <v/>
      </c>
      <c r="AD66" s="44" t="str">
        <f>IF(AD5=MIN('Summary &amp; Purchase Assumptions'!$C$20,EDATE('Summary &amp; Purchase Assumptions'!$C$18,'Summary &amp; Purchase Assumptions'!$I$21)-1),-('Summary &amp; Purchase Assumptions'!$I$20+SUM($F$57:AD57)),"")</f>
        <v/>
      </c>
      <c r="AE66" s="44" t="str">
        <f>IF(AE5=MIN('Summary &amp; Purchase Assumptions'!$C$20,EDATE('Summary &amp; Purchase Assumptions'!$C$18,'Summary &amp; Purchase Assumptions'!$I$21)-1),-('Summary &amp; Purchase Assumptions'!$I$20+SUM($F$57:AE57)),"")</f>
        <v/>
      </c>
      <c r="AF66" s="44" t="str">
        <f>IF(AF5=MIN('Summary &amp; Purchase Assumptions'!$C$20,EDATE('Summary &amp; Purchase Assumptions'!$C$18,'Summary &amp; Purchase Assumptions'!$I$21)-1),-('Summary &amp; Purchase Assumptions'!$I$20+SUM($F$57:AF57)),"")</f>
        <v/>
      </c>
      <c r="AG66" s="44" t="str">
        <f>IF(AG5=MIN('Summary &amp; Purchase Assumptions'!$C$20,EDATE('Summary &amp; Purchase Assumptions'!$C$18,'Summary &amp; Purchase Assumptions'!$I$21)-1),-('Summary &amp; Purchase Assumptions'!$I$20+SUM($F$57:AG57)),"")</f>
        <v/>
      </c>
      <c r="AH66" s="44" t="str">
        <f>IF(AH5=MIN('Summary &amp; Purchase Assumptions'!$C$20,EDATE('Summary &amp; Purchase Assumptions'!$C$18,'Summary &amp; Purchase Assumptions'!$I$21)-1),-('Summary &amp; Purchase Assumptions'!$I$20+SUM($F$57:AH57)),"")</f>
        <v/>
      </c>
      <c r="AI66" s="44" t="str">
        <f>IF(AI5=MIN('Summary &amp; Purchase Assumptions'!$C$20,EDATE('Summary &amp; Purchase Assumptions'!$C$18,'Summary &amp; Purchase Assumptions'!$I$21)-1),-('Summary &amp; Purchase Assumptions'!$I$20+SUM($F$57:AI57)),"")</f>
        <v/>
      </c>
      <c r="AJ66" s="44" t="str">
        <f>IF(AJ5=MIN('Summary &amp; Purchase Assumptions'!$C$20,EDATE('Summary &amp; Purchase Assumptions'!$C$18,'Summary &amp; Purchase Assumptions'!$I$21)-1),-('Summary &amp; Purchase Assumptions'!$I$20+SUM($F$57:AJ57)),"")</f>
        <v/>
      </c>
      <c r="AK66" s="44" t="str">
        <f>IF(AK5=MIN('Summary &amp; Purchase Assumptions'!$C$20,EDATE('Summary &amp; Purchase Assumptions'!$C$18,'Summary &amp; Purchase Assumptions'!$I$21)-1),-('Summary &amp; Purchase Assumptions'!$I$20+SUM($F$57:AK57)),"")</f>
        <v/>
      </c>
      <c r="AL66" s="44" t="str">
        <f>IF(AL5=MIN('Summary &amp; Purchase Assumptions'!$C$20,EDATE('Summary &amp; Purchase Assumptions'!$C$18,'Summary &amp; Purchase Assumptions'!$I$21)-1),-('Summary &amp; Purchase Assumptions'!$I$20+SUM($F$57:AL57)),"")</f>
        <v/>
      </c>
      <c r="AM66" s="44" t="str">
        <f>IF(AM5=MIN('Summary &amp; Purchase Assumptions'!$C$20,EDATE('Summary &amp; Purchase Assumptions'!$C$18,'Summary &amp; Purchase Assumptions'!$I$21)-1),-('Summary &amp; Purchase Assumptions'!$I$20+SUM($F$57:AM57)),"")</f>
        <v/>
      </c>
      <c r="AN66" s="44" t="str">
        <f>IF(AN5=MIN('Summary &amp; Purchase Assumptions'!$C$20,EDATE('Summary &amp; Purchase Assumptions'!$C$18,'Summary &amp; Purchase Assumptions'!$I$21)-1),-('Summary &amp; Purchase Assumptions'!$I$20+SUM($F$57:AN57)),"")</f>
        <v/>
      </c>
      <c r="AO66" s="44">
        <f ca="1">IF(AO5=MIN('Summary &amp; Purchase Assumptions'!$C$20,EDATE('Summary &amp; Purchase Assumptions'!$C$18,'Summary &amp; Purchase Assumptions'!$I$21)-1),-('Summary &amp; Purchase Assumptions'!$I$20+SUM($F$57:AO57)),"")</f>
        <v>-83728964.541972667</v>
      </c>
      <c r="AP66" s="44" t="str">
        <f>IF(AP5=MIN('Summary &amp; Purchase Assumptions'!$C$20,EDATE('Summary &amp; Purchase Assumptions'!$C$18,'Summary &amp; Purchase Assumptions'!$I$21)-1),-('Summary &amp; Purchase Assumptions'!$I$20+SUM($F$57:AP57)),"")</f>
        <v/>
      </c>
      <c r="AQ66" s="44" t="str">
        <f>IF(AQ5=MIN('Summary &amp; Purchase Assumptions'!$C$20,EDATE('Summary &amp; Purchase Assumptions'!$C$18,'Summary &amp; Purchase Assumptions'!$I$21)-1),-('Summary &amp; Purchase Assumptions'!$I$20+SUM($F$57:AQ57)),"")</f>
        <v/>
      </c>
      <c r="AR66" s="44" t="str">
        <f>IF(AR5=MIN('Summary &amp; Purchase Assumptions'!$C$20,EDATE('Summary &amp; Purchase Assumptions'!$C$18,'Summary &amp; Purchase Assumptions'!$I$21)-1),-('Summary &amp; Purchase Assumptions'!$I$20+SUM($F$57:AR57)),"")</f>
        <v/>
      </c>
      <c r="AS66" s="44" t="str">
        <f>IF(AS5=MIN('Summary &amp; Purchase Assumptions'!$C$20,EDATE('Summary &amp; Purchase Assumptions'!$C$18,'Summary &amp; Purchase Assumptions'!$I$21)-1),-('Summary &amp; Purchase Assumptions'!$I$20+SUM($F$57:AS57)),"")</f>
        <v/>
      </c>
      <c r="AT66" s="44" t="str">
        <f>IF(AT5=MIN('Summary &amp; Purchase Assumptions'!$C$20,EDATE('Summary &amp; Purchase Assumptions'!$C$18,'Summary &amp; Purchase Assumptions'!$I$21)-1),-('Summary &amp; Purchase Assumptions'!$I$20+SUM($F$57:AT57)),"")</f>
        <v/>
      </c>
      <c r="AU66" s="44" t="str">
        <f>IF(AU5=MIN('Summary &amp; Purchase Assumptions'!$C$20,EDATE('Summary &amp; Purchase Assumptions'!$C$18,'Summary &amp; Purchase Assumptions'!$I$21)-1),-('Summary &amp; Purchase Assumptions'!$I$20+SUM($F$57:AU57)),"")</f>
        <v/>
      </c>
      <c r="AV66" s="44" t="str">
        <f>IF(AV5=MIN('Summary &amp; Purchase Assumptions'!$C$20,EDATE('Summary &amp; Purchase Assumptions'!$C$18,'Summary &amp; Purchase Assumptions'!$I$21)-1),-('Summary &amp; Purchase Assumptions'!$I$20+SUM($F$57:AV57)),"")</f>
        <v/>
      </c>
      <c r="AW66" s="44" t="str">
        <f>IF(AW5=MIN('Summary &amp; Purchase Assumptions'!$C$20,EDATE('Summary &amp; Purchase Assumptions'!$C$18,'Summary &amp; Purchase Assumptions'!$I$21)-1),-('Summary &amp; Purchase Assumptions'!$I$20+SUM($F$57:AW57)),"")</f>
        <v/>
      </c>
      <c r="AX66" s="44" t="str">
        <f>IF(AX5=MIN('Summary &amp; Purchase Assumptions'!$C$20,EDATE('Summary &amp; Purchase Assumptions'!$C$18,'Summary &amp; Purchase Assumptions'!$I$21)-1),-('Summary &amp; Purchase Assumptions'!$I$20+SUM($F$57:AX57)),"")</f>
        <v/>
      </c>
      <c r="AY66" s="44" t="str">
        <f>IF(AY5=MIN('Summary &amp; Purchase Assumptions'!$C$20,EDATE('Summary &amp; Purchase Assumptions'!$C$18,'Summary &amp; Purchase Assumptions'!$I$21)-1),-('Summary &amp; Purchase Assumptions'!$I$20+SUM($F$57:AY57)),"")</f>
        <v/>
      </c>
      <c r="AZ66" s="44" t="str">
        <f>IF(AZ5=MIN('Summary &amp; Purchase Assumptions'!$C$20,EDATE('Summary &amp; Purchase Assumptions'!$C$18,'Summary &amp; Purchase Assumptions'!$I$21)-1),-('Summary &amp; Purchase Assumptions'!$I$20+SUM($F$57:AZ57)),"")</f>
        <v/>
      </c>
      <c r="BA66" s="44" t="str">
        <f>IF(BA5=MIN('Summary &amp; Purchase Assumptions'!$C$20,EDATE('Summary &amp; Purchase Assumptions'!$C$18,'Summary &amp; Purchase Assumptions'!$I$21)-1),-('Summary &amp; Purchase Assumptions'!$I$20+SUM($F$57:BA57)),"")</f>
        <v/>
      </c>
      <c r="BB66" s="44" t="str">
        <f>IF(BB5=MIN('Summary &amp; Purchase Assumptions'!$C$20,EDATE('Summary &amp; Purchase Assumptions'!$C$18,'Summary &amp; Purchase Assumptions'!$I$21)-1),-('Summary &amp; Purchase Assumptions'!$I$20+SUM($F$57:BB57)),"")</f>
        <v/>
      </c>
      <c r="BC66" s="44" t="str">
        <f>IF(BC5=MIN('Summary &amp; Purchase Assumptions'!$C$20,EDATE('Summary &amp; Purchase Assumptions'!$C$18,'Summary &amp; Purchase Assumptions'!$I$21)-1),-('Summary &amp; Purchase Assumptions'!$I$20+SUM($F$57:BC57)),"")</f>
        <v/>
      </c>
      <c r="BD66" s="44" t="str">
        <f>IF(BD5=MIN('Summary &amp; Purchase Assumptions'!$C$20,EDATE('Summary &amp; Purchase Assumptions'!$C$18,'Summary &amp; Purchase Assumptions'!$I$21)-1),-('Summary &amp; Purchase Assumptions'!$I$20+SUM($F$57:BD57)),"")</f>
        <v/>
      </c>
      <c r="BE66" s="44" t="str">
        <f>IF(BE5=MIN('Summary &amp; Purchase Assumptions'!$C$20,EDATE('Summary &amp; Purchase Assumptions'!$C$18,'Summary &amp; Purchase Assumptions'!$I$21)-1),-('Summary &amp; Purchase Assumptions'!$I$20+SUM($F$57:BE57)),"")</f>
        <v/>
      </c>
      <c r="BF66" s="44" t="str">
        <f>IF(BF5=MIN('Summary &amp; Purchase Assumptions'!$C$20,EDATE('Summary &amp; Purchase Assumptions'!$C$18,'Summary &amp; Purchase Assumptions'!$I$21)-1),-('Summary &amp; Purchase Assumptions'!$I$20+SUM($F$57:BF57)),"")</f>
        <v/>
      </c>
      <c r="BG66" s="44" t="str">
        <f>IF(BG5=MIN('Summary &amp; Purchase Assumptions'!$C$20,EDATE('Summary &amp; Purchase Assumptions'!$C$18,'Summary &amp; Purchase Assumptions'!$I$21)-1),-('Summary &amp; Purchase Assumptions'!$I$20+SUM($F$57:BG57)),"")</f>
        <v/>
      </c>
      <c r="BH66" s="44" t="str">
        <f>IF(BH5=MIN('Summary &amp; Purchase Assumptions'!$C$20,EDATE('Summary &amp; Purchase Assumptions'!$C$18,'Summary &amp; Purchase Assumptions'!$I$21)-1),-('Summary &amp; Purchase Assumptions'!$I$20+SUM($F$57:BH57)),"")</f>
        <v/>
      </c>
      <c r="BI66" s="44" t="str">
        <f>IF(BI5=MIN('Summary &amp; Purchase Assumptions'!$C$20,EDATE('Summary &amp; Purchase Assumptions'!$C$18,'Summary &amp; Purchase Assumptions'!$I$21)-1),-('Summary &amp; Purchase Assumptions'!$I$20+SUM($F$57:BI57)),"")</f>
        <v/>
      </c>
      <c r="BJ66" s="44" t="str">
        <f>IF(BJ5=MIN('Summary &amp; Purchase Assumptions'!$C$20,EDATE('Summary &amp; Purchase Assumptions'!$C$18,'Summary &amp; Purchase Assumptions'!$I$21)-1),-('Summary &amp; Purchase Assumptions'!$I$20+SUM($F$57:BJ57)),"")</f>
        <v/>
      </c>
      <c r="BK66" s="44" t="str">
        <f>IF(BK5=MIN('Summary &amp; Purchase Assumptions'!$C$20,EDATE('Summary &amp; Purchase Assumptions'!$C$18,'Summary &amp; Purchase Assumptions'!$I$21)-1),-('Summary &amp; Purchase Assumptions'!$I$20+SUM($F$57:BK57)),"")</f>
        <v/>
      </c>
      <c r="BL66" s="44" t="str">
        <f>IF(BL5=MIN('Summary &amp; Purchase Assumptions'!$C$20,EDATE('Summary &amp; Purchase Assumptions'!$C$18,'Summary &amp; Purchase Assumptions'!$I$21)-1),-('Summary &amp; Purchase Assumptions'!$I$20+SUM($F$57:BL57)),"")</f>
        <v/>
      </c>
      <c r="BM66" s="44" t="str">
        <f>IF(BM5=MIN('Summary &amp; Purchase Assumptions'!$C$20,EDATE('Summary &amp; Purchase Assumptions'!$C$18,'Summary &amp; Purchase Assumptions'!$I$21)-1),-('Summary &amp; Purchase Assumptions'!$I$20+SUM($F$57:BM57)),"")</f>
        <v/>
      </c>
      <c r="BN66" s="44" t="str">
        <f>IF(BN5=MIN('Summary &amp; Purchase Assumptions'!$C$20,EDATE('Summary &amp; Purchase Assumptions'!$C$18,'Summary &amp; Purchase Assumptions'!$I$21)-1),-('Summary &amp; Purchase Assumptions'!$I$20+SUM($F$57:BN57)),"")</f>
        <v/>
      </c>
      <c r="BO66" s="44" t="str">
        <f>IF(BO5=MIN('Summary &amp; Purchase Assumptions'!$C$20,EDATE('Summary &amp; Purchase Assumptions'!$C$18,'Summary &amp; Purchase Assumptions'!$I$21)-1),-('Summary &amp; Purchase Assumptions'!$I$20+SUM($F$57:BO57)),"")</f>
        <v/>
      </c>
      <c r="BP66" s="44" t="str">
        <f>IF(BP5=MIN('Summary &amp; Purchase Assumptions'!$C$20,EDATE('Summary &amp; Purchase Assumptions'!$C$18,'Summary &amp; Purchase Assumptions'!$I$21)-1),-('Summary &amp; Purchase Assumptions'!$I$20+SUM($F$57:BP57)),"")</f>
        <v/>
      </c>
      <c r="BQ66" s="44" t="str">
        <f>IF(BQ5=MIN('Summary &amp; Purchase Assumptions'!$C$20,EDATE('Summary &amp; Purchase Assumptions'!$C$18,'Summary &amp; Purchase Assumptions'!$I$21)-1),-('Summary &amp; Purchase Assumptions'!$I$20+SUM($F$57:BQ57)),"")</f>
        <v/>
      </c>
      <c r="BR66" s="44" t="str">
        <f>IF(BR5=MIN('Summary &amp; Purchase Assumptions'!$C$20,EDATE('Summary &amp; Purchase Assumptions'!$C$18,'Summary &amp; Purchase Assumptions'!$I$21)-1),-('Summary &amp; Purchase Assumptions'!$I$20+SUM($F$57:BR57)),"")</f>
        <v/>
      </c>
      <c r="BS66" s="44" t="str">
        <f>IF(BS5=MIN('Summary &amp; Purchase Assumptions'!$C$20,EDATE('Summary &amp; Purchase Assumptions'!$C$18,'Summary &amp; Purchase Assumptions'!$I$21)-1),-('Summary &amp; Purchase Assumptions'!$I$20+SUM($F$57:BS57)),"")</f>
        <v/>
      </c>
      <c r="BT66" s="44" t="str">
        <f>IF(BT5=MIN('Summary &amp; Purchase Assumptions'!$C$20,EDATE('Summary &amp; Purchase Assumptions'!$C$18,'Summary &amp; Purchase Assumptions'!$I$21)-1),-('Summary &amp; Purchase Assumptions'!$I$20+SUM($F$57:BT57)),"")</f>
        <v/>
      </c>
      <c r="BU66" s="44" t="str">
        <f>IF(BU5=MIN('Summary &amp; Purchase Assumptions'!$C$20,EDATE('Summary &amp; Purchase Assumptions'!$C$18,'Summary &amp; Purchase Assumptions'!$I$21)-1),-('Summary &amp; Purchase Assumptions'!$I$20+SUM($F$57:BU57)),"")</f>
        <v/>
      </c>
      <c r="BV66" s="44" t="str">
        <f>IF(BV5=MIN('Summary &amp; Purchase Assumptions'!$C$20,EDATE('Summary &amp; Purchase Assumptions'!$C$18,'Summary &amp; Purchase Assumptions'!$I$21)-1),-('Summary &amp; Purchase Assumptions'!$I$20+SUM($F$57:BV57)),"")</f>
        <v/>
      </c>
      <c r="BW66" s="44" t="str">
        <f>IF(BW5=MIN('Summary &amp; Purchase Assumptions'!$C$20,EDATE('Summary &amp; Purchase Assumptions'!$C$18,'Summary &amp; Purchase Assumptions'!$I$21)-1),-('Summary &amp; Purchase Assumptions'!$I$20+SUM($F$57:BW57)),"")</f>
        <v/>
      </c>
      <c r="BX66" s="44" t="str">
        <f>IF(BX5=MIN('Summary &amp; Purchase Assumptions'!$C$20,EDATE('Summary &amp; Purchase Assumptions'!$C$18,'Summary &amp; Purchase Assumptions'!$I$21)-1),-('Summary &amp; Purchase Assumptions'!$I$20+SUM($F$57:BX57)),"")</f>
        <v/>
      </c>
      <c r="BY66" s="44" t="str">
        <f>IF(BY5=MIN('Summary &amp; Purchase Assumptions'!$C$20,EDATE('Summary &amp; Purchase Assumptions'!$C$18,'Summary &amp; Purchase Assumptions'!$I$21)-1),-('Summary &amp; Purchase Assumptions'!$I$20+SUM($F$57:BY57)),"")</f>
        <v/>
      </c>
      <c r="BZ66" s="44" t="str">
        <f>IF(BZ5=MIN('Summary &amp; Purchase Assumptions'!$C$20,EDATE('Summary &amp; Purchase Assumptions'!$C$18,'Summary &amp; Purchase Assumptions'!$I$21)-1),-('Summary &amp; Purchase Assumptions'!$I$20+SUM($F$57:BZ57)),"")</f>
        <v/>
      </c>
      <c r="CA66" s="44" t="str">
        <f>IF(CA5=MIN('Summary &amp; Purchase Assumptions'!$C$20,EDATE('Summary &amp; Purchase Assumptions'!$C$18,'Summary &amp; Purchase Assumptions'!$I$21)-1),-('Summary &amp; Purchase Assumptions'!$I$20+SUM($F$57:CA57)),"")</f>
        <v/>
      </c>
      <c r="CB66" s="44" t="str">
        <f>IF(CB5=MIN('Summary &amp; Purchase Assumptions'!$C$20,EDATE('Summary &amp; Purchase Assumptions'!$C$18,'Summary &amp; Purchase Assumptions'!$I$21)-1),-('Summary &amp; Purchase Assumptions'!$I$20+SUM($F$57:CB57)),"")</f>
        <v/>
      </c>
      <c r="CC66" s="44" t="str">
        <f>IF(CC5=MIN('Summary &amp; Purchase Assumptions'!$C$20,EDATE('Summary &amp; Purchase Assumptions'!$C$18,'Summary &amp; Purchase Assumptions'!$I$21)-1),-('Summary &amp; Purchase Assumptions'!$I$20+SUM($F$57:CC57)),"")</f>
        <v/>
      </c>
      <c r="CD66" s="44" t="str">
        <f>IF(CD5=MIN('Summary &amp; Purchase Assumptions'!$C$20,EDATE('Summary &amp; Purchase Assumptions'!$C$18,'Summary &amp; Purchase Assumptions'!$I$21)-1),-('Summary &amp; Purchase Assumptions'!$I$20+SUM($F$57:CD57)),"")</f>
        <v/>
      </c>
      <c r="CE66" s="44" t="str">
        <f>IF(CE5=MIN('Summary &amp; Purchase Assumptions'!$C$20,EDATE('Summary &amp; Purchase Assumptions'!$C$18,'Summary &amp; Purchase Assumptions'!$I$21)-1),-('Summary &amp; Purchase Assumptions'!$I$20+SUM($F$57:CE57)),"")</f>
        <v/>
      </c>
      <c r="CF66" s="44" t="str">
        <f>IF(CF5=MIN('Summary &amp; Purchase Assumptions'!$C$20,EDATE('Summary &amp; Purchase Assumptions'!$C$18,'Summary &amp; Purchase Assumptions'!$I$21)-1),-('Summary &amp; Purchase Assumptions'!$I$20+SUM($F$57:CF57)),"")</f>
        <v/>
      </c>
      <c r="CG66" s="44" t="str">
        <f>IF(CG5=MIN('Summary &amp; Purchase Assumptions'!$C$20,EDATE('Summary &amp; Purchase Assumptions'!$C$18,'Summary &amp; Purchase Assumptions'!$I$21)-1),-('Summary &amp; Purchase Assumptions'!$I$20+SUM($F$57:CG57)),"")</f>
        <v/>
      </c>
      <c r="CH66" s="44" t="str">
        <f>IF(CH5=MIN('Summary &amp; Purchase Assumptions'!$C$20,EDATE('Summary &amp; Purchase Assumptions'!$C$18,'Summary &amp; Purchase Assumptions'!$I$21)-1),-('Summary &amp; Purchase Assumptions'!$I$20+SUM($F$57:CH57)),"")</f>
        <v/>
      </c>
      <c r="CI66" s="44" t="str">
        <f>IF(CI5=MIN('Summary &amp; Purchase Assumptions'!$C$20,EDATE('Summary &amp; Purchase Assumptions'!$C$18,'Summary &amp; Purchase Assumptions'!$I$21)-1),-('Summary &amp; Purchase Assumptions'!$I$20+SUM($F$57:CI57)),"")</f>
        <v/>
      </c>
      <c r="CJ66" s="44" t="str">
        <f>IF(CJ5=MIN('Summary &amp; Purchase Assumptions'!$C$20,EDATE('Summary &amp; Purchase Assumptions'!$C$18,'Summary &amp; Purchase Assumptions'!$I$21)-1),-('Summary &amp; Purchase Assumptions'!$I$20+SUM($F$57:CJ57)),"")</f>
        <v/>
      </c>
      <c r="CK66" s="44" t="str">
        <f>IF(CK5=MIN('Summary &amp; Purchase Assumptions'!$C$20,EDATE('Summary &amp; Purchase Assumptions'!$C$18,'Summary &amp; Purchase Assumptions'!$I$21)-1),-('Summary &amp; Purchase Assumptions'!$I$20+SUM($F$57:CK57)),"")</f>
        <v/>
      </c>
      <c r="CL66" s="44" t="str">
        <f>IF(CL5=MIN('Summary &amp; Purchase Assumptions'!$C$20,EDATE('Summary &amp; Purchase Assumptions'!$C$18,'Summary &amp; Purchase Assumptions'!$I$21)-1),-('Summary &amp; Purchase Assumptions'!$I$20+SUM($F$57:CL57)),"")</f>
        <v/>
      </c>
      <c r="CM66" s="44" t="str">
        <f>IF(CM5=MIN('Summary &amp; Purchase Assumptions'!$C$20,EDATE('Summary &amp; Purchase Assumptions'!$C$18,'Summary &amp; Purchase Assumptions'!$I$21)-1),-('Summary &amp; Purchase Assumptions'!$I$20+SUM($F$57:CM57)),"")</f>
        <v/>
      </c>
      <c r="CN66" s="44" t="str">
        <f>IF(CN5=MIN('Summary &amp; Purchase Assumptions'!$C$20,EDATE('Summary &amp; Purchase Assumptions'!$C$18,'Summary &amp; Purchase Assumptions'!$I$21)-1),-('Summary &amp; Purchase Assumptions'!$I$20+SUM($F$57:CN57)),"")</f>
        <v/>
      </c>
      <c r="CO66" s="44" t="str">
        <f>IF(CO5=MIN('Summary &amp; Purchase Assumptions'!$C$20,EDATE('Summary &amp; Purchase Assumptions'!$C$18,'Summary &amp; Purchase Assumptions'!$I$21)-1),-('Summary &amp; Purchase Assumptions'!$I$20+SUM($F$57:CO57)),"")</f>
        <v/>
      </c>
      <c r="CP66" s="44" t="str">
        <f>IF(CP5=MIN('Summary &amp; Purchase Assumptions'!$C$20,EDATE('Summary &amp; Purchase Assumptions'!$C$18,'Summary &amp; Purchase Assumptions'!$I$21)-1),-('Summary &amp; Purchase Assumptions'!$I$20+SUM($F$57:CP57)),"")</f>
        <v/>
      </c>
      <c r="CQ66" s="44" t="str">
        <f>IF(CQ5=MIN('Summary &amp; Purchase Assumptions'!$C$20,EDATE('Summary &amp; Purchase Assumptions'!$C$18,'Summary &amp; Purchase Assumptions'!$I$21)-1),-('Summary &amp; Purchase Assumptions'!$I$20+SUM($F$57:CQ57)),"")</f>
        <v/>
      </c>
      <c r="CR66" s="44" t="str">
        <f>IF(CR5=MIN('Summary &amp; Purchase Assumptions'!$C$20,EDATE('Summary &amp; Purchase Assumptions'!$C$18,'Summary &amp; Purchase Assumptions'!$I$21)-1),-('Summary &amp; Purchase Assumptions'!$I$20+SUM($F$57:CR57)),"")</f>
        <v/>
      </c>
      <c r="CS66" s="44" t="str">
        <f>IF(CS5=MIN('Summary &amp; Purchase Assumptions'!$C$20,EDATE('Summary &amp; Purchase Assumptions'!$C$18,'Summary &amp; Purchase Assumptions'!$I$21)-1),-('Summary &amp; Purchase Assumptions'!$I$20+SUM($F$57:CS57)),"")</f>
        <v/>
      </c>
      <c r="CT66" s="44" t="str">
        <f>IF(CT5=MIN('Summary &amp; Purchase Assumptions'!$C$20,EDATE('Summary &amp; Purchase Assumptions'!$C$18,'Summary &amp; Purchase Assumptions'!$I$21)-1),-('Summary &amp; Purchase Assumptions'!$I$20+SUM($F$57:CT57)),"")</f>
        <v/>
      </c>
      <c r="CU66" s="44" t="str">
        <f>IF(CU5=MIN('Summary &amp; Purchase Assumptions'!$C$20,EDATE('Summary &amp; Purchase Assumptions'!$C$18,'Summary &amp; Purchase Assumptions'!$I$21)-1),-('Summary &amp; Purchase Assumptions'!$I$20+SUM($F$57:CU57)),"")</f>
        <v/>
      </c>
      <c r="CV66" s="44" t="str">
        <f>IF(CV5=MIN('Summary &amp; Purchase Assumptions'!$C$20,EDATE('Summary &amp; Purchase Assumptions'!$C$18,'Summary &amp; Purchase Assumptions'!$I$21)-1),-('Summary &amp; Purchase Assumptions'!$I$20+SUM($F$57:CV57)),"")</f>
        <v/>
      </c>
      <c r="CW66" s="44" t="str">
        <f>IF(CW5=MIN('Summary &amp; Purchase Assumptions'!$C$20,EDATE('Summary &amp; Purchase Assumptions'!$C$18,'Summary &amp; Purchase Assumptions'!$I$21)-1),-('Summary &amp; Purchase Assumptions'!$I$20+SUM($F$57:CW57)),"")</f>
        <v/>
      </c>
      <c r="CX66" s="44" t="str">
        <f>IF(CX5=MIN('Summary &amp; Purchase Assumptions'!$C$20,EDATE('Summary &amp; Purchase Assumptions'!$C$18,'Summary &amp; Purchase Assumptions'!$I$21)-1),-('Summary &amp; Purchase Assumptions'!$I$20+SUM($F$57:CX57)),"")</f>
        <v/>
      </c>
      <c r="CY66" s="44" t="str">
        <f>IF(CY5=MIN('Summary &amp; Purchase Assumptions'!$C$20,EDATE('Summary &amp; Purchase Assumptions'!$C$18,'Summary &amp; Purchase Assumptions'!$I$21)-1),-('Summary &amp; Purchase Assumptions'!$I$20+SUM($F$57:CY57)),"")</f>
        <v/>
      </c>
      <c r="CZ66" s="44" t="str">
        <f>IF(CZ5=MIN('Summary &amp; Purchase Assumptions'!$C$20,EDATE('Summary &amp; Purchase Assumptions'!$C$18,'Summary &amp; Purchase Assumptions'!$I$21)-1),-('Summary &amp; Purchase Assumptions'!$I$20+SUM($F$57:CZ57)),"")</f>
        <v/>
      </c>
      <c r="DA66" s="44" t="str">
        <f>IF(DA5=MIN('Summary &amp; Purchase Assumptions'!$C$20,EDATE('Summary &amp; Purchase Assumptions'!$C$18,'Summary &amp; Purchase Assumptions'!$I$21)-1),-('Summary &amp; Purchase Assumptions'!$I$20+SUM($F$57:DA57)),"")</f>
        <v/>
      </c>
      <c r="DB66" s="44" t="str">
        <f>IF(DB5=MIN('Summary &amp; Purchase Assumptions'!$C$20,EDATE('Summary &amp; Purchase Assumptions'!$C$18,'Summary &amp; Purchase Assumptions'!$I$21)-1),-('Summary &amp; Purchase Assumptions'!$I$20+SUM($F$57:DB57)),"")</f>
        <v/>
      </c>
      <c r="DC66" s="44" t="str">
        <f>IF(DC5=MIN('Summary &amp; Purchase Assumptions'!$C$20,EDATE('Summary &amp; Purchase Assumptions'!$C$18,'Summary &amp; Purchase Assumptions'!$I$21)-1),-('Summary &amp; Purchase Assumptions'!$I$20+SUM($F$57:DC57)),"")</f>
        <v/>
      </c>
      <c r="DD66" s="44" t="str">
        <f>IF(DD5=MIN('Summary &amp; Purchase Assumptions'!$C$20,EDATE('Summary &amp; Purchase Assumptions'!$C$18,'Summary &amp; Purchase Assumptions'!$I$21)-1),-('Summary &amp; Purchase Assumptions'!$I$20+SUM($F$57:DD57)),"")</f>
        <v/>
      </c>
      <c r="DE66" s="44" t="str">
        <f>IF(DE5=MIN('Summary &amp; Purchase Assumptions'!$C$20,EDATE('Summary &amp; Purchase Assumptions'!$C$18,'Summary &amp; Purchase Assumptions'!$I$21)-1),-('Summary &amp; Purchase Assumptions'!$I$20+SUM($F$57:DE57)),"")</f>
        <v/>
      </c>
      <c r="DF66" s="44" t="str">
        <f>IF(DF5=MIN('Summary &amp; Purchase Assumptions'!$C$20,EDATE('Summary &amp; Purchase Assumptions'!$C$18,'Summary &amp; Purchase Assumptions'!$I$21)-1),-('Summary &amp; Purchase Assumptions'!$I$20+SUM($F$57:DF57)),"")</f>
        <v/>
      </c>
      <c r="DG66" s="44" t="str">
        <f>IF(DG5=MIN('Summary &amp; Purchase Assumptions'!$C$20,EDATE('Summary &amp; Purchase Assumptions'!$C$18,'Summary &amp; Purchase Assumptions'!$I$21)-1),-('Summary &amp; Purchase Assumptions'!$I$20+SUM($F$57:DG57)),"")</f>
        <v/>
      </c>
      <c r="DH66" s="44" t="str">
        <f>IF(DH5=MIN('Summary &amp; Purchase Assumptions'!$C$20,EDATE('Summary &amp; Purchase Assumptions'!$C$18,'Summary &amp; Purchase Assumptions'!$I$21)-1),-('Summary &amp; Purchase Assumptions'!$I$20+SUM($F$57:DH57)),"")</f>
        <v/>
      </c>
      <c r="DI66" s="44" t="str">
        <f>IF(DI5=MIN('Summary &amp; Purchase Assumptions'!$C$20,EDATE('Summary &amp; Purchase Assumptions'!$C$18,'Summary &amp; Purchase Assumptions'!$I$21)-1),-('Summary &amp; Purchase Assumptions'!$I$20+SUM($F$57:DI57)),"")</f>
        <v/>
      </c>
      <c r="DJ66" s="44" t="str">
        <f>IF(DJ5=MIN('Summary &amp; Purchase Assumptions'!$C$20,EDATE('Summary &amp; Purchase Assumptions'!$C$18,'Summary &amp; Purchase Assumptions'!$I$21)-1),-('Summary &amp; Purchase Assumptions'!$I$20+SUM($F$57:DJ57)),"")</f>
        <v/>
      </c>
      <c r="DK66" s="44" t="str">
        <f>IF(DK5=MIN('Summary &amp; Purchase Assumptions'!$C$20,EDATE('Summary &amp; Purchase Assumptions'!$C$18,'Summary &amp; Purchase Assumptions'!$I$21)-1),-('Summary &amp; Purchase Assumptions'!$I$20+SUM($F$57:DK57)),"")</f>
        <v/>
      </c>
      <c r="DL66" s="44" t="str">
        <f>IF(DL5=MIN('Summary &amp; Purchase Assumptions'!$C$20,EDATE('Summary &amp; Purchase Assumptions'!$C$18,'Summary &amp; Purchase Assumptions'!$I$21)-1),-('Summary &amp; Purchase Assumptions'!$I$20+SUM($F$57:DL57)),"")</f>
        <v/>
      </c>
      <c r="DM66" s="44" t="str">
        <f>IF(DM5=MIN('Summary &amp; Purchase Assumptions'!$C$20,EDATE('Summary &amp; Purchase Assumptions'!$C$18,'Summary &amp; Purchase Assumptions'!$I$21)-1),-('Summary &amp; Purchase Assumptions'!$I$20+SUM($F$57:DM57)),"")</f>
        <v/>
      </c>
      <c r="DN66" s="44" t="str">
        <f>IF(DN5=MIN('Summary &amp; Purchase Assumptions'!$C$20,EDATE('Summary &amp; Purchase Assumptions'!$C$18,'Summary &amp; Purchase Assumptions'!$I$21)-1),-('Summary &amp; Purchase Assumptions'!$I$20+SUM($F$57:DN57)),"")</f>
        <v/>
      </c>
      <c r="DO66" s="44" t="str">
        <f>IF(DO5=MIN('Summary &amp; Purchase Assumptions'!$C$20,EDATE('Summary &amp; Purchase Assumptions'!$C$18,'Summary &amp; Purchase Assumptions'!$I$21)-1),-('Summary &amp; Purchase Assumptions'!$I$20+SUM($F$57:DO57)),"")</f>
        <v/>
      </c>
      <c r="DP66" s="44" t="str">
        <f>IF(DP5=MIN('Summary &amp; Purchase Assumptions'!$C$20,EDATE('Summary &amp; Purchase Assumptions'!$C$18,'Summary &amp; Purchase Assumptions'!$I$21)-1),-('Summary &amp; Purchase Assumptions'!$I$20+SUM($F$57:DP57)),"")</f>
        <v/>
      </c>
      <c r="DQ66" s="44" t="str">
        <f>IF(DQ5=MIN('Summary &amp; Purchase Assumptions'!$C$20,EDATE('Summary &amp; Purchase Assumptions'!$C$18,'Summary &amp; Purchase Assumptions'!$I$21)-1),-('Summary &amp; Purchase Assumptions'!$I$20+SUM($F$57:DQ57)),"")</f>
        <v/>
      </c>
      <c r="DR66" s="44" t="str">
        <f>IF(DR5=MIN('Summary &amp; Purchase Assumptions'!$C$20,EDATE('Summary &amp; Purchase Assumptions'!$C$18,'Summary &amp; Purchase Assumptions'!$I$21)-1),-('Summary &amp; Purchase Assumptions'!$I$20+SUM($F$57:DR57)),"")</f>
        <v/>
      </c>
      <c r="DS66" s="44" t="str">
        <f>IF(DS5=MIN('Summary &amp; Purchase Assumptions'!$C$20,EDATE('Summary &amp; Purchase Assumptions'!$C$18,'Summary &amp; Purchase Assumptions'!$I$21)-1),-('Summary &amp; Purchase Assumptions'!$I$20+SUM($F$57:DS57)),"")</f>
        <v/>
      </c>
      <c r="DT66" s="44" t="str">
        <f>IF(DT5=MIN('Summary &amp; Purchase Assumptions'!$C$20,EDATE('Summary &amp; Purchase Assumptions'!$C$18,'Summary &amp; Purchase Assumptions'!$I$21)-1),-('Summary &amp; Purchase Assumptions'!$I$20+SUM($F$57:DT57)),"")</f>
        <v/>
      </c>
      <c r="DU66" s="44" t="str">
        <f>IF(DU5=MIN('Summary &amp; Purchase Assumptions'!$C$20,EDATE('Summary &amp; Purchase Assumptions'!$C$18,'Summary &amp; Purchase Assumptions'!$I$21)-1),-('Summary &amp; Purchase Assumptions'!$I$20+SUM($F$57:DU57)),"")</f>
        <v/>
      </c>
      <c r="DV66" s="44" t="str">
        <f>IF(DV5=MIN('Summary &amp; Purchase Assumptions'!$C$20,EDATE('Summary &amp; Purchase Assumptions'!$C$18,'Summary &amp; Purchase Assumptions'!$I$21)-1),-('Summary &amp; Purchase Assumptions'!$I$20+SUM($F$57:DV57)),"")</f>
        <v/>
      </c>
      <c r="DW66" s="44" t="str">
        <f>IF(DW5=MIN('Summary &amp; Purchase Assumptions'!$C$20,EDATE('Summary &amp; Purchase Assumptions'!$C$18,'Summary &amp; Purchase Assumptions'!$I$21)-1),-('Summary &amp; Purchase Assumptions'!$I$20+SUM($F$57:DW57)),"")</f>
        <v/>
      </c>
      <c r="DX66" s="44" t="str">
        <f>IF(DX5=MIN('Summary &amp; Purchase Assumptions'!$C$20,EDATE('Summary &amp; Purchase Assumptions'!$C$18,'Summary &amp; Purchase Assumptions'!$I$21)-1),-('Summary &amp; Purchase Assumptions'!$I$20+SUM($F$57:DX57)),"")</f>
        <v/>
      </c>
      <c r="DY66" s="44" t="str">
        <f>IF(DY5=MIN('Summary &amp; Purchase Assumptions'!$C$20,EDATE('Summary &amp; Purchase Assumptions'!$C$18,'Summary &amp; Purchase Assumptions'!$I$21)-1),-('Summary &amp; Purchase Assumptions'!$I$20+SUM($F$57:DY57)),"")</f>
        <v/>
      </c>
      <c r="DZ66" s="44" t="str">
        <f>IF(DZ5=MIN('Summary &amp; Purchase Assumptions'!$C$20,EDATE('Summary &amp; Purchase Assumptions'!$C$18,'Summary &amp; Purchase Assumptions'!$I$21)-1),-('Summary &amp; Purchase Assumptions'!$I$20+SUM($F$57:DZ57)),"")</f>
        <v/>
      </c>
      <c r="EA66" s="44" t="str">
        <f>IF(EA5=MIN('Summary &amp; Purchase Assumptions'!$C$20,EDATE('Summary &amp; Purchase Assumptions'!$C$18,'Summary &amp; Purchase Assumptions'!$I$21)-1),-('Summary &amp; Purchase Assumptions'!$I$20+SUM($F$57:EA57)),"")</f>
        <v/>
      </c>
      <c r="EB66" s="44" t="str">
        <f>IF(EB5=MIN('Summary &amp; Purchase Assumptions'!$C$20,EDATE('Summary &amp; Purchase Assumptions'!$C$18,'Summary &amp; Purchase Assumptions'!$I$21)-1),-('Summary &amp; Purchase Assumptions'!$I$20+SUM($F$57:EB57)),"")</f>
        <v/>
      </c>
      <c r="EC66" s="44" t="str">
        <f>IF(EC5=MIN('Summary &amp; Purchase Assumptions'!$C$20,EDATE('Summary &amp; Purchase Assumptions'!$C$18,'Summary &amp; Purchase Assumptions'!$I$21)-1),-('Summary &amp; Purchase Assumptions'!$I$20+SUM($F$57:EC57)),"")</f>
        <v/>
      </c>
      <c r="ED66" s="44" t="str">
        <f>IF(ED5=MIN('Summary &amp; Purchase Assumptions'!$C$20,EDATE('Summary &amp; Purchase Assumptions'!$C$18,'Summary &amp; Purchase Assumptions'!$I$21)-1),-('Summary &amp; Purchase Assumptions'!$I$20+SUM($F$57:ED57)),"")</f>
        <v/>
      </c>
      <c r="EE66" s="44" t="str">
        <f>IF(EE5=MIN('Summary &amp; Purchase Assumptions'!$C$20,EDATE('Summary &amp; Purchase Assumptions'!$C$18,'Summary &amp; Purchase Assumptions'!$I$21)-1),-('Summary &amp; Purchase Assumptions'!$I$20+SUM($F$57:EE57)),"")</f>
        <v/>
      </c>
      <c r="EF66" s="44" t="str">
        <f>IF(EF5=MIN('Summary &amp; Purchase Assumptions'!$C$20,EDATE('Summary &amp; Purchase Assumptions'!$C$18,'Summary &amp; Purchase Assumptions'!$I$21)-1),-('Summary &amp; Purchase Assumptions'!$I$20+SUM($F$57:EF57)),"")</f>
        <v/>
      </c>
      <c r="EG66" s="48" t="str">
        <f>IF(EG5=MIN('Summary &amp; Purchase Assumptions'!$C$20,EDATE('Summary &amp; Purchase Assumptions'!$C$18,'Summary &amp; Purchase Assumptions'!$I$21)-1),-('Summary &amp; Purchase Assumptions'!$I$20+SUM($F$57:EG57)),"")</f>
        <v/>
      </c>
      <c r="EH66" s="53" t="s">
        <v>106</v>
      </c>
    </row>
    <row r="67" spans="2:138" s="1" customFormat="1" ht="12.75" customHeight="1" x14ac:dyDescent="0.25">
      <c r="B67" s="41"/>
      <c r="C67" s="376" t="s">
        <v>278</v>
      </c>
      <c r="D67" s="19">
        <f t="shared" ref="D67:D69" ca="1" si="73">SUM(E67:EG67)</f>
        <v>73212804.956315249</v>
      </c>
      <c r="E67" s="341"/>
      <c r="F67" s="20" t="str">
        <f>IF(F6=('Summary &amp; Purchase Assumptions'!$I$27),'Summary &amp; Purchase Assumptions'!$I$32,"")</f>
        <v/>
      </c>
      <c r="G67" s="20" t="str">
        <f>IF(G6=('Summary &amp; Purchase Assumptions'!$I$27),'Summary &amp; Purchase Assumptions'!$I$32,"")</f>
        <v/>
      </c>
      <c r="H67" s="20" t="str">
        <f>IF(H6=('Summary &amp; Purchase Assumptions'!$I$27),'Summary &amp; Purchase Assumptions'!$I$32,"")</f>
        <v/>
      </c>
      <c r="I67" s="20" t="str">
        <f>IF(I6=('Summary &amp; Purchase Assumptions'!$I$27),'Summary &amp; Purchase Assumptions'!$I$32,"")</f>
        <v/>
      </c>
      <c r="J67" s="20" t="str">
        <f>IF(J6=('Summary &amp; Purchase Assumptions'!$I$27),'Summary &amp; Purchase Assumptions'!$I$32,"")</f>
        <v/>
      </c>
      <c r="K67" s="20" t="str">
        <f>IF(K6=('Summary &amp; Purchase Assumptions'!$I$27),'Summary &amp; Purchase Assumptions'!$I$32,"")</f>
        <v/>
      </c>
      <c r="L67" s="20" t="str">
        <f>IF(L6=('Summary &amp; Purchase Assumptions'!$I$27),'Summary &amp; Purchase Assumptions'!$I$32,"")</f>
        <v/>
      </c>
      <c r="M67" s="20" t="str">
        <f>IF(M6=('Summary &amp; Purchase Assumptions'!$I$27),'Summary &amp; Purchase Assumptions'!$I$32,"")</f>
        <v/>
      </c>
      <c r="N67" s="20" t="str">
        <f>IF(N6=('Summary &amp; Purchase Assumptions'!$I$27),'Summary &amp; Purchase Assumptions'!$I$32,"")</f>
        <v/>
      </c>
      <c r="O67" s="20" t="str">
        <f>IF(O6=('Summary &amp; Purchase Assumptions'!$I$27),'Summary &amp; Purchase Assumptions'!$I$32,"")</f>
        <v/>
      </c>
      <c r="P67" s="20" t="str">
        <f>IF(P6=('Summary &amp; Purchase Assumptions'!$I$27),'Summary &amp; Purchase Assumptions'!$I$32,"")</f>
        <v/>
      </c>
      <c r="Q67" s="20" t="str">
        <f>IF(Q6=('Summary &amp; Purchase Assumptions'!$I$27),'Summary &amp; Purchase Assumptions'!$I$32,"")</f>
        <v/>
      </c>
      <c r="R67" s="20" t="str">
        <f>IF(R6=('Summary &amp; Purchase Assumptions'!$I$27),'Summary &amp; Purchase Assumptions'!$I$32,"")</f>
        <v/>
      </c>
      <c r="S67" s="20" t="str">
        <f>IF(S6=('Summary &amp; Purchase Assumptions'!$I$27),'Summary &amp; Purchase Assumptions'!$I$32,"")</f>
        <v/>
      </c>
      <c r="T67" s="20" t="str">
        <f>IF(T6=('Summary &amp; Purchase Assumptions'!$I$27),'Summary &amp; Purchase Assumptions'!$I$32,"")</f>
        <v/>
      </c>
      <c r="U67" s="20" t="str">
        <f>IF(U6=('Summary &amp; Purchase Assumptions'!$I$27),'Summary &amp; Purchase Assumptions'!$I$32,"")</f>
        <v/>
      </c>
      <c r="V67" s="20" t="str">
        <f>IF(V6=('Summary &amp; Purchase Assumptions'!$I$27),'Summary &amp; Purchase Assumptions'!$I$32,"")</f>
        <v/>
      </c>
      <c r="W67" s="20" t="str">
        <f>IF(W6=('Summary &amp; Purchase Assumptions'!$I$27),'Summary &amp; Purchase Assumptions'!$I$32,"")</f>
        <v/>
      </c>
      <c r="X67" s="20" t="str">
        <f>IF(X6=('Summary &amp; Purchase Assumptions'!$I$27),'Summary &amp; Purchase Assumptions'!$I$32,"")</f>
        <v/>
      </c>
      <c r="Y67" s="20" t="str">
        <f>IF(Y6=('Summary &amp; Purchase Assumptions'!$I$27),'Summary &amp; Purchase Assumptions'!$I$32,"")</f>
        <v/>
      </c>
      <c r="Z67" s="20" t="str">
        <f>IF(Z6=('Summary &amp; Purchase Assumptions'!$I$27),'Summary &amp; Purchase Assumptions'!$I$32,"")</f>
        <v/>
      </c>
      <c r="AA67" s="20" t="str">
        <f>IF(AA6=('Summary &amp; Purchase Assumptions'!$I$27),'Summary &amp; Purchase Assumptions'!$I$32,"")</f>
        <v/>
      </c>
      <c r="AB67" s="20" t="str">
        <f>IF(AB6=('Summary &amp; Purchase Assumptions'!$I$27),'Summary &amp; Purchase Assumptions'!$I$32,"")</f>
        <v/>
      </c>
      <c r="AC67" s="20" t="str">
        <f>IF(AC6=('Summary &amp; Purchase Assumptions'!$I$27),'Summary &amp; Purchase Assumptions'!$I$32,"")</f>
        <v/>
      </c>
      <c r="AD67" s="20" t="str">
        <f>IF(AD6=('Summary &amp; Purchase Assumptions'!$I$27),'Summary &amp; Purchase Assumptions'!$I$32,"")</f>
        <v/>
      </c>
      <c r="AE67" s="20" t="str">
        <f>IF(AE6=('Summary &amp; Purchase Assumptions'!$I$27),'Summary &amp; Purchase Assumptions'!$I$32,"")</f>
        <v/>
      </c>
      <c r="AF67" s="20" t="str">
        <f>IF(AF6=('Summary &amp; Purchase Assumptions'!$I$27),'Summary &amp; Purchase Assumptions'!$I$32,"")</f>
        <v/>
      </c>
      <c r="AG67" s="20" t="str">
        <f>IF(AG6=('Summary &amp; Purchase Assumptions'!$I$27),'Summary &amp; Purchase Assumptions'!$I$32,"")</f>
        <v/>
      </c>
      <c r="AH67" s="20" t="str">
        <f>IF(AH6=('Summary &amp; Purchase Assumptions'!$I$27),'Summary &amp; Purchase Assumptions'!$I$32,"")</f>
        <v/>
      </c>
      <c r="AI67" s="20" t="str">
        <f>IF(AI6=('Summary &amp; Purchase Assumptions'!$I$27),'Summary &amp; Purchase Assumptions'!$I$32,"")</f>
        <v/>
      </c>
      <c r="AJ67" s="20" t="str">
        <f>IF(AJ6=('Summary &amp; Purchase Assumptions'!$I$27),'Summary &amp; Purchase Assumptions'!$I$32,"")</f>
        <v/>
      </c>
      <c r="AK67" s="20" t="str">
        <f>IF(AK6=('Summary &amp; Purchase Assumptions'!$I$27),'Summary &amp; Purchase Assumptions'!$I$32,"")</f>
        <v/>
      </c>
      <c r="AL67" s="20" t="str">
        <f>IF(AL6=('Summary &amp; Purchase Assumptions'!$I$27),'Summary &amp; Purchase Assumptions'!$I$32,"")</f>
        <v/>
      </c>
      <c r="AM67" s="20" t="str">
        <f>IF(AM6=('Summary &amp; Purchase Assumptions'!$I$27),'Summary &amp; Purchase Assumptions'!$I$32,"")</f>
        <v/>
      </c>
      <c r="AN67" s="20" t="str">
        <f>IF(AN6=('Summary &amp; Purchase Assumptions'!$I$27),'Summary &amp; Purchase Assumptions'!$I$32,"")</f>
        <v/>
      </c>
      <c r="AO67" s="20">
        <f ca="1">IF(AO6=('Summary &amp; Purchase Assumptions'!$I$27),'Summary &amp; Purchase Assumptions'!$I$32,"")</f>
        <v>73212804.956315249</v>
      </c>
      <c r="AP67" s="20" t="str">
        <f>IF(AP6=('Summary &amp; Purchase Assumptions'!$I$27),'Summary &amp; Purchase Assumptions'!$I$32,"")</f>
        <v/>
      </c>
      <c r="AQ67" s="20" t="str">
        <f>IF(AQ6=('Summary &amp; Purchase Assumptions'!$I$27),'Summary &amp; Purchase Assumptions'!$I$32,"")</f>
        <v/>
      </c>
      <c r="AR67" s="20" t="str">
        <f>IF(AR6=('Summary &amp; Purchase Assumptions'!$I$27),'Summary &amp; Purchase Assumptions'!$I$32,"")</f>
        <v/>
      </c>
      <c r="AS67" s="20" t="str">
        <f>IF(AS6=('Summary &amp; Purchase Assumptions'!$I$27),'Summary &amp; Purchase Assumptions'!$I$32,"")</f>
        <v/>
      </c>
      <c r="AT67" s="20" t="str">
        <f>IF(AT6=('Summary &amp; Purchase Assumptions'!$I$27),'Summary &amp; Purchase Assumptions'!$I$32,"")</f>
        <v/>
      </c>
      <c r="AU67" s="20" t="str">
        <f>IF(AU6=('Summary &amp; Purchase Assumptions'!$I$27),'Summary &amp; Purchase Assumptions'!$I$32,"")</f>
        <v/>
      </c>
      <c r="AV67" s="20" t="str">
        <f>IF(AV6=('Summary &amp; Purchase Assumptions'!$I$27),'Summary &amp; Purchase Assumptions'!$I$32,"")</f>
        <v/>
      </c>
      <c r="AW67" s="20" t="str">
        <f>IF(AW6=('Summary &amp; Purchase Assumptions'!$I$27),'Summary &amp; Purchase Assumptions'!$I$32,"")</f>
        <v/>
      </c>
      <c r="AX67" s="20" t="str">
        <f>IF(AX6=('Summary &amp; Purchase Assumptions'!$I$27),'Summary &amp; Purchase Assumptions'!$I$32,"")</f>
        <v/>
      </c>
      <c r="AY67" s="20" t="str">
        <f>IF(AY6=('Summary &amp; Purchase Assumptions'!$I$27),'Summary &amp; Purchase Assumptions'!$I$32,"")</f>
        <v/>
      </c>
      <c r="AZ67" s="20" t="str">
        <f>IF(AZ6=('Summary &amp; Purchase Assumptions'!$I$27),'Summary &amp; Purchase Assumptions'!$I$32,"")</f>
        <v/>
      </c>
      <c r="BA67" s="20" t="str">
        <f>IF(BA6=('Summary &amp; Purchase Assumptions'!$I$27),'Summary &amp; Purchase Assumptions'!$I$32,"")</f>
        <v/>
      </c>
      <c r="BB67" s="20" t="str">
        <f>IF(BB6=('Summary &amp; Purchase Assumptions'!$I$27),'Summary &amp; Purchase Assumptions'!$I$32,"")</f>
        <v/>
      </c>
      <c r="BC67" s="20" t="str">
        <f>IF(BC6=('Summary &amp; Purchase Assumptions'!$I$27),'Summary &amp; Purchase Assumptions'!$I$32,"")</f>
        <v/>
      </c>
      <c r="BD67" s="20" t="str">
        <f>IF(BD6=('Summary &amp; Purchase Assumptions'!$I$27),'Summary &amp; Purchase Assumptions'!$I$32,"")</f>
        <v/>
      </c>
      <c r="BE67" s="20" t="str">
        <f>IF(BE6=('Summary &amp; Purchase Assumptions'!$I$27),'Summary &amp; Purchase Assumptions'!$I$32,"")</f>
        <v/>
      </c>
      <c r="BF67" s="20" t="str">
        <f>IF(BF6=('Summary &amp; Purchase Assumptions'!$I$27),'Summary &amp; Purchase Assumptions'!$I$32,"")</f>
        <v/>
      </c>
      <c r="BG67" s="20" t="str">
        <f>IF(BG6=('Summary &amp; Purchase Assumptions'!$I$27),'Summary &amp; Purchase Assumptions'!$I$32,"")</f>
        <v/>
      </c>
      <c r="BH67" s="20" t="str">
        <f>IF(BH6=('Summary &amp; Purchase Assumptions'!$I$27),'Summary &amp; Purchase Assumptions'!$I$32,"")</f>
        <v/>
      </c>
      <c r="BI67" s="20" t="str">
        <f>IF(BI6=('Summary &amp; Purchase Assumptions'!$I$27),'Summary &amp; Purchase Assumptions'!$I$32,"")</f>
        <v/>
      </c>
      <c r="BJ67" s="20" t="str">
        <f>IF(BJ6=('Summary &amp; Purchase Assumptions'!$I$27),'Summary &amp; Purchase Assumptions'!$I$32,"")</f>
        <v/>
      </c>
      <c r="BK67" s="20" t="str">
        <f>IF(BK6=('Summary &amp; Purchase Assumptions'!$I$27),'Summary &amp; Purchase Assumptions'!$I$32,"")</f>
        <v/>
      </c>
      <c r="BL67" s="20" t="str">
        <f>IF(BL6=('Summary &amp; Purchase Assumptions'!$I$27),'Summary &amp; Purchase Assumptions'!$I$32,"")</f>
        <v/>
      </c>
      <c r="BM67" s="20" t="str">
        <f>IF(BM6=('Summary &amp; Purchase Assumptions'!$I$27),'Summary &amp; Purchase Assumptions'!$I$32,"")</f>
        <v/>
      </c>
      <c r="BN67" s="20" t="str">
        <f>IF(BN6=('Summary &amp; Purchase Assumptions'!$I$27),'Summary &amp; Purchase Assumptions'!$I$32,"")</f>
        <v/>
      </c>
      <c r="BO67" s="20" t="str">
        <f>IF(BO6=('Summary &amp; Purchase Assumptions'!$I$27),'Summary &amp; Purchase Assumptions'!$I$32,"")</f>
        <v/>
      </c>
      <c r="BP67" s="20" t="str">
        <f>IF(BP6=('Summary &amp; Purchase Assumptions'!$I$27),'Summary &amp; Purchase Assumptions'!$I$32,"")</f>
        <v/>
      </c>
      <c r="BQ67" s="20" t="str">
        <f>IF(BQ6=('Summary &amp; Purchase Assumptions'!$I$27),'Summary &amp; Purchase Assumptions'!$I$32,"")</f>
        <v/>
      </c>
      <c r="BR67" s="20" t="str">
        <f>IF(BR6=('Summary &amp; Purchase Assumptions'!$I$27),'Summary &amp; Purchase Assumptions'!$I$32,"")</f>
        <v/>
      </c>
      <c r="BS67" s="20" t="str">
        <f>IF(BS6=('Summary &amp; Purchase Assumptions'!$I$27),'Summary &amp; Purchase Assumptions'!$I$32,"")</f>
        <v/>
      </c>
      <c r="BT67" s="20" t="str">
        <f>IF(BT6=('Summary &amp; Purchase Assumptions'!$I$27),'Summary &amp; Purchase Assumptions'!$I$32,"")</f>
        <v/>
      </c>
      <c r="BU67" s="20" t="str">
        <f>IF(BU6=('Summary &amp; Purchase Assumptions'!$I$27),'Summary &amp; Purchase Assumptions'!$I$32,"")</f>
        <v/>
      </c>
      <c r="BV67" s="20" t="str">
        <f>IF(BV6=('Summary &amp; Purchase Assumptions'!$I$27),'Summary &amp; Purchase Assumptions'!$I$32,"")</f>
        <v/>
      </c>
      <c r="BW67" s="20" t="str">
        <f>IF(BW6=('Summary &amp; Purchase Assumptions'!$I$27),'Summary &amp; Purchase Assumptions'!$I$32,"")</f>
        <v/>
      </c>
      <c r="BX67" s="20" t="str">
        <f>IF(BX6=('Summary &amp; Purchase Assumptions'!$I$27),'Summary &amp; Purchase Assumptions'!$I$32,"")</f>
        <v/>
      </c>
      <c r="BY67" s="20" t="str">
        <f>IF(BY6=('Summary &amp; Purchase Assumptions'!$I$27),'Summary &amp; Purchase Assumptions'!$I$32,"")</f>
        <v/>
      </c>
      <c r="BZ67" s="20" t="str">
        <f>IF(BZ6=('Summary &amp; Purchase Assumptions'!$I$27),'Summary &amp; Purchase Assumptions'!$I$32,"")</f>
        <v/>
      </c>
      <c r="CA67" s="20" t="str">
        <f>IF(CA6=('Summary &amp; Purchase Assumptions'!$I$27),'Summary &amp; Purchase Assumptions'!$I$32,"")</f>
        <v/>
      </c>
      <c r="CB67" s="20" t="str">
        <f>IF(CB6=('Summary &amp; Purchase Assumptions'!$I$27),'Summary &amp; Purchase Assumptions'!$I$32,"")</f>
        <v/>
      </c>
      <c r="CC67" s="20" t="str">
        <f>IF(CC6=('Summary &amp; Purchase Assumptions'!$I$27),'Summary &amp; Purchase Assumptions'!$I$32,"")</f>
        <v/>
      </c>
      <c r="CD67" s="20" t="str">
        <f>IF(CD6=('Summary &amp; Purchase Assumptions'!$I$27),'Summary &amp; Purchase Assumptions'!$I$32,"")</f>
        <v/>
      </c>
      <c r="CE67" s="20" t="str">
        <f>IF(CE6=('Summary &amp; Purchase Assumptions'!$I$27),'Summary &amp; Purchase Assumptions'!$I$32,"")</f>
        <v/>
      </c>
      <c r="CF67" s="20" t="str">
        <f>IF(CF6=('Summary &amp; Purchase Assumptions'!$I$27),'Summary &amp; Purchase Assumptions'!$I$32,"")</f>
        <v/>
      </c>
      <c r="CG67" s="20" t="str">
        <f>IF(CG6=('Summary &amp; Purchase Assumptions'!$I$27),'Summary &amp; Purchase Assumptions'!$I$32,"")</f>
        <v/>
      </c>
      <c r="CH67" s="20" t="str">
        <f>IF(CH6=('Summary &amp; Purchase Assumptions'!$I$27),'Summary &amp; Purchase Assumptions'!$I$32,"")</f>
        <v/>
      </c>
      <c r="CI67" s="20" t="str">
        <f>IF(CI6=('Summary &amp; Purchase Assumptions'!$I$27),'Summary &amp; Purchase Assumptions'!$I$32,"")</f>
        <v/>
      </c>
      <c r="CJ67" s="20" t="str">
        <f>IF(CJ6=('Summary &amp; Purchase Assumptions'!$I$27),'Summary &amp; Purchase Assumptions'!$I$32,"")</f>
        <v/>
      </c>
      <c r="CK67" s="20" t="str">
        <f>IF(CK6=('Summary &amp; Purchase Assumptions'!$I$27),'Summary &amp; Purchase Assumptions'!$I$32,"")</f>
        <v/>
      </c>
      <c r="CL67" s="20" t="str">
        <f>IF(CL6=('Summary &amp; Purchase Assumptions'!$I$27),'Summary &amp; Purchase Assumptions'!$I$32,"")</f>
        <v/>
      </c>
      <c r="CM67" s="20" t="str">
        <f>IF(CM6=('Summary &amp; Purchase Assumptions'!$I$27),'Summary &amp; Purchase Assumptions'!$I$32,"")</f>
        <v/>
      </c>
      <c r="CN67" s="20" t="str">
        <f>IF(CN6=('Summary &amp; Purchase Assumptions'!$I$27),'Summary &amp; Purchase Assumptions'!$I$32,"")</f>
        <v/>
      </c>
      <c r="CO67" s="20" t="str">
        <f>IF(CO6=('Summary &amp; Purchase Assumptions'!$I$27),'Summary &amp; Purchase Assumptions'!$I$32,"")</f>
        <v/>
      </c>
      <c r="CP67" s="20" t="str">
        <f>IF(CP6=('Summary &amp; Purchase Assumptions'!$I$27),'Summary &amp; Purchase Assumptions'!$I$32,"")</f>
        <v/>
      </c>
      <c r="CQ67" s="20" t="str">
        <f>IF(CQ6=('Summary &amp; Purchase Assumptions'!$I$27),'Summary &amp; Purchase Assumptions'!$I$32,"")</f>
        <v/>
      </c>
      <c r="CR67" s="20" t="str">
        <f>IF(CR6=('Summary &amp; Purchase Assumptions'!$I$27),'Summary &amp; Purchase Assumptions'!$I$32,"")</f>
        <v/>
      </c>
      <c r="CS67" s="20" t="str">
        <f>IF(CS6=('Summary &amp; Purchase Assumptions'!$I$27),'Summary &amp; Purchase Assumptions'!$I$32,"")</f>
        <v/>
      </c>
      <c r="CT67" s="20" t="str">
        <f>IF(CT6=('Summary &amp; Purchase Assumptions'!$I$27),'Summary &amp; Purchase Assumptions'!$I$32,"")</f>
        <v/>
      </c>
      <c r="CU67" s="20" t="str">
        <f>IF(CU6=('Summary &amp; Purchase Assumptions'!$I$27),'Summary &amp; Purchase Assumptions'!$I$32,"")</f>
        <v/>
      </c>
      <c r="CV67" s="20" t="str">
        <f>IF(CV6=('Summary &amp; Purchase Assumptions'!$I$27),'Summary &amp; Purchase Assumptions'!$I$32,"")</f>
        <v/>
      </c>
      <c r="CW67" s="20" t="str">
        <f>IF(CW6=('Summary &amp; Purchase Assumptions'!$I$27),'Summary &amp; Purchase Assumptions'!$I$32,"")</f>
        <v/>
      </c>
      <c r="CX67" s="20" t="str">
        <f>IF(CX6=('Summary &amp; Purchase Assumptions'!$I$27),'Summary &amp; Purchase Assumptions'!$I$32,"")</f>
        <v/>
      </c>
      <c r="CY67" s="20" t="str">
        <f>IF(CY6=('Summary &amp; Purchase Assumptions'!$I$27),'Summary &amp; Purchase Assumptions'!$I$32,"")</f>
        <v/>
      </c>
      <c r="CZ67" s="20" t="str">
        <f>IF(CZ6=('Summary &amp; Purchase Assumptions'!$I$27),'Summary &amp; Purchase Assumptions'!$I$32,"")</f>
        <v/>
      </c>
      <c r="DA67" s="20" t="str">
        <f>IF(DA6=('Summary &amp; Purchase Assumptions'!$I$27),'Summary &amp; Purchase Assumptions'!$I$32,"")</f>
        <v/>
      </c>
      <c r="DB67" s="20" t="str">
        <f>IF(DB6=('Summary &amp; Purchase Assumptions'!$I$27),'Summary &amp; Purchase Assumptions'!$I$32,"")</f>
        <v/>
      </c>
      <c r="DC67" s="20" t="str">
        <f>IF(DC6=('Summary &amp; Purchase Assumptions'!$I$27),'Summary &amp; Purchase Assumptions'!$I$32,"")</f>
        <v/>
      </c>
      <c r="DD67" s="20" t="str">
        <f>IF(DD6=('Summary &amp; Purchase Assumptions'!$I$27),'Summary &amp; Purchase Assumptions'!$I$32,"")</f>
        <v/>
      </c>
      <c r="DE67" s="20" t="str">
        <f>IF(DE6=('Summary &amp; Purchase Assumptions'!$I$27),'Summary &amp; Purchase Assumptions'!$I$32,"")</f>
        <v/>
      </c>
      <c r="DF67" s="20" t="str">
        <f>IF(DF6=('Summary &amp; Purchase Assumptions'!$I$27),'Summary &amp; Purchase Assumptions'!$I$32,"")</f>
        <v/>
      </c>
      <c r="DG67" s="20" t="str">
        <f>IF(DG6=('Summary &amp; Purchase Assumptions'!$I$27),'Summary &amp; Purchase Assumptions'!$I$32,"")</f>
        <v/>
      </c>
      <c r="DH67" s="20" t="str">
        <f>IF(DH6=('Summary &amp; Purchase Assumptions'!$I$27),'Summary &amp; Purchase Assumptions'!$I$32,"")</f>
        <v/>
      </c>
      <c r="DI67" s="20" t="str">
        <f>IF(DI6=('Summary &amp; Purchase Assumptions'!$I$27),'Summary &amp; Purchase Assumptions'!$I$32,"")</f>
        <v/>
      </c>
      <c r="DJ67" s="20" t="str">
        <f>IF(DJ6=('Summary &amp; Purchase Assumptions'!$I$27),'Summary &amp; Purchase Assumptions'!$I$32,"")</f>
        <v/>
      </c>
      <c r="DK67" s="20" t="str">
        <f>IF(DK6=('Summary &amp; Purchase Assumptions'!$I$27),'Summary &amp; Purchase Assumptions'!$I$32,"")</f>
        <v/>
      </c>
      <c r="DL67" s="20" t="str">
        <f>IF(DL6=('Summary &amp; Purchase Assumptions'!$I$27),'Summary &amp; Purchase Assumptions'!$I$32,"")</f>
        <v/>
      </c>
      <c r="DM67" s="20" t="str">
        <f>IF(DM6=('Summary &amp; Purchase Assumptions'!$I$27),'Summary &amp; Purchase Assumptions'!$I$32,"")</f>
        <v/>
      </c>
      <c r="DN67" s="20" t="str">
        <f>IF(DN6=('Summary &amp; Purchase Assumptions'!$I$27),'Summary &amp; Purchase Assumptions'!$I$32,"")</f>
        <v/>
      </c>
      <c r="DO67" s="20" t="str">
        <f>IF(DO6=('Summary &amp; Purchase Assumptions'!$I$27),'Summary &amp; Purchase Assumptions'!$I$32,"")</f>
        <v/>
      </c>
      <c r="DP67" s="20" t="str">
        <f>IF(DP6=('Summary &amp; Purchase Assumptions'!$I$27),'Summary &amp; Purchase Assumptions'!$I$32,"")</f>
        <v/>
      </c>
      <c r="DQ67" s="20" t="str">
        <f>IF(DQ6=('Summary &amp; Purchase Assumptions'!$I$27),'Summary &amp; Purchase Assumptions'!$I$32,"")</f>
        <v/>
      </c>
      <c r="DR67" s="20" t="str">
        <f>IF(DR6=('Summary &amp; Purchase Assumptions'!$I$27),'Summary &amp; Purchase Assumptions'!$I$32,"")</f>
        <v/>
      </c>
      <c r="DS67" s="20" t="str">
        <f>IF(DS6=('Summary &amp; Purchase Assumptions'!$I$27),'Summary &amp; Purchase Assumptions'!$I$32,"")</f>
        <v/>
      </c>
      <c r="DT67" s="20" t="str">
        <f>IF(DT6=('Summary &amp; Purchase Assumptions'!$I$27),'Summary &amp; Purchase Assumptions'!$I$32,"")</f>
        <v/>
      </c>
      <c r="DU67" s="20" t="str">
        <f>IF(DU6=('Summary &amp; Purchase Assumptions'!$I$27),'Summary &amp; Purchase Assumptions'!$I$32,"")</f>
        <v/>
      </c>
      <c r="DV67" s="20" t="str">
        <f>IF(DV6=('Summary &amp; Purchase Assumptions'!$I$27),'Summary &amp; Purchase Assumptions'!$I$32,"")</f>
        <v/>
      </c>
      <c r="DW67" s="20" t="str">
        <f>IF(DW6=('Summary &amp; Purchase Assumptions'!$I$27),'Summary &amp; Purchase Assumptions'!$I$32,"")</f>
        <v/>
      </c>
      <c r="DX67" s="20" t="str">
        <f>IF(DX6=('Summary &amp; Purchase Assumptions'!$I$27),'Summary &amp; Purchase Assumptions'!$I$32,"")</f>
        <v/>
      </c>
      <c r="DY67" s="20" t="str">
        <f>IF(DY6=('Summary &amp; Purchase Assumptions'!$I$27),'Summary &amp; Purchase Assumptions'!$I$32,"")</f>
        <v/>
      </c>
      <c r="DZ67" s="20" t="str">
        <f>IF(DZ6=('Summary &amp; Purchase Assumptions'!$I$27),'Summary &amp; Purchase Assumptions'!$I$32,"")</f>
        <v/>
      </c>
      <c r="EA67" s="20" t="str">
        <f>IF(EA6=('Summary &amp; Purchase Assumptions'!$I$27),'Summary &amp; Purchase Assumptions'!$I$32,"")</f>
        <v/>
      </c>
      <c r="EB67" s="20" t="str">
        <f>IF(EB6=('Summary &amp; Purchase Assumptions'!$I$27),'Summary &amp; Purchase Assumptions'!$I$32,"")</f>
        <v/>
      </c>
      <c r="EC67" s="20" t="str">
        <f>IF(EC6=('Summary &amp; Purchase Assumptions'!$I$27),'Summary &amp; Purchase Assumptions'!$I$32,"")</f>
        <v/>
      </c>
      <c r="ED67" s="20" t="str">
        <f>IF(ED6=('Summary &amp; Purchase Assumptions'!$I$27),'Summary &amp; Purchase Assumptions'!$I$32,"")</f>
        <v/>
      </c>
      <c r="EE67" s="20" t="str">
        <f>IF(EE6=('Summary &amp; Purchase Assumptions'!$I$27),'Summary &amp; Purchase Assumptions'!$I$32,"")</f>
        <v/>
      </c>
      <c r="EF67" s="20" t="str">
        <f>IF(EF6=('Summary &amp; Purchase Assumptions'!$I$27),'Summary &amp; Purchase Assumptions'!$I$32,"")</f>
        <v/>
      </c>
      <c r="EG67" s="21" t="str">
        <f>IF(EG6=('Summary &amp; Purchase Assumptions'!$I$27),'Summary &amp; Purchase Assumptions'!$I$32,"")</f>
        <v/>
      </c>
      <c r="EH67" s="53" t="s">
        <v>106</v>
      </c>
    </row>
    <row r="68" spans="2:138" s="1" customFormat="1" ht="12.75" customHeight="1" x14ac:dyDescent="0.25">
      <c r="B68" s="41"/>
      <c r="C68" s="165" t="s">
        <v>279</v>
      </c>
      <c r="D68" s="19">
        <f t="shared" ca="1" si="73"/>
        <v>-732128.04956315248</v>
      </c>
      <c r="E68" s="341"/>
      <c r="F68" s="20" t="str">
        <f>IFERROR(-F67*'Summary &amp; Purchase Assumptions'!$I$36,"")</f>
        <v/>
      </c>
      <c r="G68" s="20" t="str">
        <f>IFERROR(-G67*'Summary &amp; Purchase Assumptions'!$I$36,"")</f>
        <v/>
      </c>
      <c r="H68" s="20" t="str">
        <f>IFERROR(-H67*'Summary &amp; Purchase Assumptions'!$I$36,"")</f>
        <v/>
      </c>
      <c r="I68" s="20" t="str">
        <f>IFERROR(-I67*'Summary &amp; Purchase Assumptions'!$I$36,"")</f>
        <v/>
      </c>
      <c r="J68" s="20" t="str">
        <f>IFERROR(-J67*'Summary &amp; Purchase Assumptions'!$I$36,"")</f>
        <v/>
      </c>
      <c r="K68" s="20" t="str">
        <f>IFERROR(-K67*'Summary &amp; Purchase Assumptions'!$I$36,"")</f>
        <v/>
      </c>
      <c r="L68" s="20" t="str">
        <f>IFERROR(-L67*'Summary &amp; Purchase Assumptions'!$I$36,"")</f>
        <v/>
      </c>
      <c r="M68" s="20" t="str">
        <f>IFERROR(-M67*'Summary &amp; Purchase Assumptions'!$I$36,"")</f>
        <v/>
      </c>
      <c r="N68" s="20" t="str">
        <f>IFERROR(-N67*'Summary &amp; Purchase Assumptions'!$I$36,"")</f>
        <v/>
      </c>
      <c r="O68" s="20" t="str">
        <f>IFERROR(-O67*'Summary &amp; Purchase Assumptions'!$I$36,"")</f>
        <v/>
      </c>
      <c r="P68" s="20" t="str">
        <f>IFERROR(-P67*'Summary &amp; Purchase Assumptions'!$I$36,"")</f>
        <v/>
      </c>
      <c r="Q68" s="20" t="str">
        <f>IFERROR(-Q67*'Summary &amp; Purchase Assumptions'!$I$36,"")</f>
        <v/>
      </c>
      <c r="R68" s="20" t="str">
        <f>IFERROR(-R67*'Summary &amp; Purchase Assumptions'!$I$36,"")</f>
        <v/>
      </c>
      <c r="S68" s="20" t="str">
        <f>IFERROR(-S67*'Summary &amp; Purchase Assumptions'!$I$36,"")</f>
        <v/>
      </c>
      <c r="T68" s="20" t="str">
        <f>IFERROR(-T67*'Summary &amp; Purchase Assumptions'!$I$36,"")</f>
        <v/>
      </c>
      <c r="U68" s="20" t="str">
        <f>IFERROR(-U67*'Summary &amp; Purchase Assumptions'!$I$36,"")</f>
        <v/>
      </c>
      <c r="V68" s="20" t="str">
        <f>IFERROR(-V67*'Summary &amp; Purchase Assumptions'!$I$36,"")</f>
        <v/>
      </c>
      <c r="W68" s="20" t="str">
        <f>IFERROR(-W67*'Summary &amp; Purchase Assumptions'!$I$36,"")</f>
        <v/>
      </c>
      <c r="X68" s="20" t="str">
        <f>IFERROR(-X67*'Summary &amp; Purchase Assumptions'!$I$36,"")</f>
        <v/>
      </c>
      <c r="Y68" s="20" t="str">
        <f>IFERROR(-Y67*'Summary &amp; Purchase Assumptions'!$I$36,"")</f>
        <v/>
      </c>
      <c r="Z68" s="20" t="str">
        <f>IFERROR(-Z67*'Summary &amp; Purchase Assumptions'!$I$36,"")</f>
        <v/>
      </c>
      <c r="AA68" s="20" t="str">
        <f>IFERROR(-AA67*'Summary &amp; Purchase Assumptions'!$I$36,"")</f>
        <v/>
      </c>
      <c r="AB68" s="20" t="str">
        <f>IFERROR(-AB67*'Summary &amp; Purchase Assumptions'!$I$36,"")</f>
        <v/>
      </c>
      <c r="AC68" s="20" t="str">
        <f>IFERROR(-AC67*'Summary &amp; Purchase Assumptions'!$I$36,"")</f>
        <v/>
      </c>
      <c r="AD68" s="20" t="str">
        <f>IFERROR(-AD67*'Summary &amp; Purchase Assumptions'!$I$36,"")</f>
        <v/>
      </c>
      <c r="AE68" s="20" t="str">
        <f>IFERROR(-AE67*'Summary &amp; Purchase Assumptions'!$I$36,"")</f>
        <v/>
      </c>
      <c r="AF68" s="20" t="str">
        <f>IFERROR(-AF67*'Summary &amp; Purchase Assumptions'!$I$36,"")</f>
        <v/>
      </c>
      <c r="AG68" s="20" t="str">
        <f>IFERROR(-AG67*'Summary &amp; Purchase Assumptions'!$I$36,"")</f>
        <v/>
      </c>
      <c r="AH68" s="20" t="str">
        <f>IFERROR(-AH67*'Summary &amp; Purchase Assumptions'!$I$36,"")</f>
        <v/>
      </c>
      <c r="AI68" s="20" t="str">
        <f>IFERROR(-AI67*'Summary &amp; Purchase Assumptions'!$I$36,"")</f>
        <v/>
      </c>
      <c r="AJ68" s="20" t="str">
        <f>IFERROR(-AJ67*'Summary &amp; Purchase Assumptions'!$I$36,"")</f>
        <v/>
      </c>
      <c r="AK68" s="20" t="str">
        <f>IFERROR(-AK67*'Summary &amp; Purchase Assumptions'!$I$36,"")</f>
        <v/>
      </c>
      <c r="AL68" s="20" t="str">
        <f>IFERROR(-AL67*'Summary &amp; Purchase Assumptions'!$I$36,"")</f>
        <v/>
      </c>
      <c r="AM68" s="20" t="str">
        <f>IFERROR(-AM67*'Summary &amp; Purchase Assumptions'!$I$36,"")</f>
        <v/>
      </c>
      <c r="AN68" s="20" t="str">
        <f>IFERROR(-AN67*'Summary &amp; Purchase Assumptions'!$I$36,"")</f>
        <v/>
      </c>
      <c r="AO68" s="20">
        <f ca="1">IFERROR(-AO67*'Summary &amp; Purchase Assumptions'!$I$36,"")</f>
        <v>-732128.04956315248</v>
      </c>
      <c r="AP68" s="20" t="str">
        <f>IFERROR(-AP67*'Summary &amp; Purchase Assumptions'!$I$36,"")</f>
        <v/>
      </c>
      <c r="AQ68" s="20" t="str">
        <f>IFERROR(-AQ67*'Summary &amp; Purchase Assumptions'!$I$36,"")</f>
        <v/>
      </c>
      <c r="AR68" s="20" t="str">
        <f>IFERROR(-AR67*'Summary &amp; Purchase Assumptions'!$I$36,"")</f>
        <v/>
      </c>
      <c r="AS68" s="20" t="str">
        <f>IFERROR(-AS67*'Summary &amp; Purchase Assumptions'!$I$36,"")</f>
        <v/>
      </c>
      <c r="AT68" s="20" t="str">
        <f>IFERROR(-AT67*'Summary &amp; Purchase Assumptions'!$I$36,"")</f>
        <v/>
      </c>
      <c r="AU68" s="20" t="str">
        <f>IFERROR(-AU67*'Summary &amp; Purchase Assumptions'!$I$36,"")</f>
        <v/>
      </c>
      <c r="AV68" s="20" t="str">
        <f>IFERROR(-AV67*'Summary &amp; Purchase Assumptions'!$I$36,"")</f>
        <v/>
      </c>
      <c r="AW68" s="20" t="str">
        <f>IFERROR(-AW67*'Summary &amp; Purchase Assumptions'!$I$36,"")</f>
        <v/>
      </c>
      <c r="AX68" s="20" t="str">
        <f>IFERROR(-AX67*'Summary &amp; Purchase Assumptions'!$I$36,"")</f>
        <v/>
      </c>
      <c r="AY68" s="20" t="str">
        <f>IFERROR(-AY67*'Summary &amp; Purchase Assumptions'!$I$36,"")</f>
        <v/>
      </c>
      <c r="AZ68" s="20" t="str">
        <f>IFERROR(-AZ67*'Summary &amp; Purchase Assumptions'!$I$36,"")</f>
        <v/>
      </c>
      <c r="BA68" s="20" t="str">
        <f>IFERROR(-BA67*'Summary &amp; Purchase Assumptions'!$I$36,"")</f>
        <v/>
      </c>
      <c r="BB68" s="20" t="str">
        <f>IFERROR(-BB67*'Summary &amp; Purchase Assumptions'!$I$36,"")</f>
        <v/>
      </c>
      <c r="BC68" s="20" t="str">
        <f>IFERROR(-BC67*'Summary &amp; Purchase Assumptions'!$I$36,"")</f>
        <v/>
      </c>
      <c r="BD68" s="20" t="str">
        <f>IFERROR(-BD67*'Summary &amp; Purchase Assumptions'!$I$36,"")</f>
        <v/>
      </c>
      <c r="BE68" s="20" t="str">
        <f>IFERROR(-BE67*'Summary &amp; Purchase Assumptions'!$I$36,"")</f>
        <v/>
      </c>
      <c r="BF68" s="20" t="str">
        <f>IFERROR(-BF67*'Summary &amp; Purchase Assumptions'!$I$36,"")</f>
        <v/>
      </c>
      <c r="BG68" s="20" t="str">
        <f>IFERROR(-BG67*'Summary &amp; Purchase Assumptions'!$I$36,"")</f>
        <v/>
      </c>
      <c r="BH68" s="20" t="str">
        <f>IFERROR(-BH67*'Summary &amp; Purchase Assumptions'!$I$36,"")</f>
        <v/>
      </c>
      <c r="BI68" s="20" t="str">
        <f>IFERROR(-BI67*'Summary &amp; Purchase Assumptions'!$I$36,"")</f>
        <v/>
      </c>
      <c r="BJ68" s="20" t="str">
        <f>IFERROR(-BJ67*'Summary &amp; Purchase Assumptions'!$I$36,"")</f>
        <v/>
      </c>
      <c r="BK68" s="20" t="str">
        <f>IFERROR(-BK67*'Summary &amp; Purchase Assumptions'!$I$36,"")</f>
        <v/>
      </c>
      <c r="BL68" s="20" t="str">
        <f>IFERROR(-BL67*'Summary &amp; Purchase Assumptions'!$I$36,"")</f>
        <v/>
      </c>
      <c r="BM68" s="20" t="str">
        <f>IFERROR(-BM67*'Summary &amp; Purchase Assumptions'!$I$36,"")</f>
        <v/>
      </c>
      <c r="BN68" s="20" t="str">
        <f>IFERROR(-BN67*'Summary &amp; Purchase Assumptions'!$I$36,"")</f>
        <v/>
      </c>
      <c r="BO68" s="20" t="str">
        <f>IFERROR(-BO67*'Summary &amp; Purchase Assumptions'!$I$36,"")</f>
        <v/>
      </c>
      <c r="BP68" s="20" t="str">
        <f>IFERROR(-BP67*'Summary &amp; Purchase Assumptions'!$I$36,"")</f>
        <v/>
      </c>
      <c r="BQ68" s="20" t="str">
        <f>IFERROR(-BQ67*'Summary &amp; Purchase Assumptions'!$I$36,"")</f>
        <v/>
      </c>
      <c r="BR68" s="20" t="str">
        <f>IFERROR(-BR67*'Summary &amp; Purchase Assumptions'!$I$36,"")</f>
        <v/>
      </c>
      <c r="BS68" s="20" t="str">
        <f>IFERROR(-BS67*'Summary &amp; Purchase Assumptions'!$I$36,"")</f>
        <v/>
      </c>
      <c r="BT68" s="20" t="str">
        <f>IFERROR(-BT67*'Summary &amp; Purchase Assumptions'!$I$36,"")</f>
        <v/>
      </c>
      <c r="BU68" s="20" t="str">
        <f>IFERROR(-BU67*'Summary &amp; Purchase Assumptions'!$I$36,"")</f>
        <v/>
      </c>
      <c r="BV68" s="20" t="str">
        <f>IFERROR(-BV67*'Summary &amp; Purchase Assumptions'!$I$36,"")</f>
        <v/>
      </c>
      <c r="BW68" s="20" t="str">
        <f>IFERROR(-BW67*'Summary &amp; Purchase Assumptions'!$I$36,"")</f>
        <v/>
      </c>
      <c r="BX68" s="20" t="str">
        <f>IFERROR(-BX67*'Summary &amp; Purchase Assumptions'!$I$36,"")</f>
        <v/>
      </c>
      <c r="BY68" s="20" t="str">
        <f>IFERROR(-BY67*'Summary &amp; Purchase Assumptions'!$I$36,"")</f>
        <v/>
      </c>
      <c r="BZ68" s="20" t="str">
        <f>IFERROR(-BZ67*'Summary &amp; Purchase Assumptions'!$I$36,"")</f>
        <v/>
      </c>
      <c r="CA68" s="20" t="str">
        <f>IFERROR(-CA67*'Summary &amp; Purchase Assumptions'!$I$36,"")</f>
        <v/>
      </c>
      <c r="CB68" s="20" t="str">
        <f>IFERROR(-CB67*'Summary &amp; Purchase Assumptions'!$I$36,"")</f>
        <v/>
      </c>
      <c r="CC68" s="20" t="str">
        <f>IFERROR(-CC67*'Summary &amp; Purchase Assumptions'!$I$36,"")</f>
        <v/>
      </c>
      <c r="CD68" s="20" t="str">
        <f>IFERROR(-CD67*'Summary &amp; Purchase Assumptions'!$I$36,"")</f>
        <v/>
      </c>
      <c r="CE68" s="20" t="str">
        <f>IFERROR(-CE67*'Summary &amp; Purchase Assumptions'!$I$36,"")</f>
        <v/>
      </c>
      <c r="CF68" s="20" t="str">
        <f>IFERROR(-CF67*'Summary &amp; Purchase Assumptions'!$I$36,"")</f>
        <v/>
      </c>
      <c r="CG68" s="20" t="str">
        <f>IFERROR(-CG67*'Summary &amp; Purchase Assumptions'!$I$36,"")</f>
        <v/>
      </c>
      <c r="CH68" s="20" t="str">
        <f>IFERROR(-CH67*'Summary &amp; Purchase Assumptions'!$I$36,"")</f>
        <v/>
      </c>
      <c r="CI68" s="20" t="str">
        <f>IFERROR(-CI67*'Summary &amp; Purchase Assumptions'!$I$36,"")</f>
        <v/>
      </c>
      <c r="CJ68" s="20" t="str">
        <f>IFERROR(-CJ67*'Summary &amp; Purchase Assumptions'!$I$36,"")</f>
        <v/>
      </c>
      <c r="CK68" s="20" t="str">
        <f>IFERROR(-CK67*'Summary &amp; Purchase Assumptions'!$I$36,"")</f>
        <v/>
      </c>
      <c r="CL68" s="20" t="str">
        <f>IFERROR(-CL67*'Summary &amp; Purchase Assumptions'!$I$36,"")</f>
        <v/>
      </c>
      <c r="CM68" s="20" t="str">
        <f>IFERROR(-CM67*'Summary &amp; Purchase Assumptions'!$I$36,"")</f>
        <v/>
      </c>
      <c r="CN68" s="20" t="str">
        <f>IFERROR(-CN67*'Summary &amp; Purchase Assumptions'!$I$36,"")</f>
        <v/>
      </c>
      <c r="CO68" s="20" t="str">
        <f>IFERROR(-CO67*'Summary &amp; Purchase Assumptions'!$I$36,"")</f>
        <v/>
      </c>
      <c r="CP68" s="20" t="str">
        <f>IFERROR(-CP67*'Summary &amp; Purchase Assumptions'!$I$36,"")</f>
        <v/>
      </c>
      <c r="CQ68" s="20" t="str">
        <f>IFERROR(-CQ67*'Summary &amp; Purchase Assumptions'!$I$36,"")</f>
        <v/>
      </c>
      <c r="CR68" s="20" t="str">
        <f>IFERROR(-CR67*'Summary &amp; Purchase Assumptions'!$I$36,"")</f>
        <v/>
      </c>
      <c r="CS68" s="20" t="str">
        <f>IFERROR(-CS67*'Summary &amp; Purchase Assumptions'!$I$36,"")</f>
        <v/>
      </c>
      <c r="CT68" s="20" t="str">
        <f>IFERROR(-CT67*'Summary &amp; Purchase Assumptions'!$I$36,"")</f>
        <v/>
      </c>
      <c r="CU68" s="20" t="str">
        <f>IFERROR(-CU67*'Summary &amp; Purchase Assumptions'!$I$36,"")</f>
        <v/>
      </c>
      <c r="CV68" s="20" t="str">
        <f>IFERROR(-CV67*'Summary &amp; Purchase Assumptions'!$I$36,"")</f>
        <v/>
      </c>
      <c r="CW68" s="20" t="str">
        <f>IFERROR(-CW67*'Summary &amp; Purchase Assumptions'!$I$36,"")</f>
        <v/>
      </c>
      <c r="CX68" s="20" t="str">
        <f>IFERROR(-CX67*'Summary &amp; Purchase Assumptions'!$I$36,"")</f>
        <v/>
      </c>
      <c r="CY68" s="20" t="str">
        <f>IFERROR(-CY67*'Summary &amp; Purchase Assumptions'!$I$36,"")</f>
        <v/>
      </c>
      <c r="CZ68" s="20" t="str">
        <f>IFERROR(-CZ67*'Summary &amp; Purchase Assumptions'!$I$36,"")</f>
        <v/>
      </c>
      <c r="DA68" s="20" t="str">
        <f>IFERROR(-DA67*'Summary &amp; Purchase Assumptions'!$I$36,"")</f>
        <v/>
      </c>
      <c r="DB68" s="20" t="str">
        <f>IFERROR(-DB67*'Summary &amp; Purchase Assumptions'!$I$36,"")</f>
        <v/>
      </c>
      <c r="DC68" s="20" t="str">
        <f>IFERROR(-DC67*'Summary &amp; Purchase Assumptions'!$I$36,"")</f>
        <v/>
      </c>
      <c r="DD68" s="20" t="str">
        <f>IFERROR(-DD67*'Summary &amp; Purchase Assumptions'!$I$36,"")</f>
        <v/>
      </c>
      <c r="DE68" s="20" t="str">
        <f>IFERROR(-DE67*'Summary &amp; Purchase Assumptions'!$I$36,"")</f>
        <v/>
      </c>
      <c r="DF68" s="20" t="str">
        <f>IFERROR(-DF67*'Summary &amp; Purchase Assumptions'!$I$36,"")</f>
        <v/>
      </c>
      <c r="DG68" s="20" t="str">
        <f>IFERROR(-DG67*'Summary &amp; Purchase Assumptions'!$I$36,"")</f>
        <v/>
      </c>
      <c r="DH68" s="20" t="str">
        <f>IFERROR(-DH67*'Summary &amp; Purchase Assumptions'!$I$36,"")</f>
        <v/>
      </c>
      <c r="DI68" s="20" t="str">
        <f>IFERROR(-DI67*'Summary &amp; Purchase Assumptions'!$I$36,"")</f>
        <v/>
      </c>
      <c r="DJ68" s="20" t="str">
        <f>IFERROR(-DJ67*'Summary &amp; Purchase Assumptions'!$I$36,"")</f>
        <v/>
      </c>
      <c r="DK68" s="20" t="str">
        <f>IFERROR(-DK67*'Summary &amp; Purchase Assumptions'!$I$36,"")</f>
        <v/>
      </c>
      <c r="DL68" s="20" t="str">
        <f>IFERROR(-DL67*'Summary &amp; Purchase Assumptions'!$I$36,"")</f>
        <v/>
      </c>
      <c r="DM68" s="20" t="str">
        <f>IFERROR(-DM67*'Summary &amp; Purchase Assumptions'!$I$36,"")</f>
        <v/>
      </c>
      <c r="DN68" s="20" t="str">
        <f>IFERROR(-DN67*'Summary &amp; Purchase Assumptions'!$I$36,"")</f>
        <v/>
      </c>
      <c r="DO68" s="20" t="str">
        <f>IFERROR(-DO67*'Summary &amp; Purchase Assumptions'!$I$36,"")</f>
        <v/>
      </c>
      <c r="DP68" s="20" t="str">
        <f>IFERROR(-DP67*'Summary &amp; Purchase Assumptions'!$I$36,"")</f>
        <v/>
      </c>
      <c r="DQ68" s="20" t="str">
        <f>IFERROR(-DQ67*'Summary &amp; Purchase Assumptions'!$I$36,"")</f>
        <v/>
      </c>
      <c r="DR68" s="20" t="str">
        <f>IFERROR(-DR67*'Summary &amp; Purchase Assumptions'!$I$36,"")</f>
        <v/>
      </c>
      <c r="DS68" s="20" t="str">
        <f>IFERROR(-DS67*'Summary &amp; Purchase Assumptions'!$I$36,"")</f>
        <v/>
      </c>
      <c r="DT68" s="20" t="str">
        <f>IFERROR(-DT67*'Summary &amp; Purchase Assumptions'!$I$36,"")</f>
        <v/>
      </c>
      <c r="DU68" s="20" t="str">
        <f>IFERROR(-DU67*'Summary &amp; Purchase Assumptions'!$I$36,"")</f>
        <v/>
      </c>
      <c r="DV68" s="20" t="str">
        <f>IFERROR(-DV67*'Summary &amp; Purchase Assumptions'!$I$36,"")</f>
        <v/>
      </c>
      <c r="DW68" s="20" t="str">
        <f>IFERROR(-DW67*'Summary &amp; Purchase Assumptions'!$I$36,"")</f>
        <v/>
      </c>
      <c r="DX68" s="20" t="str">
        <f>IFERROR(-DX67*'Summary &amp; Purchase Assumptions'!$I$36,"")</f>
        <v/>
      </c>
      <c r="DY68" s="20" t="str">
        <f>IFERROR(-DY67*'Summary &amp; Purchase Assumptions'!$I$36,"")</f>
        <v/>
      </c>
      <c r="DZ68" s="20" t="str">
        <f>IFERROR(-DZ67*'Summary &amp; Purchase Assumptions'!$I$36,"")</f>
        <v/>
      </c>
      <c r="EA68" s="20" t="str">
        <f>IFERROR(-EA67*'Summary &amp; Purchase Assumptions'!$I$36,"")</f>
        <v/>
      </c>
      <c r="EB68" s="20" t="str">
        <f>IFERROR(-EB67*'Summary &amp; Purchase Assumptions'!$I$36,"")</f>
        <v/>
      </c>
      <c r="EC68" s="20" t="str">
        <f>IFERROR(-EC67*'Summary &amp; Purchase Assumptions'!$I$36,"")</f>
        <v/>
      </c>
      <c r="ED68" s="20" t="str">
        <f>IFERROR(-ED67*'Summary &amp; Purchase Assumptions'!$I$36,"")</f>
        <v/>
      </c>
      <c r="EE68" s="20" t="str">
        <f>IFERROR(-EE67*'Summary &amp; Purchase Assumptions'!$I$36,"")</f>
        <v/>
      </c>
      <c r="EF68" s="20" t="str">
        <f>IFERROR(-EF67*'Summary &amp; Purchase Assumptions'!$I$36,"")</f>
        <v/>
      </c>
      <c r="EG68" s="21" t="str">
        <f>IFERROR(-EG67*'Summary &amp; Purchase Assumptions'!$I$36,"")</f>
        <v/>
      </c>
      <c r="EH68" s="53" t="s">
        <v>106</v>
      </c>
    </row>
    <row r="69" spans="2:138" s="1" customFormat="1" ht="12.75" customHeight="1" x14ac:dyDescent="0.25">
      <c r="B69" s="41"/>
      <c r="C69" s="510" t="s">
        <v>280</v>
      </c>
      <c r="D69" s="19">
        <f t="shared" ca="1" si="73"/>
        <v>-64350238.263603508</v>
      </c>
      <c r="E69" s="341"/>
      <c r="F69" s="20" t="str">
        <f ca="1">IF(F6=MIN('Summary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Assumptions'!$I$27):F59)),"")</f>
        <v/>
      </c>
      <c r="G69" s="20" t="str">
        <f ca="1">IF(G6=MIN('Summary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Assumptions'!$I$27):G59)),"")</f>
        <v/>
      </c>
      <c r="H69" s="20" t="str">
        <f ca="1">IF(H6=MIN('Summary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Assumptions'!$I$27):H59)),"")</f>
        <v/>
      </c>
      <c r="I69" s="20" t="str">
        <f ca="1">IF(I6=MIN('Summary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Assumptions'!$I$27):I59)),"")</f>
        <v/>
      </c>
      <c r="J69" s="20" t="str">
        <f ca="1">IF(J6=MIN('Summary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Assumptions'!$I$27):J59)),"")</f>
        <v/>
      </c>
      <c r="K69" s="20" t="str">
        <f ca="1">IF(K6=MIN('Summary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Assumptions'!$I$27):K59)),"")</f>
        <v/>
      </c>
      <c r="L69" s="20" t="str">
        <f ca="1">IF(L6=MIN('Summary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Assumptions'!$I$27):L59)),"")</f>
        <v/>
      </c>
      <c r="M69" s="20" t="str">
        <f ca="1">IF(M6=MIN('Summary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Assumptions'!$I$27):M59)),"")</f>
        <v/>
      </c>
      <c r="N69" s="20" t="str">
        <f ca="1">IF(N6=MIN('Summary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Assumptions'!$I$27):N59)),"")</f>
        <v/>
      </c>
      <c r="O69" s="20" t="str">
        <f ca="1">IF(O6=MIN('Summary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Assumptions'!$I$27):O59)),"")</f>
        <v/>
      </c>
      <c r="P69" s="20" t="str">
        <f ca="1">IF(P6=MIN('Summary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Assumptions'!$I$27):P59)),"")</f>
        <v/>
      </c>
      <c r="Q69" s="20" t="str">
        <f ca="1">IF(Q6=MIN('Summary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Assumptions'!$I$27):Q59)),"")</f>
        <v/>
      </c>
      <c r="R69" s="20" t="str">
        <f ca="1">IF(R6=MIN('Summary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Assumptions'!$I$27):R59)),"")</f>
        <v/>
      </c>
      <c r="S69" s="20" t="str">
        <f ca="1">IF(S6=MIN('Summary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Assumptions'!$I$27):S59)),"")</f>
        <v/>
      </c>
      <c r="T69" s="20" t="str">
        <f ca="1">IF(T6=MIN('Summary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Assumptions'!$I$27):T59)),"")</f>
        <v/>
      </c>
      <c r="U69" s="20" t="str">
        <f ca="1">IF(U6=MIN('Summary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Assumptions'!$I$27):U59)),"")</f>
        <v/>
      </c>
      <c r="V69" s="20" t="str">
        <f ca="1">IF(V6=MIN('Summary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Assumptions'!$I$27):V59)),"")</f>
        <v/>
      </c>
      <c r="W69" s="20" t="str">
        <f ca="1">IF(W6=MIN('Summary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Assumptions'!$I$27):W59)),"")</f>
        <v/>
      </c>
      <c r="X69" s="20" t="str">
        <f ca="1">IF(X6=MIN('Summary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Assumptions'!$I$27):X59)),"")</f>
        <v/>
      </c>
      <c r="Y69" s="20" t="str">
        <f ca="1">IF(Y6=MIN('Summary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Assumptions'!$I$27):Y59)),"")</f>
        <v/>
      </c>
      <c r="Z69" s="20" t="str">
        <f ca="1">IF(Z6=MIN('Summary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Assumptions'!$I$27):Z59)),"")</f>
        <v/>
      </c>
      <c r="AA69" s="20" t="str">
        <f ca="1">IF(AA6=MIN('Summary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Assumptions'!$I$27):AA59)),"")</f>
        <v/>
      </c>
      <c r="AB69" s="20" t="str">
        <f ca="1">IF(AB6=MIN('Summary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Assumptions'!$I$27):AB59)),"")</f>
        <v/>
      </c>
      <c r="AC69" s="20" t="str">
        <f ca="1">IF(AC6=MIN('Summary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Assumptions'!$I$27):AC59)),"")</f>
        <v/>
      </c>
      <c r="AD69" s="20" t="str">
        <f ca="1">IF(AD6=MIN('Summary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Assumptions'!$I$27):AD59)),"")</f>
        <v/>
      </c>
      <c r="AE69" s="20" t="str">
        <f ca="1">IF(AE6=MIN('Summary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Assumptions'!$I$27):AE59)),"")</f>
        <v/>
      </c>
      <c r="AF69" s="20" t="str">
        <f ca="1">IF(AF6=MIN('Summary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Assumptions'!$I$27):AF59)),"")</f>
        <v/>
      </c>
      <c r="AG69" s="20" t="str">
        <f ca="1">IF(AG6=MIN('Summary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Assumptions'!$I$27):AG59)),"")</f>
        <v/>
      </c>
      <c r="AH69" s="20" t="str">
        <f ca="1">IF(AH6=MIN('Summary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Assumptions'!$I$27):AH59)),"")</f>
        <v/>
      </c>
      <c r="AI69" s="20" t="str">
        <f ca="1">IF(AI6=MIN('Summary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Assumptions'!$I$27):AI59)),"")</f>
        <v/>
      </c>
      <c r="AJ69" s="20" t="str">
        <f ca="1">IF(AJ6=MIN('Summary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Assumptions'!$I$27):AJ59)),"")</f>
        <v/>
      </c>
      <c r="AK69" s="20" t="str">
        <f ca="1">IF(AK6=MIN('Summary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Assumptions'!$I$27):AK59)),"")</f>
        <v/>
      </c>
      <c r="AL69" s="20" t="str">
        <f ca="1">IF(AL6=MIN('Summary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Assumptions'!$I$27):AL59)),"")</f>
        <v/>
      </c>
      <c r="AM69" s="20" t="str">
        <f ca="1">IF(AM6=MIN('Summary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Assumptions'!$I$27):AM59)),"")</f>
        <v/>
      </c>
      <c r="AN69" s="20" t="str">
        <f ca="1">IF(AN6=MIN('Summary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Assumptions'!$I$27):AN59)),"")</f>
        <v/>
      </c>
      <c r="AO69" s="20" t="str">
        <f ca="1">IF(AO6=MIN('Summary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Assumptions'!$I$27):AO59)),"")</f>
        <v/>
      </c>
      <c r="AP69" s="20" t="str">
        <f ca="1">IF(AP6=MIN('Summary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Assumptions'!$I$27):AP59)),"")</f>
        <v/>
      </c>
      <c r="AQ69" s="20" t="str">
        <f ca="1">IF(AQ6=MIN('Summary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Assumptions'!$I$27):AQ59)),"")</f>
        <v/>
      </c>
      <c r="AR69" s="20" t="str">
        <f ca="1">IF(AR6=MIN('Summary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Assumptions'!$I$27):AR59)),"")</f>
        <v/>
      </c>
      <c r="AS69" s="20" t="str">
        <f ca="1">IF(AS6=MIN('Summary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Assumptions'!$I$27):AS59)),"")</f>
        <v/>
      </c>
      <c r="AT69" s="20" t="str">
        <f ca="1">IF(AT6=MIN('Summary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Assumptions'!$I$27):AT59)),"")</f>
        <v/>
      </c>
      <c r="AU69" s="20" t="str">
        <f ca="1">IF(AU6=MIN('Summary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Assumptions'!$I$27):AU59)),"")</f>
        <v/>
      </c>
      <c r="AV69" s="20" t="str">
        <f ca="1">IF(AV6=MIN('Summary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Assumptions'!$I$27):AV59)),"")</f>
        <v/>
      </c>
      <c r="AW69" s="20" t="str">
        <f ca="1">IF(AW6=MIN('Summary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Assumptions'!$I$27):AW59)),"")</f>
        <v/>
      </c>
      <c r="AX69" s="20" t="str">
        <f ca="1">IF(AX6=MIN('Summary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Assumptions'!$I$27):AX59)),"")</f>
        <v/>
      </c>
      <c r="AY69" s="20" t="str">
        <f ca="1">IF(AY6=MIN('Summary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Assumptions'!$I$27):AY59)),"")</f>
        <v/>
      </c>
      <c r="AZ69" s="20" t="str">
        <f ca="1">IF(AZ6=MIN('Summary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Assumptions'!$I$27):AZ59)),"")</f>
        <v/>
      </c>
      <c r="BA69" s="20" t="str">
        <f ca="1">IF(BA6=MIN('Summary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Assumptions'!$I$27):BA59)),"")</f>
        <v/>
      </c>
      <c r="BB69" s="20" t="str">
        <f ca="1">IF(BB6=MIN('Summary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Assumptions'!$I$27):BB59)),"")</f>
        <v/>
      </c>
      <c r="BC69" s="20" t="str">
        <f ca="1">IF(BC6=MIN('Summary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Assumptions'!$I$27):BC59)),"")</f>
        <v/>
      </c>
      <c r="BD69" s="20" t="str">
        <f ca="1">IF(BD6=MIN('Summary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Assumptions'!$I$27):BD59)),"")</f>
        <v/>
      </c>
      <c r="BE69" s="20" t="str">
        <f ca="1">IF(BE6=MIN('Summary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Assumptions'!$I$27):BE59)),"")</f>
        <v/>
      </c>
      <c r="BF69" s="20" t="str">
        <f ca="1">IF(BF6=MIN('Summary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Assumptions'!$I$27):BF59)),"")</f>
        <v/>
      </c>
      <c r="BG69" s="20" t="str">
        <f ca="1">IF(BG6=MIN('Summary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Assumptions'!$I$27):BG59)),"")</f>
        <v/>
      </c>
      <c r="BH69" s="20" t="str">
        <f ca="1">IF(BH6=MIN('Summary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Assumptions'!$I$27):BH59)),"")</f>
        <v/>
      </c>
      <c r="BI69" s="20" t="str">
        <f ca="1">IF(BI6=MIN('Summary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Assumptions'!$I$27):BI59)),"")</f>
        <v/>
      </c>
      <c r="BJ69" s="20" t="str">
        <f ca="1">IF(BJ6=MIN('Summary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Assumptions'!$I$27):BJ59)),"")</f>
        <v/>
      </c>
      <c r="BK69" s="20" t="str">
        <f ca="1">IF(BK6=MIN('Summary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Assumptions'!$I$27):BK59)),"")</f>
        <v/>
      </c>
      <c r="BL69" s="20" t="str">
        <f ca="1">IF(BL6=MIN('Summary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Assumptions'!$I$27):BL59)),"")</f>
        <v/>
      </c>
      <c r="BM69" s="20" t="str">
        <f ca="1">IF(BM6=MIN('Summary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Assumptions'!$I$27):BM59)),"")</f>
        <v/>
      </c>
      <c r="BN69" s="20" t="str">
        <f ca="1">IF(BN6=MIN('Summary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Assumptions'!$I$27):BN59)),"")</f>
        <v/>
      </c>
      <c r="BO69" s="20" t="str">
        <f ca="1">IF(BO6=MIN('Summary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Assumptions'!$I$27):BO59)),"")</f>
        <v/>
      </c>
      <c r="BP69" s="20" t="str">
        <f ca="1">IF(BP6=MIN('Summary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Assumptions'!$I$27):BP59)),"")</f>
        <v/>
      </c>
      <c r="BQ69" s="20" t="str">
        <f ca="1">IF(BQ6=MIN('Summary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Assumptions'!$I$27):BQ59)),"")</f>
        <v/>
      </c>
      <c r="BR69" s="20" t="str">
        <f ca="1">IF(BR6=MIN('Summary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Assumptions'!$I$27):BR59)),"")</f>
        <v/>
      </c>
      <c r="BS69" s="20" t="str">
        <f ca="1">IF(BS6=MIN('Summary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Assumptions'!$I$27):BS59)),"")</f>
        <v/>
      </c>
      <c r="BT69" s="20" t="str">
        <f ca="1">IF(BT6=MIN('Summary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Assumptions'!$I$27):BT59)),"")</f>
        <v/>
      </c>
      <c r="BU69" s="20" t="str">
        <f ca="1">IF(BU6=MIN('Summary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Assumptions'!$I$27):BU59)),"")</f>
        <v/>
      </c>
      <c r="BV69" s="20" t="str">
        <f ca="1">IF(BV6=MIN('Summary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Assumptions'!$I$27):BV59)),"")</f>
        <v/>
      </c>
      <c r="BW69" s="20" t="str">
        <f ca="1">IF(BW6=MIN('Summary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Assumptions'!$I$27):BW59)),"")</f>
        <v/>
      </c>
      <c r="BX69" s="20" t="str">
        <f ca="1">IF(BX6=MIN('Summary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Assumptions'!$I$27):BX59)),"")</f>
        <v/>
      </c>
      <c r="BY69" s="20" t="str">
        <f ca="1">IF(BY6=MIN('Summary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Assumptions'!$I$27):BY59)),"")</f>
        <v/>
      </c>
      <c r="BZ69" s="20" t="str">
        <f ca="1">IF(BZ6=MIN('Summary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Assumptions'!$I$27):BZ59)),"")</f>
        <v/>
      </c>
      <c r="CA69" s="20" t="str">
        <f ca="1">IF(CA6=MIN('Summary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Assumptions'!$I$27):CA59)),"")</f>
        <v/>
      </c>
      <c r="CB69" s="20" t="str">
        <f ca="1">IF(CB6=MIN('Summary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Assumptions'!$I$27):CB59)),"")</f>
        <v/>
      </c>
      <c r="CC69" s="20" t="str">
        <f ca="1">IF(CC6=MIN('Summary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Assumptions'!$I$27):CC59)),"")</f>
        <v/>
      </c>
      <c r="CD69" s="20" t="str">
        <f ca="1">IF(CD6=MIN('Summary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Assumptions'!$I$27):CD59)),"")</f>
        <v/>
      </c>
      <c r="CE69" s="20" t="str">
        <f ca="1">IF(CE6=MIN('Summary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Assumptions'!$I$27):CE59)),"")</f>
        <v/>
      </c>
      <c r="CF69" s="20" t="str">
        <f ca="1">IF(CF6=MIN('Summary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Assumptions'!$I$27):CF59)),"")</f>
        <v/>
      </c>
      <c r="CG69" s="20" t="str">
        <f ca="1">IF(CG6=MIN('Summary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Assumptions'!$I$27):CG59)),"")</f>
        <v/>
      </c>
      <c r="CH69" s="20" t="str">
        <f ca="1">IF(CH6=MIN('Summary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Assumptions'!$I$27):CH59)),"")</f>
        <v/>
      </c>
      <c r="CI69" s="20" t="str">
        <f ca="1">IF(CI6=MIN('Summary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Assumptions'!$I$27):CI59)),"")</f>
        <v/>
      </c>
      <c r="CJ69" s="20" t="str">
        <f ca="1">IF(CJ6=MIN('Summary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Assumptions'!$I$27):CJ59)),"")</f>
        <v/>
      </c>
      <c r="CK69" s="20" t="str">
        <f ca="1">IF(CK6=MIN('Summary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Assumptions'!$I$27):CK59)),"")</f>
        <v/>
      </c>
      <c r="CL69" s="20" t="str">
        <f ca="1">IF(CL6=MIN('Summary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Assumptions'!$I$27):CL59)),"")</f>
        <v/>
      </c>
      <c r="CM69" s="20" t="str">
        <f ca="1">IF(CM6=MIN('Summary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Assumptions'!$I$27):CM59)),"")</f>
        <v/>
      </c>
      <c r="CN69" s="20" t="str">
        <f ca="1">IF(CN6=MIN('Summary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Assumptions'!$I$27):CN59)),"")</f>
        <v/>
      </c>
      <c r="CO69" s="20" t="str">
        <f ca="1">IF(CO6=MIN('Summary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Assumptions'!$I$27):CO59)),"")</f>
        <v/>
      </c>
      <c r="CP69" s="20" t="str">
        <f ca="1">IF(CP6=MIN('Summary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Assumptions'!$I$27):CP59)),"")</f>
        <v/>
      </c>
      <c r="CQ69" s="20" t="str">
        <f ca="1">IF(CQ6=MIN('Summary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Assumptions'!$I$27):CQ59)),"")</f>
        <v/>
      </c>
      <c r="CR69" s="20" t="str">
        <f ca="1">IF(CR6=MIN('Summary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Assumptions'!$I$27):CR59)),"")</f>
        <v/>
      </c>
      <c r="CS69" s="20" t="str">
        <f ca="1">IF(CS6=MIN('Summary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Assumptions'!$I$27):CS59)),"")</f>
        <v/>
      </c>
      <c r="CT69" s="20" t="str">
        <f ca="1">IF(CT6=MIN('Summary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Assumptions'!$I$27):CT59)),"")</f>
        <v/>
      </c>
      <c r="CU69" s="20" t="str">
        <f ca="1">IF(CU6=MIN('Summary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Assumptions'!$I$27):CU59)),"")</f>
        <v/>
      </c>
      <c r="CV69" s="20" t="str">
        <f ca="1">IF(CV6=MIN('Summary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Assumptions'!$I$27):CV59)),"")</f>
        <v/>
      </c>
      <c r="CW69" s="20" t="str">
        <f ca="1">IF(CW6=MIN('Summary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Assumptions'!$I$27):CW59)),"")</f>
        <v/>
      </c>
      <c r="CX69" s="20" t="str">
        <f ca="1">IF(CX6=MIN('Summary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Assumptions'!$I$27):CX59)),"")</f>
        <v/>
      </c>
      <c r="CY69" s="20" t="str">
        <f ca="1">IF(CY6=MIN('Summary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Assumptions'!$I$27):CY59)),"")</f>
        <v/>
      </c>
      <c r="CZ69" s="20" t="str">
        <f ca="1">IF(CZ6=MIN('Summary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Assumptions'!$I$27):CZ59)),"")</f>
        <v/>
      </c>
      <c r="DA69" s="20" t="str">
        <f ca="1">IF(DA6=MIN('Summary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Assumptions'!$I$27):DA59)),"")</f>
        <v/>
      </c>
      <c r="DB69" s="20" t="str">
        <f ca="1">IF(DB6=MIN('Summary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Assumptions'!$I$27):DB59)),"")</f>
        <v/>
      </c>
      <c r="DC69" s="20" t="str">
        <f ca="1">IF(DC6=MIN('Summary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Assumptions'!$I$27):DC59)),"")</f>
        <v/>
      </c>
      <c r="DD69" s="20" t="str">
        <f ca="1">IF(DD6=MIN('Summary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Assumptions'!$I$27):DD59)),"")</f>
        <v/>
      </c>
      <c r="DE69" s="20" t="str">
        <f ca="1">IF(DE6=MIN('Summary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Assumptions'!$I$27):DE59)),"")</f>
        <v/>
      </c>
      <c r="DF69" s="20" t="str">
        <f ca="1">IF(DF6=MIN('Summary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Assumptions'!$I$27):DF59)),"")</f>
        <v/>
      </c>
      <c r="DG69" s="20" t="str">
        <f ca="1">IF(DG6=MIN('Summary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Assumptions'!$I$27):DG59)),"")</f>
        <v/>
      </c>
      <c r="DH69" s="20" t="str">
        <f ca="1">IF(DH6=MIN('Summary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Assumptions'!$I$27):DH59)),"")</f>
        <v/>
      </c>
      <c r="DI69" s="20" t="str">
        <f ca="1">IF(DI6=MIN('Summary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Assumptions'!$I$27):DI59)),"")</f>
        <v/>
      </c>
      <c r="DJ69" s="20" t="str">
        <f ca="1">IF(DJ6=MIN('Summary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Assumptions'!$I$27):DJ59)),"")</f>
        <v/>
      </c>
      <c r="DK69" s="20" t="str">
        <f ca="1">IF(DK6=MIN('Summary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Assumptions'!$I$27):DK59)),"")</f>
        <v/>
      </c>
      <c r="DL69" s="20" t="str">
        <f ca="1">IF(DL6=MIN('Summary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Assumptions'!$I$27):DL59)),"")</f>
        <v/>
      </c>
      <c r="DM69" s="20" t="str">
        <f ca="1">IF(DM6=MIN('Summary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Assumptions'!$I$27):DM59)),"")</f>
        <v/>
      </c>
      <c r="DN69" s="20" t="str">
        <f ca="1">IF(DN6=MIN('Summary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Assumptions'!$I$27):DN59)),"")</f>
        <v/>
      </c>
      <c r="DO69" s="20" t="str">
        <f ca="1">IF(DO6=MIN('Summary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Assumptions'!$I$27):DO59)),"")</f>
        <v/>
      </c>
      <c r="DP69" s="20" t="str">
        <f ca="1">IF(DP6=MIN('Summary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Assumptions'!$I$27):DP59)),"")</f>
        <v/>
      </c>
      <c r="DQ69" s="20" t="str">
        <f ca="1">IF(DQ6=MIN('Summary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Assumptions'!$I$27):DQ59)),"")</f>
        <v/>
      </c>
      <c r="DR69" s="20" t="str">
        <f ca="1">IF(DR6=MIN('Summary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Assumptions'!$I$27):DR59)),"")</f>
        <v/>
      </c>
      <c r="DS69" s="20" t="str">
        <f ca="1">IF(DS6=MIN('Summary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Assumptions'!$I$27):DS59)),"")</f>
        <v/>
      </c>
      <c r="DT69" s="20" t="str">
        <f ca="1">IF(DT6=MIN('Summary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Assumptions'!$I$27):DT59)),"")</f>
        <v/>
      </c>
      <c r="DU69" s="20">
        <f ca="1">IF(DU6=MIN('Summary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Assumptions'!$I$27):DU59)),"")</f>
        <v>-64350238.263603508</v>
      </c>
      <c r="DV69" s="20" t="str">
        <f ca="1">IF(DV6=MIN('Summary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Assumptions'!$I$27):DV59)),"")</f>
        <v/>
      </c>
      <c r="DW69" s="20" t="str">
        <f ca="1">IF(DW6=MIN('Summary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Assumptions'!$I$27):DW59)),"")</f>
        <v/>
      </c>
      <c r="DX69" s="20" t="str">
        <f ca="1">IF(DX6=MIN('Summary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Assumptions'!$I$27):DX59)),"")</f>
        <v/>
      </c>
      <c r="DY69" s="20" t="str">
        <f ca="1">IF(DY6=MIN('Summary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Assumptions'!$I$27):DY59)),"")</f>
        <v/>
      </c>
      <c r="DZ69" s="20" t="str">
        <f ca="1">IF(DZ6=MIN('Summary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Assumptions'!$I$27):DZ59)),"")</f>
        <v/>
      </c>
      <c r="EA69" s="20" t="str">
        <f ca="1">IF(EA6=MIN('Summary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Assumptions'!$I$27):EA59)),"")</f>
        <v/>
      </c>
      <c r="EB69" s="20" t="str">
        <f ca="1">IF(EB6=MIN('Summary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Assumptions'!$I$27):EB59)),"")</f>
        <v/>
      </c>
      <c r="EC69" s="20" t="str">
        <f ca="1">IF(EC6=MIN('Summary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Assumptions'!$I$27):EC59)),"")</f>
        <v/>
      </c>
      <c r="ED69" s="20" t="str">
        <f ca="1">IF(ED6=MIN('Summary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Assumptions'!$I$27):ED59)),"")</f>
        <v/>
      </c>
      <c r="EE69" s="20" t="str">
        <f ca="1">IF(EE6=MIN('Summary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Assumptions'!$I$27):EE59)),"")</f>
        <v/>
      </c>
      <c r="EF69" s="20" t="str">
        <f ca="1">IF(EF6=MIN('Summary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Assumptions'!$I$27):EF59)),"")</f>
        <v/>
      </c>
      <c r="EG69" s="21" t="str">
        <f ca="1">IF(EG6=MIN('Summary &amp; Purchase Assumptions'!$I$27+'Summary &amp; Purchase Assumptions'!$I$33,'Summary &amp; Purchase Assumptions'!$C$19*12),-('Summary &amp; Purchase Assumptions'!$I$32+SUM(OFFSET($E$59,0,'Summary &amp; Purchase Assumptions'!$I$27,1,('Summary &amp; Purchase Assumptions'!$C$19*12)-'Summary &amp; Purchase Assumptions'!$I$27):EG59)),"")</f>
        <v/>
      </c>
      <c r="EH69" s="53" t="s">
        <v>106</v>
      </c>
    </row>
    <row r="70" spans="2:138" ht="15.75" thickBot="1" x14ac:dyDescent="0.3">
      <c r="B70" s="509" t="s">
        <v>73</v>
      </c>
      <c r="C70" s="38"/>
      <c r="D70" s="35">
        <f ca="1">SUM(F70:EH70)</f>
        <v>53056375.062759638</v>
      </c>
      <c r="E70" s="349">
        <f ca="1">IF('Summary &amp; Purchase Assumptions'!$C$20&gt;=E$5,E54+SUM(E61:E69),"")</f>
        <v>-24208325.103447065</v>
      </c>
      <c r="F70" s="85">
        <f ca="1">IF('Summary &amp; Purchase Assumptions'!$C$20&gt;=F$5,F54+SUM(F61:F69),"")</f>
        <v>-379348.92658191721</v>
      </c>
      <c r="G70" s="85">
        <f ca="1">IF('Summary &amp; Purchase Assumptions'!$C$20&gt;=G$5,G54+SUM(G61:G69),"")</f>
        <v>-1001361.55574284</v>
      </c>
      <c r="H70" s="85">
        <f ca="1">IF('Summary &amp; Purchase Assumptions'!$C$20&gt;=H$5,H54+SUM(H61:H69),"")</f>
        <v>-998357.67728328425</v>
      </c>
      <c r="I70" s="85">
        <f ca="1">IF('Summary &amp; Purchase Assumptions'!$C$20&gt;=I$5,I54+SUM(I61:I69),"")</f>
        <v>-994589.17963090027</v>
      </c>
      <c r="J70" s="85">
        <f ca="1">IF('Summary &amp; Purchase Assumptions'!$C$20&gt;=J$5,J54+SUM(J61:J69),"")</f>
        <v>-991552.03074537194</v>
      </c>
      <c r="K70" s="85">
        <f ca="1">IF('Summary &amp; Purchase Assumptions'!$C$20&gt;=K$5,K54+SUM(K61:K69),"")</f>
        <v>-988498.11821641959</v>
      </c>
      <c r="L70" s="85">
        <f ca="1">IF('Summary &amp; Purchase Assumptions'!$C$20&gt;=L$5,L54+SUM(L61:L69),"")</f>
        <v>-1586813.3069112012</v>
      </c>
      <c r="M70" s="85">
        <f ca="1">IF('Summary &amp; Purchase Assumptions'!$C$20&gt;=M$5,M54+SUM(M61:M69),"")</f>
        <v>-982339.65707526915</v>
      </c>
      <c r="N70" s="85">
        <f ca="1">IF('Summary &amp; Purchase Assumptions'!$C$20&gt;=N$5,N54+SUM(N61:N69),"")</f>
        <v>-979234.93482460163</v>
      </c>
      <c r="O70" s="85">
        <f ca="1">IF('Summary &amp; Purchase Assumptions'!$C$20&gt;=O$5,O54+SUM(O61:O69),"")</f>
        <v>-351113.1016495137</v>
      </c>
      <c r="P70" s="85">
        <f ca="1">IF('Summary &amp; Purchase Assumptions'!$C$20&gt;=P$5,P54+SUM(P61:P69),"")</f>
        <v>-347974.06965964159</v>
      </c>
      <c r="Q70" s="85">
        <f ca="1">IF('Summary &amp; Purchase Assumptions'!$C$20&gt;=Q$5,Q54+SUM(Q61:Q69),"")</f>
        <v>-344817.75053248426</v>
      </c>
      <c r="R70" s="85">
        <f ca="1">IF('Summary &amp; Purchase Assumptions'!$C$20&gt;=R$5,R54+SUM(R61:R69),"")</f>
        <v>-333013.59978394897</v>
      </c>
      <c r="S70" s="85">
        <f ca="1">IF('Summary &amp; Purchase Assumptions'!$C$20&gt;=S$5,S54+SUM(S61:S69),"")</f>
        <v>-329753.06663002155</v>
      </c>
      <c r="T70" s="85">
        <f ca="1">IF('Summary &amp; Purchase Assumptions'!$C$20&gt;=T$5,T54+SUM(T61:T69),"")</f>
        <v>-326474.5971335026</v>
      </c>
      <c r="U70" s="85">
        <f ca="1">IF('Summary &amp; Purchase Assumptions'!$C$20&gt;=U$5,U54+SUM(U61:U69),"")</f>
        <v>-322407.63181504165</v>
      </c>
      <c r="V70" s="85">
        <f ca="1">IF('Summary &amp; Purchase Assumptions'!$C$20&gt;=V$5,V54+SUM(V61:V69),"")</f>
        <v>-319093.01309162215</v>
      </c>
      <c r="W70" s="85">
        <f ca="1">IF('Summary &amp; Purchase Assumptions'!$C$20&gt;=W$5,W54+SUM(W61:W69),"")</f>
        <v>-315760.18057740503</v>
      </c>
      <c r="X70" s="85">
        <f ca="1">IF('Summary &amp; Purchase Assumptions'!$C$20&gt;=X$5,X54+SUM(X61:X69),"")</f>
        <v>-1175248.944719644</v>
      </c>
      <c r="Y70" s="85">
        <f ca="1">IF('Summary &amp; Purchase Assumptions'!$C$20&gt;=Y$5,Y54+SUM(Y61:Y69),"")</f>
        <v>-309039.50014659658</v>
      </c>
      <c r="Z70" s="85">
        <f ca="1">IF('Summary &amp; Purchase Assumptions'!$C$20&gt;=Z$5,Z54+SUM(Z61:Z69),"")</f>
        <v>-305651.46406616084</v>
      </c>
      <c r="AA70" s="85">
        <f ca="1">IF('Summary &amp; Purchase Assumptions'!$C$20&gt;=AA$5,AA54+SUM(AA61:AA69),"")</f>
        <v>-302244.83786285471</v>
      </c>
      <c r="AB70" s="85">
        <f ca="1">IF('Summary &amp; Purchase Assumptions'!$C$20&gt;=AB$5,AB54+SUM(AB61:AB69),"")</f>
        <v>-298819.52629601909</v>
      </c>
      <c r="AC70" s="85">
        <f ca="1">IF('Summary &amp; Purchase Assumptions'!$C$20&gt;=AC$5,AC54+SUM(AC61:AC69),"")</f>
        <v>-295375.43365751894</v>
      </c>
      <c r="AD70" s="85">
        <f ca="1">IF('Summary &amp; Purchase Assumptions'!$C$20&gt;=AD$5,AD54+SUM(AD61:AD69),"")</f>
        <v>-282928.69162399857</v>
      </c>
      <c r="AE70" s="85">
        <f ca="1">IF('Summary &amp; Purchase Assumptions'!$C$20&gt;=AE$5,AE54+SUM(AE61:AE69),"")</f>
        <v>-279834.13443983963</v>
      </c>
      <c r="AF70" s="85">
        <f ca="1">IF('Summary &amp; Purchase Assumptions'!$C$20&gt;=AF$5,AF54+SUM(AF61:AF69),"")</f>
        <v>-276725.44391151669</v>
      </c>
      <c r="AG70" s="85">
        <f ca="1">IF('Summary &amp; Purchase Assumptions'!$C$20&gt;=AG$5,AG54+SUM(AG61:AG69),"")</f>
        <v>-272808.97919378337</v>
      </c>
      <c r="AH70" s="85">
        <f ca="1">IF('Summary &amp; Purchase Assumptions'!$C$20&gt;=AH$5,AH54+SUM(AH61:AH69),"")</f>
        <v>-269671.84362308274</v>
      </c>
      <c r="AI70" s="85">
        <f ca="1">IF('Summary &amp; Purchase Assumptions'!$C$20&gt;=AI$5,AI54+SUM(AI61:AI69),"")</f>
        <v>-266520.39587871847</v>
      </c>
      <c r="AJ70" s="85">
        <f ca="1">IF('Summary &amp; Purchase Assumptions'!$C$20&gt;=AJ$5,AJ54+SUM(AJ61:AJ69),"")</f>
        <v>-1138714.9752099791</v>
      </c>
      <c r="AK70" s="85">
        <f ca="1">IF('Summary &amp; Purchase Assumptions'!$C$20&gt;=AK$5,AK54+SUM(AK61:AK69),"")</f>
        <v>-260174.32328171009</v>
      </c>
      <c r="AL70" s="85">
        <f ca="1">IF('Summary &amp; Purchase Assumptions'!$C$20&gt;=AL$5,AL54+SUM(AL61:AL69),"")</f>
        <v>-256979.57753442338</v>
      </c>
      <c r="AM70" s="85">
        <f ca="1">IF('Summary &amp; Purchase Assumptions'!$C$20&gt;=AM$5,AM54+SUM(AM61:AM69),"")</f>
        <v>-253770.27782232879</v>
      </c>
      <c r="AN70" s="85">
        <f ca="1">IF('Summary &amp; Purchase Assumptions'!$C$20&gt;=AN$5,AN54+SUM(AN61:AN69),"")</f>
        <v>-250546.36309291801</v>
      </c>
      <c r="AO70" s="85">
        <f ca="1">IF('Summary &amp; Purchase Assumptions'!$C$20&gt;=AO$5,AO54+SUM(AO61:AO69),"")</f>
        <v>-11259881.121556202</v>
      </c>
      <c r="AP70" s="85">
        <f ca="1">IF('Summary &amp; Purchase Assumptions'!$C$20&gt;=AP$5,AP54+SUM(AP61:AP69),"")</f>
        <v>118144.70429507416</v>
      </c>
      <c r="AQ70" s="85">
        <f ca="1">IF('Summary &amp; Purchase Assumptions'!$C$20&gt;=AQ$5,AQ54+SUM(AQ61:AQ69),"")</f>
        <v>120137.14958299609</v>
      </c>
      <c r="AR70" s="85">
        <f ca="1">IF('Summary &amp; Purchase Assumptions'!$C$20&gt;=AR$5,AR54+SUM(AR61:AR69),"")</f>
        <v>122136.11761832098</v>
      </c>
      <c r="AS70" s="85">
        <f ca="1">IF('Summary &amp; Purchase Assumptions'!$C$20&gt;=AS$5,AS54+SUM(AS61:AS69),"")</f>
        <v>124959.01867200097</v>
      </c>
      <c r="AT70" s="85">
        <f ca="1">IF('Summary &amp; Purchase Assumptions'!$C$20&gt;=AT$5,AT54+SUM(AT61:AT69),"")</f>
        <v>126971.09633337159</v>
      </c>
      <c r="AU70" s="85">
        <f ca="1">IF('Summary &amp; Purchase Assumptions'!$C$20&gt;=AU$5,AU54+SUM(AU61:AU69),"")</f>
        <v>128989.76101342693</v>
      </c>
      <c r="AV70" s="85">
        <f ca="1">IF('Summary &amp; Purchase Assumptions'!$C$20&gt;=AV$5,AV54+SUM(AV61:AV69),"")</f>
        <v>-757112.37181560148</v>
      </c>
      <c r="AW70" s="85">
        <f ca="1">IF('Summary &amp; Purchase Assumptions'!$C$20&gt;=AW$5,AW54+SUM(AW61:AW69),"")</f>
        <v>133046.93775692856</v>
      </c>
      <c r="AX70" s="85">
        <f ca="1">IF('Summary &amp; Purchase Assumptions'!$C$20&gt;=AX$5,AX54+SUM(AX61:AX69),"")</f>
        <v>135085.49316076259</v>
      </c>
      <c r="AY70" s="85">
        <f ca="1">IF('Summary &amp; Purchase Assumptions'!$C$20&gt;=AY$5,AY54+SUM(AY61:AY69),"")</f>
        <v>137130.72226452024</v>
      </c>
      <c r="AZ70" s="85">
        <f ca="1">IF('Summary &amp; Purchase Assumptions'!$C$20&gt;=AZ$5,AZ54+SUM(AZ61:AZ69),"")</f>
        <v>139182.64691615867</v>
      </c>
      <c r="BA70" s="85">
        <f ca="1">IF('Summary &amp; Purchase Assumptions'!$C$20&gt;=BA$5,BA54+SUM(BA61:BA69),"")</f>
        <v>141241.28903515928</v>
      </c>
      <c r="BB70" s="85">
        <f ca="1">IF('Summary &amp; Purchase Assumptions'!$C$20&gt;=BB$5,BB54+SUM(BB61:BB69),"")</f>
        <v>140724.60664452706</v>
      </c>
      <c r="BC70" s="85">
        <f ca="1">IF('Summary &amp; Purchase Assumptions'!$C$20&gt;=BC$5,BC54+SUM(BC61:BC69),"")</f>
        <v>142796.74974396598</v>
      </c>
      <c r="BD70" s="85">
        <f ca="1">IF('Summary &amp; Purchase Assumptions'!$C$20&gt;=BD$5,BD54+SUM(BD61:BD69),"")</f>
        <v>144875.67650070396</v>
      </c>
      <c r="BE70" s="85">
        <f ca="1">IF('Summary &amp; Purchase Assumptions'!$C$20&gt;=BE$5,BE54+SUM(BE61:BE69),"")</f>
        <v>147803.31970735954</v>
      </c>
      <c r="BF70" s="85">
        <f ca="1">IF('Summary &amp; Purchase Assumptions'!$C$20&gt;=BF$5,BF54+SUM(BF61:BF69),"")</f>
        <v>149895.88047518494</v>
      </c>
      <c r="BG70" s="85">
        <f ca="1">IF('Summary &amp; Purchase Assumptions'!$C$20&gt;=BG$5,BG54+SUM(BG61:BG69),"")</f>
        <v>151995.29174244247</v>
      </c>
      <c r="BH70" s="85">
        <f ca="1">IF('Summary &amp; Purchase Assumptions'!$C$20&gt;=BH$5,BH54+SUM(BH61:BH69),"")</f>
        <v>-746999.17336241738</v>
      </c>
      <c r="BI70" s="85">
        <f ca="1">IF('Summary &amp; Purchase Assumptions'!$C$20&gt;=BI$5,BI54+SUM(BI61:BI69),"")</f>
        <v>156214.75555568398</v>
      </c>
      <c r="BJ70" s="85">
        <f ca="1">IF('Summary &amp; Purchase Assumptions'!$C$20&gt;=BJ$5,BJ54+SUM(BJ61:BJ69),"")</f>
        <v>158334.85317567136</v>
      </c>
      <c r="BK70" s="85">
        <f ca="1">IF('Summary &amp; Purchase Assumptions'!$C$20&gt;=BK$5,BK54+SUM(BK61:BK69),"")</f>
        <v>160461.89144357946</v>
      </c>
      <c r="BL70" s="85">
        <f ca="1">IF('Summary &amp; Purchase Assumptions'!$C$20&gt;=BL$5,BL54+SUM(BL61:BL69),"")</f>
        <v>162595.89308128349</v>
      </c>
      <c r="BM70" s="85">
        <f ca="1">IF('Summary &amp; Purchase Assumptions'!$C$20&gt;=BM$5,BM54+SUM(BM61:BM69),"")</f>
        <v>164736.88088504417</v>
      </c>
      <c r="BN70" s="85">
        <f ca="1">IF('Summary &amp; Purchase Assumptions'!$C$20&gt;=BN$5,BN54+SUM(BN61:BN69),"")</f>
        <v>163721.6189609897</v>
      </c>
      <c r="BO70" s="85">
        <f ca="1">IF('Summary &amp; Purchase Assumptions'!$C$20&gt;=BO$5,BO54+SUM(BO61:BO69),"")</f>
        <v>165343.8019060407</v>
      </c>
      <c r="BP70" s="85">
        <f ca="1">IF('Summary &amp; Purchase Assumptions'!$C$20&gt;=BP$5,BP54+SUM(BP61:BP69),"")</f>
        <v>166969.9855918542</v>
      </c>
      <c r="BQ70" s="85">
        <f ca="1">IF('Summary &amp; Purchase Assumptions'!$C$20&gt;=BQ$5,BQ54+SUM(BQ61:BQ69),"")</f>
        <v>169467.34778756672</v>
      </c>
      <c r="BR70" s="85">
        <f ca="1">IF('Summary &amp; Purchase Assumptions'!$C$20&gt;=BR$5,BR54+SUM(BR61:BR69),"")</f>
        <v>171101.56257995777</v>
      </c>
      <c r="BS70" s="85">
        <f ca="1">IF('Summary &amp; Purchase Assumptions'!$C$20&gt;=BS$5,BS54+SUM(BS61:BS69),"")</f>
        <v>172739.80778689269</v>
      </c>
      <c r="BT70" s="85">
        <f ca="1">IF('Summary &amp; Purchase Assumptions'!$C$20&gt;=BT$5,BT54+SUM(BT61:BT69),"")</f>
        <v>-739891.24851793936</v>
      </c>
      <c r="BU70" s="85">
        <f ca="1">IF('Summary &amp; Purchase Assumptions'!$C$20&gt;=BU$5,BU54+SUM(BU61:BU69),"")</f>
        <v>176028.42922926764</v>
      </c>
      <c r="BV70" s="85">
        <f ca="1">IF('Summary &amp; Purchase Assumptions'!$C$20&gt;=BV$5,BV54+SUM(BV61:BV69),"")</f>
        <v>177678.82541849202</v>
      </c>
      <c r="BW70" s="85">
        <f ca="1">IF('Summary &amp; Purchase Assumptions'!$C$20&gt;=BW$5,BW54+SUM(BW61:BW69),"")</f>
        <v>179333.29192995012</v>
      </c>
      <c r="BX70" s="85">
        <f ca="1">IF('Summary &amp; Purchase Assumptions'!$C$20&gt;=BX$5,BX54+SUM(BX61:BX69),"")</f>
        <v>180991.83880215482</v>
      </c>
      <c r="BY70" s="85">
        <f ca="1">IF('Summary &amp; Purchase Assumptions'!$C$20&gt;=BY$5,BY54+SUM(BY61:BY69),"")</f>
        <v>182654.47609837644</v>
      </c>
      <c r="BZ70" s="85">
        <f ca="1">IF('Summary &amp; Purchase Assumptions'!$C$20&gt;=BZ$5,BZ54+SUM(BZ61:BZ69),"")</f>
        <v>181635.41485102481</v>
      </c>
      <c r="CA70" s="85">
        <f ca="1">IF('Summary &amp; Purchase Assumptions'!$C$20&gt;=CA$5,CA54+SUM(CA61:CA69),"")</f>
        <v>183306.26328442717</v>
      </c>
      <c r="CB70" s="85">
        <f ca="1">IF('Summary &amp; Purchase Assumptions'!$C$20&gt;=CB$5,CB54+SUM(CB61:CB69),"")</f>
        <v>184981.2324808152</v>
      </c>
      <c r="CC70" s="85">
        <f ca="1">IF('Summary &amp; Purchase Assumptions'!$C$20&gt;=CC$5,CC54+SUM(CC61:CC69),"")</f>
        <v>187553.51554239914</v>
      </c>
      <c r="CD70" s="85">
        <f ca="1">IF('Summary &amp; Purchase Assumptions'!$C$20&gt;=CD$5,CD54+SUM(CD61:CD69),"")</f>
        <v>189236.75677856192</v>
      </c>
      <c r="CE70" s="85">
        <f ca="1">IF('Summary &amp; Purchase Assumptions'!$C$20&gt;=CE$5,CE54+SUM(CE61:CE69),"")</f>
        <v>190924.14934170479</v>
      </c>
      <c r="CF70" s="85">
        <f ca="1">IF('Summary &amp; Purchase Assumptions'!$C$20&gt;=CF$5,CF54+SUM(CF61:CF69),"")</f>
        <v>-735031.47402775707</v>
      </c>
      <c r="CG70" s="85">
        <f ca="1">IF('Summary &amp; Purchase Assumptions'!$C$20&gt;=CG$5,CG54+SUM(CG61:CG69),"")</f>
        <v>194311.42942735105</v>
      </c>
      <c r="CH70" s="85">
        <f ca="1">IF('Summary &amp; Purchase Assumptions'!$C$20&gt;=CH$5,CH54+SUM(CH61:CH69),"")</f>
        <v>196011.33750225202</v>
      </c>
      <c r="CI70" s="85">
        <f ca="1">IF('Summary &amp; Purchase Assumptions'!$C$20&gt;=CI$5,CI54+SUM(CI61:CI69),"")</f>
        <v>197715.43800905388</v>
      </c>
      <c r="CJ70" s="85">
        <f ca="1">IF('Summary &amp; Purchase Assumptions'!$C$20&gt;=CJ$5,CJ54+SUM(CJ61:CJ69),"")</f>
        <v>199423.74128742469</v>
      </c>
      <c r="CK70" s="85">
        <f ca="1">IF('Summary &amp; Purchase Assumptions'!$C$20&gt;=CK$5,CK54+SUM(CK61:CK69),"")</f>
        <v>201136.25770253281</v>
      </c>
      <c r="CL70" s="85">
        <f ca="1">IF('Summary &amp; Purchase Assumptions'!$C$20&gt;=CL$5,CL54+SUM(CL61:CL69),"")</f>
        <v>200113.88296920981</v>
      </c>
      <c r="CM70" s="85">
        <f ca="1">IF('Summary &amp; Purchase Assumptions'!$C$20&gt;=CM$5,CM54+SUM(CM61:CM69),"")</f>
        <v>201834.85685561423</v>
      </c>
      <c r="CN70" s="85">
        <f ca="1">IF('Summary &amp; Purchase Assumptions'!$C$20&gt;=CN$5,CN54+SUM(CN61:CN69),"")</f>
        <v>203560.07512789383</v>
      </c>
      <c r="CO70" s="85">
        <f ca="1">IF('Summary &amp; Purchase Assumptions'!$C$20&gt;=CO$5,CO54+SUM(CO61:CO69),"")</f>
        <v>201582.30619634927</v>
      </c>
      <c r="CP70" s="85">
        <f ca="1">IF('Summary &amp; Purchase Assumptions'!$C$20&gt;=CP$5,CP54+SUM(CP61:CP69),"")</f>
        <v>203316.04466959683</v>
      </c>
      <c r="CQ70" s="85">
        <f ca="1">IF('Summary &amp; Purchase Assumptions'!$C$20&gt;=CQ$5,CQ54+SUM(CQ61:CQ69),"")</f>
        <v>148943.53851550358</v>
      </c>
      <c r="CR70" s="85">
        <f ca="1">IF('Summary &amp; Purchase Assumptions'!$C$20&gt;=CR$5,CR54+SUM(CR61:CR69),"")</f>
        <v>-730521.19178596616</v>
      </c>
      <c r="CS70" s="85">
        <f ca="1">IF('Summary &amp; Purchase Assumptions'!$C$20&gt;=CS$5,CS54+SUM(CS61:CS69),"")</f>
        <v>213569.55508551287</v>
      </c>
      <c r="CT70" s="85">
        <f ca="1">IF('Summary &amp; Purchase Assumptions'!$C$20&gt;=CT$5,CT54+SUM(CT61:CT69),"")</f>
        <v>215320.46040266083</v>
      </c>
      <c r="CU70" s="85">
        <f ca="1">IF('Summary &amp; Purchase Assumptions'!$C$20&gt;=CU$5,CU54+SUM(CU61:CU69),"")</f>
        <v>217075.68392466678</v>
      </c>
      <c r="CV70" s="85">
        <f ca="1">IF('Summary &amp; Purchase Assumptions'!$C$20&gt;=CV$5,CV54+SUM(CV61:CV69),"")</f>
        <v>218835.23630138848</v>
      </c>
      <c r="CW70" s="85">
        <f ca="1">IF('Summary &amp; Purchase Assumptions'!$C$20&gt;=CW$5,CW54+SUM(CW61:CW69),"")</f>
        <v>220599.12820895005</v>
      </c>
      <c r="CX70" s="85">
        <f ca="1">IF('Summary &amp; Purchase Assumptions'!$C$20&gt;=CX$5,CX54+SUM(CX61:CX69),"")</f>
        <v>219435.13728343486</v>
      </c>
      <c r="CY70" s="85">
        <f ca="1">IF('Summary &amp; Purchase Assumptions'!$C$20&gt;=CY$5,CY54+SUM(CY61:CY69),"")</f>
        <v>221207.74038643163</v>
      </c>
      <c r="CZ70" s="85">
        <f ca="1">IF('Summary &amp; Purchase Assumptions'!$C$20&gt;=CZ$5,CZ54+SUM(CZ61:CZ69),"")</f>
        <v>222984.71520687937</v>
      </c>
      <c r="DA70" s="85">
        <f ca="1">IF('Summary &amp; Purchase Assumptions'!$C$20&gt;=DA$5,DA54+SUM(DA61:DA69),"")</f>
        <v>225713.65030691394</v>
      </c>
      <c r="DB70" s="85">
        <f ca="1">IF('Summary &amp; Purchase Assumptions'!$C$20&gt;=DB$5,DB54+SUM(DB61:DB69),"")</f>
        <v>227499.40093435906</v>
      </c>
      <c r="DC70" s="85">
        <f ca="1">IF('Summary &amp; Purchase Assumptions'!$C$20&gt;=DC$5,DC54+SUM(DC61:DC69),"")</f>
        <v>229409.37096924963</v>
      </c>
      <c r="DD70" s="85">
        <f ca="1">IF('Summary &amp; Purchase Assumptions'!$C$20&gt;=DD$5,DD54+SUM(DD61:DD69),"")</f>
        <v>-724927.86346004577</v>
      </c>
      <c r="DE70" s="85">
        <f ca="1">IF('Summary &amp; Purchase Assumptions'!$C$20&gt;=DE$5,DE54+SUM(DE61:DE69),"")</f>
        <v>233002.93641211162</v>
      </c>
      <c r="DF70" s="85">
        <f ca="1">IF('Summary &amp; Purchase Assumptions'!$C$20&gt;=DF$5,DF54+SUM(DF61:DF69),"")</f>
        <v>234806.36888877419</v>
      </c>
      <c r="DG70" s="85">
        <f ca="1">IF('Summary &amp; Purchase Assumptions'!$C$20&gt;=DG$5,DG54+SUM(DG61:DG69),"")</f>
        <v>236614.24911644007</v>
      </c>
      <c r="DH70" s="85">
        <f ca="1">IF('Summary &amp; Purchase Assumptions'!$C$20&gt;=DH$5,DH54+SUM(DH61:DH69),"")</f>
        <v>238426.58806446387</v>
      </c>
      <c r="DI70" s="85">
        <f ca="1">IF('Summary &amp; Purchase Assumptions'!$C$20&gt;=DI$5,DI54+SUM(DI61:DI69),"")</f>
        <v>240243.39672925201</v>
      </c>
      <c r="DJ70" s="85">
        <f ca="1">IF('Summary &amp; Purchase Assumptions'!$C$20&gt;=DJ$5,DJ54+SUM(DJ61:DJ69),"")</f>
        <v>230482.20298088179</v>
      </c>
      <c r="DK70" s="85">
        <f ca="1">IF('Summary &amp; Purchase Assumptions'!$C$20&gt;=DK$5,DK54+SUM(DK61:DK69),"")</f>
        <v>232307.9841769684</v>
      </c>
      <c r="DL70" s="85">
        <f ca="1">IF('Summary &amp; Purchase Assumptions'!$C$20&gt;=DL$5,DL54+SUM(DL61:DL69),"")</f>
        <v>136239.39847005194</v>
      </c>
      <c r="DM70" s="85">
        <f ca="1">IF('Summary &amp; Purchase Assumptions'!$C$20&gt;=DM$5,DM54+SUM(DM61:DM69),"")</f>
        <v>246040.15826622635</v>
      </c>
      <c r="DN70" s="85">
        <f ca="1">IF('Summary &amp; Purchase Assumptions'!$C$20&gt;=DN$5,DN54+SUM(DN61:DN69),"")</f>
        <v>247879.48141249456</v>
      </c>
      <c r="DO70" s="85">
        <f ca="1">IF('Summary &amp; Purchase Assumptions'!$C$20&gt;=DO$5,DO54+SUM(DO61:DO69),"")</f>
        <v>249846.01203775965</v>
      </c>
      <c r="DP70" s="85">
        <f ca="1">IF('Summary &amp; Purchase Assumptions'!$C$20&gt;=DP$5,DP54+SUM(DP61:DP69),"")</f>
        <v>-759055.99581951508</v>
      </c>
      <c r="DQ70" s="85">
        <f ca="1">IF('Summary &amp; Purchase Assumptions'!$C$20&gt;=DQ$5,DQ54+SUM(DQ61:DQ69),"")</f>
        <v>253547.38444390759</v>
      </c>
      <c r="DR70" s="85">
        <f ca="1">IF('Summary &amp; Purchase Assumptions'!$C$20&gt;=DR$5,DR54+SUM(DR61:DR69),"")</f>
        <v>255404.91989486985</v>
      </c>
      <c r="DS70" s="85">
        <f ca="1">IF('Summary &amp; Purchase Assumptions'!$C$20&gt;=DS$5,DS54+SUM(DS61:DS69),"")</f>
        <v>257267.03652936599</v>
      </c>
      <c r="DT70" s="85">
        <f ca="1">IF('Summary &amp; Purchase Assumptions'!$C$20&gt;=DT$5,DT54+SUM(DT61:DT69),"")</f>
        <v>259133.74564583023</v>
      </c>
      <c r="DU70" s="85">
        <f ca="1">IF('Summary &amp; Purchase Assumptions'!$C$20&gt;=DU$5,DU54+SUM(DU61:DU69),"")</f>
        <v>73635382.709033877</v>
      </c>
      <c r="DV70" s="85" t="str">
        <f>IF('Summary &amp; Purchase Assumptions'!$C$20&gt;=DV$5,DV54+SUM(DV61:DV69),"")</f>
        <v/>
      </c>
      <c r="DW70" s="85" t="str">
        <f>IF('Summary &amp; Purchase Assumptions'!$C$20&gt;=DW$5,DW54+SUM(DW61:DW69),"")</f>
        <v/>
      </c>
      <c r="DX70" s="85" t="str">
        <f>IF('Summary &amp; Purchase Assumptions'!$C$20&gt;=DX$5,DX54+SUM(DX61:DX69),"")</f>
        <v/>
      </c>
      <c r="DY70" s="85" t="str">
        <f>IF('Summary &amp; Purchase Assumptions'!$C$20&gt;=DY$5,DY54+SUM(DY61:DY69),"")</f>
        <v/>
      </c>
      <c r="DZ70" s="85" t="str">
        <f>IF('Summary &amp; Purchase Assumptions'!$C$20&gt;=DZ$5,DZ54+SUM(DZ61:DZ69),"")</f>
        <v/>
      </c>
      <c r="EA70" s="85" t="str">
        <f>IF('Summary &amp; Purchase Assumptions'!$C$20&gt;=EA$5,EA54+SUM(EA61:EA69),"")</f>
        <v/>
      </c>
      <c r="EB70" s="85" t="str">
        <f>IF('Summary &amp; Purchase Assumptions'!$C$20&gt;=EB$5,EB54+SUM(EB61:EB69),"")</f>
        <v/>
      </c>
      <c r="EC70" s="85" t="str">
        <f>IF('Summary &amp; Purchase Assumptions'!$C$20&gt;=EC$5,EC54+SUM(EC61:EC69),"")</f>
        <v/>
      </c>
      <c r="ED70" s="85" t="str">
        <f>IF('Summary &amp; Purchase Assumptions'!$C$20&gt;=ED$5,ED54+SUM(ED61:ED69),"")</f>
        <v/>
      </c>
      <c r="EE70" s="85" t="str">
        <f>IF('Summary &amp; Purchase Assumptions'!$C$20&gt;=EE$5,EE54+SUM(EE61:EE69),"")</f>
        <v/>
      </c>
      <c r="EF70" s="85" t="str">
        <f>IF('Summary &amp; Purchase Assumptions'!$C$20&gt;=EF$5,EF54+SUM(EF61:EF69),"")</f>
        <v/>
      </c>
      <c r="EG70" s="86" t="str">
        <f>IF('Summary &amp; Purchase Assumptions'!$C$20&gt;=EG$5,EG54+SUM(EG61:EG69),"")</f>
        <v/>
      </c>
      <c r="EH70" s="53" t="s">
        <v>106</v>
      </c>
    </row>
    <row r="71" spans="2:138" s="82" customFormat="1" ht="15.75" thickTop="1" x14ac:dyDescent="0.25">
      <c r="C71" s="91"/>
      <c r="D71" s="91"/>
      <c r="E71" s="91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51"/>
      <c r="EH71" s="53" t="s">
        <v>106</v>
      </c>
    </row>
    <row r="79" spans="2:138" ht="15" x14ac:dyDescent="0.25">
      <c r="C79" s="92"/>
      <c r="D79" s="93"/>
      <c r="E79" s="93"/>
      <c r="F79" s="63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</row>
    <row r="80" spans="2:138" x14ac:dyDescent="0.2">
      <c r="D80" s="94"/>
      <c r="E80" s="94"/>
      <c r="F80" s="63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</row>
    <row r="81" spans="3:125" x14ac:dyDescent="0.2">
      <c r="C81" s="95"/>
      <c r="D81" s="95"/>
      <c r="E81" s="95"/>
      <c r="F81" s="63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</row>
    <row r="82" spans="3:125" ht="15" x14ac:dyDescent="0.25">
      <c r="C82" s="96"/>
      <c r="D82" s="3"/>
      <c r="E82" s="3"/>
      <c r="F82" s="63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</row>
    <row r="83" spans="3:125" ht="15" x14ac:dyDescent="0.25">
      <c r="D83" s="97"/>
      <c r="E83" s="97"/>
      <c r="F83" s="63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</row>
    <row r="84" spans="3:125" ht="15" x14ac:dyDescent="0.25">
      <c r="D84" s="97"/>
      <c r="E84" s="97"/>
      <c r="F84" s="63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</row>
    <row r="85" spans="3:125" x14ac:dyDescent="0.2">
      <c r="D85" s="99"/>
      <c r="E85" s="99"/>
    </row>
  </sheetData>
  <dataConsolidate>
    <dataRefs count="2">
      <dataRef ref="G9:G15" sheet="Monthly Cash Flow"/>
      <dataRef ref="DG9:DV15" sheet="Monthly Cash Flow"/>
    </dataRefs>
  </dataConsolidate>
  <conditionalFormatting sqref="F4:EG4">
    <cfRule type="containsText" dxfId="5" priority="13" operator="containsText" text="FALSE">
      <formula>NOT(ISERROR(SEARCH("FALSE",F4)))</formula>
    </cfRule>
  </conditionalFormatting>
  <conditionalFormatting sqref="F3:EG3 G2:EG2">
    <cfRule type="containsText" dxfId="4" priority="6" operator="containsText" text="FALSE">
      <formula>NOT(ISERROR(SEARCH("FALSE",F2)))</formula>
    </cfRule>
  </conditionalFormatting>
  <conditionalFormatting sqref="F2:EG2">
    <cfRule type="containsText" dxfId="3" priority="3" operator="containsText" text="FALSE">
      <formula>NOT(ISERROR(SEARCH("FALSE",F2)))</formula>
    </cfRule>
  </conditionalFormatting>
  <conditionalFormatting sqref="D4:E4">
    <cfRule type="containsText" dxfId="2" priority="2" operator="containsText" text="FALSE">
      <formula>NOT(ISERROR(SEARCH("FALSE",D4)))</formula>
    </cfRule>
  </conditionalFormatting>
  <conditionalFormatting sqref="D2:E3">
    <cfRule type="containsText" dxfId="1" priority="1" operator="containsText" text="FALSE">
      <formula>NOT(ISERROR(SEARCH("FALSE",D2)))</formula>
    </cfRule>
  </conditionalFormatting>
  <pageMargins left="0.7" right="0.7" top="0.75" bottom="0.75" header="0.3" footer="0.3"/>
  <pageSetup paperSize="17" scale="77" fitToWidth="0" orientation="landscape" r:id="rId1"/>
  <ignoredErrors>
    <ignoredError sqref="D3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3318-60EB-4842-893A-46B6A689317E}">
  <sheetPr>
    <tabColor theme="2" tint="-0.499984740745262"/>
  </sheetPr>
  <dimension ref="B2:EH113"/>
  <sheetViews>
    <sheetView showGridLines="0" zoomScale="85" zoomScaleNormal="85" workbookViewId="0">
      <pane xSplit="4" ySplit="6" topLeftCell="E52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ColWidth="9.140625" defaultRowHeight="14.25" x14ac:dyDescent="0.2"/>
  <cols>
    <col min="1" max="1" width="9.140625" style="1"/>
    <col min="2" max="2" width="4.42578125" style="1" customWidth="1"/>
    <col min="3" max="3" width="14.5703125" style="1" customWidth="1"/>
    <col min="4" max="4" width="24.42578125" style="1" customWidth="1"/>
    <col min="5" max="5" width="14.85546875" style="239" customWidth="1"/>
    <col min="6" max="6" width="11" style="1" bestFit="1" customWidth="1"/>
    <col min="7" max="16" width="12.42578125" style="1" bestFit="1" customWidth="1"/>
    <col min="17" max="17" width="12.85546875" style="1" bestFit="1" customWidth="1"/>
    <col min="18" max="20" width="11" style="1" bestFit="1" customWidth="1"/>
    <col min="21" max="23" width="11.5703125" style="1" bestFit="1" customWidth="1"/>
    <col min="24" max="29" width="11" style="1" bestFit="1" customWidth="1"/>
    <col min="30" max="30" width="12.85546875" style="1" bestFit="1" customWidth="1"/>
    <col min="31" max="32" width="11" style="1" bestFit="1" customWidth="1"/>
    <col min="33" max="35" width="11.5703125" style="1" bestFit="1" customWidth="1"/>
    <col min="36" max="44" width="11" style="1" bestFit="1" customWidth="1"/>
    <col min="45" max="47" width="11.5703125" style="1" bestFit="1" customWidth="1"/>
    <col min="48" max="56" width="11" style="1" bestFit="1" customWidth="1"/>
    <col min="57" max="59" width="11.5703125" style="1" bestFit="1" customWidth="1"/>
    <col min="60" max="68" width="11" style="1" bestFit="1" customWidth="1"/>
    <col min="69" max="71" width="11.5703125" style="1" bestFit="1" customWidth="1"/>
    <col min="72" max="80" width="11" style="1" bestFit="1" customWidth="1"/>
    <col min="81" max="83" width="11.5703125" style="1" bestFit="1" customWidth="1"/>
    <col min="84" max="92" width="11" style="1" bestFit="1" customWidth="1"/>
    <col min="93" max="95" width="11.5703125" style="1" bestFit="1" customWidth="1"/>
    <col min="96" max="101" width="11" style="1" bestFit="1" customWidth="1"/>
    <col min="102" max="102" width="11.7109375" style="1" bestFit="1" customWidth="1"/>
    <col min="103" max="104" width="11" style="1" bestFit="1" customWidth="1"/>
    <col min="105" max="107" width="11.5703125" style="1" bestFit="1" customWidth="1"/>
    <col min="108" max="113" width="11" style="1" bestFit="1" customWidth="1"/>
    <col min="114" max="114" width="11.7109375" style="1" bestFit="1" customWidth="1"/>
    <col min="115" max="116" width="11" style="1" bestFit="1" customWidth="1"/>
    <col min="117" max="119" width="11.5703125" style="1" bestFit="1" customWidth="1"/>
    <col min="120" max="125" width="11" style="1" bestFit="1" customWidth="1"/>
    <col min="126" max="126" width="11.7109375" style="1" bestFit="1" customWidth="1"/>
    <col min="127" max="128" width="11" style="1" bestFit="1" customWidth="1"/>
    <col min="129" max="131" width="11.5703125" style="1" bestFit="1" customWidth="1"/>
    <col min="132" max="137" width="11" style="1" bestFit="1" customWidth="1"/>
    <col min="138" max="16384" width="9.140625" style="1"/>
  </cols>
  <sheetData>
    <row r="2" spans="2:138" x14ac:dyDescent="0.2">
      <c r="E2" s="185"/>
      <c r="F2" s="180">
        <f t="shared" ref="F2:AK2" si="0">YEAR(F6)</f>
        <v>2023</v>
      </c>
      <c r="G2" s="181">
        <f t="shared" si="0"/>
        <v>2023</v>
      </c>
      <c r="H2" s="181">
        <f t="shared" si="0"/>
        <v>2023</v>
      </c>
      <c r="I2" s="181">
        <f t="shared" si="0"/>
        <v>2023</v>
      </c>
      <c r="J2" s="181">
        <f t="shared" si="0"/>
        <v>2023</v>
      </c>
      <c r="K2" s="181">
        <f t="shared" si="0"/>
        <v>2023</v>
      </c>
      <c r="L2" s="181">
        <f t="shared" si="0"/>
        <v>2023</v>
      </c>
      <c r="M2" s="181">
        <f t="shared" si="0"/>
        <v>2023</v>
      </c>
      <c r="N2" s="181">
        <f t="shared" si="0"/>
        <v>2023</v>
      </c>
      <c r="O2" s="181">
        <f t="shared" si="0"/>
        <v>2023</v>
      </c>
      <c r="P2" s="181">
        <f t="shared" si="0"/>
        <v>2023</v>
      </c>
      <c r="Q2" s="181">
        <f t="shared" si="0"/>
        <v>2023</v>
      </c>
      <c r="R2" s="181">
        <f t="shared" si="0"/>
        <v>2024</v>
      </c>
      <c r="S2" s="181">
        <f t="shared" si="0"/>
        <v>2024</v>
      </c>
      <c r="T2" s="181">
        <f t="shared" si="0"/>
        <v>2024</v>
      </c>
      <c r="U2" s="181">
        <f t="shared" si="0"/>
        <v>2024</v>
      </c>
      <c r="V2" s="181">
        <f t="shared" si="0"/>
        <v>2024</v>
      </c>
      <c r="W2" s="181">
        <f t="shared" si="0"/>
        <v>2024</v>
      </c>
      <c r="X2" s="181">
        <f t="shared" si="0"/>
        <v>2024</v>
      </c>
      <c r="Y2" s="181">
        <f t="shared" si="0"/>
        <v>2024</v>
      </c>
      <c r="Z2" s="181">
        <f t="shared" si="0"/>
        <v>2024</v>
      </c>
      <c r="AA2" s="181">
        <f t="shared" si="0"/>
        <v>2024</v>
      </c>
      <c r="AB2" s="181">
        <f t="shared" si="0"/>
        <v>2024</v>
      </c>
      <c r="AC2" s="181">
        <f t="shared" si="0"/>
        <v>2024</v>
      </c>
      <c r="AD2" s="181">
        <f t="shared" si="0"/>
        <v>2025</v>
      </c>
      <c r="AE2" s="181">
        <f t="shared" si="0"/>
        <v>2025</v>
      </c>
      <c r="AF2" s="181">
        <f t="shared" si="0"/>
        <v>2025</v>
      </c>
      <c r="AG2" s="181">
        <f t="shared" si="0"/>
        <v>2025</v>
      </c>
      <c r="AH2" s="181">
        <f t="shared" si="0"/>
        <v>2025</v>
      </c>
      <c r="AI2" s="181">
        <f t="shared" si="0"/>
        <v>2025</v>
      </c>
      <c r="AJ2" s="181">
        <f t="shared" si="0"/>
        <v>2025</v>
      </c>
      <c r="AK2" s="181">
        <f t="shared" si="0"/>
        <v>2025</v>
      </c>
      <c r="AL2" s="181">
        <f t="shared" ref="AL2:BQ2" si="1">YEAR(AL6)</f>
        <v>2025</v>
      </c>
      <c r="AM2" s="181">
        <f t="shared" si="1"/>
        <v>2025</v>
      </c>
      <c r="AN2" s="181">
        <f t="shared" si="1"/>
        <v>2025</v>
      </c>
      <c r="AO2" s="181">
        <f t="shared" si="1"/>
        <v>2025</v>
      </c>
      <c r="AP2" s="181">
        <f t="shared" si="1"/>
        <v>2026</v>
      </c>
      <c r="AQ2" s="181">
        <f t="shared" si="1"/>
        <v>2026</v>
      </c>
      <c r="AR2" s="181">
        <f t="shared" si="1"/>
        <v>2026</v>
      </c>
      <c r="AS2" s="181">
        <f t="shared" si="1"/>
        <v>2026</v>
      </c>
      <c r="AT2" s="181">
        <f t="shared" si="1"/>
        <v>2026</v>
      </c>
      <c r="AU2" s="181">
        <f t="shared" si="1"/>
        <v>2026</v>
      </c>
      <c r="AV2" s="181">
        <f t="shared" si="1"/>
        <v>2026</v>
      </c>
      <c r="AW2" s="181">
        <f t="shared" si="1"/>
        <v>2026</v>
      </c>
      <c r="AX2" s="181">
        <f t="shared" si="1"/>
        <v>2026</v>
      </c>
      <c r="AY2" s="181">
        <f t="shared" si="1"/>
        <v>2026</v>
      </c>
      <c r="AZ2" s="181">
        <f t="shared" si="1"/>
        <v>2026</v>
      </c>
      <c r="BA2" s="181">
        <f t="shared" si="1"/>
        <v>2026</v>
      </c>
      <c r="BB2" s="181">
        <f t="shared" si="1"/>
        <v>2027</v>
      </c>
      <c r="BC2" s="181">
        <f t="shared" si="1"/>
        <v>2027</v>
      </c>
      <c r="BD2" s="181">
        <f t="shared" si="1"/>
        <v>2027</v>
      </c>
      <c r="BE2" s="181">
        <f t="shared" si="1"/>
        <v>2027</v>
      </c>
      <c r="BF2" s="181">
        <f t="shared" si="1"/>
        <v>2027</v>
      </c>
      <c r="BG2" s="181">
        <f t="shared" si="1"/>
        <v>2027</v>
      </c>
      <c r="BH2" s="181">
        <f t="shared" si="1"/>
        <v>2027</v>
      </c>
      <c r="BI2" s="181">
        <f t="shared" si="1"/>
        <v>2027</v>
      </c>
      <c r="BJ2" s="181">
        <f t="shared" si="1"/>
        <v>2027</v>
      </c>
      <c r="BK2" s="181">
        <f t="shared" si="1"/>
        <v>2027</v>
      </c>
      <c r="BL2" s="181">
        <f t="shared" si="1"/>
        <v>2027</v>
      </c>
      <c r="BM2" s="181">
        <f t="shared" si="1"/>
        <v>2027</v>
      </c>
      <c r="BN2" s="181">
        <f t="shared" si="1"/>
        <v>2028</v>
      </c>
      <c r="BO2" s="181">
        <f t="shared" si="1"/>
        <v>2028</v>
      </c>
      <c r="BP2" s="181">
        <f t="shared" si="1"/>
        <v>2028</v>
      </c>
      <c r="BQ2" s="181">
        <f t="shared" si="1"/>
        <v>2028</v>
      </c>
      <c r="BR2" s="181">
        <f t="shared" ref="BR2:CW2" si="2">YEAR(BR6)</f>
        <v>2028</v>
      </c>
      <c r="BS2" s="181">
        <f t="shared" si="2"/>
        <v>2028</v>
      </c>
      <c r="BT2" s="181">
        <f t="shared" si="2"/>
        <v>2028</v>
      </c>
      <c r="BU2" s="181">
        <f t="shared" si="2"/>
        <v>2028</v>
      </c>
      <c r="BV2" s="181">
        <f t="shared" si="2"/>
        <v>2028</v>
      </c>
      <c r="BW2" s="181">
        <f t="shared" si="2"/>
        <v>2028</v>
      </c>
      <c r="BX2" s="181">
        <f t="shared" si="2"/>
        <v>2028</v>
      </c>
      <c r="BY2" s="181">
        <f t="shared" si="2"/>
        <v>2028</v>
      </c>
      <c r="BZ2" s="181">
        <f t="shared" si="2"/>
        <v>2029</v>
      </c>
      <c r="CA2" s="181">
        <f t="shared" si="2"/>
        <v>2029</v>
      </c>
      <c r="CB2" s="181">
        <f t="shared" si="2"/>
        <v>2029</v>
      </c>
      <c r="CC2" s="181">
        <f t="shared" si="2"/>
        <v>2029</v>
      </c>
      <c r="CD2" s="181">
        <f t="shared" si="2"/>
        <v>2029</v>
      </c>
      <c r="CE2" s="181">
        <f t="shared" si="2"/>
        <v>2029</v>
      </c>
      <c r="CF2" s="181">
        <f t="shared" si="2"/>
        <v>2029</v>
      </c>
      <c r="CG2" s="181">
        <f t="shared" si="2"/>
        <v>2029</v>
      </c>
      <c r="CH2" s="181">
        <f t="shared" si="2"/>
        <v>2029</v>
      </c>
      <c r="CI2" s="181">
        <f t="shared" si="2"/>
        <v>2029</v>
      </c>
      <c r="CJ2" s="181">
        <f t="shared" si="2"/>
        <v>2029</v>
      </c>
      <c r="CK2" s="181">
        <f t="shared" si="2"/>
        <v>2029</v>
      </c>
      <c r="CL2" s="181">
        <f t="shared" si="2"/>
        <v>2030</v>
      </c>
      <c r="CM2" s="181">
        <f t="shared" si="2"/>
        <v>2030</v>
      </c>
      <c r="CN2" s="181">
        <f t="shared" si="2"/>
        <v>2030</v>
      </c>
      <c r="CO2" s="181">
        <f t="shared" si="2"/>
        <v>2030</v>
      </c>
      <c r="CP2" s="181">
        <f t="shared" si="2"/>
        <v>2030</v>
      </c>
      <c r="CQ2" s="181">
        <f t="shared" si="2"/>
        <v>2030</v>
      </c>
      <c r="CR2" s="181">
        <f t="shared" si="2"/>
        <v>2030</v>
      </c>
      <c r="CS2" s="181">
        <f t="shared" si="2"/>
        <v>2030</v>
      </c>
      <c r="CT2" s="181">
        <f t="shared" si="2"/>
        <v>2030</v>
      </c>
      <c r="CU2" s="181">
        <f t="shared" si="2"/>
        <v>2030</v>
      </c>
      <c r="CV2" s="181">
        <f t="shared" si="2"/>
        <v>2030</v>
      </c>
      <c r="CW2" s="181">
        <f t="shared" si="2"/>
        <v>2030</v>
      </c>
      <c r="CX2" s="181">
        <f t="shared" ref="CX2:EG2" si="3">YEAR(CX6)</f>
        <v>2031</v>
      </c>
      <c r="CY2" s="181">
        <f t="shared" si="3"/>
        <v>2031</v>
      </c>
      <c r="CZ2" s="181">
        <f t="shared" si="3"/>
        <v>2031</v>
      </c>
      <c r="DA2" s="181">
        <f t="shared" si="3"/>
        <v>2031</v>
      </c>
      <c r="DB2" s="181">
        <f t="shared" si="3"/>
        <v>2031</v>
      </c>
      <c r="DC2" s="181">
        <f t="shared" si="3"/>
        <v>2031</v>
      </c>
      <c r="DD2" s="181">
        <f t="shared" si="3"/>
        <v>2031</v>
      </c>
      <c r="DE2" s="181">
        <f t="shared" si="3"/>
        <v>2031</v>
      </c>
      <c r="DF2" s="181">
        <f t="shared" si="3"/>
        <v>2031</v>
      </c>
      <c r="DG2" s="181">
        <f t="shared" si="3"/>
        <v>2031</v>
      </c>
      <c r="DH2" s="181">
        <f t="shared" si="3"/>
        <v>2031</v>
      </c>
      <c r="DI2" s="181">
        <f t="shared" si="3"/>
        <v>2031</v>
      </c>
      <c r="DJ2" s="181">
        <f t="shared" si="3"/>
        <v>2032</v>
      </c>
      <c r="DK2" s="181">
        <f t="shared" si="3"/>
        <v>2032</v>
      </c>
      <c r="DL2" s="181">
        <f t="shared" si="3"/>
        <v>2032</v>
      </c>
      <c r="DM2" s="181">
        <f t="shared" si="3"/>
        <v>2032</v>
      </c>
      <c r="DN2" s="181">
        <f t="shared" si="3"/>
        <v>2032</v>
      </c>
      <c r="DO2" s="181">
        <f t="shared" si="3"/>
        <v>2032</v>
      </c>
      <c r="DP2" s="181">
        <f t="shared" si="3"/>
        <v>2032</v>
      </c>
      <c r="DQ2" s="181">
        <f t="shared" si="3"/>
        <v>2032</v>
      </c>
      <c r="DR2" s="181">
        <f t="shared" si="3"/>
        <v>2032</v>
      </c>
      <c r="DS2" s="181">
        <f t="shared" si="3"/>
        <v>2032</v>
      </c>
      <c r="DT2" s="181">
        <f t="shared" si="3"/>
        <v>2032</v>
      </c>
      <c r="DU2" s="181">
        <f t="shared" si="3"/>
        <v>2032</v>
      </c>
      <c r="DV2" s="181">
        <f t="shared" si="3"/>
        <v>2033</v>
      </c>
      <c r="DW2" s="181">
        <f t="shared" si="3"/>
        <v>2033</v>
      </c>
      <c r="DX2" s="181">
        <f t="shared" si="3"/>
        <v>2033</v>
      </c>
      <c r="DY2" s="181">
        <f t="shared" si="3"/>
        <v>2033</v>
      </c>
      <c r="DZ2" s="181">
        <f t="shared" si="3"/>
        <v>2033</v>
      </c>
      <c r="EA2" s="181">
        <f t="shared" si="3"/>
        <v>2033</v>
      </c>
      <c r="EB2" s="181">
        <f t="shared" si="3"/>
        <v>2033</v>
      </c>
      <c r="EC2" s="181">
        <f t="shared" si="3"/>
        <v>2033</v>
      </c>
      <c r="ED2" s="181">
        <f t="shared" si="3"/>
        <v>2033</v>
      </c>
      <c r="EE2" s="181">
        <f t="shared" si="3"/>
        <v>2033</v>
      </c>
      <c r="EF2" s="181">
        <f t="shared" si="3"/>
        <v>2033</v>
      </c>
      <c r="EG2" s="182">
        <f t="shared" si="3"/>
        <v>2033</v>
      </c>
      <c r="EH2" s="239"/>
    </row>
    <row r="3" spans="2:138" x14ac:dyDescent="0.2">
      <c r="D3" s="150"/>
      <c r="E3" s="185"/>
      <c r="F3" s="180">
        <v>1</v>
      </c>
      <c r="G3" s="181">
        <v>1</v>
      </c>
      <c r="H3" s="181">
        <v>1</v>
      </c>
      <c r="I3" s="181">
        <v>1</v>
      </c>
      <c r="J3" s="181">
        <v>1</v>
      </c>
      <c r="K3" s="181">
        <v>1</v>
      </c>
      <c r="L3" s="181">
        <v>1</v>
      </c>
      <c r="M3" s="181">
        <v>1</v>
      </c>
      <c r="N3" s="181">
        <v>1</v>
      </c>
      <c r="O3" s="181">
        <v>1</v>
      </c>
      <c r="P3" s="181">
        <v>1</v>
      </c>
      <c r="Q3" s="181">
        <v>1</v>
      </c>
      <c r="R3" s="181">
        <f t="shared" ref="R3:AW3" si="4">F3+1</f>
        <v>2</v>
      </c>
      <c r="S3" s="181">
        <f t="shared" si="4"/>
        <v>2</v>
      </c>
      <c r="T3" s="181">
        <f t="shared" si="4"/>
        <v>2</v>
      </c>
      <c r="U3" s="181">
        <f t="shared" si="4"/>
        <v>2</v>
      </c>
      <c r="V3" s="181">
        <f t="shared" si="4"/>
        <v>2</v>
      </c>
      <c r="W3" s="181">
        <f t="shared" si="4"/>
        <v>2</v>
      </c>
      <c r="X3" s="181">
        <f t="shared" si="4"/>
        <v>2</v>
      </c>
      <c r="Y3" s="181">
        <f t="shared" si="4"/>
        <v>2</v>
      </c>
      <c r="Z3" s="181">
        <f t="shared" si="4"/>
        <v>2</v>
      </c>
      <c r="AA3" s="181">
        <f t="shared" si="4"/>
        <v>2</v>
      </c>
      <c r="AB3" s="181">
        <f t="shared" si="4"/>
        <v>2</v>
      </c>
      <c r="AC3" s="181">
        <f t="shared" si="4"/>
        <v>2</v>
      </c>
      <c r="AD3" s="181">
        <f t="shared" si="4"/>
        <v>3</v>
      </c>
      <c r="AE3" s="181">
        <f t="shared" si="4"/>
        <v>3</v>
      </c>
      <c r="AF3" s="181">
        <f t="shared" si="4"/>
        <v>3</v>
      </c>
      <c r="AG3" s="181">
        <f t="shared" si="4"/>
        <v>3</v>
      </c>
      <c r="AH3" s="181">
        <f t="shared" si="4"/>
        <v>3</v>
      </c>
      <c r="AI3" s="181">
        <f t="shared" si="4"/>
        <v>3</v>
      </c>
      <c r="AJ3" s="181">
        <f t="shared" si="4"/>
        <v>3</v>
      </c>
      <c r="AK3" s="181">
        <f t="shared" si="4"/>
        <v>3</v>
      </c>
      <c r="AL3" s="181">
        <f t="shared" si="4"/>
        <v>3</v>
      </c>
      <c r="AM3" s="181">
        <f t="shared" si="4"/>
        <v>3</v>
      </c>
      <c r="AN3" s="181">
        <f t="shared" si="4"/>
        <v>3</v>
      </c>
      <c r="AO3" s="181">
        <f t="shared" si="4"/>
        <v>3</v>
      </c>
      <c r="AP3" s="181">
        <f t="shared" si="4"/>
        <v>4</v>
      </c>
      <c r="AQ3" s="181">
        <f t="shared" si="4"/>
        <v>4</v>
      </c>
      <c r="AR3" s="181">
        <f t="shared" si="4"/>
        <v>4</v>
      </c>
      <c r="AS3" s="181">
        <f t="shared" si="4"/>
        <v>4</v>
      </c>
      <c r="AT3" s="181">
        <f t="shared" si="4"/>
        <v>4</v>
      </c>
      <c r="AU3" s="181">
        <f t="shared" si="4"/>
        <v>4</v>
      </c>
      <c r="AV3" s="181">
        <f t="shared" si="4"/>
        <v>4</v>
      </c>
      <c r="AW3" s="181">
        <f t="shared" si="4"/>
        <v>4</v>
      </c>
      <c r="AX3" s="181">
        <f t="shared" ref="AX3:CC3" si="5">AL3+1</f>
        <v>4</v>
      </c>
      <c r="AY3" s="181">
        <f t="shared" si="5"/>
        <v>4</v>
      </c>
      <c r="AZ3" s="181">
        <f t="shared" si="5"/>
        <v>4</v>
      </c>
      <c r="BA3" s="181">
        <f t="shared" si="5"/>
        <v>4</v>
      </c>
      <c r="BB3" s="181">
        <f t="shared" si="5"/>
        <v>5</v>
      </c>
      <c r="BC3" s="181">
        <f t="shared" si="5"/>
        <v>5</v>
      </c>
      <c r="BD3" s="181">
        <f t="shared" si="5"/>
        <v>5</v>
      </c>
      <c r="BE3" s="181">
        <f t="shared" si="5"/>
        <v>5</v>
      </c>
      <c r="BF3" s="181">
        <f t="shared" si="5"/>
        <v>5</v>
      </c>
      <c r="BG3" s="181">
        <f t="shared" si="5"/>
        <v>5</v>
      </c>
      <c r="BH3" s="181">
        <f t="shared" si="5"/>
        <v>5</v>
      </c>
      <c r="BI3" s="181">
        <f t="shared" si="5"/>
        <v>5</v>
      </c>
      <c r="BJ3" s="181">
        <f t="shared" si="5"/>
        <v>5</v>
      </c>
      <c r="BK3" s="181">
        <f t="shared" si="5"/>
        <v>5</v>
      </c>
      <c r="BL3" s="181">
        <f t="shared" si="5"/>
        <v>5</v>
      </c>
      <c r="BM3" s="181">
        <f t="shared" si="5"/>
        <v>5</v>
      </c>
      <c r="BN3" s="181">
        <f t="shared" si="5"/>
        <v>6</v>
      </c>
      <c r="BO3" s="181">
        <f t="shared" si="5"/>
        <v>6</v>
      </c>
      <c r="BP3" s="181">
        <f t="shared" si="5"/>
        <v>6</v>
      </c>
      <c r="BQ3" s="181">
        <f t="shared" si="5"/>
        <v>6</v>
      </c>
      <c r="BR3" s="181">
        <f t="shared" si="5"/>
        <v>6</v>
      </c>
      <c r="BS3" s="181">
        <f t="shared" si="5"/>
        <v>6</v>
      </c>
      <c r="BT3" s="181">
        <f t="shared" si="5"/>
        <v>6</v>
      </c>
      <c r="BU3" s="181">
        <f t="shared" si="5"/>
        <v>6</v>
      </c>
      <c r="BV3" s="181">
        <f t="shared" si="5"/>
        <v>6</v>
      </c>
      <c r="BW3" s="181">
        <f t="shared" si="5"/>
        <v>6</v>
      </c>
      <c r="BX3" s="181">
        <f t="shared" si="5"/>
        <v>6</v>
      </c>
      <c r="BY3" s="181">
        <f t="shared" si="5"/>
        <v>6</v>
      </c>
      <c r="BZ3" s="181">
        <f t="shared" si="5"/>
        <v>7</v>
      </c>
      <c r="CA3" s="181">
        <f t="shared" si="5"/>
        <v>7</v>
      </c>
      <c r="CB3" s="181">
        <f t="shared" si="5"/>
        <v>7</v>
      </c>
      <c r="CC3" s="181">
        <f t="shared" si="5"/>
        <v>7</v>
      </c>
      <c r="CD3" s="181">
        <f t="shared" ref="CD3:DI3" si="6">BR3+1</f>
        <v>7</v>
      </c>
      <c r="CE3" s="181">
        <f t="shared" si="6"/>
        <v>7</v>
      </c>
      <c r="CF3" s="181">
        <f t="shared" si="6"/>
        <v>7</v>
      </c>
      <c r="CG3" s="181">
        <f t="shared" si="6"/>
        <v>7</v>
      </c>
      <c r="CH3" s="181">
        <f t="shared" si="6"/>
        <v>7</v>
      </c>
      <c r="CI3" s="181">
        <f t="shared" si="6"/>
        <v>7</v>
      </c>
      <c r="CJ3" s="181">
        <f t="shared" si="6"/>
        <v>7</v>
      </c>
      <c r="CK3" s="181">
        <f t="shared" si="6"/>
        <v>7</v>
      </c>
      <c r="CL3" s="181">
        <f t="shared" si="6"/>
        <v>8</v>
      </c>
      <c r="CM3" s="181">
        <f t="shared" si="6"/>
        <v>8</v>
      </c>
      <c r="CN3" s="181">
        <f t="shared" si="6"/>
        <v>8</v>
      </c>
      <c r="CO3" s="181">
        <f t="shared" si="6"/>
        <v>8</v>
      </c>
      <c r="CP3" s="181">
        <f t="shared" si="6"/>
        <v>8</v>
      </c>
      <c r="CQ3" s="181">
        <f t="shared" si="6"/>
        <v>8</v>
      </c>
      <c r="CR3" s="181">
        <f t="shared" si="6"/>
        <v>8</v>
      </c>
      <c r="CS3" s="181">
        <f t="shared" si="6"/>
        <v>8</v>
      </c>
      <c r="CT3" s="181">
        <f t="shared" si="6"/>
        <v>8</v>
      </c>
      <c r="CU3" s="181">
        <f t="shared" si="6"/>
        <v>8</v>
      </c>
      <c r="CV3" s="181">
        <f t="shared" si="6"/>
        <v>8</v>
      </c>
      <c r="CW3" s="181">
        <f t="shared" si="6"/>
        <v>8</v>
      </c>
      <c r="CX3" s="181">
        <f t="shared" si="6"/>
        <v>9</v>
      </c>
      <c r="CY3" s="181">
        <f t="shared" si="6"/>
        <v>9</v>
      </c>
      <c r="CZ3" s="181">
        <f t="shared" si="6"/>
        <v>9</v>
      </c>
      <c r="DA3" s="181">
        <f t="shared" si="6"/>
        <v>9</v>
      </c>
      <c r="DB3" s="181">
        <f t="shared" si="6"/>
        <v>9</v>
      </c>
      <c r="DC3" s="181">
        <f t="shared" si="6"/>
        <v>9</v>
      </c>
      <c r="DD3" s="181">
        <f t="shared" si="6"/>
        <v>9</v>
      </c>
      <c r="DE3" s="181">
        <f t="shared" si="6"/>
        <v>9</v>
      </c>
      <c r="DF3" s="181">
        <f t="shared" si="6"/>
        <v>9</v>
      </c>
      <c r="DG3" s="181">
        <f t="shared" si="6"/>
        <v>9</v>
      </c>
      <c r="DH3" s="181">
        <f t="shared" si="6"/>
        <v>9</v>
      </c>
      <c r="DI3" s="181">
        <f t="shared" si="6"/>
        <v>9</v>
      </c>
      <c r="DJ3" s="181">
        <f t="shared" ref="DJ3:EG3" si="7">CX3+1</f>
        <v>10</v>
      </c>
      <c r="DK3" s="181">
        <f t="shared" si="7"/>
        <v>10</v>
      </c>
      <c r="DL3" s="181">
        <f t="shared" si="7"/>
        <v>10</v>
      </c>
      <c r="DM3" s="181">
        <f t="shared" si="7"/>
        <v>10</v>
      </c>
      <c r="DN3" s="181">
        <f t="shared" si="7"/>
        <v>10</v>
      </c>
      <c r="DO3" s="181">
        <f t="shared" si="7"/>
        <v>10</v>
      </c>
      <c r="DP3" s="181">
        <f t="shared" si="7"/>
        <v>10</v>
      </c>
      <c r="DQ3" s="181">
        <f t="shared" si="7"/>
        <v>10</v>
      </c>
      <c r="DR3" s="181">
        <f t="shared" si="7"/>
        <v>10</v>
      </c>
      <c r="DS3" s="181">
        <f t="shared" si="7"/>
        <v>10</v>
      </c>
      <c r="DT3" s="181">
        <f t="shared" si="7"/>
        <v>10</v>
      </c>
      <c r="DU3" s="181">
        <f t="shared" si="7"/>
        <v>10</v>
      </c>
      <c r="DV3" s="181">
        <f t="shared" si="7"/>
        <v>11</v>
      </c>
      <c r="DW3" s="181">
        <f t="shared" si="7"/>
        <v>11</v>
      </c>
      <c r="DX3" s="181">
        <f t="shared" si="7"/>
        <v>11</v>
      </c>
      <c r="DY3" s="181">
        <f t="shared" si="7"/>
        <v>11</v>
      </c>
      <c r="DZ3" s="181">
        <f t="shared" si="7"/>
        <v>11</v>
      </c>
      <c r="EA3" s="181">
        <f t="shared" si="7"/>
        <v>11</v>
      </c>
      <c r="EB3" s="181">
        <f t="shared" si="7"/>
        <v>11</v>
      </c>
      <c r="EC3" s="181">
        <f t="shared" si="7"/>
        <v>11</v>
      </c>
      <c r="ED3" s="181">
        <f t="shared" si="7"/>
        <v>11</v>
      </c>
      <c r="EE3" s="181">
        <f t="shared" si="7"/>
        <v>11</v>
      </c>
      <c r="EF3" s="181">
        <f t="shared" si="7"/>
        <v>11</v>
      </c>
      <c r="EG3" s="182">
        <f t="shared" si="7"/>
        <v>11</v>
      </c>
      <c r="EH3" s="239"/>
    </row>
    <row r="4" spans="2:138" x14ac:dyDescent="0.2">
      <c r="D4" s="159"/>
      <c r="E4" s="185"/>
      <c r="F4" s="180">
        <f t="shared" ref="F4:AK4" si="8">MONTH(F6)</f>
        <v>1</v>
      </c>
      <c r="G4" s="181">
        <f t="shared" si="8"/>
        <v>2</v>
      </c>
      <c r="H4" s="181">
        <f t="shared" si="8"/>
        <v>3</v>
      </c>
      <c r="I4" s="181">
        <f t="shared" si="8"/>
        <v>4</v>
      </c>
      <c r="J4" s="181">
        <f t="shared" si="8"/>
        <v>5</v>
      </c>
      <c r="K4" s="181">
        <f t="shared" si="8"/>
        <v>6</v>
      </c>
      <c r="L4" s="181">
        <f t="shared" si="8"/>
        <v>7</v>
      </c>
      <c r="M4" s="181">
        <f t="shared" si="8"/>
        <v>8</v>
      </c>
      <c r="N4" s="181">
        <f t="shared" si="8"/>
        <v>9</v>
      </c>
      <c r="O4" s="181">
        <f t="shared" si="8"/>
        <v>10</v>
      </c>
      <c r="P4" s="181">
        <f t="shared" si="8"/>
        <v>11</v>
      </c>
      <c r="Q4" s="181">
        <f t="shared" si="8"/>
        <v>12</v>
      </c>
      <c r="R4" s="181">
        <f t="shared" si="8"/>
        <v>1</v>
      </c>
      <c r="S4" s="181">
        <f t="shared" si="8"/>
        <v>2</v>
      </c>
      <c r="T4" s="181">
        <f t="shared" si="8"/>
        <v>3</v>
      </c>
      <c r="U4" s="181">
        <f t="shared" si="8"/>
        <v>4</v>
      </c>
      <c r="V4" s="181">
        <f t="shared" si="8"/>
        <v>5</v>
      </c>
      <c r="W4" s="181">
        <f t="shared" si="8"/>
        <v>6</v>
      </c>
      <c r="X4" s="181">
        <f t="shared" si="8"/>
        <v>7</v>
      </c>
      <c r="Y4" s="181">
        <f t="shared" si="8"/>
        <v>8</v>
      </c>
      <c r="Z4" s="181">
        <f t="shared" si="8"/>
        <v>9</v>
      </c>
      <c r="AA4" s="181">
        <f t="shared" si="8"/>
        <v>10</v>
      </c>
      <c r="AB4" s="181">
        <f t="shared" si="8"/>
        <v>11</v>
      </c>
      <c r="AC4" s="181">
        <f t="shared" si="8"/>
        <v>12</v>
      </c>
      <c r="AD4" s="181">
        <f t="shared" si="8"/>
        <v>1</v>
      </c>
      <c r="AE4" s="181">
        <f t="shared" si="8"/>
        <v>2</v>
      </c>
      <c r="AF4" s="181">
        <f t="shared" si="8"/>
        <v>3</v>
      </c>
      <c r="AG4" s="181">
        <f t="shared" si="8"/>
        <v>4</v>
      </c>
      <c r="AH4" s="181">
        <f t="shared" si="8"/>
        <v>5</v>
      </c>
      <c r="AI4" s="181">
        <f t="shared" si="8"/>
        <v>6</v>
      </c>
      <c r="AJ4" s="181">
        <f t="shared" si="8"/>
        <v>7</v>
      </c>
      <c r="AK4" s="181">
        <f t="shared" si="8"/>
        <v>8</v>
      </c>
      <c r="AL4" s="181">
        <f t="shared" ref="AL4:BQ4" si="9">MONTH(AL6)</f>
        <v>9</v>
      </c>
      <c r="AM4" s="181">
        <f t="shared" si="9"/>
        <v>10</v>
      </c>
      <c r="AN4" s="181">
        <f t="shared" si="9"/>
        <v>11</v>
      </c>
      <c r="AO4" s="181">
        <f t="shared" si="9"/>
        <v>12</v>
      </c>
      <c r="AP4" s="181">
        <f t="shared" si="9"/>
        <v>1</v>
      </c>
      <c r="AQ4" s="181">
        <f t="shared" si="9"/>
        <v>2</v>
      </c>
      <c r="AR4" s="181">
        <f t="shared" si="9"/>
        <v>3</v>
      </c>
      <c r="AS4" s="181">
        <f t="shared" si="9"/>
        <v>4</v>
      </c>
      <c r="AT4" s="181">
        <f t="shared" si="9"/>
        <v>5</v>
      </c>
      <c r="AU4" s="181">
        <f t="shared" si="9"/>
        <v>6</v>
      </c>
      <c r="AV4" s="181">
        <f t="shared" si="9"/>
        <v>7</v>
      </c>
      <c r="AW4" s="181">
        <f t="shared" si="9"/>
        <v>8</v>
      </c>
      <c r="AX4" s="181">
        <f t="shared" si="9"/>
        <v>9</v>
      </c>
      <c r="AY4" s="181">
        <f t="shared" si="9"/>
        <v>10</v>
      </c>
      <c r="AZ4" s="181">
        <f t="shared" si="9"/>
        <v>11</v>
      </c>
      <c r="BA4" s="181">
        <f t="shared" si="9"/>
        <v>12</v>
      </c>
      <c r="BB4" s="181">
        <f t="shared" si="9"/>
        <v>1</v>
      </c>
      <c r="BC4" s="181">
        <f t="shared" si="9"/>
        <v>2</v>
      </c>
      <c r="BD4" s="181">
        <f t="shared" si="9"/>
        <v>3</v>
      </c>
      <c r="BE4" s="181">
        <f t="shared" si="9"/>
        <v>4</v>
      </c>
      <c r="BF4" s="181">
        <f t="shared" si="9"/>
        <v>5</v>
      </c>
      <c r="BG4" s="181">
        <f t="shared" si="9"/>
        <v>6</v>
      </c>
      <c r="BH4" s="181">
        <f t="shared" si="9"/>
        <v>7</v>
      </c>
      <c r="BI4" s="181">
        <f t="shared" si="9"/>
        <v>8</v>
      </c>
      <c r="BJ4" s="181">
        <f t="shared" si="9"/>
        <v>9</v>
      </c>
      <c r="BK4" s="181">
        <f t="shared" si="9"/>
        <v>10</v>
      </c>
      <c r="BL4" s="181">
        <f t="shared" si="9"/>
        <v>11</v>
      </c>
      <c r="BM4" s="181">
        <f t="shared" si="9"/>
        <v>12</v>
      </c>
      <c r="BN4" s="181">
        <f t="shared" si="9"/>
        <v>1</v>
      </c>
      <c r="BO4" s="181">
        <f t="shared" si="9"/>
        <v>2</v>
      </c>
      <c r="BP4" s="181">
        <f t="shared" si="9"/>
        <v>3</v>
      </c>
      <c r="BQ4" s="181">
        <f t="shared" si="9"/>
        <v>4</v>
      </c>
      <c r="BR4" s="181">
        <f t="shared" ref="BR4:CW4" si="10">MONTH(BR6)</f>
        <v>5</v>
      </c>
      <c r="BS4" s="181">
        <f t="shared" si="10"/>
        <v>6</v>
      </c>
      <c r="BT4" s="181">
        <f t="shared" si="10"/>
        <v>7</v>
      </c>
      <c r="BU4" s="181">
        <f t="shared" si="10"/>
        <v>8</v>
      </c>
      <c r="BV4" s="181">
        <f t="shared" si="10"/>
        <v>9</v>
      </c>
      <c r="BW4" s="181">
        <f t="shared" si="10"/>
        <v>10</v>
      </c>
      <c r="BX4" s="181">
        <f t="shared" si="10"/>
        <v>11</v>
      </c>
      <c r="BY4" s="181">
        <f t="shared" si="10"/>
        <v>12</v>
      </c>
      <c r="BZ4" s="181">
        <f t="shared" si="10"/>
        <v>1</v>
      </c>
      <c r="CA4" s="181">
        <f t="shared" si="10"/>
        <v>2</v>
      </c>
      <c r="CB4" s="181">
        <f t="shared" si="10"/>
        <v>3</v>
      </c>
      <c r="CC4" s="181">
        <f t="shared" si="10"/>
        <v>4</v>
      </c>
      <c r="CD4" s="181">
        <f t="shared" si="10"/>
        <v>5</v>
      </c>
      <c r="CE4" s="181">
        <f t="shared" si="10"/>
        <v>6</v>
      </c>
      <c r="CF4" s="181">
        <f t="shared" si="10"/>
        <v>7</v>
      </c>
      <c r="CG4" s="181">
        <f t="shared" si="10"/>
        <v>8</v>
      </c>
      <c r="CH4" s="181">
        <f t="shared" si="10"/>
        <v>9</v>
      </c>
      <c r="CI4" s="181">
        <f t="shared" si="10"/>
        <v>10</v>
      </c>
      <c r="CJ4" s="181">
        <f t="shared" si="10"/>
        <v>11</v>
      </c>
      <c r="CK4" s="181">
        <f t="shared" si="10"/>
        <v>12</v>
      </c>
      <c r="CL4" s="181">
        <f t="shared" si="10"/>
        <v>1</v>
      </c>
      <c r="CM4" s="181">
        <f t="shared" si="10"/>
        <v>2</v>
      </c>
      <c r="CN4" s="181">
        <f t="shared" si="10"/>
        <v>3</v>
      </c>
      <c r="CO4" s="181">
        <f t="shared" si="10"/>
        <v>4</v>
      </c>
      <c r="CP4" s="181">
        <f t="shared" si="10"/>
        <v>5</v>
      </c>
      <c r="CQ4" s="181">
        <f t="shared" si="10"/>
        <v>6</v>
      </c>
      <c r="CR4" s="181">
        <f t="shared" si="10"/>
        <v>7</v>
      </c>
      <c r="CS4" s="181">
        <f t="shared" si="10"/>
        <v>8</v>
      </c>
      <c r="CT4" s="181">
        <f t="shared" si="10"/>
        <v>9</v>
      </c>
      <c r="CU4" s="181">
        <f t="shared" si="10"/>
        <v>10</v>
      </c>
      <c r="CV4" s="181">
        <f t="shared" si="10"/>
        <v>11</v>
      </c>
      <c r="CW4" s="181">
        <f t="shared" si="10"/>
        <v>12</v>
      </c>
      <c r="CX4" s="181">
        <f t="shared" ref="CX4:EG4" si="11">MONTH(CX6)</f>
        <v>1</v>
      </c>
      <c r="CY4" s="181">
        <f t="shared" si="11"/>
        <v>2</v>
      </c>
      <c r="CZ4" s="181">
        <f t="shared" si="11"/>
        <v>3</v>
      </c>
      <c r="DA4" s="181">
        <f t="shared" si="11"/>
        <v>4</v>
      </c>
      <c r="DB4" s="181">
        <f t="shared" si="11"/>
        <v>5</v>
      </c>
      <c r="DC4" s="181">
        <f t="shared" si="11"/>
        <v>6</v>
      </c>
      <c r="DD4" s="181">
        <f t="shared" si="11"/>
        <v>7</v>
      </c>
      <c r="DE4" s="181">
        <f t="shared" si="11"/>
        <v>8</v>
      </c>
      <c r="DF4" s="181">
        <f t="shared" si="11"/>
        <v>9</v>
      </c>
      <c r="DG4" s="181">
        <f t="shared" si="11"/>
        <v>10</v>
      </c>
      <c r="DH4" s="181">
        <f t="shared" si="11"/>
        <v>11</v>
      </c>
      <c r="DI4" s="181">
        <f t="shared" si="11"/>
        <v>12</v>
      </c>
      <c r="DJ4" s="181">
        <f t="shared" si="11"/>
        <v>1</v>
      </c>
      <c r="DK4" s="181">
        <f t="shared" si="11"/>
        <v>2</v>
      </c>
      <c r="DL4" s="181">
        <f t="shared" si="11"/>
        <v>3</v>
      </c>
      <c r="DM4" s="181">
        <f t="shared" si="11"/>
        <v>4</v>
      </c>
      <c r="DN4" s="181">
        <f t="shared" si="11"/>
        <v>5</v>
      </c>
      <c r="DO4" s="181">
        <f t="shared" si="11"/>
        <v>6</v>
      </c>
      <c r="DP4" s="181">
        <f t="shared" si="11"/>
        <v>7</v>
      </c>
      <c r="DQ4" s="181">
        <f t="shared" si="11"/>
        <v>8</v>
      </c>
      <c r="DR4" s="181">
        <f t="shared" si="11"/>
        <v>9</v>
      </c>
      <c r="DS4" s="181">
        <f t="shared" si="11"/>
        <v>10</v>
      </c>
      <c r="DT4" s="181">
        <f t="shared" si="11"/>
        <v>11</v>
      </c>
      <c r="DU4" s="181">
        <f t="shared" si="11"/>
        <v>12</v>
      </c>
      <c r="DV4" s="181">
        <f t="shared" si="11"/>
        <v>1</v>
      </c>
      <c r="DW4" s="181">
        <f t="shared" si="11"/>
        <v>2</v>
      </c>
      <c r="DX4" s="181">
        <f t="shared" si="11"/>
        <v>3</v>
      </c>
      <c r="DY4" s="181">
        <f t="shared" si="11"/>
        <v>4</v>
      </c>
      <c r="DZ4" s="181">
        <f t="shared" si="11"/>
        <v>5</v>
      </c>
      <c r="EA4" s="181">
        <f t="shared" si="11"/>
        <v>6</v>
      </c>
      <c r="EB4" s="181">
        <f t="shared" si="11"/>
        <v>7</v>
      </c>
      <c r="EC4" s="181">
        <f t="shared" si="11"/>
        <v>8</v>
      </c>
      <c r="ED4" s="181">
        <f t="shared" si="11"/>
        <v>9</v>
      </c>
      <c r="EE4" s="181">
        <f t="shared" si="11"/>
        <v>10</v>
      </c>
      <c r="EF4" s="181">
        <f t="shared" si="11"/>
        <v>11</v>
      </c>
      <c r="EG4" s="182">
        <f t="shared" si="11"/>
        <v>12</v>
      </c>
      <c r="EH4" s="239"/>
    </row>
    <row r="5" spans="2:138" x14ac:dyDescent="0.2">
      <c r="E5" s="271"/>
      <c r="F5" s="168">
        <v>1</v>
      </c>
      <c r="G5" s="183">
        <f t="shared" ref="G5:AL5" si="12">F5+1</f>
        <v>2</v>
      </c>
      <c r="H5" s="183">
        <f t="shared" si="12"/>
        <v>3</v>
      </c>
      <c r="I5" s="183">
        <f t="shared" si="12"/>
        <v>4</v>
      </c>
      <c r="J5" s="183">
        <f t="shared" si="12"/>
        <v>5</v>
      </c>
      <c r="K5" s="183">
        <f t="shared" si="12"/>
        <v>6</v>
      </c>
      <c r="L5" s="183">
        <f t="shared" si="12"/>
        <v>7</v>
      </c>
      <c r="M5" s="183">
        <f t="shared" si="12"/>
        <v>8</v>
      </c>
      <c r="N5" s="183">
        <f t="shared" si="12"/>
        <v>9</v>
      </c>
      <c r="O5" s="183">
        <f t="shared" si="12"/>
        <v>10</v>
      </c>
      <c r="P5" s="183">
        <f t="shared" si="12"/>
        <v>11</v>
      </c>
      <c r="Q5" s="183">
        <f t="shared" si="12"/>
        <v>12</v>
      </c>
      <c r="R5" s="183">
        <f t="shared" si="12"/>
        <v>13</v>
      </c>
      <c r="S5" s="183">
        <f t="shared" si="12"/>
        <v>14</v>
      </c>
      <c r="T5" s="183">
        <f t="shared" si="12"/>
        <v>15</v>
      </c>
      <c r="U5" s="183">
        <f t="shared" si="12"/>
        <v>16</v>
      </c>
      <c r="V5" s="183">
        <f t="shared" si="12"/>
        <v>17</v>
      </c>
      <c r="W5" s="183">
        <f t="shared" si="12"/>
        <v>18</v>
      </c>
      <c r="X5" s="183">
        <f t="shared" si="12"/>
        <v>19</v>
      </c>
      <c r="Y5" s="183">
        <f t="shared" si="12"/>
        <v>20</v>
      </c>
      <c r="Z5" s="183">
        <f t="shared" si="12"/>
        <v>21</v>
      </c>
      <c r="AA5" s="183">
        <f t="shared" si="12"/>
        <v>22</v>
      </c>
      <c r="AB5" s="183">
        <f t="shared" si="12"/>
        <v>23</v>
      </c>
      <c r="AC5" s="183">
        <f t="shared" si="12"/>
        <v>24</v>
      </c>
      <c r="AD5" s="183">
        <f t="shared" si="12"/>
        <v>25</v>
      </c>
      <c r="AE5" s="183">
        <f t="shared" si="12"/>
        <v>26</v>
      </c>
      <c r="AF5" s="183">
        <f t="shared" si="12"/>
        <v>27</v>
      </c>
      <c r="AG5" s="183">
        <f t="shared" si="12"/>
        <v>28</v>
      </c>
      <c r="AH5" s="183">
        <f t="shared" si="12"/>
        <v>29</v>
      </c>
      <c r="AI5" s="183">
        <f t="shared" si="12"/>
        <v>30</v>
      </c>
      <c r="AJ5" s="183">
        <f t="shared" si="12"/>
        <v>31</v>
      </c>
      <c r="AK5" s="183">
        <f t="shared" si="12"/>
        <v>32</v>
      </c>
      <c r="AL5" s="183">
        <f t="shared" si="12"/>
        <v>33</v>
      </c>
      <c r="AM5" s="183">
        <f t="shared" ref="AM5:BR5" si="13">AL5+1</f>
        <v>34</v>
      </c>
      <c r="AN5" s="183">
        <f t="shared" si="13"/>
        <v>35</v>
      </c>
      <c r="AO5" s="183">
        <f t="shared" si="13"/>
        <v>36</v>
      </c>
      <c r="AP5" s="183">
        <f t="shared" si="13"/>
        <v>37</v>
      </c>
      <c r="AQ5" s="183">
        <f t="shared" si="13"/>
        <v>38</v>
      </c>
      <c r="AR5" s="183">
        <f t="shared" si="13"/>
        <v>39</v>
      </c>
      <c r="AS5" s="183">
        <f t="shared" si="13"/>
        <v>40</v>
      </c>
      <c r="AT5" s="183">
        <f t="shared" si="13"/>
        <v>41</v>
      </c>
      <c r="AU5" s="183">
        <f t="shared" si="13"/>
        <v>42</v>
      </c>
      <c r="AV5" s="183">
        <f t="shared" si="13"/>
        <v>43</v>
      </c>
      <c r="AW5" s="183">
        <f t="shared" si="13"/>
        <v>44</v>
      </c>
      <c r="AX5" s="183">
        <f t="shared" si="13"/>
        <v>45</v>
      </c>
      <c r="AY5" s="183">
        <f t="shared" si="13"/>
        <v>46</v>
      </c>
      <c r="AZ5" s="183">
        <f t="shared" si="13"/>
        <v>47</v>
      </c>
      <c r="BA5" s="183">
        <f t="shared" si="13"/>
        <v>48</v>
      </c>
      <c r="BB5" s="183">
        <f t="shared" si="13"/>
        <v>49</v>
      </c>
      <c r="BC5" s="183">
        <f t="shared" si="13"/>
        <v>50</v>
      </c>
      <c r="BD5" s="183">
        <f t="shared" si="13"/>
        <v>51</v>
      </c>
      <c r="BE5" s="183">
        <f t="shared" si="13"/>
        <v>52</v>
      </c>
      <c r="BF5" s="183">
        <f t="shared" si="13"/>
        <v>53</v>
      </c>
      <c r="BG5" s="183">
        <f t="shared" si="13"/>
        <v>54</v>
      </c>
      <c r="BH5" s="183">
        <f t="shared" si="13"/>
        <v>55</v>
      </c>
      <c r="BI5" s="183">
        <f t="shared" si="13"/>
        <v>56</v>
      </c>
      <c r="BJ5" s="183">
        <f t="shared" si="13"/>
        <v>57</v>
      </c>
      <c r="BK5" s="183">
        <f t="shared" si="13"/>
        <v>58</v>
      </c>
      <c r="BL5" s="183">
        <f t="shared" si="13"/>
        <v>59</v>
      </c>
      <c r="BM5" s="183">
        <f t="shared" si="13"/>
        <v>60</v>
      </c>
      <c r="BN5" s="183">
        <f t="shared" si="13"/>
        <v>61</v>
      </c>
      <c r="BO5" s="183">
        <f t="shared" si="13"/>
        <v>62</v>
      </c>
      <c r="BP5" s="183">
        <f t="shared" si="13"/>
        <v>63</v>
      </c>
      <c r="BQ5" s="183">
        <f t="shared" si="13"/>
        <v>64</v>
      </c>
      <c r="BR5" s="183">
        <f t="shared" si="13"/>
        <v>65</v>
      </c>
      <c r="BS5" s="183">
        <f t="shared" ref="BS5:CX5" si="14">BR5+1</f>
        <v>66</v>
      </c>
      <c r="BT5" s="183">
        <f t="shared" si="14"/>
        <v>67</v>
      </c>
      <c r="BU5" s="183">
        <f t="shared" si="14"/>
        <v>68</v>
      </c>
      <c r="BV5" s="183">
        <f t="shared" si="14"/>
        <v>69</v>
      </c>
      <c r="BW5" s="183">
        <f t="shared" si="14"/>
        <v>70</v>
      </c>
      <c r="BX5" s="183">
        <f t="shared" si="14"/>
        <v>71</v>
      </c>
      <c r="BY5" s="183">
        <f t="shared" si="14"/>
        <v>72</v>
      </c>
      <c r="BZ5" s="183">
        <f t="shared" si="14"/>
        <v>73</v>
      </c>
      <c r="CA5" s="183">
        <f t="shared" si="14"/>
        <v>74</v>
      </c>
      <c r="CB5" s="183">
        <f t="shared" si="14"/>
        <v>75</v>
      </c>
      <c r="CC5" s="183">
        <f t="shared" si="14"/>
        <v>76</v>
      </c>
      <c r="CD5" s="183">
        <f t="shared" si="14"/>
        <v>77</v>
      </c>
      <c r="CE5" s="183">
        <f t="shared" si="14"/>
        <v>78</v>
      </c>
      <c r="CF5" s="183">
        <f t="shared" si="14"/>
        <v>79</v>
      </c>
      <c r="CG5" s="183">
        <f t="shared" si="14"/>
        <v>80</v>
      </c>
      <c r="CH5" s="183">
        <f t="shared" si="14"/>
        <v>81</v>
      </c>
      <c r="CI5" s="183">
        <f t="shared" si="14"/>
        <v>82</v>
      </c>
      <c r="CJ5" s="183">
        <f t="shared" si="14"/>
        <v>83</v>
      </c>
      <c r="CK5" s="183">
        <f t="shared" si="14"/>
        <v>84</v>
      </c>
      <c r="CL5" s="183">
        <f t="shared" si="14"/>
        <v>85</v>
      </c>
      <c r="CM5" s="183">
        <f t="shared" si="14"/>
        <v>86</v>
      </c>
      <c r="CN5" s="183">
        <f t="shared" si="14"/>
        <v>87</v>
      </c>
      <c r="CO5" s="183">
        <f t="shared" si="14"/>
        <v>88</v>
      </c>
      <c r="CP5" s="183">
        <f t="shared" si="14"/>
        <v>89</v>
      </c>
      <c r="CQ5" s="183">
        <f t="shared" si="14"/>
        <v>90</v>
      </c>
      <c r="CR5" s="183">
        <f t="shared" si="14"/>
        <v>91</v>
      </c>
      <c r="CS5" s="183">
        <f t="shared" si="14"/>
        <v>92</v>
      </c>
      <c r="CT5" s="183">
        <f t="shared" si="14"/>
        <v>93</v>
      </c>
      <c r="CU5" s="183">
        <f t="shared" si="14"/>
        <v>94</v>
      </c>
      <c r="CV5" s="183">
        <f t="shared" si="14"/>
        <v>95</v>
      </c>
      <c r="CW5" s="183">
        <f t="shared" si="14"/>
        <v>96</v>
      </c>
      <c r="CX5" s="183">
        <f t="shared" si="14"/>
        <v>97</v>
      </c>
      <c r="CY5" s="183">
        <f t="shared" ref="CY5:EG5" si="15">CX5+1</f>
        <v>98</v>
      </c>
      <c r="CZ5" s="183">
        <f t="shared" si="15"/>
        <v>99</v>
      </c>
      <c r="DA5" s="183">
        <f t="shared" si="15"/>
        <v>100</v>
      </c>
      <c r="DB5" s="183">
        <f t="shared" si="15"/>
        <v>101</v>
      </c>
      <c r="DC5" s="183">
        <f t="shared" si="15"/>
        <v>102</v>
      </c>
      <c r="DD5" s="183">
        <f t="shared" si="15"/>
        <v>103</v>
      </c>
      <c r="DE5" s="183">
        <f t="shared" si="15"/>
        <v>104</v>
      </c>
      <c r="DF5" s="183">
        <f t="shared" si="15"/>
        <v>105</v>
      </c>
      <c r="DG5" s="183">
        <f t="shared" si="15"/>
        <v>106</v>
      </c>
      <c r="DH5" s="183">
        <f t="shared" si="15"/>
        <v>107</v>
      </c>
      <c r="DI5" s="183">
        <f t="shared" si="15"/>
        <v>108</v>
      </c>
      <c r="DJ5" s="183">
        <f t="shared" si="15"/>
        <v>109</v>
      </c>
      <c r="DK5" s="183">
        <f t="shared" si="15"/>
        <v>110</v>
      </c>
      <c r="DL5" s="183">
        <f t="shared" si="15"/>
        <v>111</v>
      </c>
      <c r="DM5" s="183">
        <f t="shared" si="15"/>
        <v>112</v>
      </c>
      <c r="DN5" s="183">
        <f t="shared" si="15"/>
        <v>113</v>
      </c>
      <c r="DO5" s="183">
        <f t="shared" si="15"/>
        <v>114</v>
      </c>
      <c r="DP5" s="183">
        <f t="shared" si="15"/>
        <v>115</v>
      </c>
      <c r="DQ5" s="183">
        <f t="shared" si="15"/>
        <v>116</v>
      </c>
      <c r="DR5" s="183">
        <f t="shared" si="15"/>
        <v>117</v>
      </c>
      <c r="DS5" s="183">
        <f t="shared" si="15"/>
        <v>118</v>
      </c>
      <c r="DT5" s="183">
        <f t="shared" si="15"/>
        <v>119</v>
      </c>
      <c r="DU5" s="183">
        <f t="shared" si="15"/>
        <v>120</v>
      </c>
      <c r="DV5" s="183">
        <f t="shared" si="15"/>
        <v>121</v>
      </c>
      <c r="DW5" s="183">
        <f t="shared" si="15"/>
        <v>122</v>
      </c>
      <c r="DX5" s="183">
        <f t="shared" si="15"/>
        <v>123</v>
      </c>
      <c r="DY5" s="183">
        <f t="shared" si="15"/>
        <v>124</v>
      </c>
      <c r="DZ5" s="183">
        <f t="shared" si="15"/>
        <v>125</v>
      </c>
      <c r="EA5" s="183">
        <f t="shared" si="15"/>
        <v>126</v>
      </c>
      <c r="EB5" s="183">
        <f t="shared" si="15"/>
        <v>127</v>
      </c>
      <c r="EC5" s="183">
        <f t="shared" si="15"/>
        <v>128</v>
      </c>
      <c r="ED5" s="183">
        <f t="shared" si="15"/>
        <v>129</v>
      </c>
      <c r="EE5" s="183">
        <f t="shared" si="15"/>
        <v>130</v>
      </c>
      <c r="EF5" s="183">
        <f t="shared" si="15"/>
        <v>131</v>
      </c>
      <c r="EG5" s="184">
        <f t="shared" si="15"/>
        <v>132</v>
      </c>
      <c r="EH5" s="239"/>
    </row>
    <row r="6" spans="2:138" ht="15" x14ac:dyDescent="0.25">
      <c r="B6" s="166"/>
      <c r="C6" s="373"/>
      <c r="D6" s="151"/>
      <c r="E6" s="185" t="s">
        <v>8</v>
      </c>
      <c r="F6" s="186">
        <f>'Monthly Cash Flow'!F5</f>
        <v>44957</v>
      </c>
      <c r="G6" s="187">
        <f t="shared" ref="G6:AL6" si="16">EOMONTH(F6,1)</f>
        <v>44985</v>
      </c>
      <c r="H6" s="187">
        <f t="shared" si="16"/>
        <v>45016</v>
      </c>
      <c r="I6" s="187">
        <f t="shared" si="16"/>
        <v>45046</v>
      </c>
      <c r="J6" s="187">
        <f t="shared" si="16"/>
        <v>45077</v>
      </c>
      <c r="K6" s="187">
        <f t="shared" si="16"/>
        <v>45107</v>
      </c>
      <c r="L6" s="187">
        <f t="shared" si="16"/>
        <v>45138</v>
      </c>
      <c r="M6" s="187">
        <f t="shared" si="16"/>
        <v>45169</v>
      </c>
      <c r="N6" s="187">
        <f t="shared" si="16"/>
        <v>45199</v>
      </c>
      <c r="O6" s="187">
        <f t="shared" si="16"/>
        <v>45230</v>
      </c>
      <c r="P6" s="187">
        <f t="shared" si="16"/>
        <v>45260</v>
      </c>
      <c r="Q6" s="187">
        <f t="shared" si="16"/>
        <v>45291</v>
      </c>
      <c r="R6" s="187">
        <f t="shared" si="16"/>
        <v>45322</v>
      </c>
      <c r="S6" s="187">
        <f t="shared" si="16"/>
        <v>45351</v>
      </c>
      <c r="T6" s="187">
        <f t="shared" si="16"/>
        <v>45382</v>
      </c>
      <c r="U6" s="187">
        <f t="shared" si="16"/>
        <v>45412</v>
      </c>
      <c r="V6" s="187">
        <f t="shared" si="16"/>
        <v>45443</v>
      </c>
      <c r="W6" s="187">
        <f t="shared" si="16"/>
        <v>45473</v>
      </c>
      <c r="X6" s="187">
        <f t="shared" si="16"/>
        <v>45504</v>
      </c>
      <c r="Y6" s="187">
        <f t="shared" si="16"/>
        <v>45535</v>
      </c>
      <c r="Z6" s="187">
        <f t="shared" si="16"/>
        <v>45565</v>
      </c>
      <c r="AA6" s="187">
        <f t="shared" si="16"/>
        <v>45596</v>
      </c>
      <c r="AB6" s="187">
        <f t="shared" si="16"/>
        <v>45626</v>
      </c>
      <c r="AC6" s="187">
        <f t="shared" si="16"/>
        <v>45657</v>
      </c>
      <c r="AD6" s="187">
        <f t="shared" si="16"/>
        <v>45688</v>
      </c>
      <c r="AE6" s="187">
        <f t="shared" si="16"/>
        <v>45716</v>
      </c>
      <c r="AF6" s="187">
        <f t="shared" si="16"/>
        <v>45747</v>
      </c>
      <c r="AG6" s="187">
        <f t="shared" si="16"/>
        <v>45777</v>
      </c>
      <c r="AH6" s="187">
        <f t="shared" si="16"/>
        <v>45808</v>
      </c>
      <c r="AI6" s="187">
        <f t="shared" si="16"/>
        <v>45838</v>
      </c>
      <c r="AJ6" s="187">
        <f t="shared" si="16"/>
        <v>45869</v>
      </c>
      <c r="AK6" s="187">
        <f t="shared" si="16"/>
        <v>45900</v>
      </c>
      <c r="AL6" s="187">
        <f t="shared" si="16"/>
        <v>45930</v>
      </c>
      <c r="AM6" s="187">
        <f t="shared" ref="AM6:BR6" si="17">EOMONTH(AL6,1)</f>
        <v>45961</v>
      </c>
      <c r="AN6" s="187">
        <f t="shared" si="17"/>
        <v>45991</v>
      </c>
      <c r="AO6" s="187">
        <f t="shared" si="17"/>
        <v>46022</v>
      </c>
      <c r="AP6" s="187">
        <f t="shared" si="17"/>
        <v>46053</v>
      </c>
      <c r="AQ6" s="187">
        <f t="shared" si="17"/>
        <v>46081</v>
      </c>
      <c r="AR6" s="187">
        <f t="shared" si="17"/>
        <v>46112</v>
      </c>
      <c r="AS6" s="187">
        <f t="shared" si="17"/>
        <v>46142</v>
      </c>
      <c r="AT6" s="187">
        <f t="shared" si="17"/>
        <v>46173</v>
      </c>
      <c r="AU6" s="187">
        <f t="shared" si="17"/>
        <v>46203</v>
      </c>
      <c r="AV6" s="187">
        <f t="shared" si="17"/>
        <v>46234</v>
      </c>
      <c r="AW6" s="187">
        <f t="shared" si="17"/>
        <v>46265</v>
      </c>
      <c r="AX6" s="187">
        <f t="shared" si="17"/>
        <v>46295</v>
      </c>
      <c r="AY6" s="187">
        <f t="shared" si="17"/>
        <v>46326</v>
      </c>
      <c r="AZ6" s="187">
        <f t="shared" si="17"/>
        <v>46356</v>
      </c>
      <c r="BA6" s="187">
        <f t="shared" si="17"/>
        <v>46387</v>
      </c>
      <c r="BB6" s="187">
        <f t="shared" si="17"/>
        <v>46418</v>
      </c>
      <c r="BC6" s="187">
        <f t="shared" si="17"/>
        <v>46446</v>
      </c>
      <c r="BD6" s="187">
        <f t="shared" si="17"/>
        <v>46477</v>
      </c>
      <c r="BE6" s="187">
        <f t="shared" si="17"/>
        <v>46507</v>
      </c>
      <c r="BF6" s="187">
        <f t="shared" si="17"/>
        <v>46538</v>
      </c>
      <c r="BG6" s="187">
        <f t="shared" si="17"/>
        <v>46568</v>
      </c>
      <c r="BH6" s="187">
        <f t="shared" si="17"/>
        <v>46599</v>
      </c>
      <c r="BI6" s="187">
        <f t="shared" si="17"/>
        <v>46630</v>
      </c>
      <c r="BJ6" s="187">
        <f t="shared" si="17"/>
        <v>46660</v>
      </c>
      <c r="BK6" s="187">
        <f t="shared" si="17"/>
        <v>46691</v>
      </c>
      <c r="BL6" s="187">
        <f t="shared" si="17"/>
        <v>46721</v>
      </c>
      <c r="BM6" s="187">
        <f t="shared" si="17"/>
        <v>46752</v>
      </c>
      <c r="BN6" s="187">
        <f t="shared" si="17"/>
        <v>46783</v>
      </c>
      <c r="BO6" s="187">
        <f t="shared" si="17"/>
        <v>46812</v>
      </c>
      <c r="BP6" s="187">
        <f t="shared" si="17"/>
        <v>46843</v>
      </c>
      <c r="BQ6" s="187">
        <f t="shared" si="17"/>
        <v>46873</v>
      </c>
      <c r="BR6" s="187">
        <f t="shared" si="17"/>
        <v>46904</v>
      </c>
      <c r="BS6" s="187">
        <f t="shared" ref="BS6:CX6" si="18">EOMONTH(BR6,1)</f>
        <v>46934</v>
      </c>
      <c r="BT6" s="187">
        <f t="shared" si="18"/>
        <v>46965</v>
      </c>
      <c r="BU6" s="187">
        <f t="shared" si="18"/>
        <v>46996</v>
      </c>
      <c r="BV6" s="187">
        <f t="shared" si="18"/>
        <v>47026</v>
      </c>
      <c r="BW6" s="187">
        <f t="shared" si="18"/>
        <v>47057</v>
      </c>
      <c r="BX6" s="187">
        <f t="shared" si="18"/>
        <v>47087</v>
      </c>
      <c r="BY6" s="187">
        <f t="shared" si="18"/>
        <v>47118</v>
      </c>
      <c r="BZ6" s="187">
        <f t="shared" si="18"/>
        <v>47149</v>
      </c>
      <c r="CA6" s="187">
        <f t="shared" si="18"/>
        <v>47177</v>
      </c>
      <c r="CB6" s="187">
        <f t="shared" si="18"/>
        <v>47208</v>
      </c>
      <c r="CC6" s="187">
        <f t="shared" si="18"/>
        <v>47238</v>
      </c>
      <c r="CD6" s="187">
        <f t="shared" si="18"/>
        <v>47269</v>
      </c>
      <c r="CE6" s="187">
        <f t="shared" si="18"/>
        <v>47299</v>
      </c>
      <c r="CF6" s="187">
        <f t="shared" si="18"/>
        <v>47330</v>
      </c>
      <c r="CG6" s="187">
        <f t="shared" si="18"/>
        <v>47361</v>
      </c>
      <c r="CH6" s="187">
        <f t="shared" si="18"/>
        <v>47391</v>
      </c>
      <c r="CI6" s="187">
        <f t="shared" si="18"/>
        <v>47422</v>
      </c>
      <c r="CJ6" s="187">
        <f t="shared" si="18"/>
        <v>47452</v>
      </c>
      <c r="CK6" s="187">
        <f t="shared" si="18"/>
        <v>47483</v>
      </c>
      <c r="CL6" s="187">
        <f t="shared" si="18"/>
        <v>47514</v>
      </c>
      <c r="CM6" s="187">
        <f t="shared" si="18"/>
        <v>47542</v>
      </c>
      <c r="CN6" s="187">
        <f t="shared" si="18"/>
        <v>47573</v>
      </c>
      <c r="CO6" s="187">
        <f t="shared" si="18"/>
        <v>47603</v>
      </c>
      <c r="CP6" s="187">
        <f t="shared" si="18"/>
        <v>47634</v>
      </c>
      <c r="CQ6" s="187">
        <f t="shared" si="18"/>
        <v>47664</v>
      </c>
      <c r="CR6" s="187">
        <f t="shared" si="18"/>
        <v>47695</v>
      </c>
      <c r="CS6" s="187">
        <f t="shared" si="18"/>
        <v>47726</v>
      </c>
      <c r="CT6" s="187">
        <f t="shared" si="18"/>
        <v>47756</v>
      </c>
      <c r="CU6" s="187">
        <f t="shared" si="18"/>
        <v>47787</v>
      </c>
      <c r="CV6" s="187">
        <f t="shared" si="18"/>
        <v>47817</v>
      </c>
      <c r="CW6" s="187">
        <f t="shared" si="18"/>
        <v>47848</v>
      </c>
      <c r="CX6" s="187">
        <f t="shared" si="18"/>
        <v>47879</v>
      </c>
      <c r="CY6" s="187">
        <f t="shared" ref="CY6:EG6" si="19">EOMONTH(CX6,1)</f>
        <v>47907</v>
      </c>
      <c r="CZ6" s="187">
        <f t="shared" si="19"/>
        <v>47938</v>
      </c>
      <c r="DA6" s="187">
        <f t="shared" si="19"/>
        <v>47968</v>
      </c>
      <c r="DB6" s="187">
        <f t="shared" si="19"/>
        <v>47999</v>
      </c>
      <c r="DC6" s="187">
        <f t="shared" si="19"/>
        <v>48029</v>
      </c>
      <c r="DD6" s="187">
        <f t="shared" si="19"/>
        <v>48060</v>
      </c>
      <c r="DE6" s="187">
        <f t="shared" si="19"/>
        <v>48091</v>
      </c>
      <c r="DF6" s="187">
        <f t="shared" si="19"/>
        <v>48121</v>
      </c>
      <c r="DG6" s="187">
        <f t="shared" si="19"/>
        <v>48152</v>
      </c>
      <c r="DH6" s="187">
        <f t="shared" si="19"/>
        <v>48182</v>
      </c>
      <c r="DI6" s="187">
        <f t="shared" si="19"/>
        <v>48213</v>
      </c>
      <c r="DJ6" s="187">
        <f t="shared" si="19"/>
        <v>48244</v>
      </c>
      <c r="DK6" s="187">
        <f t="shared" si="19"/>
        <v>48273</v>
      </c>
      <c r="DL6" s="187">
        <f t="shared" si="19"/>
        <v>48304</v>
      </c>
      <c r="DM6" s="187">
        <f t="shared" si="19"/>
        <v>48334</v>
      </c>
      <c r="DN6" s="187">
        <f t="shared" si="19"/>
        <v>48365</v>
      </c>
      <c r="DO6" s="187">
        <f t="shared" si="19"/>
        <v>48395</v>
      </c>
      <c r="DP6" s="187">
        <f t="shared" si="19"/>
        <v>48426</v>
      </c>
      <c r="DQ6" s="187">
        <f t="shared" si="19"/>
        <v>48457</v>
      </c>
      <c r="DR6" s="187">
        <f t="shared" si="19"/>
        <v>48487</v>
      </c>
      <c r="DS6" s="187">
        <f t="shared" si="19"/>
        <v>48518</v>
      </c>
      <c r="DT6" s="187">
        <f t="shared" si="19"/>
        <v>48548</v>
      </c>
      <c r="DU6" s="187">
        <f t="shared" si="19"/>
        <v>48579</v>
      </c>
      <c r="DV6" s="187">
        <f t="shared" si="19"/>
        <v>48610</v>
      </c>
      <c r="DW6" s="187">
        <f t="shared" si="19"/>
        <v>48638</v>
      </c>
      <c r="DX6" s="187">
        <f t="shared" si="19"/>
        <v>48669</v>
      </c>
      <c r="DY6" s="187">
        <f t="shared" si="19"/>
        <v>48699</v>
      </c>
      <c r="DZ6" s="187">
        <f t="shared" si="19"/>
        <v>48730</v>
      </c>
      <c r="EA6" s="187">
        <f t="shared" si="19"/>
        <v>48760</v>
      </c>
      <c r="EB6" s="187">
        <f t="shared" si="19"/>
        <v>48791</v>
      </c>
      <c r="EC6" s="187">
        <f t="shared" si="19"/>
        <v>48822</v>
      </c>
      <c r="ED6" s="187">
        <f t="shared" si="19"/>
        <v>48852</v>
      </c>
      <c r="EE6" s="187">
        <f t="shared" si="19"/>
        <v>48883</v>
      </c>
      <c r="EF6" s="187">
        <f t="shared" si="19"/>
        <v>48913</v>
      </c>
      <c r="EG6" s="188">
        <f t="shared" si="19"/>
        <v>48944</v>
      </c>
      <c r="EH6" s="277" t="s">
        <v>106</v>
      </c>
    </row>
    <row r="7" spans="2:138" x14ac:dyDescent="0.2">
      <c r="B7" s="157"/>
      <c r="C7" s="243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39"/>
      <c r="CH7" s="239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39"/>
      <c r="CX7" s="239"/>
      <c r="CY7" s="239"/>
      <c r="CZ7" s="239"/>
      <c r="DA7" s="239"/>
      <c r="DB7" s="239"/>
      <c r="DC7" s="239"/>
      <c r="DD7" s="239"/>
      <c r="DE7" s="239"/>
      <c r="DF7" s="239"/>
      <c r="DG7" s="239"/>
      <c r="DH7" s="239"/>
      <c r="DI7" s="239"/>
      <c r="DJ7" s="239"/>
      <c r="DK7" s="239"/>
      <c r="DL7" s="239"/>
      <c r="DM7" s="239"/>
      <c r="DN7" s="239"/>
      <c r="DO7" s="239"/>
      <c r="DP7" s="239"/>
      <c r="DQ7" s="239"/>
      <c r="DR7" s="239"/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39"/>
      <c r="ED7" s="239"/>
      <c r="EE7" s="239"/>
      <c r="EF7" s="239"/>
      <c r="EG7" s="306"/>
      <c r="EH7" s="277" t="s">
        <v>106</v>
      </c>
    </row>
    <row r="8" spans="2:138" hidden="1" x14ac:dyDescent="0.2">
      <c r="B8" s="157"/>
      <c r="C8" s="243"/>
      <c r="D8" s="1" t="s">
        <v>185</v>
      </c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8">
        <f t="shared" ref="R8:AW8" ca="1" si="20">R10/F10-1</f>
        <v>3.0000000000000027E-2</v>
      </c>
      <c r="S8" s="308">
        <f t="shared" ca="1" si="20"/>
        <v>3.0000000000000027E-2</v>
      </c>
      <c r="T8" s="308">
        <f t="shared" ca="1" si="20"/>
        <v>3.0000000000000027E-2</v>
      </c>
      <c r="U8" s="308">
        <f t="shared" ca="1" si="20"/>
        <v>3.0000000000000027E-2</v>
      </c>
      <c r="V8" s="308">
        <f t="shared" ca="1" si="20"/>
        <v>3.0000000000000027E-2</v>
      </c>
      <c r="W8" s="308">
        <f t="shared" ca="1" si="20"/>
        <v>3.0000000000000027E-2</v>
      </c>
      <c r="X8" s="308">
        <f t="shared" ca="1" si="20"/>
        <v>3.0000000000000027E-2</v>
      </c>
      <c r="Y8" s="308">
        <f t="shared" ca="1" si="20"/>
        <v>3.0000000000000027E-2</v>
      </c>
      <c r="Z8" s="308">
        <f t="shared" ca="1" si="20"/>
        <v>3.0000000000000027E-2</v>
      </c>
      <c r="AA8" s="308">
        <f t="shared" ca="1" si="20"/>
        <v>3.0000000000000027E-2</v>
      </c>
      <c r="AB8" s="308">
        <f t="shared" ca="1" si="20"/>
        <v>3.0000000000000027E-2</v>
      </c>
      <c r="AC8" s="308">
        <f t="shared" ca="1" si="20"/>
        <v>3.0000000000000027E-2</v>
      </c>
      <c r="AD8" s="308">
        <f t="shared" ca="1" si="20"/>
        <v>3.0000000000000027E-2</v>
      </c>
      <c r="AE8" s="308">
        <f t="shared" ca="1" si="20"/>
        <v>3.0000000000000027E-2</v>
      </c>
      <c r="AF8" s="308">
        <f t="shared" ca="1" si="20"/>
        <v>3.0000000000000027E-2</v>
      </c>
      <c r="AG8" s="308">
        <f t="shared" ca="1" si="20"/>
        <v>3.0000000000000027E-2</v>
      </c>
      <c r="AH8" s="308">
        <f t="shared" ca="1" si="20"/>
        <v>3.0000000000000027E-2</v>
      </c>
      <c r="AI8" s="308">
        <f t="shared" ca="1" si="20"/>
        <v>3.0000000000000027E-2</v>
      </c>
      <c r="AJ8" s="308">
        <f t="shared" ca="1" si="20"/>
        <v>3.0000000000000027E-2</v>
      </c>
      <c r="AK8" s="308">
        <f t="shared" ca="1" si="20"/>
        <v>3.0000000000000027E-2</v>
      </c>
      <c r="AL8" s="308">
        <f t="shared" ca="1" si="20"/>
        <v>3.0000000000000027E-2</v>
      </c>
      <c r="AM8" s="308">
        <f t="shared" ca="1" si="20"/>
        <v>3.0000000000000027E-2</v>
      </c>
      <c r="AN8" s="308">
        <f t="shared" ca="1" si="20"/>
        <v>3.0000000000000027E-2</v>
      </c>
      <c r="AO8" s="308">
        <f t="shared" ca="1" si="20"/>
        <v>3.0000000000000027E-2</v>
      </c>
      <c r="AP8" s="308">
        <f t="shared" ca="1" si="20"/>
        <v>3.0000000000000027E-2</v>
      </c>
      <c r="AQ8" s="308">
        <f t="shared" ca="1" si="20"/>
        <v>3.0000000000000027E-2</v>
      </c>
      <c r="AR8" s="308">
        <f t="shared" ca="1" si="20"/>
        <v>3.0000000000000027E-2</v>
      </c>
      <c r="AS8" s="308">
        <f t="shared" ca="1" si="20"/>
        <v>3.0000000000000027E-2</v>
      </c>
      <c r="AT8" s="308">
        <f t="shared" ca="1" si="20"/>
        <v>3.0000000000000027E-2</v>
      </c>
      <c r="AU8" s="308">
        <f t="shared" ca="1" si="20"/>
        <v>3.0000000000000027E-2</v>
      </c>
      <c r="AV8" s="308">
        <f t="shared" ca="1" si="20"/>
        <v>3.0000000000000027E-2</v>
      </c>
      <c r="AW8" s="308">
        <f t="shared" ca="1" si="20"/>
        <v>3.0000000000000027E-2</v>
      </c>
      <c r="AX8" s="308">
        <f t="shared" ref="AX8:CC8" ca="1" si="21">AX10/AL10-1</f>
        <v>3.0000000000000027E-2</v>
      </c>
      <c r="AY8" s="308">
        <f t="shared" ca="1" si="21"/>
        <v>3.0000000000000027E-2</v>
      </c>
      <c r="AZ8" s="308">
        <f t="shared" ca="1" si="21"/>
        <v>3.0000000000000027E-2</v>
      </c>
      <c r="BA8" s="308">
        <f t="shared" ca="1" si="21"/>
        <v>3.0000000000000027E-2</v>
      </c>
      <c r="BB8" s="308">
        <f t="shared" ca="1" si="21"/>
        <v>3.0000000000000027E-2</v>
      </c>
      <c r="BC8" s="308">
        <f t="shared" ca="1" si="21"/>
        <v>3.0000000000000027E-2</v>
      </c>
      <c r="BD8" s="308">
        <f t="shared" ca="1" si="21"/>
        <v>3.0000000000000027E-2</v>
      </c>
      <c r="BE8" s="308">
        <f t="shared" ca="1" si="21"/>
        <v>3.0000000000000027E-2</v>
      </c>
      <c r="BF8" s="308">
        <f t="shared" ca="1" si="21"/>
        <v>3.0000000000000027E-2</v>
      </c>
      <c r="BG8" s="308">
        <f t="shared" ca="1" si="21"/>
        <v>3.0000000000000027E-2</v>
      </c>
      <c r="BH8" s="308">
        <f t="shared" ca="1" si="21"/>
        <v>3.0000000000000027E-2</v>
      </c>
      <c r="BI8" s="308">
        <f t="shared" ca="1" si="21"/>
        <v>3.0000000000000027E-2</v>
      </c>
      <c r="BJ8" s="308">
        <f t="shared" ca="1" si="21"/>
        <v>3.0000000000000027E-2</v>
      </c>
      <c r="BK8" s="308">
        <f t="shared" ca="1" si="21"/>
        <v>3.0000000000000027E-2</v>
      </c>
      <c r="BL8" s="308">
        <f t="shared" ca="1" si="21"/>
        <v>3.0000000000000027E-2</v>
      </c>
      <c r="BM8" s="308">
        <f t="shared" ca="1" si="21"/>
        <v>3.0000000000000027E-2</v>
      </c>
      <c r="BN8" s="308">
        <f t="shared" ca="1" si="21"/>
        <v>3.0000000000000027E-2</v>
      </c>
      <c r="BO8" s="308">
        <f t="shared" ca="1" si="21"/>
        <v>3.0000000000000027E-2</v>
      </c>
      <c r="BP8" s="308">
        <f t="shared" ca="1" si="21"/>
        <v>3.0000000000000027E-2</v>
      </c>
      <c r="BQ8" s="308">
        <f t="shared" ca="1" si="21"/>
        <v>3.0000000000000027E-2</v>
      </c>
      <c r="BR8" s="308">
        <f t="shared" ca="1" si="21"/>
        <v>3.0000000000000027E-2</v>
      </c>
      <c r="BS8" s="308">
        <f t="shared" ca="1" si="21"/>
        <v>3.0000000000000027E-2</v>
      </c>
      <c r="BT8" s="308">
        <f t="shared" ca="1" si="21"/>
        <v>3.0000000000000027E-2</v>
      </c>
      <c r="BU8" s="308">
        <f t="shared" ca="1" si="21"/>
        <v>3.0000000000000027E-2</v>
      </c>
      <c r="BV8" s="308">
        <f t="shared" ca="1" si="21"/>
        <v>3.0000000000000027E-2</v>
      </c>
      <c r="BW8" s="308">
        <f t="shared" ca="1" si="21"/>
        <v>3.0000000000000027E-2</v>
      </c>
      <c r="BX8" s="308">
        <f t="shared" ca="1" si="21"/>
        <v>3.0000000000000027E-2</v>
      </c>
      <c r="BY8" s="308">
        <f t="shared" ca="1" si="21"/>
        <v>3.0000000000000027E-2</v>
      </c>
      <c r="BZ8" s="308">
        <f t="shared" ca="1" si="21"/>
        <v>3.0000000000000027E-2</v>
      </c>
      <c r="CA8" s="308">
        <f t="shared" ca="1" si="21"/>
        <v>3.0000000000000027E-2</v>
      </c>
      <c r="CB8" s="308">
        <f t="shared" ca="1" si="21"/>
        <v>3.0000000000000027E-2</v>
      </c>
      <c r="CC8" s="308">
        <f t="shared" ca="1" si="21"/>
        <v>3.0000000000000027E-2</v>
      </c>
      <c r="CD8" s="308">
        <f t="shared" ref="CD8:DI8" ca="1" si="22">CD10/BR10-1</f>
        <v>3.0000000000000027E-2</v>
      </c>
      <c r="CE8" s="308">
        <f t="shared" ca="1" si="22"/>
        <v>3.0000000000000027E-2</v>
      </c>
      <c r="CF8" s="308">
        <f t="shared" ca="1" si="22"/>
        <v>3.0000000000000027E-2</v>
      </c>
      <c r="CG8" s="308">
        <f t="shared" ca="1" si="22"/>
        <v>3.0000000000000027E-2</v>
      </c>
      <c r="CH8" s="308">
        <f t="shared" ca="1" si="22"/>
        <v>3.0000000000000027E-2</v>
      </c>
      <c r="CI8" s="308">
        <f t="shared" ca="1" si="22"/>
        <v>3.0000000000000027E-2</v>
      </c>
      <c r="CJ8" s="308">
        <f t="shared" ca="1" si="22"/>
        <v>3.0000000000000027E-2</v>
      </c>
      <c r="CK8" s="308">
        <f t="shared" ca="1" si="22"/>
        <v>3.0000000000000027E-2</v>
      </c>
      <c r="CL8" s="308">
        <f t="shared" ca="1" si="22"/>
        <v>3.0000000000000027E-2</v>
      </c>
      <c r="CM8" s="308">
        <f t="shared" ca="1" si="22"/>
        <v>3.0000000000000027E-2</v>
      </c>
      <c r="CN8" s="308">
        <f t="shared" ca="1" si="22"/>
        <v>3.0000000000000027E-2</v>
      </c>
      <c r="CO8" s="308">
        <f t="shared" ca="1" si="22"/>
        <v>3.0000000000000027E-2</v>
      </c>
      <c r="CP8" s="308">
        <f t="shared" ca="1" si="22"/>
        <v>3.0000000000000027E-2</v>
      </c>
      <c r="CQ8" s="308">
        <f t="shared" ca="1" si="22"/>
        <v>3.0000000000000027E-2</v>
      </c>
      <c r="CR8" s="308">
        <f t="shared" ca="1" si="22"/>
        <v>3.0000000000000027E-2</v>
      </c>
      <c r="CS8" s="308">
        <f t="shared" ca="1" si="22"/>
        <v>3.0000000000000027E-2</v>
      </c>
      <c r="CT8" s="308">
        <f t="shared" ca="1" si="22"/>
        <v>3.0000000000000027E-2</v>
      </c>
      <c r="CU8" s="308">
        <f t="shared" ca="1" si="22"/>
        <v>3.0000000000000027E-2</v>
      </c>
      <c r="CV8" s="308">
        <f t="shared" ca="1" si="22"/>
        <v>3.0000000000000027E-2</v>
      </c>
      <c r="CW8" s="308">
        <f t="shared" ca="1" si="22"/>
        <v>3.0000000000000027E-2</v>
      </c>
      <c r="CX8" s="308">
        <f t="shared" ca="1" si="22"/>
        <v>2.9999999999999805E-2</v>
      </c>
      <c r="CY8" s="308">
        <f t="shared" ca="1" si="22"/>
        <v>2.9999999999999805E-2</v>
      </c>
      <c r="CZ8" s="308">
        <f t="shared" ca="1" si="22"/>
        <v>2.9999999999999805E-2</v>
      </c>
      <c r="DA8" s="308">
        <f t="shared" ca="1" si="22"/>
        <v>2.9999999999999805E-2</v>
      </c>
      <c r="DB8" s="308">
        <f t="shared" ca="1" si="22"/>
        <v>2.9999999999999805E-2</v>
      </c>
      <c r="DC8" s="308">
        <f t="shared" ca="1" si="22"/>
        <v>2.9999999999999805E-2</v>
      </c>
      <c r="DD8" s="308">
        <f t="shared" ca="1" si="22"/>
        <v>2.9999999999999805E-2</v>
      </c>
      <c r="DE8" s="308">
        <f t="shared" ca="1" si="22"/>
        <v>2.9999999999999805E-2</v>
      </c>
      <c r="DF8" s="308">
        <f t="shared" ca="1" si="22"/>
        <v>2.9999999999999805E-2</v>
      </c>
      <c r="DG8" s="308">
        <f t="shared" ca="1" si="22"/>
        <v>2.9999999999999805E-2</v>
      </c>
      <c r="DH8" s="308">
        <f t="shared" ca="1" si="22"/>
        <v>2.9999999999999805E-2</v>
      </c>
      <c r="DI8" s="308">
        <f t="shared" ca="1" si="22"/>
        <v>2.9999999999999805E-2</v>
      </c>
      <c r="DJ8" s="308">
        <f t="shared" ref="DJ8:EG8" ca="1" si="23">DJ10/CX10-1</f>
        <v>3.0000000000000027E-2</v>
      </c>
      <c r="DK8" s="308">
        <f t="shared" ca="1" si="23"/>
        <v>3.0000000000000027E-2</v>
      </c>
      <c r="DL8" s="308">
        <f t="shared" ca="1" si="23"/>
        <v>3.0000000000000027E-2</v>
      </c>
      <c r="DM8" s="308">
        <f t="shared" ca="1" si="23"/>
        <v>3.0000000000000027E-2</v>
      </c>
      <c r="DN8" s="308">
        <f t="shared" ca="1" si="23"/>
        <v>3.0000000000000027E-2</v>
      </c>
      <c r="DO8" s="308">
        <f t="shared" ca="1" si="23"/>
        <v>3.0000000000000027E-2</v>
      </c>
      <c r="DP8" s="308">
        <f t="shared" ca="1" si="23"/>
        <v>3.0000000000000027E-2</v>
      </c>
      <c r="DQ8" s="308">
        <f t="shared" ca="1" si="23"/>
        <v>3.0000000000000027E-2</v>
      </c>
      <c r="DR8" s="308">
        <f t="shared" ca="1" si="23"/>
        <v>3.0000000000000027E-2</v>
      </c>
      <c r="DS8" s="308">
        <f t="shared" ca="1" si="23"/>
        <v>3.0000000000000027E-2</v>
      </c>
      <c r="DT8" s="308">
        <f t="shared" ca="1" si="23"/>
        <v>3.0000000000000027E-2</v>
      </c>
      <c r="DU8" s="308">
        <f t="shared" ca="1" si="23"/>
        <v>3.0000000000000027E-2</v>
      </c>
      <c r="DV8" s="308" t="e">
        <f t="shared" ca="1" si="23"/>
        <v>#VALUE!</v>
      </c>
      <c r="DW8" s="308" t="e">
        <f t="shared" ca="1" si="23"/>
        <v>#VALUE!</v>
      </c>
      <c r="DX8" s="308">
        <f t="shared" ca="1" si="23"/>
        <v>2.3951708888009016E-2</v>
      </c>
      <c r="DY8" s="308">
        <f t="shared" ca="1" si="23"/>
        <v>2.3951708888009016E-2</v>
      </c>
      <c r="DZ8" s="308">
        <f t="shared" ca="1" si="23"/>
        <v>2.3951708888009016E-2</v>
      </c>
      <c r="EA8" s="308">
        <f t="shared" ca="1" si="23"/>
        <v>2.3951708888009016E-2</v>
      </c>
      <c r="EB8" s="308">
        <f t="shared" ca="1" si="23"/>
        <v>2.3951708888009016E-2</v>
      </c>
      <c r="EC8" s="308">
        <f t="shared" ca="1" si="23"/>
        <v>2.3951708888009016E-2</v>
      </c>
      <c r="ED8" s="308">
        <f t="shared" ca="1" si="23"/>
        <v>2.3951708888009016E-2</v>
      </c>
      <c r="EE8" s="308">
        <f t="shared" ca="1" si="23"/>
        <v>2.3951708888009016E-2</v>
      </c>
      <c r="EF8" s="308">
        <f t="shared" ca="1" si="23"/>
        <v>2.3951708888009016E-2</v>
      </c>
      <c r="EG8" s="308">
        <f t="shared" ca="1" si="23"/>
        <v>2.3951708888009016E-2</v>
      </c>
      <c r="EH8" s="277" t="s">
        <v>106</v>
      </c>
    </row>
    <row r="9" spans="2:138" ht="15" x14ac:dyDescent="0.25">
      <c r="B9" s="732" t="s">
        <v>140</v>
      </c>
      <c r="C9" s="733"/>
      <c r="D9" s="734"/>
      <c r="E9" s="354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10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  <c r="AD9" s="309"/>
      <c r="AE9" s="309"/>
      <c r="AF9" s="309"/>
      <c r="AG9" s="309"/>
      <c r="AH9" s="309"/>
      <c r="AI9" s="309"/>
      <c r="AJ9" s="309"/>
      <c r="AK9" s="309"/>
      <c r="AL9" s="309"/>
      <c r="AM9" s="309"/>
      <c r="AN9" s="309"/>
      <c r="AO9" s="309"/>
      <c r="AP9" s="309"/>
      <c r="AQ9" s="309"/>
      <c r="AR9" s="309"/>
      <c r="AS9" s="309"/>
      <c r="AT9" s="309"/>
      <c r="AU9" s="309"/>
      <c r="AV9" s="309"/>
      <c r="AW9" s="309"/>
      <c r="AX9" s="309"/>
      <c r="AY9" s="309"/>
      <c r="AZ9" s="309"/>
      <c r="BA9" s="309"/>
      <c r="BB9" s="309"/>
      <c r="BC9" s="309"/>
      <c r="BD9" s="309"/>
      <c r="BE9" s="309"/>
      <c r="BF9" s="309"/>
      <c r="BG9" s="309"/>
      <c r="BH9" s="309"/>
      <c r="BI9" s="309"/>
      <c r="BJ9" s="309"/>
      <c r="BK9" s="309"/>
      <c r="BL9" s="309"/>
      <c r="BM9" s="309"/>
      <c r="BN9" s="309"/>
      <c r="BO9" s="309"/>
      <c r="BP9" s="309"/>
      <c r="BQ9" s="309"/>
      <c r="BR9" s="309"/>
      <c r="BS9" s="309"/>
      <c r="BT9" s="309"/>
      <c r="BU9" s="309"/>
      <c r="BV9" s="309"/>
      <c r="BW9" s="309"/>
      <c r="BX9" s="309"/>
      <c r="BY9" s="309"/>
      <c r="BZ9" s="309"/>
      <c r="CA9" s="309"/>
      <c r="CB9" s="309"/>
      <c r="CC9" s="309"/>
      <c r="CD9" s="309"/>
      <c r="CE9" s="309"/>
      <c r="CF9" s="309"/>
      <c r="CG9" s="309"/>
      <c r="CH9" s="309"/>
      <c r="CI9" s="309"/>
      <c r="CJ9" s="309"/>
      <c r="CK9" s="309"/>
      <c r="CL9" s="309"/>
      <c r="CM9" s="309"/>
      <c r="CN9" s="309"/>
      <c r="CO9" s="309"/>
      <c r="CP9" s="309"/>
      <c r="CQ9" s="309"/>
      <c r="CR9" s="309"/>
      <c r="CS9" s="309"/>
      <c r="CT9" s="309"/>
      <c r="CU9" s="309"/>
      <c r="CV9" s="309"/>
      <c r="CW9" s="309"/>
      <c r="CX9" s="309"/>
      <c r="CY9" s="309"/>
      <c r="CZ9" s="309"/>
      <c r="DA9" s="309"/>
      <c r="DB9" s="309"/>
      <c r="DC9" s="309"/>
      <c r="DD9" s="309"/>
      <c r="DE9" s="309"/>
      <c r="DF9" s="309"/>
      <c r="DG9" s="309"/>
      <c r="DH9" s="309"/>
      <c r="DI9" s="309"/>
      <c r="DJ9" s="309"/>
      <c r="DK9" s="309"/>
      <c r="DL9" s="309"/>
      <c r="DM9" s="309"/>
      <c r="DN9" s="309"/>
      <c r="DO9" s="309"/>
      <c r="DP9" s="309"/>
      <c r="DQ9" s="309"/>
      <c r="DR9" s="309"/>
      <c r="DS9" s="309"/>
      <c r="DT9" s="309"/>
      <c r="DU9" s="309"/>
      <c r="DV9" s="309"/>
      <c r="DW9" s="309"/>
      <c r="DX9" s="309"/>
      <c r="DY9" s="309"/>
      <c r="DZ9" s="309"/>
      <c r="EA9" s="309"/>
      <c r="EB9" s="309"/>
      <c r="EC9" s="309"/>
      <c r="ED9" s="309"/>
      <c r="EE9" s="309"/>
      <c r="EF9" s="309"/>
      <c r="EG9" s="311"/>
      <c r="EH9" s="277" t="s">
        <v>106</v>
      </c>
    </row>
    <row r="10" spans="2:138" ht="15" x14ac:dyDescent="0.25">
      <c r="B10" s="735"/>
      <c r="C10" s="736"/>
      <c r="D10" s="737" t="str">
        <f>CONCATENATE('Rent Roll'!B4&amp;" - "&amp;'Rent Roll'!C4)</f>
        <v>1 Brown-Comm 1 - LLC, New River Health &amp; Wellness, L</v>
      </c>
      <c r="E10" s="21">
        <f t="shared" ref="E10:E20" ca="1" si="24">SUM(F10:EH10)</f>
        <v>1448571.4297243748</v>
      </c>
      <c r="F10" s="227">
        <f>IF('Rent Roll'!$E4='Data Validation'!$E$2,'Rent Roll'!$I4,"-")</f>
        <v>9597.8410649185589</v>
      </c>
      <c r="G10" s="227">
        <f ca="1">IF(G$6&gt;='Rent Roll'!$M18,('Rent Roll'!$G18*'Rent Roll'!$D4/12)*((1+'Rent Roll'!$X18)^DATEDIF('Rent Roll'!$M18,G$6,"Y")),
IF(G$6&gt;'Rent Roll'!$L4,"-",
IF('Rent Roll'!$P4&gt;0,
IF(AND('Rent Roll'!$P4&gt;0,EDATE('Rent Roll'!$K4,'Rent Roll'!$P4*12)&gt;='Commercial Lease'!G$6),
('Rent Roll'!$H4*'Rent Roll'!$D4/12)*((1+'Rent Roll'!$N4)^DATEDIF('Summary &amp; Purchase Assumptions'!$C$18,G$6,"Y")),
OFFSET(F10,0,-DATEDIF(EDATE('Rent Roll'!$K4,'Rent Roll'!$P4*12),G$6,"M"))*((1+'Rent Roll'!$O4)^(DATEDIF(EDATE('Rent Roll'!$K4,'Rent Roll'!$P4*12),G$6,"Y")+1))),('Rent Roll'!$H4*'Rent Roll'!$D4/12)*((1+'Rent Roll'!$N4)^DATEDIF('Summary &amp; Purchase Assumptions'!$C$18,G$6,"Y")))))</f>
        <v>9597.8410649185589</v>
      </c>
      <c r="H10" s="227">
        <f ca="1">IF(H$6&gt;='Rent Roll'!$M18,('Rent Roll'!$G18*'Rent Roll'!$D4/12)*((1+'Rent Roll'!$X18)^DATEDIF('Rent Roll'!$M18,H$6,"Y")),
IF(H$6&gt;'Rent Roll'!$L4,"-",
IF('Rent Roll'!$P4&gt;0,
IF(AND('Rent Roll'!$P4&gt;0,EDATE('Rent Roll'!$K4,'Rent Roll'!$P4*12)&gt;='Commercial Lease'!H$6),
('Rent Roll'!$H4*'Rent Roll'!$D4/12)*((1+'Rent Roll'!$N4)^DATEDIF('Summary &amp; Purchase Assumptions'!$C$18,H$6,"Y")),
OFFSET(G10,0,-DATEDIF(EDATE('Rent Roll'!$K4,'Rent Roll'!$P4*12),H$6,"M"))*((1+'Rent Roll'!$O4)^(DATEDIF(EDATE('Rent Roll'!$K4,'Rent Roll'!$P4*12),H$6,"Y")+1))),('Rent Roll'!$H4*'Rent Roll'!$D4/12)*((1+'Rent Roll'!$N4)^DATEDIF('Summary &amp; Purchase Assumptions'!$C$18,H$6,"Y")))))</f>
        <v>9597.8410649185589</v>
      </c>
      <c r="I10" s="227">
        <f ca="1">IF(I$6&gt;='Rent Roll'!$M18,('Rent Roll'!$G18*'Rent Roll'!$D4/12)*((1+'Rent Roll'!$X18)^DATEDIF('Rent Roll'!$M18,I$6,"Y")),
IF(I$6&gt;'Rent Roll'!$L4,"-",
IF('Rent Roll'!$P4&gt;0,
IF(AND('Rent Roll'!$P4&gt;0,EDATE('Rent Roll'!$K4,'Rent Roll'!$P4*12)&gt;='Commercial Lease'!I$6),
('Rent Roll'!$H4*'Rent Roll'!$D4/12)*((1+'Rent Roll'!$N4)^DATEDIF('Summary &amp; Purchase Assumptions'!$C$18,I$6,"Y")),
OFFSET(H10,0,-DATEDIF(EDATE('Rent Roll'!$K4,'Rent Roll'!$P4*12),I$6,"M"))*((1+'Rent Roll'!$O4)^(DATEDIF(EDATE('Rent Roll'!$K4,'Rent Roll'!$P4*12),I$6,"Y")+1))),('Rent Roll'!$H4*'Rent Roll'!$D4/12)*((1+'Rent Roll'!$N4)^DATEDIF('Summary &amp; Purchase Assumptions'!$C$18,I$6,"Y")))))</f>
        <v>9597.8410649185589</v>
      </c>
      <c r="J10" s="227">
        <f ca="1">IF(J$6&gt;='Rent Roll'!$M18,('Rent Roll'!$G18*'Rent Roll'!$D4/12)*((1+'Rent Roll'!$X18)^DATEDIF('Rent Roll'!$M18,J$6,"Y")),
IF(J$6&gt;'Rent Roll'!$L4,"-",
IF('Rent Roll'!$P4&gt;0,
IF(AND('Rent Roll'!$P4&gt;0,EDATE('Rent Roll'!$K4,'Rent Roll'!$P4*12)&gt;='Commercial Lease'!J$6),
('Rent Roll'!$H4*'Rent Roll'!$D4/12)*((1+'Rent Roll'!$N4)^DATEDIF('Summary &amp; Purchase Assumptions'!$C$18,J$6,"Y")),
OFFSET(I10,0,-DATEDIF(EDATE('Rent Roll'!$K4,'Rent Roll'!$P4*12),J$6,"M"))*((1+'Rent Roll'!$O4)^(DATEDIF(EDATE('Rent Roll'!$K4,'Rent Roll'!$P4*12),J$6,"Y")+1))),('Rent Roll'!$H4*'Rent Roll'!$D4/12)*((1+'Rent Roll'!$N4)^DATEDIF('Summary &amp; Purchase Assumptions'!$C$18,J$6,"Y")))))</f>
        <v>9597.8410649185589</v>
      </c>
      <c r="K10" s="227">
        <f ca="1">IF(K$6&gt;='Rent Roll'!$M18,('Rent Roll'!$G18*'Rent Roll'!$D4/12)*((1+'Rent Roll'!$X18)^DATEDIF('Rent Roll'!$M18,K$6,"Y")),
IF(K$6&gt;'Rent Roll'!$L4,"-",
IF('Rent Roll'!$P4&gt;0,
IF(AND('Rent Roll'!$P4&gt;0,EDATE('Rent Roll'!$K4,'Rent Roll'!$P4*12)&gt;='Commercial Lease'!K$6),
('Rent Roll'!$H4*'Rent Roll'!$D4/12)*((1+'Rent Roll'!$N4)^DATEDIF('Summary &amp; Purchase Assumptions'!$C$18,K$6,"Y")),
OFFSET(J10,0,-DATEDIF(EDATE('Rent Roll'!$K4,'Rent Roll'!$P4*12),K$6,"M"))*((1+'Rent Roll'!$O4)^(DATEDIF(EDATE('Rent Roll'!$K4,'Rent Roll'!$P4*12),K$6,"Y")+1))),('Rent Roll'!$H4*'Rent Roll'!$D4/12)*((1+'Rent Roll'!$N4)^DATEDIF('Summary &amp; Purchase Assumptions'!$C$18,K$6,"Y")))))</f>
        <v>9597.8410649185589</v>
      </c>
      <c r="L10" s="227">
        <f ca="1">IF(L$6&gt;='Rent Roll'!$M18,('Rent Roll'!$G18*'Rent Roll'!$D4/12)*((1+'Rent Roll'!$X18)^DATEDIF('Rent Roll'!$M18,L$6,"Y")),
IF(L$6&gt;'Rent Roll'!$L4,"-",
IF('Rent Roll'!$P4&gt;0,
IF(AND('Rent Roll'!$P4&gt;0,EDATE('Rent Roll'!$K4,'Rent Roll'!$P4*12)&gt;='Commercial Lease'!L$6),
('Rent Roll'!$H4*'Rent Roll'!$D4/12)*((1+'Rent Roll'!$N4)^DATEDIF('Summary &amp; Purchase Assumptions'!$C$18,L$6,"Y")),
OFFSET(K10,0,-DATEDIF(EDATE('Rent Roll'!$K4,'Rent Roll'!$P4*12),L$6,"M"))*((1+'Rent Roll'!$O4)^(DATEDIF(EDATE('Rent Roll'!$K4,'Rent Roll'!$P4*12),L$6,"Y")+1))),('Rent Roll'!$H4*'Rent Roll'!$D4/12)*((1+'Rent Roll'!$N4)^DATEDIF('Summary &amp; Purchase Assumptions'!$C$18,L$6,"Y")))))</f>
        <v>9597.8410649185589</v>
      </c>
      <c r="M10" s="227">
        <f ca="1">IF(M$6&gt;='Rent Roll'!$M18,('Rent Roll'!$G18*'Rent Roll'!$D4/12)*((1+'Rent Roll'!$X18)^DATEDIF('Rent Roll'!$M18,M$6,"Y")),
IF(M$6&gt;'Rent Roll'!$L4,"-",
IF('Rent Roll'!$P4&gt;0,
IF(AND('Rent Roll'!$P4&gt;0,EDATE('Rent Roll'!$K4,'Rent Roll'!$P4*12)&gt;='Commercial Lease'!M$6),
('Rent Roll'!$H4*'Rent Roll'!$D4/12)*((1+'Rent Roll'!$N4)^DATEDIF('Summary &amp; Purchase Assumptions'!$C$18,M$6,"Y")),
OFFSET(L10,0,-DATEDIF(EDATE('Rent Roll'!$K4,'Rent Roll'!$P4*12),M$6,"M"))*((1+'Rent Roll'!$O4)^(DATEDIF(EDATE('Rent Roll'!$K4,'Rent Roll'!$P4*12),M$6,"Y")+1))),('Rent Roll'!$H4*'Rent Roll'!$D4/12)*((1+'Rent Roll'!$N4)^DATEDIF('Summary &amp; Purchase Assumptions'!$C$18,M$6,"Y")))))</f>
        <v>9597.8410649185589</v>
      </c>
      <c r="N10" s="227">
        <f ca="1">IF(N$6&gt;='Rent Roll'!$M18,('Rent Roll'!$G18*'Rent Roll'!$D4/12)*((1+'Rent Roll'!$X18)^DATEDIF('Rent Roll'!$M18,N$6,"Y")),
IF(N$6&gt;'Rent Roll'!$L4,"-",
IF('Rent Roll'!$P4&gt;0,
IF(AND('Rent Roll'!$P4&gt;0,EDATE('Rent Roll'!$K4,'Rent Roll'!$P4*12)&gt;='Commercial Lease'!N$6),
('Rent Roll'!$H4*'Rent Roll'!$D4/12)*((1+'Rent Roll'!$N4)^DATEDIF('Summary &amp; Purchase Assumptions'!$C$18,N$6,"Y")),
OFFSET(M10,0,-DATEDIF(EDATE('Rent Roll'!$K4,'Rent Roll'!$P4*12),N$6,"M"))*((1+'Rent Roll'!$O4)^(DATEDIF(EDATE('Rent Roll'!$K4,'Rent Roll'!$P4*12),N$6,"Y")+1))),('Rent Roll'!$H4*'Rent Roll'!$D4/12)*((1+'Rent Roll'!$N4)^DATEDIF('Summary &amp; Purchase Assumptions'!$C$18,N$6,"Y")))))</f>
        <v>9597.8410649185589</v>
      </c>
      <c r="O10" s="227">
        <f ca="1">IF(O$6&gt;='Rent Roll'!$M18,('Rent Roll'!$G18*'Rent Roll'!$D4/12)*((1+'Rent Roll'!$X18)^DATEDIF('Rent Roll'!$M18,O$6,"Y")),
IF(O$6&gt;'Rent Roll'!$L4,"-",
IF('Rent Roll'!$P4&gt;0,
IF(AND('Rent Roll'!$P4&gt;0,EDATE('Rent Roll'!$K4,'Rent Roll'!$P4*12)&gt;='Commercial Lease'!O$6),
('Rent Roll'!$H4*'Rent Roll'!$D4/12)*((1+'Rent Roll'!$N4)^DATEDIF('Summary &amp; Purchase Assumptions'!$C$18,O$6,"Y")),
OFFSET(N10,0,-DATEDIF(EDATE('Rent Roll'!$K4,'Rent Roll'!$P4*12),O$6,"M"))*((1+'Rent Roll'!$O4)^(DATEDIF(EDATE('Rent Roll'!$K4,'Rent Roll'!$P4*12),O$6,"Y")+1))),('Rent Roll'!$H4*'Rent Roll'!$D4/12)*((1+'Rent Roll'!$N4)^DATEDIF('Summary &amp; Purchase Assumptions'!$C$18,O$6,"Y")))))</f>
        <v>9597.8410649185589</v>
      </c>
      <c r="P10" s="227">
        <f ca="1">IF(P$6&gt;='Rent Roll'!$M18,('Rent Roll'!$G18*'Rent Roll'!$D4/12)*((1+'Rent Roll'!$X18)^DATEDIF('Rent Roll'!$M18,P$6,"Y")),
IF(P$6&gt;'Rent Roll'!$L4,"-",
IF('Rent Roll'!$P4&gt;0,
IF(AND('Rent Roll'!$P4&gt;0,EDATE('Rent Roll'!$K4,'Rent Roll'!$P4*12)&gt;='Commercial Lease'!P$6),
('Rent Roll'!$H4*'Rent Roll'!$D4/12)*((1+'Rent Roll'!$N4)^DATEDIF('Summary &amp; Purchase Assumptions'!$C$18,P$6,"Y")),
OFFSET(O10,0,-DATEDIF(EDATE('Rent Roll'!$K4,'Rent Roll'!$P4*12),P$6,"M"))*((1+'Rent Roll'!$O4)^(DATEDIF(EDATE('Rent Roll'!$K4,'Rent Roll'!$P4*12),P$6,"Y")+1))),('Rent Roll'!$H4*'Rent Roll'!$D4/12)*((1+'Rent Roll'!$N4)^DATEDIF('Summary &amp; Purchase Assumptions'!$C$18,P$6,"Y")))))</f>
        <v>9597.8410649185589</v>
      </c>
      <c r="Q10" s="227">
        <f ca="1">IF(Q$6&gt;='Rent Roll'!$M18,('Rent Roll'!$G18*'Rent Roll'!$D4/12)*((1+'Rent Roll'!$X18)^DATEDIF('Rent Roll'!$M18,Q$6,"Y")),
IF(Q$6&gt;'Rent Roll'!$L4,"-",
IF('Rent Roll'!$P4&gt;0,
IF(AND('Rent Roll'!$P4&gt;0,EDATE('Rent Roll'!$K4,'Rent Roll'!$P4*12)&gt;='Commercial Lease'!Q$6),
('Rent Roll'!$H4*'Rent Roll'!$D4/12)*((1+'Rent Roll'!$N4)^DATEDIF('Summary &amp; Purchase Assumptions'!$C$18,Q$6,"Y")),
OFFSET(P10,0,-DATEDIF(EDATE('Rent Roll'!$K4,'Rent Roll'!$P4*12),Q$6,"M"))*((1+'Rent Roll'!$O4)^(DATEDIF(EDATE('Rent Roll'!$K4,'Rent Roll'!$P4*12),Q$6,"Y")+1))),('Rent Roll'!$H4*'Rent Roll'!$D4/12)*((1+'Rent Roll'!$N4)^DATEDIF('Summary &amp; Purchase Assumptions'!$C$18,Q$6,"Y")))))</f>
        <v>9597.8410649185589</v>
      </c>
      <c r="R10" s="227">
        <f ca="1">IF(R$6&gt;='Rent Roll'!$M18,('Rent Roll'!$G18*'Rent Roll'!$D4/12)*((1+'Rent Roll'!$X18)^DATEDIF('Rent Roll'!$M18,R$6,"Y")),
IF(R$6&gt;'Rent Roll'!$L4,"-",
IF('Rent Roll'!$P4&gt;0,
IF(AND('Rent Roll'!$P4&gt;0,EDATE('Rent Roll'!$K4,'Rent Roll'!$P4*12)&gt;='Commercial Lease'!R$6),
('Rent Roll'!$H4*'Rent Roll'!$D4/12)*((1+'Rent Roll'!$N4)^DATEDIF('Summary &amp; Purchase Assumptions'!$C$18,R$6,"Y")),
OFFSET(Q10,0,-DATEDIF(EDATE('Rent Roll'!$K4,'Rent Roll'!$P4*12),R$6,"M"))*((1+'Rent Roll'!$O4)^(DATEDIF(EDATE('Rent Roll'!$K4,'Rent Roll'!$P4*12),R$6,"Y")+1))),('Rent Roll'!$H4*'Rent Roll'!$D4/12)*((1+'Rent Roll'!$N4)^DATEDIF('Summary &amp; Purchase Assumptions'!$C$18,R$6,"Y")))))</f>
        <v>9885.7762968661154</v>
      </c>
      <c r="S10" s="227">
        <f ca="1">IF(S$6&gt;='Rent Roll'!$M18,('Rent Roll'!$G18*'Rent Roll'!$D4/12)*((1+'Rent Roll'!$X18)^DATEDIF('Rent Roll'!$M18,S$6,"Y")),
IF(S$6&gt;'Rent Roll'!$L4,"-",
IF('Rent Roll'!$P4&gt;0,
IF(AND('Rent Roll'!$P4&gt;0,EDATE('Rent Roll'!$K4,'Rent Roll'!$P4*12)&gt;='Commercial Lease'!S$6),
('Rent Roll'!$H4*'Rent Roll'!$D4/12)*((1+'Rent Roll'!$N4)^DATEDIF('Summary &amp; Purchase Assumptions'!$C$18,S$6,"Y")),
OFFSET(R10,0,-DATEDIF(EDATE('Rent Roll'!$K4,'Rent Roll'!$P4*12),S$6,"M"))*((1+'Rent Roll'!$O4)^(DATEDIF(EDATE('Rent Roll'!$K4,'Rent Roll'!$P4*12),S$6,"Y")+1))),('Rent Roll'!$H4*'Rent Roll'!$D4/12)*((1+'Rent Roll'!$N4)^DATEDIF('Summary &amp; Purchase Assumptions'!$C$18,S$6,"Y")))))</f>
        <v>9885.7762968661154</v>
      </c>
      <c r="T10" s="227">
        <f ca="1">IF(T$6&gt;='Rent Roll'!$M18,('Rent Roll'!$G18*'Rent Roll'!$D4/12)*((1+'Rent Roll'!$X18)^DATEDIF('Rent Roll'!$M18,T$6,"Y")),
IF(T$6&gt;'Rent Roll'!$L4,"-",
IF('Rent Roll'!$P4&gt;0,
IF(AND('Rent Roll'!$P4&gt;0,EDATE('Rent Roll'!$K4,'Rent Roll'!$P4*12)&gt;='Commercial Lease'!T$6),
('Rent Roll'!$H4*'Rent Roll'!$D4/12)*((1+'Rent Roll'!$N4)^DATEDIF('Summary &amp; Purchase Assumptions'!$C$18,T$6,"Y")),
OFFSET(S10,0,-DATEDIF(EDATE('Rent Roll'!$K4,'Rent Roll'!$P4*12),T$6,"M"))*((1+'Rent Roll'!$O4)^(DATEDIF(EDATE('Rent Roll'!$K4,'Rent Roll'!$P4*12),T$6,"Y")+1))),('Rent Roll'!$H4*'Rent Roll'!$D4/12)*((1+'Rent Roll'!$N4)^DATEDIF('Summary &amp; Purchase Assumptions'!$C$18,T$6,"Y")))))</f>
        <v>9885.7762968661154</v>
      </c>
      <c r="U10" s="227">
        <f ca="1">IF(U$6&gt;='Rent Roll'!$M18,('Rent Roll'!$G18*'Rent Roll'!$D4/12)*((1+'Rent Roll'!$X18)^DATEDIF('Rent Roll'!$M18,U$6,"Y")),
IF(U$6&gt;'Rent Roll'!$L4,"-",
IF('Rent Roll'!$P4&gt;0,
IF(AND('Rent Roll'!$P4&gt;0,EDATE('Rent Roll'!$K4,'Rent Roll'!$P4*12)&gt;='Commercial Lease'!U$6),
('Rent Roll'!$H4*'Rent Roll'!$D4/12)*((1+'Rent Roll'!$N4)^DATEDIF('Summary &amp; Purchase Assumptions'!$C$18,U$6,"Y")),
OFFSET(T10,0,-DATEDIF(EDATE('Rent Roll'!$K4,'Rent Roll'!$P4*12),U$6,"M"))*((1+'Rent Roll'!$O4)^(DATEDIF(EDATE('Rent Roll'!$K4,'Rent Roll'!$P4*12),U$6,"Y")+1))),('Rent Roll'!$H4*'Rent Roll'!$D4/12)*((1+'Rent Roll'!$N4)^DATEDIF('Summary &amp; Purchase Assumptions'!$C$18,U$6,"Y")))))</f>
        <v>9885.7762968661154</v>
      </c>
      <c r="V10" s="227">
        <f ca="1">IF(V$6&gt;='Rent Roll'!$M18,('Rent Roll'!$G18*'Rent Roll'!$D4/12)*((1+'Rent Roll'!$X18)^DATEDIF('Rent Roll'!$M18,V$6,"Y")),
IF(V$6&gt;'Rent Roll'!$L4,"-",
IF('Rent Roll'!$P4&gt;0,
IF(AND('Rent Roll'!$P4&gt;0,EDATE('Rent Roll'!$K4,'Rent Roll'!$P4*12)&gt;='Commercial Lease'!V$6),
('Rent Roll'!$H4*'Rent Roll'!$D4/12)*((1+'Rent Roll'!$N4)^DATEDIF('Summary &amp; Purchase Assumptions'!$C$18,V$6,"Y")),
OFFSET(U10,0,-DATEDIF(EDATE('Rent Roll'!$K4,'Rent Roll'!$P4*12),V$6,"M"))*((1+'Rent Roll'!$O4)^(DATEDIF(EDATE('Rent Roll'!$K4,'Rent Roll'!$P4*12),V$6,"Y")+1))),('Rent Roll'!$H4*'Rent Roll'!$D4/12)*((1+'Rent Roll'!$N4)^DATEDIF('Summary &amp; Purchase Assumptions'!$C$18,V$6,"Y")))))</f>
        <v>9885.7762968661154</v>
      </c>
      <c r="W10" s="227">
        <f ca="1">IF(W$6&gt;='Rent Roll'!$M18,('Rent Roll'!$G18*'Rent Roll'!$D4/12)*((1+'Rent Roll'!$X18)^DATEDIF('Rent Roll'!$M18,W$6,"Y")),
IF(W$6&gt;'Rent Roll'!$L4,"-",
IF('Rent Roll'!$P4&gt;0,
IF(AND('Rent Roll'!$P4&gt;0,EDATE('Rent Roll'!$K4,'Rent Roll'!$P4*12)&gt;='Commercial Lease'!W$6),
('Rent Roll'!$H4*'Rent Roll'!$D4/12)*((1+'Rent Roll'!$N4)^DATEDIF('Summary &amp; Purchase Assumptions'!$C$18,W$6,"Y")),
OFFSET(V10,0,-DATEDIF(EDATE('Rent Roll'!$K4,'Rent Roll'!$P4*12),W$6,"M"))*((1+'Rent Roll'!$O4)^(DATEDIF(EDATE('Rent Roll'!$K4,'Rent Roll'!$P4*12),W$6,"Y")+1))),('Rent Roll'!$H4*'Rent Roll'!$D4/12)*((1+'Rent Roll'!$N4)^DATEDIF('Summary &amp; Purchase Assumptions'!$C$18,W$6,"Y")))))</f>
        <v>9885.7762968661154</v>
      </c>
      <c r="X10" s="227">
        <f ca="1">IF(X$6&gt;='Rent Roll'!$M18,('Rent Roll'!$G18*'Rent Roll'!$D4/12)*((1+'Rent Roll'!$X18)^DATEDIF('Rent Roll'!$M18,X$6,"Y")),
IF(X$6&gt;'Rent Roll'!$L4,"-",
IF('Rent Roll'!$P4&gt;0,
IF(AND('Rent Roll'!$P4&gt;0,EDATE('Rent Roll'!$K4,'Rent Roll'!$P4*12)&gt;='Commercial Lease'!X$6),
('Rent Roll'!$H4*'Rent Roll'!$D4/12)*((1+'Rent Roll'!$N4)^DATEDIF('Summary &amp; Purchase Assumptions'!$C$18,X$6,"Y")),
OFFSET(W10,0,-DATEDIF(EDATE('Rent Roll'!$K4,'Rent Roll'!$P4*12),X$6,"M"))*((1+'Rent Roll'!$O4)^(DATEDIF(EDATE('Rent Roll'!$K4,'Rent Roll'!$P4*12),X$6,"Y")+1))),('Rent Roll'!$H4*'Rent Roll'!$D4/12)*((1+'Rent Roll'!$N4)^DATEDIF('Summary &amp; Purchase Assumptions'!$C$18,X$6,"Y")))))</f>
        <v>9885.7762968661154</v>
      </c>
      <c r="Y10" s="227">
        <f ca="1">IF(Y$6&gt;='Rent Roll'!$M18,('Rent Roll'!$G18*'Rent Roll'!$D4/12)*((1+'Rent Roll'!$X18)^DATEDIF('Rent Roll'!$M18,Y$6,"Y")),
IF(Y$6&gt;'Rent Roll'!$L4,"-",
IF('Rent Roll'!$P4&gt;0,
IF(AND('Rent Roll'!$P4&gt;0,EDATE('Rent Roll'!$K4,'Rent Roll'!$P4*12)&gt;='Commercial Lease'!Y$6),
('Rent Roll'!$H4*'Rent Roll'!$D4/12)*((1+'Rent Roll'!$N4)^DATEDIF('Summary &amp; Purchase Assumptions'!$C$18,Y$6,"Y")),
OFFSET(X10,0,-DATEDIF(EDATE('Rent Roll'!$K4,'Rent Roll'!$P4*12),Y$6,"M"))*((1+'Rent Roll'!$O4)^(DATEDIF(EDATE('Rent Roll'!$K4,'Rent Roll'!$P4*12),Y$6,"Y")+1))),('Rent Roll'!$H4*'Rent Roll'!$D4/12)*((1+'Rent Roll'!$N4)^DATEDIF('Summary &amp; Purchase Assumptions'!$C$18,Y$6,"Y")))))</f>
        <v>9885.7762968661154</v>
      </c>
      <c r="Z10" s="227">
        <f ca="1">IF(Z$6&gt;='Rent Roll'!$M18,('Rent Roll'!$G18*'Rent Roll'!$D4/12)*((1+'Rent Roll'!$X18)^DATEDIF('Rent Roll'!$M18,Z$6,"Y")),
IF(Z$6&gt;'Rent Roll'!$L4,"-",
IF('Rent Roll'!$P4&gt;0,
IF(AND('Rent Roll'!$P4&gt;0,EDATE('Rent Roll'!$K4,'Rent Roll'!$P4*12)&gt;='Commercial Lease'!Z$6),
('Rent Roll'!$H4*'Rent Roll'!$D4/12)*((1+'Rent Roll'!$N4)^DATEDIF('Summary &amp; Purchase Assumptions'!$C$18,Z$6,"Y")),
OFFSET(Y10,0,-DATEDIF(EDATE('Rent Roll'!$K4,'Rent Roll'!$P4*12),Z$6,"M"))*((1+'Rent Roll'!$O4)^(DATEDIF(EDATE('Rent Roll'!$K4,'Rent Roll'!$P4*12),Z$6,"Y")+1))),('Rent Roll'!$H4*'Rent Roll'!$D4/12)*((1+'Rent Roll'!$N4)^DATEDIF('Summary &amp; Purchase Assumptions'!$C$18,Z$6,"Y")))))</f>
        <v>9885.7762968661154</v>
      </c>
      <c r="AA10" s="227">
        <f ca="1">IF(AA$6&gt;='Rent Roll'!$M18,('Rent Roll'!$G18*'Rent Roll'!$D4/12)*((1+'Rent Roll'!$X18)^DATEDIF('Rent Roll'!$M18,AA$6,"Y")),
IF(AA$6&gt;'Rent Roll'!$L4,"-",
IF('Rent Roll'!$P4&gt;0,
IF(AND('Rent Roll'!$P4&gt;0,EDATE('Rent Roll'!$K4,'Rent Roll'!$P4*12)&gt;='Commercial Lease'!AA$6),
('Rent Roll'!$H4*'Rent Roll'!$D4/12)*((1+'Rent Roll'!$N4)^DATEDIF('Summary &amp; Purchase Assumptions'!$C$18,AA$6,"Y")),
OFFSET(Z10,0,-DATEDIF(EDATE('Rent Roll'!$K4,'Rent Roll'!$P4*12),AA$6,"M"))*((1+'Rent Roll'!$O4)^(DATEDIF(EDATE('Rent Roll'!$K4,'Rent Roll'!$P4*12),AA$6,"Y")+1))),('Rent Roll'!$H4*'Rent Roll'!$D4/12)*((1+'Rent Roll'!$N4)^DATEDIF('Summary &amp; Purchase Assumptions'!$C$18,AA$6,"Y")))))</f>
        <v>9885.7762968661154</v>
      </c>
      <c r="AB10" s="227">
        <f ca="1">IF(AB$6&gt;='Rent Roll'!$M18,('Rent Roll'!$G18*'Rent Roll'!$D4/12)*((1+'Rent Roll'!$X18)^DATEDIF('Rent Roll'!$M18,AB$6,"Y")),
IF(AB$6&gt;'Rent Roll'!$L4,"-",
IF('Rent Roll'!$P4&gt;0,
IF(AND('Rent Roll'!$P4&gt;0,EDATE('Rent Roll'!$K4,'Rent Roll'!$P4*12)&gt;='Commercial Lease'!AB$6),
('Rent Roll'!$H4*'Rent Roll'!$D4/12)*((1+'Rent Roll'!$N4)^DATEDIF('Summary &amp; Purchase Assumptions'!$C$18,AB$6,"Y")),
OFFSET(AA10,0,-DATEDIF(EDATE('Rent Roll'!$K4,'Rent Roll'!$P4*12),AB$6,"M"))*((1+'Rent Roll'!$O4)^(DATEDIF(EDATE('Rent Roll'!$K4,'Rent Roll'!$P4*12),AB$6,"Y")+1))),('Rent Roll'!$H4*'Rent Roll'!$D4/12)*((1+'Rent Roll'!$N4)^DATEDIF('Summary &amp; Purchase Assumptions'!$C$18,AB$6,"Y")))))</f>
        <v>9885.7762968661154</v>
      </c>
      <c r="AC10" s="227">
        <f ca="1">IF(AC$6&gt;='Rent Roll'!$M18,('Rent Roll'!$G18*'Rent Roll'!$D4/12)*((1+'Rent Roll'!$X18)^DATEDIF('Rent Roll'!$M18,AC$6,"Y")),
IF(AC$6&gt;'Rent Roll'!$L4,"-",
IF('Rent Roll'!$P4&gt;0,
IF(AND('Rent Roll'!$P4&gt;0,EDATE('Rent Roll'!$K4,'Rent Roll'!$P4*12)&gt;='Commercial Lease'!AC$6),
('Rent Roll'!$H4*'Rent Roll'!$D4/12)*((1+'Rent Roll'!$N4)^DATEDIF('Summary &amp; Purchase Assumptions'!$C$18,AC$6,"Y")),
OFFSET(AB10,0,-DATEDIF(EDATE('Rent Roll'!$K4,'Rent Roll'!$P4*12),AC$6,"M"))*((1+'Rent Roll'!$O4)^(DATEDIF(EDATE('Rent Roll'!$K4,'Rent Roll'!$P4*12),AC$6,"Y")+1))),('Rent Roll'!$H4*'Rent Roll'!$D4/12)*((1+'Rent Roll'!$N4)^DATEDIF('Summary &amp; Purchase Assumptions'!$C$18,AC$6,"Y")))))</f>
        <v>9885.7762968661154</v>
      </c>
      <c r="AD10" s="227">
        <f ca="1">IF(AD$6&gt;='Rent Roll'!$M18,('Rent Roll'!$G18*'Rent Roll'!$D4/12)*((1+'Rent Roll'!$X18)^DATEDIF('Rent Roll'!$M18,AD$6,"Y")),
IF(AD$6&gt;'Rent Roll'!$L4,"-",
IF('Rent Roll'!$P4&gt;0,
IF(AND('Rent Roll'!$P4&gt;0,EDATE('Rent Roll'!$K4,'Rent Roll'!$P4*12)&gt;='Commercial Lease'!AD$6),
('Rent Roll'!$H4*'Rent Roll'!$D4/12)*((1+'Rent Roll'!$N4)^DATEDIF('Summary &amp; Purchase Assumptions'!$C$18,AD$6,"Y")),
OFFSET(AC10,0,-DATEDIF(EDATE('Rent Roll'!$K4,'Rent Roll'!$P4*12),AD$6,"M"))*((1+'Rent Roll'!$O4)^(DATEDIF(EDATE('Rent Roll'!$K4,'Rent Roll'!$P4*12),AD$6,"Y")+1))),('Rent Roll'!$H4*'Rent Roll'!$D4/12)*((1+'Rent Roll'!$N4)^DATEDIF('Summary &amp; Purchase Assumptions'!$C$18,AD$6,"Y")))))</f>
        <v>10182.349585772099</v>
      </c>
      <c r="AE10" s="227">
        <f ca="1">IF(AE$6&gt;='Rent Roll'!$M18,('Rent Roll'!$G18*'Rent Roll'!$D4/12)*((1+'Rent Roll'!$X18)^DATEDIF('Rent Roll'!$M18,AE$6,"Y")),
IF(AE$6&gt;'Rent Roll'!$L4,"-",
IF('Rent Roll'!$P4&gt;0,
IF(AND('Rent Roll'!$P4&gt;0,EDATE('Rent Roll'!$K4,'Rent Roll'!$P4*12)&gt;='Commercial Lease'!AE$6),
('Rent Roll'!$H4*'Rent Roll'!$D4/12)*((1+'Rent Roll'!$N4)^DATEDIF('Summary &amp; Purchase Assumptions'!$C$18,AE$6,"Y")),
OFFSET(AD10,0,-DATEDIF(EDATE('Rent Roll'!$K4,'Rent Roll'!$P4*12),AE$6,"M"))*((1+'Rent Roll'!$O4)^(DATEDIF(EDATE('Rent Roll'!$K4,'Rent Roll'!$P4*12),AE$6,"Y")+1))),('Rent Roll'!$H4*'Rent Roll'!$D4/12)*((1+'Rent Roll'!$N4)^DATEDIF('Summary &amp; Purchase Assumptions'!$C$18,AE$6,"Y")))))</f>
        <v>10182.349585772099</v>
      </c>
      <c r="AF10" s="227">
        <f ca="1">IF(AF$6&gt;='Rent Roll'!$M18,('Rent Roll'!$G18*'Rent Roll'!$D4/12)*((1+'Rent Roll'!$X18)^DATEDIF('Rent Roll'!$M18,AF$6,"Y")),
IF(AF$6&gt;'Rent Roll'!$L4,"-",
IF('Rent Roll'!$P4&gt;0,
IF(AND('Rent Roll'!$P4&gt;0,EDATE('Rent Roll'!$K4,'Rent Roll'!$P4*12)&gt;='Commercial Lease'!AF$6),
('Rent Roll'!$H4*'Rent Roll'!$D4/12)*((1+'Rent Roll'!$N4)^DATEDIF('Summary &amp; Purchase Assumptions'!$C$18,AF$6,"Y")),
OFFSET(AE10,0,-DATEDIF(EDATE('Rent Roll'!$K4,'Rent Roll'!$P4*12),AF$6,"M"))*((1+'Rent Roll'!$O4)^(DATEDIF(EDATE('Rent Roll'!$K4,'Rent Roll'!$P4*12),AF$6,"Y")+1))),('Rent Roll'!$H4*'Rent Roll'!$D4/12)*((1+'Rent Roll'!$N4)^DATEDIF('Summary &amp; Purchase Assumptions'!$C$18,AF$6,"Y")))))</f>
        <v>10182.349585772099</v>
      </c>
      <c r="AG10" s="227">
        <f ca="1">IF(AG$6&gt;='Rent Roll'!$M18,('Rent Roll'!$G18*'Rent Roll'!$D4/12)*((1+'Rent Roll'!$X18)^DATEDIF('Rent Roll'!$M18,AG$6,"Y")),
IF(AG$6&gt;'Rent Roll'!$L4,"-",
IF('Rent Roll'!$P4&gt;0,
IF(AND('Rent Roll'!$P4&gt;0,EDATE('Rent Roll'!$K4,'Rent Roll'!$P4*12)&gt;='Commercial Lease'!AG$6),
('Rent Roll'!$H4*'Rent Roll'!$D4/12)*((1+'Rent Roll'!$N4)^DATEDIF('Summary &amp; Purchase Assumptions'!$C$18,AG$6,"Y")),
OFFSET(AF10,0,-DATEDIF(EDATE('Rent Roll'!$K4,'Rent Roll'!$P4*12),AG$6,"M"))*((1+'Rent Roll'!$O4)^(DATEDIF(EDATE('Rent Roll'!$K4,'Rent Roll'!$P4*12),AG$6,"Y")+1))),('Rent Roll'!$H4*'Rent Roll'!$D4/12)*((1+'Rent Roll'!$N4)^DATEDIF('Summary &amp; Purchase Assumptions'!$C$18,AG$6,"Y")))))</f>
        <v>10182.349585772099</v>
      </c>
      <c r="AH10" s="227">
        <f ca="1">IF(AH$6&gt;='Rent Roll'!$M18,('Rent Roll'!$G18*'Rent Roll'!$D4/12)*((1+'Rent Roll'!$X18)^DATEDIF('Rent Roll'!$M18,AH$6,"Y")),
IF(AH$6&gt;'Rent Roll'!$L4,"-",
IF('Rent Roll'!$P4&gt;0,
IF(AND('Rent Roll'!$P4&gt;0,EDATE('Rent Roll'!$K4,'Rent Roll'!$P4*12)&gt;='Commercial Lease'!AH$6),
('Rent Roll'!$H4*'Rent Roll'!$D4/12)*((1+'Rent Roll'!$N4)^DATEDIF('Summary &amp; Purchase Assumptions'!$C$18,AH$6,"Y")),
OFFSET(AG10,0,-DATEDIF(EDATE('Rent Roll'!$K4,'Rent Roll'!$P4*12),AH$6,"M"))*((1+'Rent Roll'!$O4)^(DATEDIF(EDATE('Rent Roll'!$K4,'Rent Roll'!$P4*12),AH$6,"Y")+1))),('Rent Roll'!$H4*'Rent Roll'!$D4/12)*((1+'Rent Roll'!$N4)^DATEDIF('Summary &amp; Purchase Assumptions'!$C$18,AH$6,"Y")))))</f>
        <v>10182.349585772099</v>
      </c>
      <c r="AI10" s="227">
        <f ca="1">IF(AI$6&gt;='Rent Roll'!$M18,('Rent Roll'!$G18*'Rent Roll'!$D4/12)*((1+'Rent Roll'!$X18)^DATEDIF('Rent Roll'!$M18,AI$6,"Y")),
IF(AI$6&gt;'Rent Roll'!$L4,"-",
IF('Rent Roll'!$P4&gt;0,
IF(AND('Rent Roll'!$P4&gt;0,EDATE('Rent Roll'!$K4,'Rent Roll'!$P4*12)&gt;='Commercial Lease'!AI$6),
('Rent Roll'!$H4*'Rent Roll'!$D4/12)*((1+'Rent Roll'!$N4)^DATEDIF('Summary &amp; Purchase Assumptions'!$C$18,AI$6,"Y")),
OFFSET(AH10,0,-DATEDIF(EDATE('Rent Roll'!$K4,'Rent Roll'!$P4*12),AI$6,"M"))*((1+'Rent Roll'!$O4)^(DATEDIF(EDATE('Rent Roll'!$K4,'Rent Roll'!$P4*12),AI$6,"Y")+1))),('Rent Roll'!$H4*'Rent Roll'!$D4/12)*((1+'Rent Roll'!$N4)^DATEDIF('Summary &amp; Purchase Assumptions'!$C$18,AI$6,"Y")))))</f>
        <v>10182.349585772099</v>
      </c>
      <c r="AJ10" s="227">
        <f ca="1">IF(AJ$6&gt;='Rent Roll'!$M18,('Rent Roll'!$G18*'Rent Roll'!$D4/12)*((1+'Rent Roll'!$X18)^DATEDIF('Rent Roll'!$M18,AJ$6,"Y")),
IF(AJ$6&gt;'Rent Roll'!$L4,"-",
IF('Rent Roll'!$P4&gt;0,
IF(AND('Rent Roll'!$P4&gt;0,EDATE('Rent Roll'!$K4,'Rent Roll'!$P4*12)&gt;='Commercial Lease'!AJ$6),
('Rent Roll'!$H4*'Rent Roll'!$D4/12)*((1+'Rent Roll'!$N4)^DATEDIF('Summary &amp; Purchase Assumptions'!$C$18,AJ$6,"Y")),
OFFSET(AI10,0,-DATEDIF(EDATE('Rent Roll'!$K4,'Rent Roll'!$P4*12),AJ$6,"M"))*((1+'Rent Roll'!$O4)^(DATEDIF(EDATE('Rent Roll'!$K4,'Rent Roll'!$P4*12),AJ$6,"Y")+1))),('Rent Roll'!$H4*'Rent Roll'!$D4/12)*((1+'Rent Roll'!$N4)^DATEDIF('Summary &amp; Purchase Assumptions'!$C$18,AJ$6,"Y")))))</f>
        <v>10182.349585772099</v>
      </c>
      <c r="AK10" s="227">
        <f ca="1">IF(AK$6&gt;='Rent Roll'!$M18,('Rent Roll'!$G18*'Rent Roll'!$D4/12)*((1+'Rent Roll'!$X18)^DATEDIF('Rent Roll'!$M18,AK$6,"Y")),
IF(AK$6&gt;'Rent Roll'!$L4,"-",
IF('Rent Roll'!$P4&gt;0,
IF(AND('Rent Roll'!$P4&gt;0,EDATE('Rent Roll'!$K4,'Rent Roll'!$P4*12)&gt;='Commercial Lease'!AK$6),
('Rent Roll'!$H4*'Rent Roll'!$D4/12)*((1+'Rent Roll'!$N4)^DATEDIF('Summary &amp; Purchase Assumptions'!$C$18,AK$6,"Y")),
OFFSET(AJ10,0,-DATEDIF(EDATE('Rent Roll'!$K4,'Rent Roll'!$P4*12),AK$6,"M"))*((1+'Rent Roll'!$O4)^(DATEDIF(EDATE('Rent Roll'!$K4,'Rent Roll'!$P4*12),AK$6,"Y")+1))),('Rent Roll'!$H4*'Rent Roll'!$D4/12)*((1+'Rent Roll'!$N4)^DATEDIF('Summary &amp; Purchase Assumptions'!$C$18,AK$6,"Y")))))</f>
        <v>10182.349585772099</v>
      </c>
      <c r="AL10" s="227">
        <f ca="1">IF(AL$6&gt;='Rent Roll'!$M18,('Rent Roll'!$G18*'Rent Roll'!$D4/12)*((1+'Rent Roll'!$X18)^DATEDIF('Rent Roll'!$M18,AL$6,"Y")),
IF(AL$6&gt;'Rent Roll'!$L4,"-",
IF('Rent Roll'!$P4&gt;0,
IF(AND('Rent Roll'!$P4&gt;0,EDATE('Rent Roll'!$K4,'Rent Roll'!$P4*12)&gt;='Commercial Lease'!AL$6),
('Rent Roll'!$H4*'Rent Roll'!$D4/12)*((1+'Rent Roll'!$N4)^DATEDIF('Summary &amp; Purchase Assumptions'!$C$18,AL$6,"Y")),
OFFSET(AK10,0,-DATEDIF(EDATE('Rent Roll'!$K4,'Rent Roll'!$P4*12),AL$6,"M"))*((1+'Rent Roll'!$O4)^(DATEDIF(EDATE('Rent Roll'!$K4,'Rent Roll'!$P4*12),AL$6,"Y")+1))),('Rent Roll'!$H4*'Rent Roll'!$D4/12)*((1+'Rent Roll'!$N4)^DATEDIF('Summary &amp; Purchase Assumptions'!$C$18,AL$6,"Y")))))</f>
        <v>10182.349585772099</v>
      </c>
      <c r="AM10" s="227">
        <f ca="1">IF(AM$6&gt;='Rent Roll'!$M18,('Rent Roll'!$G18*'Rent Roll'!$D4/12)*((1+'Rent Roll'!$X18)^DATEDIF('Rent Roll'!$M18,AM$6,"Y")),
IF(AM$6&gt;'Rent Roll'!$L4,"-",
IF('Rent Roll'!$P4&gt;0,
IF(AND('Rent Roll'!$P4&gt;0,EDATE('Rent Roll'!$K4,'Rent Roll'!$P4*12)&gt;='Commercial Lease'!AM$6),
('Rent Roll'!$H4*'Rent Roll'!$D4/12)*((1+'Rent Roll'!$N4)^DATEDIF('Summary &amp; Purchase Assumptions'!$C$18,AM$6,"Y")),
OFFSET(AL10,0,-DATEDIF(EDATE('Rent Roll'!$K4,'Rent Roll'!$P4*12),AM$6,"M"))*((1+'Rent Roll'!$O4)^(DATEDIF(EDATE('Rent Roll'!$K4,'Rent Roll'!$P4*12),AM$6,"Y")+1))),('Rent Roll'!$H4*'Rent Roll'!$D4/12)*((1+'Rent Roll'!$N4)^DATEDIF('Summary &amp; Purchase Assumptions'!$C$18,AM$6,"Y")))))</f>
        <v>10182.349585772099</v>
      </c>
      <c r="AN10" s="227">
        <f ca="1">IF(AN$6&gt;='Rent Roll'!$M18,('Rent Roll'!$G18*'Rent Roll'!$D4/12)*((1+'Rent Roll'!$X18)^DATEDIF('Rent Roll'!$M18,AN$6,"Y")),
IF(AN$6&gt;'Rent Roll'!$L4,"-",
IF('Rent Roll'!$P4&gt;0,
IF(AND('Rent Roll'!$P4&gt;0,EDATE('Rent Roll'!$K4,'Rent Roll'!$P4*12)&gt;='Commercial Lease'!AN$6),
('Rent Roll'!$H4*'Rent Roll'!$D4/12)*((1+'Rent Roll'!$N4)^DATEDIF('Summary &amp; Purchase Assumptions'!$C$18,AN$6,"Y")),
OFFSET(AM10,0,-DATEDIF(EDATE('Rent Roll'!$K4,'Rent Roll'!$P4*12),AN$6,"M"))*((1+'Rent Roll'!$O4)^(DATEDIF(EDATE('Rent Roll'!$K4,'Rent Roll'!$P4*12),AN$6,"Y")+1))),('Rent Roll'!$H4*'Rent Roll'!$D4/12)*((1+'Rent Roll'!$N4)^DATEDIF('Summary &amp; Purchase Assumptions'!$C$18,AN$6,"Y")))))</f>
        <v>10182.349585772099</v>
      </c>
      <c r="AO10" s="227">
        <f ca="1">IF(AO$6&gt;='Rent Roll'!$M18,('Rent Roll'!$G18*'Rent Roll'!$D4/12)*((1+'Rent Roll'!$X18)^DATEDIF('Rent Roll'!$M18,AO$6,"Y")),
IF(AO$6&gt;'Rent Roll'!$L4,"-",
IF('Rent Roll'!$P4&gt;0,
IF(AND('Rent Roll'!$P4&gt;0,EDATE('Rent Roll'!$K4,'Rent Roll'!$P4*12)&gt;='Commercial Lease'!AO$6),
('Rent Roll'!$H4*'Rent Roll'!$D4/12)*((1+'Rent Roll'!$N4)^DATEDIF('Summary &amp; Purchase Assumptions'!$C$18,AO$6,"Y")),
OFFSET(AN10,0,-DATEDIF(EDATE('Rent Roll'!$K4,'Rent Roll'!$P4*12),AO$6,"M"))*((1+'Rent Roll'!$O4)^(DATEDIF(EDATE('Rent Roll'!$K4,'Rent Roll'!$P4*12),AO$6,"Y")+1))),('Rent Roll'!$H4*'Rent Roll'!$D4/12)*((1+'Rent Roll'!$N4)^DATEDIF('Summary &amp; Purchase Assumptions'!$C$18,AO$6,"Y")))))</f>
        <v>10182.349585772099</v>
      </c>
      <c r="AP10" s="227">
        <f ca="1">IF(AP$6&gt;='Rent Roll'!$M18,('Rent Roll'!$G18*'Rent Roll'!$D4/12)*((1+'Rent Roll'!$X18)^DATEDIF('Rent Roll'!$M18,AP$6,"Y")),
IF(AP$6&gt;'Rent Roll'!$L4,"-",
IF('Rent Roll'!$P4&gt;0,
IF(AND('Rent Roll'!$P4&gt;0,EDATE('Rent Roll'!$K4,'Rent Roll'!$P4*12)&gt;='Commercial Lease'!AP$6),
('Rent Roll'!$H4*'Rent Roll'!$D4/12)*((1+'Rent Roll'!$N4)^DATEDIF('Summary &amp; Purchase Assumptions'!$C$18,AP$6,"Y")),
OFFSET(AO10,0,-DATEDIF(EDATE('Rent Roll'!$K4,'Rent Roll'!$P4*12),AP$6,"M"))*((1+'Rent Roll'!$O4)^(DATEDIF(EDATE('Rent Roll'!$K4,'Rent Roll'!$P4*12),AP$6,"Y")+1))),('Rent Roll'!$H4*'Rent Roll'!$D4/12)*((1+'Rent Roll'!$N4)^DATEDIF('Summary &amp; Purchase Assumptions'!$C$18,AP$6,"Y")))))</f>
        <v>10487.820073345261</v>
      </c>
      <c r="AQ10" s="227">
        <f ca="1">IF(AQ$6&gt;='Rent Roll'!$M18,('Rent Roll'!$G18*'Rent Roll'!$D4/12)*((1+'Rent Roll'!$X18)^DATEDIF('Rent Roll'!$M18,AQ$6,"Y")),
IF(AQ$6&gt;'Rent Roll'!$L4,"-",
IF('Rent Roll'!$P4&gt;0,
IF(AND('Rent Roll'!$P4&gt;0,EDATE('Rent Roll'!$K4,'Rent Roll'!$P4*12)&gt;='Commercial Lease'!AQ$6),
('Rent Roll'!$H4*'Rent Roll'!$D4/12)*((1+'Rent Roll'!$N4)^DATEDIF('Summary &amp; Purchase Assumptions'!$C$18,AQ$6,"Y")),
OFFSET(AP10,0,-DATEDIF(EDATE('Rent Roll'!$K4,'Rent Roll'!$P4*12),AQ$6,"M"))*((1+'Rent Roll'!$O4)^(DATEDIF(EDATE('Rent Roll'!$K4,'Rent Roll'!$P4*12),AQ$6,"Y")+1))),('Rent Roll'!$H4*'Rent Roll'!$D4/12)*((1+'Rent Roll'!$N4)^DATEDIF('Summary &amp; Purchase Assumptions'!$C$18,AQ$6,"Y")))))</f>
        <v>10487.820073345261</v>
      </c>
      <c r="AR10" s="227">
        <f ca="1">IF(AR$6&gt;='Rent Roll'!$M18,('Rent Roll'!$G18*'Rent Roll'!$D4/12)*((1+'Rent Roll'!$X18)^DATEDIF('Rent Roll'!$M18,AR$6,"Y")),
IF(AR$6&gt;'Rent Roll'!$L4,"-",
IF('Rent Roll'!$P4&gt;0,
IF(AND('Rent Roll'!$P4&gt;0,EDATE('Rent Roll'!$K4,'Rent Roll'!$P4*12)&gt;='Commercial Lease'!AR$6),
('Rent Roll'!$H4*'Rent Roll'!$D4/12)*((1+'Rent Roll'!$N4)^DATEDIF('Summary &amp; Purchase Assumptions'!$C$18,AR$6,"Y")),
OFFSET(AQ10,0,-DATEDIF(EDATE('Rent Roll'!$K4,'Rent Roll'!$P4*12),AR$6,"M"))*((1+'Rent Roll'!$O4)^(DATEDIF(EDATE('Rent Roll'!$K4,'Rent Roll'!$P4*12),AR$6,"Y")+1))),('Rent Roll'!$H4*'Rent Roll'!$D4/12)*((1+'Rent Roll'!$N4)^DATEDIF('Summary &amp; Purchase Assumptions'!$C$18,AR$6,"Y")))))</f>
        <v>10487.820073345261</v>
      </c>
      <c r="AS10" s="227">
        <f ca="1">IF(AS$6&gt;='Rent Roll'!$M18,('Rent Roll'!$G18*'Rent Roll'!$D4/12)*((1+'Rent Roll'!$X18)^DATEDIF('Rent Roll'!$M18,AS$6,"Y")),
IF(AS$6&gt;'Rent Roll'!$L4,"-",
IF('Rent Roll'!$P4&gt;0,
IF(AND('Rent Roll'!$P4&gt;0,EDATE('Rent Roll'!$K4,'Rent Roll'!$P4*12)&gt;='Commercial Lease'!AS$6),
('Rent Roll'!$H4*'Rent Roll'!$D4/12)*((1+'Rent Roll'!$N4)^DATEDIF('Summary &amp; Purchase Assumptions'!$C$18,AS$6,"Y")),
OFFSET(AR10,0,-DATEDIF(EDATE('Rent Roll'!$K4,'Rent Roll'!$P4*12),AS$6,"M"))*((1+'Rent Roll'!$O4)^(DATEDIF(EDATE('Rent Roll'!$K4,'Rent Roll'!$P4*12),AS$6,"Y")+1))),('Rent Roll'!$H4*'Rent Roll'!$D4/12)*((1+'Rent Roll'!$N4)^DATEDIF('Summary &amp; Purchase Assumptions'!$C$18,AS$6,"Y")))))</f>
        <v>10487.820073345261</v>
      </c>
      <c r="AT10" s="227">
        <f ca="1">IF(AT$6&gt;='Rent Roll'!$M18,('Rent Roll'!$G18*'Rent Roll'!$D4/12)*((1+'Rent Roll'!$X18)^DATEDIF('Rent Roll'!$M18,AT$6,"Y")),
IF(AT$6&gt;'Rent Roll'!$L4,"-",
IF('Rent Roll'!$P4&gt;0,
IF(AND('Rent Roll'!$P4&gt;0,EDATE('Rent Roll'!$K4,'Rent Roll'!$P4*12)&gt;='Commercial Lease'!AT$6),
('Rent Roll'!$H4*'Rent Roll'!$D4/12)*((1+'Rent Roll'!$N4)^DATEDIF('Summary &amp; Purchase Assumptions'!$C$18,AT$6,"Y")),
OFFSET(AS10,0,-DATEDIF(EDATE('Rent Roll'!$K4,'Rent Roll'!$P4*12),AT$6,"M"))*((1+'Rent Roll'!$O4)^(DATEDIF(EDATE('Rent Roll'!$K4,'Rent Roll'!$P4*12),AT$6,"Y")+1))),('Rent Roll'!$H4*'Rent Roll'!$D4/12)*((1+'Rent Roll'!$N4)^DATEDIF('Summary &amp; Purchase Assumptions'!$C$18,AT$6,"Y")))))</f>
        <v>10487.820073345261</v>
      </c>
      <c r="AU10" s="227">
        <f ca="1">IF(AU$6&gt;='Rent Roll'!$M18,('Rent Roll'!$G18*'Rent Roll'!$D4/12)*((1+'Rent Roll'!$X18)^DATEDIF('Rent Roll'!$M18,AU$6,"Y")),
IF(AU$6&gt;'Rent Roll'!$L4,"-",
IF('Rent Roll'!$P4&gt;0,
IF(AND('Rent Roll'!$P4&gt;0,EDATE('Rent Roll'!$K4,'Rent Roll'!$P4*12)&gt;='Commercial Lease'!AU$6),
('Rent Roll'!$H4*'Rent Roll'!$D4/12)*((1+'Rent Roll'!$N4)^DATEDIF('Summary &amp; Purchase Assumptions'!$C$18,AU$6,"Y")),
OFFSET(AT10,0,-DATEDIF(EDATE('Rent Roll'!$K4,'Rent Roll'!$P4*12),AU$6,"M"))*((1+'Rent Roll'!$O4)^(DATEDIF(EDATE('Rent Roll'!$K4,'Rent Roll'!$P4*12),AU$6,"Y")+1))),('Rent Roll'!$H4*'Rent Roll'!$D4/12)*((1+'Rent Roll'!$N4)^DATEDIF('Summary &amp; Purchase Assumptions'!$C$18,AU$6,"Y")))))</f>
        <v>10487.820073345261</v>
      </c>
      <c r="AV10" s="227">
        <f ca="1">IF(AV$6&gt;='Rent Roll'!$M18,('Rent Roll'!$G18*'Rent Roll'!$D4/12)*((1+'Rent Roll'!$X18)^DATEDIF('Rent Roll'!$M18,AV$6,"Y")),
IF(AV$6&gt;'Rent Roll'!$L4,"-",
IF('Rent Roll'!$P4&gt;0,
IF(AND('Rent Roll'!$P4&gt;0,EDATE('Rent Roll'!$K4,'Rent Roll'!$P4*12)&gt;='Commercial Lease'!AV$6),
('Rent Roll'!$H4*'Rent Roll'!$D4/12)*((1+'Rent Roll'!$N4)^DATEDIF('Summary &amp; Purchase Assumptions'!$C$18,AV$6,"Y")),
OFFSET(AU10,0,-DATEDIF(EDATE('Rent Roll'!$K4,'Rent Roll'!$P4*12),AV$6,"M"))*((1+'Rent Roll'!$O4)^(DATEDIF(EDATE('Rent Roll'!$K4,'Rent Roll'!$P4*12),AV$6,"Y")+1))),('Rent Roll'!$H4*'Rent Roll'!$D4/12)*((1+'Rent Roll'!$N4)^DATEDIF('Summary &amp; Purchase Assumptions'!$C$18,AV$6,"Y")))))</f>
        <v>10487.820073345261</v>
      </c>
      <c r="AW10" s="227">
        <f ca="1">IF(AW$6&gt;='Rent Roll'!$M18,('Rent Roll'!$G18*'Rent Roll'!$D4/12)*((1+'Rent Roll'!$X18)^DATEDIF('Rent Roll'!$M18,AW$6,"Y")),
IF(AW$6&gt;'Rent Roll'!$L4,"-",
IF('Rent Roll'!$P4&gt;0,
IF(AND('Rent Roll'!$P4&gt;0,EDATE('Rent Roll'!$K4,'Rent Roll'!$P4*12)&gt;='Commercial Lease'!AW$6),
('Rent Roll'!$H4*'Rent Roll'!$D4/12)*((1+'Rent Roll'!$N4)^DATEDIF('Summary &amp; Purchase Assumptions'!$C$18,AW$6,"Y")),
OFFSET(AV10,0,-DATEDIF(EDATE('Rent Roll'!$K4,'Rent Roll'!$P4*12),AW$6,"M"))*((1+'Rent Roll'!$O4)^(DATEDIF(EDATE('Rent Roll'!$K4,'Rent Roll'!$P4*12),AW$6,"Y")+1))),('Rent Roll'!$H4*'Rent Roll'!$D4/12)*((1+'Rent Roll'!$N4)^DATEDIF('Summary &amp; Purchase Assumptions'!$C$18,AW$6,"Y")))))</f>
        <v>10487.820073345261</v>
      </c>
      <c r="AX10" s="227">
        <f ca="1">IF(AX$6&gt;='Rent Roll'!$M18,('Rent Roll'!$G18*'Rent Roll'!$D4/12)*((1+'Rent Roll'!$X18)^DATEDIF('Rent Roll'!$M18,AX$6,"Y")),
IF(AX$6&gt;'Rent Roll'!$L4,"-",
IF('Rent Roll'!$P4&gt;0,
IF(AND('Rent Roll'!$P4&gt;0,EDATE('Rent Roll'!$K4,'Rent Roll'!$P4*12)&gt;='Commercial Lease'!AX$6),
('Rent Roll'!$H4*'Rent Roll'!$D4/12)*((1+'Rent Roll'!$N4)^DATEDIF('Summary &amp; Purchase Assumptions'!$C$18,AX$6,"Y")),
OFFSET(AW10,0,-DATEDIF(EDATE('Rent Roll'!$K4,'Rent Roll'!$P4*12),AX$6,"M"))*((1+'Rent Roll'!$O4)^(DATEDIF(EDATE('Rent Roll'!$K4,'Rent Roll'!$P4*12),AX$6,"Y")+1))),('Rent Roll'!$H4*'Rent Roll'!$D4/12)*((1+'Rent Roll'!$N4)^DATEDIF('Summary &amp; Purchase Assumptions'!$C$18,AX$6,"Y")))))</f>
        <v>10487.820073345261</v>
      </c>
      <c r="AY10" s="227">
        <f ca="1">IF(AY$6&gt;='Rent Roll'!$M18,('Rent Roll'!$G18*'Rent Roll'!$D4/12)*((1+'Rent Roll'!$X18)^DATEDIF('Rent Roll'!$M18,AY$6,"Y")),
IF(AY$6&gt;'Rent Roll'!$L4,"-",
IF('Rent Roll'!$P4&gt;0,
IF(AND('Rent Roll'!$P4&gt;0,EDATE('Rent Roll'!$K4,'Rent Roll'!$P4*12)&gt;='Commercial Lease'!AY$6),
('Rent Roll'!$H4*'Rent Roll'!$D4/12)*((1+'Rent Roll'!$N4)^DATEDIF('Summary &amp; Purchase Assumptions'!$C$18,AY$6,"Y")),
OFFSET(AX10,0,-DATEDIF(EDATE('Rent Roll'!$K4,'Rent Roll'!$P4*12),AY$6,"M"))*((1+'Rent Roll'!$O4)^(DATEDIF(EDATE('Rent Roll'!$K4,'Rent Roll'!$P4*12),AY$6,"Y")+1))),('Rent Roll'!$H4*'Rent Roll'!$D4/12)*((1+'Rent Roll'!$N4)^DATEDIF('Summary &amp; Purchase Assumptions'!$C$18,AY$6,"Y")))))</f>
        <v>10487.820073345261</v>
      </c>
      <c r="AZ10" s="227">
        <f ca="1">IF(AZ$6&gt;='Rent Roll'!$M18,('Rent Roll'!$G18*'Rent Roll'!$D4/12)*((1+'Rent Roll'!$X18)^DATEDIF('Rent Roll'!$M18,AZ$6,"Y")),
IF(AZ$6&gt;'Rent Roll'!$L4,"-",
IF('Rent Roll'!$P4&gt;0,
IF(AND('Rent Roll'!$P4&gt;0,EDATE('Rent Roll'!$K4,'Rent Roll'!$P4*12)&gt;='Commercial Lease'!AZ$6),
('Rent Roll'!$H4*'Rent Roll'!$D4/12)*((1+'Rent Roll'!$N4)^DATEDIF('Summary &amp; Purchase Assumptions'!$C$18,AZ$6,"Y")),
OFFSET(AY10,0,-DATEDIF(EDATE('Rent Roll'!$K4,'Rent Roll'!$P4*12),AZ$6,"M"))*((1+'Rent Roll'!$O4)^(DATEDIF(EDATE('Rent Roll'!$K4,'Rent Roll'!$P4*12),AZ$6,"Y")+1))),('Rent Roll'!$H4*'Rent Roll'!$D4/12)*((1+'Rent Roll'!$N4)^DATEDIF('Summary &amp; Purchase Assumptions'!$C$18,AZ$6,"Y")))))</f>
        <v>10487.820073345261</v>
      </c>
      <c r="BA10" s="227">
        <f ca="1">IF(BA$6&gt;='Rent Roll'!$M18,('Rent Roll'!$G18*'Rent Roll'!$D4/12)*((1+'Rent Roll'!$X18)^DATEDIF('Rent Roll'!$M18,BA$6,"Y")),
IF(BA$6&gt;'Rent Roll'!$L4,"-",
IF('Rent Roll'!$P4&gt;0,
IF(AND('Rent Roll'!$P4&gt;0,EDATE('Rent Roll'!$K4,'Rent Roll'!$P4*12)&gt;='Commercial Lease'!BA$6),
('Rent Roll'!$H4*'Rent Roll'!$D4/12)*((1+'Rent Roll'!$N4)^DATEDIF('Summary &amp; Purchase Assumptions'!$C$18,BA$6,"Y")),
OFFSET(AZ10,0,-DATEDIF(EDATE('Rent Roll'!$K4,'Rent Roll'!$P4*12),BA$6,"M"))*((1+'Rent Roll'!$O4)^(DATEDIF(EDATE('Rent Roll'!$K4,'Rent Roll'!$P4*12),BA$6,"Y")+1))),('Rent Roll'!$H4*'Rent Roll'!$D4/12)*((1+'Rent Roll'!$N4)^DATEDIF('Summary &amp; Purchase Assumptions'!$C$18,BA$6,"Y")))))</f>
        <v>10487.820073345261</v>
      </c>
      <c r="BB10" s="227">
        <f ca="1">IF(BB$6&gt;='Rent Roll'!$M18,('Rent Roll'!$G18*'Rent Roll'!$D4/12)*((1+'Rent Roll'!$X18)^DATEDIF('Rent Roll'!$M18,BB$6,"Y")),
IF(BB$6&gt;'Rent Roll'!$L4,"-",
IF('Rent Roll'!$P4&gt;0,
IF(AND('Rent Roll'!$P4&gt;0,EDATE('Rent Roll'!$K4,'Rent Roll'!$P4*12)&gt;='Commercial Lease'!BB$6),
('Rent Roll'!$H4*'Rent Roll'!$D4/12)*((1+'Rent Roll'!$N4)^DATEDIF('Summary &amp; Purchase Assumptions'!$C$18,BB$6,"Y")),
OFFSET(BA10,0,-DATEDIF(EDATE('Rent Roll'!$K4,'Rent Roll'!$P4*12),BB$6,"M"))*((1+'Rent Roll'!$O4)^(DATEDIF(EDATE('Rent Roll'!$K4,'Rent Roll'!$P4*12),BB$6,"Y")+1))),('Rent Roll'!$H4*'Rent Roll'!$D4/12)*((1+'Rent Roll'!$N4)^DATEDIF('Summary &amp; Purchase Assumptions'!$C$18,BB$6,"Y")))))</f>
        <v>10802.454675545619</v>
      </c>
      <c r="BC10" s="227">
        <f ca="1">IF(BC$6&gt;='Rent Roll'!$M18,('Rent Roll'!$G18*'Rent Roll'!$D4/12)*((1+'Rent Roll'!$X18)^DATEDIF('Rent Roll'!$M18,BC$6,"Y")),
IF(BC$6&gt;'Rent Roll'!$L4,"-",
IF('Rent Roll'!$P4&gt;0,
IF(AND('Rent Roll'!$P4&gt;0,EDATE('Rent Roll'!$K4,'Rent Roll'!$P4*12)&gt;='Commercial Lease'!BC$6),
('Rent Roll'!$H4*'Rent Roll'!$D4/12)*((1+'Rent Roll'!$N4)^DATEDIF('Summary &amp; Purchase Assumptions'!$C$18,BC$6,"Y")),
OFFSET(BB10,0,-DATEDIF(EDATE('Rent Roll'!$K4,'Rent Roll'!$P4*12),BC$6,"M"))*((1+'Rent Roll'!$O4)^(DATEDIF(EDATE('Rent Roll'!$K4,'Rent Roll'!$P4*12),BC$6,"Y")+1))),('Rent Roll'!$H4*'Rent Roll'!$D4/12)*((1+'Rent Roll'!$N4)^DATEDIF('Summary &amp; Purchase Assumptions'!$C$18,BC$6,"Y")))))</f>
        <v>10802.454675545619</v>
      </c>
      <c r="BD10" s="227">
        <f ca="1">IF(BD$6&gt;='Rent Roll'!$M18,('Rent Roll'!$G18*'Rent Roll'!$D4/12)*((1+'Rent Roll'!$X18)^DATEDIF('Rent Roll'!$M18,BD$6,"Y")),
IF(BD$6&gt;'Rent Roll'!$L4,"-",
IF('Rent Roll'!$P4&gt;0,
IF(AND('Rent Roll'!$P4&gt;0,EDATE('Rent Roll'!$K4,'Rent Roll'!$P4*12)&gt;='Commercial Lease'!BD$6),
('Rent Roll'!$H4*'Rent Roll'!$D4/12)*((1+'Rent Roll'!$N4)^DATEDIF('Summary &amp; Purchase Assumptions'!$C$18,BD$6,"Y")),
OFFSET(BC10,0,-DATEDIF(EDATE('Rent Roll'!$K4,'Rent Roll'!$P4*12),BD$6,"M"))*((1+'Rent Roll'!$O4)^(DATEDIF(EDATE('Rent Roll'!$K4,'Rent Roll'!$P4*12),BD$6,"Y")+1))),('Rent Roll'!$H4*'Rent Roll'!$D4/12)*((1+'Rent Roll'!$N4)^DATEDIF('Summary &amp; Purchase Assumptions'!$C$18,BD$6,"Y")))))</f>
        <v>10802.454675545619</v>
      </c>
      <c r="BE10" s="227">
        <f ca="1">IF(BE$6&gt;='Rent Roll'!$M18,('Rent Roll'!$G18*'Rent Roll'!$D4/12)*((1+'Rent Roll'!$X18)^DATEDIF('Rent Roll'!$M18,BE$6,"Y")),
IF(BE$6&gt;'Rent Roll'!$L4,"-",
IF('Rent Roll'!$P4&gt;0,
IF(AND('Rent Roll'!$P4&gt;0,EDATE('Rent Roll'!$K4,'Rent Roll'!$P4*12)&gt;='Commercial Lease'!BE$6),
('Rent Roll'!$H4*'Rent Roll'!$D4/12)*((1+'Rent Roll'!$N4)^DATEDIF('Summary &amp; Purchase Assumptions'!$C$18,BE$6,"Y")),
OFFSET(BD10,0,-DATEDIF(EDATE('Rent Roll'!$K4,'Rent Roll'!$P4*12),BE$6,"M"))*((1+'Rent Roll'!$O4)^(DATEDIF(EDATE('Rent Roll'!$K4,'Rent Roll'!$P4*12),BE$6,"Y")+1))),('Rent Roll'!$H4*'Rent Roll'!$D4/12)*((1+'Rent Roll'!$N4)^DATEDIF('Summary &amp; Purchase Assumptions'!$C$18,BE$6,"Y")))))</f>
        <v>10802.454675545619</v>
      </c>
      <c r="BF10" s="227">
        <f ca="1">IF(BF$6&gt;='Rent Roll'!$M18,('Rent Roll'!$G18*'Rent Roll'!$D4/12)*((1+'Rent Roll'!$X18)^DATEDIF('Rent Roll'!$M18,BF$6,"Y")),
IF(BF$6&gt;'Rent Roll'!$L4,"-",
IF('Rent Roll'!$P4&gt;0,
IF(AND('Rent Roll'!$P4&gt;0,EDATE('Rent Roll'!$K4,'Rent Roll'!$P4*12)&gt;='Commercial Lease'!BF$6),
('Rent Roll'!$H4*'Rent Roll'!$D4/12)*((1+'Rent Roll'!$N4)^DATEDIF('Summary &amp; Purchase Assumptions'!$C$18,BF$6,"Y")),
OFFSET(BE10,0,-DATEDIF(EDATE('Rent Roll'!$K4,'Rent Roll'!$P4*12),BF$6,"M"))*((1+'Rent Roll'!$O4)^(DATEDIF(EDATE('Rent Roll'!$K4,'Rent Roll'!$P4*12),BF$6,"Y")+1))),('Rent Roll'!$H4*'Rent Roll'!$D4/12)*((1+'Rent Roll'!$N4)^DATEDIF('Summary &amp; Purchase Assumptions'!$C$18,BF$6,"Y")))))</f>
        <v>10802.454675545619</v>
      </c>
      <c r="BG10" s="227">
        <f ca="1">IF(BG$6&gt;='Rent Roll'!$M18,('Rent Roll'!$G18*'Rent Roll'!$D4/12)*((1+'Rent Roll'!$X18)^DATEDIF('Rent Roll'!$M18,BG$6,"Y")),
IF(BG$6&gt;'Rent Roll'!$L4,"-",
IF('Rent Roll'!$P4&gt;0,
IF(AND('Rent Roll'!$P4&gt;0,EDATE('Rent Roll'!$K4,'Rent Roll'!$P4*12)&gt;='Commercial Lease'!BG$6),
('Rent Roll'!$H4*'Rent Roll'!$D4/12)*((1+'Rent Roll'!$N4)^DATEDIF('Summary &amp; Purchase Assumptions'!$C$18,BG$6,"Y")),
OFFSET(BF10,0,-DATEDIF(EDATE('Rent Roll'!$K4,'Rent Roll'!$P4*12),BG$6,"M"))*((1+'Rent Roll'!$O4)^(DATEDIF(EDATE('Rent Roll'!$K4,'Rent Roll'!$P4*12),BG$6,"Y")+1))),('Rent Roll'!$H4*'Rent Roll'!$D4/12)*((1+'Rent Roll'!$N4)^DATEDIF('Summary &amp; Purchase Assumptions'!$C$18,BG$6,"Y")))))</f>
        <v>10802.454675545619</v>
      </c>
      <c r="BH10" s="227">
        <f ca="1">IF(BH$6&gt;='Rent Roll'!$M18,('Rent Roll'!$G18*'Rent Roll'!$D4/12)*((1+'Rent Roll'!$X18)^DATEDIF('Rent Roll'!$M18,BH$6,"Y")),
IF(BH$6&gt;'Rent Roll'!$L4,"-",
IF('Rent Roll'!$P4&gt;0,
IF(AND('Rent Roll'!$P4&gt;0,EDATE('Rent Roll'!$K4,'Rent Roll'!$P4*12)&gt;='Commercial Lease'!BH$6),
('Rent Roll'!$H4*'Rent Roll'!$D4/12)*((1+'Rent Roll'!$N4)^DATEDIF('Summary &amp; Purchase Assumptions'!$C$18,BH$6,"Y")),
OFFSET(BG10,0,-DATEDIF(EDATE('Rent Roll'!$K4,'Rent Roll'!$P4*12),BH$6,"M"))*((1+'Rent Roll'!$O4)^(DATEDIF(EDATE('Rent Roll'!$K4,'Rent Roll'!$P4*12),BH$6,"Y")+1))),('Rent Roll'!$H4*'Rent Roll'!$D4/12)*((1+'Rent Roll'!$N4)^DATEDIF('Summary &amp; Purchase Assumptions'!$C$18,BH$6,"Y")))))</f>
        <v>10802.454675545619</v>
      </c>
      <c r="BI10" s="227">
        <f ca="1">IF(BI$6&gt;='Rent Roll'!$M18,('Rent Roll'!$G18*'Rent Roll'!$D4/12)*((1+'Rent Roll'!$X18)^DATEDIF('Rent Roll'!$M18,BI$6,"Y")),
IF(BI$6&gt;'Rent Roll'!$L4,"-",
IF('Rent Roll'!$P4&gt;0,
IF(AND('Rent Roll'!$P4&gt;0,EDATE('Rent Roll'!$K4,'Rent Roll'!$P4*12)&gt;='Commercial Lease'!BI$6),
('Rent Roll'!$H4*'Rent Roll'!$D4/12)*((1+'Rent Roll'!$N4)^DATEDIF('Summary &amp; Purchase Assumptions'!$C$18,BI$6,"Y")),
OFFSET(BH10,0,-DATEDIF(EDATE('Rent Roll'!$K4,'Rent Roll'!$P4*12),BI$6,"M"))*((1+'Rent Roll'!$O4)^(DATEDIF(EDATE('Rent Roll'!$K4,'Rent Roll'!$P4*12),BI$6,"Y")+1))),('Rent Roll'!$H4*'Rent Roll'!$D4/12)*((1+'Rent Roll'!$N4)^DATEDIF('Summary &amp; Purchase Assumptions'!$C$18,BI$6,"Y")))))</f>
        <v>10802.454675545619</v>
      </c>
      <c r="BJ10" s="227">
        <f ca="1">IF(BJ$6&gt;='Rent Roll'!$M18,('Rent Roll'!$G18*'Rent Roll'!$D4/12)*((1+'Rent Roll'!$X18)^DATEDIF('Rent Roll'!$M18,BJ$6,"Y")),
IF(BJ$6&gt;'Rent Roll'!$L4,"-",
IF('Rent Roll'!$P4&gt;0,
IF(AND('Rent Roll'!$P4&gt;0,EDATE('Rent Roll'!$K4,'Rent Roll'!$P4*12)&gt;='Commercial Lease'!BJ$6),
('Rent Roll'!$H4*'Rent Roll'!$D4/12)*((1+'Rent Roll'!$N4)^DATEDIF('Summary &amp; Purchase Assumptions'!$C$18,BJ$6,"Y")),
OFFSET(BI10,0,-DATEDIF(EDATE('Rent Roll'!$K4,'Rent Roll'!$P4*12),BJ$6,"M"))*((1+'Rent Roll'!$O4)^(DATEDIF(EDATE('Rent Roll'!$K4,'Rent Roll'!$P4*12),BJ$6,"Y")+1))),('Rent Roll'!$H4*'Rent Roll'!$D4/12)*((1+'Rent Roll'!$N4)^DATEDIF('Summary &amp; Purchase Assumptions'!$C$18,BJ$6,"Y")))))</f>
        <v>10802.454675545619</v>
      </c>
      <c r="BK10" s="227">
        <f ca="1">IF(BK$6&gt;='Rent Roll'!$M18,('Rent Roll'!$G18*'Rent Roll'!$D4/12)*((1+'Rent Roll'!$X18)^DATEDIF('Rent Roll'!$M18,BK$6,"Y")),
IF(BK$6&gt;'Rent Roll'!$L4,"-",
IF('Rent Roll'!$P4&gt;0,
IF(AND('Rent Roll'!$P4&gt;0,EDATE('Rent Roll'!$K4,'Rent Roll'!$P4*12)&gt;='Commercial Lease'!BK$6),
('Rent Roll'!$H4*'Rent Roll'!$D4/12)*((1+'Rent Roll'!$N4)^DATEDIF('Summary &amp; Purchase Assumptions'!$C$18,BK$6,"Y")),
OFFSET(BJ10,0,-DATEDIF(EDATE('Rent Roll'!$K4,'Rent Roll'!$P4*12),BK$6,"M"))*((1+'Rent Roll'!$O4)^(DATEDIF(EDATE('Rent Roll'!$K4,'Rent Roll'!$P4*12),BK$6,"Y")+1))),('Rent Roll'!$H4*'Rent Roll'!$D4/12)*((1+'Rent Roll'!$N4)^DATEDIF('Summary &amp; Purchase Assumptions'!$C$18,BK$6,"Y")))))</f>
        <v>10802.454675545619</v>
      </c>
      <c r="BL10" s="227">
        <f ca="1">IF(BL$6&gt;='Rent Roll'!$M18,('Rent Roll'!$G18*'Rent Roll'!$D4/12)*((1+'Rent Roll'!$X18)^DATEDIF('Rent Roll'!$M18,BL$6,"Y")),
IF(BL$6&gt;'Rent Roll'!$L4,"-",
IF('Rent Roll'!$P4&gt;0,
IF(AND('Rent Roll'!$P4&gt;0,EDATE('Rent Roll'!$K4,'Rent Roll'!$P4*12)&gt;='Commercial Lease'!BL$6),
('Rent Roll'!$H4*'Rent Roll'!$D4/12)*((1+'Rent Roll'!$N4)^DATEDIF('Summary &amp; Purchase Assumptions'!$C$18,BL$6,"Y")),
OFFSET(BK10,0,-DATEDIF(EDATE('Rent Roll'!$K4,'Rent Roll'!$P4*12),BL$6,"M"))*((1+'Rent Roll'!$O4)^(DATEDIF(EDATE('Rent Roll'!$K4,'Rent Roll'!$P4*12),BL$6,"Y")+1))),('Rent Roll'!$H4*'Rent Roll'!$D4/12)*((1+'Rent Roll'!$N4)^DATEDIF('Summary &amp; Purchase Assumptions'!$C$18,BL$6,"Y")))))</f>
        <v>10802.454675545619</v>
      </c>
      <c r="BM10" s="227">
        <f ca="1">IF(BM$6&gt;='Rent Roll'!$M18,('Rent Roll'!$G18*'Rent Roll'!$D4/12)*((1+'Rent Roll'!$X18)^DATEDIF('Rent Roll'!$M18,BM$6,"Y")),
IF(BM$6&gt;'Rent Roll'!$L4,"-",
IF('Rent Roll'!$P4&gt;0,
IF(AND('Rent Roll'!$P4&gt;0,EDATE('Rent Roll'!$K4,'Rent Roll'!$P4*12)&gt;='Commercial Lease'!BM$6),
('Rent Roll'!$H4*'Rent Roll'!$D4/12)*((1+'Rent Roll'!$N4)^DATEDIF('Summary &amp; Purchase Assumptions'!$C$18,BM$6,"Y")),
OFFSET(BL10,0,-DATEDIF(EDATE('Rent Roll'!$K4,'Rent Roll'!$P4*12),BM$6,"M"))*((1+'Rent Roll'!$O4)^(DATEDIF(EDATE('Rent Roll'!$K4,'Rent Roll'!$P4*12),BM$6,"Y")+1))),('Rent Roll'!$H4*'Rent Roll'!$D4/12)*((1+'Rent Roll'!$N4)^DATEDIF('Summary &amp; Purchase Assumptions'!$C$18,BM$6,"Y")))))</f>
        <v>10802.454675545619</v>
      </c>
      <c r="BN10" s="227">
        <f ca="1">IF(BN$6&gt;='Rent Roll'!$M18,('Rent Roll'!$G18*'Rent Roll'!$D4/12)*((1+'Rent Roll'!$X18)^DATEDIF('Rent Roll'!$M18,BN$6,"Y")),
IF(BN$6&gt;'Rent Roll'!$L4,"-",
IF('Rent Roll'!$P4&gt;0,
IF(AND('Rent Roll'!$P4&gt;0,EDATE('Rent Roll'!$K4,'Rent Roll'!$P4*12)&gt;='Commercial Lease'!BN$6),
('Rent Roll'!$H4*'Rent Roll'!$D4/12)*((1+'Rent Roll'!$N4)^DATEDIF('Summary &amp; Purchase Assumptions'!$C$18,BN$6,"Y")),
OFFSET(BM10,0,-DATEDIF(EDATE('Rent Roll'!$K4,'Rent Roll'!$P4*12),BN$6,"M"))*((1+'Rent Roll'!$O4)^(DATEDIF(EDATE('Rent Roll'!$K4,'Rent Roll'!$P4*12),BN$6,"Y")+1))),('Rent Roll'!$H4*'Rent Roll'!$D4/12)*((1+'Rent Roll'!$N4)^DATEDIF('Summary &amp; Purchase Assumptions'!$C$18,BN$6,"Y")))))</f>
        <v>11126.528315811987</v>
      </c>
      <c r="BO10" s="227">
        <f ca="1">IF(BO$6&gt;='Rent Roll'!$M18,('Rent Roll'!$G18*'Rent Roll'!$D4/12)*((1+'Rent Roll'!$X18)^DATEDIF('Rent Roll'!$M18,BO$6,"Y")),
IF(BO$6&gt;'Rent Roll'!$L4,"-",
IF('Rent Roll'!$P4&gt;0,
IF(AND('Rent Roll'!$P4&gt;0,EDATE('Rent Roll'!$K4,'Rent Roll'!$P4*12)&gt;='Commercial Lease'!BO$6),
('Rent Roll'!$H4*'Rent Roll'!$D4/12)*((1+'Rent Roll'!$N4)^DATEDIF('Summary &amp; Purchase Assumptions'!$C$18,BO$6,"Y")),
OFFSET(BN10,0,-DATEDIF(EDATE('Rent Roll'!$K4,'Rent Roll'!$P4*12),BO$6,"M"))*((1+'Rent Roll'!$O4)^(DATEDIF(EDATE('Rent Roll'!$K4,'Rent Roll'!$P4*12),BO$6,"Y")+1))),('Rent Roll'!$H4*'Rent Roll'!$D4/12)*((1+'Rent Roll'!$N4)^DATEDIF('Summary &amp; Purchase Assumptions'!$C$18,BO$6,"Y")))))</f>
        <v>11126.528315811987</v>
      </c>
      <c r="BP10" s="227">
        <f ca="1">IF(BP$6&gt;='Rent Roll'!$M18,('Rent Roll'!$G18*'Rent Roll'!$D4/12)*((1+'Rent Roll'!$X18)^DATEDIF('Rent Roll'!$M18,BP$6,"Y")),
IF(BP$6&gt;'Rent Roll'!$L4,"-",
IF('Rent Roll'!$P4&gt;0,
IF(AND('Rent Roll'!$P4&gt;0,EDATE('Rent Roll'!$K4,'Rent Roll'!$P4*12)&gt;='Commercial Lease'!BP$6),
('Rent Roll'!$H4*'Rent Roll'!$D4/12)*((1+'Rent Roll'!$N4)^DATEDIF('Summary &amp; Purchase Assumptions'!$C$18,BP$6,"Y")),
OFFSET(BO10,0,-DATEDIF(EDATE('Rent Roll'!$K4,'Rent Roll'!$P4*12),BP$6,"M"))*((1+'Rent Roll'!$O4)^(DATEDIF(EDATE('Rent Roll'!$K4,'Rent Roll'!$P4*12),BP$6,"Y")+1))),('Rent Roll'!$H4*'Rent Roll'!$D4/12)*((1+'Rent Roll'!$N4)^DATEDIF('Summary &amp; Purchase Assumptions'!$C$18,BP$6,"Y")))))</f>
        <v>11126.528315811987</v>
      </c>
      <c r="BQ10" s="227">
        <f ca="1">IF(BQ$6&gt;='Rent Roll'!$M18,('Rent Roll'!$G18*'Rent Roll'!$D4/12)*((1+'Rent Roll'!$X18)^DATEDIF('Rent Roll'!$M18,BQ$6,"Y")),
IF(BQ$6&gt;'Rent Roll'!$L4,"-",
IF('Rent Roll'!$P4&gt;0,
IF(AND('Rent Roll'!$P4&gt;0,EDATE('Rent Roll'!$K4,'Rent Roll'!$P4*12)&gt;='Commercial Lease'!BQ$6),
('Rent Roll'!$H4*'Rent Roll'!$D4/12)*((1+'Rent Roll'!$N4)^DATEDIF('Summary &amp; Purchase Assumptions'!$C$18,BQ$6,"Y")),
OFFSET(BP10,0,-DATEDIF(EDATE('Rent Roll'!$K4,'Rent Roll'!$P4*12),BQ$6,"M"))*((1+'Rent Roll'!$O4)^(DATEDIF(EDATE('Rent Roll'!$K4,'Rent Roll'!$P4*12),BQ$6,"Y")+1))),('Rent Roll'!$H4*'Rent Roll'!$D4/12)*((1+'Rent Roll'!$N4)^DATEDIF('Summary &amp; Purchase Assumptions'!$C$18,BQ$6,"Y")))))</f>
        <v>11126.528315811987</v>
      </c>
      <c r="BR10" s="227">
        <f ca="1">IF(BR$6&gt;='Rent Roll'!$M18,('Rent Roll'!$G18*'Rent Roll'!$D4/12)*((1+'Rent Roll'!$X18)^DATEDIF('Rent Roll'!$M18,BR$6,"Y")),
IF(BR$6&gt;'Rent Roll'!$L4,"-",
IF('Rent Roll'!$P4&gt;0,
IF(AND('Rent Roll'!$P4&gt;0,EDATE('Rent Roll'!$K4,'Rent Roll'!$P4*12)&gt;='Commercial Lease'!BR$6),
('Rent Roll'!$H4*'Rent Roll'!$D4/12)*((1+'Rent Roll'!$N4)^DATEDIF('Summary &amp; Purchase Assumptions'!$C$18,BR$6,"Y")),
OFFSET(BQ10,0,-DATEDIF(EDATE('Rent Roll'!$K4,'Rent Roll'!$P4*12),BR$6,"M"))*((1+'Rent Roll'!$O4)^(DATEDIF(EDATE('Rent Roll'!$K4,'Rent Roll'!$P4*12),BR$6,"Y")+1))),('Rent Roll'!$H4*'Rent Roll'!$D4/12)*((1+'Rent Roll'!$N4)^DATEDIF('Summary &amp; Purchase Assumptions'!$C$18,BR$6,"Y")))))</f>
        <v>11126.528315811987</v>
      </c>
      <c r="BS10" s="227">
        <f ca="1">IF(BS$6&gt;='Rent Roll'!$M18,('Rent Roll'!$G18*'Rent Roll'!$D4/12)*((1+'Rent Roll'!$X18)^DATEDIF('Rent Roll'!$M18,BS$6,"Y")),
IF(BS$6&gt;'Rent Roll'!$L4,"-",
IF('Rent Roll'!$P4&gt;0,
IF(AND('Rent Roll'!$P4&gt;0,EDATE('Rent Roll'!$K4,'Rent Roll'!$P4*12)&gt;='Commercial Lease'!BS$6),
('Rent Roll'!$H4*'Rent Roll'!$D4/12)*((1+'Rent Roll'!$N4)^DATEDIF('Summary &amp; Purchase Assumptions'!$C$18,BS$6,"Y")),
OFFSET(BR10,0,-DATEDIF(EDATE('Rent Roll'!$K4,'Rent Roll'!$P4*12),BS$6,"M"))*((1+'Rent Roll'!$O4)^(DATEDIF(EDATE('Rent Roll'!$K4,'Rent Roll'!$P4*12),BS$6,"Y")+1))),('Rent Roll'!$H4*'Rent Roll'!$D4/12)*((1+'Rent Roll'!$N4)^DATEDIF('Summary &amp; Purchase Assumptions'!$C$18,BS$6,"Y")))))</f>
        <v>11126.528315811987</v>
      </c>
      <c r="BT10" s="227">
        <f ca="1">IF(BT$6&gt;='Rent Roll'!$M18,('Rent Roll'!$G18*'Rent Roll'!$D4/12)*((1+'Rent Roll'!$X18)^DATEDIF('Rent Roll'!$M18,BT$6,"Y")),
IF(BT$6&gt;'Rent Roll'!$L4,"-",
IF('Rent Roll'!$P4&gt;0,
IF(AND('Rent Roll'!$P4&gt;0,EDATE('Rent Roll'!$K4,'Rent Roll'!$P4*12)&gt;='Commercial Lease'!BT$6),
('Rent Roll'!$H4*'Rent Roll'!$D4/12)*((1+'Rent Roll'!$N4)^DATEDIF('Summary &amp; Purchase Assumptions'!$C$18,BT$6,"Y")),
OFFSET(BS10,0,-DATEDIF(EDATE('Rent Roll'!$K4,'Rent Roll'!$P4*12),BT$6,"M"))*((1+'Rent Roll'!$O4)^(DATEDIF(EDATE('Rent Roll'!$K4,'Rent Roll'!$P4*12),BT$6,"Y")+1))),('Rent Roll'!$H4*'Rent Roll'!$D4/12)*((1+'Rent Roll'!$N4)^DATEDIF('Summary &amp; Purchase Assumptions'!$C$18,BT$6,"Y")))))</f>
        <v>11126.528315811987</v>
      </c>
      <c r="BU10" s="227">
        <f ca="1">IF(BU$6&gt;='Rent Roll'!$M18,('Rent Roll'!$G18*'Rent Roll'!$D4/12)*((1+'Rent Roll'!$X18)^DATEDIF('Rent Roll'!$M18,BU$6,"Y")),
IF(BU$6&gt;'Rent Roll'!$L4,"-",
IF('Rent Roll'!$P4&gt;0,
IF(AND('Rent Roll'!$P4&gt;0,EDATE('Rent Roll'!$K4,'Rent Roll'!$P4*12)&gt;='Commercial Lease'!BU$6),
('Rent Roll'!$H4*'Rent Roll'!$D4/12)*((1+'Rent Roll'!$N4)^DATEDIF('Summary &amp; Purchase Assumptions'!$C$18,BU$6,"Y")),
OFFSET(BT10,0,-DATEDIF(EDATE('Rent Roll'!$K4,'Rent Roll'!$P4*12),BU$6,"M"))*((1+'Rent Roll'!$O4)^(DATEDIF(EDATE('Rent Roll'!$K4,'Rent Roll'!$P4*12),BU$6,"Y")+1))),('Rent Roll'!$H4*'Rent Roll'!$D4/12)*((1+'Rent Roll'!$N4)^DATEDIF('Summary &amp; Purchase Assumptions'!$C$18,BU$6,"Y")))))</f>
        <v>11126.528315811987</v>
      </c>
      <c r="BV10" s="227">
        <f ca="1">IF(BV$6&gt;='Rent Roll'!$M18,('Rent Roll'!$G18*'Rent Roll'!$D4/12)*((1+'Rent Roll'!$X18)^DATEDIF('Rent Roll'!$M18,BV$6,"Y")),
IF(BV$6&gt;'Rent Roll'!$L4,"-",
IF('Rent Roll'!$P4&gt;0,
IF(AND('Rent Roll'!$P4&gt;0,EDATE('Rent Roll'!$K4,'Rent Roll'!$P4*12)&gt;='Commercial Lease'!BV$6),
('Rent Roll'!$H4*'Rent Roll'!$D4/12)*((1+'Rent Roll'!$N4)^DATEDIF('Summary &amp; Purchase Assumptions'!$C$18,BV$6,"Y")),
OFFSET(BU10,0,-DATEDIF(EDATE('Rent Roll'!$K4,'Rent Roll'!$P4*12),BV$6,"M"))*((1+'Rent Roll'!$O4)^(DATEDIF(EDATE('Rent Roll'!$K4,'Rent Roll'!$P4*12),BV$6,"Y")+1))),('Rent Roll'!$H4*'Rent Roll'!$D4/12)*((1+'Rent Roll'!$N4)^DATEDIF('Summary &amp; Purchase Assumptions'!$C$18,BV$6,"Y")))))</f>
        <v>11126.528315811987</v>
      </c>
      <c r="BW10" s="227">
        <f ca="1">IF(BW$6&gt;='Rent Roll'!$M18,('Rent Roll'!$G18*'Rent Roll'!$D4/12)*((1+'Rent Roll'!$X18)^DATEDIF('Rent Roll'!$M18,BW$6,"Y")),
IF(BW$6&gt;'Rent Roll'!$L4,"-",
IF('Rent Roll'!$P4&gt;0,
IF(AND('Rent Roll'!$P4&gt;0,EDATE('Rent Roll'!$K4,'Rent Roll'!$P4*12)&gt;='Commercial Lease'!BW$6),
('Rent Roll'!$H4*'Rent Roll'!$D4/12)*((1+'Rent Roll'!$N4)^DATEDIF('Summary &amp; Purchase Assumptions'!$C$18,BW$6,"Y")),
OFFSET(BV10,0,-DATEDIF(EDATE('Rent Roll'!$K4,'Rent Roll'!$P4*12),BW$6,"M"))*((1+'Rent Roll'!$O4)^(DATEDIF(EDATE('Rent Roll'!$K4,'Rent Roll'!$P4*12),BW$6,"Y")+1))),('Rent Roll'!$H4*'Rent Roll'!$D4/12)*((1+'Rent Roll'!$N4)^DATEDIF('Summary &amp; Purchase Assumptions'!$C$18,BW$6,"Y")))))</f>
        <v>11126.528315811987</v>
      </c>
      <c r="BX10" s="227">
        <f ca="1">IF(BX$6&gt;='Rent Roll'!$M18,('Rent Roll'!$G18*'Rent Roll'!$D4/12)*((1+'Rent Roll'!$X18)^DATEDIF('Rent Roll'!$M18,BX$6,"Y")),
IF(BX$6&gt;'Rent Roll'!$L4,"-",
IF('Rent Roll'!$P4&gt;0,
IF(AND('Rent Roll'!$P4&gt;0,EDATE('Rent Roll'!$K4,'Rent Roll'!$P4*12)&gt;='Commercial Lease'!BX$6),
('Rent Roll'!$H4*'Rent Roll'!$D4/12)*((1+'Rent Roll'!$N4)^DATEDIF('Summary &amp; Purchase Assumptions'!$C$18,BX$6,"Y")),
OFFSET(BW10,0,-DATEDIF(EDATE('Rent Roll'!$K4,'Rent Roll'!$P4*12),BX$6,"M"))*((1+'Rent Roll'!$O4)^(DATEDIF(EDATE('Rent Roll'!$K4,'Rent Roll'!$P4*12),BX$6,"Y")+1))),('Rent Roll'!$H4*'Rent Roll'!$D4/12)*((1+'Rent Roll'!$N4)^DATEDIF('Summary &amp; Purchase Assumptions'!$C$18,BX$6,"Y")))))</f>
        <v>11126.528315811987</v>
      </c>
      <c r="BY10" s="227">
        <f ca="1">IF(BY$6&gt;='Rent Roll'!$M18,('Rent Roll'!$G18*'Rent Roll'!$D4/12)*((1+'Rent Roll'!$X18)^DATEDIF('Rent Roll'!$M18,BY$6,"Y")),
IF(BY$6&gt;'Rent Roll'!$L4,"-",
IF('Rent Roll'!$P4&gt;0,
IF(AND('Rent Roll'!$P4&gt;0,EDATE('Rent Roll'!$K4,'Rent Roll'!$P4*12)&gt;='Commercial Lease'!BY$6),
('Rent Roll'!$H4*'Rent Roll'!$D4/12)*((1+'Rent Roll'!$N4)^DATEDIF('Summary &amp; Purchase Assumptions'!$C$18,BY$6,"Y")),
OFFSET(BX10,0,-DATEDIF(EDATE('Rent Roll'!$K4,'Rent Roll'!$P4*12),BY$6,"M"))*((1+'Rent Roll'!$O4)^(DATEDIF(EDATE('Rent Roll'!$K4,'Rent Roll'!$P4*12),BY$6,"Y")+1))),('Rent Roll'!$H4*'Rent Roll'!$D4/12)*((1+'Rent Roll'!$N4)^DATEDIF('Summary &amp; Purchase Assumptions'!$C$18,BY$6,"Y")))))</f>
        <v>11126.528315811987</v>
      </c>
      <c r="BZ10" s="227">
        <f ca="1">IF(BZ$6&gt;='Rent Roll'!$M18,('Rent Roll'!$G18*'Rent Roll'!$D4/12)*((1+'Rent Roll'!$X18)^DATEDIF('Rent Roll'!$M18,BZ$6,"Y")),
IF(BZ$6&gt;'Rent Roll'!$L4,"-",
IF('Rent Roll'!$P4&gt;0,
IF(AND('Rent Roll'!$P4&gt;0,EDATE('Rent Roll'!$K4,'Rent Roll'!$P4*12)&gt;='Commercial Lease'!BZ$6),
('Rent Roll'!$H4*'Rent Roll'!$D4/12)*((1+'Rent Roll'!$N4)^DATEDIF('Summary &amp; Purchase Assumptions'!$C$18,BZ$6,"Y")),
OFFSET(BY10,0,-DATEDIF(EDATE('Rent Roll'!$K4,'Rent Roll'!$P4*12),BZ$6,"M"))*((1+'Rent Roll'!$O4)^(DATEDIF(EDATE('Rent Roll'!$K4,'Rent Roll'!$P4*12),BZ$6,"Y")+1))),('Rent Roll'!$H4*'Rent Roll'!$D4/12)*((1+'Rent Roll'!$N4)^DATEDIF('Summary &amp; Purchase Assumptions'!$C$18,BZ$6,"Y")))))</f>
        <v>11460.324165286347</v>
      </c>
      <c r="CA10" s="227">
        <f ca="1">IF(CA$6&gt;='Rent Roll'!$M18,('Rent Roll'!$G18*'Rent Roll'!$D4/12)*((1+'Rent Roll'!$X18)^DATEDIF('Rent Roll'!$M18,CA$6,"Y")),
IF(CA$6&gt;'Rent Roll'!$L4,"-",
IF('Rent Roll'!$P4&gt;0,
IF(AND('Rent Roll'!$P4&gt;0,EDATE('Rent Roll'!$K4,'Rent Roll'!$P4*12)&gt;='Commercial Lease'!CA$6),
('Rent Roll'!$H4*'Rent Roll'!$D4/12)*((1+'Rent Roll'!$N4)^DATEDIF('Summary &amp; Purchase Assumptions'!$C$18,CA$6,"Y")),
OFFSET(BZ10,0,-DATEDIF(EDATE('Rent Roll'!$K4,'Rent Roll'!$P4*12),CA$6,"M"))*((1+'Rent Roll'!$O4)^(DATEDIF(EDATE('Rent Roll'!$K4,'Rent Roll'!$P4*12),CA$6,"Y")+1))),('Rent Roll'!$H4*'Rent Roll'!$D4/12)*((1+'Rent Roll'!$N4)^DATEDIF('Summary &amp; Purchase Assumptions'!$C$18,CA$6,"Y")))))</f>
        <v>11460.324165286347</v>
      </c>
      <c r="CB10" s="227">
        <f ca="1">IF(CB$6&gt;='Rent Roll'!$M18,('Rent Roll'!$G18*'Rent Roll'!$D4/12)*((1+'Rent Roll'!$X18)^DATEDIF('Rent Roll'!$M18,CB$6,"Y")),
IF(CB$6&gt;'Rent Roll'!$L4,"-",
IF('Rent Roll'!$P4&gt;0,
IF(AND('Rent Roll'!$P4&gt;0,EDATE('Rent Roll'!$K4,'Rent Roll'!$P4*12)&gt;='Commercial Lease'!CB$6),
('Rent Roll'!$H4*'Rent Roll'!$D4/12)*((1+'Rent Roll'!$N4)^DATEDIF('Summary &amp; Purchase Assumptions'!$C$18,CB$6,"Y")),
OFFSET(CA10,0,-DATEDIF(EDATE('Rent Roll'!$K4,'Rent Roll'!$P4*12),CB$6,"M"))*((1+'Rent Roll'!$O4)^(DATEDIF(EDATE('Rent Roll'!$K4,'Rent Roll'!$P4*12),CB$6,"Y")+1))),('Rent Roll'!$H4*'Rent Roll'!$D4/12)*((1+'Rent Roll'!$N4)^DATEDIF('Summary &amp; Purchase Assumptions'!$C$18,CB$6,"Y")))))</f>
        <v>11460.324165286347</v>
      </c>
      <c r="CC10" s="227">
        <f ca="1">IF(CC$6&gt;='Rent Roll'!$M18,('Rent Roll'!$G18*'Rent Roll'!$D4/12)*((1+'Rent Roll'!$X18)^DATEDIF('Rent Roll'!$M18,CC$6,"Y")),
IF(CC$6&gt;'Rent Roll'!$L4,"-",
IF('Rent Roll'!$P4&gt;0,
IF(AND('Rent Roll'!$P4&gt;0,EDATE('Rent Roll'!$K4,'Rent Roll'!$P4*12)&gt;='Commercial Lease'!CC$6),
('Rent Roll'!$H4*'Rent Roll'!$D4/12)*((1+'Rent Roll'!$N4)^DATEDIF('Summary &amp; Purchase Assumptions'!$C$18,CC$6,"Y")),
OFFSET(CB10,0,-DATEDIF(EDATE('Rent Roll'!$K4,'Rent Roll'!$P4*12),CC$6,"M"))*((1+'Rent Roll'!$O4)^(DATEDIF(EDATE('Rent Roll'!$K4,'Rent Roll'!$P4*12),CC$6,"Y")+1))),('Rent Roll'!$H4*'Rent Roll'!$D4/12)*((1+'Rent Roll'!$N4)^DATEDIF('Summary &amp; Purchase Assumptions'!$C$18,CC$6,"Y")))))</f>
        <v>11460.324165286347</v>
      </c>
      <c r="CD10" s="227">
        <f ca="1">IF(CD$6&gt;='Rent Roll'!$M18,('Rent Roll'!$G18*'Rent Roll'!$D4/12)*((1+'Rent Roll'!$X18)^DATEDIF('Rent Roll'!$M18,CD$6,"Y")),
IF(CD$6&gt;'Rent Roll'!$L4,"-",
IF('Rent Roll'!$P4&gt;0,
IF(AND('Rent Roll'!$P4&gt;0,EDATE('Rent Roll'!$K4,'Rent Roll'!$P4*12)&gt;='Commercial Lease'!CD$6),
('Rent Roll'!$H4*'Rent Roll'!$D4/12)*((1+'Rent Roll'!$N4)^DATEDIF('Summary &amp; Purchase Assumptions'!$C$18,CD$6,"Y")),
OFFSET(CC10,0,-DATEDIF(EDATE('Rent Roll'!$K4,'Rent Roll'!$P4*12),CD$6,"M"))*((1+'Rent Roll'!$O4)^(DATEDIF(EDATE('Rent Roll'!$K4,'Rent Roll'!$P4*12),CD$6,"Y")+1))),('Rent Roll'!$H4*'Rent Roll'!$D4/12)*((1+'Rent Roll'!$N4)^DATEDIF('Summary &amp; Purchase Assumptions'!$C$18,CD$6,"Y")))))</f>
        <v>11460.324165286347</v>
      </c>
      <c r="CE10" s="227">
        <f ca="1">IF(CE$6&gt;='Rent Roll'!$M18,('Rent Roll'!$G18*'Rent Roll'!$D4/12)*((1+'Rent Roll'!$X18)^DATEDIF('Rent Roll'!$M18,CE$6,"Y")),
IF(CE$6&gt;'Rent Roll'!$L4,"-",
IF('Rent Roll'!$P4&gt;0,
IF(AND('Rent Roll'!$P4&gt;0,EDATE('Rent Roll'!$K4,'Rent Roll'!$P4*12)&gt;='Commercial Lease'!CE$6),
('Rent Roll'!$H4*'Rent Roll'!$D4/12)*((1+'Rent Roll'!$N4)^DATEDIF('Summary &amp; Purchase Assumptions'!$C$18,CE$6,"Y")),
OFFSET(CD10,0,-DATEDIF(EDATE('Rent Roll'!$K4,'Rent Roll'!$P4*12),CE$6,"M"))*((1+'Rent Roll'!$O4)^(DATEDIF(EDATE('Rent Roll'!$K4,'Rent Roll'!$P4*12),CE$6,"Y")+1))),('Rent Roll'!$H4*'Rent Roll'!$D4/12)*((1+'Rent Roll'!$N4)^DATEDIF('Summary &amp; Purchase Assumptions'!$C$18,CE$6,"Y")))))</f>
        <v>11460.324165286347</v>
      </c>
      <c r="CF10" s="227">
        <f ca="1">IF(CF$6&gt;='Rent Roll'!$M18,('Rent Roll'!$G18*'Rent Roll'!$D4/12)*((1+'Rent Roll'!$X18)^DATEDIF('Rent Roll'!$M18,CF$6,"Y")),
IF(CF$6&gt;'Rent Roll'!$L4,"-",
IF('Rent Roll'!$P4&gt;0,
IF(AND('Rent Roll'!$P4&gt;0,EDATE('Rent Roll'!$K4,'Rent Roll'!$P4*12)&gt;='Commercial Lease'!CF$6),
('Rent Roll'!$H4*'Rent Roll'!$D4/12)*((1+'Rent Roll'!$N4)^DATEDIF('Summary &amp; Purchase Assumptions'!$C$18,CF$6,"Y")),
OFFSET(CE10,0,-DATEDIF(EDATE('Rent Roll'!$K4,'Rent Roll'!$P4*12),CF$6,"M"))*((1+'Rent Roll'!$O4)^(DATEDIF(EDATE('Rent Roll'!$K4,'Rent Roll'!$P4*12),CF$6,"Y")+1))),('Rent Roll'!$H4*'Rent Roll'!$D4/12)*((1+'Rent Roll'!$N4)^DATEDIF('Summary &amp; Purchase Assumptions'!$C$18,CF$6,"Y")))))</f>
        <v>11460.324165286347</v>
      </c>
      <c r="CG10" s="227">
        <f ca="1">IF(CG$6&gt;='Rent Roll'!$M18,('Rent Roll'!$G18*'Rent Roll'!$D4/12)*((1+'Rent Roll'!$X18)^DATEDIF('Rent Roll'!$M18,CG$6,"Y")),
IF(CG$6&gt;'Rent Roll'!$L4,"-",
IF('Rent Roll'!$P4&gt;0,
IF(AND('Rent Roll'!$P4&gt;0,EDATE('Rent Roll'!$K4,'Rent Roll'!$P4*12)&gt;='Commercial Lease'!CG$6),
('Rent Roll'!$H4*'Rent Roll'!$D4/12)*((1+'Rent Roll'!$N4)^DATEDIF('Summary &amp; Purchase Assumptions'!$C$18,CG$6,"Y")),
OFFSET(CF10,0,-DATEDIF(EDATE('Rent Roll'!$K4,'Rent Roll'!$P4*12),CG$6,"M"))*((1+'Rent Roll'!$O4)^(DATEDIF(EDATE('Rent Roll'!$K4,'Rent Roll'!$P4*12),CG$6,"Y")+1))),('Rent Roll'!$H4*'Rent Roll'!$D4/12)*((1+'Rent Roll'!$N4)^DATEDIF('Summary &amp; Purchase Assumptions'!$C$18,CG$6,"Y")))))</f>
        <v>11460.324165286347</v>
      </c>
      <c r="CH10" s="227">
        <f ca="1">IF(CH$6&gt;='Rent Roll'!$M18,('Rent Roll'!$G18*'Rent Roll'!$D4/12)*((1+'Rent Roll'!$X18)^DATEDIF('Rent Roll'!$M18,CH$6,"Y")),
IF(CH$6&gt;'Rent Roll'!$L4,"-",
IF('Rent Roll'!$P4&gt;0,
IF(AND('Rent Roll'!$P4&gt;0,EDATE('Rent Roll'!$K4,'Rent Roll'!$P4*12)&gt;='Commercial Lease'!CH$6),
('Rent Roll'!$H4*'Rent Roll'!$D4/12)*((1+'Rent Roll'!$N4)^DATEDIF('Summary &amp; Purchase Assumptions'!$C$18,CH$6,"Y")),
OFFSET(CG10,0,-DATEDIF(EDATE('Rent Roll'!$K4,'Rent Roll'!$P4*12),CH$6,"M"))*((1+'Rent Roll'!$O4)^(DATEDIF(EDATE('Rent Roll'!$K4,'Rent Roll'!$P4*12),CH$6,"Y")+1))),('Rent Roll'!$H4*'Rent Roll'!$D4/12)*((1+'Rent Roll'!$N4)^DATEDIF('Summary &amp; Purchase Assumptions'!$C$18,CH$6,"Y")))))</f>
        <v>11460.324165286347</v>
      </c>
      <c r="CI10" s="227">
        <f ca="1">IF(CI$6&gt;='Rent Roll'!$M18,('Rent Roll'!$G18*'Rent Roll'!$D4/12)*((1+'Rent Roll'!$X18)^DATEDIF('Rent Roll'!$M18,CI$6,"Y")),
IF(CI$6&gt;'Rent Roll'!$L4,"-",
IF('Rent Roll'!$P4&gt;0,
IF(AND('Rent Roll'!$P4&gt;0,EDATE('Rent Roll'!$K4,'Rent Roll'!$P4*12)&gt;='Commercial Lease'!CI$6),
('Rent Roll'!$H4*'Rent Roll'!$D4/12)*((1+'Rent Roll'!$N4)^DATEDIF('Summary &amp; Purchase Assumptions'!$C$18,CI$6,"Y")),
OFFSET(CH10,0,-DATEDIF(EDATE('Rent Roll'!$K4,'Rent Roll'!$P4*12),CI$6,"M"))*((1+'Rent Roll'!$O4)^(DATEDIF(EDATE('Rent Roll'!$K4,'Rent Roll'!$P4*12),CI$6,"Y")+1))),('Rent Roll'!$H4*'Rent Roll'!$D4/12)*((1+'Rent Roll'!$N4)^DATEDIF('Summary &amp; Purchase Assumptions'!$C$18,CI$6,"Y")))))</f>
        <v>11460.324165286347</v>
      </c>
      <c r="CJ10" s="227">
        <f ca="1">IF(CJ$6&gt;='Rent Roll'!$M18,('Rent Roll'!$G18*'Rent Roll'!$D4/12)*((1+'Rent Roll'!$X18)^DATEDIF('Rent Roll'!$M18,CJ$6,"Y")),
IF(CJ$6&gt;'Rent Roll'!$L4,"-",
IF('Rent Roll'!$P4&gt;0,
IF(AND('Rent Roll'!$P4&gt;0,EDATE('Rent Roll'!$K4,'Rent Roll'!$P4*12)&gt;='Commercial Lease'!CJ$6),
('Rent Roll'!$H4*'Rent Roll'!$D4/12)*((1+'Rent Roll'!$N4)^DATEDIF('Summary &amp; Purchase Assumptions'!$C$18,CJ$6,"Y")),
OFFSET(CI10,0,-DATEDIF(EDATE('Rent Roll'!$K4,'Rent Roll'!$P4*12),CJ$6,"M"))*((1+'Rent Roll'!$O4)^(DATEDIF(EDATE('Rent Roll'!$K4,'Rent Roll'!$P4*12),CJ$6,"Y")+1))),('Rent Roll'!$H4*'Rent Roll'!$D4/12)*((1+'Rent Roll'!$N4)^DATEDIF('Summary &amp; Purchase Assumptions'!$C$18,CJ$6,"Y")))))</f>
        <v>11460.324165286347</v>
      </c>
      <c r="CK10" s="227">
        <f ca="1">IF(CK$6&gt;='Rent Roll'!$M18,('Rent Roll'!$G18*'Rent Roll'!$D4/12)*((1+'Rent Roll'!$X18)^DATEDIF('Rent Roll'!$M18,CK$6,"Y")),
IF(CK$6&gt;'Rent Roll'!$L4,"-",
IF('Rent Roll'!$P4&gt;0,
IF(AND('Rent Roll'!$P4&gt;0,EDATE('Rent Roll'!$K4,'Rent Roll'!$P4*12)&gt;='Commercial Lease'!CK$6),
('Rent Roll'!$H4*'Rent Roll'!$D4/12)*((1+'Rent Roll'!$N4)^DATEDIF('Summary &amp; Purchase Assumptions'!$C$18,CK$6,"Y")),
OFFSET(CJ10,0,-DATEDIF(EDATE('Rent Roll'!$K4,'Rent Roll'!$P4*12),CK$6,"M"))*((1+'Rent Roll'!$O4)^(DATEDIF(EDATE('Rent Roll'!$K4,'Rent Roll'!$P4*12),CK$6,"Y")+1))),('Rent Roll'!$H4*'Rent Roll'!$D4/12)*((1+'Rent Roll'!$N4)^DATEDIF('Summary &amp; Purchase Assumptions'!$C$18,CK$6,"Y")))))</f>
        <v>11460.324165286347</v>
      </c>
      <c r="CL10" s="227">
        <f ca="1">IF(CL$6&gt;='Rent Roll'!$M18,('Rent Roll'!$G18*'Rent Roll'!$D4/12)*((1+'Rent Roll'!$X18)^DATEDIF('Rent Roll'!$M18,CL$6,"Y")),
IF(CL$6&gt;'Rent Roll'!$L4,"-",
IF('Rent Roll'!$P4&gt;0,
IF(AND('Rent Roll'!$P4&gt;0,EDATE('Rent Roll'!$K4,'Rent Roll'!$P4*12)&gt;='Commercial Lease'!CL$6),
('Rent Roll'!$H4*'Rent Roll'!$D4/12)*((1+'Rent Roll'!$N4)^DATEDIF('Summary &amp; Purchase Assumptions'!$C$18,CL$6,"Y")),
OFFSET(CK10,0,-DATEDIF(EDATE('Rent Roll'!$K4,'Rent Roll'!$P4*12),CL$6,"M"))*((1+'Rent Roll'!$O4)^(DATEDIF(EDATE('Rent Roll'!$K4,'Rent Roll'!$P4*12),CL$6,"Y")+1))),('Rent Roll'!$H4*'Rent Roll'!$D4/12)*((1+'Rent Roll'!$N4)^DATEDIF('Summary &amp; Purchase Assumptions'!$C$18,CL$6,"Y")))))</f>
        <v>11804.133890244939</v>
      </c>
      <c r="CM10" s="227">
        <f ca="1">IF(CM$6&gt;='Rent Roll'!$M18,('Rent Roll'!$G18*'Rent Roll'!$D4/12)*((1+'Rent Roll'!$X18)^DATEDIF('Rent Roll'!$M18,CM$6,"Y")),
IF(CM$6&gt;'Rent Roll'!$L4,"-",
IF('Rent Roll'!$P4&gt;0,
IF(AND('Rent Roll'!$P4&gt;0,EDATE('Rent Roll'!$K4,'Rent Roll'!$P4*12)&gt;='Commercial Lease'!CM$6),
('Rent Roll'!$H4*'Rent Roll'!$D4/12)*((1+'Rent Roll'!$N4)^DATEDIF('Summary &amp; Purchase Assumptions'!$C$18,CM$6,"Y")),
OFFSET(CL10,0,-DATEDIF(EDATE('Rent Roll'!$K4,'Rent Roll'!$P4*12),CM$6,"M"))*((1+'Rent Roll'!$O4)^(DATEDIF(EDATE('Rent Roll'!$K4,'Rent Roll'!$P4*12),CM$6,"Y")+1))),('Rent Roll'!$H4*'Rent Roll'!$D4/12)*((1+'Rent Roll'!$N4)^DATEDIF('Summary &amp; Purchase Assumptions'!$C$18,CM$6,"Y")))))</f>
        <v>11804.133890244939</v>
      </c>
      <c r="CN10" s="227">
        <f ca="1">IF(CN$6&gt;='Rent Roll'!$M18,('Rent Roll'!$G18*'Rent Roll'!$D4/12)*((1+'Rent Roll'!$X18)^DATEDIF('Rent Roll'!$M18,CN$6,"Y")),
IF(CN$6&gt;'Rent Roll'!$L4,"-",
IF('Rent Roll'!$P4&gt;0,
IF(AND('Rent Roll'!$P4&gt;0,EDATE('Rent Roll'!$K4,'Rent Roll'!$P4*12)&gt;='Commercial Lease'!CN$6),
('Rent Roll'!$H4*'Rent Roll'!$D4/12)*((1+'Rent Roll'!$N4)^DATEDIF('Summary &amp; Purchase Assumptions'!$C$18,CN$6,"Y")),
OFFSET(CM10,0,-DATEDIF(EDATE('Rent Roll'!$K4,'Rent Roll'!$P4*12),CN$6,"M"))*((1+'Rent Roll'!$O4)^(DATEDIF(EDATE('Rent Roll'!$K4,'Rent Roll'!$P4*12),CN$6,"Y")+1))),('Rent Roll'!$H4*'Rent Roll'!$D4/12)*((1+'Rent Roll'!$N4)^DATEDIF('Summary &amp; Purchase Assumptions'!$C$18,CN$6,"Y")))))</f>
        <v>11804.133890244939</v>
      </c>
      <c r="CO10" s="227">
        <f ca="1">IF(CO$6&gt;='Rent Roll'!$M18,('Rent Roll'!$G18*'Rent Roll'!$D4/12)*((1+'Rent Roll'!$X18)^DATEDIF('Rent Roll'!$M18,CO$6,"Y")),
IF(CO$6&gt;'Rent Roll'!$L4,"-",
IF('Rent Roll'!$P4&gt;0,
IF(AND('Rent Roll'!$P4&gt;0,EDATE('Rent Roll'!$K4,'Rent Roll'!$P4*12)&gt;='Commercial Lease'!CO$6),
('Rent Roll'!$H4*'Rent Roll'!$D4/12)*((1+'Rent Roll'!$N4)^DATEDIF('Summary &amp; Purchase Assumptions'!$C$18,CO$6,"Y")),
OFFSET(CN10,0,-DATEDIF(EDATE('Rent Roll'!$K4,'Rent Roll'!$P4*12),CO$6,"M"))*((1+'Rent Roll'!$O4)^(DATEDIF(EDATE('Rent Roll'!$K4,'Rent Roll'!$P4*12),CO$6,"Y")+1))),('Rent Roll'!$H4*'Rent Roll'!$D4/12)*((1+'Rent Roll'!$N4)^DATEDIF('Summary &amp; Purchase Assumptions'!$C$18,CO$6,"Y")))))</f>
        <v>11804.133890244939</v>
      </c>
      <c r="CP10" s="227">
        <f ca="1">IF(CP$6&gt;='Rent Roll'!$M18,('Rent Roll'!$G18*'Rent Roll'!$D4/12)*((1+'Rent Roll'!$X18)^DATEDIF('Rent Roll'!$M18,CP$6,"Y")),
IF(CP$6&gt;'Rent Roll'!$L4,"-",
IF('Rent Roll'!$P4&gt;0,
IF(AND('Rent Roll'!$P4&gt;0,EDATE('Rent Roll'!$K4,'Rent Roll'!$P4*12)&gt;='Commercial Lease'!CP$6),
('Rent Roll'!$H4*'Rent Roll'!$D4/12)*((1+'Rent Roll'!$N4)^DATEDIF('Summary &amp; Purchase Assumptions'!$C$18,CP$6,"Y")),
OFFSET(CO10,0,-DATEDIF(EDATE('Rent Roll'!$K4,'Rent Roll'!$P4*12),CP$6,"M"))*((1+'Rent Roll'!$O4)^(DATEDIF(EDATE('Rent Roll'!$K4,'Rent Roll'!$P4*12),CP$6,"Y")+1))),('Rent Roll'!$H4*'Rent Roll'!$D4/12)*((1+'Rent Roll'!$N4)^DATEDIF('Summary &amp; Purchase Assumptions'!$C$18,CP$6,"Y")))))</f>
        <v>11804.133890244939</v>
      </c>
      <c r="CQ10" s="227">
        <f ca="1">IF(CQ$6&gt;='Rent Roll'!$M18,('Rent Roll'!$G18*'Rent Roll'!$D4/12)*((1+'Rent Roll'!$X18)^DATEDIF('Rent Roll'!$M18,CQ$6,"Y")),
IF(CQ$6&gt;'Rent Roll'!$L4,"-",
IF('Rent Roll'!$P4&gt;0,
IF(AND('Rent Roll'!$P4&gt;0,EDATE('Rent Roll'!$K4,'Rent Roll'!$P4*12)&gt;='Commercial Lease'!CQ$6),
('Rent Roll'!$H4*'Rent Roll'!$D4/12)*((1+'Rent Roll'!$N4)^DATEDIF('Summary &amp; Purchase Assumptions'!$C$18,CQ$6,"Y")),
OFFSET(CP10,0,-DATEDIF(EDATE('Rent Roll'!$K4,'Rent Roll'!$P4*12),CQ$6,"M"))*((1+'Rent Roll'!$O4)^(DATEDIF(EDATE('Rent Roll'!$K4,'Rent Roll'!$P4*12),CQ$6,"Y")+1))),('Rent Roll'!$H4*'Rent Roll'!$D4/12)*((1+'Rent Roll'!$N4)^DATEDIF('Summary &amp; Purchase Assumptions'!$C$18,CQ$6,"Y")))))</f>
        <v>11804.133890244939</v>
      </c>
      <c r="CR10" s="227">
        <f ca="1">IF(CR$6&gt;='Rent Roll'!$M18,('Rent Roll'!$G18*'Rent Roll'!$D4/12)*((1+'Rent Roll'!$X18)^DATEDIF('Rent Roll'!$M18,CR$6,"Y")),
IF(CR$6&gt;'Rent Roll'!$L4,"-",
IF('Rent Roll'!$P4&gt;0,
IF(AND('Rent Roll'!$P4&gt;0,EDATE('Rent Roll'!$K4,'Rent Roll'!$P4*12)&gt;='Commercial Lease'!CR$6),
('Rent Roll'!$H4*'Rent Roll'!$D4/12)*((1+'Rent Roll'!$N4)^DATEDIF('Summary &amp; Purchase Assumptions'!$C$18,CR$6,"Y")),
OFFSET(CQ10,0,-DATEDIF(EDATE('Rent Roll'!$K4,'Rent Roll'!$P4*12),CR$6,"M"))*((1+'Rent Roll'!$O4)^(DATEDIF(EDATE('Rent Roll'!$K4,'Rent Roll'!$P4*12),CR$6,"Y")+1))),('Rent Roll'!$H4*'Rent Roll'!$D4/12)*((1+'Rent Roll'!$N4)^DATEDIF('Summary &amp; Purchase Assumptions'!$C$18,CR$6,"Y")))))</f>
        <v>11804.133890244939</v>
      </c>
      <c r="CS10" s="227">
        <f ca="1">IF(CS$6&gt;='Rent Roll'!$M18,('Rent Roll'!$G18*'Rent Roll'!$D4/12)*((1+'Rent Roll'!$X18)^DATEDIF('Rent Roll'!$M18,CS$6,"Y")),
IF(CS$6&gt;'Rent Roll'!$L4,"-",
IF('Rent Roll'!$P4&gt;0,
IF(AND('Rent Roll'!$P4&gt;0,EDATE('Rent Roll'!$K4,'Rent Roll'!$P4*12)&gt;='Commercial Lease'!CS$6),
('Rent Roll'!$H4*'Rent Roll'!$D4/12)*((1+'Rent Roll'!$N4)^DATEDIF('Summary &amp; Purchase Assumptions'!$C$18,CS$6,"Y")),
OFFSET(CR10,0,-DATEDIF(EDATE('Rent Roll'!$K4,'Rent Roll'!$P4*12),CS$6,"M"))*((1+'Rent Roll'!$O4)^(DATEDIF(EDATE('Rent Roll'!$K4,'Rent Roll'!$P4*12),CS$6,"Y")+1))),('Rent Roll'!$H4*'Rent Roll'!$D4/12)*((1+'Rent Roll'!$N4)^DATEDIF('Summary &amp; Purchase Assumptions'!$C$18,CS$6,"Y")))))</f>
        <v>11804.133890244939</v>
      </c>
      <c r="CT10" s="227">
        <f ca="1">IF(CT$6&gt;='Rent Roll'!$M18,('Rent Roll'!$G18*'Rent Roll'!$D4/12)*((1+'Rent Roll'!$X18)^DATEDIF('Rent Roll'!$M18,CT$6,"Y")),
IF(CT$6&gt;'Rent Roll'!$L4,"-",
IF('Rent Roll'!$P4&gt;0,
IF(AND('Rent Roll'!$P4&gt;0,EDATE('Rent Roll'!$K4,'Rent Roll'!$P4*12)&gt;='Commercial Lease'!CT$6),
('Rent Roll'!$H4*'Rent Roll'!$D4/12)*((1+'Rent Roll'!$N4)^DATEDIF('Summary &amp; Purchase Assumptions'!$C$18,CT$6,"Y")),
OFFSET(CS10,0,-DATEDIF(EDATE('Rent Roll'!$K4,'Rent Roll'!$P4*12),CT$6,"M"))*((1+'Rent Roll'!$O4)^(DATEDIF(EDATE('Rent Roll'!$K4,'Rent Roll'!$P4*12),CT$6,"Y")+1))),('Rent Roll'!$H4*'Rent Roll'!$D4/12)*((1+'Rent Roll'!$N4)^DATEDIF('Summary &amp; Purchase Assumptions'!$C$18,CT$6,"Y")))))</f>
        <v>11804.133890244939</v>
      </c>
      <c r="CU10" s="227">
        <f ca="1">IF(CU$6&gt;='Rent Roll'!$M18,('Rent Roll'!$G18*'Rent Roll'!$D4/12)*((1+'Rent Roll'!$X18)^DATEDIF('Rent Roll'!$M18,CU$6,"Y")),
IF(CU$6&gt;'Rent Roll'!$L4,"-",
IF('Rent Roll'!$P4&gt;0,
IF(AND('Rent Roll'!$P4&gt;0,EDATE('Rent Roll'!$K4,'Rent Roll'!$P4*12)&gt;='Commercial Lease'!CU$6),
('Rent Roll'!$H4*'Rent Roll'!$D4/12)*((1+'Rent Roll'!$N4)^DATEDIF('Summary &amp; Purchase Assumptions'!$C$18,CU$6,"Y")),
OFFSET(CT10,0,-DATEDIF(EDATE('Rent Roll'!$K4,'Rent Roll'!$P4*12),CU$6,"M"))*((1+'Rent Roll'!$O4)^(DATEDIF(EDATE('Rent Roll'!$K4,'Rent Roll'!$P4*12),CU$6,"Y")+1))),('Rent Roll'!$H4*'Rent Roll'!$D4/12)*((1+'Rent Roll'!$N4)^DATEDIF('Summary &amp; Purchase Assumptions'!$C$18,CU$6,"Y")))))</f>
        <v>11804.133890244939</v>
      </c>
      <c r="CV10" s="227">
        <f ca="1">IF(CV$6&gt;='Rent Roll'!$M18,('Rent Roll'!$G18*'Rent Roll'!$D4/12)*((1+'Rent Roll'!$X18)^DATEDIF('Rent Roll'!$M18,CV$6,"Y")),
IF(CV$6&gt;'Rent Roll'!$L4,"-",
IF('Rent Roll'!$P4&gt;0,
IF(AND('Rent Roll'!$P4&gt;0,EDATE('Rent Roll'!$K4,'Rent Roll'!$P4*12)&gt;='Commercial Lease'!CV$6),
('Rent Roll'!$H4*'Rent Roll'!$D4/12)*((1+'Rent Roll'!$N4)^DATEDIF('Summary &amp; Purchase Assumptions'!$C$18,CV$6,"Y")),
OFFSET(CU10,0,-DATEDIF(EDATE('Rent Roll'!$K4,'Rent Roll'!$P4*12),CV$6,"M"))*((1+'Rent Roll'!$O4)^(DATEDIF(EDATE('Rent Roll'!$K4,'Rent Roll'!$P4*12),CV$6,"Y")+1))),('Rent Roll'!$H4*'Rent Roll'!$D4/12)*((1+'Rent Roll'!$N4)^DATEDIF('Summary &amp; Purchase Assumptions'!$C$18,CV$6,"Y")))))</f>
        <v>11804.133890244939</v>
      </c>
      <c r="CW10" s="227">
        <f ca="1">IF(CW$6&gt;='Rent Roll'!$M18,('Rent Roll'!$G18*'Rent Roll'!$D4/12)*((1+'Rent Roll'!$X18)^DATEDIF('Rent Roll'!$M18,CW$6,"Y")),
IF(CW$6&gt;'Rent Roll'!$L4,"-",
IF('Rent Roll'!$P4&gt;0,
IF(AND('Rent Roll'!$P4&gt;0,EDATE('Rent Roll'!$K4,'Rent Roll'!$P4*12)&gt;='Commercial Lease'!CW$6),
('Rent Roll'!$H4*'Rent Roll'!$D4/12)*((1+'Rent Roll'!$N4)^DATEDIF('Summary &amp; Purchase Assumptions'!$C$18,CW$6,"Y")),
OFFSET(CV10,0,-DATEDIF(EDATE('Rent Roll'!$K4,'Rent Roll'!$P4*12),CW$6,"M"))*((1+'Rent Roll'!$O4)^(DATEDIF(EDATE('Rent Roll'!$K4,'Rent Roll'!$P4*12),CW$6,"Y")+1))),('Rent Roll'!$H4*'Rent Roll'!$D4/12)*((1+'Rent Roll'!$N4)^DATEDIF('Summary &amp; Purchase Assumptions'!$C$18,CW$6,"Y")))))</f>
        <v>11804.133890244939</v>
      </c>
      <c r="CX10" s="227">
        <f ca="1">IF(CX$6&gt;='Rent Roll'!$M18,('Rent Roll'!$G18*'Rent Roll'!$D4/12)*((1+'Rent Roll'!$X18)^DATEDIF('Rent Roll'!$M18,CX$6,"Y")),
IF(CX$6&gt;'Rent Roll'!$L4,"-",
IF('Rent Roll'!$P4&gt;0,
IF(AND('Rent Roll'!$P4&gt;0,EDATE('Rent Roll'!$K4,'Rent Roll'!$P4*12)&gt;='Commercial Lease'!CX$6),
('Rent Roll'!$H4*'Rent Roll'!$D4/12)*((1+'Rent Roll'!$N4)^DATEDIF('Summary &amp; Purchase Assumptions'!$C$18,CX$6,"Y")),
OFFSET(CW10,0,-DATEDIF(EDATE('Rent Roll'!$K4,'Rent Roll'!$P4*12),CX$6,"M"))*((1+'Rent Roll'!$O4)^(DATEDIF(EDATE('Rent Roll'!$K4,'Rent Roll'!$P4*12),CX$6,"Y")+1))),('Rent Roll'!$H4*'Rent Roll'!$D4/12)*((1+'Rent Roll'!$N4)^DATEDIF('Summary &amp; Purchase Assumptions'!$C$18,CX$6,"Y")))))</f>
        <v>12158.257906952285</v>
      </c>
      <c r="CY10" s="227">
        <f ca="1">IF(CY$6&gt;='Rent Roll'!$M18,('Rent Roll'!$G18*'Rent Roll'!$D4/12)*((1+'Rent Roll'!$X18)^DATEDIF('Rent Roll'!$M18,CY$6,"Y")),
IF(CY$6&gt;'Rent Roll'!$L4,"-",
IF('Rent Roll'!$P4&gt;0,
IF(AND('Rent Roll'!$P4&gt;0,EDATE('Rent Roll'!$K4,'Rent Roll'!$P4*12)&gt;='Commercial Lease'!CY$6),
('Rent Roll'!$H4*'Rent Roll'!$D4/12)*((1+'Rent Roll'!$N4)^DATEDIF('Summary &amp; Purchase Assumptions'!$C$18,CY$6,"Y")),
OFFSET(CX10,0,-DATEDIF(EDATE('Rent Roll'!$K4,'Rent Roll'!$P4*12),CY$6,"M"))*((1+'Rent Roll'!$O4)^(DATEDIF(EDATE('Rent Roll'!$K4,'Rent Roll'!$P4*12),CY$6,"Y")+1))),('Rent Roll'!$H4*'Rent Roll'!$D4/12)*((1+'Rent Roll'!$N4)^DATEDIF('Summary &amp; Purchase Assumptions'!$C$18,CY$6,"Y")))))</f>
        <v>12158.257906952285</v>
      </c>
      <c r="CZ10" s="227">
        <f ca="1">IF(CZ$6&gt;='Rent Roll'!$M18,('Rent Roll'!$G18*'Rent Roll'!$D4/12)*((1+'Rent Roll'!$X18)^DATEDIF('Rent Roll'!$M18,CZ$6,"Y")),
IF(CZ$6&gt;'Rent Roll'!$L4,"-",
IF('Rent Roll'!$P4&gt;0,
IF(AND('Rent Roll'!$P4&gt;0,EDATE('Rent Roll'!$K4,'Rent Roll'!$P4*12)&gt;='Commercial Lease'!CZ$6),
('Rent Roll'!$H4*'Rent Roll'!$D4/12)*((1+'Rent Roll'!$N4)^DATEDIF('Summary &amp; Purchase Assumptions'!$C$18,CZ$6,"Y")),
OFFSET(CY10,0,-DATEDIF(EDATE('Rent Roll'!$K4,'Rent Roll'!$P4*12),CZ$6,"M"))*((1+'Rent Roll'!$O4)^(DATEDIF(EDATE('Rent Roll'!$K4,'Rent Roll'!$P4*12),CZ$6,"Y")+1))),('Rent Roll'!$H4*'Rent Roll'!$D4/12)*((1+'Rent Roll'!$N4)^DATEDIF('Summary &amp; Purchase Assumptions'!$C$18,CZ$6,"Y")))))</f>
        <v>12158.257906952285</v>
      </c>
      <c r="DA10" s="227">
        <f ca="1">IF(DA$6&gt;='Rent Roll'!$M18,('Rent Roll'!$G18*'Rent Roll'!$D4/12)*((1+'Rent Roll'!$X18)^DATEDIF('Rent Roll'!$M18,DA$6,"Y")),
IF(DA$6&gt;'Rent Roll'!$L4,"-",
IF('Rent Roll'!$P4&gt;0,
IF(AND('Rent Roll'!$P4&gt;0,EDATE('Rent Roll'!$K4,'Rent Roll'!$P4*12)&gt;='Commercial Lease'!DA$6),
('Rent Roll'!$H4*'Rent Roll'!$D4/12)*((1+'Rent Roll'!$N4)^DATEDIF('Summary &amp; Purchase Assumptions'!$C$18,DA$6,"Y")),
OFFSET(CZ10,0,-DATEDIF(EDATE('Rent Roll'!$K4,'Rent Roll'!$P4*12),DA$6,"M"))*((1+'Rent Roll'!$O4)^(DATEDIF(EDATE('Rent Roll'!$K4,'Rent Roll'!$P4*12),DA$6,"Y")+1))),('Rent Roll'!$H4*'Rent Roll'!$D4/12)*((1+'Rent Roll'!$N4)^DATEDIF('Summary &amp; Purchase Assumptions'!$C$18,DA$6,"Y")))))</f>
        <v>12158.257906952285</v>
      </c>
      <c r="DB10" s="227">
        <f ca="1">IF(DB$6&gt;='Rent Roll'!$M18,('Rent Roll'!$G18*'Rent Roll'!$D4/12)*((1+'Rent Roll'!$X18)^DATEDIF('Rent Roll'!$M18,DB$6,"Y")),
IF(DB$6&gt;'Rent Roll'!$L4,"-",
IF('Rent Roll'!$P4&gt;0,
IF(AND('Rent Roll'!$P4&gt;0,EDATE('Rent Roll'!$K4,'Rent Roll'!$P4*12)&gt;='Commercial Lease'!DB$6),
('Rent Roll'!$H4*'Rent Roll'!$D4/12)*((1+'Rent Roll'!$N4)^DATEDIF('Summary &amp; Purchase Assumptions'!$C$18,DB$6,"Y")),
OFFSET(DA10,0,-DATEDIF(EDATE('Rent Roll'!$K4,'Rent Roll'!$P4*12),DB$6,"M"))*((1+'Rent Roll'!$O4)^(DATEDIF(EDATE('Rent Roll'!$K4,'Rent Roll'!$P4*12),DB$6,"Y")+1))),('Rent Roll'!$H4*'Rent Roll'!$D4/12)*((1+'Rent Roll'!$N4)^DATEDIF('Summary &amp; Purchase Assumptions'!$C$18,DB$6,"Y")))))</f>
        <v>12158.257906952285</v>
      </c>
      <c r="DC10" s="227">
        <f ca="1">IF(DC$6&gt;='Rent Roll'!$M18,('Rent Roll'!$G18*'Rent Roll'!$D4/12)*((1+'Rent Roll'!$X18)^DATEDIF('Rent Roll'!$M18,DC$6,"Y")),
IF(DC$6&gt;'Rent Roll'!$L4,"-",
IF('Rent Roll'!$P4&gt;0,
IF(AND('Rent Roll'!$P4&gt;0,EDATE('Rent Roll'!$K4,'Rent Roll'!$P4*12)&gt;='Commercial Lease'!DC$6),
('Rent Roll'!$H4*'Rent Roll'!$D4/12)*((1+'Rent Roll'!$N4)^DATEDIF('Summary &amp; Purchase Assumptions'!$C$18,DC$6,"Y")),
OFFSET(DB10,0,-DATEDIF(EDATE('Rent Roll'!$K4,'Rent Roll'!$P4*12),DC$6,"M"))*((1+'Rent Roll'!$O4)^(DATEDIF(EDATE('Rent Roll'!$K4,'Rent Roll'!$P4*12),DC$6,"Y")+1))),('Rent Roll'!$H4*'Rent Roll'!$D4/12)*((1+'Rent Roll'!$N4)^DATEDIF('Summary &amp; Purchase Assumptions'!$C$18,DC$6,"Y")))))</f>
        <v>12158.257906952285</v>
      </c>
      <c r="DD10" s="227">
        <f ca="1">IF(DD$6&gt;='Rent Roll'!$M18,('Rent Roll'!$G18*'Rent Roll'!$D4/12)*((1+'Rent Roll'!$X18)^DATEDIF('Rent Roll'!$M18,DD$6,"Y")),
IF(DD$6&gt;'Rent Roll'!$L4,"-",
IF('Rent Roll'!$P4&gt;0,
IF(AND('Rent Roll'!$P4&gt;0,EDATE('Rent Roll'!$K4,'Rent Roll'!$P4*12)&gt;='Commercial Lease'!DD$6),
('Rent Roll'!$H4*'Rent Roll'!$D4/12)*((1+'Rent Roll'!$N4)^DATEDIF('Summary &amp; Purchase Assumptions'!$C$18,DD$6,"Y")),
OFFSET(DC10,0,-DATEDIF(EDATE('Rent Roll'!$K4,'Rent Roll'!$P4*12),DD$6,"M"))*((1+'Rent Roll'!$O4)^(DATEDIF(EDATE('Rent Roll'!$K4,'Rent Roll'!$P4*12),DD$6,"Y")+1))),('Rent Roll'!$H4*'Rent Roll'!$D4/12)*((1+'Rent Roll'!$N4)^DATEDIF('Summary &amp; Purchase Assumptions'!$C$18,DD$6,"Y")))))</f>
        <v>12158.257906952285</v>
      </c>
      <c r="DE10" s="227">
        <f ca="1">IF(DE$6&gt;='Rent Roll'!$M18,('Rent Roll'!$G18*'Rent Roll'!$D4/12)*((1+'Rent Roll'!$X18)^DATEDIF('Rent Roll'!$M18,DE$6,"Y")),
IF(DE$6&gt;'Rent Roll'!$L4,"-",
IF('Rent Roll'!$P4&gt;0,
IF(AND('Rent Roll'!$P4&gt;0,EDATE('Rent Roll'!$K4,'Rent Roll'!$P4*12)&gt;='Commercial Lease'!DE$6),
('Rent Roll'!$H4*'Rent Roll'!$D4/12)*((1+'Rent Roll'!$N4)^DATEDIF('Summary &amp; Purchase Assumptions'!$C$18,DE$6,"Y")),
OFFSET(DD10,0,-DATEDIF(EDATE('Rent Roll'!$K4,'Rent Roll'!$P4*12),DE$6,"M"))*((1+'Rent Roll'!$O4)^(DATEDIF(EDATE('Rent Roll'!$K4,'Rent Roll'!$P4*12),DE$6,"Y")+1))),('Rent Roll'!$H4*'Rent Roll'!$D4/12)*((1+'Rent Roll'!$N4)^DATEDIF('Summary &amp; Purchase Assumptions'!$C$18,DE$6,"Y")))))</f>
        <v>12158.257906952285</v>
      </c>
      <c r="DF10" s="227">
        <f ca="1">IF(DF$6&gt;='Rent Roll'!$M18,('Rent Roll'!$G18*'Rent Roll'!$D4/12)*((1+'Rent Roll'!$X18)^DATEDIF('Rent Roll'!$M18,DF$6,"Y")),
IF(DF$6&gt;'Rent Roll'!$L4,"-",
IF('Rent Roll'!$P4&gt;0,
IF(AND('Rent Roll'!$P4&gt;0,EDATE('Rent Roll'!$K4,'Rent Roll'!$P4*12)&gt;='Commercial Lease'!DF$6),
('Rent Roll'!$H4*'Rent Roll'!$D4/12)*((1+'Rent Roll'!$N4)^DATEDIF('Summary &amp; Purchase Assumptions'!$C$18,DF$6,"Y")),
OFFSET(DE10,0,-DATEDIF(EDATE('Rent Roll'!$K4,'Rent Roll'!$P4*12),DF$6,"M"))*((1+'Rent Roll'!$O4)^(DATEDIF(EDATE('Rent Roll'!$K4,'Rent Roll'!$P4*12),DF$6,"Y")+1))),('Rent Roll'!$H4*'Rent Roll'!$D4/12)*((1+'Rent Roll'!$N4)^DATEDIF('Summary &amp; Purchase Assumptions'!$C$18,DF$6,"Y")))))</f>
        <v>12158.257906952285</v>
      </c>
      <c r="DG10" s="227">
        <f ca="1">IF(DG$6&gt;='Rent Roll'!$M18,('Rent Roll'!$G18*'Rent Roll'!$D4/12)*((1+'Rent Roll'!$X18)^DATEDIF('Rent Roll'!$M18,DG$6,"Y")),
IF(DG$6&gt;'Rent Roll'!$L4,"-",
IF('Rent Roll'!$P4&gt;0,
IF(AND('Rent Roll'!$P4&gt;0,EDATE('Rent Roll'!$K4,'Rent Roll'!$P4*12)&gt;='Commercial Lease'!DG$6),
('Rent Roll'!$H4*'Rent Roll'!$D4/12)*((1+'Rent Roll'!$N4)^DATEDIF('Summary &amp; Purchase Assumptions'!$C$18,DG$6,"Y")),
OFFSET(DF10,0,-DATEDIF(EDATE('Rent Roll'!$K4,'Rent Roll'!$P4*12),DG$6,"M"))*((1+'Rent Roll'!$O4)^(DATEDIF(EDATE('Rent Roll'!$K4,'Rent Roll'!$P4*12),DG$6,"Y")+1))),('Rent Roll'!$H4*'Rent Roll'!$D4/12)*((1+'Rent Roll'!$N4)^DATEDIF('Summary &amp; Purchase Assumptions'!$C$18,DG$6,"Y")))))</f>
        <v>12158.257906952285</v>
      </c>
      <c r="DH10" s="227">
        <f ca="1">IF(DH$6&gt;='Rent Roll'!$M18,('Rent Roll'!$G18*'Rent Roll'!$D4/12)*((1+'Rent Roll'!$X18)^DATEDIF('Rent Roll'!$M18,DH$6,"Y")),
IF(DH$6&gt;'Rent Roll'!$L4,"-",
IF('Rent Roll'!$P4&gt;0,
IF(AND('Rent Roll'!$P4&gt;0,EDATE('Rent Roll'!$K4,'Rent Roll'!$P4*12)&gt;='Commercial Lease'!DH$6),
('Rent Roll'!$H4*'Rent Roll'!$D4/12)*((1+'Rent Roll'!$N4)^DATEDIF('Summary &amp; Purchase Assumptions'!$C$18,DH$6,"Y")),
OFFSET(DG10,0,-DATEDIF(EDATE('Rent Roll'!$K4,'Rent Roll'!$P4*12),DH$6,"M"))*((1+'Rent Roll'!$O4)^(DATEDIF(EDATE('Rent Roll'!$K4,'Rent Roll'!$P4*12),DH$6,"Y")+1))),('Rent Roll'!$H4*'Rent Roll'!$D4/12)*((1+'Rent Roll'!$N4)^DATEDIF('Summary &amp; Purchase Assumptions'!$C$18,DH$6,"Y")))))</f>
        <v>12158.257906952285</v>
      </c>
      <c r="DI10" s="227">
        <f ca="1">IF(DI$6&gt;='Rent Roll'!$M18,('Rent Roll'!$G18*'Rent Roll'!$D4/12)*((1+'Rent Roll'!$X18)^DATEDIF('Rent Roll'!$M18,DI$6,"Y")),
IF(DI$6&gt;'Rent Roll'!$L4,"-",
IF('Rent Roll'!$P4&gt;0,
IF(AND('Rent Roll'!$P4&gt;0,EDATE('Rent Roll'!$K4,'Rent Roll'!$P4*12)&gt;='Commercial Lease'!DI$6),
('Rent Roll'!$H4*'Rent Roll'!$D4/12)*((1+'Rent Roll'!$N4)^DATEDIF('Summary &amp; Purchase Assumptions'!$C$18,DI$6,"Y")),
OFFSET(DH10,0,-DATEDIF(EDATE('Rent Roll'!$K4,'Rent Roll'!$P4*12),DI$6,"M"))*((1+'Rent Roll'!$O4)^(DATEDIF(EDATE('Rent Roll'!$K4,'Rent Roll'!$P4*12),DI$6,"Y")+1))),('Rent Roll'!$H4*'Rent Roll'!$D4/12)*((1+'Rent Roll'!$N4)^DATEDIF('Summary &amp; Purchase Assumptions'!$C$18,DI$6,"Y")))))</f>
        <v>12158.257906952285</v>
      </c>
      <c r="DJ10" s="227">
        <f ca="1">IF(DJ$6&gt;='Rent Roll'!$M18,('Rent Roll'!$G18*'Rent Roll'!$D4/12)*((1+'Rent Roll'!$X18)^DATEDIF('Rent Roll'!$M18,DJ$6,"Y")),
IF(DJ$6&gt;'Rent Roll'!$L4,"-",
IF('Rent Roll'!$P4&gt;0,
IF(AND('Rent Roll'!$P4&gt;0,EDATE('Rent Roll'!$K4,'Rent Roll'!$P4*12)&gt;='Commercial Lease'!DJ$6),
('Rent Roll'!$H4*'Rent Roll'!$D4/12)*((1+'Rent Roll'!$N4)^DATEDIF('Summary &amp; Purchase Assumptions'!$C$18,DJ$6,"Y")),
OFFSET(DI10,0,-DATEDIF(EDATE('Rent Roll'!$K4,'Rent Roll'!$P4*12),DJ$6,"M"))*((1+'Rent Roll'!$O4)^(DATEDIF(EDATE('Rent Roll'!$K4,'Rent Roll'!$P4*12),DJ$6,"Y")+1))),('Rent Roll'!$H4*'Rent Roll'!$D4/12)*((1+'Rent Roll'!$N4)^DATEDIF('Summary &amp; Purchase Assumptions'!$C$18,DJ$6,"Y")))))</f>
        <v>12523.005644160854</v>
      </c>
      <c r="DK10" s="227">
        <f ca="1">IF(DK$6&gt;='Rent Roll'!$M18,('Rent Roll'!$G18*'Rent Roll'!$D4/12)*((1+'Rent Roll'!$X18)^DATEDIF('Rent Roll'!$M18,DK$6,"Y")),
IF(DK$6&gt;'Rent Roll'!$L4,"-",
IF('Rent Roll'!$P4&gt;0,
IF(AND('Rent Roll'!$P4&gt;0,EDATE('Rent Roll'!$K4,'Rent Roll'!$P4*12)&gt;='Commercial Lease'!DK$6),
('Rent Roll'!$H4*'Rent Roll'!$D4/12)*((1+'Rent Roll'!$N4)^DATEDIF('Summary &amp; Purchase Assumptions'!$C$18,DK$6,"Y")),
OFFSET(DJ10,0,-DATEDIF(EDATE('Rent Roll'!$K4,'Rent Roll'!$P4*12),DK$6,"M"))*((1+'Rent Roll'!$O4)^(DATEDIF(EDATE('Rent Roll'!$K4,'Rent Roll'!$P4*12),DK$6,"Y")+1))),('Rent Roll'!$H4*'Rent Roll'!$D4/12)*((1+'Rent Roll'!$N4)^DATEDIF('Summary &amp; Purchase Assumptions'!$C$18,DK$6,"Y")))))</f>
        <v>12523.005644160854</v>
      </c>
      <c r="DL10" s="227">
        <f ca="1">IF(DL$6&gt;='Rent Roll'!$M18,('Rent Roll'!$G18*'Rent Roll'!$D4/12)*((1+'Rent Roll'!$X18)^DATEDIF('Rent Roll'!$M18,DL$6,"Y")),
IF(DL$6&gt;'Rent Roll'!$L4,"-",
IF('Rent Roll'!$P4&gt;0,
IF(AND('Rent Roll'!$P4&gt;0,EDATE('Rent Roll'!$K4,'Rent Roll'!$P4*12)&gt;='Commercial Lease'!DL$6),
('Rent Roll'!$H4*'Rent Roll'!$D4/12)*((1+'Rent Roll'!$N4)^DATEDIF('Summary &amp; Purchase Assumptions'!$C$18,DL$6,"Y")),
OFFSET(DK10,0,-DATEDIF(EDATE('Rent Roll'!$K4,'Rent Roll'!$P4*12),DL$6,"M"))*((1+'Rent Roll'!$O4)^(DATEDIF(EDATE('Rent Roll'!$K4,'Rent Roll'!$P4*12),DL$6,"Y")+1))),('Rent Roll'!$H4*'Rent Roll'!$D4/12)*((1+'Rent Roll'!$N4)^DATEDIF('Summary &amp; Purchase Assumptions'!$C$18,DL$6,"Y")))))</f>
        <v>12523.005644160854</v>
      </c>
      <c r="DM10" s="227">
        <f ca="1">IF(DM$6&gt;='Rent Roll'!$M18,('Rent Roll'!$G18*'Rent Roll'!$D4/12)*((1+'Rent Roll'!$X18)^DATEDIF('Rent Roll'!$M18,DM$6,"Y")),
IF(DM$6&gt;'Rent Roll'!$L4,"-",
IF('Rent Roll'!$P4&gt;0,
IF(AND('Rent Roll'!$P4&gt;0,EDATE('Rent Roll'!$K4,'Rent Roll'!$P4*12)&gt;='Commercial Lease'!DM$6),
('Rent Roll'!$H4*'Rent Roll'!$D4/12)*((1+'Rent Roll'!$N4)^DATEDIF('Summary &amp; Purchase Assumptions'!$C$18,DM$6,"Y")),
OFFSET(DL10,0,-DATEDIF(EDATE('Rent Roll'!$K4,'Rent Roll'!$P4*12),DM$6,"M"))*((1+'Rent Roll'!$O4)^(DATEDIF(EDATE('Rent Roll'!$K4,'Rent Roll'!$P4*12),DM$6,"Y")+1))),('Rent Roll'!$H4*'Rent Roll'!$D4/12)*((1+'Rent Roll'!$N4)^DATEDIF('Summary &amp; Purchase Assumptions'!$C$18,DM$6,"Y")))))</f>
        <v>12523.005644160854</v>
      </c>
      <c r="DN10" s="227">
        <f ca="1">IF(DN$6&gt;='Rent Roll'!$M18,('Rent Roll'!$G18*'Rent Roll'!$D4/12)*((1+'Rent Roll'!$X18)^DATEDIF('Rent Roll'!$M18,DN$6,"Y")),
IF(DN$6&gt;'Rent Roll'!$L4,"-",
IF('Rent Roll'!$P4&gt;0,
IF(AND('Rent Roll'!$P4&gt;0,EDATE('Rent Roll'!$K4,'Rent Roll'!$P4*12)&gt;='Commercial Lease'!DN$6),
('Rent Roll'!$H4*'Rent Roll'!$D4/12)*((1+'Rent Roll'!$N4)^DATEDIF('Summary &amp; Purchase Assumptions'!$C$18,DN$6,"Y")),
OFFSET(DM10,0,-DATEDIF(EDATE('Rent Roll'!$K4,'Rent Roll'!$P4*12),DN$6,"M"))*((1+'Rent Roll'!$O4)^(DATEDIF(EDATE('Rent Roll'!$K4,'Rent Roll'!$P4*12),DN$6,"Y")+1))),('Rent Roll'!$H4*'Rent Roll'!$D4/12)*((1+'Rent Roll'!$N4)^DATEDIF('Summary &amp; Purchase Assumptions'!$C$18,DN$6,"Y")))))</f>
        <v>12523.005644160854</v>
      </c>
      <c r="DO10" s="227">
        <f ca="1">IF(DO$6&gt;='Rent Roll'!$M18,('Rent Roll'!$G18*'Rent Roll'!$D4/12)*((1+'Rent Roll'!$X18)^DATEDIF('Rent Roll'!$M18,DO$6,"Y")),
IF(DO$6&gt;'Rent Roll'!$L4,"-",
IF('Rent Roll'!$P4&gt;0,
IF(AND('Rent Roll'!$P4&gt;0,EDATE('Rent Roll'!$K4,'Rent Roll'!$P4*12)&gt;='Commercial Lease'!DO$6),
('Rent Roll'!$H4*'Rent Roll'!$D4/12)*((1+'Rent Roll'!$N4)^DATEDIF('Summary &amp; Purchase Assumptions'!$C$18,DO$6,"Y")),
OFFSET(DN10,0,-DATEDIF(EDATE('Rent Roll'!$K4,'Rent Roll'!$P4*12),DO$6,"M"))*((1+'Rent Roll'!$O4)^(DATEDIF(EDATE('Rent Roll'!$K4,'Rent Roll'!$P4*12),DO$6,"Y")+1))),('Rent Roll'!$H4*'Rent Roll'!$D4/12)*((1+'Rent Roll'!$N4)^DATEDIF('Summary &amp; Purchase Assumptions'!$C$18,DO$6,"Y")))))</f>
        <v>12523.005644160854</v>
      </c>
      <c r="DP10" s="227">
        <f ca="1">IF(DP$6&gt;='Rent Roll'!$M18,('Rent Roll'!$G18*'Rent Roll'!$D4/12)*((1+'Rent Roll'!$X18)^DATEDIF('Rent Roll'!$M18,DP$6,"Y")),
IF(DP$6&gt;'Rent Roll'!$L4,"-",
IF('Rent Roll'!$P4&gt;0,
IF(AND('Rent Roll'!$P4&gt;0,EDATE('Rent Roll'!$K4,'Rent Roll'!$P4*12)&gt;='Commercial Lease'!DP$6),
('Rent Roll'!$H4*'Rent Roll'!$D4/12)*((1+'Rent Roll'!$N4)^DATEDIF('Summary &amp; Purchase Assumptions'!$C$18,DP$6,"Y")),
OFFSET(DO10,0,-DATEDIF(EDATE('Rent Roll'!$K4,'Rent Roll'!$P4*12),DP$6,"M"))*((1+'Rent Roll'!$O4)^(DATEDIF(EDATE('Rent Roll'!$K4,'Rent Roll'!$P4*12),DP$6,"Y")+1))),('Rent Roll'!$H4*'Rent Roll'!$D4/12)*((1+'Rent Roll'!$N4)^DATEDIF('Summary &amp; Purchase Assumptions'!$C$18,DP$6,"Y")))))</f>
        <v>12523.005644160854</v>
      </c>
      <c r="DQ10" s="227">
        <f ca="1">IF(DQ$6&gt;='Rent Roll'!$M18,('Rent Roll'!$G18*'Rent Roll'!$D4/12)*((1+'Rent Roll'!$X18)^DATEDIF('Rent Roll'!$M18,DQ$6,"Y")),
IF(DQ$6&gt;'Rent Roll'!$L4,"-",
IF('Rent Roll'!$P4&gt;0,
IF(AND('Rent Roll'!$P4&gt;0,EDATE('Rent Roll'!$K4,'Rent Roll'!$P4*12)&gt;='Commercial Lease'!DQ$6),
('Rent Roll'!$H4*'Rent Roll'!$D4/12)*((1+'Rent Roll'!$N4)^DATEDIF('Summary &amp; Purchase Assumptions'!$C$18,DQ$6,"Y")),
OFFSET(DP10,0,-DATEDIF(EDATE('Rent Roll'!$K4,'Rent Roll'!$P4*12),DQ$6,"M"))*((1+'Rent Roll'!$O4)^(DATEDIF(EDATE('Rent Roll'!$K4,'Rent Roll'!$P4*12),DQ$6,"Y")+1))),('Rent Roll'!$H4*'Rent Roll'!$D4/12)*((1+'Rent Roll'!$N4)^DATEDIF('Summary &amp; Purchase Assumptions'!$C$18,DQ$6,"Y")))))</f>
        <v>12523.005644160854</v>
      </c>
      <c r="DR10" s="227">
        <f ca="1">IF(DR$6&gt;='Rent Roll'!$M18,('Rent Roll'!$G18*'Rent Roll'!$D4/12)*((1+'Rent Roll'!$X18)^DATEDIF('Rent Roll'!$M18,DR$6,"Y")),
IF(DR$6&gt;'Rent Roll'!$L4,"-",
IF('Rent Roll'!$P4&gt;0,
IF(AND('Rent Roll'!$P4&gt;0,EDATE('Rent Roll'!$K4,'Rent Roll'!$P4*12)&gt;='Commercial Lease'!DR$6),
('Rent Roll'!$H4*'Rent Roll'!$D4/12)*((1+'Rent Roll'!$N4)^DATEDIF('Summary &amp; Purchase Assumptions'!$C$18,DR$6,"Y")),
OFFSET(DQ10,0,-DATEDIF(EDATE('Rent Roll'!$K4,'Rent Roll'!$P4*12),DR$6,"M"))*((1+'Rent Roll'!$O4)^(DATEDIF(EDATE('Rent Roll'!$K4,'Rent Roll'!$P4*12),DR$6,"Y")+1))),('Rent Roll'!$H4*'Rent Roll'!$D4/12)*((1+'Rent Roll'!$N4)^DATEDIF('Summary &amp; Purchase Assumptions'!$C$18,DR$6,"Y")))))</f>
        <v>12523.005644160854</v>
      </c>
      <c r="DS10" s="227">
        <f ca="1">IF(DS$6&gt;='Rent Roll'!$M18,('Rent Roll'!$G18*'Rent Roll'!$D4/12)*((1+'Rent Roll'!$X18)^DATEDIF('Rent Roll'!$M18,DS$6,"Y")),
IF(DS$6&gt;'Rent Roll'!$L4,"-",
IF('Rent Roll'!$P4&gt;0,
IF(AND('Rent Roll'!$P4&gt;0,EDATE('Rent Roll'!$K4,'Rent Roll'!$P4*12)&gt;='Commercial Lease'!DS$6),
('Rent Roll'!$H4*'Rent Roll'!$D4/12)*((1+'Rent Roll'!$N4)^DATEDIF('Summary &amp; Purchase Assumptions'!$C$18,DS$6,"Y")),
OFFSET(DR10,0,-DATEDIF(EDATE('Rent Roll'!$K4,'Rent Roll'!$P4*12),DS$6,"M"))*((1+'Rent Roll'!$O4)^(DATEDIF(EDATE('Rent Roll'!$K4,'Rent Roll'!$P4*12),DS$6,"Y")+1))),('Rent Roll'!$H4*'Rent Roll'!$D4/12)*((1+'Rent Roll'!$N4)^DATEDIF('Summary &amp; Purchase Assumptions'!$C$18,DS$6,"Y")))))</f>
        <v>12523.005644160854</v>
      </c>
      <c r="DT10" s="227">
        <f ca="1">IF(DT$6&gt;='Rent Roll'!$M18,('Rent Roll'!$G18*'Rent Roll'!$D4/12)*((1+'Rent Roll'!$X18)^DATEDIF('Rent Roll'!$M18,DT$6,"Y")),
IF(DT$6&gt;'Rent Roll'!$L4,"-",
IF('Rent Roll'!$P4&gt;0,
IF(AND('Rent Roll'!$P4&gt;0,EDATE('Rent Roll'!$K4,'Rent Roll'!$P4*12)&gt;='Commercial Lease'!DT$6),
('Rent Roll'!$H4*'Rent Roll'!$D4/12)*((1+'Rent Roll'!$N4)^DATEDIF('Summary &amp; Purchase Assumptions'!$C$18,DT$6,"Y")),
OFFSET(DS10,0,-DATEDIF(EDATE('Rent Roll'!$K4,'Rent Roll'!$P4*12),DT$6,"M"))*((1+'Rent Roll'!$O4)^(DATEDIF(EDATE('Rent Roll'!$K4,'Rent Roll'!$P4*12),DT$6,"Y")+1))),('Rent Roll'!$H4*'Rent Roll'!$D4/12)*((1+'Rent Roll'!$N4)^DATEDIF('Summary &amp; Purchase Assumptions'!$C$18,DT$6,"Y")))))</f>
        <v>12523.005644160854</v>
      </c>
      <c r="DU10" s="227">
        <f ca="1">IF(DU$6&gt;='Rent Roll'!$M18,('Rent Roll'!$G18*'Rent Roll'!$D4/12)*((1+'Rent Roll'!$X18)^DATEDIF('Rent Roll'!$M18,DU$6,"Y")),
IF(DU$6&gt;'Rent Roll'!$L4,"-",
IF('Rent Roll'!$P4&gt;0,
IF(AND('Rent Roll'!$P4&gt;0,EDATE('Rent Roll'!$K4,'Rent Roll'!$P4*12)&gt;='Commercial Lease'!DU$6),
('Rent Roll'!$H4*'Rent Roll'!$D4/12)*((1+'Rent Roll'!$N4)^DATEDIF('Summary &amp; Purchase Assumptions'!$C$18,DU$6,"Y")),
OFFSET(DT10,0,-DATEDIF(EDATE('Rent Roll'!$K4,'Rent Roll'!$P4*12),DU$6,"M"))*((1+'Rent Roll'!$O4)^(DATEDIF(EDATE('Rent Roll'!$K4,'Rent Roll'!$P4*12),DU$6,"Y")+1))),('Rent Roll'!$H4*'Rent Roll'!$D4/12)*((1+'Rent Roll'!$N4)^DATEDIF('Summary &amp; Purchase Assumptions'!$C$18,DU$6,"Y")))))</f>
        <v>12523.005644160854</v>
      </c>
      <c r="DV10" s="227" t="str">
        <f ca="1">IF(DV$6&gt;='Rent Roll'!$M18,('Rent Roll'!$G18*'Rent Roll'!$D4/12)*((1+'Rent Roll'!$X18)^DATEDIF('Rent Roll'!$M18,DV$6,"Y")),
IF(DV$6&gt;'Rent Roll'!$L4,"-",
IF('Rent Roll'!$P4&gt;0,
IF(AND('Rent Roll'!$P4&gt;0,EDATE('Rent Roll'!$K4,'Rent Roll'!$P4*12)&gt;='Commercial Lease'!DV$6),
('Rent Roll'!$H4*'Rent Roll'!$D4/12)*((1+'Rent Roll'!$N4)^DATEDIF('Summary &amp; Purchase Assumptions'!$C$18,DV$6,"Y")),
OFFSET(DU10,0,-DATEDIF(EDATE('Rent Roll'!$K4,'Rent Roll'!$P4*12),DV$6,"M"))*((1+'Rent Roll'!$O4)^(DATEDIF(EDATE('Rent Roll'!$K4,'Rent Roll'!$P4*12),DV$6,"Y")+1))),('Rent Roll'!$H4*'Rent Roll'!$D4/12)*((1+'Rent Roll'!$N4)^DATEDIF('Summary &amp; Purchase Assumptions'!$C$18,DV$6,"Y")))))</f>
        <v>-</v>
      </c>
      <c r="DW10" s="227" t="str">
        <f ca="1">IF(DW$6&gt;='Rent Roll'!$M18,('Rent Roll'!$G18*'Rent Roll'!$D4/12)*((1+'Rent Roll'!$X18)^DATEDIF('Rent Roll'!$M18,DW$6,"Y")),
IF(DW$6&gt;'Rent Roll'!$L4,"-",
IF('Rent Roll'!$P4&gt;0,
IF(AND('Rent Roll'!$P4&gt;0,EDATE('Rent Roll'!$K4,'Rent Roll'!$P4*12)&gt;='Commercial Lease'!DW$6),
('Rent Roll'!$H4*'Rent Roll'!$D4/12)*((1+'Rent Roll'!$N4)^DATEDIF('Summary &amp; Purchase Assumptions'!$C$18,DW$6,"Y")),
OFFSET(DV10,0,-DATEDIF(EDATE('Rent Roll'!$K4,'Rent Roll'!$P4*12),DW$6,"M"))*((1+'Rent Roll'!$O4)^(DATEDIF(EDATE('Rent Roll'!$K4,'Rent Roll'!$P4*12),DW$6,"Y")+1))),('Rent Roll'!$H4*'Rent Roll'!$D4/12)*((1+'Rent Roll'!$N4)^DATEDIF('Summary &amp; Purchase Assumptions'!$C$18,DW$6,"Y")))))</f>
        <v>-</v>
      </c>
      <c r="DX10" s="227">
        <f ca="1">IF(DX$6&gt;='Rent Roll'!$M18,('Rent Roll'!$G18*'Rent Roll'!$D4/12)*((1+'Rent Roll'!$X18)^DATEDIF('Rent Roll'!$M18,DX$6,"Y")),
IF(DX$6&gt;'Rent Roll'!$L4,"-",
IF('Rent Roll'!$P4&gt;0,
IF(AND('Rent Roll'!$P4&gt;0,EDATE('Rent Roll'!$K4,'Rent Roll'!$P4*12)&gt;='Commercial Lease'!DX$6),
('Rent Roll'!$H4*'Rent Roll'!$D4/12)*((1+'Rent Roll'!$N4)^DATEDIF('Summary &amp; Purchase Assumptions'!$C$18,DX$6,"Y")),
OFFSET(DW10,0,-DATEDIF(EDATE('Rent Roll'!$K4,'Rent Roll'!$P4*12),DX$6,"M"))*((1+'Rent Roll'!$O4)^(DATEDIF(EDATE('Rent Roll'!$K4,'Rent Roll'!$P4*12),DX$6,"Y")+1))),('Rent Roll'!$H4*'Rent Roll'!$D4/12)*((1+'Rent Roll'!$N4)^DATEDIF('Summary &amp; Purchase Assumptions'!$C$18,DX$6,"Y")))))</f>
        <v>12822.953029752689</v>
      </c>
      <c r="DY10" s="227">
        <f ca="1">IF(DY$6&gt;='Rent Roll'!$M18,('Rent Roll'!$G18*'Rent Roll'!$D4/12)*((1+'Rent Roll'!$X18)^DATEDIF('Rent Roll'!$M18,DY$6,"Y")),
IF(DY$6&gt;'Rent Roll'!$L4,"-",
IF('Rent Roll'!$P4&gt;0,
IF(AND('Rent Roll'!$P4&gt;0,EDATE('Rent Roll'!$K4,'Rent Roll'!$P4*12)&gt;='Commercial Lease'!DY$6),
('Rent Roll'!$H4*'Rent Roll'!$D4/12)*((1+'Rent Roll'!$N4)^DATEDIF('Summary &amp; Purchase Assumptions'!$C$18,DY$6,"Y")),
OFFSET(DX10,0,-DATEDIF(EDATE('Rent Roll'!$K4,'Rent Roll'!$P4*12),DY$6,"M"))*((1+'Rent Roll'!$O4)^(DATEDIF(EDATE('Rent Roll'!$K4,'Rent Roll'!$P4*12),DY$6,"Y")+1))),('Rent Roll'!$H4*'Rent Roll'!$D4/12)*((1+'Rent Roll'!$N4)^DATEDIF('Summary &amp; Purchase Assumptions'!$C$18,DY$6,"Y")))))</f>
        <v>12822.953029752689</v>
      </c>
      <c r="DZ10" s="227">
        <f ca="1">IF(DZ$6&gt;='Rent Roll'!$M18,('Rent Roll'!$G18*'Rent Roll'!$D4/12)*((1+'Rent Roll'!$X18)^DATEDIF('Rent Roll'!$M18,DZ$6,"Y")),
IF(DZ$6&gt;'Rent Roll'!$L4,"-",
IF('Rent Roll'!$P4&gt;0,
IF(AND('Rent Roll'!$P4&gt;0,EDATE('Rent Roll'!$K4,'Rent Roll'!$P4*12)&gt;='Commercial Lease'!DZ$6),
('Rent Roll'!$H4*'Rent Roll'!$D4/12)*((1+'Rent Roll'!$N4)^DATEDIF('Summary &amp; Purchase Assumptions'!$C$18,DZ$6,"Y")),
OFFSET(DY10,0,-DATEDIF(EDATE('Rent Roll'!$K4,'Rent Roll'!$P4*12),DZ$6,"M"))*((1+'Rent Roll'!$O4)^(DATEDIF(EDATE('Rent Roll'!$K4,'Rent Roll'!$P4*12),DZ$6,"Y")+1))),('Rent Roll'!$H4*'Rent Roll'!$D4/12)*((1+'Rent Roll'!$N4)^DATEDIF('Summary &amp; Purchase Assumptions'!$C$18,DZ$6,"Y")))))</f>
        <v>12822.953029752689</v>
      </c>
      <c r="EA10" s="227">
        <f ca="1">IF(EA$6&gt;='Rent Roll'!$M18,('Rent Roll'!$G18*'Rent Roll'!$D4/12)*((1+'Rent Roll'!$X18)^DATEDIF('Rent Roll'!$M18,EA$6,"Y")),
IF(EA$6&gt;'Rent Roll'!$L4,"-",
IF('Rent Roll'!$P4&gt;0,
IF(AND('Rent Roll'!$P4&gt;0,EDATE('Rent Roll'!$K4,'Rent Roll'!$P4*12)&gt;='Commercial Lease'!EA$6),
('Rent Roll'!$H4*'Rent Roll'!$D4/12)*((1+'Rent Roll'!$N4)^DATEDIF('Summary &amp; Purchase Assumptions'!$C$18,EA$6,"Y")),
OFFSET(DZ10,0,-DATEDIF(EDATE('Rent Roll'!$K4,'Rent Roll'!$P4*12),EA$6,"M"))*((1+'Rent Roll'!$O4)^(DATEDIF(EDATE('Rent Roll'!$K4,'Rent Roll'!$P4*12),EA$6,"Y")+1))),('Rent Roll'!$H4*'Rent Roll'!$D4/12)*((1+'Rent Roll'!$N4)^DATEDIF('Summary &amp; Purchase Assumptions'!$C$18,EA$6,"Y")))))</f>
        <v>12822.953029752689</v>
      </c>
      <c r="EB10" s="227">
        <f ca="1">IF(EB$6&gt;='Rent Roll'!$M18,('Rent Roll'!$G18*'Rent Roll'!$D4/12)*((1+'Rent Roll'!$X18)^DATEDIF('Rent Roll'!$M18,EB$6,"Y")),
IF(EB$6&gt;'Rent Roll'!$L4,"-",
IF('Rent Roll'!$P4&gt;0,
IF(AND('Rent Roll'!$P4&gt;0,EDATE('Rent Roll'!$K4,'Rent Roll'!$P4*12)&gt;='Commercial Lease'!EB$6),
('Rent Roll'!$H4*'Rent Roll'!$D4/12)*((1+'Rent Roll'!$N4)^DATEDIF('Summary &amp; Purchase Assumptions'!$C$18,EB$6,"Y")),
OFFSET(EA10,0,-DATEDIF(EDATE('Rent Roll'!$K4,'Rent Roll'!$P4*12),EB$6,"M"))*((1+'Rent Roll'!$O4)^(DATEDIF(EDATE('Rent Roll'!$K4,'Rent Roll'!$P4*12),EB$6,"Y")+1))),('Rent Roll'!$H4*'Rent Roll'!$D4/12)*((1+'Rent Roll'!$N4)^DATEDIF('Summary &amp; Purchase Assumptions'!$C$18,EB$6,"Y")))))</f>
        <v>12822.953029752689</v>
      </c>
      <c r="EC10" s="227">
        <f ca="1">IF(EC$6&gt;='Rent Roll'!$M18,('Rent Roll'!$G18*'Rent Roll'!$D4/12)*((1+'Rent Roll'!$X18)^DATEDIF('Rent Roll'!$M18,EC$6,"Y")),
IF(EC$6&gt;'Rent Roll'!$L4,"-",
IF('Rent Roll'!$P4&gt;0,
IF(AND('Rent Roll'!$P4&gt;0,EDATE('Rent Roll'!$K4,'Rent Roll'!$P4*12)&gt;='Commercial Lease'!EC$6),
('Rent Roll'!$H4*'Rent Roll'!$D4/12)*((1+'Rent Roll'!$N4)^DATEDIF('Summary &amp; Purchase Assumptions'!$C$18,EC$6,"Y")),
OFFSET(EB10,0,-DATEDIF(EDATE('Rent Roll'!$K4,'Rent Roll'!$P4*12),EC$6,"M"))*((1+'Rent Roll'!$O4)^(DATEDIF(EDATE('Rent Roll'!$K4,'Rent Roll'!$P4*12),EC$6,"Y")+1))),('Rent Roll'!$H4*'Rent Roll'!$D4/12)*((1+'Rent Roll'!$N4)^DATEDIF('Summary &amp; Purchase Assumptions'!$C$18,EC$6,"Y")))))</f>
        <v>12822.953029752689</v>
      </c>
      <c r="ED10" s="227">
        <f ca="1">IF(ED$6&gt;='Rent Roll'!$M18,('Rent Roll'!$G18*'Rent Roll'!$D4/12)*((1+'Rent Roll'!$X18)^DATEDIF('Rent Roll'!$M18,ED$6,"Y")),
IF(ED$6&gt;'Rent Roll'!$L4,"-",
IF('Rent Roll'!$P4&gt;0,
IF(AND('Rent Roll'!$P4&gt;0,EDATE('Rent Roll'!$K4,'Rent Roll'!$P4*12)&gt;='Commercial Lease'!ED$6),
('Rent Roll'!$H4*'Rent Roll'!$D4/12)*((1+'Rent Roll'!$N4)^DATEDIF('Summary &amp; Purchase Assumptions'!$C$18,ED$6,"Y")),
OFFSET(EC10,0,-DATEDIF(EDATE('Rent Roll'!$K4,'Rent Roll'!$P4*12),ED$6,"M"))*((1+'Rent Roll'!$O4)^(DATEDIF(EDATE('Rent Roll'!$K4,'Rent Roll'!$P4*12),ED$6,"Y")+1))),('Rent Roll'!$H4*'Rent Roll'!$D4/12)*((1+'Rent Roll'!$N4)^DATEDIF('Summary &amp; Purchase Assumptions'!$C$18,ED$6,"Y")))))</f>
        <v>12822.953029752689</v>
      </c>
      <c r="EE10" s="227">
        <f ca="1">IF(EE$6&gt;='Rent Roll'!$M18,('Rent Roll'!$G18*'Rent Roll'!$D4/12)*((1+'Rent Roll'!$X18)^DATEDIF('Rent Roll'!$M18,EE$6,"Y")),
IF(EE$6&gt;'Rent Roll'!$L4,"-",
IF('Rent Roll'!$P4&gt;0,
IF(AND('Rent Roll'!$P4&gt;0,EDATE('Rent Roll'!$K4,'Rent Roll'!$P4*12)&gt;='Commercial Lease'!EE$6),
('Rent Roll'!$H4*'Rent Roll'!$D4/12)*((1+'Rent Roll'!$N4)^DATEDIF('Summary &amp; Purchase Assumptions'!$C$18,EE$6,"Y")),
OFFSET(ED10,0,-DATEDIF(EDATE('Rent Roll'!$K4,'Rent Roll'!$P4*12),EE$6,"M"))*((1+'Rent Roll'!$O4)^(DATEDIF(EDATE('Rent Roll'!$K4,'Rent Roll'!$P4*12),EE$6,"Y")+1))),('Rent Roll'!$H4*'Rent Roll'!$D4/12)*((1+'Rent Roll'!$N4)^DATEDIF('Summary &amp; Purchase Assumptions'!$C$18,EE$6,"Y")))))</f>
        <v>12822.953029752689</v>
      </c>
      <c r="EF10" s="227">
        <f ca="1">IF(EF$6&gt;='Rent Roll'!$M18,('Rent Roll'!$G18*'Rent Roll'!$D4/12)*((1+'Rent Roll'!$X18)^DATEDIF('Rent Roll'!$M18,EF$6,"Y")),
IF(EF$6&gt;'Rent Roll'!$L4,"-",
IF('Rent Roll'!$P4&gt;0,
IF(AND('Rent Roll'!$P4&gt;0,EDATE('Rent Roll'!$K4,'Rent Roll'!$P4*12)&gt;='Commercial Lease'!EF$6),
('Rent Roll'!$H4*'Rent Roll'!$D4/12)*((1+'Rent Roll'!$N4)^DATEDIF('Summary &amp; Purchase Assumptions'!$C$18,EF$6,"Y")),
OFFSET(EE10,0,-DATEDIF(EDATE('Rent Roll'!$K4,'Rent Roll'!$P4*12),EF$6,"M"))*((1+'Rent Roll'!$O4)^(DATEDIF(EDATE('Rent Roll'!$K4,'Rent Roll'!$P4*12),EF$6,"Y")+1))),('Rent Roll'!$H4*'Rent Roll'!$D4/12)*((1+'Rent Roll'!$N4)^DATEDIF('Summary &amp; Purchase Assumptions'!$C$18,EF$6,"Y")))))</f>
        <v>12822.953029752689</v>
      </c>
      <c r="EG10" s="224">
        <f ca="1">IF(EG$6&gt;='Rent Roll'!$M18,('Rent Roll'!$G18*'Rent Roll'!$D4/12)*((1+'Rent Roll'!$X18)^DATEDIF('Rent Roll'!$M18,EG$6,"Y")),
IF(EG$6&gt;'Rent Roll'!$L4,"-",
IF('Rent Roll'!$P4&gt;0,
IF(AND('Rent Roll'!$P4&gt;0,EDATE('Rent Roll'!$K4,'Rent Roll'!$P4*12)&gt;='Commercial Lease'!EG$6),
('Rent Roll'!$H4*'Rent Roll'!$D4/12)*((1+'Rent Roll'!$N4)^DATEDIF('Summary &amp; Purchase Assumptions'!$C$18,EG$6,"Y")),
OFFSET(EF10,0,-DATEDIF(EDATE('Rent Roll'!$K4,'Rent Roll'!$P4*12),EG$6,"M"))*((1+'Rent Roll'!$O4)^(DATEDIF(EDATE('Rent Roll'!$K4,'Rent Roll'!$P4*12),EG$6,"Y")+1))),('Rent Roll'!$H4*'Rent Roll'!$D4/12)*((1+'Rent Roll'!$N4)^DATEDIF('Summary &amp; Purchase Assumptions'!$C$18,EG$6,"Y")))))</f>
        <v>12822.953029752689</v>
      </c>
      <c r="EH10" s="277" t="s">
        <v>106</v>
      </c>
    </row>
    <row r="11" spans="2:138" ht="15" x14ac:dyDescent="0.25">
      <c r="B11" s="735"/>
      <c r="C11" s="736"/>
      <c r="D11" s="737" t="str">
        <f>CONCATENATE('Rent Roll'!B5&amp;" - "&amp;'Rent Roll'!C5)</f>
        <v>1 Brown-Comm 2 - Center Inc, Brilliant Futures Learning</v>
      </c>
      <c r="E11" s="21">
        <f t="shared" ca="1" si="24"/>
        <v>1161983.8535880733</v>
      </c>
      <c r="F11" s="227">
        <f>IF('Rent Roll'!$E5='Data Validation'!$E$2,'Rent Roll'!$I5,"-")</f>
        <v>7678.2728519348466</v>
      </c>
      <c r="G11" s="227">
        <f ca="1">IF(G$6&gt;='Rent Roll'!$M19,('Rent Roll'!$G19*'Rent Roll'!$D5/12)*((1+'Rent Roll'!$X19)^DATEDIF('Rent Roll'!$M19,G$6,"Y")),
IF(G$6&gt;'Rent Roll'!$L5,"-",
IF('Rent Roll'!$P5&gt;0,
IF(AND('Rent Roll'!$P5&gt;0,EDATE('Rent Roll'!$K5,'Rent Roll'!$P5*12)&gt;='Commercial Lease'!G$6),
('Rent Roll'!$H5*'Rent Roll'!$D5/12)*((1+'Rent Roll'!$N5)^DATEDIF('Summary &amp; Purchase Assumptions'!$C$18,G$6,"Y")),
OFFSET(F11,0,-DATEDIF(EDATE('Rent Roll'!$K5,'Rent Roll'!$P5*12),G$6,"M"))*((1+'Rent Roll'!$O5)^(DATEDIF(EDATE('Rent Roll'!$K5,'Rent Roll'!$P5*12),G$6,"Y")+1))),('Rent Roll'!$H5*'Rent Roll'!$D5/12)*((1+'Rent Roll'!$N5)^DATEDIF('Summary &amp; Purchase Assumptions'!$C$18,G$6,"Y")))))</f>
        <v>7678.2728519348466</v>
      </c>
      <c r="H11" s="227">
        <f ca="1">IF(H$6&gt;='Rent Roll'!$M19,('Rent Roll'!$G19*'Rent Roll'!$D5/12)*((1+'Rent Roll'!$X19)^DATEDIF('Rent Roll'!$M19,H$6,"Y")),
IF(H$6&gt;'Rent Roll'!$L5,"-",
IF('Rent Roll'!$P5&gt;0,
IF(AND('Rent Roll'!$P5&gt;0,EDATE('Rent Roll'!$K5,'Rent Roll'!$P5*12)&gt;='Commercial Lease'!H$6),
('Rent Roll'!$H5*'Rent Roll'!$D5/12)*((1+'Rent Roll'!$N5)^DATEDIF('Summary &amp; Purchase Assumptions'!$C$18,H$6,"Y")),
OFFSET(G11,0,-DATEDIF(EDATE('Rent Roll'!$K5,'Rent Roll'!$P5*12),H$6,"M"))*((1+'Rent Roll'!$O5)^(DATEDIF(EDATE('Rent Roll'!$K5,'Rent Roll'!$P5*12),H$6,"Y")+1))),('Rent Roll'!$H5*'Rent Roll'!$D5/12)*((1+'Rent Roll'!$N5)^DATEDIF('Summary &amp; Purchase Assumptions'!$C$18,H$6,"Y")))))</f>
        <v>7678.2728519348466</v>
      </c>
      <c r="I11" s="227">
        <f ca="1">IF(I$6&gt;='Rent Roll'!$M19,('Rent Roll'!$G19*'Rent Roll'!$D5/12)*((1+'Rent Roll'!$X19)^DATEDIF('Rent Roll'!$M19,I$6,"Y")),
IF(I$6&gt;'Rent Roll'!$L5,"-",
IF('Rent Roll'!$P5&gt;0,
IF(AND('Rent Roll'!$P5&gt;0,EDATE('Rent Roll'!$K5,'Rent Roll'!$P5*12)&gt;='Commercial Lease'!I$6),
('Rent Roll'!$H5*'Rent Roll'!$D5/12)*((1+'Rent Roll'!$N5)^DATEDIF('Summary &amp; Purchase Assumptions'!$C$18,I$6,"Y")),
OFFSET(H11,0,-DATEDIF(EDATE('Rent Roll'!$K5,'Rent Roll'!$P5*12),I$6,"M"))*((1+'Rent Roll'!$O5)^(DATEDIF(EDATE('Rent Roll'!$K5,'Rent Roll'!$P5*12),I$6,"Y")+1))),('Rent Roll'!$H5*'Rent Roll'!$D5/12)*((1+'Rent Roll'!$N5)^DATEDIF('Summary &amp; Purchase Assumptions'!$C$18,I$6,"Y")))))</f>
        <v>7678.2728519348466</v>
      </c>
      <c r="J11" s="227">
        <f ca="1">IF(J$6&gt;='Rent Roll'!$M19,('Rent Roll'!$G19*'Rent Roll'!$D5/12)*((1+'Rent Roll'!$X19)^DATEDIF('Rent Roll'!$M19,J$6,"Y")),
IF(J$6&gt;'Rent Roll'!$L5,"-",
IF('Rent Roll'!$P5&gt;0,
IF(AND('Rent Roll'!$P5&gt;0,EDATE('Rent Roll'!$K5,'Rent Roll'!$P5*12)&gt;='Commercial Lease'!J$6),
('Rent Roll'!$H5*'Rent Roll'!$D5/12)*((1+'Rent Roll'!$N5)^DATEDIF('Summary &amp; Purchase Assumptions'!$C$18,J$6,"Y")),
OFFSET(I11,0,-DATEDIF(EDATE('Rent Roll'!$K5,'Rent Roll'!$P5*12),J$6,"M"))*((1+'Rent Roll'!$O5)^(DATEDIF(EDATE('Rent Roll'!$K5,'Rent Roll'!$P5*12),J$6,"Y")+1))),('Rent Roll'!$H5*'Rent Roll'!$D5/12)*((1+'Rent Roll'!$N5)^DATEDIF('Summary &amp; Purchase Assumptions'!$C$18,J$6,"Y")))))</f>
        <v>7678.2728519348466</v>
      </c>
      <c r="K11" s="227">
        <f ca="1">IF(K$6&gt;='Rent Roll'!$M19,('Rent Roll'!$G19*'Rent Roll'!$D5/12)*((1+'Rent Roll'!$X19)^DATEDIF('Rent Roll'!$M19,K$6,"Y")),
IF(K$6&gt;'Rent Roll'!$L5,"-",
IF('Rent Roll'!$P5&gt;0,
IF(AND('Rent Roll'!$P5&gt;0,EDATE('Rent Roll'!$K5,'Rent Roll'!$P5*12)&gt;='Commercial Lease'!K$6),
('Rent Roll'!$H5*'Rent Roll'!$D5/12)*((1+'Rent Roll'!$N5)^DATEDIF('Summary &amp; Purchase Assumptions'!$C$18,K$6,"Y")),
OFFSET(J11,0,-DATEDIF(EDATE('Rent Roll'!$K5,'Rent Roll'!$P5*12),K$6,"M"))*((1+'Rent Roll'!$O5)^(DATEDIF(EDATE('Rent Roll'!$K5,'Rent Roll'!$P5*12),K$6,"Y")+1))),('Rent Roll'!$H5*'Rent Roll'!$D5/12)*((1+'Rent Roll'!$N5)^DATEDIF('Summary &amp; Purchase Assumptions'!$C$18,K$6,"Y")))))</f>
        <v>7678.2728519348466</v>
      </c>
      <c r="L11" s="227">
        <f ca="1">IF(L$6&gt;='Rent Roll'!$M19,('Rent Roll'!$G19*'Rent Roll'!$D5/12)*((1+'Rent Roll'!$X19)^DATEDIF('Rent Roll'!$M19,L$6,"Y")),
IF(L$6&gt;'Rent Roll'!$L5,"-",
IF('Rent Roll'!$P5&gt;0,
IF(AND('Rent Roll'!$P5&gt;0,EDATE('Rent Roll'!$K5,'Rent Roll'!$P5*12)&gt;='Commercial Lease'!L$6),
('Rent Roll'!$H5*'Rent Roll'!$D5/12)*((1+'Rent Roll'!$N5)^DATEDIF('Summary &amp; Purchase Assumptions'!$C$18,L$6,"Y")),
OFFSET(K11,0,-DATEDIF(EDATE('Rent Roll'!$K5,'Rent Roll'!$P5*12),L$6,"M"))*((1+'Rent Roll'!$O5)^(DATEDIF(EDATE('Rent Roll'!$K5,'Rent Roll'!$P5*12),L$6,"Y")+1))),('Rent Roll'!$H5*'Rent Roll'!$D5/12)*((1+'Rent Roll'!$N5)^DATEDIF('Summary &amp; Purchase Assumptions'!$C$18,L$6,"Y")))))</f>
        <v>7678.2728519348466</v>
      </c>
      <c r="M11" s="227">
        <f ca="1">IF(M$6&gt;='Rent Roll'!$M19,('Rent Roll'!$G19*'Rent Roll'!$D5/12)*((1+'Rent Roll'!$X19)^DATEDIF('Rent Roll'!$M19,M$6,"Y")),
IF(M$6&gt;'Rent Roll'!$L5,"-",
IF('Rent Roll'!$P5&gt;0,
IF(AND('Rent Roll'!$P5&gt;0,EDATE('Rent Roll'!$K5,'Rent Roll'!$P5*12)&gt;='Commercial Lease'!M$6),
('Rent Roll'!$H5*'Rent Roll'!$D5/12)*((1+'Rent Roll'!$N5)^DATEDIF('Summary &amp; Purchase Assumptions'!$C$18,M$6,"Y")),
OFFSET(L11,0,-DATEDIF(EDATE('Rent Roll'!$K5,'Rent Roll'!$P5*12),M$6,"M"))*((1+'Rent Roll'!$O5)^(DATEDIF(EDATE('Rent Roll'!$K5,'Rent Roll'!$P5*12),M$6,"Y")+1))),('Rent Roll'!$H5*'Rent Roll'!$D5/12)*((1+'Rent Roll'!$N5)^DATEDIF('Summary &amp; Purchase Assumptions'!$C$18,M$6,"Y")))))</f>
        <v>7678.2728519348466</v>
      </c>
      <c r="N11" s="227">
        <f ca="1">IF(N$6&gt;='Rent Roll'!$M19,('Rent Roll'!$G19*'Rent Roll'!$D5/12)*((1+'Rent Roll'!$X19)^DATEDIF('Rent Roll'!$M19,N$6,"Y")),
IF(N$6&gt;'Rent Roll'!$L5,"-",
IF('Rent Roll'!$P5&gt;0,
IF(AND('Rent Roll'!$P5&gt;0,EDATE('Rent Roll'!$K5,'Rent Roll'!$P5*12)&gt;='Commercial Lease'!N$6),
('Rent Roll'!$H5*'Rent Roll'!$D5/12)*((1+'Rent Roll'!$N5)^DATEDIF('Summary &amp; Purchase Assumptions'!$C$18,N$6,"Y")),
OFFSET(M11,0,-DATEDIF(EDATE('Rent Roll'!$K5,'Rent Roll'!$P5*12),N$6,"M"))*((1+'Rent Roll'!$O5)^(DATEDIF(EDATE('Rent Roll'!$K5,'Rent Roll'!$P5*12),N$6,"Y")+1))),('Rent Roll'!$H5*'Rent Roll'!$D5/12)*((1+'Rent Roll'!$N5)^DATEDIF('Summary &amp; Purchase Assumptions'!$C$18,N$6,"Y")))))</f>
        <v>7678.2728519348466</v>
      </c>
      <c r="O11" s="227">
        <f ca="1">IF(O$6&gt;='Rent Roll'!$M19,('Rent Roll'!$G19*'Rent Roll'!$D5/12)*((1+'Rent Roll'!$X19)^DATEDIF('Rent Roll'!$M19,O$6,"Y")),
IF(O$6&gt;'Rent Roll'!$L5,"-",
IF('Rent Roll'!$P5&gt;0,
IF(AND('Rent Roll'!$P5&gt;0,EDATE('Rent Roll'!$K5,'Rent Roll'!$P5*12)&gt;='Commercial Lease'!O$6),
('Rent Roll'!$H5*'Rent Roll'!$D5/12)*((1+'Rent Roll'!$N5)^DATEDIF('Summary &amp; Purchase Assumptions'!$C$18,O$6,"Y")),
OFFSET(N11,0,-DATEDIF(EDATE('Rent Roll'!$K5,'Rent Roll'!$P5*12),O$6,"M"))*((1+'Rent Roll'!$O5)^(DATEDIF(EDATE('Rent Roll'!$K5,'Rent Roll'!$P5*12),O$6,"Y")+1))),('Rent Roll'!$H5*'Rent Roll'!$D5/12)*((1+'Rent Roll'!$N5)^DATEDIF('Summary &amp; Purchase Assumptions'!$C$18,O$6,"Y")))))</f>
        <v>7678.2728519348466</v>
      </c>
      <c r="P11" s="227">
        <f ca="1">IF(P$6&gt;='Rent Roll'!$M19,('Rent Roll'!$G19*'Rent Roll'!$D5/12)*((1+'Rent Roll'!$X19)^DATEDIF('Rent Roll'!$M19,P$6,"Y")),
IF(P$6&gt;'Rent Roll'!$L5,"-",
IF('Rent Roll'!$P5&gt;0,
IF(AND('Rent Roll'!$P5&gt;0,EDATE('Rent Roll'!$K5,'Rent Roll'!$P5*12)&gt;='Commercial Lease'!P$6),
('Rent Roll'!$H5*'Rent Roll'!$D5/12)*((1+'Rent Roll'!$N5)^DATEDIF('Summary &amp; Purchase Assumptions'!$C$18,P$6,"Y")),
OFFSET(O11,0,-DATEDIF(EDATE('Rent Roll'!$K5,'Rent Roll'!$P5*12),P$6,"M"))*((1+'Rent Roll'!$O5)^(DATEDIF(EDATE('Rent Roll'!$K5,'Rent Roll'!$P5*12),P$6,"Y")+1))),('Rent Roll'!$H5*'Rent Roll'!$D5/12)*((1+'Rent Roll'!$N5)^DATEDIF('Summary &amp; Purchase Assumptions'!$C$18,P$6,"Y")))))</f>
        <v>7678.2728519348466</v>
      </c>
      <c r="Q11" s="227">
        <f ca="1">IF(Q$6&gt;='Rent Roll'!$M19,('Rent Roll'!$G19*'Rent Roll'!$D5/12)*((1+'Rent Roll'!$X19)^DATEDIF('Rent Roll'!$M19,Q$6,"Y")),
IF(Q$6&gt;'Rent Roll'!$L5,"-",
IF('Rent Roll'!$P5&gt;0,
IF(AND('Rent Roll'!$P5&gt;0,EDATE('Rent Roll'!$K5,'Rent Roll'!$P5*12)&gt;='Commercial Lease'!Q$6),
('Rent Roll'!$H5*'Rent Roll'!$D5/12)*((1+'Rent Roll'!$N5)^DATEDIF('Summary &amp; Purchase Assumptions'!$C$18,Q$6,"Y")),
OFFSET(P11,0,-DATEDIF(EDATE('Rent Roll'!$K5,'Rent Roll'!$P5*12),Q$6,"M"))*((1+'Rent Roll'!$O5)^(DATEDIF(EDATE('Rent Roll'!$K5,'Rent Roll'!$P5*12),Q$6,"Y")+1))),('Rent Roll'!$H5*'Rent Roll'!$D5/12)*((1+'Rent Roll'!$N5)^DATEDIF('Summary &amp; Purchase Assumptions'!$C$18,Q$6,"Y")))))</f>
        <v>7678.2728519348466</v>
      </c>
      <c r="R11" s="227">
        <f ca="1">IF(R$6&gt;='Rent Roll'!$M19,('Rent Roll'!$G19*'Rent Roll'!$D5/12)*((1+'Rent Roll'!$X19)^DATEDIF('Rent Roll'!$M19,R$6,"Y")),
IF(R$6&gt;'Rent Roll'!$L5,"-",
IF('Rent Roll'!$P5&gt;0,
IF(AND('Rent Roll'!$P5&gt;0,EDATE('Rent Roll'!$K5,'Rent Roll'!$P5*12)&gt;='Commercial Lease'!R$6),
('Rent Roll'!$H5*'Rent Roll'!$D5/12)*((1+'Rent Roll'!$N5)^DATEDIF('Summary &amp; Purchase Assumptions'!$C$18,R$6,"Y")),
OFFSET(Q11,0,-DATEDIF(EDATE('Rent Roll'!$K5,'Rent Roll'!$P5*12),R$6,"M"))*((1+'Rent Roll'!$O5)^(DATEDIF(EDATE('Rent Roll'!$K5,'Rent Roll'!$P5*12),R$6,"Y")+1))),('Rent Roll'!$H5*'Rent Roll'!$D5/12)*((1+'Rent Roll'!$N5)^DATEDIF('Summary &amp; Purchase Assumptions'!$C$18,R$6,"Y")))))</f>
        <v>7908.6210374928924</v>
      </c>
      <c r="S11" s="227">
        <f ca="1">IF(S$6&gt;='Rent Roll'!$M19,('Rent Roll'!$G19*'Rent Roll'!$D5/12)*((1+'Rent Roll'!$X19)^DATEDIF('Rent Roll'!$M19,S$6,"Y")),
IF(S$6&gt;'Rent Roll'!$L5,"-",
IF('Rent Roll'!$P5&gt;0,
IF(AND('Rent Roll'!$P5&gt;0,EDATE('Rent Roll'!$K5,'Rent Roll'!$P5*12)&gt;='Commercial Lease'!S$6),
('Rent Roll'!$H5*'Rent Roll'!$D5/12)*((1+'Rent Roll'!$N5)^DATEDIF('Summary &amp; Purchase Assumptions'!$C$18,S$6,"Y")),
OFFSET(R11,0,-DATEDIF(EDATE('Rent Roll'!$K5,'Rent Roll'!$P5*12),S$6,"M"))*((1+'Rent Roll'!$O5)^(DATEDIF(EDATE('Rent Roll'!$K5,'Rent Roll'!$P5*12),S$6,"Y")+1))),('Rent Roll'!$H5*'Rent Roll'!$D5/12)*((1+'Rent Roll'!$N5)^DATEDIF('Summary &amp; Purchase Assumptions'!$C$18,S$6,"Y")))))</f>
        <v>7908.6210374928924</v>
      </c>
      <c r="T11" s="227">
        <f ca="1">IF(T$6&gt;='Rent Roll'!$M19,('Rent Roll'!$G19*'Rent Roll'!$D5/12)*((1+'Rent Roll'!$X19)^DATEDIF('Rent Roll'!$M19,T$6,"Y")),
IF(T$6&gt;'Rent Roll'!$L5,"-",
IF('Rent Roll'!$P5&gt;0,
IF(AND('Rent Roll'!$P5&gt;0,EDATE('Rent Roll'!$K5,'Rent Roll'!$P5*12)&gt;='Commercial Lease'!T$6),
('Rent Roll'!$H5*'Rent Roll'!$D5/12)*((1+'Rent Roll'!$N5)^DATEDIF('Summary &amp; Purchase Assumptions'!$C$18,T$6,"Y")),
OFFSET(S11,0,-DATEDIF(EDATE('Rent Roll'!$K5,'Rent Roll'!$P5*12),T$6,"M"))*((1+'Rent Roll'!$O5)^(DATEDIF(EDATE('Rent Roll'!$K5,'Rent Roll'!$P5*12),T$6,"Y")+1))),('Rent Roll'!$H5*'Rent Roll'!$D5/12)*((1+'Rent Roll'!$N5)^DATEDIF('Summary &amp; Purchase Assumptions'!$C$18,T$6,"Y")))))</f>
        <v>7908.6210374928924</v>
      </c>
      <c r="U11" s="227">
        <f ca="1">IF(U$6&gt;='Rent Roll'!$M19,('Rent Roll'!$G19*'Rent Roll'!$D5/12)*((1+'Rent Roll'!$X19)^DATEDIF('Rent Roll'!$M19,U$6,"Y")),
IF(U$6&gt;'Rent Roll'!$L5,"-",
IF('Rent Roll'!$P5&gt;0,
IF(AND('Rent Roll'!$P5&gt;0,EDATE('Rent Roll'!$K5,'Rent Roll'!$P5*12)&gt;='Commercial Lease'!U$6),
('Rent Roll'!$H5*'Rent Roll'!$D5/12)*((1+'Rent Roll'!$N5)^DATEDIF('Summary &amp; Purchase Assumptions'!$C$18,U$6,"Y")),
OFFSET(T11,0,-DATEDIF(EDATE('Rent Roll'!$K5,'Rent Roll'!$P5*12),U$6,"M"))*((1+'Rent Roll'!$O5)^(DATEDIF(EDATE('Rent Roll'!$K5,'Rent Roll'!$P5*12),U$6,"Y")+1))),('Rent Roll'!$H5*'Rent Roll'!$D5/12)*((1+'Rent Roll'!$N5)^DATEDIF('Summary &amp; Purchase Assumptions'!$C$18,U$6,"Y")))))</f>
        <v>7908.6210374928924</v>
      </c>
      <c r="V11" s="227">
        <f ca="1">IF(V$6&gt;='Rent Roll'!$M19,('Rent Roll'!$G19*'Rent Roll'!$D5/12)*((1+'Rent Roll'!$X19)^DATEDIF('Rent Roll'!$M19,V$6,"Y")),
IF(V$6&gt;'Rent Roll'!$L5,"-",
IF('Rent Roll'!$P5&gt;0,
IF(AND('Rent Roll'!$P5&gt;0,EDATE('Rent Roll'!$K5,'Rent Roll'!$P5*12)&gt;='Commercial Lease'!V$6),
('Rent Roll'!$H5*'Rent Roll'!$D5/12)*((1+'Rent Roll'!$N5)^DATEDIF('Summary &amp; Purchase Assumptions'!$C$18,V$6,"Y")),
OFFSET(U11,0,-DATEDIF(EDATE('Rent Roll'!$K5,'Rent Roll'!$P5*12),V$6,"M"))*((1+'Rent Roll'!$O5)^(DATEDIF(EDATE('Rent Roll'!$K5,'Rent Roll'!$P5*12),V$6,"Y")+1))),('Rent Roll'!$H5*'Rent Roll'!$D5/12)*((1+'Rent Roll'!$N5)^DATEDIF('Summary &amp; Purchase Assumptions'!$C$18,V$6,"Y")))))</f>
        <v>7908.6210374928924</v>
      </c>
      <c r="W11" s="227">
        <f ca="1">IF(W$6&gt;='Rent Roll'!$M19,('Rent Roll'!$G19*'Rent Roll'!$D5/12)*((1+'Rent Roll'!$X19)^DATEDIF('Rent Roll'!$M19,W$6,"Y")),
IF(W$6&gt;'Rent Roll'!$L5,"-",
IF('Rent Roll'!$P5&gt;0,
IF(AND('Rent Roll'!$P5&gt;0,EDATE('Rent Roll'!$K5,'Rent Roll'!$P5*12)&gt;='Commercial Lease'!W$6),
('Rent Roll'!$H5*'Rent Roll'!$D5/12)*((1+'Rent Roll'!$N5)^DATEDIF('Summary &amp; Purchase Assumptions'!$C$18,W$6,"Y")),
OFFSET(V11,0,-DATEDIF(EDATE('Rent Roll'!$K5,'Rent Roll'!$P5*12),W$6,"M"))*((1+'Rent Roll'!$O5)^(DATEDIF(EDATE('Rent Roll'!$K5,'Rent Roll'!$P5*12),W$6,"Y")+1))),('Rent Roll'!$H5*'Rent Roll'!$D5/12)*((1+'Rent Roll'!$N5)^DATEDIF('Summary &amp; Purchase Assumptions'!$C$18,W$6,"Y")))))</f>
        <v>7908.6210374928924</v>
      </c>
      <c r="X11" s="227">
        <f ca="1">IF(X$6&gt;='Rent Roll'!$M19,('Rent Roll'!$G19*'Rent Roll'!$D5/12)*((1+'Rent Roll'!$X19)^DATEDIF('Rent Roll'!$M19,X$6,"Y")),
IF(X$6&gt;'Rent Roll'!$L5,"-",
IF('Rent Roll'!$P5&gt;0,
IF(AND('Rent Roll'!$P5&gt;0,EDATE('Rent Roll'!$K5,'Rent Roll'!$P5*12)&gt;='Commercial Lease'!X$6),
('Rent Roll'!$H5*'Rent Roll'!$D5/12)*((1+'Rent Roll'!$N5)^DATEDIF('Summary &amp; Purchase Assumptions'!$C$18,X$6,"Y")),
OFFSET(W11,0,-DATEDIF(EDATE('Rent Roll'!$K5,'Rent Roll'!$P5*12),X$6,"M"))*((1+'Rent Roll'!$O5)^(DATEDIF(EDATE('Rent Roll'!$K5,'Rent Roll'!$P5*12),X$6,"Y")+1))),('Rent Roll'!$H5*'Rent Roll'!$D5/12)*((1+'Rent Roll'!$N5)^DATEDIF('Summary &amp; Purchase Assumptions'!$C$18,X$6,"Y")))))</f>
        <v>7908.6210374928924</v>
      </c>
      <c r="Y11" s="227">
        <f ca="1">IF(Y$6&gt;='Rent Roll'!$M19,('Rent Roll'!$G19*'Rent Roll'!$D5/12)*((1+'Rent Roll'!$X19)^DATEDIF('Rent Roll'!$M19,Y$6,"Y")),
IF(Y$6&gt;'Rent Roll'!$L5,"-",
IF('Rent Roll'!$P5&gt;0,
IF(AND('Rent Roll'!$P5&gt;0,EDATE('Rent Roll'!$K5,'Rent Roll'!$P5*12)&gt;='Commercial Lease'!Y$6),
('Rent Roll'!$H5*'Rent Roll'!$D5/12)*((1+'Rent Roll'!$N5)^DATEDIF('Summary &amp; Purchase Assumptions'!$C$18,Y$6,"Y")),
OFFSET(X11,0,-DATEDIF(EDATE('Rent Roll'!$K5,'Rent Roll'!$P5*12),Y$6,"M"))*((1+'Rent Roll'!$O5)^(DATEDIF(EDATE('Rent Roll'!$K5,'Rent Roll'!$P5*12),Y$6,"Y")+1))),('Rent Roll'!$H5*'Rent Roll'!$D5/12)*((1+'Rent Roll'!$N5)^DATEDIF('Summary &amp; Purchase Assumptions'!$C$18,Y$6,"Y")))))</f>
        <v>7908.6210374928924</v>
      </c>
      <c r="Z11" s="227">
        <f ca="1">IF(Z$6&gt;='Rent Roll'!$M19,('Rent Roll'!$G19*'Rent Roll'!$D5/12)*((1+'Rent Roll'!$X19)^DATEDIF('Rent Roll'!$M19,Z$6,"Y")),
IF(Z$6&gt;'Rent Roll'!$L5,"-",
IF('Rent Roll'!$P5&gt;0,
IF(AND('Rent Roll'!$P5&gt;0,EDATE('Rent Roll'!$K5,'Rent Roll'!$P5*12)&gt;='Commercial Lease'!Z$6),
('Rent Roll'!$H5*'Rent Roll'!$D5/12)*((1+'Rent Roll'!$N5)^DATEDIF('Summary &amp; Purchase Assumptions'!$C$18,Z$6,"Y")),
OFFSET(Y11,0,-DATEDIF(EDATE('Rent Roll'!$K5,'Rent Roll'!$P5*12),Z$6,"M"))*((1+'Rent Roll'!$O5)^(DATEDIF(EDATE('Rent Roll'!$K5,'Rent Roll'!$P5*12),Z$6,"Y")+1))),('Rent Roll'!$H5*'Rent Roll'!$D5/12)*((1+'Rent Roll'!$N5)^DATEDIF('Summary &amp; Purchase Assumptions'!$C$18,Z$6,"Y")))))</f>
        <v>7908.6210374928924</v>
      </c>
      <c r="AA11" s="227">
        <f ca="1">IF(AA$6&gt;='Rent Roll'!$M19,('Rent Roll'!$G19*'Rent Roll'!$D5/12)*((1+'Rent Roll'!$X19)^DATEDIF('Rent Roll'!$M19,AA$6,"Y")),
IF(AA$6&gt;'Rent Roll'!$L5,"-",
IF('Rent Roll'!$P5&gt;0,
IF(AND('Rent Roll'!$P5&gt;0,EDATE('Rent Roll'!$K5,'Rent Roll'!$P5*12)&gt;='Commercial Lease'!AA$6),
('Rent Roll'!$H5*'Rent Roll'!$D5/12)*((1+'Rent Roll'!$N5)^DATEDIF('Summary &amp; Purchase Assumptions'!$C$18,AA$6,"Y")),
OFFSET(Z11,0,-DATEDIF(EDATE('Rent Roll'!$K5,'Rent Roll'!$P5*12),AA$6,"M"))*((1+'Rent Roll'!$O5)^(DATEDIF(EDATE('Rent Roll'!$K5,'Rent Roll'!$P5*12),AA$6,"Y")+1))),('Rent Roll'!$H5*'Rent Roll'!$D5/12)*((1+'Rent Roll'!$N5)^DATEDIF('Summary &amp; Purchase Assumptions'!$C$18,AA$6,"Y")))))</f>
        <v>7908.6210374928924</v>
      </c>
      <c r="AB11" s="227">
        <f ca="1">IF(AB$6&gt;='Rent Roll'!$M19,('Rent Roll'!$G19*'Rent Roll'!$D5/12)*((1+'Rent Roll'!$X19)^DATEDIF('Rent Roll'!$M19,AB$6,"Y")),
IF(AB$6&gt;'Rent Roll'!$L5,"-",
IF('Rent Roll'!$P5&gt;0,
IF(AND('Rent Roll'!$P5&gt;0,EDATE('Rent Roll'!$K5,'Rent Roll'!$P5*12)&gt;='Commercial Lease'!AB$6),
('Rent Roll'!$H5*'Rent Roll'!$D5/12)*((1+'Rent Roll'!$N5)^DATEDIF('Summary &amp; Purchase Assumptions'!$C$18,AB$6,"Y")),
OFFSET(AA11,0,-DATEDIF(EDATE('Rent Roll'!$K5,'Rent Roll'!$P5*12),AB$6,"M"))*((1+'Rent Roll'!$O5)^(DATEDIF(EDATE('Rent Roll'!$K5,'Rent Roll'!$P5*12),AB$6,"Y")+1))),('Rent Roll'!$H5*'Rent Roll'!$D5/12)*((1+'Rent Roll'!$N5)^DATEDIF('Summary &amp; Purchase Assumptions'!$C$18,AB$6,"Y")))))</f>
        <v>7908.6210374928924</v>
      </c>
      <c r="AC11" s="227">
        <f ca="1">IF(AC$6&gt;='Rent Roll'!$M19,('Rent Roll'!$G19*'Rent Roll'!$D5/12)*((1+'Rent Roll'!$X19)^DATEDIF('Rent Roll'!$M19,AC$6,"Y")),
IF(AC$6&gt;'Rent Roll'!$L5,"-",
IF('Rent Roll'!$P5&gt;0,
IF(AND('Rent Roll'!$P5&gt;0,EDATE('Rent Roll'!$K5,'Rent Roll'!$P5*12)&gt;='Commercial Lease'!AC$6),
('Rent Roll'!$H5*'Rent Roll'!$D5/12)*((1+'Rent Roll'!$N5)^DATEDIF('Summary &amp; Purchase Assumptions'!$C$18,AC$6,"Y")),
OFFSET(AB11,0,-DATEDIF(EDATE('Rent Roll'!$K5,'Rent Roll'!$P5*12),AC$6,"M"))*((1+'Rent Roll'!$O5)^(DATEDIF(EDATE('Rent Roll'!$K5,'Rent Roll'!$P5*12),AC$6,"Y")+1))),('Rent Roll'!$H5*'Rent Roll'!$D5/12)*((1+'Rent Roll'!$N5)^DATEDIF('Summary &amp; Purchase Assumptions'!$C$18,AC$6,"Y")))))</f>
        <v>7908.6210374928924</v>
      </c>
      <c r="AD11" s="227">
        <f ca="1">IF(AD$6&gt;='Rent Roll'!$M19,('Rent Roll'!$G19*'Rent Roll'!$D5/12)*((1+'Rent Roll'!$X19)^DATEDIF('Rent Roll'!$M19,AD$6,"Y")),
IF(AD$6&gt;'Rent Roll'!$L5,"-",
IF('Rent Roll'!$P5&gt;0,
IF(AND('Rent Roll'!$P5&gt;0,EDATE('Rent Roll'!$K5,'Rent Roll'!$P5*12)&gt;='Commercial Lease'!AD$6),
('Rent Roll'!$H5*'Rent Roll'!$D5/12)*((1+'Rent Roll'!$N5)^DATEDIF('Summary &amp; Purchase Assumptions'!$C$18,AD$6,"Y")),
OFFSET(AC11,0,-DATEDIF(EDATE('Rent Roll'!$K5,'Rent Roll'!$P5*12),AD$6,"M"))*((1+'Rent Roll'!$O5)^(DATEDIF(EDATE('Rent Roll'!$K5,'Rent Roll'!$P5*12),AD$6,"Y")+1))),('Rent Roll'!$H5*'Rent Roll'!$D5/12)*((1+'Rent Roll'!$N5)^DATEDIF('Summary &amp; Purchase Assumptions'!$C$18,AD$6,"Y")))))</f>
        <v>8145.8796686176784</v>
      </c>
      <c r="AE11" s="227">
        <f ca="1">IF(AE$6&gt;='Rent Roll'!$M19,('Rent Roll'!$G19*'Rent Roll'!$D5/12)*((1+'Rent Roll'!$X19)^DATEDIF('Rent Roll'!$M19,AE$6,"Y")),
IF(AE$6&gt;'Rent Roll'!$L5,"-",
IF('Rent Roll'!$P5&gt;0,
IF(AND('Rent Roll'!$P5&gt;0,EDATE('Rent Roll'!$K5,'Rent Roll'!$P5*12)&gt;='Commercial Lease'!AE$6),
('Rent Roll'!$H5*'Rent Roll'!$D5/12)*((1+'Rent Roll'!$N5)^DATEDIF('Summary &amp; Purchase Assumptions'!$C$18,AE$6,"Y")),
OFFSET(AD11,0,-DATEDIF(EDATE('Rent Roll'!$K5,'Rent Roll'!$P5*12),AE$6,"M"))*((1+'Rent Roll'!$O5)^(DATEDIF(EDATE('Rent Roll'!$K5,'Rent Roll'!$P5*12),AE$6,"Y")+1))),('Rent Roll'!$H5*'Rent Roll'!$D5/12)*((1+'Rent Roll'!$N5)^DATEDIF('Summary &amp; Purchase Assumptions'!$C$18,AE$6,"Y")))))</f>
        <v>8145.8796686176784</v>
      </c>
      <c r="AF11" s="227">
        <f ca="1">IF(AF$6&gt;='Rent Roll'!$M19,('Rent Roll'!$G19*'Rent Roll'!$D5/12)*((1+'Rent Roll'!$X19)^DATEDIF('Rent Roll'!$M19,AF$6,"Y")),
IF(AF$6&gt;'Rent Roll'!$L5,"-",
IF('Rent Roll'!$P5&gt;0,
IF(AND('Rent Roll'!$P5&gt;0,EDATE('Rent Roll'!$K5,'Rent Roll'!$P5*12)&gt;='Commercial Lease'!AF$6),
('Rent Roll'!$H5*'Rent Roll'!$D5/12)*((1+'Rent Roll'!$N5)^DATEDIF('Summary &amp; Purchase Assumptions'!$C$18,AF$6,"Y")),
OFFSET(AE11,0,-DATEDIF(EDATE('Rent Roll'!$K5,'Rent Roll'!$P5*12),AF$6,"M"))*((1+'Rent Roll'!$O5)^(DATEDIF(EDATE('Rent Roll'!$K5,'Rent Roll'!$P5*12),AF$6,"Y")+1))),('Rent Roll'!$H5*'Rent Roll'!$D5/12)*((1+'Rent Roll'!$N5)^DATEDIF('Summary &amp; Purchase Assumptions'!$C$18,AF$6,"Y")))))</f>
        <v>8145.8796686176784</v>
      </c>
      <c r="AG11" s="227">
        <f ca="1">IF(AG$6&gt;='Rent Roll'!$M19,('Rent Roll'!$G19*'Rent Roll'!$D5/12)*((1+'Rent Roll'!$X19)^DATEDIF('Rent Roll'!$M19,AG$6,"Y")),
IF(AG$6&gt;'Rent Roll'!$L5,"-",
IF('Rent Roll'!$P5&gt;0,
IF(AND('Rent Roll'!$P5&gt;0,EDATE('Rent Roll'!$K5,'Rent Roll'!$P5*12)&gt;='Commercial Lease'!AG$6),
('Rent Roll'!$H5*'Rent Roll'!$D5/12)*((1+'Rent Roll'!$N5)^DATEDIF('Summary &amp; Purchase Assumptions'!$C$18,AG$6,"Y")),
OFFSET(AF11,0,-DATEDIF(EDATE('Rent Roll'!$K5,'Rent Roll'!$P5*12),AG$6,"M"))*((1+'Rent Roll'!$O5)^(DATEDIF(EDATE('Rent Roll'!$K5,'Rent Roll'!$P5*12),AG$6,"Y")+1))),('Rent Roll'!$H5*'Rent Roll'!$D5/12)*((1+'Rent Roll'!$N5)^DATEDIF('Summary &amp; Purchase Assumptions'!$C$18,AG$6,"Y")))))</f>
        <v>8145.8796686176784</v>
      </c>
      <c r="AH11" s="227">
        <f ca="1">IF(AH$6&gt;='Rent Roll'!$M19,('Rent Roll'!$G19*'Rent Roll'!$D5/12)*((1+'Rent Roll'!$X19)^DATEDIF('Rent Roll'!$M19,AH$6,"Y")),
IF(AH$6&gt;'Rent Roll'!$L5,"-",
IF('Rent Roll'!$P5&gt;0,
IF(AND('Rent Roll'!$P5&gt;0,EDATE('Rent Roll'!$K5,'Rent Roll'!$P5*12)&gt;='Commercial Lease'!AH$6),
('Rent Roll'!$H5*'Rent Roll'!$D5/12)*((1+'Rent Roll'!$N5)^DATEDIF('Summary &amp; Purchase Assumptions'!$C$18,AH$6,"Y")),
OFFSET(AG11,0,-DATEDIF(EDATE('Rent Roll'!$K5,'Rent Roll'!$P5*12),AH$6,"M"))*((1+'Rent Roll'!$O5)^(DATEDIF(EDATE('Rent Roll'!$K5,'Rent Roll'!$P5*12),AH$6,"Y")+1))),('Rent Roll'!$H5*'Rent Roll'!$D5/12)*((1+'Rent Roll'!$N5)^DATEDIF('Summary &amp; Purchase Assumptions'!$C$18,AH$6,"Y")))))</f>
        <v>8145.8796686176784</v>
      </c>
      <c r="AI11" s="227">
        <f ca="1">IF(AI$6&gt;='Rent Roll'!$M19,('Rent Roll'!$G19*'Rent Roll'!$D5/12)*((1+'Rent Roll'!$X19)^DATEDIF('Rent Roll'!$M19,AI$6,"Y")),
IF(AI$6&gt;'Rent Roll'!$L5,"-",
IF('Rent Roll'!$P5&gt;0,
IF(AND('Rent Roll'!$P5&gt;0,EDATE('Rent Roll'!$K5,'Rent Roll'!$P5*12)&gt;='Commercial Lease'!AI$6),
('Rent Roll'!$H5*'Rent Roll'!$D5/12)*((1+'Rent Roll'!$N5)^DATEDIF('Summary &amp; Purchase Assumptions'!$C$18,AI$6,"Y")),
OFFSET(AH11,0,-DATEDIF(EDATE('Rent Roll'!$K5,'Rent Roll'!$P5*12),AI$6,"M"))*((1+'Rent Roll'!$O5)^(DATEDIF(EDATE('Rent Roll'!$K5,'Rent Roll'!$P5*12),AI$6,"Y")+1))),('Rent Roll'!$H5*'Rent Roll'!$D5/12)*((1+'Rent Roll'!$N5)^DATEDIF('Summary &amp; Purchase Assumptions'!$C$18,AI$6,"Y")))))</f>
        <v>8145.8796686176784</v>
      </c>
      <c r="AJ11" s="227">
        <f ca="1">IF(AJ$6&gt;='Rent Roll'!$M19,('Rent Roll'!$G19*'Rent Roll'!$D5/12)*((1+'Rent Roll'!$X19)^DATEDIF('Rent Roll'!$M19,AJ$6,"Y")),
IF(AJ$6&gt;'Rent Roll'!$L5,"-",
IF('Rent Roll'!$P5&gt;0,
IF(AND('Rent Roll'!$P5&gt;0,EDATE('Rent Roll'!$K5,'Rent Roll'!$P5*12)&gt;='Commercial Lease'!AJ$6),
('Rent Roll'!$H5*'Rent Roll'!$D5/12)*((1+'Rent Roll'!$N5)^DATEDIF('Summary &amp; Purchase Assumptions'!$C$18,AJ$6,"Y")),
OFFSET(AI11,0,-DATEDIF(EDATE('Rent Roll'!$K5,'Rent Roll'!$P5*12),AJ$6,"M"))*((1+'Rent Roll'!$O5)^(DATEDIF(EDATE('Rent Roll'!$K5,'Rent Roll'!$P5*12),AJ$6,"Y")+1))),('Rent Roll'!$H5*'Rent Roll'!$D5/12)*((1+'Rent Roll'!$N5)^DATEDIF('Summary &amp; Purchase Assumptions'!$C$18,AJ$6,"Y")))))</f>
        <v>8145.8796686176784</v>
      </c>
      <c r="AK11" s="227">
        <f ca="1">IF(AK$6&gt;='Rent Roll'!$M19,('Rent Roll'!$G19*'Rent Roll'!$D5/12)*((1+'Rent Roll'!$X19)^DATEDIF('Rent Roll'!$M19,AK$6,"Y")),
IF(AK$6&gt;'Rent Roll'!$L5,"-",
IF('Rent Roll'!$P5&gt;0,
IF(AND('Rent Roll'!$P5&gt;0,EDATE('Rent Roll'!$K5,'Rent Roll'!$P5*12)&gt;='Commercial Lease'!AK$6),
('Rent Roll'!$H5*'Rent Roll'!$D5/12)*((1+'Rent Roll'!$N5)^DATEDIF('Summary &amp; Purchase Assumptions'!$C$18,AK$6,"Y")),
OFFSET(AJ11,0,-DATEDIF(EDATE('Rent Roll'!$K5,'Rent Roll'!$P5*12),AK$6,"M"))*((1+'Rent Roll'!$O5)^(DATEDIF(EDATE('Rent Roll'!$K5,'Rent Roll'!$P5*12),AK$6,"Y")+1))),('Rent Roll'!$H5*'Rent Roll'!$D5/12)*((1+'Rent Roll'!$N5)^DATEDIF('Summary &amp; Purchase Assumptions'!$C$18,AK$6,"Y")))))</f>
        <v>8145.8796686176784</v>
      </c>
      <c r="AL11" s="227">
        <f ca="1">IF(AL$6&gt;='Rent Roll'!$M19,('Rent Roll'!$G19*'Rent Roll'!$D5/12)*((1+'Rent Roll'!$X19)^DATEDIF('Rent Roll'!$M19,AL$6,"Y")),
IF(AL$6&gt;'Rent Roll'!$L5,"-",
IF('Rent Roll'!$P5&gt;0,
IF(AND('Rent Roll'!$P5&gt;0,EDATE('Rent Roll'!$K5,'Rent Roll'!$P5*12)&gt;='Commercial Lease'!AL$6),
('Rent Roll'!$H5*'Rent Roll'!$D5/12)*((1+'Rent Roll'!$N5)^DATEDIF('Summary &amp; Purchase Assumptions'!$C$18,AL$6,"Y")),
OFFSET(AK11,0,-DATEDIF(EDATE('Rent Roll'!$K5,'Rent Roll'!$P5*12),AL$6,"M"))*((1+'Rent Roll'!$O5)^(DATEDIF(EDATE('Rent Roll'!$K5,'Rent Roll'!$P5*12),AL$6,"Y")+1))),('Rent Roll'!$H5*'Rent Roll'!$D5/12)*((1+'Rent Roll'!$N5)^DATEDIF('Summary &amp; Purchase Assumptions'!$C$18,AL$6,"Y")))))</f>
        <v>8145.8796686176784</v>
      </c>
      <c r="AM11" s="227">
        <f ca="1">IF(AM$6&gt;='Rent Roll'!$M19,('Rent Roll'!$G19*'Rent Roll'!$D5/12)*((1+'Rent Roll'!$X19)^DATEDIF('Rent Roll'!$M19,AM$6,"Y")),
IF(AM$6&gt;'Rent Roll'!$L5,"-",
IF('Rent Roll'!$P5&gt;0,
IF(AND('Rent Roll'!$P5&gt;0,EDATE('Rent Roll'!$K5,'Rent Roll'!$P5*12)&gt;='Commercial Lease'!AM$6),
('Rent Roll'!$H5*'Rent Roll'!$D5/12)*((1+'Rent Roll'!$N5)^DATEDIF('Summary &amp; Purchase Assumptions'!$C$18,AM$6,"Y")),
OFFSET(AL11,0,-DATEDIF(EDATE('Rent Roll'!$K5,'Rent Roll'!$P5*12),AM$6,"M"))*((1+'Rent Roll'!$O5)^(DATEDIF(EDATE('Rent Roll'!$K5,'Rent Roll'!$P5*12),AM$6,"Y")+1))),('Rent Roll'!$H5*'Rent Roll'!$D5/12)*((1+'Rent Roll'!$N5)^DATEDIF('Summary &amp; Purchase Assumptions'!$C$18,AM$6,"Y")))))</f>
        <v>8145.8796686176784</v>
      </c>
      <c r="AN11" s="227">
        <f ca="1">IF(AN$6&gt;='Rent Roll'!$M19,('Rent Roll'!$G19*'Rent Roll'!$D5/12)*((1+'Rent Roll'!$X19)^DATEDIF('Rent Roll'!$M19,AN$6,"Y")),
IF(AN$6&gt;'Rent Roll'!$L5,"-",
IF('Rent Roll'!$P5&gt;0,
IF(AND('Rent Roll'!$P5&gt;0,EDATE('Rent Roll'!$K5,'Rent Roll'!$P5*12)&gt;='Commercial Lease'!AN$6),
('Rent Roll'!$H5*'Rent Roll'!$D5/12)*((1+'Rent Roll'!$N5)^DATEDIF('Summary &amp; Purchase Assumptions'!$C$18,AN$6,"Y")),
OFFSET(AM11,0,-DATEDIF(EDATE('Rent Roll'!$K5,'Rent Roll'!$P5*12),AN$6,"M"))*((1+'Rent Roll'!$O5)^(DATEDIF(EDATE('Rent Roll'!$K5,'Rent Roll'!$P5*12),AN$6,"Y")+1))),('Rent Roll'!$H5*'Rent Roll'!$D5/12)*((1+'Rent Roll'!$N5)^DATEDIF('Summary &amp; Purchase Assumptions'!$C$18,AN$6,"Y")))))</f>
        <v>8145.8796686176784</v>
      </c>
      <c r="AO11" s="227">
        <f ca="1">IF(AO$6&gt;='Rent Roll'!$M19,('Rent Roll'!$G19*'Rent Roll'!$D5/12)*((1+'Rent Roll'!$X19)^DATEDIF('Rent Roll'!$M19,AO$6,"Y")),
IF(AO$6&gt;'Rent Roll'!$L5,"-",
IF('Rent Roll'!$P5&gt;0,
IF(AND('Rent Roll'!$P5&gt;0,EDATE('Rent Roll'!$K5,'Rent Roll'!$P5*12)&gt;='Commercial Lease'!AO$6),
('Rent Roll'!$H5*'Rent Roll'!$D5/12)*((1+'Rent Roll'!$N5)^DATEDIF('Summary &amp; Purchase Assumptions'!$C$18,AO$6,"Y")),
OFFSET(AN11,0,-DATEDIF(EDATE('Rent Roll'!$K5,'Rent Roll'!$P5*12),AO$6,"M"))*((1+'Rent Roll'!$O5)^(DATEDIF(EDATE('Rent Roll'!$K5,'Rent Roll'!$P5*12),AO$6,"Y")+1))),('Rent Roll'!$H5*'Rent Roll'!$D5/12)*((1+'Rent Roll'!$N5)^DATEDIF('Summary &amp; Purchase Assumptions'!$C$18,AO$6,"Y")))))</f>
        <v>8145.8796686176784</v>
      </c>
      <c r="AP11" s="227">
        <f ca="1">IF(AP$6&gt;='Rent Roll'!$M19,('Rent Roll'!$G19*'Rent Roll'!$D5/12)*((1+'Rent Roll'!$X19)^DATEDIF('Rent Roll'!$M19,AP$6,"Y")),
IF(AP$6&gt;'Rent Roll'!$L5,"-",
IF('Rent Roll'!$P5&gt;0,
IF(AND('Rent Roll'!$P5&gt;0,EDATE('Rent Roll'!$K5,'Rent Roll'!$P5*12)&gt;='Commercial Lease'!AP$6),
('Rent Roll'!$H5*'Rent Roll'!$D5/12)*((1+'Rent Roll'!$N5)^DATEDIF('Summary &amp; Purchase Assumptions'!$C$18,AP$6,"Y")),
OFFSET(AO11,0,-DATEDIF(EDATE('Rent Roll'!$K5,'Rent Roll'!$P5*12),AP$6,"M"))*((1+'Rent Roll'!$O5)^(DATEDIF(EDATE('Rent Roll'!$K5,'Rent Roll'!$P5*12),AP$6,"Y")+1))),('Rent Roll'!$H5*'Rent Roll'!$D5/12)*((1+'Rent Roll'!$N5)^DATEDIF('Summary &amp; Purchase Assumptions'!$C$18,AP$6,"Y")))))</f>
        <v>8390.2560586762083</v>
      </c>
      <c r="AQ11" s="227">
        <f ca="1">IF(AQ$6&gt;='Rent Roll'!$M19,('Rent Roll'!$G19*'Rent Roll'!$D5/12)*((1+'Rent Roll'!$X19)^DATEDIF('Rent Roll'!$M19,AQ$6,"Y")),
IF(AQ$6&gt;'Rent Roll'!$L5,"-",
IF('Rent Roll'!$P5&gt;0,
IF(AND('Rent Roll'!$P5&gt;0,EDATE('Rent Roll'!$K5,'Rent Roll'!$P5*12)&gt;='Commercial Lease'!AQ$6),
('Rent Roll'!$H5*'Rent Roll'!$D5/12)*((1+'Rent Roll'!$N5)^DATEDIF('Summary &amp; Purchase Assumptions'!$C$18,AQ$6,"Y")),
OFFSET(AP11,0,-DATEDIF(EDATE('Rent Roll'!$K5,'Rent Roll'!$P5*12),AQ$6,"M"))*((1+'Rent Roll'!$O5)^(DATEDIF(EDATE('Rent Roll'!$K5,'Rent Roll'!$P5*12),AQ$6,"Y")+1))),('Rent Roll'!$H5*'Rent Roll'!$D5/12)*((1+'Rent Roll'!$N5)^DATEDIF('Summary &amp; Purchase Assumptions'!$C$18,AQ$6,"Y")))))</f>
        <v>8390.2560586762083</v>
      </c>
      <c r="AR11" s="227">
        <f ca="1">IF(AR$6&gt;='Rent Roll'!$M19,('Rent Roll'!$G19*'Rent Roll'!$D5/12)*((1+'Rent Roll'!$X19)^DATEDIF('Rent Roll'!$M19,AR$6,"Y")),
IF(AR$6&gt;'Rent Roll'!$L5,"-",
IF('Rent Roll'!$P5&gt;0,
IF(AND('Rent Roll'!$P5&gt;0,EDATE('Rent Roll'!$K5,'Rent Roll'!$P5*12)&gt;='Commercial Lease'!AR$6),
('Rent Roll'!$H5*'Rent Roll'!$D5/12)*((1+'Rent Roll'!$N5)^DATEDIF('Summary &amp; Purchase Assumptions'!$C$18,AR$6,"Y")),
OFFSET(AQ11,0,-DATEDIF(EDATE('Rent Roll'!$K5,'Rent Roll'!$P5*12),AR$6,"M"))*((1+'Rent Roll'!$O5)^(DATEDIF(EDATE('Rent Roll'!$K5,'Rent Roll'!$P5*12),AR$6,"Y")+1))),('Rent Roll'!$H5*'Rent Roll'!$D5/12)*((1+'Rent Roll'!$N5)^DATEDIF('Summary &amp; Purchase Assumptions'!$C$18,AR$6,"Y")))))</f>
        <v>8390.2560586762083</v>
      </c>
      <c r="AS11" s="227">
        <f ca="1">IF(AS$6&gt;='Rent Roll'!$M19,('Rent Roll'!$G19*'Rent Roll'!$D5/12)*((1+'Rent Roll'!$X19)^DATEDIF('Rent Roll'!$M19,AS$6,"Y")),
IF(AS$6&gt;'Rent Roll'!$L5,"-",
IF('Rent Roll'!$P5&gt;0,
IF(AND('Rent Roll'!$P5&gt;0,EDATE('Rent Roll'!$K5,'Rent Roll'!$P5*12)&gt;='Commercial Lease'!AS$6),
('Rent Roll'!$H5*'Rent Roll'!$D5/12)*((1+'Rent Roll'!$N5)^DATEDIF('Summary &amp; Purchase Assumptions'!$C$18,AS$6,"Y")),
OFFSET(AR11,0,-DATEDIF(EDATE('Rent Roll'!$K5,'Rent Roll'!$P5*12),AS$6,"M"))*((1+'Rent Roll'!$O5)^(DATEDIF(EDATE('Rent Roll'!$K5,'Rent Roll'!$P5*12),AS$6,"Y")+1))),('Rent Roll'!$H5*'Rent Roll'!$D5/12)*((1+'Rent Roll'!$N5)^DATEDIF('Summary &amp; Purchase Assumptions'!$C$18,AS$6,"Y")))))</f>
        <v>8390.2560586762083</v>
      </c>
      <c r="AT11" s="227">
        <f ca="1">IF(AT$6&gt;='Rent Roll'!$M19,('Rent Roll'!$G19*'Rent Roll'!$D5/12)*((1+'Rent Roll'!$X19)^DATEDIF('Rent Roll'!$M19,AT$6,"Y")),
IF(AT$6&gt;'Rent Roll'!$L5,"-",
IF('Rent Roll'!$P5&gt;0,
IF(AND('Rent Roll'!$P5&gt;0,EDATE('Rent Roll'!$K5,'Rent Roll'!$P5*12)&gt;='Commercial Lease'!AT$6),
('Rent Roll'!$H5*'Rent Roll'!$D5/12)*((1+'Rent Roll'!$N5)^DATEDIF('Summary &amp; Purchase Assumptions'!$C$18,AT$6,"Y")),
OFFSET(AS11,0,-DATEDIF(EDATE('Rent Roll'!$K5,'Rent Roll'!$P5*12),AT$6,"M"))*((1+'Rent Roll'!$O5)^(DATEDIF(EDATE('Rent Roll'!$K5,'Rent Roll'!$P5*12),AT$6,"Y")+1))),('Rent Roll'!$H5*'Rent Roll'!$D5/12)*((1+'Rent Roll'!$N5)^DATEDIF('Summary &amp; Purchase Assumptions'!$C$18,AT$6,"Y")))))</f>
        <v>8390.2560586762083</v>
      </c>
      <c r="AU11" s="227">
        <f ca="1">IF(AU$6&gt;='Rent Roll'!$M19,('Rent Roll'!$G19*'Rent Roll'!$D5/12)*((1+'Rent Roll'!$X19)^DATEDIF('Rent Roll'!$M19,AU$6,"Y")),
IF(AU$6&gt;'Rent Roll'!$L5,"-",
IF('Rent Roll'!$P5&gt;0,
IF(AND('Rent Roll'!$P5&gt;0,EDATE('Rent Roll'!$K5,'Rent Roll'!$P5*12)&gt;='Commercial Lease'!AU$6),
('Rent Roll'!$H5*'Rent Roll'!$D5/12)*((1+'Rent Roll'!$N5)^DATEDIF('Summary &amp; Purchase Assumptions'!$C$18,AU$6,"Y")),
OFFSET(AT11,0,-DATEDIF(EDATE('Rent Roll'!$K5,'Rent Roll'!$P5*12),AU$6,"M"))*((1+'Rent Roll'!$O5)^(DATEDIF(EDATE('Rent Roll'!$K5,'Rent Roll'!$P5*12),AU$6,"Y")+1))),('Rent Roll'!$H5*'Rent Roll'!$D5/12)*((1+'Rent Roll'!$N5)^DATEDIF('Summary &amp; Purchase Assumptions'!$C$18,AU$6,"Y")))))</f>
        <v>8390.2560586762083</v>
      </c>
      <c r="AV11" s="227">
        <f ca="1">IF(AV$6&gt;='Rent Roll'!$M19,('Rent Roll'!$G19*'Rent Roll'!$D5/12)*((1+'Rent Roll'!$X19)^DATEDIF('Rent Roll'!$M19,AV$6,"Y")),
IF(AV$6&gt;'Rent Roll'!$L5,"-",
IF('Rent Roll'!$P5&gt;0,
IF(AND('Rent Roll'!$P5&gt;0,EDATE('Rent Roll'!$K5,'Rent Roll'!$P5*12)&gt;='Commercial Lease'!AV$6),
('Rent Roll'!$H5*'Rent Roll'!$D5/12)*((1+'Rent Roll'!$N5)^DATEDIF('Summary &amp; Purchase Assumptions'!$C$18,AV$6,"Y")),
OFFSET(AU11,0,-DATEDIF(EDATE('Rent Roll'!$K5,'Rent Roll'!$P5*12),AV$6,"M"))*((1+'Rent Roll'!$O5)^(DATEDIF(EDATE('Rent Roll'!$K5,'Rent Roll'!$P5*12),AV$6,"Y")+1))),('Rent Roll'!$H5*'Rent Roll'!$D5/12)*((1+'Rent Roll'!$N5)^DATEDIF('Summary &amp; Purchase Assumptions'!$C$18,AV$6,"Y")))))</f>
        <v>8390.2560586762083</v>
      </c>
      <c r="AW11" s="227">
        <f ca="1">IF(AW$6&gt;='Rent Roll'!$M19,('Rent Roll'!$G19*'Rent Roll'!$D5/12)*((1+'Rent Roll'!$X19)^DATEDIF('Rent Roll'!$M19,AW$6,"Y")),
IF(AW$6&gt;'Rent Roll'!$L5,"-",
IF('Rent Roll'!$P5&gt;0,
IF(AND('Rent Roll'!$P5&gt;0,EDATE('Rent Roll'!$K5,'Rent Roll'!$P5*12)&gt;='Commercial Lease'!AW$6),
('Rent Roll'!$H5*'Rent Roll'!$D5/12)*((1+'Rent Roll'!$N5)^DATEDIF('Summary &amp; Purchase Assumptions'!$C$18,AW$6,"Y")),
OFFSET(AV11,0,-DATEDIF(EDATE('Rent Roll'!$K5,'Rent Roll'!$P5*12),AW$6,"M"))*((1+'Rent Roll'!$O5)^(DATEDIF(EDATE('Rent Roll'!$K5,'Rent Roll'!$P5*12),AW$6,"Y")+1))),('Rent Roll'!$H5*'Rent Roll'!$D5/12)*((1+'Rent Roll'!$N5)^DATEDIF('Summary &amp; Purchase Assumptions'!$C$18,AW$6,"Y")))))</f>
        <v>8390.2560586762083</v>
      </c>
      <c r="AX11" s="227">
        <f ca="1">IF(AX$6&gt;='Rent Roll'!$M19,('Rent Roll'!$G19*'Rent Roll'!$D5/12)*((1+'Rent Roll'!$X19)^DATEDIF('Rent Roll'!$M19,AX$6,"Y")),
IF(AX$6&gt;'Rent Roll'!$L5,"-",
IF('Rent Roll'!$P5&gt;0,
IF(AND('Rent Roll'!$P5&gt;0,EDATE('Rent Roll'!$K5,'Rent Roll'!$P5*12)&gt;='Commercial Lease'!AX$6),
('Rent Roll'!$H5*'Rent Roll'!$D5/12)*((1+'Rent Roll'!$N5)^DATEDIF('Summary &amp; Purchase Assumptions'!$C$18,AX$6,"Y")),
OFFSET(AW11,0,-DATEDIF(EDATE('Rent Roll'!$K5,'Rent Roll'!$P5*12),AX$6,"M"))*((1+'Rent Roll'!$O5)^(DATEDIF(EDATE('Rent Roll'!$K5,'Rent Roll'!$P5*12),AX$6,"Y")+1))),('Rent Roll'!$H5*'Rent Roll'!$D5/12)*((1+'Rent Roll'!$N5)^DATEDIF('Summary &amp; Purchase Assumptions'!$C$18,AX$6,"Y")))))</f>
        <v>8390.2560586762083</v>
      </c>
      <c r="AY11" s="227">
        <f ca="1">IF(AY$6&gt;='Rent Roll'!$M19,('Rent Roll'!$G19*'Rent Roll'!$D5/12)*((1+'Rent Roll'!$X19)^DATEDIF('Rent Roll'!$M19,AY$6,"Y")),
IF(AY$6&gt;'Rent Roll'!$L5,"-",
IF('Rent Roll'!$P5&gt;0,
IF(AND('Rent Roll'!$P5&gt;0,EDATE('Rent Roll'!$K5,'Rent Roll'!$P5*12)&gt;='Commercial Lease'!AY$6),
('Rent Roll'!$H5*'Rent Roll'!$D5/12)*((1+'Rent Roll'!$N5)^DATEDIF('Summary &amp; Purchase Assumptions'!$C$18,AY$6,"Y")),
OFFSET(AX11,0,-DATEDIF(EDATE('Rent Roll'!$K5,'Rent Roll'!$P5*12),AY$6,"M"))*((1+'Rent Roll'!$O5)^(DATEDIF(EDATE('Rent Roll'!$K5,'Rent Roll'!$P5*12),AY$6,"Y")+1))),('Rent Roll'!$H5*'Rent Roll'!$D5/12)*((1+'Rent Roll'!$N5)^DATEDIF('Summary &amp; Purchase Assumptions'!$C$18,AY$6,"Y")))))</f>
        <v>8390.2560586762083</v>
      </c>
      <c r="AZ11" s="227">
        <f ca="1">IF(AZ$6&gt;='Rent Roll'!$M19,('Rent Roll'!$G19*'Rent Roll'!$D5/12)*((1+'Rent Roll'!$X19)^DATEDIF('Rent Roll'!$M19,AZ$6,"Y")),
IF(AZ$6&gt;'Rent Roll'!$L5,"-",
IF('Rent Roll'!$P5&gt;0,
IF(AND('Rent Roll'!$P5&gt;0,EDATE('Rent Roll'!$K5,'Rent Roll'!$P5*12)&gt;='Commercial Lease'!AZ$6),
('Rent Roll'!$H5*'Rent Roll'!$D5/12)*((1+'Rent Roll'!$N5)^DATEDIF('Summary &amp; Purchase Assumptions'!$C$18,AZ$6,"Y")),
OFFSET(AY11,0,-DATEDIF(EDATE('Rent Roll'!$K5,'Rent Roll'!$P5*12),AZ$6,"M"))*((1+'Rent Roll'!$O5)^(DATEDIF(EDATE('Rent Roll'!$K5,'Rent Roll'!$P5*12),AZ$6,"Y")+1))),('Rent Roll'!$H5*'Rent Roll'!$D5/12)*((1+'Rent Roll'!$N5)^DATEDIF('Summary &amp; Purchase Assumptions'!$C$18,AZ$6,"Y")))))</f>
        <v>8390.2560586762083</v>
      </c>
      <c r="BA11" s="227">
        <f ca="1">IF(BA$6&gt;='Rent Roll'!$M19,('Rent Roll'!$G19*'Rent Roll'!$D5/12)*((1+'Rent Roll'!$X19)^DATEDIF('Rent Roll'!$M19,BA$6,"Y")),
IF(BA$6&gt;'Rent Roll'!$L5,"-",
IF('Rent Roll'!$P5&gt;0,
IF(AND('Rent Roll'!$P5&gt;0,EDATE('Rent Roll'!$K5,'Rent Roll'!$P5*12)&gt;='Commercial Lease'!BA$6),
('Rent Roll'!$H5*'Rent Roll'!$D5/12)*((1+'Rent Roll'!$N5)^DATEDIF('Summary &amp; Purchase Assumptions'!$C$18,BA$6,"Y")),
OFFSET(AZ11,0,-DATEDIF(EDATE('Rent Roll'!$K5,'Rent Roll'!$P5*12),BA$6,"M"))*((1+'Rent Roll'!$O5)^(DATEDIF(EDATE('Rent Roll'!$K5,'Rent Roll'!$P5*12),BA$6,"Y")+1))),('Rent Roll'!$H5*'Rent Roll'!$D5/12)*((1+'Rent Roll'!$N5)^DATEDIF('Summary &amp; Purchase Assumptions'!$C$18,BA$6,"Y")))))</f>
        <v>8390.2560586762083</v>
      </c>
      <c r="BB11" s="227">
        <f ca="1">IF(BB$6&gt;='Rent Roll'!$M19,('Rent Roll'!$G19*'Rent Roll'!$D5/12)*((1+'Rent Roll'!$X19)^DATEDIF('Rent Roll'!$M19,BB$6,"Y")),
IF(BB$6&gt;'Rent Roll'!$L5,"-",
IF('Rent Roll'!$P5&gt;0,
IF(AND('Rent Roll'!$P5&gt;0,EDATE('Rent Roll'!$K5,'Rent Roll'!$P5*12)&gt;='Commercial Lease'!BB$6),
('Rent Roll'!$H5*'Rent Roll'!$D5/12)*((1+'Rent Roll'!$N5)^DATEDIF('Summary &amp; Purchase Assumptions'!$C$18,BB$6,"Y")),
OFFSET(BA11,0,-DATEDIF(EDATE('Rent Roll'!$K5,'Rent Roll'!$P5*12),BB$6,"M"))*((1+'Rent Roll'!$O5)^(DATEDIF(EDATE('Rent Roll'!$K5,'Rent Roll'!$P5*12),BB$6,"Y")+1))),('Rent Roll'!$H5*'Rent Roll'!$D5/12)*((1+'Rent Roll'!$N5)^DATEDIF('Summary &amp; Purchase Assumptions'!$C$18,BB$6,"Y")))))</f>
        <v>8641.9637404364948</v>
      </c>
      <c r="BC11" s="227">
        <f ca="1">IF(BC$6&gt;='Rent Roll'!$M19,('Rent Roll'!$G19*'Rent Roll'!$D5/12)*((1+'Rent Roll'!$X19)^DATEDIF('Rent Roll'!$M19,BC$6,"Y")),
IF(BC$6&gt;'Rent Roll'!$L5,"-",
IF('Rent Roll'!$P5&gt;0,
IF(AND('Rent Roll'!$P5&gt;0,EDATE('Rent Roll'!$K5,'Rent Roll'!$P5*12)&gt;='Commercial Lease'!BC$6),
('Rent Roll'!$H5*'Rent Roll'!$D5/12)*((1+'Rent Roll'!$N5)^DATEDIF('Summary &amp; Purchase Assumptions'!$C$18,BC$6,"Y")),
OFFSET(BB11,0,-DATEDIF(EDATE('Rent Roll'!$K5,'Rent Roll'!$P5*12),BC$6,"M"))*((1+'Rent Roll'!$O5)^(DATEDIF(EDATE('Rent Roll'!$K5,'Rent Roll'!$P5*12),BC$6,"Y")+1))),('Rent Roll'!$H5*'Rent Roll'!$D5/12)*((1+'Rent Roll'!$N5)^DATEDIF('Summary &amp; Purchase Assumptions'!$C$18,BC$6,"Y")))))</f>
        <v>8641.9637404364948</v>
      </c>
      <c r="BD11" s="227">
        <f ca="1">IF(BD$6&gt;='Rent Roll'!$M19,('Rent Roll'!$G19*'Rent Roll'!$D5/12)*((1+'Rent Roll'!$X19)^DATEDIF('Rent Roll'!$M19,BD$6,"Y")),
IF(BD$6&gt;'Rent Roll'!$L5,"-",
IF('Rent Roll'!$P5&gt;0,
IF(AND('Rent Roll'!$P5&gt;0,EDATE('Rent Roll'!$K5,'Rent Roll'!$P5*12)&gt;='Commercial Lease'!BD$6),
('Rent Roll'!$H5*'Rent Roll'!$D5/12)*((1+'Rent Roll'!$N5)^DATEDIF('Summary &amp; Purchase Assumptions'!$C$18,BD$6,"Y")),
OFFSET(BC11,0,-DATEDIF(EDATE('Rent Roll'!$K5,'Rent Roll'!$P5*12),BD$6,"M"))*((1+'Rent Roll'!$O5)^(DATEDIF(EDATE('Rent Roll'!$K5,'Rent Roll'!$P5*12),BD$6,"Y")+1))),('Rent Roll'!$H5*'Rent Roll'!$D5/12)*((1+'Rent Roll'!$N5)^DATEDIF('Summary &amp; Purchase Assumptions'!$C$18,BD$6,"Y")))))</f>
        <v>8641.9637404364948</v>
      </c>
      <c r="BE11" s="227">
        <f ca="1">IF(BE$6&gt;='Rent Roll'!$M19,('Rent Roll'!$G19*'Rent Roll'!$D5/12)*((1+'Rent Roll'!$X19)^DATEDIF('Rent Roll'!$M19,BE$6,"Y")),
IF(BE$6&gt;'Rent Roll'!$L5,"-",
IF('Rent Roll'!$P5&gt;0,
IF(AND('Rent Roll'!$P5&gt;0,EDATE('Rent Roll'!$K5,'Rent Roll'!$P5*12)&gt;='Commercial Lease'!BE$6),
('Rent Roll'!$H5*'Rent Roll'!$D5/12)*((1+'Rent Roll'!$N5)^DATEDIF('Summary &amp; Purchase Assumptions'!$C$18,BE$6,"Y")),
OFFSET(BD11,0,-DATEDIF(EDATE('Rent Roll'!$K5,'Rent Roll'!$P5*12),BE$6,"M"))*((1+'Rent Roll'!$O5)^(DATEDIF(EDATE('Rent Roll'!$K5,'Rent Roll'!$P5*12),BE$6,"Y")+1))),('Rent Roll'!$H5*'Rent Roll'!$D5/12)*((1+'Rent Roll'!$N5)^DATEDIF('Summary &amp; Purchase Assumptions'!$C$18,BE$6,"Y")))))</f>
        <v>8641.9637404364948</v>
      </c>
      <c r="BF11" s="227">
        <f ca="1">IF(BF$6&gt;='Rent Roll'!$M19,('Rent Roll'!$G19*'Rent Roll'!$D5/12)*((1+'Rent Roll'!$X19)^DATEDIF('Rent Roll'!$M19,BF$6,"Y")),
IF(BF$6&gt;'Rent Roll'!$L5,"-",
IF('Rent Roll'!$P5&gt;0,
IF(AND('Rent Roll'!$P5&gt;0,EDATE('Rent Roll'!$K5,'Rent Roll'!$P5*12)&gt;='Commercial Lease'!BF$6),
('Rent Roll'!$H5*'Rent Roll'!$D5/12)*((1+'Rent Roll'!$N5)^DATEDIF('Summary &amp; Purchase Assumptions'!$C$18,BF$6,"Y")),
OFFSET(BE11,0,-DATEDIF(EDATE('Rent Roll'!$K5,'Rent Roll'!$P5*12),BF$6,"M"))*((1+'Rent Roll'!$O5)^(DATEDIF(EDATE('Rent Roll'!$K5,'Rent Roll'!$P5*12),BF$6,"Y")+1))),('Rent Roll'!$H5*'Rent Roll'!$D5/12)*((1+'Rent Roll'!$N5)^DATEDIF('Summary &amp; Purchase Assumptions'!$C$18,BF$6,"Y")))))</f>
        <v>8641.9637404364948</v>
      </c>
      <c r="BG11" s="227">
        <f ca="1">IF(BG$6&gt;='Rent Roll'!$M19,('Rent Roll'!$G19*'Rent Roll'!$D5/12)*((1+'Rent Roll'!$X19)^DATEDIF('Rent Roll'!$M19,BG$6,"Y")),
IF(BG$6&gt;'Rent Roll'!$L5,"-",
IF('Rent Roll'!$P5&gt;0,
IF(AND('Rent Roll'!$P5&gt;0,EDATE('Rent Roll'!$K5,'Rent Roll'!$P5*12)&gt;='Commercial Lease'!BG$6),
('Rent Roll'!$H5*'Rent Roll'!$D5/12)*((1+'Rent Roll'!$N5)^DATEDIF('Summary &amp; Purchase Assumptions'!$C$18,BG$6,"Y")),
OFFSET(BF11,0,-DATEDIF(EDATE('Rent Roll'!$K5,'Rent Roll'!$P5*12),BG$6,"M"))*((1+'Rent Roll'!$O5)^(DATEDIF(EDATE('Rent Roll'!$K5,'Rent Roll'!$P5*12),BG$6,"Y")+1))),('Rent Roll'!$H5*'Rent Roll'!$D5/12)*((1+'Rent Roll'!$N5)^DATEDIF('Summary &amp; Purchase Assumptions'!$C$18,BG$6,"Y")))))</f>
        <v>8641.9637404364948</v>
      </c>
      <c r="BH11" s="227">
        <f ca="1">IF(BH$6&gt;='Rent Roll'!$M19,('Rent Roll'!$G19*'Rent Roll'!$D5/12)*((1+'Rent Roll'!$X19)^DATEDIF('Rent Roll'!$M19,BH$6,"Y")),
IF(BH$6&gt;'Rent Roll'!$L5,"-",
IF('Rent Roll'!$P5&gt;0,
IF(AND('Rent Roll'!$P5&gt;0,EDATE('Rent Roll'!$K5,'Rent Roll'!$P5*12)&gt;='Commercial Lease'!BH$6),
('Rent Roll'!$H5*'Rent Roll'!$D5/12)*((1+'Rent Roll'!$N5)^DATEDIF('Summary &amp; Purchase Assumptions'!$C$18,BH$6,"Y")),
OFFSET(BG11,0,-DATEDIF(EDATE('Rent Roll'!$K5,'Rent Roll'!$P5*12),BH$6,"M"))*((1+'Rent Roll'!$O5)^(DATEDIF(EDATE('Rent Roll'!$K5,'Rent Roll'!$P5*12),BH$6,"Y")+1))),('Rent Roll'!$H5*'Rent Roll'!$D5/12)*((1+'Rent Roll'!$N5)^DATEDIF('Summary &amp; Purchase Assumptions'!$C$18,BH$6,"Y")))))</f>
        <v>8641.9637404364948</v>
      </c>
      <c r="BI11" s="227">
        <f ca="1">IF(BI$6&gt;='Rent Roll'!$M19,('Rent Roll'!$G19*'Rent Roll'!$D5/12)*((1+'Rent Roll'!$X19)^DATEDIF('Rent Roll'!$M19,BI$6,"Y")),
IF(BI$6&gt;'Rent Roll'!$L5,"-",
IF('Rent Roll'!$P5&gt;0,
IF(AND('Rent Roll'!$P5&gt;0,EDATE('Rent Roll'!$K5,'Rent Roll'!$P5*12)&gt;='Commercial Lease'!BI$6),
('Rent Roll'!$H5*'Rent Roll'!$D5/12)*((1+'Rent Roll'!$N5)^DATEDIF('Summary &amp; Purchase Assumptions'!$C$18,BI$6,"Y")),
OFFSET(BH11,0,-DATEDIF(EDATE('Rent Roll'!$K5,'Rent Roll'!$P5*12),BI$6,"M"))*((1+'Rent Roll'!$O5)^(DATEDIF(EDATE('Rent Roll'!$K5,'Rent Roll'!$P5*12),BI$6,"Y")+1))),('Rent Roll'!$H5*'Rent Roll'!$D5/12)*((1+'Rent Roll'!$N5)^DATEDIF('Summary &amp; Purchase Assumptions'!$C$18,BI$6,"Y")))))</f>
        <v>8641.9637404364948</v>
      </c>
      <c r="BJ11" s="227">
        <f ca="1">IF(BJ$6&gt;='Rent Roll'!$M19,('Rent Roll'!$G19*'Rent Roll'!$D5/12)*((1+'Rent Roll'!$X19)^DATEDIF('Rent Roll'!$M19,BJ$6,"Y")),
IF(BJ$6&gt;'Rent Roll'!$L5,"-",
IF('Rent Roll'!$P5&gt;0,
IF(AND('Rent Roll'!$P5&gt;0,EDATE('Rent Roll'!$K5,'Rent Roll'!$P5*12)&gt;='Commercial Lease'!BJ$6),
('Rent Roll'!$H5*'Rent Roll'!$D5/12)*((1+'Rent Roll'!$N5)^DATEDIF('Summary &amp; Purchase Assumptions'!$C$18,BJ$6,"Y")),
OFFSET(BI11,0,-DATEDIF(EDATE('Rent Roll'!$K5,'Rent Roll'!$P5*12),BJ$6,"M"))*((1+'Rent Roll'!$O5)^(DATEDIF(EDATE('Rent Roll'!$K5,'Rent Roll'!$P5*12),BJ$6,"Y")+1))),('Rent Roll'!$H5*'Rent Roll'!$D5/12)*((1+'Rent Roll'!$N5)^DATEDIF('Summary &amp; Purchase Assumptions'!$C$18,BJ$6,"Y")))))</f>
        <v>8641.9637404364948</v>
      </c>
      <c r="BK11" s="227">
        <f ca="1">IF(BK$6&gt;='Rent Roll'!$M19,('Rent Roll'!$G19*'Rent Roll'!$D5/12)*((1+'Rent Roll'!$X19)^DATEDIF('Rent Roll'!$M19,BK$6,"Y")),
IF(BK$6&gt;'Rent Roll'!$L5,"-",
IF('Rent Roll'!$P5&gt;0,
IF(AND('Rent Roll'!$P5&gt;0,EDATE('Rent Roll'!$K5,'Rent Roll'!$P5*12)&gt;='Commercial Lease'!BK$6),
('Rent Roll'!$H5*'Rent Roll'!$D5/12)*((1+'Rent Roll'!$N5)^DATEDIF('Summary &amp; Purchase Assumptions'!$C$18,BK$6,"Y")),
OFFSET(BJ11,0,-DATEDIF(EDATE('Rent Roll'!$K5,'Rent Roll'!$P5*12),BK$6,"M"))*((1+'Rent Roll'!$O5)^(DATEDIF(EDATE('Rent Roll'!$K5,'Rent Roll'!$P5*12),BK$6,"Y")+1))),('Rent Roll'!$H5*'Rent Roll'!$D5/12)*((1+'Rent Roll'!$N5)^DATEDIF('Summary &amp; Purchase Assumptions'!$C$18,BK$6,"Y")))))</f>
        <v>8641.9637404364948</v>
      </c>
      <c r="BL11" s="227">
        <f ca="1">IF(BL$6&gt;='Rent Roll'!$M19,('Rent Roll'!$G19*'Rent Roll'!$D5/12)*((1+'Rent Roll'!$X19)^DATEDIF('Rent Roll'!$M19,BL$6,"Y")),
IF(BL$6&gt;'Rent Roll'!$L5,"-",
IF('Rent Roll'!$P5&gt;0,
IF(AND('Rent Roll'!$P5&gt;0,EDATE('Rent Roll'!$K5,'Rent Roll'!$P5*12)&gt;='Commercial Lease'!BL$6),
('Rent Roll'!$H5*'Rent Roll'!$D5/12)*((1+'Rent Roll'!$N5)^DATEDIF('Summary &amp; Purchase Assumptions'!$C$18,BL$6,"Y")),
OFFSET(BK11,0,-DATEDIF(EDATE('Rent Roll'!$K5,'Rent Roll'!$P5*12),BL$6,"M"))*((1+'Rent Roll'!$O5)^(DATEDIF(EDATE('Rent Roll'!$K5,'Rent Roll'!$P5*12),BL$6,"Y")+1))),('Rent Roll'!$H5*'Rent Roll'!$D5/12)*((1+'Rent Roll'!$N5)^DATEDIF('Summary &amp; Purchase Assumptions'!$C$18,BL$6,"Y")))))</f>
        <v>8641.9637404364948</v>
      </c>
      <c r="BM11" s="227">
        <f ca="1">IF(BM$6&gt;='Rent Roll'!$M19,('Rent Roll'!$G19*'Rent Roll'!$D5/12)*((1+'Rent Roll'!$X19)^DATEDIF('Rent Roll'!$M19,BM$6,"Y")),
IF(BM$6&gt;'Rent Roll'!$L5,"-",
IF('Rent Roll'!$P5&gt;0,
IF(AND('Rent Roll'!$P5&gt;0,EDATE('Rent Roll'!$K5,'Rent Roll'!$P5*12)&gt;='Commercial Lease'!BM$6),
('Rent Roll'!$H5*'Rent Roll'!$D5/12)*((1+'Rent Roll'!$N5)^DATEDIF('Summary &amp; Purchase Assumptions'!$C$18,BM$6,"Y")),
OFFSET(BL11,0,-DATEDIF(EDATE('Rent Roll'!$K5,'Rent Roll'!$P5*12),BM$6,"M"))*((1+'Rent Roll'!$O5)^(DATEDIF(EDATE('Rent Roll'!$K5,'Rent Roll'!$P5*12),BM$6,"Y")+1))),('Rent Roll'!$H5*'Rent Roll'!$D5/12)*((1+'Rent Roll'!$N5)^DATEDIF('Summary &amp; Purchase Assumptions'!$C$18,BM$6,"Y")))))</f>
        <v>8641.9637404364948</v>
      </c>
      <c r="BN11" s="227">
        <f ca="1">IF(BN$6&gt;='Rent Roll'!$M19,('Rent Roll'!$G19*'Rent Roll'!$D5/12)*((1+'Rent Roll'!$X19)^DATEDIF('Rent Roll'!$M19,BN$6,"Y")),
IF(BN$6&gt;'Rent Roll'!$L5,"-",
IF('Rent Roll'!$P5&gt;0,
IF(AND('Rent Roll'!$P5&gt;0,EDATE('Rent Roll'!$K5,'Rent Roll'!$P5*12)&gt;='Commercial Lease'!BN$6),
('Rent Roll'!$H5*'Rent Roll'!$D5/12)*((1+'Rent Roll'!$N5)^DATEDIF('Summary &amp; Purchase Assumptions'!$C$18,BN$6,"Y")),
OFFSET(BM11,0,-DATEDIF(EDATE('Rent Roll'!$K5,'Rent Roll'!$P5*12),BN$6,"M"))*((1+'Rent Roll'!$O5)^(DATEDIF(EDATE('Rent Roll'!$K5,'Rent Roll'!$P5*12),BN$6,"Y")+1))),('Rent Roll'!$H5*'Rent Roll'!$D5/12)*((1+'Rent Roll'!$N5)^DATEDIF('Summary &amp; Purchase Assumptions'!$C$18,BN$6,"Y")))))</f>
        <v>8901.2226526495888</v>
      </c>
      <c r="BO11" s="227">
        <f ca="1">IF(BO$6&gt;='Rent Roll'!$M19,('Rent Roll'!$G19*'Rent Roll'!$D5/12)*((1+'Rent Roll'!$X19)^DATEDIF('Rent Roll'!$M19,BO$6,"Y")),
IF(BO$6&gt;'Rent Roll'!$L5,"-",
IF('Rent Roll'!$P5&gt;0,
IF(AND('Rent Roll'!$P5&gt;0,EDATE('Rent Roll'!$K5,'Rent Roll'!$P5*12)&gt;='Commercial Lease'!BO$6),
('Rent Roll'!$H5*'Rent Roll'!$D5/12)*((1+'Rent Roll'!$N5)^DATEDIF('Summary &amp; Purchase Assumptions'!$C$18,BO$6,"Y")),
OFFSET(BN11,0,-DATEDIF(EDATE('Rent Roll'!$K5,'Rent Roll'!$P5*12),BO$6,"M"))*((1+'Rent Roll'!$O5)^(DATEDIF(EDATE('Rent Roll'!$K5,'Rent Roll'!$P5*12),BO$6,"Y")+1))),('Rent Roll'!$H5*'Rent Roll'!$D5/12)*((1+'Rent Roll'!$N5)^DATEDIF('Summary &amp; Purchase Assumptions'!$C$18,BO$6,"Y")))))</f>
        <v>8901.2226526495888</v>
      </c>
      <c r="BP11" s="227">
        <f ca="1">IF(BP$6&gt;='Rent Roll'!$M19,('Rent Roll'!$G19*'Rent Roll'!$D5/12)*((1+'Rent Roll'!$X19)^DATEDIF('Rent Roll'!$M19,BP$6,"Y")),
IF(BP$6&gt;'Rent Roll'!$L5,"-",
IF('Rent Roll'!$P5&gt;0,
IF(AND('Rent Roll'!$P5&gt;0,EDATE('Rent Roll'!$K5,'Rent Roll'!$P5*12)&gt;='Commercial Lease'!BP$6),
('Rent Roll'!$H5*'Rent Roll'!$D5/12)*((1+'Rent Roll'!$N5)^DATEDIF('Summary &amp; Purchase Assumptions'!$C$18,BP$6,"Y")),
OFFSET(BO11,0,-DATEDIF(EDATE('Rent Roll'!$K5,'Rent Roll'!$P5*12),BP$6,"M"))*((1+'Rent Roll'!$O5)^(DATEDIF(EDATE('Rent Roll'!$K5,'Rent Roll'!$P5*12),BP$6,"Y")+1))),('Rent Roll'!$H5*'Rent Roll'!$D5/12)*((1+'Rent Roll'!$N5)^DATEDIF('Summary &amp; Purchase Assumptions'!$C$18,BP$6,"Y")))))</f>
        <v>8901.2226526495888</v>
      </c>
      <c r="BQ11" s="227">
        <f ca="1">IF(BQ$6&gt;='Rent Roll'!$M19,('Rent Roll'!$G19*'Rent Roll'!$D5/12)*((1+'Rent Roll'!$X19)^DATEDIF('Rent Roll'!$M19,BQ$6,"Y")),
IF(BQ$6&gt;'Rent Roll'!$L5,"-",
IF('Rent Roll'!$P5&gt;0,
IF(AND('Rent Roll'!$P5&gt;0,EDATE('Rent Roll'!$K5,'Rent Roll'!$P5*12)&gt;='Commercial Lease'!BQ$6),
('Rent Roll'!$H5*'Rent Roll'!$D5/12)*((1+'Rent Roll'!$N5)^DATEDIF('Summary &amp; Purchase Assumptions'!$C$18,BQ$6,"Y")),
OFFSET(BP11,0,-DATEDIF(EDATE('Rent Roll'!$K5,'Rent Roll'!$P5*12),BQ$6,"M"))*((1+'Rent Roll'!$O5)^(DATEDIF(EDATE('Rent Roll'!$K5,'Rent Roll'!$P5*12),BQ$6,"Y")+1))),('Rent Roll'!$H5*'Rent Roll'!$D5/12)*((1+'Rent Roll'!$N5)^DATEDIF('Summary &amp; Purchase Assumptions'!$C$18,BQ$6,"Y")))))</f>
        <v>8901.2226526495888</v>
      </c>
      <c r="BR11" s="227">
        <f ca="1">IF(BR$6&gt;='Rent Roll'!$M19,('Rent Roll'!$G19*'Rent Roll'!$D5/12)*((1+'Rent Roll'!$X19)^DATEDIF('Rent Roll'!$M19,BR$6,"Y")),
IF(BR$6&gt;'Rent Roll'!$L5,"-",
IF('Rent Roll'!$P5&gt;0,
IF(AND('Rent Roll'!$P5&gt;0,EDATE('Rent Roll'!$K5,'Rent Roll'!$P5*12)&gt;='Commercial Lease'!BR$6),
('Rent Roll'!$H5*'Rent Roll'!$D5/12)*((1+'Rent Roll'!$N5)^DATEDIF('Summary &amp; Purchase Assumptions'!$C$18,BR$6,"Y")),
OFFSET(BQ11,0,-DATEDIF(EDATE('Rent Roll'!$K5,'Rent Roll'!$P5*12),BR$6,"M"))*((1+'Rent Roll'!$O5)^(DATEDIF(EDATE('Rent Roll'!$K5,'Rent Roll'!$P5*12),BR$6,"Y")+1))),('Rent Roll'!$H5*'Rent Roll'!$D5/12)*((1+'Rent Roll'!$N5)^DATEDIF('Summary &amp; Purchase Assumptions'!$C$18,BR$6,"Y")))))</f>
        <v>8901.2226526495888</v>
      </c>
      <c r="BS11" s="227">
        <f ca="1">IF(BS$6&gt;='Rent Roll'!$M19,('Rent Roll'!$G19*'Rent Roll'!$D5/12)*((1+'Rent Roll'!$X19)^DATEDIF('Rent Roll'!$M19,BS$6,"Y")),
IF(BS$6&gt;'Rent Roll'!$L5,"-",
IF('Rent Roll'!$P5&gt;0,
IF(AND('Rent Roll'!$P5&gt;0,EDATE('Rent Roll'!$K5,'Rent Roll'!$P5*12)&gt;='Commercial Lease'!BS$6),
('Rent Roll'!$H5*'Rent Roll'!$D5/12)*((1+'Rent Roll'!$N5)^DATEDIF('Summary &amp; Purchase Assumptions'!$C$18,BS$6,"Y")),
OFFSET(BR11,0,-DATEDIF(EDATE('Rent Roll'!$K5,'Rent Roll'!$P5*12),BS$6,"M"))*((1+'Rent Roll'!$O5)^(DATEDIF(EDATE('Rent Roll'!$K5,'Rent Roll'!$P5*12),BS$6,"Y")+1))),('Rent Roll'!$H5*'Rent Roll'!$D5/12)*((1+'Rent Roll'!$N5)^DATEDIF('Summary &amp; Purchase Assumptions'!$C$18,BS$6,"Y")))))</f>
        <v>8901.2226526495888</v>
      </c>
      <c r="BT11" s="227">
        <f ca="1">IF(BT$6&gt;='Rent Roll'!$M19,('Rent Roll'!$G19*'Rent Roll'!$D5/12)*((1+'Rent Roll'!$X19)^DATEDIF('Rent Roll'!$M19,BT$6,"Y")),
IF(BT$6&gt;'Rent Roll'!$L5,"-",
IF('Rent Roll'!$P5&gt;0,
IF(AND('Rent Roll'!$P5&gt;0,EDATE('Rent Roll'!$K5,'Rent Roll'!$P5*12)&gt;='Commercial Lease'!BT$6),
('Rent Roll'!$H5*'Rent Roll'!$D5/12)*((1+'Rent Roll'!$N5)^DATEDIF('Summary &amp; Purchase Assumptions'!$C$18,BT$6,"Y")),
OFFSET(BS11,0,-DATEDIF(EDATE('Rent Roll'!$K5,'Rent Roll'!$P5*12),BT$6,"M"))*((1+'Rent Roll'!$O5)^(DATEDIF(EDATE('Rent Roll'!$K5,'Rent Roll'!$P5*12),BT$6,"Y")+1))),('Rent Roll'!$H5*'Rent Roll'!$D5/12)*((1+'Rent Roll'!$N5)^DATEDIF('Summary &amp; Purchase Assumptions'!$C$18,BT$6,"Y")))))</f>
        <v>8901.2226526495888</v>
      </c>
      <c r="BU11" s="227">
        <f ca="1">IF(BU$6&gt;='Rent Roll'!$M19,('Rent Roll'!$G19*'Rent Roll'!$D5/12)*((1+'Rent Roll'!$X19)^DATEDIF('Rent Roll'!$M19,BU$6,"Y")),
IF(BU$6&gt;'Rent Roll'!$L5,"-",
IF('Rent Roll'!$P5&gt;0,
IF(AND('Rent Roll'!$P5&gt;0,EDATE('Rent Roll'!$K5,'Rent Roll'!$P5*12)&gt;='Commercial Lease'!BU$6),
('Rent Roll'!$H5*'Rent Roll'!$D5/12)*((1+'Rent Roll'!$N5)^DATEDIF('Summary &amp; Purchase Assumptions'!$C$18,BU$6,"Y")),
OFFSET(BT11,0,-DATEDIF(EDATE('Rent Roll'!$K5,'Rent Roll'!$P5*12),BU$6,"M"))*((1+'Rent Roll'!$O5)^(DATEDIF(EDATE('Rent Roll'!$K5,'Rent Roll'!$P5*12),BU$6,"Y")+1))),('Rent Roll'!$H5*'Rent Roll'!$D5/12)*((1+'Rent Roll'!$N5)^DATEDIF('Summary &amp; Purchase Assumptions'!$C$18,BU$6,"Y")))))</f>
        <v>8901.2226526495888</v>
      </c>
      <c r="BV11" s="227">
        <f ca="1">IF(BV$6&gt;='Rent Roll'!$M19,('Rent Roll'!$G19*'Rent Roll'!$D5/12)*((1+'Rent Roll'!$X19)^DATEDIF('Rent Roll'!$M19,BV$6,"Y")),
IF(BV$6&gt;'Rent Roll'!$L5,"-",
IF('Rent Roll'!$P5&gt;0,
IF(AND('Rent Roll'!$P5&gt;0,EDATE('Rent Roll'!$K5,'Rent Roll'!$P5*12)&gt;='Commercial Lease'!BV$6),
('Rent Roll'!$H5*'Rent Roll'!$D5/12)*((1+'Rent Roll'!$N5)^DATEDIF('Summary &amp; Purchase Assumptions'!$C$18,BV$6,"Y")),
OFFSET(BU11,0,-DATEDIF(EDATE('Rent Roll'!$K5,'Rent Roll'!$P5*12),BV$6,"M"))*((1+'Rent Roll'!$O5)^(DATEDIF(EDATE('Rent Roll'!$K5,'Rent Roll'!$P5*12),BV$6,"Y")+1))),('Rent Roll'!$H5*'Rent Roll'!$D5/12)*((1+'Rent Roll'!$N5)^DATEDIF('Summary &amp; Purchase Assumptions'!$C$18,BV$6,"Y")))))</f>
        <v>8901.2226526495888</v>
      </c>
      <c r="BW11" s="227">
        <f ca="1">IF(BW$6&gt;='Rent Roll'!$M19,('Rent Roll'!$G19*'Rent Roll'!$D5/12)*((1+'Rent Roll'!$X19)^DATEDIF('Rent Roll'!$M19,BW$6,"Y")),
IF(BW$6&gt;'Rent Roll'!$L5,"-",
IF('Rent Roll'!$P5&gt;0,
IF(AND('Rent Roll'!$P5&gt;0,EDATE('Rent Roll'!$K5,'Rent Roll'!$P5*12)&gt;='Commercial Lease'!BW$6),
('Rent Roll'!$H5*'Rent Roll'!$D5/12)*((1+'Rent Roll'!$N5)^DATEDIF('Summary &amp; Purchase Assumptions'!$C$18,BW$6,"Y")),
OFFSET(BV11,0,-DATEDIF(EDATE('Rent Roll'!$K5,'Rent Roll'!$P5*12),BW$6,"M"))*((1+'Rent Roll'!$O5)^(DATEDIF(EDATE('Rent Roll'!$K5,'Rent Roll'!$P5*12),BW$6,"Y")+1))),('Rent Roll'!$H5*'Rent Roll'!$D5/12)*((1+'Rent Roll'!$N5)^DATEDIF('Summary &amp; Purchase Assumptions'!$C$18,BW$6,"Y")))))</f>
        <v>8901.2226526495888</v>
      </c>
      <c r="BX11" s="227">
        <f ca="1">IF(BX$6&gt;='Rent Roll'!$M19,('Rent Roll'!$G19*'Rent Roll'!$D5/12)*((1+'Rent Roll'!$X19)^DATEDIF('Rent Roll'!$M19,BX$6,"Y")),
IF(BX$6&gt;'Rent Roll'!$L5,"-",
IF('Rent Roll'!$P5&gt;0,
IF(AND('Rent Roll'!$P5&gt;0,EDATE('Rent Roll'!$K5,'Rent Roll'!$P5*12)&gt;='Commercial Lease'!BX$6),
('Rent Roll'!$H5*'Rent Roll'!$D5/12)*((1+'Rent Roll'!$N5)^DATEDIF('Summary &amp; Purchase Assumptions'!$C$18,BX$6,"Y")),
OFFSET(BW11,0,-DATEDIF(EDATE('Rent Roll'!$K5,'Rent Roll'!$P5*12),BX$6,"M"))*((1+'Rent Roll'!$O5)^(DATEDIF(EDATE('Rent Roll'!$K5,'Rent Roll'!$P5*12),BX$6,"Y")+1))),('Rent Roll'!$H5*'Rent Roll'!$D5/12)*((1+'Rent Roll'!$N5)^DATEDIF('Summary &amp; Purchase Assumptions'!$C$18,BX$6,"Y")))))</f>
        <v>8901.2226526495888</v>
      </c>
      <c r="BY11" s="227">
        <f ca="1">IF(BY$6&gt;='Rent Roll'!$M19,('Rent Roll'!$G19*'Rent Roll'!$D5/12)*((1+'Rent Roll'!$X19)^DATEDIF('Rent Roll'!$M19,BY$6,"Y")),
IF(BY$6&gt;'Rent Roll'!$L5,"-",
IF('Rent Roll'!$P5&gt;0,
IF(AND('Rent Roll'!$P5&gt;0,EDATE('Rent Roll'!$K5,'Rent Roll'!$P5*12)&gt;='Commercial Lease'!BY$6),
('Rent Roll'!$H5*'Rent Roll'!$D5/12)*((1+'Rent Roll'!$N5)^DATEDIF('Summary &amp; Purchase Assumptions'!$C$18,BY$6,"Y")),
OFFSET(BX11,0,-DATEDIF(EDATE('Rent Roll'!$K5,'Rent Roll'!$P5*12),BY$6,"M"))*((1+'Rent Roll'!$O5)^(DATEDIF(EDATE('Rent Roll'!$K5,'Rent Roll'!$P5*12),BY$6,"Y")+1))),('Rent Roll'!$H5*'Rent Roll'!$D5/12)*((1+'Rent Roll'!$N5)^DATEDIF('Summary &amp; Purchase Assumptions'!$C$18,BY$6,"Y")))))</f>
        <v>8901.2226526495888</v>
      </c>
      <c r="BZ11" s="227">
        <f ca="1">IF(BZ$6&gt;='Rent Roll'!$M19,('Rent Roll'!$G19*'Rent Roll'!$D5/12)*((1+'Rent Roll'!$X19)^DATEDIF('Rent Roll'!$M19,BZ$6,"Y")),
IF(BZ$6&gt;'Rent Roll'!$L5,"-",
IF('Rent Roll'!$P5&gt;0,
IF(AND('Rent Roll'!$P5&gt;0,EDATE('Rent Roll'!$K5,'Rent Roll'!$P5*12)&gt;='Commercial Lease'!BZ$6),
('Rent Roll'!$H5*'Rent Roll'!$D5/12)*((1+'Rent Roll'!$N5)^DATEDIF('Summary &amp; Purchase Assumptions'!$C$18,BZ$6,"Y")),
OFFSET(BY11,0,-DATEDIF(EDATE('Rent Roll'!$K5,'Rent Roll'!$P5*12),BZ$6,"M"))*((1+'Rent Roll'!$O5)^(DATEDIF(EDATE('Rent Roll'!$K5,'Rent Roll'!$P5*12),BZ$6,"Y")+1))),('Rent Roll'!$H5*'Rent Roll'!$D5/12)*((1+'Rent Roll'!$N5)^DATEDIF('Summary &amp; Purchase Assumptions'!$C$18,BZ$6,"Y")))))</f>
        <v>9168.2593322290777</v>
      </c>
      <c r="CA11" s="227">
        <f ca="1">IF(CA$6&gt;='Rent Roll'!$M19,('Rent Roll'!$G19*'Rent Roll'!$D5/12)*((1+'Rent Roll'!$X19)^DATEDIF('Rent Roll'!$M19,CA$6,"Y")),
IF(CA$6&gt;'Rent Roll'!$L5,"-",
IF('Rent Roll'!$P5&gt;0,
IF(AND('Rent Roll'!$P5&gt;0,EDATE('Rent Roll'!$K5,'Rent Roll'!$P5*12)&gt;='Commercial Lease'!CA$6),
('Rent Roll'!$H5*'Rent Roll'!$D5/12)*((1+'Rent Roll'!$N5)^DATEDIF('Summary &amp; Purchase Assumptions'!$C$18,CA$6,"Y")),
OFFSET(BZ11,0,-DATEDIF(EDATE('Rent Roll'!$K5,'Rent Roll'!$P5*12),CA$6,"M"))*((1+'Rent Roll'!$O5)^(DATEDIF(EDATE('Rent Roll'!$K5,'Rent Roll'!$P5*12),CA$6,"Y")+1))),('Rent Roll'!$H5*'Rent Roll'!$D5/12)*((1+'Rent Roll'!$N5)^DATEDIF('Summary &amp; Purchase Assumptions'!$C$18,CA$6,"Y")))))</f>
        <v>9168.2593322290777</v>
      </c>
      <c r="CB11" s="227">
        <f ca="1">IF(CB$6&gt;='Rent Roll'!$M19,('Rent Roll'!$G19*'Rent Roll'!$D5/12)*((1+'Rent Roll'!$X19)^DATEDIF('Rent Roll'!$M19,CB$6,"Y")),
IF(CB$6&gt;'Rent Roll'!$L5,"-",
IF('Rent Roll'!$P5&gt;0,
IF(AND('Rent Roll'!$P5&gt;0,EDATE('Rent Roll'!$K5,'Rent Roll'!$P5*12)&gt;='Commercial Lease'!CB$6),
('Rent Roll'!$H5*'Rent Roll'!$D5/12)*((1+'Rent Roll'!$N5)^DATEDIF('Summary &amp; Purchase Assumptions'!$C$18,CB$6,"Y")),
OFFSET(CA11,0,-DATEDIF(EDATE('Rent Roll'!$K5,'Rent Roll'!$P5*12),CB$6,"M"))*((1+'Rent Roll'!$O5)^(DATEDIF(EDATE('Rent Roll'!$K5,'Rent Roll'!$P5*12),CB$6,"Y")+1))),('Rent Roll'!$H5*'Rent Roll'!$D5/12)*((1+'Rent Roll'!$N5)^DATEDIF('Summary &amp; Purchase Assumptions'!$C$18,CB$6,"Y")))))</f>
        <v>9168.2593322290777</v>
      </c>
      <c r="CC11" s="227">
        <f ca="1">IF(CC$6&gt;='Rent Roll'!$M19,('Rent Roll'!$G19*'Rent Roll'!$D5/12)*((1+'Rent Roll'!$X19)^DATEDIF('Rent Roll'!$M19,CC$6,"Y")),
IF(CC$6&gt;'Rent Roll'!$L5,"-",
IF('Rent Roll'!$P5&gt;0,
IF(AND('Rent Roll'!$P5&gt;0,EDATE('Rent Roll'!$K5,'Rent Roll'!$P5*12)&gt;='Commercial Lease'!CC$6),
('Rent Roll'!$H5*'Rent Roll'!$D5/12)*((1+'Rent Roll'!$N5)^DATEDIF('Summary &amp; Purchase Assumptions'!$C$18,CC$6,"Y")),
OFFSET(CB11,0,-DATEDIF(EDATE('Rent Roll'!$K5,'Rent Roll'!$P5*12),CC$6,"M"))*((1+'Rent Roll'!$O5)^(DATEDIF(EDATE('Rent Roll'!$K5,'Rent Roll'!$P5*12),CC$6,"Y")+1))),('Rent Roll'!$H5*'Rent Roll'!$D5/12)*((1+'Rent Roll'!$N5)^DATEDIF('Summary &amp; Purchase Assumptions'!$C$18,CC$6,"Y")))))</f>
        <v>9168.2593322290777</v>
      </c>
      <c r="CD11" s="227">
        <f ca="1">IF(CD$6&gt;='Rent Roll'!$M19,('Rent Roll'!$G19*'Rent Roll'!$D5/12)*((1+'Rent Roll'!$X19)^DATEDIF('Rent Roll'!$M19,CD$6,"Y")),
IF(CD$6&gt;'Rent Roll'!$L5,"-",
IF('Rent Roll'!$P5&gt;0,
IF(AND('Rent Roll'!$P5&gt;0,EDATE('Rent Roll'!$K5,'Rent Roll'!$P5*12)&gt;='Commercial Lease'!CD$6),
('Rent Roll'!$H5*'Rent Roll'!$D5/12)*((1+'Rent Roll'!$N5)^DATEDIF('Summary &amp; Purchase Assumptions'!$C$18,CD$6,"Y")),
OFFSET(CC11,0,-DATEDIF(EDATE('Rent Roll'!$K5,'Rent Roll'!$P5*12),CD$6,"M"))*((1+'Rent Roll'!$O5)^(DATEDIF(EDATE('Rent Roll'!$K5,'Rent Roll'!$P5*12),CD$6,"Y")+1))),('Rent Roll'!$H5*'Rent Roll'!$D5/12)*((1+'Rent Roll'!$N5)^DATEDIF('Summary &amp; Purchase Assumptions'!$C$18,CD$6,"Y")))))</f>
        <v>9168.2593322290777</v>
      </c>
      <c r="CE11" s="227">
        <f ca="1">IF(CE$6&gt;='Rent Roll'!$M19,('Rent Roll'!$G19*'Rent Roll'!$D5/12)*((1+'Rent Roll'!$X19)^DATEDIF('Rent Roll'!$M19,CE$6,"Y")),
IF(CE$6&gt;'Rent Roll'!$L5,"-",
IF('Rent Roll'!$P5&gt;0,
IF(AND('Rent Roll'!$P5&gt;0,EDATE('Rent Roll'!$K5,'Rent Roll'!$P5*12)&gt;='Commercial Lease'!CE$6),
('Rent Roll'!$H5*'Rent Roll'!$D5/12)*((1+'Rent Roll'!$N5)^DATEDIF('Summary &amp; Purchase Assumptions'!$C$18,CE$6,"Y")),
OFFSET(CD11,0,-DATEDIF(EDATE('Rent Roll'!$K5,'Rent Roll'!$P5*12),CE$6,"M"))*((1+'Rent Roll'!$O5)^(DATEDIF(EDATE('Rent Roll'!$K5,'Rent Roll'!$P5*12),CE$6,"Y")+1))),('Rent Roll'!$H5*'Rent Roll'!$D5/12)*((1+'Rent Roll'!$N5)^DATEDIF('Summary &amp; Purchase Assumptions'!$C$18,CE$6,"Y")))))</f>
        <v>9168.2593322290777</v>
      </c>
      <c r="CF11" s="227">
        <f ca="1">IF(CF$6&gt;='Rent Roll'!$M19,('Rent Roll'!$G19*'Rent Roll'!$D5/12)*((1+'Rent Roll'!$X19)^DATEDIF('Rent Roll'!$M19,CF$6,"Y")),
IF(CF$6&gt;'Rent Roll'!$L5,"-",
IF('Rent Roll'!$P5&gt;0,
IF(AND('Rent Roll'!$P5&gt;0,EDATE('Rent Roll'!$K5,'Rent Roll'!$P5*12)&gt;='Commercial Lease'!CF$6),
('Rent Roll'!$H5*'Rent Roll'!$D5/12)*((1+'Rent Roll'!$N5)^DATEDIF('Summary &amp; Purchase Assumptions'!$C$18,CF$6,"Y")),
OFFSET(CE11,0,-DATEDIF(EDATE('Rent Roll'!$K5,'Rent Roll'!$P5*12),CF$6,"M"))*((1+'Rent Roll'!$O5)^(DATEDIF(EDATE('Rent Roll'!$K5,'Rent Roll'!$P5*12),CF$6,"Y")+1))),('Rent Roll'!$H5*'Rent Roll'!$D5/12)*((1+'Rent Roll'!$N5)^DATEDIF('Summary &amp; Purchase Assumptions'!$C$18,CF$6,"Y")))))</f>
        <v>9168.2593322290777</v>
      </c>
      <c r="CG11" s="227">
        <f ca="1">IF(CG$6&gt;='Rent Roll'!$M19,('Rent Roll'!$G19*'Rent Roll'!$D5/12)*((1+'Rent Roll'!$X19)^DATEDIF('Rent Roll'!$M19,CG$6,"Y")),
IF(CG$6&gt;'Rent Roll'!$L5,"-",
IF('Rent Roll'!$P5&gt;0,
IF(AND('Rent Roll'!$P5&gt;0,EDATE('Rent Roll'!$K5,'Rent Roll'!$P5*12)&gt;='Commercial Lease'!CG$6),
('Rent Roll'!$H5*'Rent Roll'!$D5/12)*((1+'Rent Roll'!$N5)^DATEDIF('Summary &amp; Purchase Assumptions'!$C$18,CG$6,"Y")),
OFFSET(CF11,0,-DATEDIF(EDATE('Rent Roll'!$K5,'Rent Roll'!$P5*12),CG$6,"M"))*((1+'Rent Roll'!$O5)^(DATEDIF(EDATE('Rent Roll'!$K5,'Rent Roll'!$P5*12),CG$6,"Y")+1))),('Rent Roll'!$H5*'Rent Roll'!$D5/12)*((1+'Rent Roll'!$N5)^DATEDIF('Summary &amp; Purchase Assumptions'!$C$18,CG$6,"Y")))))</f>
        <v>9168.2593322290777</v>
      </c>
      <c r="CH11" s="227">
        <f ca="1">IF(CH$6&gt;='Rent Roll'!$M19,('Rent Roll'!$G19*'Rent Roll'!$D5/12)*((1+'Rent Roll'!$X19)^DATEDIF('Rent Roll'!$M19,CH$6,"Y")),
IF(CH$6&gt;'Rent Roll'!$L5,"-",
IF('Rent Roll'!$P5&gt;0,
IF(AND('Rent Roll'!$P5&gt;0,EDATE('Rent Roll'!$K5,'Rent Roll'!$P5*12)&gt;='Commercial Lease'!CH$6),
('Rent Roll'!$H5*'Rent Roll'!$D5/12)*((1+'Rent Roll'!$N5)^DATEDIF('Summary &amp; Purchase Assumptions'!$C$18,CH$6,"Y")),
OFFSET(CG11,0,-DATEDIF(EDATE('Rent Roll'!$K5,'Rent Roll'!$P5*12),CH$6,"M"))*((1+'Rent Roll'!$O5)^(DATEDIF(EDATE('Rent Roll'!$K5,'Rent Roll'!$P5*12),CH$6,"Y")+1))),('Rent Roll'!$H5*'Rent Roll'!$D5/12)*((1+'Rent Roll'!$N5)^DATEDIF('Summary &amp; Purchase Assumptions'!$C$18,CH$6,"Y")))))</f>
        <v>9168.2593322290777</v>
      </c>
      <c r="CI11" s="227">
        <f ca="1">IF(CI$6&gt;='Rent Roll'!$M19,('Rent Roll'!$G19*'Rent Roll'!$D5/12)*((1+'Rent Roll'!$X19)^DATEDIF('Rent Roll'!$M19,CI$6,"Y")),
IF(CI$6&gt;'Rent Roll'!$L5,"-",
IF('Rent Roll'!$P5&gt;0,
IF(AND('Rent Roll'!$P5&gt;0,EDATE('Rent Roll'!$K5,'Rent Roll'!$P5*12)&gt;='Commercial Lease'!CI$6),
('Rent Roll'!$H5*'Rent Roll'!$D5/12)*((1+'Rent Roll'!$N5)^DATEDIF('Summary &amp; Purchase Assumptions'!$C$18,CI$6,"Y")),
OFFSET(CH11,0,-DATEDIF(EDATE('Rent Roll'!$K5,'Rent Roll'!$P5*12),CI$6,"M"))*((1+'Rent Roll'!$O5)^(DATEDIF(EDATE('Rent Roll'!$K5,'Rent Roll'!$P5*12),CI$6,"Y")+1))),('Rent Roll'!$H5*'Rent Roll'!$D5/12)*((1+'Rent Roll'!$N5)^DATEDIF('Summary &amp; Purchase Assumptions'!$C$18,CI$6,"Y")))))</f>
        <v>9168.2593322290777</v>
      </c>
      <c r="CJ11" s="227">
        <f ca="1">IF(CJ$6&gt;='Rent Roll'!$M19,('Rent Roll'!$G19*'Rent Roll'!$D5/12)*((1+'Rent Roll'!$X19)^DATEDIF('Rent Roll'!$M19,CJ$6,"Y")),
IF(CJ$6&gt;'Rent Roll'!$L5,"-",
IF('Rent Roll'!$P5&gt;0,
IF(AND('Rent Roll'!$P5&gt;0,EDATE('Rent Roll'!$K5,'Rent Roll'!$P5*12)&gt;='Commercial Lease'!CJ$6),
('Rent Roll'!$H5*'Rent Roll'!$D5/12)*((1+'Rent Roll'!$N5)^DATEDIF('Summary &amp; Purchase Assumptions'!$C$18,CJ$6,"Y")),
OFFSET(CI11,0,-DATEDIF(EDATE('Rent Roll'!$K5,'Rent Roll'!$P5*12),CJ$6,"M"))*((1+'Rent Roll'!$O5)^(DATEDIF(EDATE('Rent Roll'!$K5,'Rent Roll'!$P5*12),CJ$6,"Y")+1))),('Rent Roll'!$H5*'Rent Roll'!$D5/12)*((1+'Rent Roll'!$N5)^DATEDIF('Summary &amp; Purchase Assumptions'!$C$18,CJ$6,"Y")))))</f>
        <v>9168.2593322290777</v>
      </c>
      <c r="CK11" s="227">
        <f ca="1">IF(CK$6&gt;='Rent Roll'!$M19,('Rent Roll'!$G19*'Rent Roll'!$D5/12)*((1+'Rent Roll'!$X19)^DATEDIF('Rent Roll'!$M19,CK$6,"Y")),
IF(CK$6&gt;'Rent Roll'!$L5,"-",
IF('Rent Roll'!$P5&gt;0,
IF(AND('Rent Roll'!$P5&gt;0,EDATE('Rent Roll'!$K5,'Rent Roll'!$P5*12)&gt;='Commercial Lease'!CK$6),
('Rent Roll'!$H5*'Rent Roll'!$D5/12)*((1+'Rent Roll'!$N5)^DATEDIF('Summary &amp; Purchase Assumptions'!$C$18,CK$6,"Y")),
OFFSET(CJ11,0,-DATEDIF(EDATE('Rent Roll'!$K5,'Rent Roll'!$P5*12),CK$6,"M"))*((1+'Rent Roll'!$O5)^(DATEDIF(EDATE('Rent Roll'!$K5,'Rent Roll'!$P5*12),CK$6,"Y")+1))),('Rent Roll'!$H5*'Rent Roll'!$D5/12)*((1+'Rent Roll'!$N5)^DATEDIF('Summary &amp; Purchase Assumptions'!$C$18,CK$6,"Y")))))</f>
        <v>9168.2593322290777</v>
      </c>
      <c r="CL11" s="227">
        <f ca="1">IF(CL$6&gt;='Rent Roll'!$M19,('Rent Roll'!$G19*'Rent Roll'!$D5/12)*((1+'Rent Roll'!$X19)^DATEDIF('Rent Roll'!$M19,CL$6,"Y")),
IF(CL$6&gt;'Rent Roll'!$L5,"-",
IF('Rent Roll'!$P5&gt;0,
IF(AND('Rent Roll'!$P5&gt;0,EDATE('Rent Roll'!$K5,'Rent Roll'!$P5*12)&gt;='Commercial Lease'!CL$6),
('Rent Roll'!$H5*'Rent Roll'!$D5/12)*((1+'Rent Roll'!$N5)^DATEDIF('Summary &amp; Purchase Assumptions'!$C$18,CL$6,"Y")),
OFFSET(CK11,0,-DATEDIF(EDATE('Rent Roll'!$K5,'Rent Roll'!$P5*12),CL$6,"M"))*((1+'Rent Roll'!$O5)^(DATEDIF(EDATE('Rent Roll'!$K5,'Rent Roll'!$P5*12),CL$6,"Y")+1))),('Rent Roll'!$H5*'Rent Roll'!$D5/12)*((1+'Rent Roll'!$N5)^DATEDIF('Summary &amp; Purchase Assumptions'!$C$18,CL$6,"Y")))))</f>
        <v>9443.307112195951</v>
      </c>
      <c r="CM11" s="227">
        <f ca="1">IF(CM$6&gt;='Rent Roll'!$M19,('Rent Roll'!$G19*'Rent Roll'!$D5/12)*((1+'Rent Roll'!$X19)^DATEDIF('Rent Roll'!$M19,CM$6,"Y")),
IF(CM$6&gt;'Rent Roll'!$L5,"-",
IF('Rent Roll'!$P5&gt;0,
IF(AND('Rent Roll'!$P5&gt;0,EDATE('Rent Roll'!$K5,'Rent Roll'!$P5*12)&gt;='Commercial Lease'!CM$6),
('Rent Roll'!$H5*'Rent Roll'!$D5/12)*((1+'Rent Roll'!$N5)^DATEDIF('Summary &amp; Purchase Assumptions'!$C$18,CM$6,"Y")),
OFFSET(CL11,0,-DATEDIF(EDATE('Rent Roll'!$K5,'Rent Roll'!$P5*12),CM$6,"M"))*((1+'Rent Roll'!$O5)^(DATEDIF(EDATE('Rent Roll'!$K5,'Rent Roll'!$P5*12),CM$6,"Y")+1))),('Rent Roll'!$H5*'Rent Roll'!$D5/12)*((1+'Rent Roll'!$N5)^DATEDIF('Summary &amp; Purchase Assumptions'!$C$18,CM$6,"Y")))))</f>
        <v>9443.307112195951</v>
      </c>
      <c r="CN11" s="227">
        <f ca="1">IF(CN$6&gt;='Rent Roll'!$M19,('Rent Roll'!$G19*'Rent Roll'!$D5/12)*((1+'Rent Roll'!$X19)^DATEDIF('Rent Roll'!$M19,CN$6,"Y")),
IF(CN$6&gt;'Rent Roll'!$L5,"-",
IF('Rent Roll'!$P5&gt;0,
IF(AND('Rent Roll'!$P5&gt;0,EDATE('Rent Roll'!$K5,'Rent Roll'!$P5*12)&gt;='Commercial Lease'!CN$6),
('Rent Roll'!$H5*'Rent Roll'!$D5/12)*((1+'Rent Roll'!$N5)^DATEDIF('Summary &amp; Purchase Assumptions'!$C$18,CN$6,"Y")),
OFFSET(CM11,0,-DATEDIF(EDATE('Rent Roll'!$K5,'Rent Roll'!$P5*12),CN$6,"M"))*((1+'Rent Roll'!$O5)^(DATEDIF(EDATE('Rent Roll'!$K5,'Rent Roll'!$P5*12),CN$6,"Y")+1))),('Rent Roll'!$H5*'Rent Roll'!$D5/12)*((1+'Rent Roll'!$N5)^DATEDIF('Summary &amp; Purchase Assumptions'!$C$18,CN$6,"Y")))))</f>
        <v>9443.307112195951</v>
      </c>
      <c r="CO11" s="227">
        <f ca="1">IF(CO$6&gt;='Rent Roll'!$M19,('Rent Roll'!$G19*'Rent Roll'!$D5/12)*((1+'Rent Roll'!$X19)^DATEDIF('Rent Roll'!$M19,CO$6,"Y")),
IF(CO$6&gt;'Rent Roll'!$L5,"-",
IF('Rent Roll'!$P5&gt;0,
IF(AND('Rent Roll'!$P5&gt;0,EDATE('Rent Roll'!$K5,'Rent Roll'!$P5*12)&gt;='Commercial Lease'!CO$6),
('Rent Roll'!$H5*'Rent Roll'!$D5/12)*((1+'Rent Roll'!$N5)^DATEDIF('Summary &amp; Purchase Assumptions'!$C$18,CO$6,"Y")),
OFFSET(CN11,0,-DATEDIF(EDATE('Rent Roll'!$K5,'Rent Roll'!$P5*12),CO$6,"M"))*((1+'Rent Roll'!$O5)^(DATEDIF(EDATE('Rent Roll'!$K5,'Rent Roll'!$P5*12),CO$6,"Y")+1))),('Rent Roll'!$H5*'Rent Roll'!$D5/12)*((1+'Rent Roll'!$N5)^DATEDIF('Summary &amp; Purchase Assumptions'!$C$18,CO$6,"Y")))))</f>
        <v>9443.307112195951</v>
      </c>
      <c r="CP11" s="227">
        <f ca="1">IF(CP$6&gt;='Rent Roll'!$M19,('Rent Roll'!$G19*'Rent Roll'!$D5/12)*((1+'Rent Roll'!$X19)^DATEDIF('Rent Roll'!$M19,CP$6,"Y")),
IF(CP$6&gt;'Rent Roll'!$L5,"-",
IF('Rent Roll'!$P5&gt;0,
IF(AND('Rent Roll'!$P5&gt;0,EDATE('Rent Roll'!$K5,'Rent Roll'!$P5*12)&gt;='Commercial Lease'!CP$6),
('Rent Roll'!$H5*'Rent Roll'!$D5/12)*((1+'Rent Roll'!$N5)^DATEDIF('Summary &amp; Purchase Assumptions'!$C$18,CP$6,"Y")),
OFFSET(CO11,0,-DATEDIF(EDATE('Rent Roll'!$K5,'Rent Roll'!$P5*12),CP$6,"M"))*((1+'Rent Roll'!$O5)^(DATEDIF(EDATE('Rent Roll'!$K5,'Rent Roll'!$P5*12),CP$6,"Y")+1))),('Rent Roll'!$H5*'Rent Roll'!$D5/12)*((1+'Rent Roll'!$N5)^DATEDIF('Summary &amp; Purchase Assumptions'!$C$18,CP$6,"Y")))))</f>
        <v>9443.307112195951</v>
      </c>
      <c r="CQ11" s="227">
        <f ca="1">IF(CQ$6&gt;='Rent Roll'!$M19,('Rent Roll'!$G19*'Rent Roll'!$D5/12)*((1+'Rent Roll'!$X19)^DATEDIF('Rent Roll'!$M19,CQ$6,"Y")),
IF(CQ$6&gt;'Rent Roll'!$L5,"-",
IF('Rent Roll'!$P5&gt;0,
IF(AND('Rent Roll'!$P5&gt;0,EDATE('Rent Roll'!$K5,'Rent Roll'!$P5*12)&gt;='Commercial Lease'!CQ$6),
('Rent Roll'!$H5*'Rent Roll'!$D5/12)*((1+'Rent Roll'!$N5)^DATEDIF('Summary &amp; Purchase Assumptions'!$C$18,CQ$6,"Y")),
OFFSET(CP11,0,-DATEDIF(EDATE('Rent Roll'!$K5,'Rent Roll'!$P5*12),CQ$6,"M"))*((1+'Rent Roll'!$O5)^(DATEDIF(EDATE('Rent Roll'!$K5,'Rent Roll'!$P5*12),CQ$6,"Y")+1))),('Rent Roll'!$H5*'Rent Roll'!$D5/12)*((1+'Rent Roll'!$N5)^DATEDIF('Summary &amp; Purchase Assumptions'!$C$18,CQ$6,"Y")))))</f>
        <v>9443.307112195951</v>
      </c>
      <c r="CR11" s="227">
        <f ca="1">IF(CR$6&gt;='Rent Roll'!$M19,('Rent Roll'!$G19*'Rent Roll'!$D5/12)*((1+'Rent Roll'!$X19)^DATEDIF('Rent Roll'!$M19,CR$6,"Y")),
IF(CR$6&gt;'Rent Roll'!$L5,"-",
IF('Rent Roll'!$P5&gt;0,
IF(AND('Rent Roll'!$P5&gt;0,EDATE('Rent Roll'!$K5,'Rent Roll'!$P5*12)&gt;='Commercial Lease'!CR$6),
('Rent Roll'!$H5*'Rent Roll'!$D5/12)*((1+'Rent Roll'!$N5)^DATEDIF('Summary &amp; Purchase Assumptions'!$C$18,CR$6,"Y")),
OFFSET(CQ11,0,-DATEDIF(EDATE('Rent Roll'!$K5,'Rent Roll'!$P5*12),CR$6,"M"))*((1+'Rent Roll'!$O5)^(DATEDIF(EDATE('Rent Roll'!$K5,'Rent Roll'!$P5*12),CR$6,"Y")+1))),('Rent Roll'!$H5*'Rent Roll'!$D5/12)*((1+'Rent Roll'!$N5)^DATEDIF('Summary &amp; Purchase Assumptions'!$C$18,CR$6,"Y")))))</f>
        <v>9443.307112195951</v>
      </c>
      <c r="CS11" s="227">
        <f ca="1">IF(CS$6&gt;='Rent Roll'!$M19,('Rent Roll'!$G19*'Rent Roll'!$D5/12)*((1+'Rent Roll'!$X19)^DATEDIF('Rent Roll'!$M19,CS$6,"Y")),
IF(CS$6&gt;'Rent Roll'!$L5,"-",
IF('Rent Roll'!$P5&gt;0,
IF(AND('Rent Roll'!$P5&gt;0,EDATE('Rent Roll'!$K5,'Rent Roll'!$P5*12)&gt;='Commercial Lease'!CS$6),
('Rent Roll'!$H5*'Rent Roll'!$D5/12)*((1+'Rent Roll'!$N5)^DATEDIF('Summary &amp; Purchase Assumptions'!$C$18,CS$6,"Y")),
OFFSET(CR11,0,-DATEDIF(EDATE('Rent Roll'!$K5,'Rent Roll'!$P5*12),CS$6,"M"))*((1+'Rent Roll'!$O5)^(DATEDIF(EDATE('Rent Roll'!$K5,'Rent Roll'!$P5*12),CS$6,"Y")+1))),('Rent Roll'!$H5*'Rent Roll'!$D5/12)*((1+'Rent Roll'!$N5)^DATEDIF('Summary &amp; Purchase Assumptions'!$C$18,CS$6,"Y")))))</f>
        <v>9443.307112195951</v>
      </c>
      <c r="CT11" s="227">
        <f ca="1">IF(CT$6&gt;='Rent Roll'!$M19,('Rent Roll'!$G19*'Rent Roll'!$D5/12)*((1+'Rent Roll'!$X19)^DATEDIF('Rent Roll'!$M19,CT$6,"Y")),
IF(CT$6&gt;'Rent Roll'!$L5,"-",
IF('Rent Roll'!$P5&gt;0,
IF(AND('Rent Roll'!$P5&gt;0,EDATE('Rent Roll'!$K5,'Rent Roll'!$P5*12)&gt;='Commercial Lease'!CT$6),
('Rent Roll'!$H5*'Rent Roll'!$D5/12)*((1+'Rent Roll'!$N5)^DATEDIF('Summary &amp; Purchase Assumptions'!$C$18,CT$6,"Y")),
OFFSET(CS11,0,-DATEDIF(EDATE('Rent Roll'!$K5,'Rent Roll'!$P5*12),CT$6,"M"))*((1+'Rent Roll'!$O5)^(DATEDIF(EDATE('Rent Roll'!$K5,'Rent Roll'!$P5*12),CT$6,"Y")+1))),('Rent Roll'!$H5*'Rent Roll'!$D5/12)*((1+'Rent Roll'!$N5)^DATEDIF('Summary &amp; Purchase Assumptions'!$C$18,CT$6,"Y")))))</f>
        <v>9443.307112195951</v>
      </c>
      <c r="CU11" s="227">
        <f ca="1">IF(CU$6&gt;='Rent Roll'!$M19,('Rent Roll'!$G19*'Rent Roll'!$D5/12)*((1+'Rent Roll'!$X19)^DATEDIF('Rent Roll'!$M19,CU$6,"Y")),
IF(CU$6&gt;'Rent Roll'!$L5,"-",
IF('Rent Roll'!$P5&gt;0,
IF(AND('Rent Roll'!$P5&gt;0,EDATE('Rent Roll'!$K5,'Rent Roll'!$P5*12)&gt;='Commercial Lease'!CU$6),
('Rent Roll'!$H5*'Rent Roll'!$D5/12)*((1+'Rent Roll'!$N5)^DATEDIF('Summary &amp; Purchase Assumptions'!$C$18,CU$6,"Y")),
OFFSET(CT11,0,-DATEDIF(EDATE('Rent Roll'!$K5,'Rent Roll'!$P5*12),CU$6,"M"))*((1+'Rent Roll'!$O5)^(DATEDIF(EDATE('Rent Roll'!$K5,'Rent Roll'!$P5*12),CU$6,"Y")+1))),('Rent Roll'!$H5*'Rent Roll'!$D5/12)*((1+'Rent Roll'!$N5)^DATEDIF('Summary &amp; Purchase Assumptions'!$C$18,CU$6,"Y")))))</f>
        <v>9443.307112195951</v>
      </c>
      <c r="CV11" s="227">
        <f ca="1">IF(CV$6&gt;='Rent Roll'!$M19,('Rent Roll'!$G19*'Rent Roll'!$D5/12)*((1+'Rent Roll'!$X19)^DATEDIF('Rent Roll'!$M19,CV$6,"Y")),
IF(CV$6&gt;'Rent Roll'!$L5,"-",
IF('Rent Roll'!$P5&gt;0,
IF(AND('Rent Roll'!$P5&gt;0,EDATE('Rent Roll'!$K5,'Rent Roll'!$P5*12)&gt;='Commercial Lease'!CV$6),
('Rent Roll'!$H5*'Rent Roll'!$D5/12)*((1+'Rent Roll'!$N5)^DATEDIF('Summary &amp; Purchase Assumptions'!$C$18,CV$6,"Y")),
OFFSET(CU11,0,-DATEDIF(EDATE('Rent Roll'!$K5,'Rent Roll'!$P5*12),CV$6,"M"))*((1+'Rent Roll'!$O5)^(DATEDIF(EDATE('Rent Roll'!$K5,'Rent Roll'!$P5*12),CV$6,"Y")+1))),('Rent Roll'!$H5*'Rent Roll'!$D5/12)*((1+'Rent Roll'!$N5)^DATEDIF('Summary &amp; Purchase Assumptions'!$C$18,CV$6,"Y")))))</f>
        <v>9443.307112195951</v>
      </c>
      <c r="CW11" s="227">
        <f ca="1">IF(CW$6&gt;='Rent Roll'!$M19,('Rent Roll'!$G19*'Rent Roll'!$D5/12)*((1+'Rent Roll'!$X19)^DATEDIF('Rent Roll'!$M19,CW$6,"Y")),
IF(CW$6&gt;'Rent Roll'!$L5,"-",
IF('Rent Roll'!$P5&gt;0,
IF(AND('Rent Roll'!$P5&gt;0,EDATE('Rent Roll'!$K5,'Rent Roll'!$P5*12)&gt;='Commercial Lease'!CW$6),
('Rent Roll'!$H5*'Rent Roll'!$D5/12)*((1+'Rent Roll'!$N5)^DATEDIF('Summary &amp; Purchase Assumptions'!$C$18,CW$6,"Y")),
OFFSET(CV11,0,-DATEDIF(EDATE('Rent Roll'!$K5,'Rent Roll'!$P5*12),CW$6,"M"))*((1+'Rent Roll'!$O5)^(DATEDIF(EDATE('Rent Roll'!$K5,'Rent Roll'!$P5*12),CW$6,"Y")+1))),('Rent Roll'!$H5*'Rent Roll'!$D5/12)*((1+'Rent Roll'!$N5)^DATEDIF('Summary &amp; Purchase Assumptions'!$C$18,CW$6,"Y")))))</f>
        <v>9443.307112195951</v>
      </c>
      <c r="CX11" s="227">
        <f ca="1">IF(CX$6&gt;='Rent Roll'!$M19,('Rent Roll'!$G19*'Rent Roll'!$D5/12)*((1+'Rent Roll'!$X19)^DATEDIF('Rent Roll'!$M19,CX$6,"Y")),
IF(CX$6&gt;'Rent Roll'!$L5,"-",
IF('Rent Roll'!$P5&gt;0,
IF(AND('Rent Roll'!$P5&gt;0,EDATE('Rent Roll'!$K5,'Rent Roll'!$P5*12)&gt;='Commercial Lease'!CX$6),
('Rent Roll'!$H5*'Rent Roll'!$D5/12)*((1+'Rent Roll'!$N5)^DATEDIF('Summary &amp; Purchase Assumptions'!$C$18,CX$6,"Y")),
OFFSET(CW11,0,-DATEDIF(EDATE('Rent Roll'!$K5,'Rent Roll'!$P5*12),CX$6,"M"))*((1+'Rent Roll'!$O5)^(DATEDIF(EDATE('Rent Roll'!$K5,'Rent Roll'!$P5*12),CX$6,"Y")+1))),('Rent Roll'!$H5*'Rent Roll'!$D5/12)*((1+'Rent Roll'!$N5)^DATEDIF('Summary &amp; Purchase Assumptions'!$C$18,CX$6,"Y")))))</f>
        <v>9726.6063255618283</v>
      </c>
      <c r="CY11" s="227">
        <f ca="1">IF(CY$6&gt;='Rent Roll'!$M19,('Rent Roll'!$G19*'Rent Roll'!$D5/12)*((1+'Rent Roll'!$X19)^DATEDIF('Rent Roll'!$M19,CY$6,"Y")),
IF(CY$6&gt;'Rent Roll'!$L5,"-",
IF('Rent Roll'!$P5&gt;0,
IF(AND('Rent Roll'!$P5&gt;0,EDATE('Rent Roll'!$K5,'Rent Roll'!$P5*12)&gt;='Commercial Lease'!CY$6),
('Rent Roll'!$H5*'Rent Roll'!$D5/12)*((1+'Rent Roll'!$N5)^DATEDIF('Summary &amp; Purchase Assumptions'!$C$18,CY$6,"Y")),
OFFSET(CX11,0,-DATEDIF(EDATE('Rent Roll'!$K5,'Rent Roll'!$P5*12),CY$6,"M"))*((1+'Rent Roll'!$O5)^(DATEDIF(EDATE('Rent Roll'!$K5,'Rent Roll'!$P5*12),CY$6,"Y")+1))),('Rent Roll'!$H5*'Rent Roll'!$D5/12)*((1+'Rent Roll'!$N5)^DATEDIF('Summary &amp; Purchase Assumptions'!$C$18,CY$6,"Y")))))</f>
        <v>9726.6063255618283</v>
      </c>
      <c r="CZ11" s="227">
        <f ca="1">IF(CZ$6&gt;='Rent Roll'!$M19,('Rent Roll'!$G19*'Rent Roll'!$D5/12)*((1+'Rent Roll'!$X19)^DATEDIF('Rent Roll'!$M19,CZ$6,"Y")),
IF(CZ$6&gt;'Rent Roll'!$L5,"-",
IF('Rent Roll'!$P5&gt;0,
IF(AND('Rent Roll'!$P5&gt;0,EDATE('Rent Roll'!$K5,'Rent Roll'!$P5*12)&gt;='Commercial Lease'!CZ$6),
('Rent Roll'!$H5*'Rent Roll'!$D5/12)*((1+'Rent Roll'!$N5)^DATEDIF('Summary &amp; Purchase Assumptions'!$C$18,CZ$6,"Y")),
OFFSET(CY11,0,-DATEDIF(EDATE('Rent Roll'!$K5,'Rent Roll'!$P5*12),CZ$6,"M"))*((1+'Rent Roll'!$O5)^(DATEDIF(EDATE('Rent Roll'!$K5,'Rent Roll'!$P5*12),CZ$6,"Y")+1))),('Rent Roll'!$H5*'Rent Roll'!$D5/12)*((1+'Rent Roll'!$N5)^DATEDIF('Summary &amp; Purchase Assumptions'!$C$18,CZ$6,"Y")))))</f>
        <v>9726.6063255618283</v>
      </c>
      <c r="DA11" s="227">
        <f ca="1">IF(DA$6&gt;='Rent Roll'!$M19,('Rent Roll'!$G19*'Rent Roll'!$D5/12)*((1+'Rent Roll'!$X19)^DATEDIF('Rent Roll'!$M19,DA$6,"Y")),
IF(DA$6&gt;'Rent Roll'!$L5,"-",
IF('Rent Roll'!$P5&gt;0,
IF(AND('Rent Roll'!$P5&gt;0,EDATE('Rent Roll'!$K5,'Rent Roll'!$P5*12)&gt;='Commercial Lease'!DA$6),
('Rent Roll'!$H5*'Rent Roll'!$D5/12)*((1+'Rent Roll'!$N5)^DATEDIF('Summary &amp; Purchase Assumptions'!$C$18,DA$6,"Y")),
OFFSET(CZ11,0,-DATEDIF(EDATE('Rent Roll'!$K5,'Rent Roll'!$P5*12),DA$6,"M"))*((1+'Rent Roll'!$O5)^(DATEDIF(EDATE('Rent Roll'!$K5,'Rent Roll'!$P5*12),DA$6,"Y")+1))),('Rent Roll'!$H5*'Rent Roll'!$D5/12)*((1+'Rent Roll'!$N5)^DATEDIF('Summary &amp; Purchase Assumptions'!$C$18,DA$6,"Y")))))</f>
        <v>9726.6063255618283</v>
      </c>
      <c r="DB11" s="227">
        <f ca="1">IF(DB$6&gt;='Rent Roll'!$M19,('Rent Roll'!$G19*'Rent Roll'!$D5/12)*((1+'Rent Roll'!$X19)^DATEDIF('Rent Roll'!$M19,DB$6,"Y")),
IF(DB$6&gt;'Rent Roll'!$L5,"-",
IF('Rent Roll'!$P5&gt;0,
IF(AND('Rent Roll'!$P5&gt;0,EDATE('Rent Roll'!$K5,'Rent Roll'!$P5*12)&gt;='Commercial Lease'!DB$6),
('Rent Roll'!$H5*'Rent Roll'!$D5/12)*((1+'Rent Roll'!$N5)^DATEDIF('Summary &amp; Purchase Assumptions'!$C$18,DB$6,"Y")),
OFFSET(DA11,0,-DATEDIF(EDATE('Rent Roll'!$K5,'Rent Roll'!$P5*12),DB$6,"M"))*((1+'Rent Roll'!$O5)^(DATEDIF(EDATE('Rent Roll'!$K5,'Rent Roll'!$P5*12),DB$6,"Y")+1))),('Rent Roll'!$H5*'Rent Roll'!$D5/12)*((1+'Rent Roll'!$N5)^DATEDIF('Summary &amp; Purchase Assumptions'!$C$18,DB$6,"Y")))))</f>
        <v>9726.6063255618283</v>
      </c>
      <c r="DC11" s="227">
        <f ca="1">IF(DC$6&gt;='Rent Roll'!$M19,('Rent Roll'!$G19*'Rent Roll'!$D5/12)*((1+'Rent Roll'!$X19)^DATEDIF('Rent Roll'!$M19,DC$6,"Y")),
IF(DC$6&gt;'Rent Roll'!$L5,"-",
IF('Rent Roll'!$P5&gt;0,
IF(AND('Rent Roll'!$P5&gt;0,EDATE('Rent Roll'!$K5,'Rent Roll'!$P5*12)&gt;='Commercial Lease'!DC$6),
('Rent Roll'!$H5*'Rent Roll'!$D5/12)*((1+'Rent Roll'!$N5)^DATEDIF('Summary &amp; Purchase Assumptions'!$C$18,DC$6,"Y")),
OFFSET(DB11,0,-DATEDIF(EDATE('Rent Roll'!$K5,'Rent Roll'!$P5*12),DC$6,"M"))*((1+'Rent Roll'!$O5)^(DATEDIF(EDATE('Rent Roll'!$K5,'Rent Roll'!$P5*12),DC$6,"Y")+1))),('Rent Roll'!$H5*'Rent Roll'!$D5/12)*((1+'Rent Roll'!$N5)^DATEDIF('Summary &amp; Purchase Assumptions'!$C$18,DC$6,"Y")))))</f>
        <v>9726.6063255618283</v>
      </c>
      <c r="DD11" s="227">
        <f ca="1">IF(DD$6&gt;='Rent Roll'!$M19,('Rent Roll'!$G19*'Rent Roll'!$D5/12)*((1+'Rent Roll'!$X19)^DATEDIF('Rent Roll'!$M19,DD$6,"Y")),
IF(DD$6&gt;'Rent Roll'!$L5,"-",
IF('Rent Roll'!$P5&gt;0,
IF(AND('Rent Roll'!$P5&gt;0,EDATE('Rent Roll'!$K5,'Rent Roll'!$P5*12)&gt;='Commercial Lease'!DD$6),
('Rent Roll'!$H5*'Rent Roll'!$D5/12)*((1+'Rent Roll'!$N5)^DATEDIF('Summary &amp; Purchase Assumptions'!$C$18,DD$6,"Y")),
OFFSET(DC11,0,-DATEDIF(EDATE('Rent Roll'!$K5,'Rent Roll'!$P5*12),DD$6,"M"))*((1+'Rent Roll'!$O5)^(DATEDIF(EDATE('Rent Roll'!$K5,'Rent Roll'!$P5*12),DD$6,"Y")+1))),('Rent Roll'!$H5*'Rent Roll'!$D5/12)*((1+'Rent Roll'!$N5)^DATEDIF('Summary &amp; Purchase Assumptions'!$C$18,DD$6,"Y")))))</f>
        <v>9726.6063255618283</v>
      </c>
      <c r="DE11" s="227">
        <f ca="1">IF(DE$6&gt;='Rent Roll'!$M19,('Rent Roll'!$G19*'Rent Roll'!$D5/12)*((1+'Rent Roll'!$X19)^DATEDIF('Rent Roll'!$M19,DE$6,"Y")),
IF(DE$6&gt;'Rent Roll'!$L5,"-",
IF('Rent Roll'!$P5&gt;0,
IF(AND('Rent Roll'!$P5&gt;0,EDATE('Rent Roll'!$K5,'Rent Roll'!$P5*12)&gt;='Commercial Lease'!DE$6),
('Rent Roll'!$H5*'Rent Roll'!$D5/12)*((1+'Rent Roll'!$N5)^DATEDIF('Summary &amp; Purchase Assumptions'!$C$18,DE$6,"Y")),
OFFSET(DD11,0,-DATEDIF(EDATE('Rent Roll'!$K5,'Rent Roll'!$P5*12),DE$6,"M"))*((1+'Rent Roll'!$O5)^(DATEDIF(EDATE('Rent Roll'!$K5,'Rent Roll'!$P5*12),DE$6,"Y")+1))),('Rent Roll'!$H5*'Rent Roll'!$D5/12)*((1+'Rent Roll'!$N5)^DATEDIF('Summary &amp; Purchase Assumptions'!$C$18,DE$6,"Y")))))</f>
        <v>9726.6063255618283</v>
      </c>
      <c r="DF11" s="227">
        <f ca="1">IF(DF$6&gt;='Rent Roll'!$M19,('Rent Roll'!$G19*'Rent Roll'!$D5/12)*((1+'Rent Roll'!$X19)^DATEDIF('Rent Roll'!$M19,DF$6,"Y")),
IF(DF$6&gt;'Rent Roll'!$L5,"-",
IF('Rent Roll'!$P5&gt;0,
IF(AND('Rent Roll'!$P5&gt;0,EDATE('Rent Roll'!$K5,'Rent Roll'!$P5*12)&gt;='Commercial Lease'!DF$6),
('Rent Roll'!$H5*'Rent Roll'!$D5/12)*((1+'Rent Roll'!$N5)^DATEDIF('Summary &amp; Purchase Assumptions'!$C$18,DF$6,"Y")),
OFFSET(DE11,0,-DATEDIF(EDATE('Rent Roll'!$K5,'Rent Roll'!$P5*12),DF$6,"M"))*((1+'Rent Roll'!$O5)^(DATEDIF(EDATE('Rent Roll'!$K5,'Rent Roll'!$P5*12),DF$6,"Y")+1))),('Rent Roll'!$H5*'Rent Roll'!$D5/12)*((1+'Rent Roll'!$N5)^DATEDIF('Summary &amp; Purchase Assumptions'!$C$18,DF$6,"Y")))))</f>
        <v>9726.6063255618283</v>
      </c>
      <c r="DG11" s="227">
        <f ca="1">IF(DG$6&gt;='Rent Roll'!$M19,('Rent Roll'!$G19*'Rent Roll'!$D5/12)*((1+'Rent Roll'!$X19)^DATEDIF('Rent Roll'!$M19,DG$6,"Y")),
IF(DG$6&gt;'Rent Roll'!$L5,"-",
IF('Rent Roll'!$P5&gt;0,
IF(AND('Rent Roll'!$P5&gt;0,EDATE('Rent Roll'!$K5,'Rent Roll'!$P5*12)&gt;='Commercial Lease'!DG$6),
('Rent Roll'!$H5*'Rent Roll'!$D5/12)*((1+'Rent Roll'!$N5)^DATEDIF('Summary &amp; Purchase Assumptions'!$C$18,DG$6,"Y")),
OFFSET(DF11,0,-DATEDIF(EDATE('Rent Roll'!$K5,'Rent Roll'!$P5*12),DG$6,"M"))*((1+'Rent Roll'!$O5)^(DATEDIF(EDATE('Rent Roll'!$K5,'Rent Roll'!$P5*12),DG$6,"Y")+1))),('Rent Roll'!$H5*'Rent Roll'!$D5/12)*((1+'Rent Roll'!$N5)^DATEDIF('Summary &amp; Purchase Assumptions'!$C$18,DG$6,"Y")))))</f>
        <v>9726.6063255618283</v>
      </c>
      <c r="DH11" s="227">
        <f ca="1">IF(DH$6&gt;='Rent Roll'!$M19,('Rent Roll'!$G19*'Rent Roll'!$D5/12)*((1+'Rent Roll'!$X19)^DATEDIF('Rent Roll'!$M19,DH$6,"Y")),
IF(DH$6&gt;'Rent Roll'!$L5,"-",
IF('Rent Roll'!$P5&gt;0,
IF(AND('Rent Roll'!$P5&gt;0,EDATE('Rent Roll'!$K5,'Rent Roll'!$P5*12)&gt;='Commercial Lease'!DH$6),
('Rent Roll'!$H5*'Rent Roll'!$D5/12)*((1+'Rent Roll'!$N5)^DATEDIF('Summary &amp; Purchase Assumptions'!$C$18,DH$6,"Y")),
OFFSET(DG11,0,-DATEDIF(EDATE('Rent Roll'!$K5,'Rent Roll'!$P5*12),DH$6,"M"))*((1+'Rent Roll'!$O5)^(DATEDIF(EDATE('Rent Roll'!$K5,'Rent Roll'!$P5*12),DH$6,"Y")+1))),('Rent Roll'!$H5*'Rent Roll'!$D5/12)*((1+'Rent Roll'!$N5)^DATEDIF('Summary &amp; Purchase Assumptions'!$C$18,DH$6,"Y")))))</f>
        <v>9726.6063255618283</v>
      </c>
      <c r="DI11" s="227">
        <f ca="1">IF(DI$6&gt;='Rent Roll'!$M19,('Rent Roll'!$G19*'Rent Roll'!$D5/12)*((1+'Rent Roll'!$X19)^DATEDIF('Rent Roll'!$M19,DI$6,"Y")),
IF(DI$6&gt;'Rent Roll'!$L5,"-",
IF('Rent Roll'!$P5&gt;0,
IF(AND('Rent Roll'!$P5&gt;0,EDATE('Rent Roll'!$K5,'Rent Roll'!$P5*12)&gt;='Commercial Lease'!DI$6),
('Rent Roll'!$H5*'Rent Roll'!$D5/12)*((1+'Rent Roll'!$N5)^DATEDIF('Summary &amp; Purchase Assumptions'!$C$18,DI$6,"Y")),
OFFSET(DH11,0,-DATEDIF(EDATE('Rent Roll'!$K5,'Rent Roll'!$P5*12),DI$6,"M"))*((1+'Rent Roll'!$O5)^(DATEDIF(EDATE('Rent Roll'!$K5,'Rent Roll'!$P5*12),DI$6,"Y")+1))),('Rent Roll'!$H5*'Rent Roll'!$D5/12)*((1+'Rent Roll'!$N5)^DATEDIF('Summary &amp; Purchase Assumptions'!$C$18,DI$6,"Y")))))</f>
        <v>9726.6063255618283</v>
      </c>
      <c r="DJ11" s="227">
        <f ca="1">IF(DJ$6&gt;='Rent Roll'!$M19,('Rent Roll'!$G19*'Rent Roll'!$D5/12)*((1+'Rent Roll'!$X19)^DATEDIF('Rent Roll'!$M19,DJ$6,"Y")),
IF(DJ$6&gt;'Rent Roll'!$L5,"-",
IF('Rent Roll'!$P5&gt;0,
IF(AND('Rent Roll'!$P5&gt;0,EDATE('Rent Roll'!$K5,'Rent Roll'!$P5*12)&gt;='Commercial Lease'!DJ$6),
('Rent Roll'!$H5*'Rent Roll'!$D5/12)*((1+'Rent Roll'!$N5)^DATEDIF('Summary &amp; Purchase Assumptions'!$C$18,DJ$6,"Y")),
OFFSET(DI11,0,-DATEDIF(EDATE('Rent Roll'!$K5,'Rent Roll'!$P5*12),DJ$6,"M"))*((1+'Rent Roll'!$O5)^(DATEDIF(EDATE('Rent Roll'!$K5,'Rent Roll'!$P5*12),DJ$6,"Y")+1))),('Rent Roll'!$H5*'Rent Roll'!$D5/12)*((1+'Rent Roll'!$N5)^DATEDIF('Summary &amp; Purchase Assumptions'!$C$18,DJ$6,"Y")))))</f>
        <v>10018.404515328682</v>
      </c>
      <c r="DK11" s="227">
        <f ca="1">IF(DK$6&gt;='Rent Roll'!$M19,('Rent Roll'!$G19*'Rent Roll'!$D5/12)*((1+'Rent Roll'!$X19)^DATEDIF('Rent Roll'!$M19,DK$6,"Y")),
IF(DK$6&gt;'Rent Roll'!$L5,"-",
IF('Rent Roll'!$P5&gt;0,
IF(AND('Rent Roll'!$P5&gt;0,EDATE('Rent Roll'!$K5,'Rent Roll'!$P5*12)&gt;='Commercial Lease'!DK$6),
('Rent Roll'!$H5*'Rent Roll'!$D5/12)*((1+'Rent Roll'!$N5)^DATEDIF('Summary &amp; Purchase Assumptions'!$C$18,DK$6,"Y")),
OFFSET(DJ11,0,-DATEDIF(EDATE('Rent Roll'!$K5,'Rent Roll'!$P5*12),DK$6,"M"))*((1+'Rent Roll'!$O5)^(DATEDIF(EDATE('Rent Roll'!$K5,'Rent Roll'!$P5*12),DK$6,"Y")+1))),('Rent Roll'!$H5*'Rent Roll'!$D5/12)*((1+'Rent Roll'!$N5)^DATEDIF('Summary &amp; Purchase Assumptions'!$C$18,DK$6,"Y")))))</f>
        <v>10018.404515328682</v>
      </c>
      <c r="DL11" s="227">
        <f ca="1">IF(DL$6&gt;='Rent Roll'!$M19,('Rent Roll'!$G19*'Rent Roll'!$D5/12)*((1+'Rent Roll'!$X19)^DATEDIF('Rent Roll'!$M19,DL$6,"Y")),
IF(DL$6&gt;'Rent Roll'!$L5,"-",
IF('Rent Roll'!$P5&gt;0,
IF(AND('Rent Roll'!$P5&gt;0,EDATE('Rent Roll'!$K5,'Rent Roll'!$P5*12)&gt;='Commercial Lease'!DL$6),
('Rent Roll'!$H5*'Rent Roll'!$D5/12)*((1+'Rent Roll'!$N5)^DATEDIF('Summary &amp; Purchase Assumptions'!$C$18,DL$6,"Y")),
OFFSET(DK11,0,-DATEDIF(EDATE('Rent Roll'!$K5,'Rent Roll'!$P5*12),DL$6,"M"))*((1+'Rent Roll'!$O5)^(DATEDIF(EDATE('Rent Roll'!$K5,'Rent Roll'!$P5*12),DL$6,"Y")+1))),('Rent Roll'!$H5*'Rent Roll'!$D5/12)*((1+'Rent Roll'!$N5)^DATEDIF('Summary &amp; Purchase Assumptions'!$C$18,DL$6,"Y")))))</f>
        <v>10318.956650788543</v>
      </c>
      <c r="DM11" s="227">
        <f ca="1">IF(DM$6&gt;='Rent Roll'!$M19,('Rent Roll'!$G19*'Rent Roll'!$D5/12)*((1+'Rent Roll'!$X19)^DATEDIF('Rent Roll'!$M19,DM$6,"Y")),
IF(DM$6&gt;'Rent Roll'!$L5,"-",
IF('Rent Roll'!$P5&gt;0,
IF(AND('Rent Roll'!$P5&gt;0,EDATE('Rent Roll'!$K5,'Rent Roll'!$P5*12)&gt;='Commercial Lease'!DM$6),
('Rent Roll'!$H5*'Rent Roll'!$D5/12)*((1+'Rent Roll'!$N5)^DATEDIF('Summary &amp; Purchase Assumptions'!$C$18,DM$6,"Y")),
OFFSET(DL11,0,-DATEDIF(EDATE('Rent Roll'!$K5,'Rent Roll'!$P5*12),DM$6,"M"))*((1+'Rent Roll'!$O5)^(DATEDIF(EDATE('Rent Roll'!$K5,'Rent Roll'!$P5*12),DM$6,"Y")+1))),('Rent Roll'!$H5*'Rent Roll'!$D5/12)*((1+'Rent Roll'!$N5)^DATEDIF('Summary &amp; Purchase Assumptions'!$C$18,DM$6,"Y")))))</f>
        <v>10318.956650788543</v>
      </c>
      <c r="DN11" s="227">
        <f ca="1">IF(DN$6&gt;='Rent Roll'!$M19,('Rent Roll'!$G19*'Rent Roll'!$D5/12)*((1+'Rent Roll'!$X19)^DATEDIF('Rent Roll'!$M19,DN$6,"Y")),
IF(DN$6&gt;'Rent Roll'!$L5,"-",
IF('Rent Roll'!$P5&gt;0,
IF(AND('Rent Roll'!$P5&gt;0,EDATE('Rent Roll'!$K5,'Rent Roll'!$P5*12)&gt;='Commercial Lease'!DN$6),
('Rent Roll'!$H5*'Rent Roll'!$D5/12)*((1+'Rent Roll'!$N5)^DATEDIF('Summary &amp; Purchase Assumptions'!$C$18,DN$6,"Y")),
OFFSET(DM11,0,-DATEDIF(EDATE('Rent Roll'!$K5,'Rent Roll'!$P5*12),DN$6,"M"))*((1+'Rent Roll'!$O5)^(DATEDIF(EDATE('Rent Roll'!$K5,'Rent Roll'!$P5*12),DN$6,"Y")+1))),('Rent Roll'!$H5*'Rent Roll'!$D5/12)*((1+'Rent Roll'!$N5)^DATEDIF('Summary &amp; Purchase Assumptions'!$C$18,DN$6,"Y")))))</f>
        <v>10318.956650788543</v>
      </c>
      <c r="DO11" s="227">
        <f ca="1">IF(DO$6&gt;='Rent Roll'!$M19,('Rent Roll'!$G19*'Rent Roll'!$D5/12)*((1+'Rent Roll'!$X19)^DATEDIF('Rent Roll'!$M19,DO$6,"Y")),
IF(DO$6&gt;'Rent Roll'!$L5,"-",
IF('Rent Roll'!$P5&gt;0,
IF(AND('Rent Roll'!$P5&gt;0,EDATE('Rent Roll'!$K5,'Rent Roll'!$P5*12)&gt;='Commercial Lease'!DO$6),
('Rent Roll'!$H5*'Rent Roll'!$D5/12)*((1+'Rent Roll'!$N5)^DATEDIF('Summary &amp; Purchase Assumptions'!$C$18,DO$6,"Y")),
OFFSET(DN11,0,-DATEDIF(EDATE('Rent Roll'!$K5,'Rent Roll'!$P5*12),DO$6,"M"))*((1+'Rent Roll'!$O5)^(DATEDIF(EDATE('Rent Roll'!$K5,'Rent Roll'!$P5*12),DO$6,"Y")+1))),('Rent Roll'!$H5*'Rent Roll'!$D5/12)*((1+'Rent Roll'!$N5)^DATEDIF('Summary &amp; Purchase Assumptions'!$C$18,DO$6,"Y")))))</f>
        <v>10318.956650788543</v>
      </c>
      <c r="DP11" s="227">
        <f ca="1">IF(DP$6&gt;='Rent Roll'!$M19,('Rent Roll'!$G19*'Rent Roll'!$D5/12)*((1+'Rent Roll'!$X19)^DATEDIF('Rent Roll'!$M19,DP$6,"Y")),
IF(DP$6&gt;'Rent Roll'!$L5,"-",
IF('Rent Roll'!$P5&gt;0,
IF(AND('Rent Roll'!$P5&gt;0,EDATE('Rent Roll'!$K5,'Rent Roll'!$P5*12)&gt;='Commercial Lease'!DP$6),
('Rent Roll'!$H5*'Rent Roll'!$D5/12)*((1+'Rent Roll'!$N5)^DATEDIF('Summary &amp; Purchase Assumptions'!$C$18,DP$6,"Y")),
OFFSET(DO11,0,-DATEDIF(EDATE('Rent Roll'!$K5,'Rent Roll'!$P5*12),DP$6,"M"))*((1+'Rent Roll'!$O5)^(DATEDIF(EDATE('Rent Roll'!$K5,'Rent Roll'!$P5*12),DP$6,"Y")+1))),('Rent Roll'!$H5*'Rent Roll'!$D5/12)*((1+'Rent Roll'!$N5)^DATEDIF('Summary &amp; Purchase Assumptions'!$C$18,DP$6,"Y")))))</f>
        <v>10318.956650788543</v>
      </c>
      <c r="DQ11" s="227">
        <f ca="1">IF(DQ$6&gt;='Rent Roll'!$M19,('Rent Roll'!$G19*'Rent Roll'!$D5/12)*((1+'Rent Roll'!$X19)^DATEDIF('Rent Roll'!$M19,DQ$6,"Y")),
IF(DQ$6&gt;'Rent Roll'!$L5,"-",
IF('Rent Roll'!$P5&gt;0,
IF(AND('Rent Roll'!$P5&gt;0,EDATE('Rent Roll'!$K5,'Rent Roll'!$P5*12)&gt;='Commercial Lease'!DQ$6),
('Rent Roll'!$H5*'Rent Roll'!$D5/12)*((1+'Rent Roll'!$N5)^DATEDIF('Summary &amp; Purchase Assumptions'!$C$18,DQ$6,"Y")),
OFFSET(DP11,0,-DATEDIF(EDATE('Rent Roll'!$K5,'Rent Roll'!$P5*12),DQ$6,"M"))*((1+'Rent Roll'!$O5)^(DATEDIF(EDATE('Rent Roll'!$K5,'Rent Roll'!$P5*12),DQ$6,"Y")+1))),('Rent Roll'!$H5*'Rent Roll'!$D5/12)*((1+'Rent Roll'!$N5)^DATEDIF('Summary &amp; Purchase Assumptions'!$C$18,DQ$6,"Y")))))</f>
        <v>10318.956650788543</v>
      </c>
      <c r="DR11" s="227">
        <f ca="1">IF(DR$6&gt;='Rent Roll'!$M19,('Rent Roll'!$G19*'Rent Roll'!$D5/12)*((1+'Rent Roll'!$X19)^DATEDIF('Rent Roll'!$M19,DR$6,"Y")),
IF(DR$6&gt;'Rent Roll'!$L5,"-",
IF('Rent Roll'!$P5&gt;0,
IF(AND('Rent Roll'!$P5&gt;0,EDATE('Rent Roll'!$K5,'Rent Roll'!$P5*12)&gt;='Commercial Lease'!DR$6),
('Rent Roll'!$H5*'Rent Roll'!$D5/12)*((1+'Rent Roll'!$N5)^DATEDIF('Summary &amp; Purchase Assumptions'!$C$18,DR$6,"Y")),
OFFSET(DQ11,0,-DATEDIF(EDATE('Rent Roll'!$K5,'Rent Roll'!$P5*12),DR$6,"M"))*((1+'Rent Roll'!$O5)^(DATEDIF(EDATE('Rent Roll'!$K5,'Rent Roll'!$P5*12),DR$6,"Y")+1))),('Rent Roll'!$H5*'Rent Roll'!$D5/12)*((1+'Rent Roll'!$N5)^DATEDIF('Summary &amp; Purchase Assumptions'!$C$18,DR$6,"Y")))))</f>
        <v>10318.956650788543</v>
      </c>
      <c r="DS11" s="227">
        <f ca="1">IF(DS$6&gt;='Rent Roll'!$M19,('Rent Roll'!$G19*'Rent Roll'!$D5/12)*((1+'Rent Roll'!$X19)^DATEDIF('Rent Roll'!$M19,DS$6,"Y")),
IF(DS$6&gt;'Rent Roll'!$L5,"-",
IF('Rent Roll'!$P5&gt;0,
IF(AND('Rent Roll'!$P5&gt;0,EDATE('Rent Roll'!$K5,'Rent Roll'!$P5*12)&gt;='Commercial Lease'!DS$6),
('Rent Roll'!$H5*'Rent Roll'!$D5/12)*((1+'Rent Roll'!$N5)^DATEDIF('Summary &amp; Purchase Assumptions'!$C$18,DS$6,"Y")),
OFFSET(DR11,0,-DATEDIF(EDATE('Rent Roll'!$K5,'Rent Roll'!$P5*12),DS$6,"M"))*((1+'Rent Roll'!$O5)^(DATEDIF(EDATE('Rent Roll'!$K5,'Rent Roll'!$P5*12),DS$6,"Y")+1))),('Rent Roll'!$H5*'Rent Roll'!$D5/12)*((1+'Rent Roll'!$N5)^DATEDIF('Summary &amp; Purchase Assumptions'!$C$18,DS$6,"Y")))))</f>
        <v>10318.956650788543</v>
      </c>
      <c r="DT11" s="227">
        <f ca="1">IF(DT$6&gt;='Rent Roll'!$M19,('Rent Roll'!$G19*'Rent Roll'!$D5/12)*((1+'Rent Roll'!$X19)^DATEDIF('Rent Roll'!$M19,DT$6,"Y")),
IF(DT$6&gt;'Rent Roll'!$L5,"-",
IF('Rent Roll'!$P5&gt;0,
IF(AND('Rent Roll'!$P5&gt;0,EDATE('Rent Roll'!$K5,'Rent Roll'!$P5*12)&gt;='Commercial Lease'!DT$6),
('Rent Roll'!$H5*'Rent Roll'!$D5/12)*((1+'Rent Roll'!$N5)^DATEDIF('Summary &amp; Purchase Assumptions'!$C$18,DT$6,"Y")),
OFFSET(DS11,0,-DATEDIF(EDATE('Rent Roll'!$K5,'Rent Roll'!$P5*12),DT$6,"M"))*((1+'Rent Roll'!$O5)^(DATEDIF(EDATE('Rent Roll'!$K5,'Rent Roll'!$P5*12),DT$6,"Y")+1))),('Rent Roll'!$H5*'Rent Roll'!$D5/12)*((1+'Rent Roll'!$N5)^DATEDIF('Summary &amp; Purchase Assumptions'!$C$18,DT$6,"Y")))))</f>
        <v>10318.956650788543</v>
      </c>
      <c r="DU11" s="227">
        <f ca="1">IF(DU$6&gt;='Rent Roll'!$M19,('Rent Roll'!$G19*'Rent Roll'!$D5/12)*((1+'Rent Roll'!$X19)^DATEDIF('Rent Roll'!$M19,DU$6,"Y")),
IF(DU$6&gt;'Rent Roll'!$L5,"-",
IF('Rent Roll'!$P5&gt;0,
IF(AND('Rent Roll'!$P5&gt;0,EDATE('Rent Roll'!$K5,'Rent Roll'!$P5*12)&gt;='Commercial Lease'!DU$6),
('Rent Roll'!$H5*'Rent Roll'!$D5/12)*((1+'Rent Roll'!$N5)^DATEDIF('Summary &amp; Purchase Assumptions'!$C$18,DU$6,"Y")),
OFFSET(DT11,0,-DATEDIF(EDATE('Rent Roll'!$K5,'Rent Roll'!$P5*12),DU$6,"M"))*((1+'Rent Roll'!$O5)^(DATEDIF(EDATE('Rent Roll'!$K5,'Rent Roll'!$P5*12),DU$6,"Y")+1))),('Rent Roll'!$H5*'Rent Roll'!$D5/12)*((1+'Rent Roll'!$N5)^DATEDIF('Summary &amp; Purchase Assumptions'!$C$18,DU$6,"Y")))))</f>
        <v>10318.956650788543</v>
      </c>
      <c r="DV11" s="227">
        <f ca="1">IF(DV$6&gt;='Rent Roll'!$M19,('Rent Roll'!$G19*'Rent Roll'!$D5/12)*((1+'Rent Roll'!$X19)^DATEDIF('Rent Roll'!$M19,DV$6,"Y")),
IF(DV$6&gt;'Rent Roll'!$L5,"-",
IF('Rent Roll'!$P5&gt;0,
IF(AND('Rent Roll'!$P5&gt;0,EDATE('Rent Roll'!$K5,'Rent Roll'!$P5*12)&gt;='Commercial Lease'!DV$6),
('Rent Roll'!$H5*'Rent Roll'!$D5/12)*((1+'Rent Roll'!$N5)^DATEDIF('Summary &amp; Purchase Assumptions'!$C$18,DV$6,"Y")),
OFFSET(DU11,0,-DATEDIF(EDATE('Rent Roll'!$K5,'Rent Roll'!$P5*12),DV$6,"M"))*((1+'Rent Roll'!$O5)^(DATEDIF(EDATE('Rent Roll'!$K5,'Rent Roll'!$P5*12),DV$6,"Y")+1))),('Rent Roll'!$H5*'Rent Roll'!$D5/12)*((1+'Rent Roll'!$N5)^DATEDIF('Summary &amp; Purchase Assumptions'!$C$18,DV$6,"Y")))))</f>
        <v>10318.956650788543</v>
      </c>
      <c r="DW11" s="227">
        <f ca="1">IF(DW$6&gt;='Rent Roll'!$M19,('Rent Roll'!$G19*'Rent Roll'!$D5/12)*((1+'Rent Roll'!$X19)^DATEDIF('Rent Roll'!$M19,DW$6,"Y")),
IF(DW$6&gt;'Rent Roll'!$L5,"-",
IF('Rent Roll'!$P5&gt;0,
IF(AND('Rent Roll'!$P5&gt;0,EDATE('Rent Roll'!$K5,'Rent Roll'!$P5*12)&gt;='Commercial Lease'!DW$6),
('Rent Roll'!$H5*'Rent Roll'!$D5/12)*((1+'Rent Roll'!$N5)^DATEDIF('Summary &amp; Purchase Assumptions'!$C$18,DW$6,"Y")),
OFFSET(DV11,0,-DATEDIF(EDATE('Rent Roll'!$K5,'Rent Roll'!$P5*12),DW$6,"M"))*((1+'Rent Roll'!$O5)^(DATEDIF(EDATE('Rent Roll'!$K5,'Rent Roll'!$P5*12),DW$6,"Y")+1))),('Rent Roll'!$H5*'Rent Roll'!$D5/12)*((1+'Rent Roll'!$N5)^DATEDIF('Summary &amp; Purchase Assumptions'!$C$18,DW$6,"Y")))))</f>
        <v>10318.956650788543</v>
      </c>
      <c r="DX11" s="227" t="str">
        <f ca="1">IF(DX$6&gt;='Rent Roll'!$M19,('Rent Roll'!$G19*'Rent Roll'!$D5/12)*((1+'Rent Roll'!$X19)^DATEDIF('Rent Roll'!$M19,DX$6,"Y")),
IF(DX$6&gt;'Rent Roll'!$L5,"-",
IF('Rent Roll'!$P5&gt;0,
IF(AND('Rent Roll'!$P5&gt;0,EDATE('Rent Roll'!$K5,'Rent Roll'!$P5*12)&gt;='Commercial Lease'!DX$6),
('Rent Roll'!$H5*'Rent Roll'!$D5/12)*((1+'Rent Roll'!$N5)^DATEDIF('Summary &amp; Purchase Assumptions'!$C$18,DX$6,"Y")),
OFFSET(DW11,0,-DATEDIF(EDATE('Rent Roll'!$K5,'Rent Roll'!$P5*12),DX$6,"M"))*((1+'Rent Roll'!$O5)^(DATEDIF(EDATE('Rent Roll'!$K5,'Rent Roll'!$P5*12),DX$6,"Y")+1))),('Rent Roll'!$H5*'Rent Roll'!$D5/12)*((1+'Rent Roll'!$N5)^DATEDIF('Summary &amp; Purchase Assumptions'!$C$18,DX$6,"Y")))))</f>
        <v>-</v>
      </c>
      <c r="DY11" s="227" t="str">
        <f ca="1">IF(DY$6&gt;='Rent Roll'!$M19,('Rent Roll'!$G19*'Rent Roll'!$D5/12)*((1+'Rent Roll'!$X19)^DATEDIF('Rent Roll'!$M19,DY$6,"Y")),
IF(DY$6&gt;'Rent Roll'!$L5,"-",
IF('Rent Roll'!$P5&gt;0,
IF(AND('Rent Roll'!$P5&gt;0,EDATE('Rent Roll'!$K5,'Rent Roll'!$P5*12)&gt;='Commercial Lease'!DY$6),
('Rent Roll'!$H5*'Rent Roll'!$D5/12)*((1+'Rent Roll'!$N5)^DATEDIF('Summary &amp; Purchase Assumptions'!$C$18,DY$6,"Y")),
OFFSET(DX11,0,-DATEDIF(EDATE('Rent Roll'!$K5,'Rent Roll'!$P5*12),DY$6,"M"))*((1+'Rent Roll'!$O5)^(DATEDIF(EDATE('Rent Roll'!$K5,'Rent Roll'!$P5*12),DY$6,"Y")+1))),('Rent Roll'!$H5*'Rent Roll'!$D5/12)*((1+'Rent Roll'!$N5)^DATEDIF('Summary &amp; Purchase Assumptions'!$C$18,DY$6,"Y")))))</f>
        <v>-</v>
      </c>
      <c r="DZ11" s="227">
        <f ca="1">IF(DZ$6&gt;='Rent Roll'!$M19,('Rent Roll'!$G19*'Rent Roll'!$D5/12)*((1+'Rent Roll'!$X19)^DATEDIF('Rent Roll'!$M19,DZ$6,"Y")),
IF(DZ$6&gt;'Rent Roll'!$L5,"-",
IF('Rent Roll'!$P5&gt;0,
IF(AND('Rent Roll'!$P5&gt;0,EDATE('Rent Roll'!$K5,'Rent Roll'!$P5*12)&gt;='Commercial Lease'!DZ$6),
('Rent Roll'!$H5*'Rent Roll'!$D5/12)*((1+'Rent Roll'!$N5)^DATEDIF('Summary &amp; Purchase Assumptions'!$C$18,DZ$6,"Y")),
OFFSET(DY11,0,-DATEDIF(EDATE('Rent Roll'!$K5,'Rent Roll'!$P5*12),DZ$6,"M"))*((1+'Rent Roll'!$O5)^(DATEDIF(EDATE('Rent Roll'!$K5,'Rent Roll'!$P5*12),DZ$6,"Y")+1))),('Rent Roll'!$H5*'Rent Roll'!$D5/12)*((1+'Rent Roll'!$N5)^DATEDIF('Summary &amp; Purchase Assumptions'!$C$18,DZ$6,"Y")))))</f>
        <v>10258.362423802151</v>
      </c>
      <c r="EA11" s="227">
        <f ca="1">IF(EA$6&gt;='Rent Roll'!$M19,('Rent Roll'!$G19*'Rent Roll'!$D5/12)*((1+'Rent Roll'!$X19)^DATEDIF('Rent Roll'!$M19,EA$6,"Y")),
IF(EA$6&gt;'Rent Roll'!$L5,"-",
IF('Rent Roll'!$P5&gt;0,
IF(AND('Rent Roll'!$P5&gt;0,EDATE('Rent Roll'!$K5,'Rent Roll'!$P5*12)&gt;='Commercial Lease'!EA$6),
('Rent Roll'!$H5*'Rent Roll'!$D5/12)*((1+'Rent Roll'!$N5)^DATEDIF('Summary &amp; Purchase Assumptions'!$C$18,EA$6,"Y")),
OFFSET(DZ11,0,-DATEDIF(EDATE('Rent Roll'!$K5,'Rent Roll'!$P5*12),EA$6,"M"))*((1+'Rent Roll'!$O5)^(DATEDIF(EDATE('Rent Roll'!$K5,'Rent Roll'!$P5*12),EA$6,"Y")+1))),('Rent Roll'!$H5*'Rent Roll'!$D5/12)*((1+'Rent Roll'!$N5)^DATEDIF('Summary &amp; Purchase Assumptions'!$C$18,EA$6,"Y")))))</f>
        <v>10258.362423802151</v>
      </c>
      <c r="EB11" s="227">
        <f ca="1">IF(EB$6&gt;='Rent Roll'!$M19,('Rent Roll'!$G19*'Rent Roll'!$D5/12)*((1+'Rent Roll'!$X19)^DATEDIF('Rent Roll'!$M19,EB$6,"Y")),
IF(EB$6&gt;'Rent Roll'!$L5,"-",
IF('Rent Roll'!$P5&gt;0,
IF(AND('Rent Roll'!$P5&gt;0,EDATE('Rent Roll'!$K5,'Rent Roll'!$P5*12)&gt;='Commercial Lease'!EB$6),
('Rent Roll'!$H5*'Rent Roll'!$D5/12)*((1+'Rent Roll'!$N5)^DATEDIF('Summary &amp; Purchase Assumptions'!$C$18,EB$6,"Y")),
OFFSET(EA11,0,-DATEDIF(EDATE('Rent Roll'!$K5,'Rent Roll'!$P5*12),EB$6,"M"))*((1+'Rent Roll'!$O5)^(DATEDIF(EDATE('Rent Roll'!$K5,'Rent Roll'!$P5*12),EB$6,"Y")+1))),('Rent Roll'!$H5*'Rent Roll'!$D5/12)*((1+'Rent Roll'!$N5)^DATEDIF('Summary &amp; Purchase Assumptions'!$C$18,EB$6,"Y")))))</f>
        <v>10258.362423802151</v>
      </c>
      <c r="EC11" s="227">
        <f ca="1">IF(EC$6&gt;='Rent Roll'!$M19,('Rent Roll'!$G19*'Rent Roll'!$D5/12)*((1+'Rent Roll'!$X19)^DATEDIF('Rent Roll'!$M19,EC$6,"Y")),
IF(EC$6&gt;'Rent Roll'!$L5,"-",
IF('Rent Roll'!$P5&gt;0,
IF(AND('Rent Roll'!$P5&gt;0,EDATE('Rent Roll'!$K5,'Rent Roll'!$P5*12)&gt;='Commercial Lease'!EC$6),
('Rent Roll'!$H5*'Rent Roll'!$D5/12)*((1+'Rent Roll'!$N5)^DATEDIF('Summary &amp; Purchase Assumptions'!$C$18,EC$6,"Y")),
OFFSET(EB11,0,-DATEDIF(EDATE('Rent Roll'!$K5,'Rent Roll'!$P5*12),EC$6,"M"))*((1+'Rent Roll'!$O5)^(DATEDIF(EDATE('Rent Roll'!$K5,'Rent Roll'!$P5*12),EC$6,"Y")+1))),('Rent Roll'!$H5*'Rent Roll'!$D5/12)*((1+'Rent Roll'!$N5)^DATEDIF('Summary &amp; Purchase Assumptions'!$C$18,EC$6,"Y")))))</f>
        <v>10258.362423802151</v>
      </c>
      <c r="ED11" s="227">
        <f ca="1">IF(ED$6&gt;='Rent Roll'!$M19,('Rent Roll'!$G19*'Rent Roll'!$D5/12)*((1+'Rent Roll'!$X19)^DATEDIF('Rent Roll'!$M19,ED$6,"Y")),
IF(ED$6&gt;'Rent Roll'!$L5,"-",
IF('Rent Roll'!$P5&gt;0,
IF(AND('Rent Roll'!$P5&gt;0,EDATE('Rent Roll'!$K5,'Rent Roll'!$P5*12)&gt;='Commercial Lease'!ED$6),
('Rent Roll'!$H5*'Rent Roll'!$D5/12)*((1+'Rent Roll'!$N5)^DATEDIF('Summary &amp; Purchase Assumptions'!$C$18,ED$6,"Y")),
OFFSET(EC11,0,-DATEDIF(EDATE('Rent Roll'!$K5,'Rent Roll'!$P5*12),ED$6,"M"))*((1+'Rent Roll'!$O5)^(DATEDIF(EDATE('Rent Roll'!$K5,'Rent Roll'!$P5*12),ED$6,"Y")+1))),('Rent Roll'!$H5*'Rent Roll'!$D5/12)*((1+'Rent Roll'!$N5)^DATEDIF('Summary &amp; Purchase Assumptions'!$C$18,ED$6,"Y")))))</f>
        <v>10258.362423802151</v>
      </c>
      <c r="EE11" s="227">
        <f ca="1">IF(EE$6&gt;='Rent Roll'!$M19,('Rent Roll'!$G19*'Rent Roll'!$D5/12)*((1+'Rent Roll'!$X19)^DATEDIF('Rent Roll'!$M19,EE$6,"Y")),
IF(EE$6&gt;'Rent Roll'!$L5,"-",
IF('Rent Roll'!$P5&gt;0,
IF(AND('Rent Roll'!$P5&gt;0,EDATE('Rent Roll'!$K5,'Rent Roll'!$P5*12)&gt;='Commercial Lease'!EE$6),
('Rent Roll'!$H5*'Rent Roll'!$D5/12)*((1+'Rent Roll'!$N5)^DATEDIF('Summary &amp; Purchase Assumptions'!$C$18,EE$6,"Y")),
OFFSET(ED11,0,-DATEDIF(EDATE('Rent Roll'!$K5,'Rent Roll'!$P5*12),EE$6,"M"))*((1+'Rent Roll'!$O5)^(DATEDIF(EDATE('Rent Roll'!$K5,'Rent Roll'!$P5*12),EE$6,"Y")+1))),('Rent Roll'!$H5*'Rent Roll'!$D5/12)*((1+'Rent Roll'!$N5)^DATEDIF('Summary &amp; Purchase Assumptions'!$C$18,EE$6,"Y")))))</f>
        <v>10258.362423802151</v>
      </c>
      <c r="EF11" s="227">
        <f ca="1">IF(EF$6&gt;='Rent Roll'!$M19,('Rent Roll'!$G19*'Rent Roll'!$D5/12)*((1+'Rent Roll'!$X19)^DATEDIF('Rent Roll'!$M19,EF$6,"Y")),
IF(EF$6&gt;'Rent Roll'!$L5,"-",
IF('Rent Roll'!$P5&gt;0,
IF(AND('Rent Roll'!$P5&gt;0,EDATE('Rent Roll'!$K5,'Rent Roll'!$P5*12)&gt;='Commercial Lease'!EF$6),
('Rent Roll'!$H5*'Rent Roll'!$D5/12)*((1+'Rent Roll'!$N5)^DATEDIF('Summary &amp; Purchase Assumptions'!$C$18,EF$6,"Y")),
OFFSET(EE11,0,-DATEDIF(EDATE('Rent Roll'!$K5,'Rent Roll'!$P5*12),EF$6,"M"))*((1+'Rent Roll'!$O5)^(DATEDIF(EDATE('Rent Roll'!$K5,'Rent Roll'!$P5*12),EF$6,"Y")+1))),('Rent Roll'!$H5*'Rent Roll'!$D5/12)*((1+'Rent Roll'!$N5)^DATEDIF('Summary &amp; Purchase Assumptions'!$C$18,EF$6,"Y")))))</f>
        <v>10258.362423802151</v>
      </c>
      <c r="EG11" s="224">
        <f ca="1">IF(EG$6&gt;='Rent Roll'!$M19,('Rent Roll'!$G19*'Rent Roll'!$D5/12)*((1+'Rent Roll'!$X19)^DATEDIF('Rent Roll'!$M19,EG$6,"Y")),
IF(EG$6&gt;'Rent Roll'!$L5,"-",
IF('Rent Roll'!$P5&gt;0,
IF(AND('Rent Roll'!$P5&gt;0,EDATE('Rent Roll'!$K5,'Rent Roll'!$P5*12)&gt;='Commercial Lease'!EG$6),
('Rent Roll'!$H5*'Rent Roll'!$D5/12)*((1+'Rent Roll'!$N5)^DATEDIF('Summary &amp; Purchase Assumptions'!$C$18,EG$6,"Y")),
OFFSET(EF11,0,-DATEDIF(EDATE('Rent Roll'!$K5,'Rent Roll'!$P5*12),EG$6,"M"))*((1+'Rent Roll'!$O5)^(DATEDIF(EDATE('Rent Roll'!$K5,'Rent Roll'!$P5*12),EG$6,"Y")+1))),('Rent Roll'!$H5*'Rent Roll'!$D5/12)*((1+'Rent Roll'!$N5)^DATEDIF('Summary &amp; Purchase Assumptions'!$C$18,EG$6,"Y")))))</f>
        <v>10258.362423802151</v>
      </c>
      <c r="EH11" s="277" t="s">
        <v>106</v>
      </c>
    </row>
    <row r="12" spans="2:138" ht="15" x14ac:dyDescent="0.25">
      <c r="B12" s="735"/>
      <c r="C12" s="736"/>
      <c r="D12" s="737" t="str">
        <f>CONCATENATE('Rent Roll'!B6&amp;" - "&amp;'Rent Roll'!C6)</f>
        <v>800 Del-Comm 1 - LLC, Progress Physical Therapy</v>
      </c>
      <c r="E12" s="21">
        <f t="shared" ca="1" si="24"/>
        <v>1018659.1171433977</v>
      </c>
      <c r="F12" s="227">
        <f>IF('Rent Roll'!$E6='Data Validation'!$E$2,'Rent Roll'!$I6,"-")</f>
        <v>6718.4887454429918</v>
      </c>
      <c r="G12" s="227">
        <f ca="1">IF(G$6&gt;='Rent Roll'!$M20,('Rent Roll'!$G20*'Rent Roll'!$D6/12)*((1+'Rent Roll'!$X20)^DATEDIF('Rent Roll'!$M20,G$6,"Y")),
IF(G$6&gt;'Rent Roll'!$L6,"-",
IF('Rent Roll'!$P6&gt;0,
IF(AND('Rent Roll'!$P6&gt;0,EDATE('Rent Roll'!$K6,'Rent Roll'!$P6*12)&gt;='Commercial Lease'!G$6),
('Rent Roll'!$H6*'Rent Roll'!$D6/12)*((1+'Rent Roll'!$N6)^DATEDIF('Summary &amp; Purchase Assumptions'!$C$18,G$6,"Y")),
OFFSET(F12,0,-DATEDIF(EDATE('Rent Roll'!$K6,'Rent Roll'!$P6*12),G$6,"M"))*((1+'Rent Roll'!$O6)^(DATEDIF(EDATE('Rent Roll'!$K6,'Rent Roll'!$P6*12),G$6,"Y")+1))),('Rent Roll'!$H6*'Rent Roll'!$D6/12)*((1+'Rent Roll'!$N6)^DATEDIF('Summary &amp; Purchase Assumptions'!$C$18,G$6,"Y")))))</f>
        <v>6718.4887454429918</v>
      </c>
      <c r="H12" s="227">
        <f ca="1">IF(H$6&gt;='Rent Roll'!$M20,('Rent Roll'!$G20*'Rent Roll'!$D6/12)*((1+'Rent Roll'!$X20)^DATEDIF('Rent Roll'!$M20,H$6,"Y")),
IF(H$6&gt;'Rent Roll'!$L6,"-",
IF('Rent Roll'!$P6&gt;0,
IF(AND('Rent Roll'!$P6&gt;0,EDATE('Rent Roll'!$K6,'Rent Roll'!$P6*12)&gt;='Commercial Lease'!H$6),
('Rent Roll'!$H6*'Rent Roll'!$D6/12)*((1+'Rent Roll'!$N6)^DATEDIF('Summary &amp; Purchase Assumptions'!$C$18,H$6,"Y")),
OFFSET(G12,0,-DATEDIF(EDATE('Rent Roll'!$K6,'Rent Roll'!$P6*12),H$6,"M"))*((1+'Rent Roll'!$O6)^(DATEDIF(EDATE('Rent Roll'!$K6,'Rent Roll'!$P6*12),H$6,"Y")+1))),('Rent Roll'!$H6*'Rent Roll'!$D6/12)*((1+'Rent Roll'!$N6)^DATEDIF('Summary &amp; Purchase Assumptions'!$C$18,H$6,"Y")))))</f>
        <v>6718.4887454429918</v>
      </c>
      <c r="I12" s="227">
        <f ca="1">IF(I$6&gt;='Rent Roll'!$M20,('Rent Roll'!$G20*'Rent Roll'!$D6/12)*((1+'Rent Roll'!$X20)^DATEDIF('Rent Roll'!$M20,I$6,"Y")),
IF(I$6&gt;'Rent Roll'!$L6,"-",
IF('Rent Roll'!$P6&gt;0,
IF(AND('Rent Roll'!$P6&gt;0,EDATE('Rent Roll'!$K6,'Rent Roll'!$P6*12)&gt;='Commercial Lease'!I$6),
('Rent Roll'!$H6*'Rent Roll'!$D6/12)*((1+'Rent Roll'!$N6)^DATEDIF('Summary &amp; Purchase Assumptions'!$C$18,I$6,"Y")),
OFFSET(H12,0,-DATEDIF(EDATE('Rent Roll'!$K6,'Rent Roll'!$P6*12),I$6,"M"))*((1+'Rent Roll'!$O6)^(DATEDIF(EDATE('Rent Roll'!$K6,'Rent Roll'!$P6*12),I$6,"Y")+1))),('Rent Roll'!$H6*'Rent Roll'!$D6/12)*((1+'Rent Roll'!$N6)^DATEDIF('Summary &amp; Purchase Assumptions'!$C$18,I$6,"Y")))))</f>
        <v>6718.4887454429918</v>
      </c>
      <c r="J12" s="227">
        <f ca="1">IF(J$6&gt;='Rent Roll'!$M20,('Rent Roll'!$G20*'Rent Roll'!$D6/12)*((1+'Rent Roll'!$X20)^DATEDIF('Rent Roll'!$M20,J$6,"Y")),
IF(J$6&gt;'Rent Roll'!$L6,"-",
IF('Rent Roll'!$P6&gt;0,
IF(AND('Rent Roll'!$P6&gt;0,EDATE('Rent Roll'!$K6,'Rent Roll'!$P6*12)&gt;='Commercial Lease'!J$6),
('Rent Roll'!$H6*'Rent Roll'!$D6/12)*((1+'Rent Roll'!$N6)^DATEDIF('Summary &amp; Purchase Assumptions'!$C$18,J$6,"Y")),
OFFSET(I12,0,-DATEDIF(EDATE('Rent Roll'!$K6,'Rent Roll'!$P6*12),J$6,"M"))*((1+'Rent Roll'!$O6)^(DATEDIF(EDATE('Rent Roll'!$K6,'Rent Roll'!$P6*12),J$6,"Y")+1))),('Rent Roll'!$H6*'Rent Roll'!$D6/12)*((1+'Rent Roll'!$N6)^DATEDIF('Summary &amp; Purchase Assumptions'!$C$18,J$6,"Y")))))</f>
        <v>6718.4887454429918</v>
      </c>
      <c r="K12" s="227">
        <f ca="1">IF(K$6&gt;='Rent Roll'!$M20,('Rent Roll'!$G20*'Rent Roll'!$D6/12)*((1+'Rent Roll'!$X20)^DATEDIF('Rent Roll'!$M20,K$6,"Y")),
IF(K$6&gt;'Rent Roll'!$L6,"-",
IF('Rent Roll'!$P6&gt;0,
IF(AND('Rent Roll'!$P6&gt;0,EDATE('Rent Roll'!$K6,'Rent Roll'!$P6*12)&gt;='Commercial Lease'!K$6),
('Rent Roll'!$H6*'Rent Roll'!$D6/12)*((1+'Rent Roll'!$N6)^DATEDIF('Summary &amp; Purchase Assumptions'!$C$18,K$6,"Y")),
OFFSET(J12,0,-DATEDIF(EDATE('Rent Roll'!$K6,'Rent Roll'!$P6*12),K$6,"M"))*((1+'Rent Roll'!$O6)^(DATEDIF(EDATE('Rent Roll'!$K6,'Rent Roll'!$P6*12),K$6,"Y")+1))),('Rent Roll'!$H6*'Rent Roll'!$D6/12)*((1+'Rent Roll'!$N6)^DATEDIF('Summary &amp; Purchase Assumptions'!$C$18,K$6,"Y")))))</f>
        <v>6718.4887454429918</v>
      </c>
      <c r="L12" s="227">
        <f ca="1">IF(L$6&gt;='Rent Roll'!$M20,('Rent Roll'!$G20*'Rent Roll'!$D6/12)*((1+'Rent Roll'!$X20)^DATEDIF('Rent Roll'!$M20,L$6,"Y")),
IF(L$6&gt;'Rent Roll'!$L6,"-",
IF('Rent Roll'!$P6&gt;0,
IF(AND('Rent Roll'!$P6&gt;0,EDATE('Rent Roll'!$K6,'Rent Roll'!$P6*12)&gt;='Commercial Lease'!L$6),
('Rent Roll'!$H6*'Rent Roll'!$D6/12)*((1+'Rent Roll'!$N6)^DATEDIF('Summary &amp; Purchase Assumptions'!$C$18,L$6,"Y")),
OFFSET(K12,0,-DATEDIF(EDATE('Rent Roll'!$K6,'Rent Roll'!$P6*12),L$6,"M"))*((1+'Rent Roll'!$O6)^(DATEDIF(EDATE('Rent Roll'!$K6,'Rent Roll'!$P6*12),L$6,"Y")+1))),('Rent Roll'!$H6*'Rent Roll'!$D6/12)*((1+'Rent Roll'!$N6)^DATEDIF('Summary &amp; Purchase Assumptions'!$C$18,L$6,"Y")))))</f>
        <v>6718.4887454429918</v>
      </c>
      <c r="M12" s="227">
        <f ca="1">IF(M$6&gt;='Rent Roll'!$M20,('Rent Roll'!$G20*'Rent Roll'!$D6/12)*((1+'Rent Roll'!$X20)^DATEDIF('Rent Roll'!$M20,M$6,"Y")),
IF(M$6&gt;'Rent Roll'!$L6,"-",
IF('Rent Roll'!$P6&gt;0,
IF(AND('Rent Roll'!$P6&gt;0,EDATE('Rent Roll'!$K6,'Rent Roll'!$P6*12)&gt;='Commercial Lease'!M$6),
('Rent Roll'!$H6*'Rent Roll'!$D6/12)*((1+'Rent Roll'!$N6)^DATEDIF('Summary &amp; Purchase Assumptions'!$C$18,M$6,"Y")),
OFFSET(L12,0,-DATEDIF(EDATE('Rent Roll'!$K6,'Rent Roll'!$P6*12),M$6,"M"))*((1+'Rent Roll'!$O6)^(DATEDIF(EDATE('Rent Roll'!$K6,'Rent Roll'!$P6*12),M$6,"Y")+1))),('Rent Roll'!$H6*'Rent Roll'!$D6/12)*((1+'Rent Roll'!$N6)^DATEDIF('Summary &amp; Purchase Assumptions'!$C$18,M$6,"Y")))))</f>
        <v>6718.4887454429918</v>
      </c>
      <c r="N12" s="227">
        <f ca="1">IF(N$6&gt;='Rent Roll'!$M20,('Rent Roll'!$G20*'Rent Roll'!$D6/12)*((1+'Rent Roll'!$X20)^DATEDIF('Rent Roll'!$M20,N$6,"Y")),
IF(N$6&gt;'Rent Roll'!$L6,"-",
IF('Rent Roll'!$P6&gt;0,
IF(AND('Rent Roll'!$P6&gt;0,EDATE('Rent Roll'!$K6,'Rent Roll'!$P6*12)&gt;='Commercial Lease'!N$6),
('Rent Roll'!$H6*'Rent Roll'!$D6/12)*((1+'Rent Roll'!$N6)^DATEDIF('Summary &amp; Purchase Assumptions'!$C$18,N$6,"Y")),
OFFSET(M12,0,-DATEDIF(EDATE('Rent Roll'!$K6,'Rent Roll'!$P6*12),N$6,"M"))*((1+'Rent Roll'!$O6)^(DATEDIF(EDATE('Rent Roll'!$K6,'Rent Roll'!$P6*12),N$6,"Y")+1))),('Rent Roll'!$H6*'Rent Roll'!$D6/12)*((1+'Rent Roll'!$N6)^DATEDIF('Summary &amp; Purchase Assumptions'!$C$18,N$6,"Y")))))</f>
        <v>6718.4887454429918</v>
      </c>
      <c r="O12" s="227">
        <f ca="1">IF(O$6&gt;='Rent Roll'!$M20,('Rent Roll'!$G20*'Rent Roll'!$D6/12)*((1+'Rent Roll'!$X20)^DATEDIF('Rent Roll'!$M20,O$6,"Y")),
IF(O$6&gt;'Rent Roll'!$L6,"-",
IF('Rent Roll'!$P6&gt;0,
IF(AND('Rent Roll'!$P6&gt;0,EDATE('Rent Roll'!$K6,'Rent Roll'!$P6*12)&gt;='Commercial Lease'!O$6),
('Rent Roll'!$H6*'Rent Roll'!$D6/12)*((1+'Rent Roll'!$N6)^DATEDIF('Summary &amp; Purchase Assumptions'!$C$18,O$6,"Y")),
OFFSET(N12,0,-DATEDIF(EDATE('Rent Roll'!$K6,'Rent Roll'!$P6*12),O$6,"M"))*((1+'Rent Roll'!$O6)^(DATEDIF(EDATE('Rent Roll'!$K6,'Rent Roll'!$P6*12),O$6,"Y")+1))),('Rent Roll'!$H6*'Rent Roll'!$D6/12)*((1+'Rent Roll'!$N6)^DATEDIF('Summary &amp; Purchase Assumptions'!$C$18,O$6,"Y")))))</f>
        <v>6718.4887454429918</v>
      </c>
      <c r="P12" s="227">
        <f ca="1">IF(P$6&gt;='Rent Roll'!$M20,('Rent Roll'!$G20*'Rent Roll'!$D6/12)*((1+'Rent Roll'!$X20)^DATEDIF('Rent Roll'!$M20,P$6,"Y")),
IF(P$6&gt;'Rent Roll'!$L6,"-",
IF('Rent Roll'!$P6&gt;0,
IF(AND('Rent Roll'!$P6&gt;0,EDATE('Rent Roll'!$K6,'Rent Roll'!$P6*12)&gt;='Commercial Lease'!P$6),
('Rent Roll'!$H6*'Rent Roll'!$D6/12)*((1+'Rent Roll'!$N6)^DATEDIF('Summary &amp; Purchase Assumptions'!$C$18,P$6,"Y")),
OFFSET(O12,0,-DATEDIF(EDATE('Rent Roll'!$K6,'Rent Roll'!$P6*12),P$6,"M"))*((1+'Rent Roll'!$O6)^(DATEDIF(EDATE('Rent Roll'!$K6,'Rent Roll'!$P6*12),P$6,"Y")+1))),('Rent Roll'!$H6*'Rent Roll'!$D6/12)*((1+'Rent Roll'!$N6)^DATEDIF('Summary &amp; Purchase Assumptions'!$C$18,P$6,"Y")))))</f>
        <v>6718.4887454429918</v>
      </c>
      <c r="Q12" s="227">
        <f ca="1">IF(Q$6&gt;='Rent Roll'!$M20,('Rent Roll'!$G20*'Rent Roll'!$D6/12)*((1+'Rent Roll'!$X20)^DATEDIF('Rent Roll'!$M20,Q$6,"Y")),
IF(Q$6&gt;'Rent Roll'!$L6,"-",
IF('Rent Roll'!$P6&gt;0,
IF(AND('Rent Roll'!$P6&gt;0,EDATE('Rent Roll'!$K6,'Rent Roll'!$P6*12)&gt;='Commercial Lease'!Q$6),
('Rent Roll'!$H6*'Rent Roll'!$D6/12)*((1+'Rent Roll'!$N6)^DATEDIF('Summary &amp; Purchase Assumptions'!$C$18,Q$6,"Y")),
OFFSET(P12,0,-DATEDIF(EDATE('Rent Roll'!$K6,'Rent Roll'!$P6*12),Q$6,"M"))*((1+'Rent Roll'!$O6)^(DATEDIF(EDATE('Rent Roll'!$K6,'Rent Roll'!$P6*12),Q$6,"Y")+1))),('Rent Roll'!$H6*'Rent Roll'!$D6/12)*((1+'Rent Roll'!$N6)^DATEDIF('Summary &amp; Purchase Assumptions'!$C$18,Q$6,"Y")))))</f>
        <v>6718.4887454429918</v>
      </c>
      <c r="R12" s="227">
        <f ca="1">IF(R$6&gt;='Rent Roll'!$M20,('Rent Roll'!$G20*'Rent Roll'!$D6/12)*((1+'Rent Roll'!$X20)^DATEDIF('Rent Roll'!$M20,R$6,"Y")),
IF(R$6&gt;'Rent Roll'!$L6,"-",
IF('Rent Roll'!$P6&gt;0,
IF(AND('Rent Roll'!$P6&gt;0,EDATE('Rent Roll'!$K6,'Rent Roll'!$P6*12)&gt;='Commercial Lease'!R$6),
('Rent Roll'!$H6*'Rent Roll'!$D6/12)*((1+'Rent Roll'!$N6)^DATEDIF('Summary &amp; Purchase Assumptions'!$C$18,R$6,"Y")),
OFFSET(Q12,0,-DATEDIF(EDATE('Rent Roll'!$K6,'Rent Roll'!$P6*12),R$6,"M"))*((1+'Rent Roll'!$O6)^(DATEDIF(EDATE('Rent Roll'!$K6,'Rent Roll'!$P6*12),R$6,"Y")+1))),('Rent Roll'!$H6*'Rent Roll'!$D6/12)*((1+'Rent Roll'!$N6)^DATEDIF('Summary &amp; Purchase Assumptions'!$C$18,R$6,"Y")))))</f>
        <v>6920.0434078062817</v>
      </c>
      <c r="S12" s="227">
        <f ca="1">IF(S$6&gt;='Rent Roll'!$M20,('Rent Roll'!$G20*'Rent Roll'!$D6/12)*((1+'Rent Roll'!$X20)^DATEDIF('Rent Roll'!$M20,S$6,"Y")),
IF(S$6&gt;'Rent Roll'!$L6,"-",
IF('Rent Roll'!$P6&gt;0,
IF(AND('Rent Roll'!$P6&gt;0,EDATE('Rent Roll'!$K6,'Rent Roll'!$P6*12)&gt;='Commercial Lease'!S$6),
('Rent Roll'!$H6*'Rent Roll'!$D6/12)*((1+'Rent Roll'!$N6)^DATEDIF('Summary &amp; Purchase Assumptions'!$C$18,S$6,"Y")),
OFFSET(R12,0,-DATEDIF(EDATE('Rent Roll'!$K6,'Rent Roll'!$P6*12),S$6,"M"))*((1+'Rent Roll'!$O6)^(DATEDIF(EDATE('Rent Roll'!$K6,'Rent Roll'!$P6*12),S$6,"Y")+1))),('Rent Roll'!$H6*'Rent Roll'!$D6/12)*((1+'Rent Roll'!$N6)^DATEDIF('Summary &amp; Purchase Assumptions'!$C$18,S$6,"Y")))))</f>
        <v>6920.0434078062817</v>
      </c>
      <c r="T12" s="227">
        <f ca="1">IF(T$6&gt;='Rent Roll'!$M20,('Rent Roll'!$G20*'Rent Roll'!$D6/12)*((1+'Rent Roll'!$X20)^DATEDIF('Rent Roll'!$M20,T$6,"Y")),
IF(T$6&gt;'Rent Roll'!$L6,"-",
IF('Rent Roll'!$P6&gt;0,
IF(AND('Rent Roll'!$P6&gt;0,EDATE('Rent Roll'!$K6,'Rent Roll'!$P6*12)&gt;='Commercial Lease'!T$6),
('Rent Roll'!$H6*'Rent Roll'!$D6/12)*((1+'Rent Roll'!$N6)^DATEDIF('Summary &amp; Purchase Assumptions'!$C$18,T$6,"Y")),
OFFSET(S12,0,-DATEDIF(EDATE('Rent Roll'!$K6,'Rent Roll'!$P6*12),T$6,"M"))*((1+'Rent Roll'!$O6)^(DATEDIF(EDATE('Rent Roll'!$K6,'Rent Roll'!$P6*12),T$6,"Y")+1))),('Rent Roll'!$H6*'Rent Roll'!$D6/12)*((1+'Rent Roll'!$N6)^DATEDIF('Summary &amp; Purchase Assumptions'!$C$18,T$6,"Y")))))</f>
        <v>6920.0434078062817</v>
      </c>
      <c r="U12" s="227">
        <f ca="1">IF(U$6&gt;='Rent Roll'!$M20,('Rent Roll'!$G20*'Rent Roll'!$D6/12)*((1+'Rent Roll'!$X20)^DATEDIF('Rent Roll'!$M20,U$6,"Y")),
IF(U$6&gt;'Rent Roll'!$L6,"-",
IF('Rent Roll'!$P6&gt;0,
IF(AND('Rent Roll'!$P6&gt;0,EDATE('Rent Roll'!$K6,'Rent Roll'!$P6*12)&gt;='Commercial Lease'!U$6),
('Rent Roll'!$H6*'Rent Roll'!$D6/12)*((1+'Rent Roll'!$N6)^DATEDIF('Summary &amp; Purchase Assumptions'!$C$18,U$6,"Y")),
OFFSET(T12,0,-DATEDIF(EDATE('Rent Roll'!$K6,'Rent Roll'!$P6*12),U$6,"M"))*((1+'Rent Roll'!$O6)^(DATEDIF(EDATE('Rent Roll'!$K6,'Rent Roll'!$P6*12),U$6,"Y")+1))),('Rent Roll'!$H6*'Rent Roll'!$D6/12)*((1+'Rent Roll'!$N6)^DATEDIF('Summary &amp; Purchase Assumptions'!$C$18,U$6,"Y")))))</f>
        <v>6920.0434078062817</v>
      </c>
      <c r="V12" s="227">
        <f ca="1">IF(V$6&gt;='Rent Roll'!$M20,('Rent Roll'!$G20*'Rent Roll'!$D6/12)*((1+'Rent Roll'!$X20)^DATEDIF('Rent Roll'!$M20,V$6,"Y")),
IF(V$6&gt;'Rent Roll'!$L6,"-",
IF('Rent Roll'!$P6&gt;0,
IF(AND('Rent Roll'!$P6&gt;0,EDATE('Rent Roll'!$K6,'Rent Roll'!$P6*12)&gt;='Commercial Lease'!V$6),
('Rent Roll'!$H6*'Rent Roll'!$D6/12)*((1+'Rent Roll'!$N6)^DATEDIF('Summary &amp; Purchase Assumptions'!$C$18,V$6,"Y")),
OFFSET(U12,0,-DATEDIF(EDATE('Rent Roll'!$K6,'Rent Roll'!$P6*12),V$6,"M"))*((1+'Rent Roll'!$O6)^(DATEDIF(EDATE('Rent Roll'!$K6,'Rent Roll'!$P6*12),V$6,"Y")+1))),('Rent Roll'!$H6*'Rent Roll'!$D6/12)*((1+'Rent Roll'!$N6)^DATEDIF('Summary &amp; Purchase Assumptions'!$C$18,V$6,"Y")))))</f>
        <v>6920.0434078062817</v>
      </c>
      <c r="W12" s="227">
        <f ca="1">IF(W$6&gt;='Rent Roll'!$M20,('Rent Roll'!$G20*'Rent Roll'!$D6/12)*((1+'Rent Roll'!$X20)^DATEDIF('Rent Roll'!$M20,W$6,"Y")),
IF(W$6&gt;'Rent Roll'!$L6,"-",
IF('Rent Roll'!$P6&gt;0,
IF(AND('Rent Roll'!$P6&gt;0,EDATE('Rent Roll'!$K6,'Rent Roll'!$P6*12)&gt;='Commercial Lease'!W$6),
('Rent Roll'!$H6*'Rent Roll'!$D6/12)*((1+'Rent Roll'!$N6)^DATEDIF('Summary &amp; Purchase Assumptions'!$C$18,W$6,"Y")),
OFFSET(V12,0,-DATEDIF(EDATE('Rent Roll'!$K6,'Rent Roll'!$P6*12),W$6,"M"))*((1+'Rent Roll'!$O6)^(DATEDIF(EDATE('Rent Roll'!$K6,'Rent Roll'!$P6*12),W$6,"Y")+1))),('Rent Roll'!$H6*'Rent Roll'!$D6/12)*((1+'Rent Roll'!$N6)^DATEDIF('Summary &amp; Purchase Assumptions'!$C$18,W$6,"Y")))))</f>
        <v>6920.0434078062817</v>
      </c>
      <c r="X12" s="227">
        <f ca="1">IF(X$6&gt;='Rent Roll'!$M20,('Rent Roll'!$G20*'Rent Roll'!$D6/12)*((1+'Rent Roll'!$X20)^DATEDIF('Rent Roll'!$M20,X$6,"Y")),
IF(X$6&gt;'Rent Roll'!$L6,"-",
IF('Rent Roll'!$P6&gt;0,
IF(AND('Rent Roll'!$P6&gt;0,EDATE('Rent Roll'!$K6,'Rent Roll'!$P6*12)&gt;='Commercial Lease'!X$6),
('Rent Roll'!$H6*'Rent Roll'!$D6/12)*((1+'Rent Roll'!$N6)^DATEDIF('Summary &amp; Purchase Assumptions'!$C$18,X$6,"Y")),
OFFSET(W12,0,-DATEDIF(EDATE('Rent Roll'!$K6,'Rent Roll'!$P6*12),X$6,"M"))*((1+'Rent Roll'!$O6)^(DATEDIF(EDATE('Rent Roll'!$K6,'Rent Roll'!$P6*12),X$6,"Y")+1))),('Rent Roll'!$H6*'Rent Roll'!$D6/12)*((1+'Rent Roll'!$N6)^DATEDIF('Summary &amp; Purchase Assumptions'!$C$18,X$6,"Y")))))</f>
        <v>6920.0434078062817</v>
      </c>
      <c r="Y12" s="227">
        <f ca="1">IF(Y$6&gt;='Rent Roll'!$M20,('Rent Roll'!$G20*'Rent Roll'!$D6/12)*((1+'Rent Roll'!$X20)^DATEDIF('Rent Roll'!$M20,Y$6,"Y")),
IF(Y$6&gt;'Rent Roll'!$L6,"-",
IF('Rent Roll'!$P6&gt;0,
IF(AND('Rent Roll'!$P6&gt;0,EDATE('Rent Roll'!$K6,'Rent Roll'!$P6*12)&gt;='Commercial Lease'!Y$6),
('Rent Roll'!$H6*'Rent Roll'!$D6/12)*((1+'Rent Roll'!$N6)^DATEDIF('Summary &amp; Purchase Assumptions'!$C$18,Y$6,"Y")),
OFFSET(X12,0,-DATEDIF(EDATE('Rent Roll'!$K6,'Rent Roll'!$P6*12),Y$6,"M"))*((1+'Rent Roll'!$O6)^(DATEDIF(EDATE('Rent Roll'!$K6,'Rent Roll'!$P6*12),Y$6,"Y")+1))),('Rent Roll'!$H6*'Rent Roll'!$D6/12)*((1+'Rent Roll'!$N6)^DATEDIF('Summary &amp; Purchase Assumptions'!$C$18,Y$6,"Y")))))</f>
        <v>6920.0434078062817</v>
      </c>
      <c r="Z12" s="227">
        <f ca="1">IF(Z$6&gt;='Rent Roll'!$M20,('Rent Roll'!$G20*'Rent Roll'!$D6/12)*((1+'Rent Roll'!$X20)^DATEDIF('Rent Roll'!$M20,Z$6,"Y")),
IF(Z$6&gt;'Rent Roll'!$L6,"-",
IF('Rent Roll'!$P6&gt;0,
IF(AND('Rent Roll'!$P6&gt;0,EDATE('Rent Roll'!$K6,'Rent Roll'!$P6*12)&gt;='Commercial Lease'!Z$6),
('Rent Roll'!$H6*'Rent Roll'!$D6/12)*((1+'Rent Roll'!$N6)^DATEDIF('Summary &amp; Purchase Assumptions'!$C$18,Z$6,"Y")),
OFFSET(Y12,0,-DATEDIF(EDATE('Rent Roll'!$K6,'Rent Roll'!$P6*12),Z$6,"M"))*((1+'Rent Roll'!$O6)^(DATEDIF(EDATE('Rent Roll'!$K6,'Rent Roll'!$P6*12),Z$6,"Y")+1))),('Rent Roll'!$H6*'Rent Roll'!$D6/12)*((1+'Rent Roll'!$N6)^DATEDIF('Summary &amp; Purchase Assumptions'!$C$18,Z$6,"Y")))))</f>
        <v>6920.0434078062817</v>
      </c>
      <c r="AA12" s="227">
        <f ca="1">IF(AA$6&gt;='Rent Roll'!$M20,('Rent Roll'!$G20*'Rent Roll'!$D6/12)*((1+'Rent Roll'!$X20)^DATEDIF('Rent Roll'!$M20,AA$6,"Y")),
IF(AA$6&gt;'Rent Roll'!$L6,"-",
IF('Rent Roll'!$P6&gt;0,
IF(AND('Rent Roll'!$P6&gt;0,EDATE('Rent Roll'!$K6,'Rent Roll'!$P6*12)&gt;='Commercial Lease'!AA$6),
('Rent Roll'!$H6*'Rent Roll'!$D6/12)*((1+'Rent Roll'!$N6)^DATEDIF('Summary &amp; Purchase Assumptions'!$C$18,AA$6,"Y")),
OFFSET(Z12,0,-DATEDIF(EDATE('Rent Roll'!$K6,'Rent Roll'!$P6*12),AA$6,"M"))*((1+'Rent Roll'!$O6)^(DATEDIF(EDATE('Rent Roll'!$K6,'Rent Roll'!$P6*12),AA$6,"Y")+1))),('Rent Roll'!$H6*'Rent Roll'!$D6/12)*((1+'Rent Roll'!$N6)^DATEDIF('Summary &amp; Purchase Assumptions'!$C$18,AA$6,"Y")))))</f>
        <v>6920.0434078062817</v>
      </c>
      <c r="AB12" s="227">
        <f ca="1">IF(AB$6&gt;='Rent Roll'!$M20,('Rent Roll'!$G20*'Rent Roll'!$D6/12)*((1+'Rent Roll'!$X20)^DATEDIF('Rent Roll'!$M20,AB$6,"Y")),
IF(AB$6&gt;'Rent Roll'!$L6,"-",
IF('Rent Roll'!$P6&gt;0,
IF(AND('Rent Roll'!$P6&gt;0,EDATE('Rent Roll'!$K6,'Rent Roll'!$P6*12)&gt;='Commercial Lease'!AB$6),
('Rent Roll'!$H6*'Rent Roll'!$D6/12)*((1+'Rent Roll'!$N6)^DATEDIF('Summary &amp; Purchase Assumptions'!$C$18,AB$6,"Y")),
OFFSET(AA12,0,-DATEDIF(EDATE('Rent Roll'!$K6,'Rent Roll'!$P6*12),AB$6,"M"))*((1+'Rent Roll'!$O6)^(DATEDIF(EDATE('Rent Roll'!$K6,'Rent Roll'!$P6*12),AB$6,"Y")+1))),('Rent Roll'!$H6*'Rent Roll'!$D6/12)*((1+'Rent Roll'!$N6)^DATEDIF('Summary &amp; Purchase Assumptions'!$C$18,AB$6,"Y")))))</f>
        <v>6920.0434078062817</v>
      </c>
      <c r="AC12" s="227">
        <f ca="1">IF(AC$6&gt;='Rent Roll'!$M20,('Rent Roll'!$G20*'Rent Roll'!$D6/12)*((1+'Rent Roll'!$X20)^DATEDIF('Rent Roll'!$M20,AC$6,"Y")),
IF(AC$6&gt;'Rent Roll'!$L6,"-",
IF('Rent Roll'!$P6&gt;0,
IF(AND('Rent Roll'!$P6&gt;0,EDATE('Rent Roll'!$K6,'Rent Roll'!$P6*12)&gt;='Commercial Lease'!AC$6),
('Rent Roll'!$H6*'Rent Roll'!$D6/12)*((1+'Rent Roll'!$N6)^DATEDIF('Summary &amp; Purchase Assumptions'!$C$18,AC$6,"Y")),
OFFSET(AB12,0,-DATEDIF(EDATE('Rent Roll'!$K6,'Rent Roll'!$P6*12),AC$6,"M"))*((1+'Rent Roll'!$O6)^(DATEDIF(EDATE('Rent Roll'!$K6,'Rent Roll'!$P6*12),AC$6,"Y")+1))),('Rent Roll'!$H6*'Rent Roll'!$D6/12)*((1+'Rent Roll'!$N6)^DATEDIF('Summary &amp; Purchase Assumptions'!$C$18,AC$6,"Y")))))</f>
        <v>6920.0434078062817</v>
      </c>
      <c r="AD12" s="227">
        <f ca="1">IF(AD$6&gt;='Rent Roll'!$M20,('Rent Roll'!$G20*'Rent Roll'!$D6/12)*((1+'Rent Roll'!$X20)^DATEDIF('Rent Roll'!$M20,AD$6,"Y")),
IF(AD$6&gt;'Rent Roll'!$L6,"-",
IF('Rent Roll'!$P6&gt;0,
IF(AND('Rent Roll'!$P6&gt;0,EDATE('Rent Roll'!$K6,'Rent Roll'!$P6*12)&gt;='Commercial Lease'!AD$6),
('Rent Roll'!$H6*'Rent Roll'!$D6/12)*((1+'Rent Roll'!$N6)^DATEDIF('Summary &amp; Purchase Assumptions'!$C$18,AD$6,"Y")),
OFFSET(AC12,0,-DATEDIF(EDATE('Rent Roll'!$K6,'Rent Roll'!$P6*12),AD$6,"M"))*((1+'Rent Roll'!$O6)^(DATEDIF(EDATE('Rent Roll'!$K6,'Rent Roll'!$P6*12),AD$6,"Y")+1))),('Rent Roll'!$H6*'Rent Roll'!$D6/12)*((1+'Rent Roll'!$N6)^DATEDIF('Summary &amp; Purchase Assumptions'!$C$18,AD$6,"Y")))))</f>
        <v>7127.6447100404694</v>
      </c>
      <c r="AE12" s="227">
        <f ca="1">IF(AE$6&gt;='Rent Roll'!$M20,('Rent Roll'!$G20*'Rent Roll'!$D6/12)*((1+'Rent Roll'!$X20)^DATEDIF('Rent Roll'!$M20,AE$6,"Y")),
IF(AE$6&gt;'Rent Roll'!$L6,"-",
IF('Rent Roll'!$P6&gt;0,
IF(AND('Rent Roll'!$P6&gt;0,EDATE('Rent Roll'!$K6,'Rent Roll'!$P6*12)&gt;='Commercial Lease'!AE$6),
('Rent Roll'!$H6*'Rent Roll'!$D6/12)*((1+'Rent Roll'!$N6)^DATEDIF('Summary &amp; Purchase Assumptions'!$C$18,AE$6,"Y")),
OFFSET(AD12,0,-DATEDIF(EDATE('Rent Roll'!$K6,'Rent Roll'!$P6*12),AE$6,"M"))*((1+'Rent Roll'!$O6)^(DATEDIF(EDATE('Rent Roll'!$K6,'Rent Roll'!$P6*12),AE$6,"Y")+1))),('Rent Roll'!$H6*'Rent Roll'!$D6/12)*((1+'Rent Roll'!$N6)^DATEDIF('Summary &amp; Purchase Assumptions'!$C$18,AE$6,"Y")))))</f>
        <v>7127.6447100404694</v>
      </c>
      <c r="AF12" s="227">
        <f ca="1">IF(AF$6&gt;='Rent Roll'!$M20,('Rent Roll'!$G20*'Rent Roll'!$D6/12)*((1+'Rent Roll'!$X20)^DATEDIF('Rent Roll'!$M20,AF$6,"Y")),
IF(AF$6&gt;'Rent Roll'!$L6,"-",
IF('Rent Roll'!$P6&gt;0,
IF(AND('Rent Roll'!$P6&gt;0,EDATE('Rent Roll'!$K6,'Rent Roll'!$P6*12)&gt;='Commercial Lease'!AF$6),
('Rent Roll'!$H6*'Rent Roll'!$D6/12)*((1+'Rent Roll'!$N6)^DATEDIF('Summary &amp; Purchase Assumptions'!$C$18,AF$6,"Y")),
OFFSET(AE12,0,-DATEDIF(EDATE('Rent Roll'!$K6,'Rent Roll'!$P6*12),AF$6,"M"))*((1+'Rent Roll'!$O6)^(DATEDIF(EDATE('Rent Roll'!$K6,'Rent Roll'!$P6*12),AF$6,"Y")+1))),('Rent Roll'!$H6*'Rent Roll'!$D6/12)*((1+'Rent Roll'!$N6)^DATEDIF('Summary &amp; Purchase Assumptions'!$C$18,AF$6,"Y")))))</f>
        <v>7127.6447100404694</v>
      </c>
      <c r="AG12" s="227">
        <f ca="1">IF(AG$6&gt;='Rent Roll'!$M20,('Rent Roll'!$G20*'Rent Roll'!$D6/12)*((1+'Rent Roll'!$X20)^DATEDIF('Rent Roll'!$M20,AG$6,"Y")),
IF(AG$6&gt;'Rent Roll'!$L6,"-",
IF('Rent Roll'!$P6&gt;0,
IF(AND('Rent Roll'!$P6&gt;0,EDATE('Rent Roll'!$K6,'Rent Roll'!$P6*12)&gt;='Commercial Lease'!AG$6),
('Rent Roll'!$H6*'Rent Roll'!$D6/12)*((1+'Rent Roll'!$N6)^DATEDIF('Summary &amp; Purchase Assumptions'!$C$18,AG$6,"Y")),
OFFSET(AF12,0,-DATEDIF(EDATE('Rent Roll'!$K6,'Rent Roll'!$P6*12),AG$6,"M"))*((1+'Rent Roll'!$O6)^(DATEDIF(EDATE('Rent Roll'!$K6,'Rent Roll'!$P6*12),AG$6,"Y")+1))),('Rent Roll'!$H6*'Rent Roll'!$D6/12)*((1+'Rent Roll'!$N6)^DATEDIF('Summary &amp; Purchase Assumptions'!$C$18,AG$6,"Y")))))</f>
        <v>7127.6447100404694</v>
      </c>
      <c r="AH12" s="227">
        <f ca="1">IF(AH$6&gt;='Rent Roll'!$M20,('Rent Roll'!$G20*'Rent Roll'!$D6/12)*((1+'Rent Roll'!$X20)^DATEDIF('Rent Roll'!$M20,AH$6,"Y")),
IF(AH$6&gt;'Rent Roll'!$L6,"-",
IF('Rent Roll'!$P6&gt;0,
IF(AND('Rent Roll'!$P6&gt;0,EDATE('Rent Roll'!$K6,'Rent Roll'!$P6*12)&gt;='Commercial Lease'!AH$6),
('Rent Roll'!$H6*'Rent Roll'!$D6/12)*((1+'Rent Roll'!$N6)^DATEDIF('Summary &amp; Purchase Assumptions'!$C$18,AH$6,"Y")),
OFFSET(AG12,0,-DATEDIF(EDATE('Rent Roll'!$K6,'Rent Roll'!$P6*12),AH$6,"M"))*((1+'Rent Roll'!$O6)^(DATEDIF(EDATE('Rent Roll'!$K6,'Rent Roll'!$P6*12),AH$6,"Y")+1))),('Rent Roll'!$H6*'Rent Roll'!$D6/12)*((1+'Rent Roll'!$N6)^DATEDIF('Summary &amp; Purchase Assumptions'!$C$18,AH$6,"Y")))))</f>
        <v>7127.6447100404694</v>
      </c>
      <c r="AI12" s="227">
        <f ca="1">IF(AI$6&gt;='Rent Roll'!$M20,('Rent Roll'!$G20*'Rent Roll'!$D6/12)*((1+'Rent Roll'!$X20)^DATEDIF('Rent Roll'!$M20,AI$6,"Y")),
IF(AI$6&gt;'Rent Roll'!$L6,"-",
IF('Rent Roll'!$P6&gt;0,
IF(AND('Rent Roll'!$P6&gt;0,EDATE('Rent Roll'!$K6,'Rent Roll'!$P6*12)&gt;='Commercial Lease'!AI$6),
('Rent Roll'!$H6*'Rent Roll'!$D6/12)*((1+'Rent Roll'!$N6)^DATEDIF('Summary &amp; Purchase Assumptions'!$C$18,AI$6,"Y")),
OFFSET(AH12,0,-DATEDIF(EDATE('Rent Roll'!$K6,'Rent Roll'!$P6*12),AI$6,"M"))*((1+'Rent Roll'!$O6)^(DATEDIF(EDATE('Rent Roll'!$K6,'Rent Roll'!$P6*12),AI$6,"Y")+1))),('Rent Roll'!$H6*'Rent Roll'!$D6/12)*((1+'Rent Roll'!$N6)^DATEDIF('Summary &amp; Purchase Assumptions'!$C$18,AI$6,"Y")))))</f>
        <v>7127.6447100404694</v>
      </c>
      <c r="AJ12" s="227">
        <f ca="1">IF(AJ$6&gt;='Rent Roll'!$M20,('Rent Roll'!$G20*'Rent Roll'!$D6/12)*((1+'Rent Roll'!$X20)^DATEDIF('Rent Roll'!$M20,AJ$6,"Y")),
IF(AJ$6&gt;'Rent Roll'!$L6,"-",
IF('Rent Roll'!$P6&gt;0,
IF(AND('Rent Roll'!$P6&gt;0,EDATE('Rent Roll'!$K6,'Rent Roll'!$P6*12)&gt;='Commercial Lease'!AJ$6),
('Rent Roll'!$H6*'Rent Roll'!$D6/12)*((1+'Rent Roll'!$N6)^DATEDIF('Summary &amp; Purchase Assumptions'!$C$18,AJ$6,"Y")),
OFFSET(AI12,0,-DATEDIF(EDATE('Rent Roll'!$K6,'Rent Roll'!$P6*12),AJ$6,"M"))*((1+'Rent Roll'!$O6)^(DATEDIF(EDATE('Rent Roll'!$K6,'Rent Roll'!$P6*12),AJ$6,"Y")+1))),('Rent Roll'!$H6*'Rent Roll'!$D6/12)*((1+'Rent Roll'!$N6)^DATEDIF('Summary &amp; Purchase Assumptions'!$C$18,AJ$6,"Y")))))</f>
        <v>7127.6447100404694</v>
      </c>
      <c r="AK12" s="227">
        <f ca="1">IF(AK$6&gt;='Rent Roll'!$M20,('Rent Roll'!$G20*'Rent Roll'!$D6/12)*((1+'Rent Roll'!$X20)^DATEDIF('Rent Roll'!$M20,AK$6,"Y")),
IF(AK$6&gt;'Rent Roll'!$L6,"-",
IF('Rent Roll'!$P6&gt;0,
IF(AND('Rent Roll'!$P6&gt;0,EDATE('Rent Roll'!$K6,'Rent Roll'!$P6*12)&gt;='Commercial Lease'!AK$6),
('Rent Roll'!$H6*'Rent Roll'!$D6/12)*((1+'Rent Roll'!$N6)^DATEDIF('Summary &amp; Purchase Assumptions'!$C$18,AK$6,"Y")),
OFFSET(AJ12,0,-DATEDIF(EDATE('Rent Roll'!$K6,'Rent Roll'!$P6*12),AK$6,"M"))*((1+'Rent Roll'!$O6)^(DATEDIF(EDATE('Rent Roll'!$K6,'Rent Roll'!$P6*12),AK$6,"Y")+1))),('Rent Roll'!$H6*'Rent Roll'!$D6/12)*((1+'Rent Roll'!$N6)^DATEDIF('Summary &amp; Purchase Assumptions'!$C$18,AK$6,"Y")))))</f>
        <v>7127.6447100404694</v>
      </c>
      <c r="AL12" s="227">
        <f ca="1">IF(AL$6&gt;='Rent Roll'!$M20,('Rent Roll'!$G20*'Rent Roll'!$D6/12)*((1+'Rent Roll'!$X20)^DATEDIF('Rent Roll'!$M20,AL$6,"Y")),
IF(AL$6&gt;'Rent Roll'!$L6,"-",
IF('Rent Roll'!$P6&gt;0,
IF(AND('Rent Roll'!$P6&gt;0,EDATE('Rent Roll'!$K6,'Rent Roll'!$P6*12)&gt;='Commercial Lease'!AL$6),
('Rent Roll'!$H6*'Rent Roll'!$D6/12)*((1+'Rent Roll'!$N6)^DATEDIF('Summary &amp; Purchase Assumptions'!$C$18,AL$6,"Y")),
OFFSET(AK12,0,-DATEDIF(EDATE('Rent Roll'!$K6,'Rent Roll'!$P6*12),AL$6,"M"))*((1+'Rent Roll'!$O6)^(DATEDIF(EDATE('Rent Roll'!$K6,'Rent Roll'!$P6*12),AL$6,"Y")+1))),('Rent Roll'!$H6*'Rent Roll'!$D6/12)*((1+'Rent Roll'!$N6)^DATEDIF('Summary &amp; Purchase Assumptions'!$C$18,AL$6,"Y")))))</f>
        <v>7127.6447100404694</v>
      </c>
      <c r="AM12" s="227">
        <f ca="1">IF(AM$6&gt;='Rent Roll'!$M20,('Rent Roll'!$G20*'Rent Roll'!$D6/12)*((1+'Rent Roll'!$X20)^DATEDIF('Rent Roll'!$M20,AM$6,"Y")),
IF(AM$6&gt;'Rent Roll'!$L6,"-",
IF('Rent Roll'!$P6&gt;0,
IF(AND('Rent Roll'!$P6&gt;0,EDATE('Rent Roll'!$K6,'Rent Roll'!$P6*12)&gt;='Commercial Lease'!AM$6),
('Rent Roll'!$H6*'Rent Roll'!$D6/12)*((1+'Rent Roll'!$N6)^DATEDIF('Summary &amp; Purchase Assumptions'!$C$18,AM$6,"Y")),
OFFSET(AL12,0,-DATEDIF(EDATE('Rent Roll'!$K6,'Rent Roll'!$P6*12),AM$6,"M"))*((1+'Rent Roll'!$O6)^(DATEDIF(EDATE('Rent Roll'!$K6,'Rent Roll'!$P6*12),AM$6,"Y")+1))),('Rent Roll'!$H6*'Rent Roll'!$D6/12)*((1+'Rent Roll'!$N6)^DATEDIF('Summary &amp; Purchase Assumptions'!$C$18,AM$6,"Y")))))</f>
        <v>7127.6447100404694</v>
      </c>
      <c r="AN12" s="227">
        <f ca="1">IF(AN$6&gt;='Rent Roll'!$M20,('Rent Roll'!$G20*'Rent Roll'!$D6/12)*((1+'Rent Roll'!$X20)^DATEDIF('Rent Roll'!$M20,AN$6,"Y")),
IF(AN$6&gt;'Rent Roll'!$L6,"-",
IF('Rent Roll'!$P6&gt;0,
IF(AND('Rent Roll'!$P6&gt;0,EDATE('Rent Roll'!$K6,'Rent Roll'!$P6*12)&gt;='Commercial Lease'!AN$6),
('Rent Roll'!$H6*'Rent Roll'!$D6/12)*((1+'Rent Roll'!$N6)^DATEDIF('Summary &amp; Purchase Assumptions'!$C$18,AN$6,"Y")),
OFFSET(AM12,0,-DATEDIF(EDATE('Rent Roll'!$K6,'Rent Roll'!$P6*12),AN$6,"M"))*((1+'Rent Roll'!$O6)^(DATEDIF(EDATE('Rent Roll'!$K6,'Rent Roll'!$P6*12),AN$6,"Y")+1))),('Rent Roll'!$H6*'Rent Roll'!$D6/12)*((1+'Rent Roll'!$N6)^DATEDIF('Summary &amp; Purchase Assumptions'!$C$18,AN$6,"Y")))))</f>
        <v>7127.6447100404694</v>
      </c>
      <c r="AO12" s="227">
        <f ca="1">IF(AO$6&gt;='Rent Roll'!$M20,('Rent Roll'!$G20*'Rent Roll'!$D6/12)*((1+'Rent Roll'!$X20)^DATEDIF('Rent Roll'!$M20,AO$6,"Y")),
IF(AO$6&gt;'Rent Roll'!$L6,"-",
IF('Rent Roll'!$P6&gt;0,
IF(AND('Rent Roll'!$P6&gt;0,EDATE('Rent Roll'!$K6,'Rent Roll'!$P6*12)&gt;='Commercial Lease'!AO$6),
('Rent Roll'!$H6*'Rent Roll'!$D6/12)*((1+'Rent Roll'!$N6)^DATEDIF('Summary &amp; Purchase Assumptions'!$C$18,AO$6,"Y")),
OFFSET(AN12,0,-DATEDIF(EDATE('Rent Roll'!$K6,'Rent Roll'!$P6*12),AO$6,"M"))*((1+'Rent Roll'!$O6)^(DATEDIF(EDATE('Rent Roll'!$K6,'Rent Roll'!$P6*12),AO$6,"Y")+1))),('Rent Roll'!$H6*'Rent Roll'!$D6/12)*((1+'Rent Roll'!$N6)^DATEDIF('Summary &amp; Purchase Assumptions'!$C$18,AO$6,"Y")))))</f>
        <v>7127.6447100404694</v>
      </c>
      <c r="AP12" s="227">
        <f ca="1">IF(AP$6&gt;='Rent Roll'!$M20,('Rent Roll'!$G20*'Rent Roll'!$D6/12)*((1+'Rent Roll'!$X20)^DATEDIF('Rent Roll'!$M20,AP$6,"Y")),
IF(AP$6&gt;'Rent Roll'!$L6,"-",
IF('Rent Roll'!$P6&gt;0,
IF(AND('Rent Roll'!$P6&gt;0,EDATE('Rent Roll'!$K6,'Rent Roll'!$P6*12)&gt;='Commercial Lease'!AP$6),
('Rent Roll'!$H6*'Rent Roll'!$D6/12)*((1+'Rent Roll'!$N6)^DATEDIF('Summary &amp; Purchase Assumptions'!$C$18,AP$6,"Y")),
OFFSET(AO12,0,-DATEDIF(EDATE('Rent Roll'!$K6,'Rent Roll'!$P6*12),AP$6,"M"))*((1+'Rent Roll'!$O6)^(DATEDIF(EDATE('Rent Roll'!$K6,'Rent Roll'!$P6*12),AP$6,"Y")+1))),('Rent Roll'!$H6*'Rent Roll'!$D6/12)*((1+'Rent Roll'!$N6)^DATEDIF('Summary &amp; Purchase Assumptions'!$C$18,AP$6,"Y")))))</f>
        <v>7341.4740513416837</v>
      </c>
      <c r="AQ12" s="227">
        <f ca="1">IF(AQ$6&gt;='Rent Roll'!$M20,('Rent Roll'!$G20*'Rent Roll'!$D6/12)*((1+'Rent Roll'!$X20)^DATEDIF('Rent Roll'!$M20,AQ$6,"Y")),
IF(AQ$6&gt;'Rent Roll'!$L6,"-",
IF('Rent Roll'!$P6&gt;0,
IF(AND('Rent Roll'!$P6&gt;0,EDATE('Rent Roll'!$K6,'Rent Roll'!$P6*12)&gt;='Commercial Lease'!AQ$6),
('Rent Roll'!$H6*'Rent Roll'!$D6/12)*((1+'Rent Roll'!$N6)^DATEDIF('Summary &amp; Purchase Assumptions'!$C$18,AQ$6,"Y")),
OFFSET(AP12,0,-DATEDIF(EDATE('Rent Roll'!$K6,'Rent Roll'!$P6*12),AQ$6,"M"))*((1+'Rent Roll'!$O6)^(DATEDIF(EDATE('Rent Roll'!$K6,'Rent Roll'!$P6*12),AQ$6,"Y")+1))),('Rent Roll'!$H6*'Rent Roll'!$D6/12)*((1+'Rent Roll'!$N6)^DATEDIF('Summary &amp; Purchase Assumptions'!$C$18,AQ$6,"Y")))))</f>
        <v>7341.4740513416837</v>
      </c>
      <c r="AR12" s="227">
        <f ca="1">IF(AR$6&gt;='Rent Roll'!$M20,('Rent Roll'!$G20*'Rent Roll'!$D6/12)*((1+'Rent Roll'!$X20)^DATEDIF('Rent Roll'!$M20,AR$6,"Y")),
IF(AR$6&gt;'Rent Roll'!$L6,"-",
IF('Rent Roll'!$P6&gt;0,
IF(AND('Rent Roll'!$P6&gt;0,EDATE('Rent Roll'!$K6,'Rent Roll'!$P6*12)&gt;='Commercial Lease'!AR$6),
('Rent Roll'!$H6*'Rent Roll'!$D6/12)*((1+'Rent Roll'!$N6)^DATEDIF('Summary &amp; Purchase Assumptions'!$C$18,AR$6,"Y")),
OFFSET(AQ12,0,-DATEDIF(EDATE('Rent Roll'!$K6,'Rent Roll'!$P6*12),AR$6,"M"))*((1+'Rent Roll'!$O6)^(DATEDIF(EDATE('Rent Roll'!$K6,'Rent Roll'!$P6*12),AR$6,"Y")+1))),('Rent Roll'!$H6*'Rent Roll'!$D6/12)*((1+'Rent Roll'!$N6)^DATEDIF('Summary &amp; Purchase Assumptions'!$C$18,AR$6,"Y")))))</f>
        <v>7341.4740513416837</v>
      </c>
      <c r="AS12" s="227">
        <f ca="1">IF(AS$6&gt;='Rent Roll'!$M20,('Rent Roll'!$G20*'Rent Roll'!$D6/12)*((1+'Rent Roll'!$X20)^DATEDIF('Rent Roll'!$M20,AS$6,"Y")),
IF(AS$6&gt;'Rent Roll'!$L6,"-",
IF('Rent Roll'!$P6&gt;0,
IF(AND('Rent Roll'!$P6&gt;0,EDATE('Rent Roll'!$K6,'Rent Roll'!$P6*12)&gt;='Commercial Lease'!AS$6),
('Rent Roll'!$H6*'Rent Roll'!$D6/12)*((1+'Rent Roll'!$N6)^DATEDIF('Summary &amp; Purchase Assumptions'!$C$18,AS$6,"Y")),
OFFSET(AR12,0,-DATEDIF(EDATE('Rent Roll'!$K6,'Rent Roll'!$P6*12),AS$6,"M"))*((1+'Rent Roll'!$O6)^(DATEDIF(EDATE('Rent Roll'!$K6,'Rent Roll'!$P6*12),AS$6,"Y")+1))),('Rent Roll'!$H6*'Rent Roll'!$D6/12)*((1+'Rent Roll'!$N6)^DATEDIF('Summary &amp; Purchase Assumptions'!$C$18,AS$6,"Y")))))</f>
        <v>7341.4740513416837</v>
      </c>
      <c r="AT12" s="227">
        <f ca="1">IF(AT$6&gt;='Rent Roll'!$M20,('Rent Roll'!$G20*'Rent Roll'!$D6/12)*((1+'Rent Roll'!$X20)^DATEDIF('Rent Roll'!$M20,AT$6,"Y")),
IF(AT$6&gt;'Rent Roll'!$L6,"-",
IF('Rent Roll'!$P6&gt;0,
IF(AND('Rent Roll'!$P6&gt;0,EDATE('Rent Roll'!$K6,'Rent Roll'!$P6*12)&gt;='Commercial Lease'!AT$6),
('Rent Roll'!$H6*'Rent Roll'!$D6/12)*((1+'Rent Roll'!$N6)^DATEDIF('Summary &amp; Purchase Assumptions'!$C$18,AT$6,"Y")),
OFFSET(AS12,0,-DATEDIF(EDATE('Rent Roll'!$K6,'Rent Roll'!$P6*12),AT$6,"M"))*((1+'Rent Roll'!$O6)^(DATEDIF(EDATE('Rent Roll'!$K6,'Rent Roll'!$P6*12),AT$6,"Y")+1))),('Rent Roll'!$H6*'Rent Roll'!$D6/12)*((1+'Rent Roll'!$N6)^DATEDIF('Summary &amp; Purchase Assumptions'!$C$18,AT$6,"Y")))))</f>
        <v>7341.4740513416837</v>
      </c>
      <c r="AU12" s="227">
        <f ca="1">IF(AU$6&gt;='Rent Roll'!$M20,('Rent Roll'!$G20*'Rent Roll'!$D6/12)*((1+'Rent Roll'!$X20)^DATEDIF('Rent Roll'!$M20,AU$6,"Y")),
IF(AU$6&gt;'Rent Roll'!$L6,"-",
IF('Rent Roll'!$P6&gt;0,
IF(AND('Rent Roll'!$P6&gt;0,EDATE('Rent Roll'!$K6,'Rent Roll'!$P6*12)&gt;='Commercial Lease'!AU$6),
('Rent Roll'!$H6*'Rent Roll'!$D6/12)*((1+'Rent Roll'!$N6)^DATEDIF('Summary &amp; Purchase Assumptions'!$C$18,AU$6,"Y")),
OFFSET(AT12,0,-DATEDIF(EDATE('Rent Roll'!$K6,'Rent Roll'!$P6*12),AU$6,"M"))*((1+'Rent Roll'!$O6)^(DATEDIF(EDATE('Rent Roll'!$K6,'Rent Roll'!$P6*12),AU$6,"Y")+1))),('Rent Roll'!$H6*'Rent Roll'!$D6/12)*((1+'Rent Roll'!$N6)^DATEDIF('Summary &amp; Purchase Assumptions'!$C$18,AU$6,"Y")))))</f>
        <v>7341.4740513416837</v>
      </c>
      <c r="AV12" s="227">
        <f ca="1">IF(AV$6&gt;='Rent Roll'!$M20,('Rent Roll'!$G20*'Rent Roll'!$D6/12)*((1+'Rent Roll'!$X20)^DATEDIF('Rent Roll'!$M20,AV$6,"Y")),
IF(AV$6&gt;'Rent Roll'!$L6,"-",
IF('Rent Roll'!$P6&gt;0,
IF(AND('Rent Roll'!$P6&gt;0,EDATE('Rent Roll'!$K6,'Rent Roll'!$P6*12)&gt;='Commercial Lease'!AV$6),
('Rent Roll'!$H6*'Rent Roll'!$D6/12)*((1+'Rent Roll'!$N6)^DATEDIF('Summary &amp; Purchase Assumptions'!$C$18,AV$6,"Y")),
OFFSET(AU12,0,-DATEDIF(EDATE('Rent Roll'!$K6,'Rent Roll'!$P6*12),AV$6,"M"))*((1+'Rent Roll'!$O6)^(DATEDIF(EDATE('Rent Roll'!$K6,'Rent Roll'!$P6*12),AV$6,"Y")+1))),('Rent Roll'!$H6*'Rent Roll'!$D6/12)*((1+'Rent Roll'!$N6)^DATEDIF('Summary &amp; Purchase Assumptions'!$C$18,AV$6,"Y")))))</f>
        <v>7341.4740513416837</v>
      </c>
      <c r="AW12" s="227">
        <f ca="1">IF(AW$6&gt;='Rent Roll'!$M20,('Rent Roll'!$G20*'Rent Roll'!$D6/12)*((1+'Rent Roll'!$X20)^DATEDIF('Rent Roll'!$M20,AW$6,"Y")),
IF(AW$6&gt;'Rent Roll'!$L6,"-",
IF('Rent Roll'!$P6&gt;0,
IF(AND('Rent Roll'!$P6&gt;0,EDATE('Rent Roll'!$K6,'Rent Roll'!$P6*12)&gt;='Commercial Lease'!AW$6),
('Rent Roll'!$H6*'Rent Roll'!$D6/12)*((1+'Rent Roll'!$N6)^DATEDIF('Summary &amp; Purchase Assumptions'!$C$18,AW$6,"Y")),
OFFSET(AV12,0,-DATEDIF(EDATE('Rent Roll'!$K6,'Rent Roll'!$P6*12),AW$6,"M"))*((1+'Rent Roll'!$O6)^(DATEDIF(EDATE('Rent Roll'!$K6,'Rent Roll'!$P6*12),AW$6,"Y")+1))),('Rent Roll'!$H6*'Rent Roll'!$D6/12)*((1+'Rent Roll'!$N6)^DATEDIF('Summary &amp; Purchase Assumptions'!$C$18,AW$6,"Y")))))</f>
        <v>7341.4740513416837</v>
      </c>
      <c r="AX12" s="227">
        <f ca="1">IF(AX$6&gt;='Rent Roll'!$M20,('Rent Roll'!$G20*'Rent Roll'!$D6/12)*((1+'Rent Roll'!$X20)^DATEDIF('Rent Roll'!$M20,AX$6,"Y")),
IF(AX$6&gt;'Rent Roll'!$L6,"-",
IF('Rent Roll'!$P6&gt;0,
IF(AND('Rent Roll'!$P6&gt;0,EDATE('Rent Roll'!$K6,'Rent Roll'!$P6*12)&gt;='Commercial Lease'!AX$6),
('Rent Roll'!$H6*'Rent Roll'!$D6/12)*((1+'Rent Roll'!$N6)^DATEDIF('Summary &amp; Purchase Assumptions'!$C$18,AX$6,"Y")),
OFFSET(AW12,0,-DATEDIF(EDATE('Rent Roll'!$K6,'Rent Roll'!$P6*12),AX$6,"M"))*((1+'Rent Roll'!$O6)^(DATEDIF(EDATE('Rent Roll'!$K6,'Rent Roll'!$P6*12),AX$6,"Y")+1))),('Rent Roll'!$H6*'Rent Roll'!$D6/12)*((1+'Rent Roll'!$N6)^DATEDIF('Summary &amp; Purchase Assumptions'!$C$18,AX$6,"Y")))))</f>
        <v>7341.4740513416837</v>
      </c>
      <c r="AY12" s="227">
        <f ca="1">IF(AY$6&gt;='Rent Roll'!$M20,('Rent Roll'!$G20*'Rent Roll'!$D6/12)*((1+'Rent Roll'!$X20)^DATEDIF('Rent Roll'!$M20,AY$6,"Y")),
IF(AY$6&gt;'Rent Roll'!$L6,"-",
IF('Rent Roll'!$P6&gt;0,
IF(AND('Rent Roll'!$P6&gt;0,EDATE('Rent Roll'!$K6,'Rent Roll'!$P6*12)&gt;='Commercial Lease'!AY$6),
('Rent Roll'!$H6*'Rent Roll'!$D6/12)*((1+'Rent Roll'!$N6)^DATEDIF('Summary &amp; Purchase Assumptions'!$C$18,AY$6,"Y")),
OFFSET(AX12,0,-DATEDIF(EDATE('Rent Roll'!$K6,'Rent Roll'!$P6*12),AY$6,"M"))*((1+'Rent Roll'!$O6)^(DATEDIF(EDATE('Rent Roll'!$K6,'Rent Roll'!$P6*12),AY$6,"Y")+1))),('Rent Roll'!$H6*'Rent Roll'!$D6/12)*((1+'Rent Roll'!$N6)^DATEDIF('Summary &amp; Purchase Assumptions'!$C$18,AY$6,"Y")))))</f>
        <v>7341.4740513416837</v>
      </c>
      <c r="AZ12" s="227">
        <f ca="1">IF(AZ$6&gt;='Rent Roll'!$M20,('Rent Roll'!$G20*'Rent Roll'!$D6/12)*((1+'Rent Roll'!$X20)^DATEDIF('Rent Roll'!$M20,AZ$6,"Y")),
IF(AZ$6&gt;'Rent Roll'!$L6,"-",
IF('Rent Roll'!$P6&gt;0,
IF(AND('Rent Roll'!$P6&gt;0,EDATE('Rent Roll'!$K6,'Rent Roll'!$P6*12)&gt;='Commercial Lease'!AZ$6),
('Rent Roll'!$H6*'Rent Roll'!$D6/12)*((1+'Rent Roll'!$N6)^DATEDIF('Summary &amp; Purchase Assumptions'!$C$18,AZ$6,"Y")),
OFFSET(AY12,0,-DATEDIF(EDATE('Rent Roll'!$K6,'Rent Roll'!$P6*12),AZ$6,"M"))*((1+'Rent Roll'!$O6)^(DATEDIF(EDATE('Rent Roll'!$K6,'Rent Roll'!$P6*12),AZ$6,"Y")+1))),('Rent Roll'!$H6*'Rent Roll'!$D6/12)*((1+'Rent Roll'!$N6)^DATEDIF('Summary &amp; Purchase Assumptions'!$C$18,AZ$6,"Y")))))</f>
        <v>7341.4740513416837</v>
      </c>
      <c r="BA12" s="227">
        <f ca="1">IF(BA$6&gt;='Rent Roll'!$M20,('Rent Roll'!$G20*'Rent Roll'!$D6/12)*((1+'Rent Roll'!$X20)^DATEDIF('Rent Roll'!$M20,BA$6,"Y")),
IF(BA$6&gt;'Rent Roll'!$L6,"-",
IF('Rent Roll'!$P6&gt;0,
IF(AND('Rent Roll'!$P6&gt;0,EDATE('Rent Roll'!$K6,'Rent Roll'!$P6*12)&gt;='Commercial Lease'!BA$6),
('Rent Roll'!$H6*'Rent Roll'!$D6/12)*((1+'Rent Roll'!$N6)^DATEDIF('Summary &amp; Purchase Assumptions'!$C$18,BA$6,"Y")),
OFFSET(AZ12,0,-DATEDIF(EDATE('Rent Roll'!$K6,'Rent Roll'!$P6*12),BA$6,"M"))*((1+'Rent Roll'!$O6)^(DATEDIF(EDATE('Rent Roll'!$K6,'Rent Roll'!$P6*12),BA$6,"Y")+1))),('Rent Roll'!$H6*'Rent Roll'!$D6/12)*((1+'Rent Roll'!$N6)^DATEDIF('Summary &amp; Purchase Assumptions'!$C$18,BA$6,"Y")))))</f>
        <v>7341.4740513416837</v>
      </c>
      <c r="BB12" s="227">
        <f ca="1">IF(BB$6&gt;='Rent Roll'!$M20,('Rent Roll'!$G20*'Rent Roll'!$D6/12)*((1+'Rent Roll'!$X20)^DATEDIF('Rent Roll'!$M20,BB$6,"Y")),
IF(BB$6&gt;'Rent Roll'!$L6,"-",
IF('Rent Roll'!$P6&gt;0,
IF(AND('Rent Roll'!$P6&gt;0,EDATE('Rent Roll'!$K6,'Rent Roll'!$P6*12)&gt;='Commercial Lease'!BB$6),
('Rent Roll'!$H6*'Rent Roll'!$D6/12)*((1+'Rent Roll'!$N6)^DATEDIF('Summary &amp; Purchase Assumptions'!$C$18,BB$6,"Y")),
OFFSET(BA12,0,-DATEDIF(EDATE('Rent Roll'!$K6,'Rent Roll'!$P6*12),BB$6,"M"))*((1+'Rent Roll'!$O6)^(DATEDIF(EDATE('Rent Roll'!$K6,'Rent Roll'!$P6*12),BB$6,"Y")+1))),('Rent Roll'!$H6*'Rent Roll'!$D6/12)*((1+'Rent Roll'!$N6)^DATEDIF('Summary &amp; Purchase Assumptions'!$C$18,BB$6,"Y")))))</f>
        <v>7561.7182728819344</v>
      </c>
      <c r="BC12" s="227">
        <f ca="1">IF(BC$6&gt;='Rent Roll'!$M20,('Rent Roll'!$G20*'Rent Roll'!$D6/12)*((1+'Rent Roll'!$X20)^DATEDIF('Rent Roll'!$M20,BC$6,"Y")),
IF(BC$6&gt;'Rent Roll'!$L6,"-",
IF('Rent Roll'!$P6&gt;0,
IF(AND('Rent Roll'!$P6&gt;0,EDATE('Rent Roll'!$K6,'Rent Roll'!$P6*12)&gt;='Commercial Lease'!BC$6),
('Rent Roll'!$H6*'Rent Roll'!$D6/12)*((1+'Rent Roll'!$N6)^DATEDIF('Summary &amp; Purchase Assumptions'!$C$18,BC$6,"Y")),
OFFSET(BB12,0,-DATEDIF(EDATE('Rent Roll'!$K6,'Rent Roll'!$P6*12),BC$6,"M"))*((1+'Rent Roll'!$O6)^(DATEDIF(EDATE('Rent Roll'!$K6,'Rent Roll'!$P6*12),BC$6,"Y")+1))),('Rent Roll'!$H6*'Rent Roll'!$D6/12)*((1+'Rent Roll'!$N6)^DATEDIF('Summary &amp; Purchase Assumptions'!$C$18,BC$6,"Y")))))</f>
        <v>7561.7182728819344</v>
      </c>
      <c r="BD12" s="227">
        <f ca="1">IF(BD$6&gt;='Rent Roll'!$M20,('Rent Roll'!$G20*'Rent Roll'!$D6/12)*((1+'Rent Roll'!$X20)^DATEDIF('Rent Roll'!$M20,BD$6,"Y")),
IF(BD$6&gt;'Rent Roll'!$L6,"-",
IF('Rent Roll'!$P6&gt;0,
IF(AND('Rent Roll'!$P6&gt;0,EDATE('Rent Roll'!$K6,'Rent Roll'!$P6*12)&gt;='Commercial Lease'!BD$6),
('Rent Roll'!$H6*'Rent Roll'!$D6/12)*((1+'Rent Roll'!$N6)^DATEDIF('Summary &amp; Purchase Assumptions'!$C$18,BD$6,"Y")),
OFFSET(BC12,0,-DATEDIF(EDATE('Rent Roll'!$K6,'Rent Roll'!$P6*12),BD$6,"M"))*((1+'Rent Roll'!$O6)^(DATEDIF(EDATE('Rent Roll'!$K6,'Rent Roll'!$P6*12),BD$6,"Y")+1))),('Rent Roll'!$H6*'Rent Roll'!$D6/12)*((1+'Rent Roll'!$N6)^DATEDIF('Summary &amp; Purchase Assumptions'!$C$18,BD$6,"Y")))))</f>
        <v>7561.7182728819344</v>
      </c>
      <c r="BE12" s="227">
        <f ca="1">IF(BE$6&gt;='Rent Roll'!$M20,('Rent Roll'!$G20*'Rent Roll'!$D6/12)*((1+'Rent Roll'!$X20)^DATEDIF('Rent Roll'!$M20,BE$6,"Y")),
IF(BE$6&gt;'Rent Roll'!$L6,"-",
IF('Rent Roll'!$P6&gt;0,
IF(AND('Rent Roll'!$P6&gt;0,EDATE('Rent Roll'!$K6,'Rent Roll'!$P6*12)&gt;='Commercial Lease'!BE$6),
('Rent Roll'!$H6*'Rent Roll'!$D6/12)*((1+'Rent Roll'!$N6)^DATEDIF('Summary &amp; Purchase Assumptions'!$C$18,BE$6,"Y")),
OFFSET(BD12,0,-DATEDIF(EDATE('Rent Roll'!$K6,'Rent Roll'!$P6*12),BE$6,"M"))*((1+'Rent Roll'!$O6)^(DATEDIF(EDATE('Rent Roll'!$K6,'Rent Roll'!$P6*12),BE$6,"Y")+1))),('Rent Roll'!$H6*'Rent Roll'!$D6/12)*((1+'Rent Roll'!$N6)^DATEDIF('Summary &amp; Purchase Assumptions'!$C$18,BE$6,"Y")))))</f>
        <v>7561.7182728819344</v>
      </c>
      <c r="BF12" s="227">
        <f ca="1">IF(BF$6&gt;='Rent Roll'!$M20,('Rent Roll'!$G20*'Rent Roll'!$D6/12)*((1+'Rent Roll'!$X20)^DATEDIF('Rent Roll'!$M20,BF$6,"Y")),
IF(BF$6&gt;'Rent Roll'!$L6,"-",
IF('Rent Roll'!$P6&gt;0,
IF(AND('Rent Roll'!$P6&gt;0,EDATE('Rent Roll'!$K6,'Rent Roll'!$P6*12)&gt;='Commercial Lease'!BF$6),
('Rent Roll'!$H6*'Rent Roll'!$D6/12)*((1+'Rent Roll'!$N6)^DATEDIF('Summary &amp; Purchase Assumptions'!$C$18,BF$6,"Y")),
OFFSET(BE12,0,-DATEDIF(EDATE('Rent Roll'!$K6,'Rent Roll'!$P6*12),BF$6,"M"))*((1+'Rent Roll'!$O6)^(DATEDIF(EDATE('Rent Roll'!$K6,'Rent Roll'!$P6*12),BF$6,"Y")+1))),('Rent Roll'!$H6*'Rent Roll'!$D6/12)*((1+'Rent Roll'!$N6)^DATEDIF('Summary &amp; Purchase Assumptions'!$C$18,BF$6,"Y")))))</f>
        <v>7561.7182728819344</v>
      </c>
      <c r="BG12" s="227">
        <f ca="1">IF(BG$6&gt;='Rent Roll'!$M20,('Rent Roll'!$G20*'Rent Roll'!$D6/12)*((1+'Rent Roll'!$X20)^DATEDIF('Rent Roll'!$M20,BG$6,"Y")),
IF(BG$6&gt;'Rent Roll'!$L6,"-",
IF('Rent Roll'!$P6&gt;0,
IF(AND('Rent Roll'!$P6&gt;0,EDATE('Rent Roll'!$K6,'Rent Roll'!$P6*12)&gt;='Commercial Lease'!BG$6),
('Rent Roll'!$H6*'Rent Roll'!$D6/12)*((1+'Rent Roll'!$N6)^DATEDIF('Summary &amp; Purchase Assumptions'!$C$18,BG$6,"Y")),
OFFSET(BF12,0,-DATEDIF(EDATE('Rent Roll'!$K6,'Rent Roll'!$P6*12),BG$6,"M"))*((1+'Rent Roll'!$O6)^(DATEDIF(EDATE('Rent Roll'!$K6,'Rent Roll'!$P6*12),BG$6,"Y")+1))),('Rent Roll'!$H6*'Rent Roll'!$D6/12)*((1+'Rent Roll'!$N6)^DATEDIF('Summary &amp; Purchase Assumptions'!$C$18,BG$6,"Y")))))</f>
        <v>7561.7182728819344</v>
      </c>
      <c r="BH12" s="227">
        <f ca="1">IF(BH$6&gt;='Rent Roll'!$M20,('Rent Roll'!$G20*'Rent Roll'!$D6/12)*((1+'Rent Roll'!$X20)^DATEDIF('Rent Roll'!$M20,BH$6,"Y")),
IF(BH$6&gt;'Rent Roll'!$L6,"-",
IF('Rent Roll'!$P6&gt;0,
IF(AND('Rent Roll'!$P6&gt;0,EDATE('Rent Roll'!$K6,'Rent Roll'!$P6*12)&gt;='Commercial Lease'!BH$6),
('Rent Roll'!$H6*'Rent Roll'!$D6/12)*((1+'Rent Roll'!$N6)^DATEDIF('Summary &amp; Purchase Assumptions'!$C$18,BH$6,"Y")),
OFFSET(BG12,0,-DATEDIF(EDATE('Rent Roll'!$K6,'Rent Roll'!$P6*12),BH$6,"M"))*((1+'Rent Roll'!$O6)^(DATEDIF(EDATE('Rent Roll'!$K6,'Rent Roll'!$P6*12),BH$6,"Y")+1))),('Rent Roll'!$H6*'Rent Roll'!$D6/12)*((1+'Rent Roll'!$N6)^DATEDIF('Summary &amp; Purchase Assumptions'!$C$18,BH$6,"Y")))))</f>
        <v>7561.7182728819344</v>
      </c>
      <c r="BI12" s="227">
        <f ca="1">IF(BI$6&gt;='Rent Roll'!$M20,('Rent Roll'!$G20*'Rent Roll'!$D6/12)*((1+'Rent Roll'!$X20)^DATEDIF('Rent Roll'!$M20,BI$6,"Y")),
IF(BI$6&gt;'Rent Roll'!$L6,"-",
IF('Rent Roll'!$P6&gt;0,
IF(AND('Rent Roll'!$P6&gt;0,EDATE('Rent Roll'!$K6,'Rent Roll'!$P6*12)&gt;='Commercial Lease'!BI$6),
('Rent Roll'!$H6*'Rent Roll'!$D6/12)*((1+'Rent Roll'!$N6)^DATEDIF('Summary &amp; Purchase Assumptions'!$C$18,BI$6,"Y")),
OFFSET(BH12,0,-DATEDIF(EDATE('Rent Roll'!$K6,'Rent Roll'!$P6*12),BI$6,"M"))*((1+'Rent Roll'!$O6)^(DATEDIF(EDATE('Rent Roll'!$K6,'Rent Roll'!$P6*12),BI$6,"Y")+1))),('Rent Roll'!$H6*'Rent Roll'!$D6/12)*((1+'Rent Roll'!$N6)^DATEDIF('Summary &amp; Purchase Assumptions'!$C$18,BI$6,"Y")))))</f>
        <v>7561.7182728819344</v>
      </c>
      <c r="BJ12" s="227">
        <f ca="1">IF(BJ$6&gt;='Rent Roll'!$M20,('Rent Roll'!$G20*'Rent Roll'!$D6/12)*((1+'Rent Roll'!$X20)^DATEDIF('Rent Roll'!$M20,BJ$6,"Y")),
IF(BJ$6&gt;'Rent Roll'!$L6,"-",
IF('Rent Roll'!$P6&gt;0,
IF(AND('Rent Roll'!$P6&gt;0,EDATE('Rent Roll'!$K6,'Rent Roll'!$P6*12)&gt;='Commercial Lease'!BJ$6),
('Rent Roll'!$H6*'Rent Roll'!$D6/12)*((1+'Rent Roll'!$N6)^DATEDIF('Summary &amp; Purchase Assumptions'!$C$18,BJ$6,"Y")),
OFFSET(BI12,0,-DATEDIF(EDATE('Rent Roll'!$K6,'Rent Roll'!$P6*12),BJ$6,"M"))*((1+'Rent Roll'!$O6)^(DATEDIF(EDATE('Rent Roll'!$K6,'Rent Roll'!$P6*12),BJ$6,"Y")+1))),('Rent Roll'!$H6*'Rent Roll'!$D6/12)*((1+'Rent Roll'!$N6)^DATEDIF('Summary &amp; Purchase Assumptions'!$C$18,BJ$6,"Y")))))</f>
        <v>7561.7182728819344</v>
      </c>
      <c r="BK12" s="227">
        <f ca="1">IF(BK$6&gt;='Rent Roll'!$M20,('Rent Roll'!$G20*'Rent Roll'!$D6/12)*((1+'Rent Roll'!$X20)^DATEDIF('Rent Roll'!$M20,BK$6,"Y")),
IF(BK$6&gt;'Rent Roll'!$L6,"-",
IF('Rent Roll'!$P6&gt;0,
IF(AND('Rent Roll'!$P6&gt;0,EDATE('Rent Roll'!$K6,'Rent Roll'!$P6*12)&gt;='Commercial Lease'!BK$6),
('Rent Roll'!$H6*'Rent Roll'!$D6/12)*((1+'Rent Roll'!$N6)^DATEDIF('Summary &amp; Purchase Assumptions'!$C$18,BK$6,"Y")),
OFFSET(BJ12,0,-DATEDIF(EDATE('Rent Roll'!$K6,'Rent Roll'!$P6*12),BK$6,"M"))*((1+'Rent Roll'!$O6)^(DATEDIF(EDATE('Rent Roll'!$K6,'Rent Roll'!$P6*12),BK$6,"Y")+1))),('Rent Roll'!$H6*'Rent Roll'!$D6/12)*((1+'Rent Roll'!$N6)^DATEDIF('Summary &amp; Purchase Assumptions'!$C$18,BK$6,"Y")))))</f>
        <v>7561.7182728819344</v>
      </c>
      <c r="BL12" s="227">
        <f ca="1">IF(BL$6&gt;='Rent Roll'!$M20,('Rent Roll'!$G20*'Rent Roll'!$D6/12)*((1+'Rent Roll'!$X20)^DATEDIF('Rent Roll'!$M20,BL$6,"Y")),
IF(BL$6&gt;'Rent Roll'!$L6,"-",
IF('Rent Roll'!$P6&gt;0,
IF(AND('Rent Roll'!$P6&gt;0,EDATE('Rent Roll'!$K6,'Rent Roll'!$P6*12)&gt;='Commercial Lease'!BL$6),
('Rent Roll'!$H6*'Rent Roll'!$D6/12)*((1+'Rent Roll'!$N6)^DATEDIF('Summary &amp; Purchase Assumptions'!$C$18,BL$6,"Y")),
OFFSET(BK12,0,-DATEDIF(EDATE('Rent Roll'!$K6,'Rent Roll'!$P6*12),BL$6,"M"))*((1+'Rent Roll'!$O6)^(DATEDIF(EDATE('Rent Roll'!$K6,'Rent Roll'!$P6*12),BL$6,"Y")+1))),('Rent Roll'!$H6*'Rent Roll'!$D6/12)*((1+'Rent Roll'!$N6)^DATEDIF('Summary &amp; Purchase Assumptions'!$C$18,BL$6,"Y")))))</f>
        <v>7561.7182728819344</v>
      </c>
      <c r="BM12" s="227">
        <f ca="1">IF(BM$6&gt;='Rent Roll'!$M20,('Rent Roll'!$G20*'Rent Roll'!$D6/12)*((1+'Rent Roll'!$X20)^DATEDIF('Rent Roll'!$M20,BM$6,"Y")),
IF(BM$6&gt;'Rent Roll'!$L6,"-",
IF('Rent Roll'!$P6&gt;0,
IF(AND('Rent Roll'!$P6&gt;0,EDATE('Rent Roll'!$K6,'Rent Roll'!$P6*12)&gt;='Commercial Lease'!BM$6),
('Rent Roll'!$H6*'Rent Roll'!$D6/12)*((1+'Rent Roll'!$N6)^DATEDIF('Summary &amp; Purchase Assumptions'!$C$18,BM$6,"Y")),
OFFSET(BL12,0,-DATEDIF(EDATE('Rent Roll'!$K6,'Rent Roll'!$P6*12),BM$6,"M"))*((1+'Rent Roll'!$O6)^(DATEDIF(EDATE('Rent Roll'!$K6,'Rent Roll'!$P6*12),BM$6,"Y")+1))),('Rent Roll'!$H6*'Rent Roll'!$D6/12)*((1+'Rent Roll'!$N6)^DATEDIF('Summary &amp; Purchase Assumptions'!$C$18,BM$6,"Y")))))</f>
        <v>7561.7182728819344</v>
      </c>
      <c r="BN12" s="227">
        <f ca="1">IF(BN$6&gt;='Rent Roll'!$M20,('Rent Roll'!$G20*'Rent Roll'!$D6/12)*((1+'Rent Roll'!$X20)^DATEDIF('Rent Roll'!$M20,BN$6,"Y")),
IF(BN$6&gt;'Rent Roll'!$L6,"-",
IF('Rent Roll'!$P6&gt;0,
IF(AND('Rent Roll'!$P6&gt;0,EDATE('Rent Roll'!$K6,'Rent Roll'!$P6*12)&gt;='Commercial Lease'!BN$6),
('Rent Roll'!$H6*'Rent Roll'!$D6/12)*((1+'Rent Roll'!$N6)^DATEDIF('Summary &amp; Purchase Assumptions'!$C$18,BN$6,"Y")),
OFFSET(BM12,0,-DATEDIF(EDATE('Rent Roll'!$K6,'Rent Roll'!$P6*12),BN$6,"M"))*((1+'Rent Roll'!$O6)^(DATEDIF(EDATE('Rent Roll'!$K6,'Rent Roll'!$P6*12),BN$6,"Y")+1))),('Rent Roll'!$H6*'Rent Roll'!$D6/12)*((1+'Rent Roll'!$N6)^DATEDIF('Summary &amp; Purchase Assumptions'!$C$18,BN$6,"Y")))))</f>
        <v>7788.5698210683913</v>
      </c>
      <c r="BO12" s="227">
        <f ca="1">IF(BO$6&gt;='Rent Roll'!$M20,('Rent Roll'!$G20*'Rent Roll'!$D6/12)*((1+'Rent Roll'!$X20)^DATEDIF('Rent Roll'!$M20,BO$6,"Y")),
IF(BO$6&gt;'Rent Roll'!$L6,"-",
IF('Rent Roll'!$P6&gt;0,
IF(AND('Rent Roll'!$P6&gt;0,EDATE('Rent Roll'!$K6,'Rent Roll'!$P6*12)&gt;='Commercial Lease'!BO$6),
('Rent Roll'!$H6*'Rent Roll'!$D6/12)*((1+'Rent Roll'!$N6)^DATEDIF('Summary &amp; Purchase Assumptions'!$C$18,BO$6,"Y")),
OFFSET(BN12,0,-DATEDIF(EDATE('Rent Roll'!$K6,'Rent Roll'!$P6*12),BO$6,"M"))*((1+'Rent Roll'!$O6)^(DATEDIF(EDATE('Rent Roll'!$K6,'Rent Roll'!$P6*12),BO$6,"Y")+1))),('Rent Roll'!$H6*'Rent Roll'!$D6/12)*((1+'Rent Roll'!$N6)^DATEDIF('Summary &amp; Purchase Assumptions'!$C$18,BO$6,"Y")))))</f>
        <v>7788.5698210683913</v>
      </c>
      <c r="BP12" s="227">
        <f ca="1">IF(BP$6&gt;='Rent Roll'!$M20,('Rent Roll'!$G20*'Rent Roll'!$D6/12)*((1+'Rent Roll'!$X20)^DATEDIF('Rent Roll'!$M20,BP$6,"Y")),
IF(BP$6&gt;'Rent Roll'!$L6,"-",
IF('Rent Roll'!$P6&gt;0,
IF(AND('Rent Roll'!$P6&gt;0,EDATE('Rent Roll'!$K6,'Rent Roll'!$P6*12)&gt;='Commercial Lease'!BP$6),
('Rent Roll'!$H6*'Rent Roll'!$D6/12)*((1+'Rent Roll'!$N6)^DATEDIF('Summary &amp; Purchase Assumptions'!$C$18,BP$6,"Y")),
OFFSET(BO12,0,-DATEDIF(EDATE('Rent Roll'!$K6,'Rent Roll'!$P6*12),BP$6,"M"))*((1+'Rent Roll'!$O6)^(DATEDIF(EDATE('Rent Roll'!$K6,'Rent Roll'!$P6*12),BP$6,"Y")+1))),('Rent Roll'!$H6*'Rent Roll'!$D6/12)*((1+'Rent Roll'!$N6)^DATEDIF('Summary &amp; Purchase Assumptions'!$C$18,BP$6,"Y")))))</f>
        <v>7788.5698210683913</v>
      </c>
      <c r="BQ12" s="227">
        <f ca="1">IF(BQ$6&gt;='Rent Roll'!$M20,('Rent Roll'!$G20*'Rent Roll'!$D6/12)*((1+'Rent Roll'!$X20)^DATEDIF('Rent Roll'!$M20,BQ$6,"Y")),
IF(BQ$6&gt;'Rent Roll'!$L6,"-",
IF('Rent Roll'!$P6&gt;0,
IF(AND('Rent Roll'!$P6&gt;0,EDATE('Rent Roll'!$K6,'Rent Roll'!$P6*12)&gt;='Commercial Lease'!BQ$6),
('Rent Roll'!$H6*'Rent Roll'!$D6/12)*((1+'Rent Roll'!$N6)^DATEDIF('Summary &amp; Purchase Assumptions'!$C$18,BQ$6,"Y")),
OFFSET(BP12,0,-DATEDIF(EDATE('Rent Roll'!$K6,'Rent Roll'!$P6*12),BQ$6,"M"))*((1+'Rent Roll'!$O6)^(DATEDIF(EDATE('Rent Roll'!$K6,'Rent Roll'!$P6*12),BQ$6,"Y")+1))),('Rent Roll'!$H6*'Rent Roll'!$D6/12)*((1+'Rent Roll'!$N6)^DATEDIF('Summary &amp; Purchase Assumptions'!$C$18,BQ$6,"Y")))))</f>
        <v>7788.5698210683913</v>
      </c>
      <c r="BR12" s="227">
        <f ca="1">IF(BR$6&gt;='Rent Roll'!$M20,('Rent Roll'!$G20*'Rent Roll'!$D6/12)*((1+'Rent Roll'!$X20)^DATEDIF('Rent Roll'!$M20,BR$6,"Y")),
IF(BR$6&gt;'Rent Roll'!$L6,"-",
IF('Rent Roll'!$P6&gt;0,
IF(AND('Rent Roll'!$P6&gt;0,EDATE('Rent Roll'!$K6,'Rent Roll'!$P6*12)&gt;='Commercial Lease'!BR$6),
('Rent Roll'!$H6*'Rent Roll'!$D6/12)*((1+'Rent Roll'!$N6)^DATEDIF('Summary &amp; Purchase Assumptions'!$C$18,BR$6,"Y")),
OFFSET(BQ12,0,-DATEDIF(EDATE('Rent Roll'!$K6,'Rent Roll'!$P6*12),BR$6,"M"))*((1+'Rent Roll'!$O6)^(DATEDIF(EDATE('Rent Roll'!$K6,'Rent Roll'!$P6*12),BR$6,"Y")+1))),('Rent Roll'!$H6*'Rent Roll'!$D6/12)*((1+'Rent Roll'!$N6)^DATEDIF('Summary &amp; Purchase Assumptions'!$C$18,BR$6,"Y")))))</f>
        <v>7788.5698210683913</v>
      </c>
      <c r="BS12" s="227">
        <f ca="1">IF(BS$6&gt;='Rent Roll'!$M20,('Rent Roll'!$G20*'Rent Roll'!$D6/12)*((1+'Rent Roll'!$X20)^DATEDIF('Rent Roll'!$M20,BS$6,"Y")),
IF(BS$6&gt;'Rent Roll'!$L6,"-",
IF('Rent Roll'!$P6&gt;0,
IF(AND('Rent Roll'!$P6&gt;0,EDATE('Rent Roll'!$K6,'Rent Roll'!$P6*12)&gt;='Commercial Lease'!BS$6),
('Rent Roll'!$H6*'Rent Roll'!$D6/12)*((1+'Rent Roll'!$N6)^DATEDIF('Summary &amp; Purchase Assumptions'!$C$18,BS$6,"Y")),
OFFSET(BR12,0,-DATEDIF(EDATE('Rent Roll'!$K6,'Rent Roll'!$P6*12),BS$6,"M"))*((1+'Rent Roll'!$O6)^(DATEDIF(EDATE('Rent Roll'!$K6,'Rent Roll'!$P6*12),BS$6,"Y")+1))),('Rent Roll'!$H6*'Rent Roll'!$D6/12)*((1+'Rent Roll'!$N6)^DATEDIF('Summary &amp; Purchase Assumptions'!$C$18,BS$6,"Y")))))</f>
        <v>7788.5698210683913</v>
      </c>
      <c r="BT12" s="227">
        <f ca="1">IF(BT$6&gt;='Rent Roll'!$M20,('Rent Roll'!$G20*'Rent Roll'!$D6/12)*((1+'Rent Roll'!$X20)^DATEDIF('Rent Roll'!$M20,BT$6,"Y")),
IF(BT$6&gt;'Rent Roll'!$L6,"-",
IF('Rent Roll'!$P6&gt;0,
IF(AND('Rent Roll'!$P6&gt;0,EDATE('Rent Roll'!$K6,'Rent Roll'!$P6*12)&gt;='Commercial Lease'!BT$6),
('Rent Roll'!$H6*'Rent Roll'!$D6/12)*((1+'Rent Roll'!$N6)^DATEDIF('Summary &amp; Purchase Assumptions'!$C$18,BT$6,"Y")),
OFFSET(BS12,0,-DATEDIF(EDATE('Rent Roll'!$K6,'Rent Roll'!$P6*12),BT$6,"M"))*((1+'Rent Roll'!$O6)^(DATEDIF(EDATE('Rent Roll'!$K6,'Rent Roll'!$P6*12),BT$6,"Y")+1))),('Rent Roll'!$H6*'Rent Roll'!$D6/12)*((1+'Rent Roll'!$N6)^DATEDIF('Summary &amp; Purchase Assumptions'!$C$18,BT$6,"Y")))))</f>
        <v>7788.5698210683913</v>
      </c>
      <c r="BU12" s="227">
        <f ca="1">IF(BU$6&gt;='Rent Roll'!$M20,('Rent Roll'!$G20*'Rent Roll'!$D6/12)*((1+'Rent Roll'!$X20)^DATEDIF('Rent Roll'!$M20,BU$6,"Y")),
IF(BU$6&gt;'Rent Roll'!$L6,"-",
IF('Rent Roll'!$P6&gt;0,
IF(AND('Rent Roll'!$P6&gt;0,EDATE('Rent Roll'!$K6,'Rent Roll'!$P6*12)&gt;='Commercial Lease'!BU$6),
('Rent Roll'!$H6*'Rent Roll'!$D6/12)*((1+'Rent Roll'!$N6)^DATEDIF('Summary &amp; Purchase Assumptions'!$C$18,BU$6,"Y")),
OFFSET(BT12,0,-DATEDIF(EDATE('Rent Roll'!$K6,'Rent Roll'!$P6*12),BU$6,"M"))*((1+'Rent Roll'!$O6)^(DATEDIF(EDATE('Rent Roll'!$K6,'Rent Roll'!$P6*12),BU$6,"Y")+1))),('Rent Roll'!$H6*'Rent Roll'!$D6/12)*((1+'Rent Roll'!$N6)^DATEDIF('Summary &amp; Purchase Assumptions'!$C$18,BU$6,"Y")))))</f>
        <v>7788.5698210683913</v>
      </c>
      <c r="BV12" s="227">
        <f ca="1">IF(BV$6&gt;='Rent Roll'!$M20,('Rent Roll'!$G20*'Rent Roll'!$D6/12)*((1+'Rent Roll'!$X20)^DATEDIF('Rent Roll'!$M20,BV$6,"Y")),
IF(BV$6&gt;'Rent Roll'!$L6,"-",
IF('Rent Roll'!$P6&gt;0,
IF(AND('Rent Roll'!$P6&gt;0,EDATE('Rent Roll'!$K6,'Rent Roll'!$P6*12)&gt;='Commercial Lease'!BV$6),
('Rent Roll'!$H6*'Rent Roll'!$D6/12)*((1+'Rent Roll'!$N6)^DATEDIF('Summary &amp; Purchase Assumptions'!$C$18,BV$6,"Y")),
OFFSET(BU12,0,-DATEDIF(EDATE('Rent Roll'!$K6,'Rent Roll'!$P6*12),BV$6,"M"))*((1+'Rent Roll'!$O6)^(DATEDIF(EDATE('Rent Roll'!$K6,'Rent Roll'!$P6*12),BV$6,"Y")+1))),('Rent Roll'!$H6*'Rent Roll'!$D6/12)*((1+'Rent Roll'!$N6)^DATEDIF('Summary &amp; Purchase Assumptions'!$C$18,BV$6,"Y")))))</f>
        <v>7788.5698210683913</v>
      </c>
      <c r="BW12" s="227">
        <f ca="1">IF(BW$6&gt;='Rent Roll'!$M20,('Rent Roll'!$G20*'Rent Roll'!$D6/12)*((1+'Rent Roll'!$X20)^DATEDIF('Rent Roll'!$M20,BW$6,"Y")),
IF(BW$6&gt;'Rent Roll'!$L6,"-",
IF('Rent Roll'!$P6&gt;0,
IF(AND('Rent Roll'!$P6&gt;0,EDATE('Rent Roll'!$K6,'Rent Roll'!$P6*12)&gt;='Commercial Lease'!BW$6),
('Rent Roll'!$H6*'Rent Roll'!$D6/12)*((1+'Rent Roll'!$N6)^DATEDIF('Summary &amp; Purchase Assumptions'!$C$18,BW$6,"Y")),
OFFSET(BV12,0,-DATEDIF(EDATE('Rent Roll'!$K6,'Rent Roll'!$P6*12),BW$6,"M"))*((1+'Rent Roll'!$O6)^(DATEDIF(EDATE('Rent Roll'!$K6,'Rent Roll'!$P6*12),BW$6,"Y")+1))),('Rent Roll'!$H6*'Rent Roll'!$D6/12)*((1+'Rent Roll'!$N6)^DATEDIF('Summary &amp; Purchase Assumptions'!$C$18,BW$6,"Y")))))</f>
        <v>7788.5698210683913</v>
      </c>
      <c r="BX12" s="227">
        <f ca="1">IF(BX$6&gt;='Rent Roll'!$M20,('Rent Roll'!$G20*'Rent Roll'!$D6/12)*((1+'Rent Roll'!$X20)^DATEDIF('Rent Roll'!$M20,BX$6,"Y")),
IF(BX$6&gt;'Rent Roll'!$L6,"-",
IF('Rent Roll'!$P6&gt;0,
IF(AND('Rent Roll'!$P6&gt;0,EDATE('Rent Roll'!$K6,'Rent Roll'!$P6*12)&gt;='Commercial Lease'!BX$6),
('Rent Roll'!$H6*'Rent Roll'!$D6/12)*((1+'Rent Roll'!$N6)^DATEDIF('Summary &amp; Purchase Assumptions'!$C$18,BX$6,"Y")),
OFFSET(BW12,0,-DATEDIF(EDATE('Rent Roll'!$K6,'Rent Roll'!$P6*12),BX$6,"M"))*((1+'Rent Roll'!$O6)^(DATEDIF(EDATE('Rent Roll'!$K6,'Rent Roll'!$P6*12),BX$6,"Y")+1))),('Rent Roll'!$H6*'Rent Roll'!$D6/12)*((1+'Rent Roll'!$N6)^DATEDIF('Summary &amp; Purchase Assumptions'!$C$18,BX$6,"Y")))))</f>
        <v>7788.5698210683913</v>
      </c>
      <c r="BY12" s="227">
        <f ca="1">IF(BY$6&gt;='Rent Roll'!$M20,('Rent Roll'!$G20*'Rent Roll'!$D6/12)*((1+'Rent Roll'!$X20)^DATEDIF('Rent Roll'!$M20,BY$6,"Y")),
IF(BY$6&gt;'Rent Roll'!$L6,"-",
IF('Rent Roll'!$P6&gt;0,
IF(AND('Rent Roll'!$P6&gt;0,EDATE('Rent Roll'!$K6,'Rent Roll'!$P6*12)&gt;='Commercial Lease'!BY$6),
('Rent Roll'!$H6*'Rent Roll'!$D6/12)*((1+'Rent Roll'!$N6)^DATEDIF('Summary &amp; Purchase Assumptions'!$C$18,BY$6,"Y")),
OFFSET(BX12,0,-DATEDIF(EDATE('Rent Roll'!$K6,'Rent Roll'!$P6*12),BY$6,"M"))*((1+'Rent Roll'!$O6)^(DATEDIF(EDATE('Rent Roll'!$K6,'Rent Roll'!$P6*12),BY$6,"Y")+1))),('Rent Roll'!$H6*'Rent Roll'!$D6/12)*((1+'Rent Roll'!$N6)^DATEDIF('Summary &amp; Purchase Assumptions'!$C$18,BY$6,"Y")))))</f>
        <v>7788.5698210683913</v>
      </c>
      <c r="BZ12" s="227">
        <f ca="1">IF(BZ$6&gt;='Rent Roll'!$M20,('Rent Roll'!$G20*'Rent Roll'!$D6/12)*((1+'Rent Roll'!$X20)^DATEDIF('Rent Roll'!$M20,BZ$6,"Y")),
IF(BZ$6&gt;'Rent Roll'!$L6,"-",
IF('Rent Roll'!$P6&gt;0,
IF(AND('Rent Roll'!$P6&gt;0,EDATE('Rent Roll'!$K6,'Rent Roll'!$P6*12)&gt;='Commercial Lease'!BZ$6),
('Rent Roll'!$H6*'Rent Roll'!$D6/12)*((1+'Rent Roll'!$N6)^DATEDIF('Summary &amp; Purchase Assumptions'!$C$18,BZ$6,"Y")),
OFFSET(BY12,0,-DATEDIF(EDATE('Rent Roll'!$K6,'Rent Roll'!$P6*12),BZ$6,"M"))*((1+'Rent Roll'!$O6)^(DATEDIF(EDATE('Rent Roll'!$K6,'Rent Roll'!$P6*12),BZ$6,"Y")+1))),('Rent Roll'!$H6*'Rent Roll'!$D6/12)*((1+'Rent Roll'!$N6)^DATEDIF('Summary &amp; Purchase Assumptions'!$C$18,BZ$6,"Y")))))</f>
        <v>8022.2269157004439</v>
      </c>
      <c r="CA12" s="227">
        <f ca="1">IF(CA$6&gt;='Rent Roll'!$M20,('Rent Roll'!$G20*'Rent Roll'!$D6/12)*((1+'Rent Roll'!$X20)^DATEDIF('Rent Roll'!$M20,CA$6,"Y")),
IF(CA$6&gt;'Rent Roll'!$L6,"-",
IF('Rent Roll'!$P6&gt;0,
IF(AND('Rent Roll'!$P6&gt;0,EDATE('Rent Roll'!$K6,'Rent Roll'!$P6*12)&gt;='Commercial Lease'!CA$6),
('Rent Roll'!$H6*'Rent Roll'!$D6/12)*((1+'Rent Roll'!$N6)^DATEDIF('Summary &amp; Purchase Assumptions'!$C$18,CA$6,"Y")),
OFFSET(BZ12,0,-DATEDIF(EDATE('Rent Roll'!$K6,'Rent Roll'!$P6*12),CA$6,"M"))*((1+'Rent Roll'!$O6)^(DATEDIF(EDATE('Rent Roll'!$K6,'Rent Roll'!$P6*12),CA$6,"Y")+1))),('Rent Roll'!$H6*'Rent Roll'!$D6/12)*((1+'Rent Roll'!$N6)^DATEDIF('Summary &amp; Purchase Assumptions'!$C$18,CA$6,"Y")))))</f>
        <v>8022.2269157004439</v>
      </c>
      <c r="CB12" s="227">
        <f ca="1">IF(CB$6&gt;='Rent Roll'!$M20,('Rent Roll'!$G20*'Rent Roll'!$D6/12)*((1+'Rent Roll'!$X20)^DATEDIF('Rent Roll'!$M20,CB$6,"Y")),
IF(CB$6&gt;'Rent Roll'!$L6,"-",
IF('Rent Roll'!$P6&gt;0,
IF(AND('Rent Roll'!$P6&gt;0,EDATE('Rent Roll'!$K6,'Rent Roll'!$P6*12)&gt;='Commercial Lease'!CB$6),
('Rent Roll'!$H6*'Rent Roll'!$D6/12)*((1+'Rent Roll'!$N6)^DATEDIF('Summary &amp; Purchase Assumptions'!$C$18,CB$6,"Y")),
OFFSET(CA12,0,-DATEDIF(EDATE('Rent Roll'!$K6,'Rent Roll'!$P6*12),CB$6,"M"))*((1+'Rent Roll'!$O6)^(DATEDIF(EDATE('Rent Roll'!$K6,'Rent Roll'!$P6*12),CB$6,"Y")+1))),('Rent Roll'!$H6*'Rent Roll'!$D6/12)*((1+'Rent Roll'!$N6)^DATEDIF('Summary &amp; Purchase Assumptions'!$C$18,CB$6,"Y")))))</f>
        <v>8022.2269157004439</v>
      </c>
      <c r="CC12" s="227">
        <f ca="1">IF(CC$6&gt;='Rent Roll'!$M20,('Rent Roll'!$G20*'Rent Roll'!$D6/12)*((1+'Rent Roll'!$X20)^DATEDIF('Rent Roll'!$M20,CC$6,"Y")),
IF(CC$6&gt;'Rent Roll'!$L6,"-",
IF('Rent Roll'!$P6&gt;0,
IF(AND('Rent Roll'!$P6&gt;0,EDATE('Rent Roll'!$K6,'Rent Roll'!$P6*12)&gt;='Commercial Lease'!CC$6),
('Rent Roll'!$H6*'Rent Roll'!$D6/12)*((1+'Rent Roll'!$N6)^DATEDIF('Summary &amp; Purchase Assumptions'!$C$18,CC$6,"Y")),
OFFSET(CB12,0,-DATEDIF(EDATE('Rent Roll'!$K6,'Rent Roll'!$P6*12),CC$6,"M"))*((1+'Rent Roll'!$O6)^(DATEDIF(EDATE('Rent Roll'!$K6,'Rent Roll'!$P6*12),CC$6,"Y")+1))),('Rent Roll'!$H6*'Rent Roll'!$D6/12)*((1+'Rent Roll'!$N6)^DATEDIF('Summary &amp; Purchase Assumptions'!$C$18,CC$6,"Y")))))</f>
        <v>8022.2269157004439</v>
      </c>
      <c r="CD12" s="227">
        <f ca="1">IF(CD$6&gt;='Rent Roll'!$M20,('Rent Roll'!$G20*'Rent Roll'!$D6/12)*((1+'Rent Roll'!$X20)^DATEDIF('Rent Roll'!$M20,CD$6,"Y")),
IF(CD$6&gt;'Rent Roll'!$L6,"-",
IF('Rent Roll'!$P6&gt;0,
IF(AND('Rent Roll'!$P6&gt;0,EDATE('Rent Roll'!$K6,'Rent Roll'!$P6*12)&gt;='Commercial Lease'!CD$6),
('Rent Roll'!$H6*'Rent Roll'!$D6/12)*((1+'Rent Roll'!$N6)^DATEDIF('Summary &amp; Purchase Assumptions'!$C$18,CD$6,"Y")),
OFFSET(CC12,0,-DATEDIF(EDATE('Rent Roll'!$K6,'Rent Roll'!$P6*12),CD$6,"M"))*((1+'Rent Roll'!$O6)^(DATEDIF(EDATE('Rent Roll'!$K6,'Rent Roll'!$P6*12),CD$6,"Y")+1))),('Rent Roll'!$H6*'Rent Roll'!$D6/12)*((1+'Rent Roll'!$N6)^DATEDIF('Summary &amp; Purchase Assumptions'!$C$18,CD$6,"Y")))))</f>
        <v>8022.2269157004439</v>
      </c>
      <c r="CE12" s="227">
        <f ca="1">IF(CE$6&gt;='Rent Roll'!$M20,('Rent Roll'!$G20*'Rent Roll'!$D6/12)*((1+'Rent Roll'!$X20)^DATEDIF('Rent Roll'!$M20,CE$6,"Y")),
IF(CE$6&gt;'Rent Roll'!$L6,"-",
IF('Rent Roll'!$P6&gt;0,
IF(AND('Rent Roll'!$P6&gt;0,EDATE('Rent Roll'!$K6,'Rent Roll'!$P6*12)&gt;='Commercial Lease'!CE$6),
('Rent Roll'!$H6*'Rent Roll'!$D6/12)*((1+'Rent Roll'!$N6)^DATEDIF('Summary &amp; Purchase Assumptions'!$C$18,CE$6,"Y")),
OFFSET(CD12,0,-DATEDIF(EDATE('Rent Roll'!$K6,'Rent Roll'!$P6*12),CE$6,"M"))*((1+'Rent Roll'!$O6)^(DATEDIF(EDATE('Rent Roll'!$K6,'Rent Roll'!$P6*12),CE$6,"Y")+1))),('Rent Roll'!$H6*'Rent Roll'!$D6/12)*((1+'Rent Roll'!$N6)^DATEDIF('Summary &amp; Purchase Assumptions'!$C$18,CE$6,"Y")))))</f>
        <v>8022.2269157004439</v>
      </c>
      <c r="CF12" s="227">
        <f ca="1">IF(CF$6&gt;='Rent Roll'!$M20,('Rent Roll'!$G20*'Rent Roll'!$D6/12)*((1+'Rent Roll'!$X20)^DATEDIF('Rent Roll'!$M20,CF$6,"Y")),
IF(CF$6&gt;'Rent Roll'!$L6,"-",
IF('Rent Roll'!$P6&gt;0,
IF(AND('Rent Roll'!$P6&gt;0,EDATE('Rent Roll'!$K6,'Rent Roll'!$P6*12)&gt;='Commercial Lease'!CF$6),
('Rent Roll'!$H6*'Rent Roll'!$D6/12)*((1+'Rent Roll'!$N6)^DATEDIF('Summary &amp; Purchase Assumptions'!$C$18,CF$6,"Y")),
OFFSET(CE12,0,-DATEDIF(EDATE('Rent Roll'!$K6,'Rent Roll'!$P6*12),CF$6,"M"))*((1+'Rent Roll'!$O6)^(DATEDIF(EDATE('Rent Roll'!$K6,'Rent Roll'!$P6*12),CF$6,"Y")+1))),('Rent Roll'!$H6*'Rent Roll'!$D6/12)*((1+'Rent Roll'!$N6)^DATEDIF('Summary &amp; Purchase Assumptions'!$C$18,CF$6,"Y")))))</f>
        <v>8022.2269157004439</v>
      </c>
      <c r="CG12" s="227">
        <f ca="1">IF(CG$6&gt;='Rent Roll'!$M20,('Rent Roll'!$G20*'Rent Roll'!$D6/12)*((1+'Rent Roll'!$X20)^DATEDIF('Rent Roll'!$M20,CG$6,"Y")),
IF(CG$6&gt;'Rent Roll'!$L6,"-",
IF('Rent Roll'!$P6&gt;0,
IF(AND('Rent Roll'!$P6&gt;0,EDATE('Rent Roll'!$K6,'Rent Roll'!$P6*12)&gt;='Commercial Lease'!CG$6),
('Rent Roll'!$H6*'Rent Roll'!$D6/12)*((1+'Rent Roll'!$N6)^DATEDIF('Summary &amp; Purchase Assumptions'!$C$18,CG$6,"Y")),
OFFSET(CF12,0,-DATEDIF(EDATE('Rent Roll'!$K6,'Rent Roll'!$P6*12),CG$6,"M"))*((1+'Rent Roll'!$O6)^(DATEDIF(EDATE('Rent Roll'!$K6,'Rent Roll'!$P6*12),CG$6,"Y")+1))),('Rent Roll'!$H6*'Rent Roll'!$D6/12)*((1+'Rent Roll'!$N6)^DATEDIF('Summary &amp; Purchase Assumptions'!$C$18,CG$6,"Y")))))</f>
        <v>8022.2269157004439</v>
      </c>
      <c r="CH12" s="227">
        <f ca="1">IF(CH$6&gt;='Rent Roll'!$M20,('Rent Roll'!$G20*'Rent Roll'!$D6/12)*((1+'Rent Roll'!$X20)^DATEDIF('Rent Roll'!$M20,CH$6,"Y")),
IF(CH$6&gt;'Rent Roll'!$L6,"-",
IF('Rent Roll'!$P6&gt;0,
IF(AND('Rent Roll'!$P6&gt;0,EDATE('Rent Roll'!$K6,'Rent Roll'!$P6*12)&gt;='Commercial Lease'!CH$6),
('Rent Roll'!$H6*'Rent Roll'!$D6/12)*((1+'Rent Roll'!$N6)^DATEDIF('Summary &amp; Purchase Assumptions'!$C$18,CH$6,"Y")),
OFFSET(CG12,0,-DATEDIF(EDATE('Rent Roll'!$K6,'Rent Roll'!$P6*12),CH$6,"M"))*((1+'Rent Roll'!$O6)^(DATEDIF(EDATE('Rent Roll'!$K6,'Rent Roll'!$P6*12),CH$6,"Y")+1))),('Rent Roll'!$H6*'Rent Roll'!$D6/12)*((1+'Rent Roll'!$N6)^DATEDIF('Summary &amp; Purchase Assumptions'!$C$18,CH$6,"Y")))))</f>
        <v>8022.2269157004439</v>
      </c>
      <c r="CI12" s="227">
        <f ca="1">IF(CI$6&gt;='Rent Roll'!$M20,('Rent Roll'!$G20*'Rent Roll'!$D6/12)*((1+'Rent Roll'!$X20)^DATEDIF('Rent Roll'!$M20,CI$6,"Y")),
IF(CI$6&gt;'Rent Roll'!$L6,"-",
IF('Rent Roll'!$P6&gt;0,
IF(AND('Rent Roll'!$P6&gt;0,EDATE('Rent Roll'!$K6,'Rent Roll'!$P6*12)&gt;='Commercial Lease'!CI$6),
('Rent Roll'!$H6*'Rent Roll'!$D6/12)*((1+'Rent Roll'!$N6)^DATEDIF('Summary &amp; Purchase Assumptions'!$C$18,CI$6,"Y")),
OFFSET(CH12,0,-DATEDIF(EDATE('Rent Roll'!$K6,'Rent Roll'!$P6*12),CI$6,"M"))*((1+'Rent Roll'!$O6)^(DATEDIF(EDATE('Rent Roll'!$K6,'Rent Roll'!$P6*12),CI$6,"Y")+1))),('Rent Roll'!$H6*'Rent Roll'!$D6/12)*((1+'Rent Roll'!$N6)^DATEDIF('Summary &amp; Purchase Assumptions'!$C$18,CI$6,"Y")))))</f>
        <v>8022.2269157004439</v>
      </c>
      <c r="CJ12" s="227">
        <f ca="1">IF(CJ$6&gt;='Rent Roll'!$M20,('Rent Roll'!$G20*'Rent Roll'!$D6/12)*((1+'Rent Roll'!$X20)^DATEDIF('Rent Roll'!$M20,CJ$6,"Y")),
IF(CJ$6&gt;'Rent Roll'!$L6,"-",
IF('Rent Roll'!$P6&gt;0,
IF(AND('Rent Roll'!$P6&gt;0,EDATE('Rent Roll'!$K6,'Rent Roll'!$P6*12)&gt;='Commercial Lease'!CJ$6),
('Rent Roll'!$H6*'Rent Roll'!$D6/12)*((1+'Rent Roll'!$N6)^DATEDIF('Summary &amp; Purchase Assumptions'!$C$18,CJ$6,"Y")),
OFFSET(CI12,0,-DATEDIF(EDATE('Rent Roll'!$K6,'Rent Roll'!$P6*12),CJ$6,"M"))*((1+'Rent Roll'!$O6)^(DATEDIF(EDATE('Rent Roll'!$K6,'Rent Roll'!$P6*12),CJ$6,"Y")+1))),('Rent Roll'!$H6*'Rent Roll'!$D6/12)*((1+'Rent Roll'!$N6)^DATEDIF('Summary &amp; Purchase Assumptions'!$C$18,CJ$6,"Y")))))</f>
        <v>8022.2269157004439</v>
      </c>
      <c r="CK12" s="227">
        <f ca="1">IF(CK$6&gt;='Rent Roll'!$M20,('Rent Roll'!$G20*'Rent Roll'!$D6/12)*((1+'Rent Roll'!$X20)^DATEDIF('Rent Roll'!$M20,CK$6,"Y")),
IF(CK$6&gt;'Rent Roll'!$L6,"-",
IF('Rent Roll'!$P6&gt;0,
IF(AND('Rent Roll'!$P6&gt;0,EDATE('Rent Roll'!$K6,'Rent Roll'!$P6*12)&gt;='Commercial Lease'!CK$6),
('Rent Roll'!$H6*'Rent Roll'!$D6/12)*((1+'Rent Roll'!$N6)^DATEDIF('Summary &amp; Purchase Assumptions'!$C$18,CK$6,"Y")),
OFFSET(CJ12,0,-DATEDIF(EDATE('Rent Roll'!$K6,'Rent Roll'!$P6*12),CK$6,"M"))*((1+'Rent Roll'!$O6)^(DATEDIF(EDATE('Rent Roll'!$K6,'Rent Roll'!$P6*12),CK$6,"Y")+1))),('Rent Roll'!$H6*'Rent Roll'!$D6/12)*((1+'Rent Roll'!$N6)^DATEDIF('Summary &amp; Purchase Assumptions'!$C$18,CK$6,"Y")))))</f>
        <v>8022.2269157004439</v>
      </c>
      <c r="CL12" s="227">
        <f ca="1">IF(CL$6&gt;='Rent Roll'!$M20,('Rent Roll'!$G20*'Rent Roll'!$D6/12)*((1+'Rent Roll'!$X20)^DATEDIF('Rent Roll'!$M20,CL$6,"Y")),
IF(CL$6&gt;'Rent Roll'!$L6,"-",
IF('Rent Roll'!$P6&gt;0,
IF(AND('Rent Roll'!$P6&gt;0,EDATE('Rent Roll'!$K6,'Rent Roll'!$P6*12)&gt;='Commercial Lease'!CL$6),
('Rent Roll'!$H6*'Rent Roll'!$D6/12)*((1+'Rent Roll'!$N6)^DATEDIF('Summary &amp; Purchase Assumptions'!$C$18,CL$6,"Y")),
OFFSET(CK12,0,-DATEDIF(EDATE('Rent Roll'!$K6,'Rent Roll'!$P6*12),CL$6,"M"))*((1+'Rent Roll'!$O6)^(DATEDIF(EDATE('Rent Roll'!$K6,'Rent Roll'!$P6*12),CL$6,"Y")+1))),('Rent Roll'!$H6*'Rent Roll'!$D6/12)*((1+'Rent Roll'!$N6)^DATEDIF('Summary &amp; Purchase Assumptions'!$C$18,CL$6,"Y")))))</f>
        <v>8262.8937231714572</v>
      </c>
      <c r="CM12" s="227">
        <f ca="1">IF(CM$6&gt;='Rent Roll'!$M20,('Rent Roll'!$G20*'Rent Roll'!$D6/12)*((1+'Rent Roll'!$X20)^DATEDIF('Rent Roll'!$M20,CM$6,"Y")),
IF(CM$6&gt;'Rent Roll'!$L6,"-",
IF('Rent Roll'!$P6&gt;0,
IF(AND('Rent Roll'!$P6&gt;0,EDATE('Rent Roll'!$K6,'Rent Roll'!$P6*12)&gt;='Commercial Lease'!CM$6),
('Rent Roll'!$H6*'Rent Roll'!$D6/12)*((1+'Rent Roll'!$N6)^DATEDIF('Summary &amp; Purchase Assumptions'!$C$18,CM$6,"Y")),
OFFSET(CL12,0,-DATEDIF(EDATE('Rent Roll'!$K6,'Rent Roll'!$P6*12),CM$6,"M"))*((1+'Rent Roll'!$O6)^(DATEDIF(EDATE('Rent Roll'!$K6,'Rent Roll'!$P6*12),CM$6,"Y")+1))),('Rent Roll'!$H6*'Rent Roll'!$D6/12)*((1+'Rent Roll'!$N6)^DATEDIF('Summary &amp; Purchase Assumptions'!$C$18,CM$6,"Y")))))</f>
        <v>8262.8937231714572</v>
      </c>
      <c r="CN12" s="227">
        <f ca="1">IF(CN$6&gt;='Rent Roll'!$M20,('Rent Roll'!$G20*'Rent Roll'!$D6/12)*((1+'Rent Roll'!$X20)^DATEDIF('Rent Roll'!$M20,CN$6,"Y")),
IF(CN$6&gt;'Rent Roll'!$L6,"-",
IF('Rent Roll'!$P6&gt;0,
IF(AND('Rent Roll'!$P6&gt;0,EDATE('Rent Roll'!$K6,'Rent Roll'!$P6*12)&gt;='Commercial Lease'!CN$6),
('Rent Roll'!$H6*'Rent Roll'!$D6/12)*((1+'Rent Roll'!$N6)^DATEDIF('Summary &amp; Purchase Assumptions'!$C$18,CN$6,"Y")),
OFFSET(CM12,0,-DATEDIF(EDATE('Rent Roll'!$K6,'Rent Roll'!$P6*12),CN$6,"M"))*((1+'Rent Roll'!$O6)^(DATEDIF(EDATE('Rent Roll'!$K6,'Rent Roll'!$P6*12),CN$6,"Y")+1))),('Rent Roll'!$H6*'Rent Roll'!$D6/12)*((1+'Rent Roll'!$N6)^DATEDIF('Summary &amp; Purchase Assumptions'!$C$18,CN$6,"Y")))))</f>
        <v>8262.8937231714572</v>
      </c>
      <c r="CO12" s="227">
        <f ca="1">IF(CO$6&gt;='Rent Roll'!$M20,('Rent Roll'!$G20*'Rent Roll'!$D6/12)*((1+'Rent Roll'!$X20)^DATEDIF('Rent Roll'!$M20,CO$6,"Y")),
IF(CO$6&gt;'Rent Roll'!$L6,"-",
IF('Rent Roll'!$P6&gt;0,
IF(AND('Rent Roll'!$P6&gt;0,EDATE('Rent Roll'!$K6,'Rent Roll'!$P6*12)&gt;='Commercial Lease'!CO$6),
('Rent Roll'!$H6*'Rent Roll'!$D6/12)*((1+'Rent Roll'!$N6)^DATEDIF('Summary &amp; Purchase Assumptions'!$C$18,CO$6,"Y")),
OFFSET(CN12,0,-DATEDIF(EDATE('Rent Roll'!$K6,'Rent Roll'!$P6*12),CO$6,"M"))*((1+'Rent Roll'!$O6)^(DATEDIF(EDATE('Rent Roll'!$K6,'Rent Roll'!$P6*12),CO$6,"Y")+1))),('Rent Roll'!$H6*'Rent Roll'!$D6/12)*((1+'Rent Roll'!$N6)^DATEDIF('Summary &amp; Purchase Assumptions'!$C$18,CO$6,"Y")))))</f>
        <v>8262.8937231714572</v>
      </c>
      <c r="CP12" s="227">
        <f ca="1">IF(CP$6&gt;='Rent Roll'!$M20,('Rent Roll'!$G20*'Rent Roll'!$D6/12)*((1+'Rent Roll'!$X20)^DATEDIF('Rent Roll'!$M20,CP$6,"Y")),
IF(CP$6&gt;'Rent Roll'!$L6,"-",
IF('Rent Roll'!$P6&gt;0,
IF(AND('Rent Roll'!$P6&gt;0,EDATE('Rent Roll'!$K6,'Rent Roll'!$P6*12)&gt;='Commercial Lease'!CP$6),
('Rent Roll'!$H6*'Rent Roll'!$D6/12)*((1+'Rent Roll'!$N6)^DATEDIF('Summary &amp; Purchase Assumptions'!$C$18,CP$6,"Y")),
OFFSET(CO12,0,-DATEDIF(EDATE('Rent Roll'!$K6,'Rent Roll'!$P6*12),CP$6,"M"))*((1+'Rent Roll'!$O6)^(DATEDIF(EDATE('Rent Roll'!$K6,'Rent Roll'!$P6*12),CP$6,"Y")+1))),('Rent Roll'!$H6*'Rent Roll'!$D6/12)*((1+'Rent Roll'!$N6)^DATEDIF('Summary &amp; Purchase Assumptions'!$C$18,CP$6,"Y")))))</f>
        <v>8262.8937231714572</v>
      </c>
      <c r="CQ12" s="227">
        <f ca="1">IF(CQ$6&gt;='Rent Roll'!$M20,('Rent Roll'!$G20*'Rent Roll'!$D6/12)*((1+'Rent Roll'!$X20)^DATEDIF('Rent Roll'!$M20,CQ$6,"Y")),
IF(CQ$6&gt;'Rent Roll'!$L6,"-",
IF('Rent Roll'!$P6&gt;0,
IF(AND('Rent Roll'!$P6&gt;0,EDATE('Rent Roll'!$K6,'Rent Roll'!$P6*12)&gt;='Commercial Lease'!CQ$6),
('Rent Roll'!$H6*'Rent Roll'!$D6/12)*((1+'Rent Roll'!$N6)^DATEDIF('Summary &amp; Purchase Assumptions'!$C$18,CQ$6,"Y")),
OFFSET(CP12,0,-DATEDIF(EDATE('Rent Roll'!$K6,'Rent Roll'!$P6*12),CQ$6,"M"))*((1+'Rent Roll'!$O6)^(DATEDIF(EDATE('Rent Roll'!$K6,'Rent Roll'!$P6*12),CQ$6,"Y")+1))),('Rent Roll'!$H6*'Rent Roll'!$D6/12)*((1+'Rent Roll'!$N6)^DATEDIF('Summary &amp; Purchase Assumptions'!$C$18,CQ$6,"Y")))))</f>
        <v>8262.8937231714572</v>
      </c>
      <c r="CR12" s="227">
        <f ca="1">IF(CR$6&gt;='Rent Roll'!$M20,('Rent Roll'!$G20*'Rent Roll'!$D6/12)*((1+'Rent Roll'!$X20)^DATEDIF('Rent Roll'!$M20,CR$6,"Y")),
IF(CR$6&gt;'Rent Roll'!$L6,"-",
IF('Rent Roll'!$P6&gt;0,
IF(AND('Rent Roll'!$P6&gt;0,EDATE('Rent Roll'!$K6,'Rent Roll'!$P6*12)&gt;='Commercial Lease'!CR$6),
('Rent Roll'!$H6*'Rent Roll'!$D6/12)*((1+'Rent Roll'!$N6)^DATEDIF('Summary &amp; Purchase Assumptions'!$C$18,CR$6,"Y")),
OFFSET(CQ12,0,-DATEDIF(EDATE('Rent Roll'!$K6,'Rent Roll'!$P6*12),CR$6,"M"))*((1+'Rent Roll'!$O6)^(DATEDIF(EDATE('Rent Roll'!$K6,'Rent Roll'!$P6*12),CR$6,"Y")+1))),('Rent Roll'!$H6*'Rent Roll'!$D6/12)*((1+'Rent Roll'!$N6)^DATEDIF('Summary &amp; Purchase Assumptions'!$C$18,CR$6,"Y")))))</f>
        <v>8262.8937231714572</v>
      </c>
      <c r="CS12" s="227">
        <f ca="1">IF(CS$6&gt;='Rent Roll'!$M20,('Rent Roll'!$G20*'Rent Roll'!$D6/12)*((1+'Rent Roll'!$X20)^DATEDIF('Rent Roll'!$M20,CS$6,"Y")),
IF(CS$6&gt;'Rent Roll'!$L6,"-",
IF('Rent Roll'!$P6&gt;0,
IF(AND('Rent Roll'!$P6&gt;0,EDATE('Rent Roll'!$K6,'Rent Roll'!$P6*12)&gt;='Commercial Lease'!CS$6),
('Rent Roll'!$H6*'Rent Roll'!$D6/12)*((1+'Rent Roll'!$N6)^DATEDIF('Summary &amp; Purchase Assumptions'!$C$18,CS$6,"Y")),
OFFSET(CR12,0,-DATEDIF(EDATE('Rent Roll'!$K6,'Rent Roll'!$P6*12),CS$6,"M"))*((1+'Rent Roll'!$O6)^(DATEDIF(EDATE('Rent Roll'!$K6,'Rent Roll'!$P6*12),CS$6,"Y")+1))),('Rent Roll'!$H6*'Rent Roll'!$D6/12)*((1+'Rent Roll'!$N6)^DATEDIF('Summary &amp; Purchase Assumptions'!$C$18,CS$6,"Y")))))</f>
        <v>8262.8937231714572</v>
      </c>
      <c r="CT12" s="227">
        <f ca="1">IF(CT$6&gt;='Rent Roll'!$M20,('Rent Roll'!$G20*'Rent Roll'!$D6/12)*((1+'Rent Roll'!$X20)^DATEDIF('Rent Roll'!$M20,CT$6,"Y")),
IF(CT$6&gt;'Rent Roll'!$L6,"-",
IF('Rent Roll'!$P6&gt;0,
IF(AND('Rent Roll'!$P6&gt;0,EDATE('Rent Roll'!$K6,'Rent Roll'!$P6*12)&gt;='Commercial Lease'!CT$6),
('Rent Roll'!$H6*'Rent Roll'!$D6/12)*((1+'Rent Roll'!$N6)^DATEDIF('Summary &amp; Purchase Assumptions'!$C$18,CT$6,"Y")),
OFFSET(CS12,0,-DATEDIF(EDATE('Rent Roll'!$K6,'Rent Roll'!$P6*12),CT$6,"M"))*((1+'Rent Roll'!$O6)^(DATEDIF(EDATE('Rent Roll'!$K6,'Rent Roll'!$P6*12),CT$6,"Y")+1))),('Rent Roll'!$H6*'Rent Roll'!$D6/12)*((1+'Rent Roll'!$N6)^DATEDIF('Summary &amp; Purchase Assumptions'!$C$18,CT$6,"Y")))))</f>
        <v>8262.8937231714572</v>
      </c>
      <c r="CU12" s="227">
        <f ca="1">IF(CU$6&gt;='Rent Roll'!$M20,('Rent Roll'!$G20*'Rent Roll'!$D6/12)*((1+'Rent Roll'!$X20)^DATEDIF('Rent Roll'!$M20,CU$6,"Y")),
IF(CU$6&gt;'Rent Roll'!$L6,"-",
IF('Rent Roll'!$P6&gt;0,
IF(AND('Rent Roll'!$P6&gt;0,EDATE('Rent Roll'!$K6,'Rent Roll'!$P6*12)&gt;='Commercial Lease'!CU$6),
('Rent Roll'!$H6*'Rent Roll'!$D6/12)*((1+'Rent Roll'!$N6)^DATEDIF('Summary &amp; Purchase Assumptions'!$C$18,CU$6,"Y")),
OFFSET(CT12,0,-DATEDIF(EDATE('Rent Roll'!$K6,'Rent Roll'!$P6*12),CU$6,"M"))*((1+'Rent Roll'!$O6)^(DATEDIF(EDATE('Rent Roll'!$K6,'Rent Roll'!$P6*12),CU$6,"Y")+1))),('Rent Roll'!$H6*'Rent Roll'!$D6/12)*((1+'Rent Roll'!$N6)^DATEDIF('Summary &amp; Purchase Assumptions'!$C$18,CU$6,"Y")))))</f>
        <v>8262.8937231714572</v>
      </c>
      <c r="CV12" s="227">
        <f ca="1">IF(CV$6&gt;='Rent Roll'!$M20,('Rent Roll'!$G20*'Rent Roll'!$D6/12)*((1+'Rent Roll'!$X20)^DATEDIF('Rent Roll'!$M20,CV$6,"Y")),
IF(CV$6&gt;'Rent Roll'!$L6,"-",
IF('Rent Roll'!$P6&gt;0,
IF(AND('Rent Roll'!$P6&gt;0,EDATE('Rent Roll'!$K6,'Rent Roll'!$P6*12)&gt;='Commercial Lease'!CV$6),
('Rent Roll'!$H6*'Rent Roll'!$D6/12)*((1+'Rent Roll'!$N6)^DATEDIF('Summary &amp; Purchase Assumptions'!$C$18,CV$6,"Y")),
OFFSET(CU12,0,-DATEDIF(EDATE('Rent Roll'!$K6,'Rent Roll'!$P6*12),CV$6,"M"))*((1+'Rent Roll'!$O6)^(DATEDIF(EDATE('Rent Roll'!$K6,'Rent Roll'!$P6*12),CV$6,"Y")+1))),('Rent Roll'!$H6*'Rent Roll'!$D6/12)*((1+'Rent Roll'!$N6)^DATEDIF('Summary &amp; Purchase Assumptions'!$C$18,CV$6,"Y")))))</f>
        <v>8262.8937231714572</v>
      </c>
      <c r="CW12" s="227">
        <f ca="1">IF(CW$6&gt;='Rent Roll'!$M20,('Rent Roll'!$G20*'Rent Roll'!$D6/12)*((1+'Rent Roll'!$X20)^DATEDIF('Rent Roll'!$M20,CW$6,"Y")),
IF(CW$6&gt;'Rent Roll'!$L6,"-",
IF('Rent Roll'!$P6&gt;0,
IF(AND('Rent Roll'!$P6&gt;0,EDATE('Rent Roll'!$K6,'Rent Roll'!$P6*12)&gt;='Commercial Lease'!CW$6),
('Rent Roll'!$H6*'Rent Roll'!$D6/12)*((1+'Rent Roll'!$N6)^DATEDIF('Summary &amp; Purchase Assumptions'!$C$18,CW$6,"Y")),
OFFSET(CV12,0,-DATEDIF(EDATE('Rent Roll'!$K6,'Rent Roll'!$P6*12),CW$6,"M"))*((1+'Rent Roll'!$O6)^(DATEDIF(EDATE('Rent Roll'!$K6,'Rent Roll'!$P6*12),CW$6,"Y")+1))),('Rent Roll'!$H6*'Rent Roll'!$D6/12)*((1+'Rent Roll'!$N6)^DATEDIF('Summary &amp; Purchase Assumptions'!$C$18,CW$6,"Y")))))</f>
        <v>8262.8937231714572</v>
      </c>
      <c r="CX12" s="227">
        <f ca="1">IF(CX$6&gt;='Rent Roll'!$M20,('Rent Roll'!$G20*'Rent Roll'!$D6/12)*((1+'Rent Roll'!$X20)^DATEDIF('Rent Roll'!$M20,CX$6,"Y")),
IF(CX$6&gt;'Rent Roll'!$L6,"-",
IF('Rent Roll'!$P6&gt;0,
IF(AND('Rent Roll'!$P6&gt;0,EDATE('Rent Roll'!$K6,'Rent Roll'!$P6*12)&gt;='Commercial Lease'!CX$6),
('Rent Roll'!$H6*'Rent Roll'!$D6/12)*((1+'Rent Roll'!$N6)^DATEDIF('Summary &amp; Purchase Assumptions'!$C$18,CX$6,"Y")),
OFFSET(CW12,0,-DATEDIF(EDATE('Rent Roll'!$K6,'Rent Roll'!$P6*12),CX$6,"M"))*((1+'Rent Roll'!$O6)^(DATEDIF(EDATE('Rent Roll'!$K6,'Rent Roll'!$P6*12),CX$6,"Y")+1))),('Rent Roll'!$H6*'Rent Roll'!$D6/12)*((1+'Rent Roll'!$N6)^DATEDIF('Summary &amp; Purchase Assumptions'!$C$18,CX$6,"Y")))))</f>
        <v>8510.7805348666006</v>
      </c>
      <c r="CY12" s="227">
        <f ca="1">IF(CY$6&gt;='Rent Roll'!$M20,('Rent Roll'!$G20*'Rent Roll'!$D6/12)*((1+'Rent Roll'!$X20)^DATEDIF('Rent Roll'!$M20,CY$6,"Y")),
IF(CY$6&gt;'Rent Roll'!$L6,"-",
IF('Rent Roll'!$P6&gt;0,
IF(AND('Rent Roll'!$P6&gt;0,EDATE('Rent Roll'!$K6,'Rent Roll'!$P6*12)&gt;='Commercial Lease'!CY$6),
('Rent Roll'!$H6*'Rent Roll'!$D6/12)*((1+'Rent Roll'!$N6)^DATEDIF('Summary &amp; Purchase Assumptions'!$C$18,CY$6,"Y")),
OFFSET(CX12,0,-DATEDIF(EDATE('Rent Roll'!$K6,'Rent Roll'!$P6*12),CY$6,"M"))*((1+'Rent Roll'!$O6)^(DATEDIF(EDATE('Rent Roll'!$K6,'Rent Roll'!$P6*12),CY$6,"Y")+1))),('Rent Roll'!$H6*'Rent Roll'!$D6/12)*((1+'Rent Roll'!$N6)^DATEDIF('Summary &amp; Purchase Assumptions'!$C$18,CY$6,"Y")))))</f>
        <v>8510.7805348666006</v>
      </c>
      <c r="CZ12" s="227">
        <f ca="1">IF(CZ$6&gt;='Rent Roll'!$M20,('Rent Roll'!$G20*'Rent Roll'!$D6/12)*((1+'Rent Roll'!$X20)^DATEDIF('Rent Roll'!$M20,CZ$6,"Y")),
IF(CZ$6&gt;'Rent Roll'!$L6,"-",
IF('Rent Roll'!$P6&gt;0,
IF(AND('Rent Roll'!$P6&gt;0,EDATE('Rent Roll'!$K6,'Rent Roll'!$P6*12)&gt;='Commercial Lease'!CZ$6),
('Rent Roll'!$H6*'Rent Roll'!$D6/12)*((1+'Rent Roll'!$N6)^DATEDIF('Summary &amp; Purchase Assumptions'!$C$18,CZ$6,"Y")),
OFFSET(CY12,0,-DATEDIF(EDATE('Rent Roll'!$K6,'Rent Roll'!$P6*12),CZ$6,"M"))*((1+'Rent Roll'!$O6)^(DATEDIF(EDATE('Rent Roll'!$K6,'Rent Roll'!$P6*12),CZ$6,"Y")+1))),('Rent Roll'!$H6*'Rent Roll'!$D6/12)*((1+'Rent Roll'!$N6)^DATEDIF('Summary &amp; Purchase Assumptions'!$C$18,CZ$6,"Y")))))</f>
        <v>8510.7805348666006</v>
      </c>
      <c r="DA12" s="227">
        <f ca="1">IF(DA$6&gt;='Rent Roll'!$M20,('Rent Roll'!$G20*'Rent Roll'!$D6/12)*((1+'Rent Roll'!$X20)^DATEDIF('Rent Roll'!$M20,DA$6,"Y")),
IF(DA$6&gt;'Rent Roll'!$L6,"-",
IF('Rent Roll'!$P6&gt;0,
IF(AND('Rent Roll'!$P6&gt;0,EDATE('Rent Roll'!$K6,'Rent Roll'!$P6*12)&gt;='Commercial Lease'!DA$6),
('Rent Roll'!$H6*'Rent Roll'!$D6/12)*((1+'Rent Roll'!$N6)^DATEDIF('Summary &amp; Purchase Assumptions'!$C$18,DA$6,"Y")),
OFFSET(CZ12,0,-DATEDIF(EDATE('Rent Roll'!$K6,'Rent Roll'!$P6*12),DA$6,"M"))*((1+'Rent Roll'!$O6)^(DATEDIF(EDATE('Rent Roll'!$K6,'Rent Roll'!$P6*12),DA$6,"Y")+1))),('Rent Roll'!$H6*'Rent Roll'!$D6/12)*((1+'Rent Roll'!$N6)^DATEDIF('Summary &amp; Purchase Assumptions'!$C$18,DA$6,"Y")))))</f>
        <v>8510.7805348666006</v>
      </c>
      <c r="DB12" s="227">
        <f ca="1">IF(DB$6&gt;='Rent Roll'!$M20,('Rent Roll'!$G20*'Rent Roll'!$D6/12)*((1+'Rent Roll'!$X20)^DATEDIF('Rent Roll'!$M20,DB$6,"Y")),
IF(DB$6&gt;'Rent Roll'!$L6,"-",
IF('Rent Roll'!$P6&gt;0,
IF(AND('Rent Roll'!$P6&gt;0,EDATE('Rent Roll'!$K6,'Rent Roll'!$P6*12)&gt;='Commercial Lease'!DB$6),
('Rent Roll'!$H6*'Rent Roll'!$D6/12)*((1+'Rent Roll'!$N6)^DATEDIF('Summary &amp; Purchase Assumptions'!$C$18,DB$6,"Y")),
OFFSET(DA12,0,-DATEDIF(EDATE('Rent Roll'!$K6,'Rent Roll'!$P6*12),DB$6,"M"))*((1+'Rent Roll'!$O6)^(DATEDIF(EDATE('Rent Roll'!$K6,'Rent Roll'!$P6*12),DB$6,"Y")+1))),('Rent Roll'!$H6*'Rent Roll'!$D6/12)*((1+'Rent Roll'!$N6)^DATEDIF('Summary &amp; Purchase Assumptions'!$C$18,DB$6,"Y")))))</f>
        <v>8510.7805348666006</v>
      </c>
      <c r="DC12" s="227">
        <f ca="1">IF(DC$6&gt;='Rent Roll'!$M20,('Rent Roll'!$G20*'Rent Roll'!$D6/12)*((1+'Rent Roll'!$X20)^DATEDIF('Rent Roll'!$M20,DC$6,"Y")),
IF(DC$6&gt;'Rent Roll'!$L6,"-",
IF('Rent Roll'!$P6&gt;0,
IF(AND('Rent Roll'!$P6&gt;0,EDATE('Rent Roll'!$K6,'Rent Roll'!$P6*12)&gt;='Commercial Lease'!DC$6),
('Rent Roll'!$H6*'Rent Roll'!$D6/12)*((1+'Rent Roll'!$N6)^DATEDIF('Summary &amp; Purchase Assumptions'!$C$18,DC$6,"Y")),
OFFSET(DB12,0,-DATEDIF(EDATE('Rent Roll'!$K6,'Rent Roll'!$P6*12),DC$6,"M"))*((1+'Rent Roll'!$O6)^(DATEDIF(EDATE('Rent Roll'!$K6,'Rent Roll'!$P6*12),DC$6,"Y")+1))),('Rent Roll'!$H6*'Rent Roll'!$D6/12)*((1+'Rent Roll'!$N6)^DATEDIF('Summary &amp; Purchase Assumptions'!$C$18,DC$6,"Y")))))</f>
        <v>8510.7805348666006</v>
      </c>
      <c r="DD12" s="227">
        <f ca="1">IF(DD$6&gt;='Rent Roll'!$M20,('Rent Roll'!$G20*'Rent Roll'!$D6/12)*((1+'Rent Roll'!$X20)^DATEDIF('Rent Roll'!$M20,DD$6,"Y")),
IF(DD$6&gt;'Rent Roll'!$L6,"-",
IF('Rent Roll'!$P6&gt;0,
IF(AND('Rent Roll'!$P6&gt;0,EDATE('Rent Roll'!$K6,'Rent Roll'!$P6*12)&gt;='Commercial Lease'!DD$6),
('Rent Roll'!$H6*'Rent Roll'!$D6/12)*((1+'Rent Roll'!$N6)^DATEDIF('Summary &amp; Purchase Assumptions'!$C$18,DD$6,"Y")),
OFFSET(DC12,0,-DATEDIF(EDATE('Rent Roll'!$K6,'Rent Roll'!$P6*12),DD$6,"M"))*((1+'Rent Roll'!$O6)^(DATEDIF(EDATE('Rent Roll'!$K6,'Rent Roll'!$P6*12),DD$6,"Y")+1))),('Rent Roll'!$H6*'Rent Roll'!$D6/12)*((1+'Rent Roll'!$N6)^DATEDIF('Summary &amp; Purchase Assumptions'!$C$18,DD$6,"Y")))))</f>
        <v>8510.7805348666006</v>
      </c>
      <c r="DE12" s="227">
        <f ca="1">IF(DE$6&gt;='Rent Roll'!$M20,('Rent Roll'!$G20*'Rent Roll'!$D6/12)*((1+'Rent Roll'!$X20)^DATEDIF('Rent Roll'!$M20,DE$6,"Y")),
IF(DE$6&gt;'Rent Roll'!$L6,"-",
IF('Rent Roll'!$P6&gt;0,
IF(AND('Rent Roll'!$P6&gt;0,EDATE('Rent Roll'!$K6,'Rent Roll'!$P6*12)&gt;='Commercial Lease'!DE$6),
('Rent Roll'!$H6*'Rent Roll'!$D6/12)*((1+'Rent Roll'!$N6)^DATEDIF('Summary &amp; Purchase Assumptions'!$C$18,DE$6,"Y")),
OFFSET(DD12,0,-DATEDIF(EDATE('Rent Roll'!$K6,'Rent Roll'!$P6*12),DE$6,"M"))*((1+'Rent Roll'!$O6)^(DATEDIF(EDATE('Rent Roll'!$K6,'Rent Roll'!$P6*12),DE$6,"Y")+1))),('Rent Roll'!$H6*'Rent Roll'!$D6/12)*((1+'Rent Roll'!$N6)^DATEDIF('Summary &amp; Purchase Assumptions'!$C$18,DE$6,"Y")))))</f>
        <v>8510.7805348666006</v>
      </c>
      <c r="DF12" s="227">
        <f ca="1">IF(DF$6&gt;='Rent Roll'!$M20,('Rent Roll'!$G20*'Rent Roll'!$D6/12)*((1+'Rent Roll'!$X20)^DATEDIF('Rent Roll'!$M20,DF$6,"Y")),
IF(DF$6&gt;'Rent Roll'!$L6,"-",
IF('Rent Roll'!$P6&gt;0,
IF(AND('Rent Roll'!$P6&gt;0,EDATE('Rent Roll'!$K6,'Rent Roll'!$P6*12)&gt;='Commercial Lease'!DF$6),
('Rent Roll'!$H6*'Rent Roll'!$D6/12)*((1+'Rent Roll'!$N6)^DATEDIF('Summary &amp; Purchase Assumptions'!$C$18,DF$6,"Y")),
OFFSET(DE12,0,-DATEDIF(EDATE('Rent Roll'!$K6,'Rent Roll'!$P6*12),DF$6,"M"))*((1+'Rent Roll'!$O6)^(DATEDIF(EDATE('Rent Roll'!$K6,'Rent Roll'!$P6*12),DF$6,"Y")+1))),('Rent Roll'!$H6*'Rent Roll'!$D6/12)*((1+'Rent Roll'!$N6)^DATEDIF('Summary &amp; Purchase Assumptions'!$C$18,DF$6,"Y")))))</f>
        <v>8510.7805348666006</v>
      </c>
      <c r="DG12" s="227">
        <f ca="1">IF(DG$6&gt;='Rent Roll'!$M20,('Rent Roll'!$G20*'Rent Roll'!$D6/12)*((1+'Rent Roll'!$X20)^DATEDIF('Rent Roll'!$M20,DG$6,"Y")),
IF(DG$6&gt;'Rent Roll'!$L6,"-",
IF('Rent Roll'!$P6&gt;0,
IF(AND('Rent Roll'!$P6&gt;0,EDATE('Rent Roll'!$K6,'Rent Roll'!$P6*12)&gt;='Commercial Lease'!DG$6),
('Rent Roll'!$H6*'Rent Roll'!$D6/12)*((1+'Rent Roll'!$N6)^DATEDIF('Summary &amp; Purchase Assumptions'!$C$18,DG$6,"Y")),
OFFSET(DF12,0,-DATEDIF(EDATE('Rent Roll'!$K6,'Rent Roll'!$P6*12),DG$6,"M"))*((1+'Rent Roll'!$O6)^(DATEDIF(EDATE('Rent Roll'!$K6,'Rent Roll'!$P6*12),DG$6,"Y")+1))),('Rent Roll'!$H6*'Rent Roll'!$D6/12)*((1+'Rent Roll'!$N6)^DATEDIF('Summary &amp; Purchase Assumptions'!$C$18,DG$6,"Y")))))</f>
        <v>8510.7805348666006</v>
      </c>
      <c r="DH12" s="227">
        <f ca="1">IF(DH$6&gt;='Rent Roll'!$M20,('Rent Roll'!$G20*'Rent Roll'!$D6/12)*((1+'Rent Roll'!$X20)^DATEDIF('Rent Roll'!$M20,DH$6,"Y")),
IF(DH$6&gt;'Rent Roll'!$L6,"-",
IF('Rent Roll'!$P6&gt;0,
IF(AND('Rent Roll'!$P6&gt;0,EDATE('Rent Roll'!$K6,'Rent Roll'!$P6*12)&gt;='Commercial Lease'!DH$6),
('Rent Roll'!$H6*'Rent Roll'!$D6/12)*((1+'Rent Roll'!$N6)^DATEDIF('Summary &amp; Purchase Assumptions'!$C$18,DH$6,"Y")),
OFFSET(DG12,0,-DATEDIF(EDATE('Rent Roll'!$K6,'Rent Roll'!$P6*12),DH$6,"M"))*((1+'Rent Roll'!$O6)^(DATEDIF(EDATE('Rent Roll'!$K6,'Rent Roll'!$P6*12),DH$6,"Y")+1))),('Rent Roll'!$H6*'Rent Roll'!$D6/12)*((1+'Rent Roll'!$N6)^DATEDIF('Summary &amp; Purchase Assumptions'!$C$18,DH$6,"Y")))))</f>
        <v>8510.7805348666006</v>
      </c>
      <c r="DI12" s="227">
        <f ca="1">IF(DI$6&gt;='Rent Roll'!$M20,('Rent Roll'!$G20*'Rent Roll'!$D6/12)*((1+'Rent Roll'!$X20)^DATEDIF('Rent Roll'!$M20,DI$6,"Y")),
IF(DI$6&gt;'Rent Roll'!$L6,"-",
IF('Rent Roll'!$P6&gt;0,
IF(AND('Rent Roll'!$P6&gt;0,EDATE('Rent Roll'!$K6,'Rent Roll'!$P6*12)&gt;='Commercial Lease'!DI$6),
('Rent Roll'!$H6*'Rent Roll'!$D6/12)*((1+'Rent Roll'!$N6)^DATEDIF('Summary &amp; Purchase Assumptions'!$C$18,DI$6,"Y")),
OFFSET(DH12,0,-DATEDIF(EDATE('Rent Roll'!$K6,'Rent Roll'!$P6*12),DI$6,"M"))*((1+'Rent Roll'!$O6)^(DATEDIF(EDATE('Rent Roll'!$K6,'Rent Roll'!$P6*12),DI$6,"Y")+1))),('Rent Roll'!$H6*'Rent Roll'!$D6/12)*((1+'Rent Roll'!$N6)^DATEDIF('Summary &amp; Purchase Assumptions'!$C$18,DI$6,"Y")))))</f>
        <v>8510.7805348666006</v>
      </c>
      <c r="DJ12" s="227" t="str">
        <f ca="1">IF(DJ$6&gt;='Rent Roll'!$M20,('Rent Roll'!$G20*'Rent Roll'!$D6/12)*((1+'Rent Roll'!$X20)^DATEDIF('Rent Roll'!$M20,DJ$6,"Y")),
IF(DJ$6&gt;'Rent Roll'!$L6,"-",
IF('Rent Roll'!$P6&gt;0,
IF(AND('Rent Roll'!$P6&gt;0,EDATE('Rent Roll'!$K6,'Rent Roll'!$P6*12)&gt;='Commercial Lease'!DJ$6),
('Rent Roll'!$H6*'Rent Roll'!$D6/12)*((1+'Rent Roll'!$N6)^DATEDIF('Summary &amp; Purchase Assumptions'!$C$18,DJ$6,"Y")),
OFFSET(DI12,0,-DATEDIF(EDATE('Rent Roll'!$K6,'Rent Roll'!$P6*12),DJ$6,"M"))*((1+'Rent Roll'!$O6)^(DATEDIF(EDATE('Rent Roll'!$K6,'Rent Roll'!$P6*12),DJ$6,"Y")+1))),('Rent Roll'!$H6*'Rent Roll'!$D6/12)*((1+'Rent Roll'!$N6)^DATEDIF('Summary &amp; Purchase Assumptions'!$C$18,DJ$6,"Y")))))</f>
        <v>-</v>
      </c>
      <c r="DK12" s="227" t="str">
        <f ca="1">IF(DK$6&gt;='Rent Roll'!$M20,('Rent Roll'!$G20*'Rent Roll'!$D6/12)*((1+'Rent Roll'!$X20)^DATEDIF('Rent Roll'!$M20,DK$6,"Y")),
IF(DK$6&gt;'Rent Roll'!$L6,"-",
IF('Rent Roll'!$P6&gt;0,
IF(AND('Rent Roll'!$P6&gt;0,EDATE('Rent Roll'!$K6,'Rent Roll'!$P6*12)&gt;='Commercial Lease'!DK$6),
('Rent Roll'!$H6*'Rent Roll'!$D6/12)*((1+'Rent Roll'!$N6)^DATEDIF('Summary &amp; Purchase Assumptions'!$C$18,DK$6,"Y")),
OFFSET(DJ12,0,-DATEDIF(EDATE('Rent Roll'!$K6,'Rent Roll'!$P6*12),DK$6,"M"))*((1+'Rent Roll'!$O6)^(DATEDIF(EDATE('Rent Roll'!$K6,'Rent Roll'!$P6*12),DK$6,"Y")+1))),('Rent Roll'!$H6*'Rent Roll'!$D6/12)*((1+'Rent Roll'!$N6)^DATEDIF('Summary &amp; Purchase Assumptions'!$C$18,DK$6,"Y")))))</f>
        <v>-</v>
      </c>
      <c r="DL12" s="227">
        <f ca="1">IF(DL$6&gt;='Rent Roll'!$M20,('Rent Roll'!$G20*'Rent Roll'!$D6/12)*((1+'Rent Roll'!$X20)^DATEDIF('Rent Roll'!$M20,DL$6,"Y")),
IF(DL$6&gt;'Rent Roll'!$L6,"-",
IF('Rent Roll'!$P6&gt;0,
IF(AND('Rent Roll'!$P6&gt;0,EDATE('Rent Roll'!$K6,'Rent Roll'!$P6*12)&gt;='Commercial Lease'!DL$6),
('Rent Roll'!$H6*'Rent Roll'!$D6/12)*((1+'Rent Roll'!$N6)^DATEDIF('Summary &amp; Purchase Assumptions'!$C$18,DL$6,"Y")),
OFFSET(DK12,0,-DATEDIF(EDATE('Rent Roll'!$K6,'Rent Roll'!$P6*12),DL$6,"M"))*((1+'Rent Roll'!$O6)^(DATEDIF(EDATE('Rent Roll'!$K6,'Rent Roll'!$P6*12),DL$6,"Y")+1))),('Rent Roll'!$H6*'Rent Roll'!$D6/12)*((1+'Rent Roll'!$N6)^DATEDIF('Summary &amp; Purchase Assumptions'!$C$18,DL$6,"Y")))))</f>
        <v>8976.0671208268814</v>
      </c>
      <c r="DM12" s="227">
        <f ca="1">IF(DM$6&gt;='Rent Roll'!$M20,('Rent Roll'!$G20*'Rent Roll'!$D6/12)*((1+'Rent Roll'!$X20)^DATEDIF('Rent Roll'!$M20,DM$6,"Y")),
IF(DM$6&gt;'Rent Roll'!$L6,"-",
IF('Rent Roll'!$P6&gt;0,
IF(AND('Rent Roll'!$P6&gt;0,EDATE('Rent Roll'!$K6,'Rent Roll'!$P6*12)&gt;='Commercial Lease'!DM$6),
('Rent Roll'!$H6*'Rent Roll'!$D6/12)*((1+'Rent Roll'!$N6)^DATEDIF('Summary &amp; Purchase Assumptions'!$C$18,DM$6,"Y")),
OFFSET(DL12,0,-DATEDIF(EDATE('Rent Roll'!$K6,'Rent Roll'!$P6*12),DM$6,"M"))*((1+'Rent Roll'!$O6)^(DATEDIF(EDATE('Rent Roll'!$K6,'Rent Roll'!$P6*12),DM$6,"Y")+1))),('Rent Roll'!$H6*'Rent Roll'!$D6/12)*((1+'Rent Roll'!$N6)^DATEDIF('Summary &amp; Purchase Assumptions'!$C$18,DM$6,"Y")))))</f>
        <v>8976.0671208268814</v>
      </c>
      <c r="DN12" s="227">
        <f ca="1">IF(DN$6&gt;='Rent Roll'!$M20,('Rent Roll'!$G20*'Rent Roll'!$D6/12)*((1+'Rent Roll'!$X20)^DATEDIF('Rent Roll'!$M20,DN$6,"Y")),
IF(DN$6&gt;'Rent Roll'!$L6,"-",
IF('Rent Roll'!$P6&gt;0,
IF(AND('Rent Roll'!$P6&gt;0,EDATE('Rent Roll'!$K6,'Rent Roll'!$P6*12)&gt;='Commercial Lease'!DN$6),
('Rent Roll'!$H6*'Rent Roll'!$D6/12)*((1+'Rent Roll'!$N6)^DATEDIF('Summary &amp; Purchase Assumptions'!$C$18,DN$6,"Y")),
OFFSET(DM12,0,-DATEDIF(EDATE('Rent Roll'!$K6,'Rent Roll'!$P6*12),DN$6,"M"))*((1+'Rent Roll'!$O6)^(DATEDIF(EDATE('Rent Roll'!$K6,'Rent Roll'!$P6*12),DN$6,"Y")+1))),('Rent Roll'!$H6*'Rent Roll'!$D6/12)*((1+'Rent Roll'!$N6)^DATEDIF('Summary &amp; Purchase Assumptions'!$C$18,DN$6,"Y")))))</f>
        <v>8976.0671208268814</v>
      </c>
      <c r="DO12" s="227">
        <f ca="1">IF(DO$6&gt;='Rent Roll'!$M20,('Rent Roll'!$G20*'Rent Roll'!$D6/12)*((1+'Rent Roll'!$X20)^DATEDIF('Rent Roll'!$M20,DO$6,"Y")),
IF(DO$6&gt;'Rent Roll'!$L6,"-",
IF('Rent Roll'!$P6&gt;0,
IF(AND('Rent Roll'!$P6&gt;0,EDATE('Rent Roll'!$K6,'Rent Roll'!$P6*12)&gt;='Commercial Lease'!DO$6),
('Rent Roll'!$H6*'Rent Roll'!$D6/12)*((1+'Rent Roll'!$N6)^DATEDIF('Summary &amp; Purchase Assumptions'!$C$18,DO$6,"Y")),
OFFSET(DN12,0,-DATEDIF(EDATE('Rent Roll'!$K6,'Rent Roll'!$P6*12),DO$6,"M"))*((1+'Rent Roll'!$O6)^(DATEDIF(EDATE('Rent Roll'!$K6,'Rent Roll'!$P6*12),DO$6,"Y")+1))),('Rent Roll'!$H6*'Rent Roll'!$D6/12)*((1+'Rent Roll'!$N6)^DATEDIF('Summary &amp; Purchase Assumptions'!$C$18,DO$6,"Y")))))</f>
        <v>8976.0671208268814</v>
      </c>
      <c r="DP12" s="227">
        <f ca="1">IF(DP$6&gt;='Rent Roll'!$M20,('Rent Roll'!$G20*'Rent Roll'!$D6/12)*((1+'Rent Roll'!$X20)^DATEDIF('Rent Roll'!$M20,DP$6,"Y")),
IF(DP$6&gt;'Rent Roll'!$L6,"-",
IF('Rent Roll'!$P6&gt;0,
IF(AND('Rent Roll'!$P6&gt;0,EDATE('Rent Roll'!$K6,'Rent Roll'!$P6*12)&gt;='Commercial Lease'!DP$6),
('Rent Roll'!$H6*'Rent Roll'!$D6/12)*((1+'Rent Roll'!$N6)^DATEDIF('Summary &amp; Purchase Assumptions'!$C$18,DP$6,"Y")),
OFFSET(DO12,0,-DATEDIF(EDATE('Rent Roll'!$K6,'Rent Roll'!$P6*12),DP$6,"M"))*((1+'Rent Roll'!$O6)^(DATEDIF(EDATE('Rent Roll'!$K6,'Rent Roll'!$P6*12),DP$6,"Y")+1))),('Rent Roll'!$H6*'Rent Roll'!$D6/12)*((1+'Rent Roll'!$N6)^DATEDIF('Summary &amp; Purchase Assumptions'!$C$18,DP$6,"Y")))))</f>
        <v>8976.0671208268814</v>
      </c>
      <c r="DQ12" s="227">
        <f ca="1">IF(DQ$6&gt;='Rent Roll'!$M20,('Rent Roll'!$G20*'Rent Roll'!$D6/12)*((1+'Rent Roll'!$X20)^DATEDIF('Rent Roll'!$M20,DQ$6,"Y")),
IF(DQ$6&gt;'Rent Roll'!$L6,"-",
IF('Rent Roll'!$P6&gt;0,
IF(AND('Rent Roll'!$P6&gt;0,EDATE('Rent Roll'!$K6,'Rent Roll'!$P6*12)&gt;='Commercial Lease'!DQ$6),
('Rent Roll'!$H6*'Rent Roll'!$D6/12)*((1+'Rent Roll'!$N6)^DATEDIF('Summary &amp; Purchase Assumptions'!$C$18,DQ$6,"Y")),
OFFSET(DP12,0,-DATEDIF(EDATE('Rent Roll'!$K6,'Rent Roll'!$P6*12),DQ$6,"M"))*((1+'Rent Roll'!$O6)^(DATEDIF(EDATE('Rent Roll'!$K6,'Rent Roll'!$P6*12),DQ$6,"Y")+1))),('Rent Roll'!$H6*'Rent Roll'!$D6/12)*((1+'Rent Roll'!$N6)^DATEDIF('Summary &amp; Purchase Assumptions'!$C$18,DQ$6,"Y")))))</f>
        <v>8976.0671208268814</v>
      </c>
      <c r="DR12" s="227">
        <f ca="1">IF(DR$6&gt;='Rent Roll'!$M20,('Rent Roll'!$G20*'Rent Roll'!$D6/12)*((1+'Rent Roll'!$X20)^DATEDIF('Rent Roll'!$M20,DR$6,"Y")),
IF(DR$6&gt;'Rent Roll'!$L6,"-",
IF('Rent Roll'!$P6&gt;0,
IF(AND('Rent Roll'!$P6&gt;0,EDATE('Rent Roll'!$K6,'Rent Roll'!$P6*12)&gt;='Commercial Lease'!DR$6),
('Rent Roll'!$H6*'Rent Roll'!$D6/12)*((1+'Rent Roll'!$N6)^DATEDIF('Summary &amp; Purchase Assumptions'!$C$18,DR$6,"Y")),
OFFSET(DQ12,0,-DATEDIF(EDATE('Rent Roll'!$K6,'Rent Roll'!$P6*12),DR$6,"M"))*((1+'Rent Roll'!$O6)^(DATEDIF(EDATE('Rent Roll'!$K6,'Rent Roll'!$P6*12),DR$6,"Y")+1))),('Rent Roll'!$H6*'Rent Roll'!$D6/12)*((1+'Rent Roll'!$N6)^DATEDIF('Summary &amp; Purchase Assumptions'!$C$18,DR$6,"Y")))))</f>
        <v>8976.0671208268814</v>
      </c>
      <c r="DS12" s="227">
        <f ca="1">IF(DS$6&gt;='Rent Roll'!$M20,('Rent Roll'!$G20*'Rent Roll'!$D6/12)*((1+'Rent Roll'!$X20)^DATEDIF('Rent Roll'!$M20,DS$6,"Y")),
IF(DS$6&gt;'Rent Roll'!$L6,"-",
IF('Rent Roll'!$P6&gt;0,
IF(AND('Rent Roll'!$P6&gt;0,EDATE('Rent Roll'!$K6,'Rent Roll'!$P6*12)&gt;='Commercial Lease'!DS$6),
('Rent Roll'!$H6*'Rent Roll'!$D6/12)*((1+'Rent Roll'!$N6)^DATEDIF('Summary &amp; Purchase Assumptions'!$C$18,DS$6,"Y")),
OFFSET(DR12,0,-DATEDIF(EDATE('Rent Roll'!$K6,'Rent Roll'!$P6*12),DS$6,"M"))*((1+'Rent Roll'!$O6)^(DATEDIF(EDATE('Rent Roll'!$K6,'Rent Roll'!$P6*12),DS$6,"Y")+1))),('Rent Roll'!$H6*'Rent Roll'!$D6/12)*((1+'Rent Roll'!$N6)^DATEDIF('Summary &amp; Purchase Assumptions'!$C$18,DS$6,"Y")))))</f>
        <v>8976.0671208268814</v>
      </c>
      <c r="DT12" s="227">
        <f ca="1">IF(DT$6&gt;='Rent Roll'!$M20,('Rent Roll'!$G20*'Rent Roll'!$D6/12)*((1+'Rent Roll'!$X20)^DATEDIF('Rent Roll'!$M20,DT$6,"Y")),
IF(DT$6&gt;'Rent Roll'!$L6,"-",
IF('Rent Roll'!$P6&gt;0,
IF(AND('Rent Roll'!$P6&gt;0,EDATE('Rent Roll'!$K6,'Rent Roll'!$P6*12)&gt;='Commercial Lease'!DT$6),
('Rent Roll'!$H6*'Rent Roll'!$D6/12)*((1+'Rent Roll'!$N6)^DATEDIF('Summary &amp; Purchase Assumptions'!$C$18,DT$6,"Y")),
OFFSET(DS12,0,-DATEDIF(EDATE('Rent Roll'!$K6,'Rent Roll'!$P6*12),DT$6,"M"))*((1+'Rent Roll'!$O6)^(DATEDIF(EDATE('Rent Roll'!$K6,'Rent Roll'!$P6*12),DT$6,"Y")+1))),('Rent Roll'!$H6*'Rent Roll'!$D6/12)*((1+'Rent Roll'!$N6)^DATEDIF('Summary &amp; Purchase Assumptions'!$C$18,DT$6,"Y")))))</f>
        <v>8976.0671208268814</v>
      </c>
      <c r="DU12" s="227">
        <f ca="1">IF(DU$6&gt;='Rent Roll'!$M20,('Rent Roll'!$G20*'Rent Roll'!$D6/12)*((1+'Rent Roll'!$X20)^DATEDIF('Rent Roll'!$M20,DU$6,"Y")),
IF(DU$6&gt;'Rent Roll'!$L6,"-",
IF('Rent Roll'!$P6&gt;0,
IF(AND('Rent Roll'!$P6&gt;0,EDATE('Rent Roll'!$K6,'Rent Roll'!$P6*12)&gt;='Commercial Lease'!DU$6),
('Rent Roll'!$H6*'Rent Roll'!$D6/12)*((1+'Rent Roll'!$N6)^DATEDIF('Summary &amp; Purchase Assumptions'!$C$18,DU$6,"Y")),
OFFSET(DT12,0,-DATEDIF(EDATE('Rent Roll'!$K6,'Rent Roll'!$P6*12),DU$6,"M"))*((1+'Rent Roll'!$O6)^(DATEDIF(EDATE('Rent Roll'!$K6,'Rent Roll'!$P6*12),DU$6,"Y")+1))),('Rent Roll'!$H6*'Rent Roll'!$D6/12)*((1+'Rent Roll'!$N6)^DATEDIF('Summary &amp; Purchase Assumptions'!$C$18,DU$6,"Y")))))</f>
        <v>8976.0671208268814</v>
      </c>
      <c r="DV12" s="227">
        <f ca="1">IF(DV$6&gt;='Rent Roll'!$M20,('Rent Roll'!$G20*'Rent Roll'!$D6/12)*((1+'Rent Roll'!$X20)^DATEDIF('Rent Roll'!$M20,DV$6,"Y")),
IF(DV$6&gt;'Rent Roll'!$L6,"-",
IF('Rent Roll'!$P6&gt;0,
IF(AND('Rent Roll'!$P6&gt;0,EDATE('Rent Roll'!$K6,'Rent Roll'!$P6*12)&gt;='Commercial Lease'!DV$6),
('Rent Roll'!$H6*'Rent Roll'!$D6/12)*((1+'Rent Roll'!$N6)^DATEDIF('Summary &amp; Purchase Assumptions'!$C$18,DV$6,"Y")),
OFFSET(DU12,0,-DATEDIF(EDATE('Rent Roll'!$K6,'Rent Roll'!$P6*12),DV$6,"M"))*((1+'Rent Roll'!$O6)^(DATEDIF(EDATE('Rent Roll'!$K6,'Rent Roll'!$P6*12),DV$6,"Y")+1))),('Rent Roll'!$H6*'Rent Roll'!$D6/12)*((1+'Rent Roll'!$N6)^DATEDIF('Summary &amp; Purchase Assumptions'!$C$18,DV$6,"Y")))))</f>
        <v>8976.0671208268814</v>
      </c>
      <c r="DW12" s="227">
        <f ca="1">IF(DW$6&gt;='Rent Roll'!$M20,('Rent Roll'!$G20*'Rent Roll'!$D6/12)*((1+'Rent Roll'!$X20)^DATEDIF('Rent Roll'!$M20,DW$6,"Y")),
IF(DW$6&gt;'Rent Roll'!$L6,"-",
IF('Rent Roll'!$P6&gt;0,
IF(AND('Rent Roll'!$P6&gt;0,EDATE('Rent Roll'!$K6,'Rent Roll'!$P6*12)&gt;='Commercial Lease'!DW$6),
('Rent Roll'!$H6*'Rent Roll'!$D6/12)*((1+'Rent Roll'!$N6)^DATEDIF('Summary &amp; Purchase Assumptions'!$C$18,DW$6,"Y")),
OFFSET(DV12,0,-DATEDIF(EDATE('Rent Roll'!$K6,'Rent Roll'!$P6*12),DW$6,"M"))*((1+'Rent Roll'!$O6)^(DATEDIF(EDATE('Rent Roll'!$K6,'Rent Roll'!$P6*12),DW$6,"Y")+1))),('Rent Roll'!$H6*'Rent Roll'!$D6/12)*((1+'Rent Roll'!$N6)^DATEDIF('Summary &amp; Purchase Assumptions'!$C$18,DW$6,"Y")))))</f>
        <v>8976.0671208268814</v>
      </c>
      <c r="DX12" s="227">
        <f ca="1">IF(DX$6&gt;='Rent Roll'!$M20,('Rent Roll'!$G20*'Rent Roll'!$D6/12)*((1+'Rent Roll'!$X20)^DATEDIF('Rent Roll'!$M20,DX$6,"Y")),
IF(DX$6&gt;'Rent Roll'!$L6,"-",
IF('Rent Roll'!$P6&gt;0,
IF(AND('Rent Roll'!$P6&gt;0,EDATE('Rent Roll'!$K6,'Rent Roll'!$P6*12)&gt;='Commercial Lease'!DX$6),
('Rent Roll'!$H6*'Rent Roll'!$D6/12)*((1+'Rent Roll'!$N6)^DATEDIF('Summary &amp; Purchase Assumptions'!$C$18,DX$6,"Y")),
OFFSET(DW12,0,-DATEDIF(EDATE('Rent Roll'!$K6,'Rent Roll'!$P6*12),DX$6,"M"))*((1+'Rent Roll'!$O6)^(DATEDIF(EDATE('Rent Roll'!$K6,'Rent Roll'!$P6*12),DX$6,"Y")+1))),('Rent Roll'!$H6*'Rent Roll'!$D6/12)*((1+'Rent Roll'!$N6)^DATEDIF('Summary &amp; Purchase Assumptions'!$C$18,DX$6,"Y")))))</f>
        <v>9190.0229505630687</v>
      </c>
      <c r="DY12" s="227">
        <f ca="1">IF(DY$6&gt;='Rent Roll'!$M20,('Rent Roll'!$G20*'Rent Roll'!$D6/12)*((1+'Rent Roll'!$X20)^DATEDIF('Rent Roll'!$M20,DY$6,"Y")),
IF(DY$6&gt;'Rent Roll'!$L6,"-",
IF('Rent Roll'!$P6&gt;0,
IF(AND('Rent Roll'!$P6&gt;0,EDATE('Rent Roll'!$K6,'Rent Roll'!$P6*12)&gt;='Commercial Lease'!DY$6),
('Rent Roll'!$H6*'Rent Roll'!$D6/12)*((1+'Rent Roll'!$N6)^DATEDIF('Summary &amp; Purchase Assumptions'!$C$18,DY$6,"Y")),
OFFSET(DX12,0,-DATEDIF(EDATE('Rent Roll'!$K6,'Rent Roll'!$P6*12),DY$6,"M"))*((1+'Rent Roll'!$O6)^(DATEDIF(EDATE('Rent Roll'!$K6,'Rent Roll'!$P6*12),DY$6,"Y")+1))),('Rent Roll'!$H6*'Rent Roll'!$D6/12)*((1+'Rent Roll'!$N6)^DATEDIF('Summary &amp; Purchase Assumptions'!$C$18,DY$6,"Y")))))</f>
        <v>9190.0229505630687</v>
      </c>
      <c r="DZ12" s="227">
        <f ca="1">IF(DZ$6&gt;='Rent Roll'!$M20,('Rent Roll'!$G20*'Rent Roll'!$D6/12)*((1+'Rent Roll'!$X20)^DATEDIF('Rent Roll'!$M20,DZ$6,"Y")),
IF(DZ$6&gt;'Rent Roll'!$L6,"-",
IF('Rent Roll'!$P6&gt;0,
IF(AND('Rent Roll'!$P6&gt;0,EDATE('Rent Roll'!$K6,'Rent Roll'!$P6*12)&gt;='Commercial Lease'!DZ$6),
('Rent Roll'!$H6*'Rent Roll'!$D6/12)*((1+'Rent Roll'!$N6)^DATEDIF('Summary &amp; Purchase Assumptions'!$C$18,DZ$6,"Y")),
OFFSET(DY12,0,-DATEDIF(EDATE('Rent Roll'!$K6,'Rent Roll'!$P6*12),DZ$6,"M"))*((1+'Rent Roll'!$O6)^(DATEDIF(EDATE('Rent Roll'!$K6,'Rent Roll'!$P6*12),DZ$6,"Y")+1))),('Rent Roll'!$H6*'Rent Roll'!$D6/12)*((1+'Rent Roll'!$N6)^DATEDIF('Summary &amp; Purchase Assumptions'!$C$18,DZ$6,"Y")))))</f>
        <v>9190.0229505630687</v>
      </c>
      <c r="EA12" s="227">
        <f ca="1">IF(EA$6&gt;='Rent Roll'!$M20,('Rent Roll'!$G20*'Rent Roll'!$D6/12)*((1+'Rent Roll'!$X20)^DATEDIF('Rent Roll'!$M20,EA$6,"Y")),
IF(EA$6&gt;'Rent Roll'!$L6,"-",
IF('Rent Roll'!$P6&gt;0,
IF(AND('Rent Roll'!$P6&gt;0,EDATE('Rent Roll'!$K6,'Rent Roll'!$P6*12)&gt;='Commercial Lease'!EA$6),
('Rent Roll'!$H6*'Rent Roll'!$D6/12)*((1+'Rent Roll'!$N6)^DATEDIF('Summary &amp; Purchase Assumptions'!$C$18,EA$6,"Y")),
OFFSET(DZ12,0,-DATEDIF(EDATE('Rent Roll'!$K6,'Rent Roll'!$P6*12),EA$6,"M"))*((1+'Rent Roll'!$O6)^(DATEDIF(EDATE('Rent Roll'!$K6,'Rent Roll'!$P6*12),EA$6,"Y")+1))),('Rent Roll'!$H6*'Rent Roll'!$D6/12)*((1+'Rent Roll'!$N6)^DATEDIF('Summary &amp; Purchase Assumptions'!$C$18,EA$6,"Y")))))</f>
        <v>9190.0229505630687</v>
      </c>
      <c r="EB12" s="227">
        <f ca="1">IF(EB$6&gt;='Rent Roll'!$M20,('Rent Roll'!$G20*'Rent Roll'!$D6/12)*((1+'Rent Roll'!$X20)^DATEDIF('Rent Roll'!$M20,EB$6,"Y")),
IF(EB$6&gt;'Rent Roll'!$L6,"-",
IF('Rent Roll'!$P6&gt;0,
IF(AND('Rent Roll'!$P6&gt;0,EDATE('Rent Roll'!$K6,'Rent Roll'!$P6*12)&gt;='Commercial Lease'!EB$6),
('Rent Roll'!$H6*'Rent Roll'!$D6/12)*((1+'Rent Roll'!$N6)^DATEDIF('Summary &amp; Purchase Assumptions'!$C$18,EB$6,"Y")),
OFFSET(EA12,0,-DATEDIF(EDATE('Rent Roll'!$K6,'Rent Roll'!$P6*12),EB$6,"M"))*((1+'Rent Roll'!$O6)^(DATEDIF(EDATE('Rent Roll'!$K6,'Rent Roll'!$P6*12),EB$6,"Y")+1))),('Rent Roll'!$H6*'Rent Roll'!$D6/12)*((1+'Rent Roll'!$N6)^DATEDIF('Summary &amp; Purchase Assumptions'!$C$18,EB$6,"Y")))))</f>
        <v>9190.0229505630687</v>
      </c>
      <c r="EC12" s="227">
        <f ca="1">IF(EC$6&gt;='Rent Roll'!$M20,('Rent Roll'!$G20*'Rent Roll'!$D6/12)*((1+'Rent Roll'!$X20)^DATEDIF('Rent Roll'!$M20,EC$6,"Y")),
IF(EC$6&gt;'Rent Roll'!$L6,"-",
IF('Rent Roll'!$P6&gt;0,
IF(AND('Rent Roll'!$P6&gt;0,EDATE('Rent Roll'!$K6,'Rent Roll'!$P6*12)&gt;='Commercial Lease'!EC$6),
('Rent Roll'!$H6*'Rent Roll'!$D6/12)*((1+'Rent Roll'!$N6)^DATEDIF('Summary &amp; Purchase Assumptions'!$C$18,EC$6,"Y")),
OFFSET(EB12,0,-DATEDIF(EDATE('Rent Roll'!$K6,'Rent Roll'!$P6*12),EC$6,"M"))*((1+'Rent Roll'!$O6)^(DATEDIF(EDATE('Rent Roll'!$K6,'Rent Roll'!$P6*12),EC$6,"Y")+1))),('Rent Roll'!$H6*'Rent Roll'!$D6/12)*((1+'Rent Roll'!$N6)^DATEDIF('Summary &amp; Purchase Assumptions'!$C$18,EC$6,"Y")))))</f>
        <v>9190.0229505630687</v>
      </c>
      <c r="ED12" s="227">
        <f ca="1">IF(ED$6&gt;='Rent Roll'!$M20,('Rent Roll'!$G20*'Rent Roll'!$D6/12)*((1+'Rent Roll'!$X20)^DATEDIF('Rent Roll'!$M20,ED$6,"Y")),
IF(ED$6&gt;'Rent Roll'!$L6,"-",
IF('Rent Roll'!$P6&gt;0,
IF(AND('Rent Roll'!$P6&gt;0,EDATE('Rent Roll'!$K6,'Rent Roll'!$P6*12)&gt;='Commercial Lease'!ED$6),
('Rent Roll'!$H6*'Rent Roll'!$D6/12)*((1+'Rent Roll'!$N6)^DATEDIF('Summary &amp; Purchase Assumptions'!$C$18,ED$6,"Y")),
OFFSET(EC12,0,-DATEDIF(EDATE('Rent Roll'!$K6,'Rent Roll'!$P6*12),ED$6,"M"))*((1+'Rent Roll'!$O6)^(DATEDIF(EDATE('Rent Roll'!$K6,'Rent Roll'!$P6*12),ED$6,"Y")+1))),('Rent Roll'!$H6*'Rent Roll'!$D6/12)*((1+'Rent Roll'!$N6)^DATEDIF('Summary &amp; Purchase Assumptions'!$C$18,ED$6,"Y")))))</f>
        <v>9190.0229505630687</v>
      </c>
      <c r="EE12" s="227">
        <f ca="1">IF(EE$6&gt;='Rent Roll'!$M20,('Rent Roll'!$G20*'Rent Roll'!$D6/12)*((1+'Rent Roll'!$X20)^DATEDIF('Rent Roll'!$M20,EE$6,"Y")),
IF(EE$6&gt;'Rent Roll'!$L6,"-",
IF('Rent Roll'!$P6&gt;0,
IF(AND('Rent Roll'!$P6&gt;0,EDATE('Rent Roll'!$K6,'Rent Roll'!$P6*12)&gt;='Commercial Lease'!EE$6),
('Rent Roll'!$H6*'Rent Roll'!$D6/12)*((1+'Rent Roll'!$N6)^DATEDIF('Summary &amp; Purchase Assumptions'!$C$18,EE$6,"Y")),
OFFSET(ED12,0,-DATEDIF(EDATE('Rent Roll'!$K6,'Rent Roll'!$P6*12),EE$6,"M"))*((1+'Rent Roll'!$O6)^(DATEDIF(EDATE('Rent Roll'!$K6,'Rent Roll'!$P6*12),EE$6,"Y")+1))),('Rent Roll'!$H6*'Rent Roll'!$D6/12)*((1+'Rent Roll'!$N6)^DATEDIF('Summary &amp; Purchase Assumptions'!$C$18,EE$6,"Y")))))</f>
        <v>9190.0229505630687</v>
      </c>
      <c r="EF12" s="227">
        <f ca="1">IF(EF$6&gt;='Rent Roll'!$M20,('Rent Roll'!$G20*'Rent Roll'!$D6/12)*((1+'Rent Roll'!$X20)^DATEDIF('Rent Roll'!$M20,EF$6,"Y")),
IF(EF$6&gt;'Rent Roll'!$L6,"-",
IF('Rent Roll'!$P6&gt;0,
IF(AND('Rent Roll'!$P6&gt;0,EDATE('Rent Roll'!$K6,'Rent Roll'!$P6*12)&gt;='Commercial Lease'!EF$6),
('Rent Roll'!$H6*'Rent Roll'!$D6/12)*((1+'Rent Roll'!$N6)^DATEDIF('Summary &amp; Purchase Assumptions'!$C$18,EF$6,"Y")),
OFFSET(EE12,0,-DATEDIF(EDATE('Rent Roll'!$K6,'Rent Roll'!$P6*12),EF$6,"M"))*((1+'Rent Roll'!$O6)^(DATEDIF(EDATE('Rent Roll'!$K6,'Rent Roll'!$P6*12),EF$6,"Y")+1))),('Rent Roll'!$H6*'Rent Roll'!$D6/12)*((1+'Rent Roll'!$N6)^DATEDIF('Summary &amp; Purchase Assumptions'!$C$18,EF$6,"Y")))))</f>
        <v>9190.0229505630687</v>
      </c>
      <c r="EG12" s="224">
        <f ca="1">IF(EG$6&gt;='Rent Roll'!$M20,('Rent Roll'!$G20*'Rent Roll'!$D6/12)*((1+'Rent Roll'!$X20)^DATEDIF('Rent Roll'!$M20,EG$6,"Y")),
IF(EG$6&gt;'Rent Roll'!$L6,"-",
IF('Rent Roll'!$P6&gt;0,
IF(AND('Rent Roll'!$P6&gt;0,EDATE('Rent Roll'!$K6,'Rent Roll'!$P6*12)&gt;='Commercial Lease'!EG$6),
('Rent Roll'!$H6*'Rent Roll'!$D6/12)*((1+'Rent Roll'!$N6)^DATEDIF('Summary &amp; Purchase Assumptions'!$C$18,EG$6,"Y")),
OFFSET(EF12,0,-DATEDIF(EDATE('Rent Roll'!$K6,'Rent Roll'!$P6*12),EG$6,"M"))*((1+'Rent Roll'!$O6)^(DATEDIF(EDATE('Rent Roll'!$K6,'Rent Roll'!$P6*12),EG$6,"Y")+1))),('Rent Roll'!$H6*'Rent Roll'!$D6/12)*((1+'Rent Roll'!$N6)^DATEDIF('Summary &amp; Purchase Assumptions'!$C$18,EG$6,"Y")))))</f>
        <v>9190.0229505630687</v>
      </c>
      <c r="EH12" s="277" t="s">
        <v>106</v>
      </c>
    </row>
    <row r="13" spans="2:138" ht="15" x14ac:dyDescent="0.25">
      <c r="B13" s="735"/>
      <c r="C13" s="736"/>
      <c r="D13" s="737" t="str">
        <f>CONCATENATE('Rent Roll'!B7&amp;" - "&amp;'Rent Roll'!C7)</f>
        <v>800 Del-Comm 2 - Physician Services, Aria Health</v>
      </c>
      <c r="E13" s="21">
        <f t="shared" ca="1" si="24"/>
        <v>594792.10776146315</v>
      </c>
      <c r="F13" s="227">
        <f>IF('Rent Roll'!$E7='Data Validation'!$E$2,'Rent Roll'!$I7,"-")</f>
        <v>3839.1364259674233</v>
      </c>
      <c r="G13" s="227">
        <f ca="1">IF(G$6&gt;='Rent Roll'!$M21,('Rent Roll'!$G21*'Rent Roll'!$D7/12)*((1+'Rent Roll'!$X21)^DATEDIF('Rent Roll'!$M21,G$6,"Y")),
IF(G$6&gt;'Rent Roll'!$L7,"-",
IF('Rent Roll'!$P7&gt;0,
IF(AND('Rent Roll'!$P7&gt;0,EDATE('Rent Roll'!$K7,'Rent Roll'!$P7*12)&gt;='Commercial Lease'!G$6),
('Rent Roll'!$H7*'Rent Roll'!$D7/12)*((1+'Rent Roll'!$N7)^DATEDIF('Summary &amp; Purchase Assumptions'!$C$18,G$6,"Y")),
OFFSET(F13,0,-DATEDIF(EDATE('Rent Roll'!$K7,'Rent Roll'!$P7*12),G$6,"M"))*((1+'Rent Roll'!$O7)^(DATEDIF(EDATE('Rent Roll'!$K7,'Rent Roll'!$P7*12),G$6,"Y")+1))),('Rent Roll'!$H7*'Rent Roll'!$D7/12)*((1+'Rent Roll'!$N7)^DATEDIF('Summary &amp; Purchase Assumptions'!$C$18,G$6,"Y")))))</f>
        <v>3839.1364259674233</v>
      </c>
      <c r="H13" s="227">
        <f ca="1">IF(H$6&gt;='Rent Roll'!$M21,('Rent Roll'!$G21*'Rent Roll'!$D7/12)*((1+'Rent Roll'!$X21)^DATEDIF('Rent Roll'!$M21,H$6,"Y")),
IF(H$6&gt;'Rent Roll'!$L7,"-",
IF('Rent Roll'!$P7&gt;0,
IF(AND('Rent Roll'!$P7&gt;0,EDATE('Rent Roll'!$K7,'Rent Roll'!$P7*12)&gt;='Commercial Lease'!H$6),
('Rent Roll'!$H7*'Rent Roll'!$D7/12)*((1+'Rent Roll'!$N7)^DATEDIF('Summary &amp; Purchase Assumptions'!$C$18,H$6,"Y")),
OFFSET(G13,0,-DATEDIF(EDATE('Rent Roll'!$K7,'Rent Roll'!$P7*12),H$6,"M"))*((1+'Rent Roll'!$O7)^(DATEDIF(EDATE('Rent Roll'!$K7,'Rent Roll'!$P7*12),H$6,"Y")+1))),('Rent Roll'!$H7*'Rent Roll'!$D7/12)*((1+'Rent Roll'!$N7)^DATEDIF('Summary &amp; Purchase Assumptions'!$C$18,H$6,"Y")))))</f>
        <v>3839.1364259674233</v>
      </c>
      <c r="I13" s="227">
        <f ca="1">IF(I$6&gt;='Rent Roll'!$M21,('Rent Roll'!$G21*'Rent Roll'!$D7/12)*((1+'Rent Roll'!$X21)^DATEDIF('Rent Roll'!$M21,I$6,"Y")),
IF(I$6&gt;'Rent Roll'!$L7,"-",
IF('Rent Roll'!$P7&gt;0,
IF(AND('Rent Roll'!$P7&gt;0,EDATE('Rent Roll'!$K7,'Rent Roll'!$P7*12)&gt;='Commercial Lease'!I$6),
('Rent Roll'!$H7*'Rent Roll'!$D7/12)*((1+'Rent Roll'!$N7)^DATEDIF('Summary &amp; Purchase Assumptions'!$C$18,I$6,"Y")),
OFFSET(H13,0,-DATEDIF(EDATE('Rent Roll'!$K7,'Rent Roll'!$P7*12),I$6,"M"))*((1+'Rent Roll'!$O7)^(DATEDIF(EDATE('Rent Roll'!$K7,'Rent Roll'!$P7*12),I$6,"Y")+1))),('Rent Roll'!$H7*'Rent Roll'!$D7/12)*((1+'Rent Roll'!$N7)^DATEDIF('Summary &amp; Purchase Assumptions'!$C$18,I$6,"Y")))))</f>
        <v>3839.1364259674233</v>
      </c>
      <c r="J13" s="227">
        <f ca="1">IF(J$6&gt;='Rent Roll'!$M21,('Rent Roll'!$G21*'Rent Roll'!$D7/12)*((1+'Rent Roll'!$X21)^DATEDIF('Rent Roll'!$M21,J$6,"Y")),
IF(J$6&gt;'Rent Roll'!$L7,"-",
IF('Rent Roll'!$P7&gt;0,
IF(AND('Rent Roll'!$P7&gt;0,EDATE('Rent Roll'!$K7,'Rent Roll'!$P7*12)&gt;='Commercial Lease'!J$6),
('Rent Roll'!$H7*'Rent Roll'!$D7/12)*((1+'Rent Roll'!$N7)^DATEDIF('Summary &amp; Purchase Assumptions'!$C$18,J$6,"Y")),
OFFSET(I13,0,-DATEDIF(EDATE('Rent Roll'!$K7,'Rent Roll'!$P7*12),J$6,"M"))*((1+'Rent Roll'!$O7)^(DATEDIF(EDATE('Rent Roll'!$K7,'Rent Roll'!$P7*12),J$6,"Y")+1))),('Rent Roll'!$H7*'Rent Roll'!$D7/12)*((1+'Rent Roll'!$N7)^DATEDIF('Summary &amp; Purchase Assumptions'!$C$18,J$6,"Y")))))</f>
        <v>3839.1364259674233</v>
      </c>
      <c r="K13" s="227">
        <f ca="1">IF(K$6&gt;='Rent Roll'!$M21,('Rent Roll'!$G21*'Rent Roll'!$D7/12)*((1+'Rent Roll'!$X21)^DATEDIF('Rent Roll'!$M21,K$6,"Y")),
IF(K$6&gt;'Rent Roll'!$L7,"-",
IF('Rent Roll'!$P7&gt;0,
IF(AND('Rent Roll'!$P7&gt;0,EDATE('Rent Roll'!$K7,'Rent Roll'!$P7*12)&gt;='Commercial Lease'!K$6),
('Rent Roll'!$H7*'Rent Roll'!$D7/12)*((1+'Rent Roll'!$N7)^DATEDIF('Summary &amp; Purchase Assumptions'!$C$18,K$6,"Y")),
OFFSET(J13,0,-DATEDIF(EDATE('Rent Roll'!$K7,'Rent Roll'!$P7*12),K$6,"M"))*((1+'Rent Roll'!$O7)^(DATEDIF(EDATE('Rent Roll'!$K7,'Rent Roll'!$P7*12),K$6,"Y")+1))),('Rent Roll'!$H7*'Rent Roll'!$D7/12)*((1+'Rent Roll'!$N7)^DATEDIF('Summary &amp; Purchase Assumptions'!$C$18,K$6,"Y")))))</f>
        <v>3839.1364259674233</v>
      </c>
      <c r="L13" s="227">
        <f ca="1">IF(L$6&gt;='Rent Roll'!$M21,('Rent Roll'!$G21*'Rent Roll'!$D7/12)*((1+'Rent Roll'!$X21)^DATEDIF('Rent Roll'!$M21,L$6,"Y")),
IF(L$6&gt;'Rent Roll'!$L7,"-",
IF('Rent Roll'!$P7&gt;0,
IF(AND('Rent Roll'!$P7&gt;0,EDATE('Rent Roll'!$K7,'Rent Roll'!$P7*12)&gt;='Commercial Lease'!L$6),
('Rent Roll'!$H7*'Rent Roll'!$D7/12)*((1+'Rent Roll'!$N7)^DATEDIF('Summary &amp; Purchase Assumptions'!$C$18,L$6,"Y")),
OFFSET(K13,0,-DATEDIF(EDATE('Rent Roll'!$K7,'Rent Roll'!$P7*12),L$6,"M"))*((1+'Rent Roll'!$O7)^(DATEDIF(EDATE('Rent Roll'!$K7,'Rent Roll'!$P7*12),L$6,"Y")+1))),('Rent Roll'!$H7*'Rent Roll'!$D7/12)*((1+'Rent Roll'!$N7)^DATEDIF('Summary &amp; Purchase Assumptions'!$C$18,L$6,"Y")))))</f>
        <v>3839.1364259674233</v>
      </c>
      <c r="M13" s="227">
        <f ca="1">IF(M$6&gt;='Rent Roll'!$M21,('Rent Roll'!$G21*'Rent Roll'!$D7/12)*((1+'Rent Roll'!$X21)^DATEDIF('Rent Roll'!$M21,M$6,"Y")),
IF(M$6&gt;'Rent Roll'!$L7,"-",
IF('Rent Roll'!$P7&gt;0,
IF(AND('Rent Roll'!$P7&gt;0,EDATE('Rent Roll'!$K7,'Rent Roll'!$P7*12)&gt;='Commercial Lease'!M$6),
('Rent Roll'!$H7*'Rent Roll'!$D7/12)*((1+'Rent Roll'!$N7)^DATEDIF('Summary &amp; Purchase Assumptions'!$C$18,M$6,"Y")),
OFFSET(L13,0,-DATEDIF(EDATE('Rent Roll'!$K7,'Rent Roll'!$P7*12),M$6,"M"))*((1+'Rent Roll'!$O7)^(DATEDIF(EDATE('Rent Roll'!$K7,'Rent Roll'!$P7*12),M$6,"Y")+1))),('Rent Roll'!$H7*'Rent Roll'!$D7/12)*((1+'Rent Roll'!$N7)^DATEDIF('Summary &amp; Purchase Assumptions'!$C$18,M$6,"Y")))))</f>
        <v>3839.1364259674233</v>
      </c>
      <c r="N13" s="227">
        <f ca="1">IF(N$6&gt;='Rent Roll'!$M21,('Rent Roll'!$G21*'Rent Roll'!$D7/12)*((1+'Rent Roll'!$X21)^DATEDIF('Rent Roll'!$M21,N$6,"Y")),
IF(N$6&gt;'Rent Roll'!$L7,"-",
IF('Rent Roll'!$P7&gt;0,
IF(AND('Rent Roll'!$P7&gt;0,EDATE('Rent Roll'!$K7,'Rent Roll'!$P7*12)&gt;='Commercial Lease'!N$6),
('Rent Roll'!$H7*'Rent Roll'!$D7/12)*((1+'Rent Roll'!$N7)^DATEDIF('Summary &amp; Purchase Assumptions'!$C$18,N$6,"Y")),
OFFSET(M13,0,-DATEDIF(EDATE('Rent Roll'!$K7,'Rent Roll'!$P7*12),N$6,"M"))*((1+'Rent Roll'!$O7)^(DATEDIF(EDATE('Rent Roll'!$K7,'Rent Roll'!$P7*12),N$6,"Y")+1))),('Rent Roll'!$H7*'Rent Roll'!$D7/12)*((1+'Rent Roll'!$N7)^DATEDIF('Summary &amp; Purchase Assumptions'!$C$18,N$6,"Y")))))</f>
        <v>3839.1364259674233</v>
      </c>
      <c r="O13" s="227">
        <f ca="1">IF(O$6&gt;='Rent Roll'!$M21,('Rent Roll'!$G21*'Rent Roll'!$D7/12)*((1+'Rent Roll'!$X21)^DATEDIF('Rent Roll'!$M21,O$6,"Y")),
IF(O$6&gt;'Rent Roll'!$L7,"-",
IF('Rent Roll'!$P7&gt;0,
IF(AND('Rent Roll'!$P7&gt;0,EDATE('Rent Roll'!$K7,'Rent Roll'!$P7*12)&gt;='Commercial Lease'!O$6),
('Rent Roll'!$H7*'Rent Roll'!$D7/12)*((1+'Rent Roll'!$N7)^DATEDIF('Summary &amp; Purchase Assumptions'!$C$18,O$6,"Y")),
OFFSET(N13,0,-DATEDIF(EDATE('Rent Roll'!$K7,'Rent Roll'!$P7*12),O$6,"M"))*((1+'Rent Roll'!$O7)^(DATEDIF(EDATE('Rent Roll'!$K7,'Rent Roll'!$P7*12),O$6,"Y")+1))),('Rent Roll'!$H7*'Rent Roll'!$D7/12)*((1+'Rent Roll'!$N7)^DATEDIF('Summary &amp; Purchase Assumptions'!$C$18,O$6,"Y")))))</f>
        <v>3839.1364259674233</v>
      </c>
      <c r="P13" s="227">
        <f ca="1">IF(P$6&gt;='Rent Roll'!$M21,('Rent Roll'!$G21*'Rent Roll'!$D7/12)*((1+'Rent Roll'!$X21)^DATEDIF('Rent Roll'!$M21,P$6,"Y")),
IF(P$6&gt;'Rent Roll'!$L7,"-",
IF('Rent Roll'!$P7&gt;0,
IF(AND('Rent Roll'!$P7&gt;0,EDATE('Rent Roll'!$K7,'Rent Roll'!$P7*12)&gt;='Commercial Lease'!P$6),
('Rent Roll'!$H7*'Rent Roll'!$D7/12)*((1+'Rent Roll'!$N7)^DATEDIF('Summary &amp; Purchase Assumptions'!$C$18,P$6,"Y")),
OFFSET(O13,0,-DATEDIF(EDATE('Rent Roll'!$K7,'Rent Roll'!$P7*12),P$6,"M"))*((1+'Rent Roll'!$O7)^(DATEDIF(EDATE('Rent Roll'!$K7,'Rent Roll'!$P7*12),P$6,"Y")+1))),('Rent Roll'!$H7*'Rent Roll'!$D7/12)*((1+'Rent Roll'!$N7)^DATEDIF('Summary &amp; Purchase Assumptions'!$C$18,P$6,"Y")))))</f>
        <v>3839.1364259674233</v>
      </c>
      <c r="Q13" s="227">
        <f ca="1">IF(Q$6&gt;='Rent Roll'!$M21,('Rent Roll'!$G21*'Rent Roll'!$D7/12)*((1+'Rent Roll'!$X21)^DATEDIF('Rent Roll'!$M21,Q$6,"Y")),
IF(Q$6&gt;'Rent Roll'!$L7,"-",
IF('Rent Roll'!$P7&gt;0,
IF(AND('Rent Roll'!$P7&gt;0,EDATE('Rent Roll'!$K7,'Rent Roll'!$P7*12)&gt;='Commercial Lease'!Q$6),
('Rent Roll'!$H7*'Rent Roll'!$D7/12)*((1+'Rent Roll'!$N7)^DATEDIF('Summary &amp; Purchase Assumptions'!$C$18,Q$6,"Y")),
OFFSET(P13,0,-DATEDIF(EDATE('Rent Roll'!$K7,'Rent Roll'!$P7*12),Q$6,"M"))*((1+'Rent Roll'!$O7)^(DATEDIF(EDATE('Rent Roll'!$K7,'Rent Roll'!$P7*12),Q$6,"Y")+1))),('Rent Roll'!$H7*'Rent Roll'!$D7/12)*((1+'Rent Roll'!$N7)^DATEDIF('Summary &amp; Purchase Assumptions'!$C$18,Q$6,"Y")))))</f>
        <v>3839.1364259674233</v>
      </c>
      <c r="R13" s="227">
        <f ca="1">IF(R$6&gt;='Rent Roll'!$M21,('Rent Roll'!$G21*'Rent Roll'!$D7/12)*((1+'Rent Roll'!$X21)^DATEDIF('Rent Roll'!$M21,R$6,"Y")),
IF(R$6&gt;'Rent Roll'!$L7,"-",
IF('Rent Roll'!$P7&gt;0,
IF(AND('Rent Roll'!$P7&gt;0,EDATE('Rent Roll'!$K7,'Rent Roll'!$P7*12)&gt;='Commercial Lease'!R$6),
('Rent Roll'!$H7*'Rent Roll'!$D7/12)*((1+'Rent Roll'!$N7)^DATEDIF('Summary &amp; Purchase Assumptions'!$C$18,R$6,"Y")),
OFFSET(Q13,0,-DATEDIF(EDATE('Rent Roll'!$K7,'Rent Roll'!$P7*12),R$6,"M"))*((1+'Rent Roll'!$O7)^(DATEDIF(EDATE('Rent Roll'!$K7,'Rent Roll'!$P7*12),R$6,"Y")+1))),('Rent Roll'!$H7*'Rent Roll'!$D7/12)*((1+'Rent Roll'!$N7)^DATEDIF('Summary &amp; Purchase Assumptions'!$C$18,R$6,"Y")))))</f>
        <v>3954.3105187464462</v>
      </c>
      <c r="S13" s="227">
        <f ca="1">IF(S$6&gt;='Rent Roll'!$M21,('Rent Roll'!$G21*'Rent Roll'!$D7/12)*((1+'Rent Roll'!$X21)^DATEDIF('Rent Roll'!$M21,S$6,"Y")),
IF(S$6&gt;'Rent Roll'!$L7,"-",
IF('Rent Roll'!$P7&gt;0,
IF(AND('Rent Roll'!$P7&gt;0,EDATE('Rent Roll'!$K7,'Rent Roll'!$P7*12)&gt;='Commercial Lease'!S$6),
('Rent Roll'!$H7*'Rent Roll'!$D7/12)*((1+'Rent Roll'!$N7)^DATEDIF('Summary &amp; Purchase Assumptions'!$C$18,S$6,"Y")),
OFFSET(R13,0,-DATEDIF(EDATE('Rent Roll'!$K7,'Rent Roll'!$P7*12),S$6,"M"))*((1+'Rent Roll'!$O7)^(DATEDIF(EDATE('Rent Roll'!$K7,'Rent Roll'!$P7*12),S$6,"Y")+1))),('Rent Roll'!$H7*'Rent Roll'!$D7/12)*((1+'Rent Roll'!$N7)^DATEDIF('Summary &amp; Purchase Assumptions'!$C$18,S$6,"Y")))))</f>
        <v>3954.3105187464462</v>
      </c>
      <c r="T13" s="227">
        <f ca="1">IF(T$6&gt;='Rent Roll'!$M21,('Rent Roll'!$G21*'Rent Roll'!$D7/12)*((1+'Rent Roll'!$X21)^DATEDIF('Rent Roll'!$M21,T$6,"Y")),
IF(T$6&gt;'Rent Roll'!$L7,"-",
IF('Rent Roll'!$P7&gt;0,
IF(AND('Rent Roll'!$P7&gt;0,EDATE('Rent Roll'!$K7,'Rent Roll'!$P7*12)&gt;='Commercial Lease'!T$6),
('Rent Roll'!$H7*'Rent Roll'!$D7/12)*((1+'Rent Roll'!$N7)^DATEDIF('Summary &amp; Purchase Assumptions'!$C$18,T$6,"Y")),
OFFSET(S13,0,-DATEDIF(EDATE('Rent Roll'!$K7,'Rent Roll'!$P7*12),T$6,"M"))*((1+'Rent Roll'!$O7)^(DATEDIF(EDATE('Rent Roll'!$K7,'Rent Roll'!$P7*12),T$6,"Y")+1))),('Rent Roll'!$H7*'Rent Roll'!$D7/12)*((1+'Rent Roll'!$N7)^DATEDIF('Summary &amp; Purchase Assumptions'!$C$18,T$6,"Y")))))</f>
        <v>3954.3105187464462</v>
      </c>
      <c r="U13" s="227">
        <f ca="1">IF(U$6&gt;='Rent Roll'!$M21,('Rent Roll'!$G21*'Rent Roll'!$D7/12)*((1+'Rent Roll'!$X21)^DATEDIF('Rent Roll'!$M21,U$6,"Y")),
IF(U$6&gt;'Rent Roll'!$L7,"-",
IF('Rent Roll'!$P7&gt;0,
IF(AND('Rent Roll'!$P7&gt;0,EDATE('Rent Roll'!$K7,'Rent Roll'!$P7*12)&gt;='Commercial Lease'!U$6),
('Rent Roll'!$H7*'Rent Roll'!$D7/12)*((1+'Rent Roll'!$N7)^DATEDIF('Summary &amp; Purchase Assumptions'!$C$18,U$6,"Y")),
OFFSET(T13,0,-DATEDIF(EDATE('Rent Roll'!$K7,'Rent Roll'!$P7*12),U$6,"M"))*((1+'Rent Roll'!$O7)^(DATEDIF(EDATE('Rent Roll'!$K7,'Rent Roll'!$P7*12),U$6,"Y")+1))),('Rent Roll'!$H7*'Rent Roll'!$D7/12)*((1+'Rent Roll'!$N7)^DATEDIF('Summary &amp; Purchase Assumptions'!$C$18,U$6,"Y")))))</f>
        <v>3954.3105187464462</v>
      </c>
      <c r="V13" s="227">
        <f ca="1">IF(V$6&gt;='Rent Roll'!$M21,('Rent Roll'!$G21*'Rent Roll'!$D7/12)*((1+'Rent Roll'!$X21)^DATEDIF('Rent Roll'!$M21,V$6,"Y")),
IF(V$6&gt;'Rent Roll'!$L7,"-",
IF('Rent Roll'!$P7&gt;0,
IF(AND('Rent Roll'!$P7&gt;0,EDATE('Rent Roll'!$K7,'Rent Roll'!$P7*12)&gt;='Commercial Lease'!V$6),
('Rent Roll'!$H7*'Rent Roll'!$D7/12)*((1+'Rent Roll'!$N7)^DATEDIF('Summary &amp; Purchase Assumptions'!$C$18,V$6,"Y")),
OFFSET(U13,0,-DATEDIF(EDATE('Rent Roll'!$K7,'Rent Roll'!$P7*12),V$6,"M"))*((1+'Rent Roll'!$O7)^(DATEDIF(EDATE('Rent Roll'!$K7,'Rent Roll'!$P7*12),V$6,"Y")+1))),('Rent Roll'!$H7*'Rent Roll'!$D7/12)*((1+'Rent Roll'!$N7)^DATEDIF('Summary &amp; Purchase Assumptions'!$C$18,V$6,"Y")))))</f>
        <v>3954.3105187464462</v>
      </c>
      <c r="W13" s="227">
        <f ca="1">IF(W$6&gt;='Rent Roll'!$M21,('Rent Roll'!$G21*'Rent Roll'!$D7/12)*((1+'Rent Roll'!$X21)^DATEDIF('Rent Roll'!$M21,W$6,"Y")),
IF(W$6&gt;'Rent Roll'!$L7,"-",
IF('Rent Roll'!$P7&gt;0,
IF(AND('Rent Roll'!$P7&gt;0,EDATE('Rent Roll'!$K7,'Rent Roll'!$P7*12)&gt;='Commercial Lease'!W$6),
('Rent Roll'!$H7*'Rent Roll'!$D7/12)*((1+'Rent Roll'!$N7)^DATEDIF('Summary &amp; Purchase Assumptions'!$C$18,W$6,"Y")),
OFFSET(V13,0,-DATEDIF(EDATE('Rent Roll'!$K7,'Rent Roll'!$P7*12),W$6,"M"))*((1+'Rent Roll'!$O7)^(DATEDIF(EDATE('Rent Roll'!$K7,'Rent Roll'!$P7*12),W$6,"Y")+1))),('Rent Roll'!$H7*'Rent Roll'!$D7/12)*((1+'Rent Roll'!$N7)^DATEDIF('Summary &amp; Purchase Assumptions'!$C$18,W$6,"Y")))))</f>
        <v>3954.3105187464462</v>
      </c>
      <c r="X13" s="227">
        <f ca="1">IF(X$6&gt;='Rent Roll'!$M21,('Rent Roll'!$G21*'Rent Roll'!$D7/12)*((1+'Rent Roll'!$X21)^DATEDIF('Rent Roll'!$M21,X$6,"Y")),
IF(X$6&gt;'Rent Roll'!$L7,"-",
IF('Rent Roll'!$P7&gt;0,
IF(AND('Rent Roll'!$P7&gt;0,EDATE('Rent Roll'!$K7,'Rent Roll'!$P7*12)&gt;='Commercial Lease'!X$6),
('Rent Roll'!$H7*'Rent Roll'!$D7/12)*((1+'Rent Roll'!$N7)^DATEDIF('Summary &amp; Purchase Assumptions'!$C$18,X$6,"Y")),
OFFSET(W13,0,-DATEDIF(EDATE('Rent Roll'!$K7,'Rent Roll'!$P7*12),X$6,"M"))*((1+'Rent Roll'!$O7)^(DATEDIF(EDATE('Rent Roll'!$K7,'Rent Roll'!$P7*12),X$6,"Y")+1))),('Rent Roll'!$H7*'Rent Roll'!$D7/12)*((1+'Rent Roll'!$N7)^DATEDIF('Summary &amp; Purchase Assumptions'!$C$18,X$6,"Y")))))</f>
        <v>3954.3105187464462</v>
      </c>
      <c r="Y13" s="227">
        <f ca="1">IF(Y$6&gt;='Rent Roll'!$M21,('Rent Roll'!$G21*'Rent Roll'!$D7/12)*((1+'Rent Roll'!$X21)^DATEDIF('Rent Roll'!$M21,Y$6,"Y")),
IF(Y$6&gt;'Rent Roll'!$L7,"-",
IF('Rent Roll'!$P7&gt;0,
IF(AND('Rent Roll'!$P7&gt;0,EDATE('Rent Roll'!$K7,'Rent Roll'!$P7*12)&gt;='Commercial Lease'!Y$6),
('Rent Roll'!$H7*'Rent Roll'!$D7/12)*((1+'Rent Roll'!$N7)^DATEDIF('Summary &amp; Purchase Assumptions'!$C$18,Y$6,"Y")),
OFFSET(X13,0,-DATEDIF(EDATE('Rent Roll'!$K7,'Rent Roll'!$P7*12),Y$6,"M"))*((1+'Rent Roll'!$O7)^(DATEDIF(EDATE('Rent Roll'!$K7,'Rent Roll'!$P7*12),Y$6,"Y")+1))),('Rent Roll'!$H7*'Rent Roll'!$D7/12)*((1+'Rent Roll'!$N7)^DATEDIF('Summary &amp; Purchase Assumptions'!$C$18,Y$6,"Y")))))</f>
        <v>3954.3105187464462</v>
      </c>
      <c r="Z13" s="227">
        <f ca="1">IF(Z$6&gt;='Rent Roll'!$M21,('Rent Roll'!$G21*'Rent Roll'!$D7/12)*((1+'Rent Roll'!$X21)^DATEDIF('Rent Roll'!$M21,Z$6,"Y")),
IF(Z$6&gt;'Rent Roll'!$L7,"-",
IF('Rent Roll'!$P7&gt;0,
IF(AND('Rent Roll'!$P7&gt;0,EDATE('Rent Roll'!$K7,'Rent Roll'!$P7*12)&gt;='Commercial Lease'!Z$6),
('Rent Roll'!$H7*'Rent Roll'!$D7/12)*((1+'Rent Roll'!$N7)^DATEDIF('Summary &amp; Purchase Assumptions'!$C$18,Z$6,"Y")),
OFFSET(Y13,0,-DATEDIF(EDATE('Rent Roll'!$K7,'Rent Roll'!$P7*12),Z$6,"M"))*((1+'Rent Roll'!$O7)^(DATEDIF(EDATE('Rent Roll'!$K7,'Rent Roll'!$P7*12),Z$6,"Y")+1))),('Rent Roll'!$H7*'Rent Roll'!$D7/12)*((1+'Rent Roll'!$N7)^DATEDIF('Summary &amp; Purchase Assumptions'!$C$18,Z$6,"Y")))))</f>
        <v>3954.3105187464462</v>
      </c>
      <c r="AA13" s="227">
        <f ca="1">IF(AA$6&gt;='Rent Roll'!$M21,('Rent Roll'!$G21*'Rent Roll'!$D7/12)*((1+'Rent Roll'!$X21)^DATEDIF('Rent Roll'!$M21,AA$6,"Y")),
IF(AA$6&gt;'Rent Roll'!$L7,"-",
IF('Rent Roll'!$P7&gt;0,
IF(AND('Rent Roll'!$P7&gt;0,EDATE('Rent Roll'!$K7,'Rent Roll'!$P7*12)&gt;='Commercial Lease'!AA$6),
('Rent Roll'!$H7*'Rent Roll'!$D7/12)*((1+'Rent Roll'!$N7)^DATEDIF('Summary &amp; Purchase Assumptions'!$C$18,AA$6,"Y")),
OFFSET(Z13,0,-DATEDIF(EDATE('Rent Roll'!$K7,'Rent Roll'!$P7*12),AA$6,"M"))*((1+'Rent Roll'!$O7)^(DATEDIF(EDATE('Rent Roll'!$K7,'Rent Roll'!$P7*12),AA$6,"Y")+1))),('Rent Roll'!$H7*'Rent Roll'!$D7/12)*((1+'Rent Roll'!$N7)^DATEDIF('Summary &amp; Purchase Assumptions'!$C$18,AA$6,"Y")))))</f>
        <v>3954.3105187464462</v>
      </c>
      <c r="AB13" s="227">
        <f ca="1">IF(AB$6&gt;='Rent Roll'!$M21,('Rent Roll'!$G21*'Rent Roll'!$D7/12)*((1+'Rent Roll'!$X21)^DATEDIF('Rent Roll'!$M21,AB$6,"Y")),
IF(AB$6&gt;'Rent Roll'!$L7,"-",
IF('Rent Roll'!$P7&gt;0,
IF(AND('Rent Roll'!$P7&gt;0,EDATE('Rent Roll'!$K7,'Rent Roll'!$P7*12)&gt;='Commercial Lease'!AB$6),
('Rent Roll'!$H7*'Rent Roll'!$D7/12)*((1+'Rent Roll'!$N7)^DATEDIF('Summary &amp; Purchase Assumptions'!$C$18,AB$6,"Y")),
OFFSET(AA13,0,-DATEDIF(EDATE('Rent Roll'!$K7,'Rent Roll'!$P7*12),AB$6,"M"))*((1+'Rent Roll'!$O7)^(DATEDIF(EDATE('Rent Roll'!$K7,'Rent Roll'!$P7*12),AB$6,"Y")+1))),('Rent Roll'!$H7*'Rent Roll'!$D7/12)*((1+'Rent Roll'!$N7)^DATEDIF('Summary &amp; Purchase Assumptions'!$C$18,AB$6,"Y")))))</f>
        <v>3954.3105187464462</v>
      </c>
      <c r="AC13" s="227">
        <f ca="1">IF(AC$6&gt;='Rent Roll'!$M21,('Rent Roll'!$G21*'Rent Roll'!$D7/12)*((1+'Rent Roll'!$X21)^DATEDIF('Rent Roll'!$M21,AC$6,"Y")),
IF(AC$6&gt;'Rent Roll'!$L7,"-",
IF('Rent Roll'!$P7&gt;0,
IF(AND('Rent Roll'!$P7&gt;0,EDATE('Rent Roll'!$K7,'Rent Roll'!$P7*12)&gt;='Commercial Lease'!AC$6),
('Rent Roll'!$H7*'Rent Roll'!$D7/12)*((1+'Rent Roll'!$N7)^DATEDIF('Summary &amp; Purchase Assumptions'!$C$18,AC$6,"Y")),
OFFSET(AB13,0,-DATEDIF(EDATE('Rent Roll'!$K7,'Rent Roll'!$P7*12),AC$6,"M"))*((1+'Rent Roll'!$O7)^(DATEDIF(EDATE('Rent Roll'!$K7,'Rent Roll'!$P7*12),AC$6,"Y")+1))),('Rent Roll'!$H7*'Rent Roll'!$D7/12)*((1+'Rent Roll'!$N7)^DATEDIF('Summary &amp; Purchase Assumptions'!$C$18,AC$6,"Y")))))</f>
        <v>3954.3105187464462</v>
      </c>
      <c r="AD13" s="227">
        <f ca="1">IF(AD$6&gt;='Rent Roll'!$M21,('Rent Roll'!$G21*'Rent Roll'!$D7/12)*((1+'Rent Roll'!$X21)^DATEDIF('Rent Roll'!$M21,AD$6,"Y")),
IF(AD$6&gt;'Rent Roll'!$L7,"-",
IF('Rent Roll'!$P7&gt;0,
IF(AND('Rent Roll'!$P7&gt;0,EDATE('Rent Roll'!$K7,'Rent Roll'!$P7*12)&gt;='Commercial Lease'!AD$6),
('Rent Roll'!$H7*'Rent Roll'!$D7/12)*((1+'Rent Roll'!$N7)^DATEDIF('Summary &amp; Purchase Assumptions'!$C$18,AD$6,"Y")),
OFFSET(AC13,0,-DATEDIF(EDATE('Rent Roll'!$K7,'Rent Roll'!$P7*12),AD$6,"M"))*((1+'Rent Roll'!$O7)^(DATEDIF(EDATE('Rent Roll'!$K7,'Rent Roll'!$P7*12),AD$6,"Y")+1))),('Rent Roll'!$H7*'Rent Roll'!$D7/12)*((1+'Rent Roll'!$N7)^DATEDIF('Summary &amp; Purchase Assumptions'!$C$18,AD$6,"Y")))))</f>
        <v>4072.9398343088392</v>
      </c>
      <c r="AE13" s="227">
        <f ca="1">IF(AE$6&gt;='Rent Roll'!$M21,('Rent Roll'!$G21*'Rent Roll'!$D7/12)*((1+'Rent Roll'!$X21)^DATEDIF('Rent Roll'!$M21,AE$6,"Y")),
IF(AE$6&gt;'Rent Roll'!$L7,"-",
IF('Rent Roll'!$P7&gt;0,
IF(AND('Rent Roll'!$P7&gt;0,EDATE('Rent Roll'!$K7,'Rent Roll'!$P7*12)&gt;='Commercial Lease'!AE$6),
('Rent Roll'!$H7*'Rent Roll'!$D7/12)*((1+'Rent Roll'!$N7)^DATEDIF('Summary &amp; Purchase Assumptions'!$C$18,AE$6,"Y")),
OFFSET(AD13,0,-DATEDIF(EDATE('Rent Roll'!$K7,'Rent Roll'!$P7*12),AE$6,"M"))*((1+'Rent Roll'!$O7)^(DATEDIF(EDATE('Rent Roll'!$K7,'Rent Roll'!$P7*12),AE$6,"Y")+1))),('Rent Roll'!$H7*'Rent Roll'!$D7/12)*((1+'Rent Roll'!$N7)^DATEDIF('Summary &amp; Purchase Assumptions'!$C$18,AE$6,"Y")))))</f>
        <v>4072.9398343088392</v>
      </c>
      <c r="AF13" s="227">
        <f ca="1">IF(AF$6&gt;='Rent Roll'!$M21,('Rent Roll'!$G21*'Rent Roll'!$D7/12)*((1+'Rent Roll'!$X21)^DATEDIF('Rent Roll'!$M21,AF$6,"Y")),
IF(AF$6&gt;'Rent Roll'!$L7,"-",
IF('Rent Roll'!$P7&gt;0,
IF(AND('Rent Roll'!$P7&gt;0,EDATE('Rent Roll'!$K7,'Rent Roll'!$P7*12)&gt;='Commercial Lease'!AF$6),
('Rent Roll'!$H7*'Rent Roll'!$D7/12)*((1+'Rent Roll'!$N7)^DATEDIF('Summary &amp; Purchase Assumptions'!$C$18,AF$6,"Y")),
OFFSET(AE13,0,-DATEDIF(EDATE('Rent Roll'!$K7,'Rent Roll'!$P7*12),AF$6,"M"))*((1+'Rent Roll'!$O7)^(DATEDIF(EDATE('Rent Roll'!$K7,'Rent Roll'!$P7*12),AF$6,"Y")+1))),('Rent Roll'!$H7*'Rent Roll'!$D7/12)*((1+'Rent Roll'!$N7)^DATEDIF('Summary &amp; Purchase Assumptions'!$C$18,AF$6,"Y")))))</f>
        <v>4072.9398343088392</v>
      </c>
      <c r="AG13" s="227">
        <f ca="1">IF(AG$6&gt;='Rent Roll'!$M21,('Rent Roll'!$G21*'Rent Roll'!$D7/12)*((1+'Rent Roll'!$X21)^DATEDIF('Rent Roll'!$M21,AG$6,"Y")),
IF(AG$6&gt;'Rent Roll'!$L7,"-",
IF('Rent Roll'!$P7&gt;0,
IF(AND('Rent Roll'!$P7&gt;0,EDATE('Rent Roll'!$K7,'Rent Roll'!$P7*12)&gt;='Commercial Lease'!AG$6),
('Rent Roll'!$H7*'Rent Roll'!$D7/12)*((1+'Rent Roll'!$N7)^DATEDIF('Summary &amp; Purchase Assumptions'!$C$18,AG$6,"Y")),
OFFSET(AF13,0,-DATEDIF(EDATE('Rent Roll'!$K7,'Rent Roll'!$P7*12),AG$6,"M"))*((1+'Rent Roll'!$O7)^(DATEDIF(EDATE('Rent Roll'!$K7,'Rent Roll'!$P7*12),AG$6,"Y")+1))),('Rent Roll'!$H7*'Rent Roll'!$D7/12)*((1+'Rent Roll'!$N7)^DATEDIF('Summary &amp; Purchase Assumptions'!$C$18,AG$6,"Y")))))</f>
        <v>4072.9398343088392</v>
      </c>
      <c r="AH13" s="227">
        <f ca="1">IF(AH$6&gt;='Rent Roll'!$M21,('Rent Roll'!$G21*'Rent Roll'!$D7/12)*((1+'Rent Roll'!$X21)^DATEDIF('Rent Roll'!$M21,AH$6,"Y")),
IF(AH$6&gt;'Rent Roll'!$L7,"-",
IF('Rent Roll'!$P7&gt;0,
IF(AND('Rent Roll'!$P7&gt;0,EDATE('Rent Roll'!$K7,'Rent Roll'!$P7*12)&gt;='Commercial Lease'!AH$6),
('Rent Roll'!$H7*'Rent Roll'!$D7/12)*((1+'Rent Roll'!$N7)^DATEDIF('Summary &amp; Purchase Assumptions'!$C$18,AH$6,"Y")),
OFFSET(AG13,0,-DATEDIF(EDATE('Rent Roll'!$K7,'Rent Roll'!$P7*12),AH$6,"M"))*((1+'Rent Roll'!$O7)^(DATEDIF(EDATE('Rent Roll'!$K7,'Rent Roll'!$P7*12),AH$6,"Y")+1))),('Rent Roll'!$H7*'Rent Roll'!$D7/12)*((1+'Rent Roll'!$N7)^DATEDIF('Summary &amp; Purchase Assumptions'!$C$18,AH$6,"Y")))))</f>
        <v>4072.9398343088392</v>
      </c>
      <c r="AI13" s="227">
        <f ca="1">IF(AI$6&gt;='Rent Roll'!$M21,('Rent Roll'!$G21*'Rent Roll'!$D7/12)*((1+'Rent Roll'!$X21)^DATEDIF('Rent Roll'!$M21,AI$6,"Y")),
IF(AI$6&gt;'Rent Roll'!$L7,"-",
IF('Rent Roll'!$P7&gt;0,
IF(AND('Rent Roll'!$P7&gt;0,EDATE('Rent Roll'!$K7,'Rent Roll'!$P7*12)&gt;='Commercial Lease'!AI$6),
('Rent Roll'!$H7*'Rent Roll'!$D7/12)*((1+'Rent Roll'!$N7)^DATEDIF('Summary &amp; Purchase Assumptions'!$C$18,AI$6,"Y")),
OFFSET(AH13,0,-DATEDIF(EDATE('Rent Roll'!$K7,'Rent Roll'!$P7*12),AI$6,"M"))*((1+'Rent Roll'!$O7)^(DATEDIF(EDATE('Rent Roll'!$K7,'Rent Roll'!$P7*12),AI$6,"Y")+1))),('Rent Roll'!$H7*'Rent Roll'!$D7/12)*((1+'Rent Roll'!$N7)^DATEDIF('Summary &amp; Purchase Assumptions'!$C$18,AI$6,"Y")))))</f>
        <v>4072.9398343088392</v>
      </c>
      <c r="AJ13" s="227">
        <f ca="1">IF(AJ$6&gt;='Rent Roll'!$M21,('Rent Roll'!$G21*'Rent Roll'!$D7/12)*((1+'Rent Roll'!$X21)^DATEDIF('Rent Roll'!$M21,AJ$6,"Y")),
IF(AJ$6&gt;'Rent Roll'!$L7,"-",
IF('Rent Roll'!$P7&gt;0,
IF(AND('Rent Roll'!$P7&gt;0,EDATE('Rent Roll'!$K7,'Rent Roll'!$P7*12)&gt;='Commercial Lease'!AJ$6),
('Rent Roll'!$H7*'Rent Roll'!$D7/12)*((1+'Rent Roll'!$N7)^DATEDIF('Summary &amp; Purchase Assumptions'!$C$18,AJ$6,"Y")),
OFFSET(AI13,0,-DATEDIF(EDATE('Rent Roll'!$K7,'Rent Roll'!$P7*12),AJ$6,"M"))*((1+'Rent Roll'!$O7)^(DATEDIF(EDATE('Rent Roll'!$K7,'Rent Roll'!$P7*12),AJ$6,"Y")+1))),('Rent Roll'!$H7*'Rent Roll'!$D7/12)*((1+'Rent Roll'!$N7)^DATEDIF('Summary &amp; Purchase Assumptions'!$C$18,AJ$6,"Y")))))</f>
        <v>4072.9398343088392</v>
      </c>
      <c r="AK13" s="227">
        <f ca="1">IF(AK$6&gt;='Rent Roll'!$M21,('Rent Roll'!$G21*'Rent Roll'!$D7/12)*((1+'Rent Roll'!$X21)^DATEDIF('Rent Roll'!$M21,AK$6,"Y")),
IF(AK$6&gt;'Rent Roll'!$L7,"-",
IF('Rent Roll'!$P7&gt;0,
IF(AND('Rent Roll'!$P7&gt;0,EDATE('Rent Roll'!$K7,'Rent Roll'!$P7*12)&gt;='Commercial Lease'!AK$6),
('Rent Roll'!$H7*'Rent Roll'!$D7/12)*((1+'Rent Roll'!$N7)^DATEDIF('Summary &amp; Purchase Assumptions'!$C$18,AK$6,"Y")),
OFFSET(AJ13,0,-DATEDIF(EDATE('Rent Roll'!$K7,'Rent Roll'!$P7*12),AK$6,"M"))*((1+'Rent Roll'!$O7)^(DATEDIF(EDATE('Rent Roll'!$K7,'Rent Roll'!$P7*12),AK$6,"Y")+1))),('Rent Roll'!$H7*'Rent Roll'!$D7/12)*((1+'Rent Roll'!$N7)^DATEDIF('Summary &amp; Purchase Assumptions'!$C$18,AK$6,"Y")))))</f>
        <v>4072.9398343088392</v>
      </c>
      <c r="AL13" s="227">
        <f ca="1">IF(AL$6&gt;='Rent Roll'!$M21,('Rent Roll'!$G21*'Rent Roll'!$D7/12)*((1+'Rent Roll'!$X21)^DATEDIF('Rent Roll'!$M21,AL$6,"Y")),
IF(AL$6&gt;'Rent Roll'!$L7,"-",
IF('Rent Roll'!$P7&gt;0,
IF(AND('Rent Roll'!$P7&gt;0,EDATE('Rent Roll'!$K7,'Rent Roll'!$P7*12)&gt;='Commercial Lease'!AL$6),
('Rent Roll'!$H7*'Rent Roll'!$D7/12)*((1+'Rent Roll'!$N7)^DATEDIF('Summary &amp; Purchase Assumptions'!$C$18,AL$6,"Y")),
OFFSET(AK13,0,-DATEDIF(EDATE('Rent Roll'!$K7,'Rent Roll'!$P7*12),AL$6,"M"))*((1+'Rent Roll'!$O7)^(DATEDIF(EDATE('Rent Roll'!$K7,'Rent Roll'!$P7*12),AL$6,"Y")+1))),('Rent Roll'!$H7*'Rent Roll'!$D7/12)*((1+'Rent Roll'!$N7)^DATEDIF('Summary &amp; Purchase Assumptions'!$C$18,AL$6,"Y")))))</f>
        <v>4072.9398343088392</v>
      </c>
      <c r="AM13" s="227">
        <f ca="1">IF(AM$6&gt;='Rent Roll'!$M21,('Rent Roll'!$G21*'Rent Roll'!$D7/12)*((1+'Rent Roll'!$X21)^DATEDIF('Rent Roll'!$M21,AM$6,"Y")),
IF(AM$6&gt;'Rent Roll'!$L7,"-",
IF('Rent Roll'!$P7&gt;0,
IF(AND('Rent Roll'!$P7&gt;0,EDATE('Rent Roll'!$K7,'Rent Roll'!$P7*12)&gt;='Commercial Lease'!AM$6),
('Rent Roll'!$H7*'Rent Roll'!$D7/12)*((1+'Rent Roll'!$N7)^DATEDIF('Summary &amp; Purchase Assumptions'!$C$18,AM$6,"Y")),
OFFSET(AL13,0,-DATEDIF(EDATE('Rent Roll'!$K7,'Rent Roll'!$P7*12),AM$6,"M"))*((1+'Rent Roll'!$O7)^(DATEDIF(EDATE('Rent Roll'!$K7,'Rent Roll'!$P7*12),AM$6,"Y")+1))),('Rent Roll'!$H7*'Rent Roll'!$D7/12)*((1+'Rent Roll'!$N7)^DATEDIF('Summary &amp; Purchase Assumptions'!$C$18,AM$6,"Y")))))</f>
        <v>4072.9398343088392</v>
      </c>
      <c r="AN13" s="227">
        <f ca="1">IF(AN$6&gt;='Rent Roll'!$M21,('Rent Roll'!$G21*'Rent Roll'!$D7/12)*((1+'Rent Roll'!$X21)^DATEDIF('Rent Roll'!$M21,AN$6,"Y")),
IF(AN$6&gt;'Rent Roll'!$L7,"-",
IF('Rent Roll'!$P7&gt;0,
IF(AND('Rent Roll'!$P7&gt;0,EDATE('Rent Roll'!$K7,'Rent Roll'!$P7*12)&gt;='Commercial Lease'!AN$6),
('Rent Roll'!$H7*'Rent Roll'!$D7/12)*((1+'Rent Roll'!$N7)^DATEDIF('Summary &amp; Purchase Assumptions'!$C$18,AN$6,"Y")),
OFFSET(AM13,0,-DATEDIF(EDATE('Rent Roll'!$K7,'Rent Roll'!$P7*12),AN$6,"M"))*((1+'Rent Roll'!$O7)^(DATEDIF(EDATE('Rent Roll'!$K7,'Rent Roll'!$P7*12),AN$6,"Y")+1))),('Rent Roll'!$H7*'Rent Roll'!$D7/12)*((1+'Rent Roll'!$N7)^DATEDIF('Summary &amp; Purchase Assumptions'!$C$18,AN$6,"Y")))))</f>
        <v>4072.9398343088392</v>
      </c>
      <c r="AO13" s="227">
        <f ca="1">IF(AO$6&gt;='Rent Roll'!$M21,('Rent Roll'!$G21*'Rent Roll'!$D7/12)*((1+'Rent Roll'!$X21)^DATEDIF('Rent Roll'!$M21,AO$6,"Y")),
IF(AO$6&gt;'Rent Roll'!$L7,"-",
IF('Rent Roll'!$P7&gt;0,
IF(AND('Rent Roll'!$P7&gt;0,EDATE('Rent Roll'!$K7,'Rent Roll'!$P7*12)&gt;='Commercial Lease'!AO$6),
('Rent Roll'!$H7*'Rent Roll'!$D7/12)*((1+'Rent Roll'!$N7)^DATEDIF('Summary &amp; Purchase Assumptions'!$C$18,AO$6,"Y")),
OFFSET(AN13,0,-DATEDIF(EDATE('Rent Roll'!$K7,'Rent Roll'!$P7*12),AO$6,"M"))*((1+'Rent Roll'!$O7)^(DATEDIF(EDATE('Rent Roll'!$K7,'Rent Roll'!$P7*12),AO$6,"Y")+1))),('Rent Roll'!$H7*'Rent Roll'!$D7/12)*((1+'Rent Roll'!$N7)^DATEDIF('Summary &amp; Purchase Assumptions'!$C$18,AO$6,"Y")))))</f>
        <v>4072.9398343088392</v>
      </c>
      <c r="AP13" s="227">
        <f ca="1">IF(AP$6&gt;='Rent Roll'!$M21,('Rent Roll'!$G21*'Rent Roll'!$D7/12)*((1+'Rent Roll'!$X21)^DATEDIF('Rent Roll'!$M21,AP$6,"Y")),
IF(AP$6&gt;'Rent Roll'!$L7,"-",
IF('Rent Roll'!$P7&gt;0,
IF(AND('Rent Roll'!$P7&gt;0,EDATE('Rent Roll'!$K7,'Rent Roll'!$P7*12)&gt;='Commercial Lease'!AP$6),
('Rent Roll'!$H7*'Rent Roll'!$D7/12)*((1+'Rent Roll'!$N7)^DATEDIF('Summary &amp; Purchase Assumptions'!$C$18,AP$6,"Y")),
OFFSET(AO13,0,-DATEDIF(EDATE('Rent Roll'!$K7,'Rent Roll'!$P7*12),AP$6,"M"))*((1+'Rent Roll'!$O7)^(DATEDIF(EDATE('Rent Roll'!$K7,'Rent Roll'!$P7*12),AP$6,"Y")+1))),('Rent Roll'!$H7*'Rent Roll'!$D7/12)*((1+'Rent Roll'!$N7)^DATEDIF('Summary &amp; Purchase Assumptions'!$C$18,AP$6,"Y")))))</f>
        <v>4195.1280293381042</v>
      </c>
      <c r="AQ13" s="227">
        <f ca="1">IF(AQ$6&gt;='Rent Roll'!$M21,('Rent Roll'!$G21*'Rent Roll'!$D7/12)*((1+'Rent Roll'!$X21)^DATEDIF('Rent Roll'!$M21,AQ$6,"Y")),
IF(AQ$6&gt;'Rent Roll'!$L7,"-",
IF('Rent Roll'!$P7&gt;0,
IF(AND('Rent Roll'!$P7&gt;0,EDATE('Rent Roll'!$K7,'Rent Roll'!$P7*12)&gt;='Commercial Lease'!AQ$6),
('Rent Roll'!$H7*'Rent Roll'!$D7/12)*((1+'Rent Roll'!$N7)^DATEDIF('Summary &amp; Purchase Assumptions'!$C$18,AQ$6,"Y")),
OFFSET(AP13,0,-DATEDIF(EDATE('Rent Roll'!$K7,'Rent Roll'!$P7*12),AQ$6,"M"))*((1+'Rent Roll'!$O7)^(DATEDIF(EDATE('Rent Roll'!$K7,'Rent Roll'!$P7*12),AQ$6,"Y")+1))),('Rent Roll'!$H7*'Rent Roll'!$D7/12)*((1+'Rent Roll'!$N7)^DATEDIF('Summary &amp; Purchase Assumptions'!$C$18,AQ$6,"Y")))))</f>
        <v>4195.1280293381042</v>
      </c>
      <c r="AR13" s="227">
        <f ca="1">IF(AR$6&gt;='Rent Roll'!$M21,('Rent Roll'!$G21*'Rent Roll'!$D7/12)*((1+'Rent Roll'!$X21)^DATEDIF('Rent Roll'!$M21,AR$6,"Y")),
IF(AR$6&gt;'Rent Roll'!$L7,"-",
IF('Rent Roll'!$P7&gt;0,
IF(AND('Rent Roll'!$P7&gt;0,EDATE('Rent Roll'!$K7,'Rent Roll'!$P7*12)&gt;='Commercial Lease'!AR$6),
('Rent Roll'!$H7*'Rent Roll'!$D7/12)*((1+'Rent Roll'!$N7)^DATEDIF('Summary &amp; Purchase Assumptions'!$C$18,AR$6,"Y")),
OFFSET(AQ13,0,-DATEDIF(EDATE('Rent Roll'!$K7,'Rent Roll'!$P7*12),AR$6,"M"))*((1+'Rent Roll'!$O7)^(DATEDIF(EDATE('Rent Roll'!$K7,'Rent Roll'!$P7*12),AR$6,"Y")+1))),('Rent Roll'!$H7*'Rent Roll'!$D7/12)*((1+'Rent Roll'!$N7)^DATEDIF('Summary &amp; Purchase Assumptions'!$C$18,AR$6,"Y")))))</f>
        <v>4195.1280293381042</v>
      </c>
      <c r="AS13" s="227">
        <f ca="1">IF(AS$6&gt;='Rent Roll'!$M21,('Rent Roll'!$G21*'Rent Roll'!$D7/12)*((1+'Rent Roll'!$X21)^DATEDIF('Rent Roll'!$M21,AS$6,"Y")),
IF(AS$6&gt;'Rent Roll'!$L7,"-",
IF('Rent Roll'!$P7&gt;0,
IF(AND('Rent Roll'!$P7&gt;0,EDATE('Rent Roll'!$K7,'Rent Roll'!$P7*12)&gt;='Commercial Lease'!AS$6),
('Rent Roll'!$H7*'Rent Roll'!$D7/12)*((1+'Rent Roll'!$N7)^DATEDIF('Summary &amp; Purchase Assumptions'!$C$18,AS$6,"Y")),
OFFSET(AR13,0,-DATEDIF(EDATE('Rent Roll'!$K7,'Rent Roll'!$P7*12),AS$6,"M"))*((1+'Rent Roll'!$O7)^(DATEDIF(EDATE('Rent Roll'!$K7,'Rent Roll'!$P7*12),AS$6,"Y")+1))),('Rent Roll'!$H7*'Rent Roll'!$D7/12)*((1+'Rent Roll'!$N7)^DATEDIF('Summary &amp; Purchase Assumptions'!$C$18,AS$6,"Y")))))</f>
        <v>4195.1280293381042</v>
      </c>
      <c r="AT13" s="227">
        <f ca="1">IF(AT$6&gt;='Rent Roll'!$M21,('Rent Roll'!$G21*'Rent Roll'!$D7/12)*((1+'Rent Roll'!$X21)^DATEDIF('Rent Roll'!$M21,AT$6,"Y")),
IF(AT$6&gt;'Rent Roll'!$L7,"-",
IF('Rent Roll'!$P7&gt;0,
IF(AND('Rent Roll'!$P7&gt;0,EDATE('Rent Roll'!$K7,'Rent Roll'!$P7*12)&gt;='Commercial Lease'!AT$6),
('Rent Roll'!$H7*'Rent Roll'!$D7/12)*((1+'Rent Roll'!$N7)^DATEDIF('Summary &amp; Purchase Assumptions'!$C$18,AT$6,"Y")),
OFFSET(AS13,0,-DATEDIF(EDATE('Rent Roll'!$K7,'Rent Roll'!$P7*12),AT$6,"M"))*((1+'Rent Roll'!$O7)^(DATEDIF(EDATE('Rent Roll'!$K7,'Rent Roll'!$P7*12),AT$6,"Y")+1))),('Rent Roll'!$H7*'Rent Roll'!$D7/12)*((1+'Rent Roll'!$N7)^DATEDIF('Summary &amp; Purchase Assumptions'!$C$18,AT$6,"Y")))))</f>
        <v>4195.1280293381042</v>
      </c>
      <c r="AU13" s="227">
        <f ca="1">IF(AU$6&gt;='Rent Roll'!$M21,('Rent Roll'!$G21*'Rent Roll'!$D7/12)*((1+'Rent Roll'!$X21)^DATEDIF('Rent Roll'!$M21,AU$6,"Y")),
IF(AU$6&gt;'Rent Roll'!$L7,"-",
IF('Rent Roll'!$P7&gt;0,
IF(AND('Rent Roll'!$P7&gt;0,EDATE('Rent Roll'!$K7,'Rent Roll'!$P7*12)&gt;='Commercial Lease'!AU$6),
('Rent Roll'!$H7*'Rent Roll'!$D7/12)*((1+'Rent Roll'!$N7)^DATEDIF('Summary &amp; Purchase Assumptions'!$C$18,AU$6,"Y")),
OFFSET(AT13,0,-DATEDIF(EDATE('Rent Roll'!$K7,'Rent Roll'!$P7*12),AU$6,"M"))*((1+'Rent Roll'!$O7)^(DATEDIF(EDATE('Rent Roll'!$K7,'Rent Roll'!$P7*12),AU$6,"Y")+1))),('Rent Roll'!$H7*'Rent Roll'!$D7/12)*((1+'Rent Roll'!$N7)^DATEDIF('Summary &amp; Purchase Assumptions'!$C$18,AU$6,"Y")))))</f>
        <v>4195.1280293381042</v>
      </c>
      <c r="AV13" s="227">
        <f ca="1">IF(AV$6&gt;='Rent Roll'!$M21,('Rent Roll'!$G21*'Rent Roll'!$D7/12)*((1+'Rent Roll'!$X21)^DATEDIF('Rent Roll'!$M21,AV$6,"Y")),
IF(AV$6&gt;'Rent Roll'!$L7,"-",
IF('Rent Roll'!$P7&gt;0,
IF(AND('Rent Roll'!$P7&gt;0,EDATE('Rent Roll'!$K7,'Rent Roll'!$P7*12)&gt;='Commercial Lease'!AV$6),
('Rent Roll'!$H7*'Rent Roll'!$D7/12)*((1+'Rent Roll'!$N7)^DATEDIF('Summary &amp; Purchase Assumptions'!$C$18,AV$6,"Y")),
OFFSET(AU13,0,-DATEDIF(EDATE('Rent Roll'!$K7,'Rent Roll'!$P7*12),AV$6,"M"))*((1+'Rent Roll'!$O7)^(DATEDIF(EDATE('Rent Roll'!$K7,'Rent Roll'!$P7*12),AV$6,"Y")+1))),('Rent Roll'!$H7*'Rent Roll'!$D7/12)*((1+'Rent Roll'!$N7)^DATEDIF('Summary &amp; Purchase Assumptions'!$C$18,AV$6,"Y")))))</f>
        <v>4195.1280293381042</v>
      </c>
      <c r="AW13" s="227">
        <f ca="1">IF(AW$6&gt;='Rent Roll'!$M21,('Rent Roll'!$G21*'Rent Roll'!$D7/12)*((1+'Rent Roll'!$X21)^DATEDIF('Rent Roll'!$M21,AW$6,"Y")),
IF(AW$6&gt;'Rent Roll'!$L7,"-",
IF('Rent Roll'!$P7&gt;0,
IF(AND('Rent Roll'!$P7&gt;0,EDATE('Rent Roll'!$K7,'Rent Roll'!$P7*12)&gt;='Commercial Lease'!AW$6),
('Rent Roll'!$H7*'Rent Roll'!$D7/12)*((1+'Rent Roll'!$N7)^DATEDIF('Summary &amp; Purchase Assumptions'!$C$18,AW$6,"Y")),
OFFSET(AV13,0,-DATEDIF(EDATE('Rent Roll'!$K7,'Rent Roll'!$P7*12),AW$6,"M"))*((1+'Rent Roll'!$O7)^(DATEDIF(EDATE('Rent Roll'!$K7,'Rent Roll'!$P7*12),AW$6,"Y")+1))),('Rent Roll'!$H7*'Rent Roll'!$D7/12)*((1+'Rent Roll'!$N7)^DATEDIF('Summary &amp; Purchase Assumptions'!$C$18,AW$6,"Y")))))</f>
        <v>4195.1280293381042</v>
      </c>
      <c r="AX13" s="227">
        <f ca="1">IF(AX$6&gt;='Rent Roll'!$M21,('Rent Roll'!$G21*'Rent Roll'!$D7/12)*((1+'Rent Roll'!$X21)^DATEDIF('Rent Roll'!$M21,AX$6,"Y")),
IF(AX$6&gt;'Rent Roll'!$L7,"-",
IF('Rent Roll'!$P7&gt;0,
IF(AND('Rent Roll'!$P7&gt;0,EDATE('Rent Roll'!$K7,'Rent Roll'!$P7*12)&gt;='Commercial Lease'!AX$6),
('Rent Roll'!$H7*'Rent Roll'!$D7/12)*((1+'Rent Roll'!$N7)^DATEDIF('Summary &amp; Purchase Assumptions'!$C$18,AX$6,"Y")),
OFFSET(AW13,0,-DATEDIF(EDATE('Rent Roll'!$K7,'Rent Roll'!$P7*12),AX$6,"M"))*((1+'Rent Roll'!$O7)^(DATEDIF(EDATE('Rent Roll'!$K7,'Rent Roll'!$P7*12),AX$6,"Y")+1))),('Rent Roll'!$H7*'Rent Roll'!$D7/12)*((1+'Rent Roll'!$N7)^DATEDIF('Summary &amp; Purchase Assumptions'!$C$18,AX$6,"Y")))))</f>
        <v>4195.1280293381042</v>
      </c>
      <c r="AY13" s="227">
        <f ca="1">IF(AY$6&gt;='Rent Roll'!$M21,('Rent Roll'!$G21*'Rent Roll'!$D7/12)*((1+'Rent Roll'!$X21)^DATEDIF('Rent Roll'!$M21,AY$6,"Y")),
IF(AY$6&gt;'Rent Roll'!$L7,"-",
IF('Rent Roll'!$P7&gt;0,
IF(AND('Rent Roll'!$P7&gt;0,EDATE('Rent Roll'!$K7,'Rent Roll'!$P7*12)&gt;='Commercial Lease'!AY$6),
('Rent Roll'!$H7*'Rent Roll'!$D7/12)*((1+'Rent Roll'!$N7)^DATEDIF('Summary &amp; Purchase Assumptions'!$C$18,AY$6,"Y")),
OFFSET(AX13,0,-DATEDIF(EDATE('Rent Roll'!$K7,'Rent Roll'!$P7*12),AY$6,"M"))*((1+'Rent Roll'!$O7)^(DATEDIF(EDATE('Rent Roll'!$K7,'Rent Roll'!$P7*12),AY$6,"Y")+1))),('Rent Roll'!$H7*'Rent Roll'!$D7/12)*((1+'Rent Roll'!$N7)^DATEDIF('Summary &amp; Purchase Assumptions'!$C$18,AY$6,"Y")))))</f>
        <v>4195.1280293381042</v>
      </c>
      <c r="AZ13" s="227">
        <f ca="1">IF(AZ$6&gt;='Rent Roll'!$M21,('Rent Roll'!$G21*'Rent Roll'!$D7/12)*((1+'Rent Roll'!$X21)^DATEDIF('Rent Roll'!$M21,AZ$6,"Y")),
IF(AZ$6&gt;'Rent Roll'!$L7,"-",
IF('Rent Roll'!$P7&gt;0,
IF(AND('Rent Roll'!$P7&gt;0,EDATE('Rent Roll'!$K7,'Rent Roll'!$P7*12)&gt;='Commercial Lease'!AZ$6),
('Rent Roll'!$H7*'Rent Roll'!$D7/12)*((1+'Rent Roll'!$N7)^DATEDIF('Summary &amp; Purchase Assumptions'!$C$18,AZ$6,"Y")),
OFFSET(AY13,0,-DATEDIF(EDATE('Rent Roll'!$K7,'Rent Roll'!$P7*12),AZ$6,"M"))*((1+'Rent Roll'!$O7)^(DATEDIF(EDATE('Rent Roll'!$K7,'Rent Roll'!$P7*12),AZ$6,"Y")+1))),('Rent Roll'!$H7*'Rent Roll'!$D7/12)*((1+'Rent Roll'!$N7)^DATEDIF('Summary &amp; Purchase Assumptions'!$C$18,AZ$6,"Y")))))</f>
        <v>4195.1280293381042</v>
      </c>
      <c r="BA13" s="227">
        <f ca="1">IF(BA$6&gt;='Rent Roll'!$M21,('Rent Roll'!$G21*'Rent Roll'!$D7/12)*((1+'Rent Roll'!$X21)^DATEDIF('Rent Roll'!$M21,BA$6,"Y")),
IF(BA$6&gt;'Rent Roll'!$L7,"-",
IF('Rent Roll'!$P7&gt;0,
IF(AND('Rent Roll'!$P7&gt;0,EDATE('Rent Roll'!$K7,'Rent Roll'!$P7*12)&gt;='Commercial Lease'!BA$6),
('Rent Roll'!$H7*'Rent Roll'!$D7/12)*((1+'Rent Roll'!$N7)^DATEDIF('Summary &amp; Purchase Assumptions'!$C$18,BA$6,"Y")),
OFFSET(AZ13,0,-DATEDIF(EDATE('Rent Roll'!$K7,'Rent Roll'!$P7*12),BA$6,"M"))*((1+'Rent Roll'!$O7)^(DATEDIF(EDATE('Rent Roll'!$K7,'Rent Roll'!$P7*12),BA$6,"Y")+1))),('Rent Roll'!$H7*'Rent Roll'!$D7/12)*((1+'Rent Roll'!$N7)^DATEDIF('Summary &amp; Purchase Assumptions'!$C$18,BA$6,"Y")))))</f>
        <v>4195.1280293381042</v>
      </c>
      <c r="BB13" s="227">
        <f ca="1">IF(BB$6&gt;='Rent Roll'!$M21,('Rent Roll'!$G21*'Rent Roll'!$D7/12)*((1+'Rent Roll'!$X21)^DATEDIF('Rent Roll'!$M21,BB$6,"Y")),
IF(BB$6&gt;'Rent Roll'!$L7,"-",
IF('Rent Roll'!$P7&gt;0,
IF(AND('Rent Roll'!$P7&gt;0,EDATE('Rent Roll'!$K7,'Rent Roll'!$P7*12)&gt;='Commercial Lease'!BB$6),
('Rent Roll'!$H7*'Rent Roll'!$D7/12)*((1+'Rent Roll'!$N7)^DATEDIF('Summary &amp; Purchase Assumptions'!$C$18,BB$6,"Y")),
OFFSET(BA13,0,-DATEDIF(EDATE('Rent Roll'!$K7,'Rent Roll'!$P7*12),BB$6,"M"))*((1+'Rent Roll'!$O7)^(DATEDIF(EDATE('Rent Roll'!$K7,'Rent Roll'!$P7*12),BB$6,"Y")+1))),('Rent Roll'!$H7*'Rent Roll'!$D7/12)*((1+'Rent Roll'!$N7)^DATEDIF('Summary &amp; Purchase Assumptions'!$C$18,BB$6,"Y")))))</f>
        <v>4320.9818702182474</v>
      </c>
      <c r="BC13" s="227">
        <f ca="1">IF(BC$6&gt;='Rent Roll'!$M21,('Rent Roll'!$G21*'Rent Roll'!$D7/12)*((1+'Rent Roll'!$X21)^DATEDIF('Rent Roll'!$M21,BC$6,"Y")),
IF(BC$6&gt;'Rent Roll'!$L7,"-",
IF('Rent Roll'!$P7&gt;0,
IF(AND('Rent Roll'!$P7&gt;0,EDATE('Rent Roll'!$K7,'Rent Roll'!$P7*12)&gt;='Commercial Lease'!BC$6),
('Rent Roll'!$H7*'Rent Roll'!$D7/12)*((1+'Rent Roll'!$N7)^DATEDIF('Summary &amp; Purchase Assumptions'!$C$18,BC$6,"Y")),
OFFSET(BB13,0,-DATEDIF(EDATE('Rent Roll'!$K7,'Rent Roll'!$P7*12),BC$6,"M"))*((1+'Rent Roll'!$O7)^(DATEDIF(EDATE('Rent Roll'!$K7,'Rent Roll'!$P7*12),BC$6,"Y")+1))),('Rent Roll'!$H7*'Rent Roll'!$D7/12)*((1+'Rent Roll'!$N7)^DATEDIF('Summary &amp; Purchase Assumptions'!$C$18,BC$6,"Y")))))</f>
        <v>4320.9818702182474</v>
      </c>
      <c r="BD13" s="227">
        <f ca="1">IF(BD$6&gt;='Rent Roll'!$M21,('Rent Roll'!$G21*'Rent Roll'!$D7/12)*((1+'Rent Roll'!$X21)^DATEDIF('Rent Roll'!$M21,BD$6,"Y")),
IF(BD$6&gt;'Rent Roll'!$L7,"-",
IF('Rent Roll'!$P7&gt;0,
IF(AND('Rent Roll'!$P7&gt;0,EDATE('Rent Roll'!$K7,'Rent Roll'!$P7*12)&gt;='Commercial Lease'!BD$6),
('Rent Roll'!$H7*'Rent Roll'!$D7/12)*((1+'Rent Roll'!$N7)^DATEDIF('Summary &amp; Purchase Assumptions'!$C$18,BD$6,"Y")),
OFFSET(BC13,0,-DATEDIF(EDATE('Rent Roll'!$K7,'Rent Roll'!$P7*12),BD$6,"M"))*((1+'Rent Roll'!$O7)^(DATEDIF(EDATE('Rent Roll'!$K7,'Rent Roll'!$P7*12),BD$6,"Y")+1))),('Rent Roll'!$H7*'Rent Roll'!$D7/12)*((1+'Rent Roll'!$N7)^DATEDIF('Summary &amp; Purchase Assumptions'!$C$18,BD$6,"Y")))))</f>
        <v>4320.9818702182474</v>
      </c>
      <c r="BE13" s="227">
        <f ca="1">IF(BE$6&gt;='Rent Roll'!$M21,('Rent Roll'!$G21*'Rent Roll'!$D7/12)*((1+'Rent Roll'!$X21)^DATEDIF('Rent Roll'!$M21,BE$6,"Y")),
IF(BE$6&gt;'Rent Roll'!$L7,"-",
IF('Rent Roll'!$P7&gt;0,
IF(AND('Rent Roll'!$P7&gt;0,EDATE('Rent Roll'!$K7,'Rent Roll'!$P7*12)&gt;='Commercial Lease'!BE$6),
('Rent Roll'!$H7*'Rent Roll'!$D7/12)*((1+'Rent Roll'!$N7)^DATEDIF('Summary &amp; Purchase Assumptions'!$C$18,BE$6,"Y")),
OFFSET(BD13,0,-DATEDIF(EDATE('Rent Roll'!$K7,'Rent Roll'!$P7*12),BE$6,"M"))*((1+'Rent Roll'!$O7)^(DATEDIF(EDATE('Rent Roll'!$K7,'Rent Roll'!$P7*12),BE$6,"Y")+1))),('Rent Roll'!$H7*'Rent Roll'!$D7/12)*((1+'Rent Roll'!$N7)^DATEDIF('Summary &amp; Purchase Assumptions'!$C$18,BE$6,"Y")))))</f>
        <v>4320.9818702182474</v>
      </c>
      <c r="BF13" s="227">
        <f ca="1">IF(BF$6&gt;='Rent Roll'!$M21,('Rent Roll'!$G21*'Rent Roll'!$D7/12)*((1+'Rent Roll'!$X21)^DATEDIF('Rent Roll'!$M21,BF$6,"Y")),
IF(BF$6&gt;'Rent Roll'!$L7,"-",
IF('Rent Roll'!$P7&gt;0,
IF(AND('Rent Roll'!$P7&gt;0,EDATE('Rent Roll'!$K7,'Rent Roll'!$P7*12)&gt;='Commercial Lease'!BF$6),
('Rent Roll'!$H7*'Rent Roll'!$D7/12)*((1+'Rent Roll'!$N7)^DATEDIF('Summary &amp; Purchase Assumptions'!$C$18,BF$6,"Y")),
OFFSET(BE13,0,-DATEDIF(EDATE('Rent Roll'!$K7,'Rent Roll'!$P7*12),BF$6,"M"))*((1+'Rent Roll'!$O7)^(DATEDIF(EDATE('Rent Roll'!$K7,'Rent Roll'!$P7*12),BF$6,"Y")+1))),('Rent Roll'!$H7*'Rent Roll'!$D7/12)*((1+'Rent Roll'!$N7)^DATEDIF('Summary &amp; Purchase Assumptions'!$C$18,BF$6,"Y")))))</f>
        <v>4320.9818702182474</v>
      </c>
      <c r="BG13" s="227">
        <f ca="1">IF(BG$6&gt;='Rent Roll'!$M21,('Rent Roll'!$G21*'Rent Roll'!$D7/12)*((1+'Rent Roll'!$X21)^DATEDIF('Rent Roll'!$M21,BG$6,"Y")),
IF(BG$6&gt;'Rent Roll'!$L7,"-",
IF('Rent Roll'!$P7&gt;0,
IF(AND('Rent Roll'!$P7&gt;0,EDATE('Rent Roll'!$K7,'Rent Roll'!$P7*12)&gt;='Commercial Lease'!BG$6),
('Rent Roll'!$H7*'Rent Roll'!$D7/12)*((1+'Rent Roll'!$N7)^DATEDIF('Summary &amp; Purchase Assumptions'!$C$18,BG$6,"Y")),
OFFSET(BF13,0,-DATEDIF(EDATE('Rent Roll'!$K7,'Rent Roll'!$P7*12),BG$6,"M"))*((1+'Rent Roll'!$O7)^(DATEDIF(EDATE('Rent Roll'!$K7,'Rent Roll'!$P7*12),BG$6,"Y")+1))),('Rent Roll'!$H7*'Rent Roll'!$D7/12)*((1+'Rent Roll'!$N7)^DATEDIF('Summary &amp; Purchase Assumptions'!$C$18,BG$6,"Y")))))</f>
        <v>4320.9818702182474</v>
      </c>
      <c r="BH13" s="227">
        <f ca="1">IF(BH$6&gt;='Rent Roll'!$M21,('Rent Roll'!$G21*'Rent Roll'!$D7/12)*((1+'Rent Roll'!$X21)^DATEDIF('Rent Roll'!$M21,BH$6,"Y")),
IF(BH$6&gt;'Rent Roll'!$L7,"-",
IF('Rent Roll'!$P7&gt;0,
IF(AND('Rent Roll'!$P7&gt;0,EDATE('Rent Roll'!$K7,'Rent Roll'!$P7*12)&gt;='Commercial Lease'!BH$6),
('Rent Roll'!$H7*'Rent Roll'!$D7/12)*((1+'Rent Roll'!$N7)^DATEDIF('Summary &amp; Purchase Assumptions'!$C$18,BH$6,"Y")),
OFFSET(BG13,0,-DATEDIF(EDATE('Rent Roll'!$K7,'Rent Roll'!$P7*12),BH$6,"M"))*((1+'Rent Roll'!$O7)^(DATEDIF(EDATE('Rent Roll'!$K7,'Rent Roll'!$P7*12),BH$6,"Y")+1))),('Rent Roll'!$H7*'Rent Roll'!$D7/12)*((1+'Rent Roll'!$N7)^DATEDIF('Summary &amp; Purchase Assumptions'!$C$18,BH$6,"Y")))))</f>
        <v>4320.9818702182474</v>
      </c>
      <c r="BI13" s="227">
        <f ca="1">IF(BI$6&gt;='Rent Roll'!$M21,('Rent Roll'!$G21*'Rent Roll'!$D7/12)*((1+'Rent Roll'!$X21)^DATEDIF('Rent Roll'!$M21,BI$6,"Y")),
IF(BI$6&gt;'Rent Roll'!$L7,"-",
IF('Rent Roll'!$P7&gt;0,
IF(AND('Rent Roll'!$P7&gt;0,EDATE('Rent Roll'!$K7,'Rent Roll'!$P7*12)&gt;='Commercial Lease'!BI$6),
('Rent Roll'!$H7*'Rent Roll'!$D7/12)*((1+'Rent Roll'!$N7)^DATEDIF('Summary &amp; Purchase Assumptions'!$C$18,BI$6,"Y")),
OFFSET(BH13,0,-DATEDIF(EDATE('Rent Roll'!$K7,'Rent Roll'!$P7*12),BI$6,"M"))*((1+'Rent Roll'!$O7)^(DATEDIF(EDATE('Rent Roll'!$K7,'Rent Roll'!$P7*12),BI$6,"Y")+1))),('Rent Roll'!$H7*'Rent Roll'!$D7/12)*((1+'Rent Roll'!$N7)^DATEDIF('Summary &amp; Purchase Assumptions'!$C$18,BI$6,"Y")))))</f>
        <v>4320.9818702182474</v>
      </c>
      <c r="BJ13" s="227">
        <f ca="1">IF(BJ$6&gt;='Rent Roll'!$M21,('Rent Roll'!$G21*'Rent Roll'!$D7/12)*((1+'Rent Roll'!$X21)^DATEDIF('Rent Roll'!$M21,BJ$6,"Y")),
IF(BJ$6&gt;'Rent Roll'!$L7,"-",
IF('Rent Roll'!$P7&gt;0,
IF(AND('Rent Roll'!$P7&gt;0,EDATE('Rent Roll'!$K7,'Rent Roll'!$P7*12)&gt;='Commercial Lease'!BJ$6),
('Rent Roll'!$H7*'Rent Roll'!$D7/12)*((1+'Rent Roll'!$N7)^DATEDIF('Summary &amp; Purchase Assumptions'!$C$18,BJ$6,"Y")),
OFFSET(BI13,0,-DATEDIF(EDATE('Rent Roll'!$K7,'Rent Roll'!$P7*12),BJ$6,"M"))*((1+'Rent Roll'!$O7)^(DATEDIF(EDATE('Rent Roll'!$K7,'Rent Roll'!$P7*12),BJ$6,"Y")+1))),('Rent Roll'!$H7*'Rent Roll'!$D7/12)*((1+'Rent Roll'!$N7)^DATEDIF('Summary &amp; Purchase Assumptions'!$C$18,BJ$6,"Y")))))</f>
        <v>4320.9818702182474</v>
      </c>
      <c r="BK13" s="227">
        <f ca="1">IF(BK$6&gt;='Rent Roll'!$M21,('Rent Roll'!$G21*'Rent Roll'!$D7/12)*((1+'Rent Roll'!$X21)^DATEDIF('Rent Roll'!$M21,BK$6,"Y")),
IF(BK$6&gt;'Rent Roll'!$L7,"-",
IF('Rent Roll'!$P7&gt;0,
IF(AND('Rent Roll'!$P7&gt;0,EDATE('Rent Roll'!$K7,'Rent Roll'!$P7*12)&gt;='Commercial Lease'!BK$6),
('Rent Roll'!$H7*'Rent Roll'!$D7/12)*((1+'Rent Roll'!$N7)^DATEDIF('Summary &amp; Purchase Assumptions'!$C$18,BK$6,"Y")),
OFFSET(BJ13,0,-DATEDIF(EDATE('Rent Roll'!$K7,'Rent Roll'!$P7*12),BK$6,"M"))*((1+'Rent Roll'!$O7)^(DATEDIF(EDATE('Rent Roll'!$K7,'Rent Roll'!$P7*12),BK$6,"Y")+1))),('Rent Roll'!$H7*'Rent Roll'!$D7/12)*((1+'Rent Roll'!$N7)^DATEDIF('Summary &amp; Purchase Assumptions'!$C$18,BK$6,"Y")))))</f>
        <v>4320.9818702182474</v>
      </c>
      <c r="BL13" s="227">
        <f ca="1">IF(BL$6&gt;='Rent Roll'!$M21,('Rent Roll'!$G21*'Rent Roll'!$D7/12)*((1+'Rent Roll'!$X21)^DATEDIF('Rent Roll'!$M21,BL$6,"Y")),
IF(BL$6&gt;'Rent Roll'!$L7,"-",
IF('Rent Roll'!$P7&gt;0,
IF(AND('Rent Roll'!$P7&gt;0,EDATE('Rent Roll'!$K7,'Rent Roll'!$P7*12)&gt;='Commercial Lease'!BL$6),
('Rent Roll'!$H7*'Rent Roll'!$D7/12)*((1+'Rent Roll'!$N7)^DATEDIF('Summary &amp; Purchase Assumptions'!$C$18,BL$6,"Y")),
OFFSET(BK13,0,-DATEDIF(EDATE('Rent Roll'!$K7,'Rent Roll'!$P7*12),BL$6,"M"))*((1+'Rent Roll'!$O7)^(DATEDIF(EDATE('Rent Roll'!$K7,'Rent Roll'!$P7*12),BL$6,"Y")+1))),('Rent Roll'!$H7*'Rent Roll'!$D7/12)*((1+'Rent Roll'!$N7)^DATEDIF('Summary &amp; Purchase Assumptions'!$C$18,BL$6,"Y")))))</f>
        <v>4320.9818702182474</v>
      </c>
      <c r="BM13" s="227">
        <f ca="1">IF(BM$6&gt;='Rent Roll'!$M21,('Rent Roll'!$G21*'Rent Roll'!$D7/12)*((1+'Rent Roll'!$X21)^DATEDIF('Rent Roll'!$M21,BM$6,"Y")),
IF(BM$6&gt;'Rent Roll'!$L7,"-",
IF('Rent Roll'!$P7&gt;0,
IF(AND('Rent Roll'!$P7&gt;0,EDATE('Rent Roll'!$K7,'Rent Roll'!$P7*12)&gt;='Commercial Lease'!BM$6),
('Rent Roll'!$H7*'Rent Roll'!$D7/12)*((1+'Rent Roll'!$N7)^DATEDIF('Summary &amp; Purchase Assumptions'!$C$18,BM$6,"Y")),
OFFSET(BL13,0,-DATEDIF(EDATE('Rent Roll'!$K7,'Rent Roll'!$P7*12),BM$6,"M"))*((1+'Rent Roll'!$O7)^(DATEDIF(EDATE('Rent Roll'!$K7,'Rent Roll'!$P7*12),BM$6,"Y")+1))),('Rent Roll'!$H7*'Rent Roll'!$D7/12)*((1+'Rent Roll'!$N7)^DATEDIF('Summary &amp; Purchase Assumptions'!$C$18,BM$6,"Y")))))</f>
        <v>4320.9818702182474</v>
      </c>
      <c r="BN13" s="227">
        <f ca="1">IF(BN$6&gt;='Rent Roll'!$M21,('Rent Roll'!$G21*'Rent Roll'!$D7/12)*((1+'Rent Roll'!$X21)^DATEDIF('Rent Roll'!$M21,BN$6,"Y")),
IF(BN$6&gt;'Rent Roll'!$L7,"-",
IF('Rent Roll'!$P7&gt;0,
IF(AND('Rent Roll'!$P7&gt;0,EDATE('Rent Roll'!$K7,'Rent Roll'!$P7*12)&gt;='Commercial Lease'!BN$6),
('Rent Roll'!$H7*'Rent Roll'!$D7/12)*((1+'Rent Roll'!$N7)^DATEDIF('Summary &amp; Purchase Assumptions'!$C$18,BN$6,"Y")),
OFFSET(BM13,0,-DATEDIF(EDATE('Rent Roll'!$K7,'Rent Roll'!$P7*12),BN$6,"M"))*((1+'Rent Roll'!$O7)^(DATEDIF(EDATE('Rent Roll'!$K7,'Rent Roll'!$P7*12),BN$6,"Y")+1))),('Rent Roll'!$H7*'Rent Roll'!$D7/12)*((1+'Rent Roll'!$N7)^DATEDIF('Summary &amp; Purchase Assumptions'!$C$18,BN$6,"Y")))))</f>
        <v>4450.6113263247944</v>
      </c>
      <c r="BO13" s="227">
        <f ca="1">IF(BO$6&gt;='Rent Roll'!$M21,('Rent Roll'!$G21*'Rent Roll'!$D7/12)*((1+'Rent Roll'!$X21)^DATEDIF('Rent Roll'!$M21,BO$6,"Y")),
IF(BO$6&gt;'Rent Roll'!$L7,"-",
IF('Rent Roll'!$P7&gt;0,
IF(AND('Rent Roll'!$P7&gt;0,EDATE('Rent Roll'!$K7,'Rent Roll'!$P7*12)&gt;='Commercial Lease'!BO$6),
('Rent Roll'!$H7*'Rent Roll'!$D7/12)*((1+'Rent Roll'!$N7)^DATEDIF('Summary &amp; Purchase Assumptions'!$C$18,BO$6,"Y")),
OFFSET(BN13,0,-DATEDIF(EDATE('Rent Roll'!$K7,'Rent Roll'!$P7*12),BO$6,"M"))*((1+'Rent Roll'!$O7)^(DATEDIF(EDATE('Rent Roll'!$K7,'Rent Roll'!$P7*12),BO$6,"Y")+1))),('Rent Roll'!$H7*'Rent Roll'!$D7/12)*((1+'Rent Roll'!$N7)^DATEDIF('Summary &amp; Purchase Assumptions'!$C$18,BO$6,"Y")))))</f>
        <v>4450.6113263247944</v>
      </c>
      <c r="BP13" s="227">
        <f ca="1">IF(BP$6&gt;='Rent Roll'!$M21,('Rent Roll'!$G21*'Rent Roll'!$D7/12)*((1+'Rent Roll'!$X21)^DATEDIF('Rent Roll'!$M21,BP$6,"Y")),
IF(BP$6&gt;'Rent Roll'!$L7,"-",
IF('Rent Roll'!$P7&gt;0,
IF(AND('Rent Roll'!$P7&gt;0,EDATE('Rent Roll'!$K7,'Rent Roll'!$P7*12)&gt;='Commercial Lease'!BP$6),
('Rent Roll'!$H7*'Rent Roll'!$D7/12)*((1+'Rent Roll'!$N7)^DATEDIF('Summary &amp; Purchase Assumptions'!$C$18,BP$6,"Y")),
OFFSET(BO13,0,-DATEDIF(EDATE('Rent Roll'!$K7,'Rent Roll'!$P7*12),BP$6,"M"))*((1+'Rent Roll'!$O7)^(DATEDIF(EDATE('Rent Roll'!$K7,'Rent Roll'!$P7*12),BP$6,"Y")+1))),('Rent Roll'!$H7*'Rent Roll'!$D7/12)*((1+'Rent Roll'!$N7)^DATEDIF('Summary &amp; Purchase Assumptions'!$C$18,BP$6,"Y")))))</f>
        <v>4450.6113263247944</v>
      </c>
      <c r="BQ13" s="227">
        <f ca="1">IF(BQ$6&gt;='Rent Roll'!$M21,('Rent Roll'!$G21*'Rent Roll'!$D7/12)*((1+'Rent Roll'!$X21)^DATEDIF('Rent Roll'!$M21,BQ$6,"Y")),
IF(BQ$6&gt;'Rent Roll'!$L7,"-",
IF('Rent Roll'!$P7&gt;0,
IF(AND('Rent Roll'!$P7&gt;0,EDATE('Rent Roll'!$K7,'Rent Roll'!$P7*12)&gt;='Commercial Lease'!BQ$6),
('Rent Roll'!$H7*'Rent Roll'!$D7/12)*((1+'Rent Roll'!$N7)^DATEDIF('Summary &amp; Purchase Assumptions'!$C$18,BQ$6,"Y")),
OFFSET(BP13,0,-DATEDIF(EDATE('Rent Roll'!$K7,'Rent Roll'!$P7*12),BQ$6,"M"))*((1+'Rent Roll'!$O7)^(DATEDIF(EDATE('Rent Roll'!$K7,'Rent Roll'!$P7*12),BQ$6,"Y")+1))),('Rent Roll'!$H7*'Rent Roll'!$D7/12)*((1+'Rent Roll'!$N7)^DATEDIF('Summary &amp; Purchase Assumptions'!$C$18,BQ$6,"Y")))))</f>
        <v>4450.6113263247944</v>
      </c>
      <c r="BR13" s="227">
        <f ca="1">IF(BR$6&gt;='Rent Roll'!$M21,('Rent Roll'!$G21*'Rent Roll'!$D7/12)*((1+'Rent Roll'!$X21)^DATEDIF('Rent Roll'!$M21,BR$6,"Y")),
IF(BR$6&gt;'Rent Roll'!$L7,"-",
IF('Rent Roll'!$P7&gt;0,
IF(AND('Rent Roll'!$P7&gt;0,EDATE('Rent Roll'!$K7,'Rent Roll'!$P7*12)&gt;='Commercial Lease'!BR$6),
('Rent Roll'!$H7*'Rent Roll'!$D7/12)*((1+'Rent Roll'!$N7)^DATEDIF('Summary &amp; Purchase Assumptions'!$C$18,BR$6,"Y")),
OFFSET(BQ13,0,-DATEDIF(EDATE('Rent Roll'!$K7,'Rent Roll'!$P7*12),BR$6,"M"))*((1+'Rent Roll'!$O7)^(DATEDIF(EDATE('Rent Roll'!$K7,'Rent Roll'!$P7*12),BR$6,"Y")+1))),('Rent Roll'!$H7*'Rent Roll'!$D7/12)*((1+'Rent Roll'!$N7)^DATEDIF('Summary &amp; Purchase Assumptions'!$C$18,BR$6,"Y")))))</f>
        <v>4450.6113263247944</v>
      </c>
      <c r="BS13" s="227">
        <f ca="1">IF(BS$6&gt;='Rent Roll'!$M21,('Rent Roll'!$G21*'Rent Roll'!$D7/12)*((1+'Rent Roll'!$X21)^DATEDIF('Rent Roll'!$M21,BS$6,"Y")),
IF(BS$6&gt;'Rent Roll'!$L7,"-",
IF('Rent Roll'!$P7&gt;0,
IF(AND('Rent Roll'!$P7&gt;0,EDATE('Rent Roll'!$K7,'Rent Roll'!$P7*12)&gt;='Commercial Lease'!BS$6),
('Rent Roll'!$H7*'Rent Roll'!$D7/12)*((1+'Rent Roll'!$N7)^DATEDIF('Summary &amp; Purchase Assumptions'!$C$18,BS$6,"Y")),
OFFSET(BR13,0,-DATEDIF(EDATE('Rent Roll'!$K7,'Rent Roll'!$P7*12),BS$6,"M"))*((1+'Rent Roll'!$O7)^(DATEDIF(EDATE('Rent Roll'!$K7,'Rent Roll'!$P7*12),BS$6,"Y")+1))),('Rent Roll'!$H7*'Rent Roll'!$D7/12)*((1+'Rent Roll'!$N7)^DATEDIF('Summary &amp; Purchase Assumptions'!$C$18,BS$6,"Y")))))</f>
        <v>4450.6113263247944</v>
      </c>
      <c r="BT13" s="227">
        <f ca="1">IF(BT$6&gt;='Rent Roll'!$M21,('Rent Roll'!$G21*'Rent Roll'!$D7/12)*((1+'Rent Roll'!$X21)^DATEDIF('Rent Roll'!$M21,BT$6,"Y")),
IF(BT$6&gt;'Rent Roll'!$L7,"-",
IF('Rent Roll'!$P7&gt;0,
IF(AND('Rent Roll'!$P7&gt;0,EDATE('Rent Roll'!$K7,'Rent Roll'!$P7*12)&gt;='Commercial Lease'!BT$6),
('Rent Roll'!$H7*'Rent Roll'!$D7/12)*((1+'Rent Roll'!$N7)^DATEDIF('Summary &amp; Purchase Assumptions'!$C$18,BT$6,"Y")),
OFFSET(BS13,0,-DATEDIF(EDATE('Rent Roll'!$K7,'Rent Roll'!$P7*12),BT$6,"M"))*((1+'Rent Roll'!$O7)^(DATEDIF(EDATE('Rent Roll'!$K7,'Rent Roll'!$P7*12),BT$6,"Y")+1))),('Rent Roll'!$H7*'Rent Roll'!$D7/12)*((1+'Rent Roll'!$N7)^DATEDIF('Summary &amp; Purchase Assumptions'!$C$18,BT$6,"Y")))))</f>
        <v>4450.6113263247944</v>
      </c>
      <c r="BU13" s="227">
        <f ca="1">IF(BU$6&gt;='Rent Roll'!$M21,('Rent Roll'!$G21*'Rent Roll'!$D7/12)*((1+'Rent Roll'!$X21)^DATEDIF('Rent Roll'!$M21,BU$6,"Y")),
IF(BU$6&gt;'Rent Roll'!$L7,"-",
IF('Rent Roll'!$P7&gt;0,
IF(AND('Rent Roll'!$P7&gt;0,EDATE('Rent Roll'!$K7,'Rent Roll'!$P7*12)&gt;='Commercial Lease'!BU$6),
('Rent Roll'!$H7*'Rent Roll'!$D7/12)*((1+'Rent Roll'!$N7)^DATEDIF('Summary &amp; Purchase Assumptions'!$C$18,BU$6,"Y")),
OFFSET(BT13,0,-DATEDIF(EDATE('Rent Roll'!$K7,'Rent Roll'!$P7*12),BU$6,"M"))*((1+'Rent Roll'!$O7)^(DATEDIF(EDATE('Rent Roll'!$K7,'Rent Roll'!$P7*12),BU$6,"Y")+1))),('Rent Roll'!$H7*'Rent Roll'!$D7/12)*((1+'Rent Roll'!$N7)^DATEDIF('Summary &amp; Purchase Assumptions'!$C$18,BU$6,"Y")))))</f>
        <v>4450.6113263247944</v>
      </c>
      <c r="BV13" s="227">
        <f ca="1">IF(BV$6&gt;='Rent Roll'!$M21,('Rent Roll'!$G21*'Rent Roll'!$D7/12)*((1+'Rent Roll'!$X21)^DATEDIF('Rent Roll'!$M21,BV$6,"Y")),
IF(BV$6&gt;'Rent Roll'!$L7,"-",
IF('Rent Roll'!$P7&gt;0,
IF(AND('Rent Roll'!$P7&gt;0,EDATE('Rent Roll'!$K7,'Rent Roll'!$P7*12)&gt;='Commercial Lease'!BV$6),
('Rent Roll'!$H7*'Rent Roll'!$D7/12)*((1+'Rent Roll'!$N7)^DATEDIF('Summary &amp; Purchase Assumptions'!$C$18,BV$6,"Y")),
OFFSET(BU13,0,-DATEDIF(EDATE('Rent Roll'!$K7,'Rent Roll'!$P7*12),BV$6,"M"))*((1+'Rent Roll'!$O7)^(DATEDIF(EDATE('Rent Roll'!$K7,'Rent Roll'!$P7*12),BV$6,"Y")+1))),('Rent Roll'!$H7*'Rent Roll'!$D7/12)*((1+'Rent Roll'!$N7)^DATEDIF('Summary &amp; Purchase Assumptions'!$C$18,BV$6,"Y")))))</f>
        <v>4450.6113263247944</v>
      </c>
      <c r="BW13" s="227">
        <f ca="1">IF(BW$6&gt;='Rent Roll'!$M21,('Rent Roll'!$G21*'Rent Roll'!$D7/12)*((1+'Rent Roll'!$X21)^DATEDIF('Rent Roll'!$M21,BW$6,"Y")),
IF(BW$6&gt;'Rent Roll'!$L7,"-",
IF('Rent Roll'!$P7&gt;0,
IF(AND('Rent Roll'!$P7&gt;0,EDATE('Rent Roll'!$K7,'Rent Roll'!$P7*12)&gt;='Commercial Lease'!BW$6),
('Rent Roll'!$H7*'Rent Roll'!$D7/12)*((1+'Rent Roll'!$N7)^DATEDIF('Summary &amp; Purchase Assumptions'!$C$18,BW$6,"Y")),
OFFSET(BV13,0,-DATEDIF(EDATE('Rent Roll'!$K7,'Rent Roll'!$P7*12),BW$6,"M"))*((1+'Rent Roll'!$O7)^(DATEDIF(EDATE('Rent Roll'!$K7,'Rent Roll'!$P7*12),BW$6,"Y")+1))),('Rent Roll'!$H7*'Rent Roll'!$D7/12)*((1+'Rent Roll'!$N7)^DATEDIF('Summary &amp; Purchase Assumptions'!$C$18,BW$6,"Y")))))</f>
        <v>4450.6113263247944</v>
      </c>
      <c r="BX13" s="227">
        <f ca="1">IF(BX$6&gt;='Rent Roll'!$M21,('Rent Roll'!$G21*'Rent Roll'!$D7/12)*((1+'Rent Roll'!$X21)^DATEDIF('Rent Roll'!$M21,BX$6,"Y")),
IF(BX$6&gt;'Rent Roll'!$L7,"-",
IF('Rent Roll'!$P7&gt;0,
IF(AND('Rent Roll'!$P7&gt;0,EDATE('Rent Roll'!$K7,'Rent Roll'!$P7*12)&gt;='Commercial Lease'!BX$6),
('Rent Roll'!$H7*'Rent Roll'!$D7/12)*((1+'Rent Roll'!$N7)^DATEDIF('Summary &amp; Purchase Assumptions'!$C$18,BX$6,"Y")),
OFFSET(BW13,0,-DATEDIF(EDATE('Rent Roll'!$K7,'Rent Roll'!$P7*12),BX$6,"M"))*((1+'Rent Roll'!$O7)^(DATEDIF(EDATE('Rent Roll'!$K7,'Rent Roll'!$P7*12),BX$6,"Y")+1))),('Rent Roll'!$H7*'Rent Roll'!$D7/12)*((1+'Rent Roll'!$N7)^DATEDIF('Summary &amp; Purchase Assumptions'!$C$18,BX$6,"Y")))))</f>
        <v>4450.6113263247944</v>
      </c>
      <c r="BY13" s="227">
        <f ca="1">IF(BY$6&gt;='Rent Roll'!$M21,('Rent Roll'!$G21*'Rent Roll'!$D7/12)*((1+'Rent Roll'!$X21)^DATEDIF('Rent Roll'!$M21,BY$6,"Y")),
IF(BY$6&gt;'Rent Roll'!$L7,"-",
IF('Rent Roll'!$P7&gt;0,
IF(AND('Rent Roll'!$P7&gt;0,EDATE('Rent Roll'!$K7,'Rent Roll'!$P7*12)&gt;='Commercial Lease'!BY$6),
('Rent Roll'!$H7*'Rent Roll'!$D7/12)*((1+'Rent Roll'!$N7)^DATEDIF('Summary &amp; Purchase Assumptions'!$C$18,BY$6,"Y")),
OFFSET(BX13,0,-DATEDIF(EDATE('Rent Roll'!$K7,'Rent Roll'!$P7*12),BY$6,"M"))*((1+'Rent Roll'!$O7)^(DATEDIF(EDATE('Rent Roll'!$K7,'Rent Roll'!$P7*12),BY$6,"Y")+1))),('Rent Roll'!$H7*'Rent Roll'!$D7/12)*((1+'Rent Roll'!$N7)^DATEDIF('Summary &amp; Purchase Assumptions'!$C$18,BY$6,"Y")))))</f>
        <v>4450.6113263247944</v>
      </c>
      <c r="BZ13" s="227">
        <f ca="1">IF(BZ$6&gt;='Rent Roll'!$M21,('Rent Roll'!$G21*'Rent Roll'!$D7/12)*((1+'Rent Roll'!$X21)^DATEDIF('Rent Roll'!$M21,BZ$6,"Y")),
IF(BZ$6&gt;'Rent Roll'!$L7,"-",
IF('Rent Roll'!$P7&gt;0,
IF(AND('Rent Roll'!$P7&gt;0,EDATE('Rent Roll'!$K7,'Rent Roll'!$P7*12)&gt;='Commercial Lease'!BZ$6),
('Rent Roll'!$H7*'Rent Roll'!$D7/12)*((1+'Rent Roll'!$N7)^DATEDIF('Summary &amp; Purchase Assumptions'!$C$18,BZ$6,"Y")),
OFFSET(BY13,0,-DATEDIF(EDATE('Rent Roll'!$K7,'Rent Roll'!$P7*12),BZ$6,"M"))*((1+'Rent Roll'!$O7)^(DATEDIF(EDATE('Rent Roll'!$K7,'Rent Roll'!$P7*12),BZ$6,"Y")+1))),('Rent Roll'!$H7*'Rent Roll'!$D7/12)*((1+'Rent Roll'!$N7)^DATEDIF('Summary &amp; Purchase Assumptions'!$C$18,BZ$6,"Y")))))</f>
        <v>4584.1296661145388</v>
      </c>
      <c r="CA13" s="227">
        <f ca="1">IF(CA$6&gt;='Rent Roll'!$M21,('Rent Roll'!$G21*'Rent Roll'!$D7/12)*((1+'Rent Roll'!$X21)^DATEDIF('Rent Roll'!$M21,CA$6,"Y")),
IF(CA$6&gt;'Rent Roll'!$L7,"-",
IF('Rent Roll'!$P7&gt;0,
IF(AND('Rent Roll'!$P7&gt;0,EDATE('Rent Roll'!$K7,'Rent Roll'!$P7*12)&gt;='Commercial Lease'!CA$6),
('Rent Roll'!$H7*'Rent Roll'!$D7/12)*((1+'Rent Roll'!$N7)^DATEDIF('Summary &amp; Purchase Assumptions'!$C$18,CA$6,"Y")),
OFFSET(BZ13,0,-DATEDIF(EDATE('Rent Roll'!$K7,'Rent Roll'!$P7*12),CA$6,"M"))*((1+'Rent Roll'!$O7)^(DATEDIF(EDATE('Rent Roll'!$K7,'Rent Roll'!$P7*12),CA$6,"Y")+1))),('Rent Roll'!$H7*'Rent Roll'!$D7/12)*((1+'Rent Roll'!$N7)^DATEDIF('Summary &amp; Purchase Assumptions'!$C$18,CA$6,"Y")))))</f>
        <v>4584.1296661145388</v>
      </c>
      <c r="CB13" s="227">
        <f ca="1">IF(CB$6&gt;='Rent Roll'!$M21,('Rent Roll'!$G21*'Rent Roll'!$D7/12)*((1+'Rent Roll'!$X21)^DATEDIF('Rent Roll'!$M21,CB$6,"Y")),
IF(CB$6&gt;'Rent Roll'!$L7,"-",
IF('Rent Roll'!$P7&gt;0,
IF(AND('Rent Roll'!$P7&gt;0,EDATE('Rent Roll'!$K7,'Rent Roll'!$P7*12)&gt;='Commercial Lease'!CB$6),
('Rent Roll'!$H7*'Rent Roll'!$D7/12)*((1+'Rent Roll'!$N7)^DATEDIF('Summary &amp; Purchase Assumptions'!$C$18,CB$6,"Y")),
OFFSET(CA13,0,-DATEDIF(EDATE('Rent Roll'!$K7,'Rent Roll'!$P7*12),CB$6,"M"))*((1+'Rent Roll'!$O7)^(DATEDIF(EDATE('Rent Roll'!$K7,'Rent Roll'!$P7*12),CB$6,"Y")+1))),('Rent Roll'!$H7*'Rent Roll'!$D7/12)*((1+'Rent Roll'!$N7)^DATEDIF('Summary &amp; Purchase Assumptions'!$C$18,CB$6,"Y")))))</f>
        <v>4584.1296661145388</v>
      </c>
      <c r="CC13" s="227">
        <f ca="1">IF(CC$6&gt;='Rent Roll'!$M21,('Rent Roll'!$G21*'Rent Roll'!$D7/12)*((1+'Rent Roll'!$X21)^DATEDIF('Rent Roll'!$M21,CC$6,"Y")),
IF(CC$6&gt;'Rent Roll'!$L7,"-",
IF('Rent Roll'!$P7&gt;0,
IF(AND('Rent Roll'!$P7&gt;0,EDATE('Rent Roll'!$K7,'Rent Roll'!$P7*12)&gt;='Commercial Lease'!CC$6),
('Rent Roll'!$H7*'Rent Roll'!$D7/12)*((1+'Rent Roll'!$N7)^DATEDIF('Summary &amp; Purchase Assumptions'!$C$18,CC$6,"Y")),
OFFSET(CB13,0,-DATEDIF(EDATE('Rent Roll'!$K7,'Rent Roll'!$P7*12),CC$6,"M"))*((1+'Rent Roll'!$O7)^(DATEDIF(EDATE('Rent Roll'!$K7,'Rent Roll'!$P7*12),CC$6,"Y")+1))),('Rent Roll'!$H7*'Rent Roll'!$D7/12)*((1+'Rent Roll'!$N7)^DATEDIF('Summary &amp; Purchase Assumptions'!$C$18,CC$6,"Y")))))</f>
        <v>4584.1296661145388</v>
      </c>
      <c r="CD13" s="227">
        <f ca="1">IF(CD$6&gt;='Rent Roll'!$M21,('Rent Roll'!$G21*'Rent Roll'!$D7/12)*((1+'Rent Roll'!$X21)^DATEDIF('Rent Roll'!$M21,CD$6,"Y")),
IF(CD$6&gt;'Rent Roll'!$L7,"-",
IF('Rent Roll'!$P7&gt;0,
IF(AND('Rent Roll'!$P7&gt;0,EDATE('Rent Roll'!$K7,'Rent Roll'!$P7*12)&gt;='Commercial Lease'!CD$6),
('Rent Roll'!$H7*'Rent Roll'!$D7/12)*((1+'Rent Roll'!$N7)^DATEDIF('Summary &amp; Purchase Assumptions'!$C$18,CD$6,"Y")),
OFFSET(CC13,0,-DATEDIF(EDATE('Rent Roll'!$K7,'Rent Roll'!$P7*12),CD$6,"M"))*((1+'Rent Roll'!$O7)^(DATEDIF(EDATE('Rent Roll'!$K7,'Rent Roll'!$P7*12),CD$6,"Y")+1))),('Rent Roll'!$H7*'Rent Roll'!$D7/12)*((1+'Rent Roll'!$N7)^DATEDIF('Summary &amp; Purchase Assumptions'!$C$18,CD$6,"Y")))))</f>
        <v>4584.1296661145388</v>
      </c>
      <c r="CE13" s="227">
        <f ca="1">IF(CE$6&gt;='Rent Roll'!$M21,('Rent Roll'!$G21*'Rent Roll'!$D7/12)*((1+'Rent Roll'!$X21)^DATEDIF('Rent Roll'!$M21,CE$6,"Y")),
IF(CE$6&gt;'Rent Roll'!$L7,"-",
IF('Rent Roll'!$P7&gt;0,
IF(AND('Rent Roll'!$P7&gt;0,EDATE('Rent Roll'!$K7,'Rent Roll'!$P7*12)&gt;='Commercial Lease'!CE$6),
('Rent Roll'!$H7*'Rent Roll'!$D7/12)*((1+'Rent Roll'!$N7)^DATEDIF('Summary &amp; Purchase Assumptions'!$C$18,CE$6,"Y")),
OFFSET(CD13,0,-DATEDIF(EDATE('Rent Roll'!$K7,'Rent Roll'!$P7*12),CE$6,"M"))*((1+'Rent Roll'!$O7)^(DATEDIF(EDATE('Rent Roll'!$K7,'Rent Roll'!$P7*12),CE$6,"Y")+1))),('Rent Roll'!$H7*'Rent Roll'!$D7/12)*((1+'Rent Roll'!$N7)^DATEDIF('Summary &amp; Purchase Assumptions'!$C$18,CE$6,"Y")))))</f>
        <v>4584.1296661145388</v>
      </c>
      <c r="CF13" s="227">
        <f ca="1">IF(CF$6&gt;='Rent Roll'!$M21,('Rent Roll'!$G21*'Rent Roll'!$D7/12)*((1+'Rent Roll'!$X21)^DATEDIF('Rent Roll'!$M21,CF$6,"Y")),
IF(CF$6&gt;'Rent Roll'!$L7,"-",
IF('Rent Roll'!$P7&gt;0,
IF(AND('Rent Roll'!$P7&gt;0,EDATE('Rent Roll'!$K7,'Rent Roll'!$P7*12)&gt;='Commercial Lease'!CF$6),
('Rent Roll'!$H7*'Rent Roll'!$D7/12)*((1+'Rent Roll'!$N7)^DATEDIF('Summary &amp; Purchase Assumptions'!$C$18,CF$6,"Y")),
OFFSET(CE13,0,-DATEDIF(EDATE('Rent Roll'!$K7,'Rent Roll'!$P7*12),CF$6,"M"))*((1+'Rent Roll'!$O7)^(DATEDIF(EDATE('Rent Roll'!$K7,'Rent Roll'!$P7*12),CF$6,"Y")+1))),('Rent Roll'!$H7*'Rent Roll'!$D7/12)*((1+'Rent Roll'!$N7)^DATEDIF('Summary &amp; Purchase Assumptions'!$C$18,CF$6,"Y")))))</f>
        <v>4584.1296661145388</v>
      </c>
      <c r="CG13" s="227">
        <f ca="1">IF(CG$6&gt;='Rent Roll'!$M21,('Rent Roll'!$G21*'Rent Roll'!$D7/12)*((1+'Rent Roll'!$X21)^DATEDIF('Rent Roll'!$M21,CG$6,"Y")),
IF(CG$6&gt;'Rent Roll'!$L7,"-",
IF('Rent Roll'!$P7&gt;0,
IF(AND('Rent Roll'!$P7&gt;0,EDATE('Rent Roll'!$K7,'Rent Roll'!$P7*12)&gt;='Commercial Lease'!CG$6),
('Rent Roll'!$H7*'Rent Roll'!$D7/12)*((1+'Rent Roll'!$N7)^DATEDIF('Summary &amp; Purchase Assumptions'!$C$18,CG$6,"Y")),
OFFSET(CF13,0,-DATEDIF(EDATE('Rent Roll'!$K7,'Rent Roll'!$P7*12),CG$6,"M"))*((1+'Rent Roll'!$O7)^(DATEDIF(EDATE('Rent Roll'!$K7,'Rent Roll'!$P7*12),CG$6,"Y")+1))),('Rent Roll'!$H7*'Rent Roll'!$D7/12)*((1+'Rent Roll'!$N7)^DATEDIF('Summary &amp; Purchase Assumptions'!$C$18,CG$6,"Y")))))</f>
        <v>4584.1296661145388</v>
      </c>
      <c r="CH13" s="227">
        <f ca="1">IF(CH$6&gt;='Rent Roll'!$M21,('Rent Roll'!$G21*'Rent Roll'!$D7/12)*((1+'Rent Roll'!$X21)^DATEDIF('Rent Roll'!$M21,CH$6,"Y")),
IF(CH$6&gt;'Rent Roll'!$L7,"-",
IF('Rent Roll'!$P7&gt;0,
IF(AND('Rent Roll'!$P7&gt;0,EDATE('Rent Roll'!$K7,'Rent Roll'!$P7*12)&gt;='Commercial Lease'!CH$6),
('Rent Roll'!$H7*'Rent Roll'!$D7/12)*((1+'Rent Roll'!$N7)^DATEDIF('Summary &amp; Purchase Assumptions'!$C$18,CH$6,"Y")),
OFFSET(CG13,0,-DATEDIF(EDATE('Rent Roll'!$K7,'Rent Roll'!$P7*12),CH$6,"M"))*((1+'Rent Roll'!$O7)^(DATEDIF(EDATE('Rent Roll'!$K7,'Rent Roll'!$P7*12),CH$6,"Y")+1))),('Rent Roll'!$H7*'Rent Roll'!$D7/12)*((1+'Rent Roll'!$N7)^DATEDIF('Summary &amp; Purchase Assumptions'!$C$18,CH$6,"Y")))))</f>
        <v>4584.1296661145388</v>
      </c>
      <c r="CI13" s="227">
        <f ca="1">IF(CI$6&gt;='Rent Roll'!$M21,('Rent Roll'!$G21*'Rent Roll'!$D7/12)*((1+'Rent Roll'!$X21)^DATEDIF('Rent Roll'!$M21,CI$6,"Y")),
IF(CI$6&gt;'Rent Roll'!$L7,"-",
IF('Rent Roll'!$P7&gt;0,
IF(AND('Rent Roll'!$P7&gt;0,EDATE('Rent Roll'!$K7,'Rent Roll'!$P7*12)&gt;='Commercial Lease'!CI$6),
('Rent Roll'!$H7*'Rent Roll'!$D7/12)*((1+'Rent Roll'!$N7)^DATEDIF('Summary &amp; Purchase Assumptions'!$C$18,CI$6,"Y")),
OFFSET(CH13,0,-DATEDIF(EDATE('Rent Roll'!$K7,'Rent Roll'!$P7*12),CI$6,"M"))*((1+'Rent Roll'!$O7)^(DATEDIF(EDATE('Rent Roll'!$K7,'Rent Roll'!$P7*12),CI$6,"Y")+1))),('Rent Roll'!$H7*'Rent Roll'!$D7/12)*((1+'Rent Roll'!$N7)^DATEDIF('Summary &amp; Purchase Assumptions'!$C$18,CI$6,"Y")))))</f>
        <v>4584.1296661145388</v>
      </c>
      <c r="CJ13" s="227">
        <f ca="1">IF(CJ$6&gt;='Rent Roll'!$M21,('Rent Roll'!$G21*'Rent Roll'!$D7/12)*((1+'Rent Roll'!$X21)^DATEDIF('Rent Roll'!$M21,CJ$6,"Y")),
IF(CJ$6&gt;'Rent Roll'!$L7,"-",
IF('Rent Roll'!$P7&gt;0,
IF(AND('Rent Roll'!$P7&gt;0,EDATE('Rent Roll'!$K7,'Rent Roll'!$P7*12)&gt;='Commercial Lease'!CJ$6),
('Rent Roll'!$H7*'Rent Roll'!$D7/12)*((1+'Rent Roll'!$N7)^DATEDIF('Summary &amp; Purchase Assumptions'!$C$18,CJ$6,"Y")),
OFFSET(CI13,0,-DATEDIF(EDATE('Rent Roll'!$K7,'Rent Roll'!$P7*12),CJ$6,"M"))*((1+'Rent Roll'!$O7)^(DATEDIF(EDATE('Rent Roll'!$K7,'Rent Roll'!$P7*12),CJ$6,"Y")+1))),('Rent Roll'!$H7*'Rent Roll'!$D7/12)*((1+'Rent Roll'!$N7)^DATEDIF('Summary &amp; Purchase Assumptions'!$C$18,CJ$6,"Y")))))</f>
        <v>4584.1296661145388</v>
      </c>
      <c r="CK13" s="227">
        <f ca="1">IF(CK$6&gt;='Rent Roll'!$M21,('Rent Roll'!$G21*'Rent Roll'!$D7/12)*((1+'Rent Roll'!$X21)^DATEDIF('Rent Roll'!$M21,CK$6,"Y")),
IF(CK$6&gt;'Rent Roll'!$L7,"-",
IF('Rent Roll'!$P7&gt;0,
IF(AND('Rent Roll'!$P7&gt;0,EDATE('Rent Roll'!$K7,'Rent Roll'!$P7*12)&gt;='Commercial Lease'!CK$6),
('Rent Roll'!$H7*'Rent Roll'!$D7/12)*((1+'Rent Roll'!$N7)^DATEDIF('Summary &amp; Purchase Assumptions'!$C$18,CK$6,"Y")),
OFFSET(CJ13,0,-DATEDIF(EDATE('Rent Roll'!$K7,'Rent Roll'!$P7*12),CK$6,"M"))*((1+'Rent Roll'!$O7)^(DATEDIF(EDATE('Rent Roll'!$K7,'Rent Roll'!$P7*12),CK$6,"Y")+1))),('Rent Roll'!$H7*'Rent Roll'!$D7/12)*((1+'Rent Roll'!$N7)^DATEDIF('Summary &amp; Purchase Assumptions'!$C$18,CK$6,"Y")))))</f>
        <v>4584.1296661145388</v>
      </c>
      <c r="CL13" s="227">
        <f ca="1">IF(CL$6&gt;='Rent Roll'!$M21,('Rent Roll'!$G21*'Rent Roll'!$D7/12)*((1+'Rent Roll'!$X21)^DATEDIF('Rent Roll'!$M21,CL$6,"Y")),
IF(CL$6&gt;'Rent Roll'!$L7,"-",
IF('Rent Roll'!$P7&gt;0,
IF(AND('Rent Roll'!$P7&gt;0,EDATE('Rent Roll'!$K7,'Rent Roll'!$P7*12)&gt;='Commercial Lease'!CL$6),
('Rent Roll'!$H7*'Rent Roll'!$D7/12)*((1+'Rent Roll'!$N7)^DATEDIF('Summary &amp; Purchase Assumptions'!$C$18,CL$6,"Y")),
OFFSET(CK13,0,-DATEDIF(EDATE('Rent Roll'!$K7,'Rent Roll'!$P7*12),CL$6,"M"))*((1+'Rent Roll'!$O7)^(DATEDIF(EDATE('Rent Roll'!$K7,'Rent Roll'!$P7*12),CL$6,"Y")+1))),('Rent Roll'!$H7*'Rent Roll'!$D7/12)*((1+'Rent Roll'!$N7)^DATEDIF('Summary &amp; Purchase Assumptions'!$C$18,CL$6,"Y")))))</f>
        <v>4721.6535560979755</v>
      </c>
      <c r="CM13" s="227">
        <f ca="1">IF(CM$6&gt;='Rent Roll'!$M21,('Rent Roll'!$G21*'Rent Roll'!$D7/12)*((1+'Rent Roll'!$X21)^DATEDIF('Rent Roll'!$M21,CM$6,"Y")),
IF(CM$6&gt;'Rent Roll'!$L7,"-",
IF('Rent Roll'!$P7&gt;0,
IF(AND('Rent Roll'!$P7&gt;0,EDATE('Rent Roll'!$K7,'Rent Roll'!$P7*12)&gt;='Commercial Lease'!CM$6),
('Rent Roll'!$H7*'Rent Roll'!$D7/12)*((1+'Rent Roll'!$N7)^DATEDIF('Summary &amp; Purchase Assumptions'!$C$18,CM$6,"Y")),
OFFSET(CL13,0,-DATEDIF(EDATE('Rent Roll'!$K7,'Rent Roll'!$P7*12),CM$6,"M"))*((1+'Rent Roll'!$O7)^(DATEDIF(EDATE('Rent Roll'!$K7,'Rent Roll'!$P7*12),CM$6,"Y")+1))),('Rent Roll'!$H7*'Rent Roll'!$D7/12)*((1+'Rent Roll'!$N7)^DATEDIF('Summary &amp; Purchase Assumptions'!$C$18,CM$6,"Y")))))</f>
        <v>4721.6535560979755</v>
      </c>
      <c r="CN13" s="227">
        <f ca="1">IF(CN$6&gt;='Rent Roll'!$M21,('Rent Roll'!$G21*'Rent Roll'!$D7/12)*((1+'Rent Roll'!$X21)^DATEDIF('Rent Roll'!$M21,CN$6,"Y")),
IF(CN$6&gt;'Rent Roll'!$L7,"-",
IF('Rent Roll'!$P7&gt;0,
IF(AND('Rent Roll'!$P7&gt;0,EDATE('Rent Roll'!$K7,'Rent Roll'!$P7*12)&gt;='Commercial Lease'!CN$6),
('Rent Roll'!$H7*'Rent Roll'!$D7/12)*((1+'Rent Roll'!$N7)^DATEDIF('Summary &amp; Purchase Assumptions'!$C$18,CN$6,"Y")),
OFFSET(CM13,0,-DATEDIF(EDATE('Rent Roll'!$K7,'Rent Roll'!$P7*12),CN$6,"M"))*((1+'Rent Roll'!$O7)^(DATEDIF(EDATE('Rent Roll'!$K7,'Rent Roll'!$P7*12),CN$6,"Y")+1))),('Rent Roll'!$H7*'Rent Roll'!$D7/12)*((1+'Rent Roll'!$N7)^DATEDIF('Summary &amp; Purchase Assumptions'!$C$18,CN$6,"Y")))))</f>
        <v>4721.6535560979755</v>
      </c>
      <c r="CO13" s="227" t="str">
        <f ca="1">IF(CO$6&gt;='Rent Roll'!$M21,('Rent Roll'!$G21*'Rent Roll'!$D7/12)*((1+'Rent Roll'!$X21)^DATEDIF('Rent Roll'!$M21,CO$6,"Y")),
IF(CO$6&gt;'Rent Roll'!$L7,"-",
IF('Rent Roll'!$P7&gt;0,
IF(AND('Rent Roll'!$P7&gt;0,EDATE('Rent Roll'!$K7,'Rent Roll'!$P7*12)&gt;='Commercial Lease'!CO$6),
('Rent Roll'!$H7*'Rent Roll'!$D7/12)*((1+'Rent Roll'!$N7)^DATEDIF('Summary &amp; Purchase Assumptions'!$C$18,CO$6,"Y")),
OFFSET(CN13,0,-DATEDIF(EDATE('Rent Roll'!$K7,'Rent Roll'!$P7*12),CO$6,"M"))*((1+'Rent Roll'!$O7)^(DATEDIF(EDATE('Rent Roll'!$K7,'Rent Roll'!$P7*12),CO$6,"Y")+1))),('Rent Roll'!$H7*'Rent Roll'!$D7/12)*((1+'Rent Roll'!$N7)^DATEDIF('Summary &amp; Purchase Assumptions'!$C$18,CO$6,"Y")))))</f>
        <v>-</v>
      </c>
      <c r="CP13" s="227" t="str">
        <f ca="1">IF(CP$6&gt;='Rent Roll'!$M21,('Rent Roll'!$G21*'Rent Roll'!$D7/12)*((1+'Rent Roll'!$X21)^DATEDIF('Rent Roll'!$M21,CP$6,"Y")),
IF(CP$6&gt;'Rent Roll'!$L7,"-",
IF('Rent Roll'!$P7&gt;0,
IF(AND('Rent Roll'!$P7&gt;0,EDATE('Rent Roll'!$K7,'Rent Roll'!$P7*12)&gt;='Commercial Lease'!CP$6),
('Rent Roll'!$H7*'Rent Roll'!$D7/12)*((1+'Rent Roll'!$N7)^DATEDIF('Summary &amp; Purchase Assumptions'!$C$18,CP$6,"Y")),
OFFSET(CO13,0,-DATEDIF(EDATE('Rent Roll'!$K7,'Rent Roll'!$P7*12),CP$6,"M"))*((1+'Rent Roll'!$O7)^(DATEDIF(EDATE('Rent Roll'!$K7,'Rent Roll'!$P7*12),CP$6,"Y")+1))),('Rent Roll'!$H7*'Rent Roll'!$D7/12)*((1+'Rent Roll'!$N7)^DATEDIF('Summary &amp; Purchase Assumptions'!$C$18,CP$6,"Y")))))</f>
        <v>-</v>
      </c>
      <c r="CQ13" s="227">
        <f ca="1">IF(CQ$6&gt;='Rent Roll'!$M21,('Rent Roll'!$G21*'Rent Roll'!$D7/12)*((1+'Rent Roll'!$X21)^DATEDIF('Rent Roll'!$M21,CQ$6,"Y")),
IF(CQ$6&gt;'Rent Roll'!$L7,"-",
IF('Rent Roll'!$P7&gt;0,
IF(AND('Rent Roll'!$P7&gt;0,EDATE('Rent Roll'!$K7,'Rent Roll'!$P7*12)&gt;='Commercial Lease'!CQ$6),
('Rent Roll'!$H7*'Rent Roll'!$D7/12)*((1+'Rent Roll'!$N7)^DATEDIF('Summary &amp; Purchase Assumptions'!$C$18,CQ$6,"Y")),
OFFSET(CP13,0,-DATEDIF(EDATE('Rent Roll'!$K7,'Rent Roll'!$P7*12),CQ$6,"M"))*((1+'Rent Roll'!$O7)^(DATEDIF(EDATE('Rent Roll'!$K7,'Rent Roll'!$P7*12),CQ$6,"Y")+1))),('Rent Roll'!$H7*'Rent Roll'!$D7/12)*((1+'Rent Roll'!$N7)^DATEDIF('Summary &amp; Purchase Assumptions'!$C$18,CQ$6,"Y")))))</f>
        <v>5129.1812119010756</v>
      </c>
      <c r="CR13" s="227">
        <f ca="1">IF(CR$6&gt;='Rent Roll'!$M21,('Rent Roll'!$G21*'Rent Roll'!$D7/12)*((1+'Rent Roll'!$X21)^DATEDIF('Rent Roll'!$M21,CR$6,"Y")),
IF(CR$6&gt;'Rent Roll'!$L7,"-",
IF('Rent Roll'!$P7&gt;0,
IF(AND('Rent Roll'!$P7&gt;0,EDATE('Rent Roll'!$K7,'Rent Roll'!$P7*12)&gt;='Commercial Lease'!CR$6),
('Rent Roll'!$H7*'Rent Roll'!$D7/12)*((1+'Rent Roll'!$N7)^DATEDIF('Summary &amp; Purchase Assumptions'!$C$18,CR$6,"Y")),
OFFSET(CQ13,0,-DATEDIF(EDATE('Rent Roll'!$K7,'Rent Roll'!$P7*12),CR$6,"M"))*((1+'Rent Roll'!$O7)^(DATEDIF(EDATE('Rent Roll'!$K7,'Rent Roll'!$P7*12),CR$6,"Y")+1))),('Rent Roll'!$H7*'Rent Roll'!$D7/12)*((1+'Rent Roll'!$N7)^DATEDIF('Summary &amp; Purchase Assumptions'!$C$18,CR$6,"Y")))))</f>
        <v>5129.1812119010756</v>
      </c>
      <c r="CS13" s="227">
        <f ca="1">IF(CS$6&gt;='Rent Roll'!$M21,('Rent Roll'!$G21*'Rent Roll'!$D7/12)*((1+'Rent Roll'!$X21)^DATEDIF('Rent Roll'!$M21,CS$6,"Y")),
IF(CS$6&gt;'Rent Roll'!$L7,"-",
IF('Rent Roll'!$P7&gt;0,
IF(AND('Rent Roll'!$P7&gt;0,EDATE('Rent Roll'!$K7,'Rent Roll'!$P7*12)&gt;='Commercial Lease'!CS$6),
('Rent Roll'!$H7*'Rent Roll'!$D7/12)*((1+'Rent Roll'!$N7)^DATEDIF('Summary &amp; Purchase Assumptions'!$C$18,CS$6,"Y")),
OFFSET(CR13,0,-DATEDIF(EDATE('Rent Roll'!$K7,'Rent Roll'!$P7*12),CS$6,"M"))*((1+'Rent Roll'!$O7)^(DATEDIF(EDATE('Rent Roll'!$K7,'Rent Roll'!$P7*12),CS$6,"Y")+1))),('Rent Roll'!$H7*'Rent Roll'!$D7/12)*((1+'Rent Roll'!$N7)^DATEDIF('Summary &amp; Purchase Assumptions'!$C$18,CS$6,"Y")))))</f>
        <v>5129.1812119010756</v>
      </c>
      <c r="CT13" s="227">
        <f ca="1">IF(CT$6&gt;='Rent Roll'!$M21,('Rent Roll'!$G21*'Rent Roll'!$D7/12)*((1+'Rent Roll'!$X21)^DATEDIF('Rent Roll'!$M21,CT$6,"Y")),
IF(CT$6&gt;'Rent Roll'!$L7,"-",
IF('Rent Roll'!$P7&gt;0,
IF(AND('Rent Roll'!$P7&gt;0,EDATE('Rent Roll'!$K7,'Rent Roll'!$P7*12)&gt;='Commercial Lease'!CT$6),
('Rent Roll'!$H7*'Rent Roll'!$D7/12)*((1+'Rent Roll'!$N7)^DATEDIF('Summary &amp; Purchase Assumptions'!$C$18,CT$6,"Y")),
OFFSET(CS13,0,-DATEDIF(EDATE('Rent Roll'!$K7,'Rent Roll'!$P7*12),CT$6,"M"))*((1+'Rent Roll'!$O7)^(DATEDIF(EDATE('Rent Roll'!$K7,'Rent Roll'!$P7*12),CT$6,"Y")+1))),('Rent Roll'!$H7*'Rent Roll'!$D7/12)*((1+'Rent Roll'!$N7)^DATEDIF('Summary &amp; Purchase Assumptions'!$C$18,CT$6,"Y")))))</f>
        <v>5129.1812119010756</v>
      </c>
      <c r="CU13" s="227">
        <f ca="1">IF(CU$6&gt;='Rent Roll'!$M21,('Rent Roll'!$G21*'Rent Roll'!$D7/12)*((1+'Rent Roll'!$X21)^DATEDIF('Rent Roll'!$M21,CU$6,"Y")),
IF(CU$6&gt;'Rent Roll'!$L7,"-",
IF('Rent Roll'!$P7&gt;0,
IF(AND('Rent Roll'!$P7&gt;0,EDATE('Rent Roll'!$K7,'Rent Roll'!$P7*12)&gt;='Commercial Lease'!CU$6),
('Rent Roll'!$H7*'Rent Roll'!$D7/12)*((1+'Rent Roll'!$N7)^DATEDIF('Summary &amp; Purchase Assumptions'!$C$18,CU$6,"Y")),
OFFSET(CT13,0,-DATEDIF(EDATE('Rent Roll'!$K7,'Rent Roll'!$P7*12),CU$6,"M"))*((1+'Rent Roll'!$O7)^(DATEDIF(EDATE('Rent Roll'!$K7,'Rent Roll'!$P7*12),CU$6,"Y")+1))),('Rent Roll'!$H7*'Rent Roll'!$D7/12)*((1+'Rent Roll'!$N7)^DATEDIF('Summary &amp; Purchase Assumptions'!$C$18,CU$6,"Y")))))</f>
        <v>5129.1812119010756</v>
      </c>
      <c r="CV13" s="227">
        <f ca="1">IF(CV$6&gt;='Rent Roll'!$M21,('Rent Roll'!$G21*'Rent Roll'!$D7/12)*((1+'Rent Roll'!$X21)^DATEDIF('Rent Roll'!$M21,CV$6,"Y")),
IF(CV$6&gt;'Rent Roll'!$L7,"-",
IF('Rent Roll'!$P7&gt;0,
IF(AND('Rent Roll'!$P7&gt;0,EDATE('Rent Roll'!$K7,'Rent Roll'!$P7*12)&gt;='Commercial Lease'!CV$6),
('Rent Roll'!$H7*'Rent Roll'!$D7/12)*((1+'Rent Roll'!$N7)^DATEDIF('Summary &amp; Purchase Assumptions'!$C$18,CV$6,"Y")),
OFFSET(CU13,0,-DATEDIF(EDATE('Rent Roll'!$K7,'Rent Roll'!$P7*12),CV$6,"M"))*((1+'Rent Roll'!$O7)^(DATEDIF(EDATE('Rent Roll'!$K7,'Rent Roll'!$P7*12),CV$6,"Y")+1))),('Rent Roll'!$H7*'Rent Roll'!$D7/12)*((1+'Rent Roll'!$N7)^DATEDIF('Summary &amp; Purchase Assumptions'!$C$18,CV$6,"Y")))))</f>
        <v>5129.1812119010756</v>
      </c>
      <c r="CW13" s="227">
        <f ca="1">IF(CW$6&gt;='Rent Roll'!$M21,('Rent Roll'!$G21*'Rent Roll'!$D7/12)*((1+'Rent Roll'!$X21)^DATEDIF('Rent Roll'!$M21,CW$6,"Y")),
IF(CW$6&gt;'Rent Roll'!$L7,"-",
IF('Rent Roll'!$P7&gt;0,
IF(AND('Rent Roll'!$P7&gt;0,EDATE('Rent Roll'!$K7,'Rent Roll'!$P7*12)&gt;='Commercial Lease'!CW$6),
('Rent Roll'!$H7*'Rent Roll'!$D7/12)*((1+'Rent Roll'!$N7)^DATEDIF('Summary &amp; Purchase Assumptions'!$C$18,CW$6,"Y")),
OFFSET(CV13,0,-DATEDIF(EDATE('Rent Roll'!$K7,'Rent Roll'!$P7*12),CW$6,"M"))*((1+'Rent Roll'!$O7)^(DATEDIF(EDATE('Rent Roll'!$K7,'Rent Roll'!$P7*12),CW$6,"Y")+1))),('Rent Roll'!$H7*'Rent Roll'!$D7/12)*((1+'Rent Roll'!$N7)^DATEDIF('Summary &amp; Purchase Assumptions'!$C$18,CW$6,"Y")))))</f>
        <v>5129.1812119010756</v>
      </c>
      <c r="CX13" s="227">
        <f ca="1">IF(CX$6&gt;='Rent Roll'!$M21,('Rent Roll'!$G21*'Rent Roll'!$D7/12)*((1+'Rent Roll'!$X21)^DATEDIF('Rent Roll'!$M21,CX$6,"Y")),
IF(CX$6&gt;'Rent Roll'!$L7,"-",
IF('Rent Roll'!$P7&gt;0,
IF(AND('Rent Roll'!$P7&gt;0,EDATE('Rent Roll'!$K7,'Rent Roll'!$P7*12)&gt;='Commercial Lease'!CX$6),
('Rent Roll'!$H7*'Rent Roll'!$D7/12)*((1+'Rent Roll'!$N7)^DATEDIF('Summary &amp; Purchase Assumptions'!$C$18,CX$6,"Y")),
OFFSET(CW13,0,-DATEDIF(EDATE('Rent Roll'!$K7,'Rent Roll'!$P7*12),CX$6,"M"))*((1+'Rent Roll'!$O7)^(DATEDIF(EDATE('Rent Roll'!$K7,'Rent Roll'!$P7*12),CX$6,"Y")+1))),('Rent Roll'!$H7*'Rent Roll'!$D7/12)*((1+'Rent Roll'!$N7)^DATEDIF('Summary &amp; Purchase Assumptions'!$C$18,CX$6,"Y")))))</f>
        <v>5129.1812119010756</v>
      </c>
      <c r="CY13" s="227">
        <f ca="1">IF(CY$6&gt;='Rent Roll'!$M21,('Rent Roll'!$G21*'Rent Roll'!$D7/12)*((1+'Rent Roll'!$X21)^DATEDIF('Rent Roll'!$M21,CY$6,"Y")),
IF(CY$6&gt;'Rent Roll'!$L7,"-",
IF('Rent Roll'!$P7&gt;0,
IF(AND('Rent Roll'!$P7&gt;0,EDATE('Rent Roll'!$K7,'Rent Roll'!$P7*12)&gt;='Commercial Lease'!CY$6),
('Rent Roll'!$H7*'Rent Roll'!$D7/12)*((1+'Rent Roll'!$N7)^DATEDIF('Summary &amp; Purchase Assumptions'!$C$18,CY$6,"Y")),
OFFSET(CX13,0,-DATEDIF(EDATE('Rent Roll'!$K7,'Rent Roll'!$P7*12),CY$6,"M"))*((1+'Rent Roll'!$O7)^(DATEDIF(EDATE('Rent Roll'!$K7,'Rent Roll'!$P7*12),CY$6,"Y")+1))),('Rent Roll'!$H7*'Rent Roll'!$D7/12)*((1+'Rent Roll'!$N7)^DATEDIF('Summary &amp; Purchase Assumptions'!$C$18,CY$6,"Y")))))</f>
        <v>5129.1812119010756</v>
      </c>
      <c r="CZ13" s="227">
        <f ca="1">IF(CZ$6&gt;='Rent Roll'!$M21,('Rent Roll'!$G21*'Rent Roll'!$D7/12)*((1+'Rent Roll'!$X21)^DATEDIF('Rent Roll'!$M21,CZ$6,"Y")),
IF(CZ$6&gt;'Rent Roll'!$L7,"-",
IF('Rent Roll'!$P7&gt;0,
IF(AND('Rent Roll'!$P7&gt;0,EDATE('Rent Roll'!$K7,'Rent Roll'!$P7*12)&gt;='Commercial Lease'!CZ$6),
('Rent Roll'!$H7*'Rent Roll'!$D7/12)*((1+'Rent Roll'!$N7)^DATEDIF('Summary &amp; Purchase Assumptions'!$C$18,CZ$6,"Y")),
OFFSET(CY13,0,-DATEDIF(EDATE('Rent Roll'!$K7,'Rent Roll'!$P7*12),CZ$6,"M"))*((1+'Rent Roll'!$O7)^(DATEDIF(EDATE('Rent Roll'!$K7,'Rent Roll'!$P7*12),CZ$6,"Y")+1))),('Rent Roll'!$H7*'Rent Roll'!$D7/12)*((1+'Rent Roll'!$N7)^DATEDIF('Summary &amp; Purchase Assumptions'!$C$18,CZ$6,"Y")))))</f>
        <v>5129.1812119010756</v>
      </c>
      <c r="DA13" s="227">
        <f ca="1">IF(DA$6&gt;='Rent Roll'!$M21,('Rent Roll'!$G21*'Rent Roll'!$D7/12)*((1+'Rent Roll'!$X21)^DATEDIF('Rent Roll'!$M21,DA$6,"Y")),
IF(DA$6&gt;'Rent Roll'!$L7,"-",
IF('Rent Roll'!$P7&gt;0,
IF(AND('Rent Roll'!$P7&gt;0,EDATE('Rent Roll'!$K7,'Rent Roll'!$P7*12)&gt;='Commercial Lease'!DA$6),
('Rent Roll'!$H7*'Rent Roll'!$D7/12)*((1+'Rent Roll'!$N7)^DATEDIF('Summary &amp; Purchase Assumptions'!$C$18,DA$6,"Y")),
OFFSET(CZ13,0,-DATEDIF(EDATE('Rent Roll'!$K7,'Rent Roll'!$P7*12),DA$6,"M"))*((1+'Rent Roll'!$O7)^(DATEDIF(EDATE('Rent Roll'!$K7,'Rent Roll'!$P7*12),DA$6,"Y")+1))),('Rent Roll'!$H7*'Rent Roll'!$D7/12)*((1+'Rent Roll'!$N7)^DATEDIF('Summary &amp; Purchase Assumptions'!$C$18,DA$6,"Y")))))</f>
        <v>5129.1812119010756</v>
      </c>
      <c r="DB13" s="227">
        <f ca="1">IF(DB$6&gt;='Rent Roll'!$M21,('Rent Roll'!$G21*'Rent Roll'!$D7/12)*((1+'Rent Roll'!$X21)^DATEDIF('Rent Roll'!$M21,DB$6,"Y")),
IF(DB$6&gt;'Rent Roll'!$L7,"-",
IF('Rent Roll'!$P7&gt;0,
IF(AND('Rent Roll'!$P7&gt;0,EDATE('Rent Roll'!$K7,'Rent Roll'!$P7*12)&gt;='Commercial Lease'!DB$6),
('Rent Roll'!$H7*'Rent Roll'!$D7/12)*((1+'Rent Roll'!$N7)^DATEDIF('Summary &amp; Purchase Assumptions'!$C$18,DB$6,"Y")),
OFFSET(DA13,0,-DATEDIF(EDATE('Rent Roll'!$K7,'Rent Roll'!$P7*12),DB$6,"M"))*((1+'Rent Roll'!$O7)^(DATEDIF(EDATE('Rent Roll'!$K7,'Rent Roll'!$P7*12),DB$6,"Y")+1))),('Rent Roll'!$H7*'Rent Roll'!$D7/12)*((1+'Rent Roll'!$N7)^DATEDIF('Summary &amp; Purchase Assumptions'!$C$18,DB$6,"Y")))))</f>
        <v>5129.1812119010756</v>
      </c>
      <c r="DC13" s="227">
        <f ca="1">IF(DC$6&gt;='Rent Roll'!$M21,('Rent Roll'!$G21*'Rent Roll'!$D7/12)*((1+'Rent Roll'!$X21)^DATEDIF('Rent Roll'!$M21,DC$6,"Y")),
IF(DC$6&gt;'Rent Roll'!$L7,"-",
IF('Rent Roll'!$P7&gt;0,
IF(AND('Rent Roll'!$P7&gt;0,EDATE('Rent Roll'!$K7,'Rent Roll'!$P7*12)&gt;='Commercial Lease'!DC$6),
('Rent Roll'!$H7*'Rent Roll'!$D7/12)*((1+'Rent Roll'!$N7)^DATEDIF('Summary &amp; Purchase Assumptions'!$C$18,DC$6,"Y")),
OFFSET(DB13,0,-DATEDIF(EDATE('Rent Roll'!$K7,'Rent Roll'!$P7*12),DC$6,"M"))*((1+'Rent Roll'!$O7)^(DATEDIF(EDATE('Rent Roll'!$K7,'Rent Roll'!$P7*12),DC$6,"Y")+1))),('Rent Roll'!$H7*'Rent Roll'!$D7/12)*((1+'Rent Roll'!$N7)^DATEDIF('Summary &amp; Purchase Assumptions'!$C$18,DC$6,"Y")))))</f>
        <v>5251.4416860360398</v>
      </c>
      <c r="DD13" s="227">
        <f ca="1">IF(DD$6&gt;='Rent Roll'!$M21,('Rent Roll'!$G21*'Rent Roll'!$D7/12)*((1+'Rent Roll'!$X21)^DATEDIF('Rent Roll'!$M21,DD$6,"Y")),
IF(DD$6&gt;'Rent Roll'!$L7,"-",
IF('Rent Roll'!$P7&gt;0,
IF(AND('Rent Roll'!$P7&gt;0,EDATE('Rent Roll'!$K7,'Rent Roll'!$P7*12)&gt;='Commercial Lease'!DD$6),
('Rent Roll'!$H7*'Rent Roll'!$D7/12)*((1+'Rent Roll'!$N7)^DATEDIF('Summary &amp; Purchase Assumptions'!$C$18,DD$6,"Y")),
OFFSET(DC13,0,-DATEDIF(EDATE('Rent Roll'!$K7,'Rent Roll'!$P7*12),DD$6,"M"))*((1+'Rent Roll'!$O7)^(DATEDIF(EDATE('Rent Roll'!$K7,'Rent Roll'!$P7*12),DD$6,"Y")+1))),('Rent Roll'!$H7*'Rent Roll'!$D7/12)*((1+'Rent Roll'!$N7)^DATEDIF('Summary &amp; Purchase Assumptions'!$C$18,DD$6,"Y")))))</f>
        <v>5251.4416860360398</v>
      </c>
      <c r="DE13" s="227">
        <f ca="1">IF(DE$6&gt;='Rent Roll'!$M21,('Rent Roll'!$G21*'Rent Roll'!$D7/12)*((1+'Rent Roll'!$X21)^DATEDIF('Rent Roll'!$M21,DE$6,"Y")),
IF(DE$6&gt;'Rent Roll'!$L7,"-",
IF('Rent Roll'!$P7&gt;0,
IF(AND('Rent Roll'!$P7&gt;0,EDATE('Rent Roll'!$K7,'Rent Roll'!$P7*12)&gt;='Commercial Lease'!DE$6),
('Rent Roll'!$H7*'Rent Roll'!$D7/12)*((1+'Rent Roll'!$N7)^DATEDIF('Summary &amp; Purchase Assumptions'!$C$18,DE$6,"Y")),
OFFSET(DD13,0,-DATEDIF(EDATE('Rent Roll'!$K7,'Rent Roll'!$P7*12),DE$6,"M"))*((1+'Rent Roll'!$O7)^(DATEDIF(EDATE('Rent Roll'!$K7,'Rent Roll'!$P7*12),DE$6,"Y")+1))),('Rent Roll'!$H7*'Rent Roll'!$D7/12)*((1+'Rent Roll'!$N7)^DATEDIF('Summary &amp; Purchase Assumptions'!$C$18,DE$6,"Y")))))</f>
        <v>5251.4416860360398</v>
      </c>
      <c r="DF13" s="227">
        <f ca="1">IF(DF$6&gt;='Rent Roll'!$M21,('Rent Roll'!$G21*'Rent Roll'!$D7/12)*((1+'Rent Roll'!$X21)^DATEDIF('Rent Roll'!$M21,DF$6,"Y")),
IF(DF$6&gt;'Rent Roll'!$L7,"-",
IF('Rent Roll'!$P7&gt;0,
IF(AND('Rent Roll'!$P7&gt;0,EDATE('Rent Roll'!$K7,'Rent Roll'!$P7*12)&gt;='Commercial Lease'!DF$6),
('Rent Roll'!$H7*'Rent Roll'!$D7/12)*((1+'Rent Roll'!$N7)^DATEDIF('Summary &amp; Purchase Assumptions'!$C$18,DF$6,"Y")),
OFFSET(DE13,0,-DATEDIF(EDATE('Rent Roll'!$K7,'Rent Roll'!$P7*12),DF$6,"M"))*((1+'Rent Roll'!$O7)^(DATEDIF(EDATE('Rent Roll'!$K7,'Rent Roll'!$P7*12),DF$6,"Y")+1))),('Rent Roll'!$H7*'Rent Roll'!$D7/12)*((1+'Rent Roll'!$N7)^DATEDIF('Summary &amp; Purchase Assumptions'!$C$18,DF$6,"Y")))))</f>
        <v>5251.4416860360398</v>
      </c>
      <c r="DG13" s="227">
        <f ca="1">IF(DG$6&gt;='Rent Roll'!$M21,('Rent Roll'!$G21*'Rent Roll'!$D7/12)*((1+'Rent Roll'!$X21)^DATEDIF('Rent Roll'!$M21,DG$6,"Y")),
IF(DG$6&gt;'Rent Roll'!$L7,"-",
IF('Rent Roll'!$P7&gt;0,
IF(AND('Rent Roll'!$P7&gt;0,EDATE('Rent Roll'!$K7,'Rent Roll'!$P7*12)&gt;='Commercial Lease'!DG$6),
('Rent Roll'!$H7*'Rent Roll'!$D7/12)*((1+'Rent Roll'!$N7)^DATEDIF('Summary &amp; Purchase Assumptions'!$C$18,DG$6,"Y")),
OFFSET(DF13,0,-DATEDIF(EDATE('Rent Roll'!$K7,'Rent Roll'!$P7*12),DG$6,"M"))*((1+'Rent Roll'!$O7)^(DATEDIF(EDATE('Rent Roll'!$K7,'Rent Roll'!$P7*12),DG$6,"Y")+1))),('Rent Roll'!$H7*'Rent Roll'!$D7/12)*((1+'Rent Roll'!$N7)^DATEDIF('Summary &amp; Purchase Assumptions'!$C$18,DG$6,"Y")))))</f>
        <v>5251.4416860360398</v>
      </c>
      <c r="DH13" s="227">
        <f ca="1">IF(DH$6&gt;='Rent Roll'!$M21,('Rent Roll'!$G21*'Rent Roll'!$D7/12)*((1+'Rent Roll'!$X21)^DATEDIF('Rent Roll'!$M21,DH$6,"Y")),
IF(DH$6&gt;'Rent Roll'!$L7,"-",
IF('Rent Roll'!$P7&gt;0,
IF(AND('Rent Roll'!$P7&gt;0,EDATE('Rent Roll'!$K7,'Rent Roll'!$P7*12)&gt;='Commercial Lease'!DH$6),
('Rent Roll'!$H7*'Rent Roll'!$D7/12)*((1+'Rent Roll'!$N7)^DATEDIF('Summary &amp; Purchase Assumptions'!$C$18,DH$6,"Y")),
OFFSET(DG13,0,-DATEDIF(EDATE('Rent Roll'!$K7,'Rent Roll'!$P7*12),DH$6,"M"))*((1+'Rent Roll'!$O7)^(DATEDIF(EDATE('Rent Roll'!$K7,'Rent Roll'!$P7*12),DH$6,"Y")+1))),('Rent Roll'!$H7*'Rent Roll'!$D7/12)*((1+'Rent Roll'!$N7)^DATEDIF('Summary &amp; Purchase Assumptions'!$C$18,DH$6,"Y")))))</f>
        <v>5251.4416860360398</v>
      </c>
      <c r="DI13" s="227">
        <f ca="1">IF(DI$6&gt;='Rent Roll'!$M21,('Rent Roll'!$G21*'Rent Roll'!$D7/12)*((1+'Rent Roll'!$X21)^DATEDIF('Rent Roll'!$M21,DI$6,"Y")),
IF(DI$6&gt;'Rent Roll'!$L7,"-",
IF('Rent Roll'!$P7&gt;0,
IF(AND('Rent Roll'!$P7&gt;0,EDATE('Rent Roll'!$K7,'Rent Roll'!$P7*12)&gt;='Commercial Lease'!DI$6),
('Rent Roll'!$H7*'Rent Roll'!$D7/12)*((1+'Rent Roll'!$N7)^DATEDIF('Summary &amp; Purchase Assumptions'!$C$18,DI$6,"Y")),
OFFSET(DH13,0,-DATEDIF(EDATE('Rent Roll'!$K7,'Rent Roll'!$P7*12),DI$6,"M"))*((1+'Rent Roll'!$O7)^(DATEDIF(EDATE('Rent Roll'!$K7,'Rent Roll'!$P7*12),DI$6,"Y")+1))),('Rent Roll'!$H7*'Rent Roll'!$D7/12)*((1+'Rent Roll'!$N7)^DATEDIF('Summary &amp; Purchase Assumptions'!$C$18,DI$6,"Y")))))</f>
        <v>5251.4416860360398</v>
      </c>
      <c r="DJ13" s="227">
        <f ca="1">IF(DJ$6&gt;='Rent Roll'!$M21,('Rent Roll'!$G21*'Rent Roll'!$D7/12)*((1+'Rent Roll'!$X21)^DATEDIF('Rent Roll'!$M21,DJ$6,"Y")),
IF(DJ$6&gt;'Rent Roll'!$L7,"-",
IF('Rent Roll'!$P7&gt;0,
IF(AND('Rent Roll'!$P7&gt;0,EDATE('Rent Roll'!$K7,'Rent Roll'!$P7*12)&gt;='Commercial Lease'!DJ$6),
('Rent Roll'!$H7*'Rent Roll'!$D7/12)*((1+'Rent Roll'!$N7)^DATEDIF('Summary &amp; Purchase Assumptions'!$C$18,DJ$6,"Y")),
OFFSET(DI13,0,-DATEDIF(EDATE('Rent Roll'!$K7,'Rent Roll'!$P7*12),DJ$6,"M"))*((1+'Rent Roll'!$O7)^(DATEDIF(EDATE('Rent Roll'!$K7,'Rent Roll'!$P7*12),DJ$6,"Y")+1))),('Rent Roll'!$H7*'Rent Roll'!$D7/12)*((1+'Rent Roll'!$N7)^DATEDIF('Summary &amp; Purchase Assumptions'!$C$18,DJ$6,"Y")))))</f>
        <v>5251.4416860360398</v>
      </c>
      <c r="DK13" s="227">
        <f ca="1">IF(DK$6&gt;='Rent Roll'!$M21,('Rent Roll'!$G21*'Rent Roll'!$D7/12)*((1+'Rent Roll'!$X21)^DATEDIF('Rent Roll'!$M21,DK$6,"Y")),
IF(DK$6&gt;'Rent Roll'!$L7,"-",
IF('Rent Roll'!$P7&gt;0,
IF(AND('Rent Roll'!$P7&gt;0,EDATE('Rent Roll'!$K7,'Rent Roll'!$P7*12)&gt;='Commercial Lease'!DK$6),
('Rent Roll'!$H7*'Rent Roll'!$D7/12)*((1+'Rent Roll'!$N7)^DATEDIF('Summary &amp; Purchase Assumptions'!$C$18,DK$6,"Y")),
OFFSET(DJ13,0,-DATEDIF(EDATE('Rent Roll'!$K7,'Rent Roll'!$P7*12),DK$6,"M"))*((1+'Rent Roll'!$O7)^(DATEDIF(EDATE('Rent Roll'!$K7,'Rent Roll'!$P7*12),DK$6,"Y")+1))),('Rent Roll'!$H7*'Rent Roll'!$D7/12)*((1+'Rent Roll'!$N7)^DATEDIF('Summary &amp; Purchase Assumptions'!$C$18,DK$6,"Y")))))</f>
        <v>5251.4416860360398</v>
      </c>
      <c r="DL13" s="227">
        <f ca="1">IF(DL$6&gt;='Rent Roll'!$M21,('Rent Roll'!$G21*'Rent Roll'!$D7/12)*((1+'Rent Roll'!$X21)^DATEDIF('Rent Roll'!$M21,DL$6,"Y")),
IF(DL$6&gt;'Rent Roll'!$L7,"-",
IF('Rent Roll'!$P7&gt;0,
IF(AND('Rent Roll'!$P7&gt;0,EDATE('Rent Roll'!$K7,'Rent Roll'!$P7*12)&gt;='Commercial Lease'!DL$6),
('Rent Roll'!$H7*'Rent Roll'!$D7/12)*((1+'Rent Roll'!$N7)^DATEDIF('Summary &amp; Purchase Assumptions'!$C$18,DL$6,"Y")),
OFFSET(DK13,0,-DATEDIF(EDATE('Rent Roll'!$K7,'Rent Roll'!$P7*12),DL$6,"M"))*((1+'Rent Roll'!$O7)^(DATEDIF(EDATE('Rent Roll'!$K7,'Rent Roll'!$P7*12),DL$6,"Y")+1))),('Rent Roll'!$H7*'Rent Roll'!$D7/12)*((1+'Rent Roll'!$N7)^DATEDIF('Summary &amp; Purchase Assumptions'!$C$18,DL$6,"Y")))))</f>
        <v>5251.4416860360398</v>
      </c>
      <c r="DM13" s="227">
        <f ca="1">IF(DM$6&gt;='Rent Roll'!$M21,('Rent Roll'!$G21*'Rent Roll'!$D7/12)*((1+'Rent Roll'!$X21)^DATEDIF('Rent Roll'!$M21,DM$6,"Y")),
IF(DM$6&gt;'Rent Roll'!$L7,"-",
IF('Rent Roll'!$P7&gt;0,
IF(AND('Rent Roll'!$P7&gt;0,EDATE('Rent Roll'!$K7,'Rent Roll'!$P7*12)&gt;='Commercial Lease'!DM$6),
('Rent Roll'!$H7*'Rent Roll'!$D7/12)*((1+'Rent Roll'!$N7)^DATEDIF('Summary &amp; Purchase Assumptions'!$C$18,DM$6,"Y")),
OFFSET(DL13,0,-DATEDIF(EDATE('Rent Roll'!$K7,'Rent Roll'!$P7*12),DM$6,"M"))*((1+'Rent Roll'!$O7)^(DATEDIF(EDATE('Rent Roll'!$K7,'Rent Roll'!$P7*12),DM$6,"Y")+1))),('Rent Roll'!$H7*'Rent Roll'!$D7/12)*((1+'Rent Roll'!$N7)^DATEDIF('Summary &amp; Purchase Assumptions'!$C$18,DM$6,"Y")))))</f>
        <v>5251.4416860360398</v>
      </c>
      <c r="DN13" s="227">
        <f ca="1">IF(DN$6&gt;='Rent Roll'!$M21,('Rent Roll'!$G21*'Rent Roll'!$D7/12)*((1+'Rent Roll'!$X21)^DATEDIF('Rent Roll'!$M21,DN$6,"Y")),
IF(DN$6&gt;'Rent Roll'!$L7,"-",
IF('Rent Roll'!$P7&gt;0,
IF(AND('Rent Roll'!$P7&gt;0,EDATE('Rent Roll'!$K7,'Rent Roll'!$P7*12)&gt;='Commercial Lease'!DN$6),
('Rent Roll'!$H7*'Rent Roll'!$D7/12)*((1+'Rent Roll'!$N7)^DATEDIF('Summary &amp; Purchase Assumptions'!$C$18,DN$6,"Y")),
OFFSET(DM13,0,-DATEDIF(EDATE('Rent Roll'!$K7,'Rent Roll'!$P7*12),DN$6,"M"))*((1+'Rent Roll'!$O7)^(DATEDIF(EDATE('Rent Roll'!$K7,'Rent Roll'!$P7*12),DN$6,"Y")+1))),('Rent Roll'!$H7*'Rent Roll'!$D7/12)*((1+'Rent Roll'!$N7)^DATEDIF('Summary &amp; Purchase Assumptions'!$C$18,DN$6,"Y")))))</f>
        <v>5251.4416860360398</v>
      </c>
      <c r="DO13" s="227">
        <f ca="1">IF(DO$6&gt;='Rent Roll'!$M21,('Rent Roll'!$G21*'Rent Roll'!$D7/12)*((1+'Rent Roll'!$X21)^DATEDIF('Rent Roll'!$M21,DO$6,"Y")),
IF(DO$6&gt;'Rent Roll'!$L7,"-",
IF('Rent Roll'!$P7&gt;0,
IF(AND('Rent Roll'!$P7&gt;0,EDATE('Rent Roll'!$K7,'Rent Roll'!$P7*12)&gt;='Commercial Lease'!DO$6),
('Rent Roll'!$H7*'Rent Roll'!$D7/12)*((1+'Rent Roll'!$N7)^DATEDIF('Summary &amp; Purchase Assumptions'!$C$18,DO$6,"Y")),
OFFSET(DN13,0,-DATEDIF(EDATE('Rent Roll'!$K7,'Rent Roll'!$P7*12),DO$6,"M"))*((1+'Rent Roll'!$O7)^(DATEDIF(EDATE('Rent Roll'!$K7,'Rent Roll'!$P7*12),DO$6,"Y")+1))),('Rent Roll'!$H7*'Rent Roll'!$D7/12)*((1+'Rent Roll'!$N7)^DATEDIF('Summary &amp; Purchase Assumptions'!$C$18,DO$6,"Y")))))</f>
        <v>5376.6163920762874</v>
      </c>
      <c r="DP13" s="227">
        <f ca="1">IF(DP$6&gt;='Rent Roll'!$M21,('Rent Roll'!$G21*'Rent Roll'!$D7/12)*((1+'Rent Roll'!$X21)^DATEDIF('Rent Roll'!$M21,DP$6,"Y")),
IF(DP$6&gt;'Rent Roll'!$L7,"-",
IF('Rent Roll'!$P7&gt;0,
IF(AND('Rent Roll'!$P7&gt;0,EDATE('Rent Roll'!$K7,'Rent Roll'!$P7*12)&gt;='Commercial Lease'!DP$6),
('Rent Roll'!$H7*'Rent Roll'!$D7/12)*((1+'Rent Roll'!$N7)^DATEDIF('Summary &amp; Purchase Assumptions'!$C$18,DP$6,"Y")),
OFFSET(DO13,0,-DATEDIF(EDATE('Rent Roll'!$K7,'Rent Roll'!$P7*12),DP$6,"M"))*((1+'Rent Roll'!$O7)^(DATEDIF(EDATE('Rent Roll'!$K7,'Rent Roll'!$P7*12),DP$6,"Y")+1))),('Rent Roll'!$H7*'Rent Roll'!$D7/12)*((1+'Rent Roll'!$N7)^DATEDIF('Summary &amp; Purchase Assumptions'!$C$18,DP$6,"Y")))))</f>
        <v>5376.6163920762874</v>
      </c>
      <c r="DQ13" s="227">
        <f ca="1">IF(DQ$6&gt;='Rent Roll'!$M21,('Rent Roll'!$G21*'Rent Roll'!$D7/12)*((1+'Rent Roll'!$X21)^DATEDIF('Rent Roll'!$M21,DQ$6,"Y")),
IF(DQ$6&gt;'Rent Roll'!$L7,"-",
IF('Rent Roll'!$P7&gt;0,
IF(AND('Rent Roll'!$P7&gt;0,EDATE('Rent Roll'!$K7,'Rent Roll'!$P7*12)&gt;='Commercial Lease'!DQ$6),
('Rent Roll'!$H7*'Rent Roll'!$D7/12)*((1+'Rent Roll'!$N7)^DATEDIF('Summary &amp; Purchase Assumptions'!$C$18,DQ$6,"Y")),
OFFSET(DP13,0,-DATEDIF(EDATE('Rent Roll'!$K7,'Rent Roll'!$P7*12),DQ$6,"M"))*((1+'Rent Roll'!$O7)^(DATEDIF(EDATE('Rent Roll'!$K7,'Rent Roll'!$P7*12),DQ$6,"Y")+1))),('Rent Roll'!$H7*'Rent Roll'!$D7/12)*((1+'Rent Roll'!$N7)^DATEDIF('Summary &amp; Purchase Assumptions'!$C$18,DQ$6,"Y")))))</f>
        <v>5376.6163920762874</v>
      </c>
      <c r="DR13" s="227">
        <f ca="1">IF(DR$6&gt;='Rent Roll'!$M21,('Rent Roll'!$G21*'Rent Roll'!$D7/12)*((1+'Rent Roll'!$X21)^DATEDIF('Rent Roll'!$M21,DR$6,"Y")),
IF(DR$6&gt;'Rent Roll'!$L7,"-",
IF('Rent Roll'!$P7&gt;0,
IF(AND('Rent Roll'!$P7&gt;0,EDATE('Rent Roll'!$K7,'Rent Roll'!$P7*12)&gt;='Commercial Lease'!DR$6),
('Rent Roll'!$H7*'Rent Roll'!$D7/12)*((1+'Rent Roll'!$N7)^DATEDIF('Summary &amp; Purchase Assumptions'!$C$18,DR$6,"Y")),
OFFSET(DQ13,0,-DATEDIF(EDATE('Rent Roll'!$K7,'Rent Roll'!$P7*12),DR$6,"M"))*((1+'Rent Roll'!$O7)^(DATEDIF(EDATE('Rent Roll'!$K7,'Rent Roll'!$P7*12),DR$6,"Y")+1))),('Rent Roll'!$H7*'Rent Roll'!$D7/12)*((1+'Rent Roll'!$N7)^DATEDIF('Summary &amp; Purchase Assumptions'!$C$18,DR$6,"Y")))))</f>
        <v>5376.6163920762874</v>
      </c>
      <c r="DS13" s="227">
        <f ca="1">IF(DS$6&gt;='Rent Roll'!$M21,('Rent Roll'!$G21*'Rent Roll'!$D7/12)*((1+'Rent Roll'!$X21)^DATEDIF('Rent Roll'!$M21,DS$6,"Y")),
IF(DS$6&gt;'Rent Roll'!$L7,"-",
IF('Rent Roll'!$P7&gt;0,
IF(AND('Rent Roll'!$P7&gt;0,EDATE('Rent Roll'!$K7,'Rent Roll'!$P7*12)&gt;='Commercial Lease'!DS$6),
('Rent Roll'!$H7*'Rent Roll'!$D7/12)*((1+'Rent Roll'!$N7)^DATEDIF('Summary &amp; Purchase Assumptions'!$C$18,DS$6,"Y")),
OFFSET(DR13,0,-DATEDIF(EDATE('Rent Roll'!$K7,'Rent Roll'!$P7*12),DS$6,"M"))*((1+'Rent Roll'!$O7)^(DATEDIF(EDATE('Rent Roll'!$K7,'Rent Roll'!$P7*12),DS$6,"Y")+1))),('Rent Roll'!$H7*'Rent Roll'!$D7/12)*((1+'Rent Roll'!$N7)^DATEDIF('Summary &amp; Purchase Assumptions'!$C$18,DS$6,"Y")))))</f>
        <v>5376.6163920762874</v>
      </c>
      <c r="DT13" s="227">
        <f ca="1">IF(DT$6&gt;='Rent Roll'!$M21,('Rent Roll'!$G21*'Rent Roll'!$D7/12)*((1+'Rent Roll'!$X21)^DATEDIF('Rent Roll'!$M21,DT$6,"Y")),
IF(DT$6&gt;'Rent Roll'!$L7,"-",
IF('Rent Roll'!$P7&gt;0,
IF(AND('Rent Roll'!$P7&gt;0,EDATE('Rent Roll'!$K7,'Rent Roll'!$P7*12)&gt;='Commercial Lease'!DT$6),
('Rent Roll'!$H7*'Rent Roll'!$D7/12)*((1+'Rent Roll'!$N7)^DATEDIF('Summary &amp; Purchase Assumptions'!$C$18,DT$6,"Y")),
OFFSET(DS13,0,-DATEDIF(EDATE('Rent Roll'!$K7,'Rent Roll'!$P7*12),DT$6,"M"))*((1+'Rent Roll'!$O7)^(DATEDIF(EDATE('Rent Roll'!$K7,'Rent Roll'!$P7*12),DT$6,"Y")+1))),('Rent Roll'!$H7*'Rent Roll'!$D7/12)*((1+'Rent Roll'!$N7)^DATEDIF('Summary &amp; Purchase Assumptions'!$C$18,DT$6,"Y")))))</f>
        <v>5376.6163920762874</v>
      </c>
      <c r="DU13" s="227">
        <f ca="1">IF(DU$6&gt;='Rent Roll'!$M21,('Rent Roll'!$G21*'Rent Roll'!$D7/12)*((1+'Rent Roll'!$X21)^DATEDIF('Rent Roll'!$M21,DU$6,"Y")),
IF(DU$6&gt;'Rent Roll'!$L7,"-",
IF('Rent Roll'!$P7&gt;0,
IF(AND('Rent Roll'!$P7&gt;0,EDATE('Rent Roll'!$K7,'Rent Roll'!$P7*12)&gt;='Commercial Lease'!DU$6),
('Rent Roll'!$H7*'Rent Roll'!$D7/12)*((1+'Rent Roll'!$N7)^DATEDIF('Summary &amp; Purchase Assumptions'!$C$18,DU$6,"Y")),
OFFSET(DT13,0,-DATEDIF(EDATE('Rent Roll'!$K7,'Rent Roll'!$P7*12),DU$6,"M"))*((1+'Rent Roll'!$O7)^(DATEDIF(EDATE('Rent Roll'!$K7,'Rent Roll'!$P7*12),DU$6,"Y")+1))),('Rent Roll'!$H7*'Rent Roll'!$D7/12)*((1+'Rent Roll'!$N7)^DATEDIF('Summary &amp; Purchase Assumptions'!$C$18,DU$6,"Y")))))</f>
        <v>5376.6163920762874</v>
      </c>
      <c r="DV13" s="227">
        <f ca="1">IF(DV$6&gt;='Rent Roll'!$M21,('Rent Roll'!$G21*'Rent Roll'!$D7/12)*((1+'Rent Roll'!$X21)^DATEDIF('Rent Roll'!$M21,DV$6,"Y")),
IF(DV$6&gt;'Rent Roll'!$L7,"-",
IF('Rent Roll'!$P7&gt;0,
IF(AND('Rent Roll'!$P7&gt;0,EDATE('Rent Roll'!$K7,'Rent Roll'!$P7*12)&gt;='Commercial Lease'!DV$6),
('Rent Roll'!$H7*'Rent Roll'!$D7/12)*((1+'Rent Roll'!$N7)^DATEDIF('Summary &amp; Purchase Assumptions'!$C$18,DV$6,"Y")),
OFFSET(DU13,0,-DATEDIF(EDATE('Rent Roll'!$K7,'Rent Roll'!$P7*12),DV$6,"M"))*((1+'Rent Roll'!$O7)^(DATEDIF(EDATE('Rent Roll'!$K7,'Rent Roll'!$P7*12),DV$6,"Y")+1))),('Rent Roll'!$H7*'Rent Roll'!$D7/12)*((1+'Rent Roll'!$N7)^DATEDIF('Summary &amp; Purchase Assumptions'!$C$18,DV$6,"Y")))))</f>
        <v>5376.6163920762874</v>
      </c>
      <c r="DW13" s="227">
        <f ca="1">IF(DW$6&gt;='Rent Roll'!$M21,('Rent Roll'!$G21*'Rent Roll'!$D7/12)*((1+'Rent Roll'!$X21)^DATEDIF('Rent Roll'!$M21,DW$6,"Y")),
IF(DW$6&gt;'Rent Roll'!$L7,"-",
IF('Rent Roll'!$P7&gt;0,
IF(AND('Rent Roll'!$P7&gt;0,EDATE('Rent Roll'!$K7,'Rent Roll'!$P7*12)&gt;='Commercial Lease'!DW$6),
('Rent Roll'!$H7*'Rent Roll'!$D7/12)*((1+'Rent Roll'!$N7)^DATEDIF('Summary &amp; Purchase Assumptions'!$C$18,DW$6,"Y")),
OFFSET(DV13,0,-DATEDIF(EDATE('Rent Roll'!$K7,'Rent Roll'!$P7*12),DW$6,"M"))*((1+'Rent Roll'!$O7)^(DATEDIF(EDATE('Rent Roll'!$K7,'Rent Roll'!$P7*12),DW$6,"Y")+1))),('Rent Roll'!$H7*'Rent Roll'!$D7/12)*((1+'Rent Roll'!$N7)^DATEDIF('Summary &amp; Purchase Assumptions'!$C$18,DW$6,"Y")))))</f>
        <v>5376.6163920762874</v>
      </c>
      <c r="DX13" s="227">
        <f ca="1">IF(DX$6&gt;='Rent Roll'!$M21,('Rent Roll'!$G21*'Rent Roll'!$D7/12)*((1+'Rent Roll'!$X21)^DATEDIF('Rent Roll'!$M21,DX$6,"Y")),
IF(DX$6&gt;'Rent Roll'!$L7,"-",
IF('Rent Roll'!$P7&gt;0,
IF(AND('Rent Roll'!$P7&gt;0,EDATE('Rent Roll'!$K7,'Rent Roll'!$P7*12)&gt;='Commercial Lease'!DX$6),
('Rent Roll'!$H7*'Rent Roll'!$D7/12)*((1+'Rent Roll'!$N7)^DATEDIF('Summary &amp; Purchase Assumptions'!$C$18,DX$6,"Y")),
OFFSET(DW13,0,-DATEDIF(EDATE('Rent Roll'!$K7,'Rent Roll'!$P7*12),DX$6,"M"))*((1+'Rent Roll'!$O7)^(DATEDIF(EDATE('Rent Roll'!$K7,'Rent Roll'!$P7*12),DX$6,"Y")+1))),('Rent Roll'!$H7*'Rent Roll'!$D7/12)*((1+'Rent Roll'!$N7)^DATEDIF('Summary &amp; Purchase Assumptions'!$C$18,DX$6,"Y")))))</f>
        <v>5376.6163920762874</v>
      </c>
      <c r="DY13" s="227">
        <f ca="1">IF(DY$6&gt;='Rent Roll'!$M21,('Rent Roll'!$G21*'Rent Roll'!$D7/12)*((1+'Rent Roll'!$X21)^DATEDIF('Rent Roll'!$M21,DY$6,"Y")),
IF(DY$6&gt;'Rent Roll'!$L7,"-",
IF('Rent Roll'!$P7&gt;0,
IF(AND('Rent Roll'!$P7&gt;0,EDATE('Rent Roll'!$K7,'Rent Roll'!$P7*12)&gt;='Commercial Lease'!DY$6),
('Rent Roll'!$H7*'Rent Roll'!$D7/12)*((1+'Rent Roll'!$N7)^DATEDIF('Summary &amp; Purchase Assumptions'!$C$18,DY$6,"Y")),
OFFSET(DX13,0,-DATEDIF(EDATE('Rent Roll'!$K7,'Rent Roll'!$P7*12),DY$6,"M"))*((1+'Rent Roll'!$O7)^(DATEDIF(EDATE('Rent Roll'!$K7,'Rent Roll'!$P7*12),DY$6,"Y")+1))),('Rent Roll'!$H7*'Rent Roll'!$D7/12)*((1+'Rent Roll'!$N7)^DATEDIF('Summary &amp; Purchase Assumptions'!$C$18,DY$6,"Y")))))</f>
        <v>5376.6163920762874</v>
      </c>
      <c r="DZ13" s="227">
        <f ca="1">IF(DZ$6&gt;='Rent Roll'!$M21,('Rent Roll'!$G21*'Rent Roll'!$D7/12)*((1+'Rent Roll'!$X21)^DATEDIF('Rent Roll'!$M21,DZ$6,"Y")),
IF(DZ$6&gt;'Rent Roll'!$L7,"-",
IF('Rent Roll'!$P7&gt;0,
IF(AND('Rent Roll'!$P7&gt;0,EDATE('Rent Roll'!$K7,'Rent Roll'!$P7*12)&gt;='Commercial Lease'!DZ$6),
('Rent Roll'!$H7*'Rent Roll'!$D7/12)*((1+'Rent Roll'!$N7)^DATEDIF('Summary &amp; Purchase Assumptions'!$C$18,DZ$6,"Y")),
OFFSET(DY13,0,-DATEDIF(EDATE('Rent Roll'!$K7,'Rent Roll'!$P7*12),DZ$6,"M"))*((1+'Rent Roll'!$O7)^(DATEDIF(EDATE('Rent Roll'!$K7,'Rent Roll'!$P7*12),DZ$6,"Y")+1))),('Rent Roll'!$H7*'Rent Roll'!$D7/12)*((1+'Rent Roll'!$N7)^DATEDIF('Summary &amp; Purchase Assumptions'!$C$18,DZ$6,"Y")))))</f>
        <v>5376.6163920762874</v>
      </c>
      <c r="EA13" s="227">
        <f ca="1">IF(EA$6&gt;='Rent Roll'!$M21,('Rent Roll'!$G21*'Rent Roll'!$D7/12)*((1+'Rent Roll'!$X21)^DATEDIF('Rent Roll'!$M21,EA$6,"Y")),
IF(EA$6&gt;'Rent Roll'!$L7,"-",
IF('Rent Roll'!$P7&gt;0,
IF(AND('Rent Roll'!$P7&gt;0,EDATE('Rent Roll'!$K7,'Rent Roll'!$P7*12)&gt;='Commercial Lease'!EA$6),
('Rent Roll'!$H7*'Rent Roll'!$D7/12)*((1+'Rent Roll'!$N7)^DATEDIF('Summary &amp; Purchase Assumptions'!$C$18,EA$6,"Y")),
OFFSET(DZ13,0,-DATEDIF(EDATE('Rent Roll'!$K7,'Rent Roll'!$P7*12),EA$6,"M"))*((1+'Rent Roll'!$O7)^(DATEDIF(EDATE('Rent Roll'!$K7,'Rent Roll'!$P7*12),EA$6,"Y")+1))),('Rent Roll'!$H7*'Rent Roll'!$D7/12)*((1+'Rent Roll'!$N7)^DATEDIF('Summary &amp; Purchase Assumptions'!$C$18,EA$6,"Y")))))</f>
        <v>5504.7747943982495</v>
      </c>
      <c r="EB13" s="227">
        <f ca="1">IF(EB$6&gt;='Rent Roll'!$M21,('Rent Roll'!$G21*'Rent Roll'!$D7/12)*((1+'Rent Roll'!$X21)^DATEDIF('Rent Roll'!$M21,EB$6,"Y")),
IF(EB$6&gt;'Rent Roll'!$L7,"-",
IF('Rent Roll'!$P7&gt;0,
IF(AND('Rent Roll'!$P7&gt;0,EDATE('Rent Roll'!$K7,'Rent Roll'!$P7*12)&gt;='Commercial Lease'!EB$6),
('Rent Roll'!$H7*'Rent Roll'!$D7/12)*((1+'Rent Roll'!$N7)^DATEDIF('Summary &amp; Purchase Assumptions'!$C$18,EB$6,"Y")),
OFFSET(EA13,0,-DATEDIF(EDATE('Rent Roll'!$K7,'Rent Roll'!$P7*12),EB$6,"M"))*((1+'Rent Roll'!$O7)^(DATEDIF(EDATE('Rent Roll'!$K7,'Rent Roll'!$P7*12),EB$6,"Y")+1))),('Rent Roll'!$H7*'Rent Roll'!$D7/12)*((1+'Rent Roll'!$N7)^DATEDIF('Summary &amp; Purchase Assumptions'!$C$18,EB$6,"Y")))))</f>
        <v>5504.7747943982495</v>
      </c>
      <c r="EC13" s="227">
        <f ca="1">IF(EC$6&gt;='Rent Roll'!$M21,('Rent Roll'!$G21*'Rent Roll'!$D7/12)*((1+'Rent Roll'!$X21)^DATEDIF('Rent Roll'!$M21,EC$6,"Y")),
IF(EC$6&gt;'Rent Roll'!$L7,"-",
IF('Rent Roll'!$P7&gt;0,
IF(AND('Rent Roll'!$P7&gt;0,EDATE('Rent Roll'!$K7,'Rent Roll'!$P7*12)&gt;='Commercial Lease'!EC$6),
('Rent Roll'!$H7*'Rent Roll'!$D7/12)*((1+'Rent Roll'!$N7)^DATEDIF('Summary &amp; Purchase Assumptions'!$C$18,EC$6,"Y")),
OFFSET(EB13,0,-DATEDIF(EDATE('Rent Roll'!$K7,'Rent Roll'!$P7*12),EC$6,"M"))*((1+'Rent Roll'!$O7)^(DATEDIF(EDATE('Rent Roll'!$K7,'Rent Roll'!$P7*12),EC$6,"Y")+1))),('Rent Roll'!$H7*'Rent Roll'!$D7/12)*((1+'Rent Roll'!$N7)^DATEDIF('Summary &amp; Purchase Assumptions'!$C$18,EC$6,"Y")))))</f>
        <v>5504.7747943982495</v>
      </c>
      <c r="ED13" s="227">
        <f ca="1">IF(ED$6&gt;='Rent Roll'!$M21,('Rent Roll'!$G21*'Rent Roll'!$D7/12)*((1+'Rent Roll'!$X21)^DATEDIF('Rent Roll'!$M21,ED$6,"Y")),
IF(ED$6&gt;'Rent Roll'!$L7,"-",
IF('Rent Roll'!$P7&gt;0,
IF(AND('Rent Roll'!$P7&gt;0,EDATE('Rent Roll'!$K7,'Rent Roll'!$P7*12)&gt;='Commercial Lease'!ED$6),
('Rent Roll'!$H7*'Rent Roll'!$D7/12)*((1+'Rent Roll'!$N7)^DATEDIF('Summary &amp; Purchase Assumptions'!$C$18,ED$6,"Y")),
OFFSET(EC13,0,-DATEDIF(EDATE('Rent Roll'!$K7,'Rent Roll'!$P7*12),ED$6,"M"))*((1+'Rent Roll'!$O7)^(DATEDIF(EDATE('Rent Roll'!$K7,'Rent Roll'!$P7*12),ED$6,"Y")+1))),('Rent Roll'!$H7*'Rent Roll'!$D7/12)*((1+'Rent Roll'!$N7)^DATEDIF('Summary &amp; Purchase Assumptions'!$C$18,ED$6,"Y")))))</f>
        <v>5504.7747943982495</v>
      </c>
      <c r="EE13" s="227">
        <f ca="1">IF(EE$6&gt;='Rent Roll'!$M21,('Rent Roll'!$G21*'Rent Roll'!$D7/12)*((1+'Rent Roll'!$X21)^DATEDIF('Rent Roll'!$M21,EE$6,"Y")),
IF(EE$6&gt;'Rent Roll'!$L7,"-",
IF('Rent Roll'!$P7&gt;0,
IF(AND('Rent Roll'!$P7&gt;0,EDATE('Rent Roll'!$K7,'Rent Roll'!$P7*12)&gt;='Commercial Lease'!EE$6),
('Rent Roll'!$H7*'Rent Roll'!$D7/12)*((1+'Rent Roll'!$N7)^DATEDIF('Summary &amp; Purchase Assumptions'!$C$18,EE$6,"Y")),
OFFSET(ED13,0,-DATEDIF(EDATE('Rent Roll'!$K7,'Rent Roll'!$P7*12),EE$6,"M"))*((1+'Rent Roll'!$O7)^(DATEDIF(EDATE('Rent Roll'!$K7,'Rent Roll'!$P7*12),EE$6,"Y")+1))),('Rent Roll'!$H7*'Rent Roll'!$D7/12)*((1+'Rent Roll'!$N7)^DATEDIF('Summary &amp; Purchase Assumptions'!$C$18,EE$6,"Y")))))</f>
        <v>5504.7747943982495</v>
      </c>
      <c r="EF13" s="227">
        <f ca="1">IF(EF$6&gt;='Rent Roll'!$M21,('Rent Roll'!$G21*'Rent Roll'!$D7/12)*((1+'Rent Roll'!$X21)^DATEDIF('Rent Roll'!$M21,EF$6,"Y")),
IF(EF$6&gt;'Rent Roll'!$L7,"-",
IF('Rent Roll'!$P7&gt;0,
IF(AND('Rent Roll'!$P7&gt;0,EDATE('Rent Roll'!$K7,'Rent Roll'!$P7*12)&gt;='Commercial Lease'!EF$6),
('Rent Roll'!$H7*'Rent Roll'!$D7/12)*((1+'Rent Roll'!$N7)^DATEDIF('Summary &amp; Purchase Assumptions'!$C$18,EF$6,"Y")),
OFFSET(EE13,0,-DATEDIF(EDATE('Rent Roll'!$K7,'Rent Roll'!$P7*12),EF$6,"M"))*((1+'Rent Roll'!$O7)^(DATEDIF(EDATE('Rent Roll'!$K7,'Rent Roll'!$P7*12),EF$6,"Y")+1))),('Rent Roll'!$H7*'Rent Roll'!$D7/12)*((1+'Rent Roll'!$N7)^DATEDIF('Summary &amp; Purchase Assumptions'!$C$18,EF$6,"Y")))))</f>
        <v>5504.7747943982495</v>
      </c>
      <c r="EG13" s="224">
        <f ca="1">IF(EG$6&gt;='Rent Roll'!$M21,('Rent Roll'!$G21*'Rent Roll'!$D7/12)*((1+'Rent Roll'!$X21)^DATEDIF('Rent Roll'!$M21,EG$6,"Y")),
IF(EG$6&gt;'Rent Roll'!$L7,"-",
IF('Rent Roll'!$P7&gt;0,
IF(AND('Rent Roll'!$P7&gt;0,EDATE('Rent Roll'!$K7,'Rent Roll'!$P7*12)&gt;='Commercial Lease'!EG$6),
('Rent Roll'!$H7*'Rent Roll'!$D7/12)*((1+'Rent Roll'!$N7)^DATEDIF('Summary &amp; Purchase Assumptions'!$C$18,EG$6,"Y")),
OFFSET(EF13,0,-DATEDIF(EDATE('Rent Roll'!$K7,'Rent Roll'!$P7*12),EG$6,"M"))*((1+'Rent Roll'!$O7)^(DATEDIF(EDATE('Rent Roll'!$K7,'Rent Roll'!$P7*12),EG$6,"Y")+1))),('Rent Roll'!$H7*'Rent Roll'!$D7/12)*((1+'Rent Roll'!$N7)^DATEDIF('Summary &amp; Purchase Assumptions'!$C$18,EG$6,"Y")))))</f>
        <v>5504.7747943982495</v>
      </c>
      <c r="EH13" s="277" t="s">
        <v>106</v>
      </c>
    </row>
    <row r="14" spans="2:138" ht="15" x14ac:dyDescent="0.25">
      <c r="B14" s="735"/>
      <c r="C14" s="736"/>
      <c r="D14" s="737" t="str">
        <f>CONCATENATE('Rent Roll'!B8&amp;" - "&amp;'Rent Roll'!C8)</f>
        <v xml:space="preserve"> - </v>
      </c>
      <c r="E14" s="21">
        <f t="shared" ca="1" si="24"/>
        <v>0</v>
      </c>
      <c r="F14" s="227" t="str">
        <f>IF('Rent Roll'!$E8='Data Validation'!$E$2,'Rent Roll'!$I8,"-")</f>
        <v>-</v>
      </c>
      <c r="G14" s="227" t="str">
        <f ca="1">IF(G$6&gt;='Rent Roll'!$M22,('Rent Roll'!$G22*'Rent Roll'!$D8/12)*((1+'Rent Roll'!$X22)^DATEDIF('Rent Roll'!$M22,G$6,"Y")),
IF(G$6&gt;'Rent Roll'!$L8,"-",
IF('Rent Roll'!$P8&gt;0,
IF(AND('Rent Roll'!$P8&gt;0,EDATE('Rent Roll'!$K8,'Rent Roll'!$P8*12)&gt;='Commercial Lease'!G$6),
('Rent Roll'!$H8*'Rent Roll'!$D8/12)*((1+'Rent Roll'!$N8)^DATEDIF('Summary &amp; Purchase Assumptions'!$C$18,G$6,"Y")),
OFFSET(F14,0,-DATEDIF(EDATE('Rent Roll'!$K8,'Rent Roll'!$P8*12),G$6,"M"))*((1+'Rent Roll'!$O8)^(DATEDIF(EDATE('Rent Roll'!$K8,'Rent Roll'!$P8*12),G$6,"Y")+1))),('Rent Roll'!$H8*'Rent Roll'!$D8/12)*((1+'Rent Roll'!$N8)^DATEDIF('Summary &amp; Purchase Assumptions'!$C$18,G$6,"Y")))))</f>
        <v>-</v>
      </c>
      <c r="H14" s="227" t="str">
        <f ca="1">IF(H$6&gt;='Rent Roll'!$M22,('Rent Roll'!$G22*'Rent Roll'!$D8/12)*((1+'Rent Roll'!$X22)^DATEDIF('Rent Roll'!$M22,H$6,"Y")),
IF(H$6&gt;'Rent Roll'!$L8,"-",
IF('Rent Roll'!$P8&gt;0,
IF(AND('Rent Roll'!$P8&gt;0,EDATE('Rent Roll'!$K8,'Rent Roll'!$P8*12)&gt;='Commercial Lease'!H$6),
('Rent Roll'!$H8*'Rent Roll'!$D8/12)*((1+'Rent Roll'!$N8)^DATEDIF('Summary &amp; Purchase Assumptions'!$C$18,H$6,"Y")),
OFFSET(G14,0,-DATEDIF(EDATE('Rent Roll'!$K8,'Rent Roll'!$P8*12),H$6,"M"))*((1+'Rent Roll'!$O8)^(DATEDIF(EDATE('Rent Roll'!$K8,'Rent Roll'!$P8*12),H$6,"Y")+1))),('Rent Roll'!$H8*'Rent Roll'!$D8/12)*((1+'Rent Roll'!$N8)^DATEDIF('Summary &amp; Purchase Assumptions'!$C$18,H$6,"Y")))))</f>
        <v>-</v>
      </c>
      <c r="I14" s="227" t="str">
        <f ca="1">IF(I$6&gt;='Rent Roll'!$M22,('Rent Roll'!$G22*'Rent Roll'!$D8/12)*((1+'Rent Roll'!$X22)^DATEDIF('Rent Roll'!$M22,I$6,"Y")),
IF(I$6&gt;'Rent Roll'!$L8,"-",
IF('Rent Roll'!$P8&gt;0,
IF(AND('Rent Roll'!$P8&gt;0,EDATE('Rent Roll'!$K8,'Rent Roll'!$P8*12)&gt;='Commercial Lease'!I$6),
('Rent Roll'!$H8*'Rent Roll'!$D8/12)*((1+'Rent Roll'!$N8)^DATEDIF('Summary &amp; Purchase Assumptions'!$C$18,I$6,"Y")),
OFFSET(H14,0,-DATEDIF(EDATE('Rent Roll'!$K8,'Rent Roll'!$P8*12),I$6,"M"))*((1+'Rent Roll'!$O8)^(DATEDIF(EDATE('Rent Roll'!$K8,'Rent Roll'!$P8*12),I$6,"Y")+1))),('Rent Roll'!$H8*'Rent Roll'!$D8/12)*((1+'Rent Roll'!$N8)^DATEDIF('Summary &amp; Purchase Assumptions'!$C$18,I$6,"Y")))))</f>
        <v>-</v>
      </c>
      <c r="J14" s="227" t="str">
        <f ca="1">IF(J$6&gt;='Rent Roll'!$M22,('Rent Roll'!$G22*'Rent Roll'!$D8/12)*((1+'Rent Roll'!$X22)^DATEDIF('Rent Roll'!$M22,J$6,"Y")),
IF(J$6&gt;'Rent Roll'!$L8,"-",
IF('Rent Roll'!$P8&gt;0,
IF(AND('Rent Roll'!$P8&gt;0,EDATE('Rent Roll'!$K8,'Rent Roll'!$P8*12)&gt;='Commercial Lease'!J$6),
('Rent Roll'!$H8*'Rent Roll'!$D8/12)*((1+'Rent Roll'!$N8)^DATEDIF('Summary &amp; Purchase Assumptions'!$C$18,J$6,"Y")),
OFFSET(I14,0,-DATEDIF(EDATE('Rent Roll'!$K8,'Rent Roll'!$P8*12),J$6,"M"))*((1+'Rent Roll'!$O8)^(DATEDIF(EDATE('Rent Roll'!$K8,'Rent Roll'!$P8*12),J$6,"Y")+1))),('Rent Roll'!$H8*'Rent Roll'!$D8/12)*((1+'Rent Roll'!$N8)^DATEDIF('Summary &amp; Purchase Assumptions'!$C$18,J$6,"Y")))))</f>
        <v>-</v>
      </c>
      <c r="K14" s="227" t="str">
        <f ca="1">IF(K$6&gt;='Rent Roll'!$M22,('Rent Roll'!$G22*'Rent Roll'!$D8/12)*((1+'Rent Roll'!$X22)^DATEDIF('Rent Roll'!$M22,K$6,"Y")),
IF(K$6&gt;'Rent Roll'!$L8,"-",
IF('Rent Roll'!$P8&gt;0,
IF(AND('Rent Roll'!$P8&gt;0,EDATE('Rent Roll'!$K8,'Rent Roll'!$P8*12)&gt;='Commercial Lease'!K$6),
('Rent Roll'!$H8*'Rent Roll'!$D8/12)*((1+'Rent Roll'!$N8)^DATEDIF('Summary &amp; Purchase Assumptions'!$C$18,K$6,"Y")),
OFFSET(J14,0,-DATEDIF(EDATE('Rent Roll'!$K8,'Rent Roll'!$P8*12),K$6,"M"))*((1+'Rent Roll'!$O8)^(DATEDIF(EDATE('Rent Roll'!$K8,'Rent Roll'!$P8*12),K$6,"Y")+1))),('Rent Roll'!$H8*'Rent Roll'!$D8/12)*((1+'Rent Roll'!$N8)^DATEDIF('Summary &amp; Purchase Assumptions'!$C$18,K$6,"Y")))))</f>
        <v>-</v>
      </c>
      <c r="L14" s="227" t="str">
        <f ca="1">IF(L$6&gt;='Rent Roll'!$M22,('Rent Roll'!$G22*'Rent Roll'!$D8/12)*((1+'Rent Roll'!$X22)^DATEDIF('Rent Roll'!$M22,L$6,"Y")),
IF(L$6&gt;'Rent Roll'!$L8,"-",
IF('Rent Roll'!$P8&gt;0,
IF(AND('Rent Roll'!$P8&gt;0,EDATE('Rent Roll'!$K8,'Rent Roll'!$P8*12)&gt;='Commercial Lease'!L$6),
('Rent Roll'!$H8*'Rent Roll'!$D8/12)*((1+'Rent Roll'!$N8)^DATEDIF('Summary &amp; Purchase Assumptions'!$C$18,L$6,"Y")),
OFFSET(K14,0,-DATEDIF(EDATE('Rent Roll'!$K8,'Rent Roll'!$P8*12),L$6,"M"))*((1+'Rent Roll'!$O8)^(DATEDIF(EDATE('Rent Roll'!$K8,'Rent Roll'!$P8*12),L$6,"Y")+1))),('Rent Roll'!$H8*'Rent Roll'!$D8/12)*((1+'Rent Roll'!$N8)^DATEDIF('Summary &amp; Purchase Assumptions'!$C$18,L$6,"Y")))))</f>
        <v>-</v>
      </c>
      <c r="M14" s="227" t="str">
        <f ca="1">IF(M$6&gt;='Rent Roll'!$M22,('Rent Roll'!$G22*'Rent Roll'!$D8/12)*((1+'Rent Roll'!$X22)^DATEDIF('Rent Roll'!$M22,M$6,"Y")),
IF(M$6&gt;'Rent Roll'!$L8,"-",
IF('Rent Roll'!$P8&gt;0,
IF(AND('Rent Roll'!$P8&gt;0,EDATE('Rent Roll'!$K8,'Rent Roll'!$P8*12)&gt;='Commercial Lease'!M$6),
('Rent Roll'!$H8*'Rent Roll'!$D8/12)*((1+'Rent Roll'!$N8)^DATEDIF('Summary &amp; Purchase Assumptions'!$C$18,M$6,"Y")),
OFFSET(L14,0,-DATEDIF(EDATE('Rent Roll'!$K8,'Rent Roll'!$P8*12),M$6,"M"))*((1+'Rent Roll'!$O8)^(DATEDIF(EDATE('Rent Roll'!$K8,'Rent Roll'!$P8*12),M$6,"Y")+1))),('Rent Roll'!$H8*'Rent Roll'!$D8/12)*((1+'Rent Roll'!$N8)^DATEDIF('Summary &amp; Purchase Assumptions'!$C$18,M$6,"Y")))))</f>
        <v>-</v>
      </c>
      <c r="N14" s="227" t="str">
        <f ca="1">IF(N$6&gt;='Rent Roll'!$M22,('Rent Roll'!$G22*'Rent Roll'!$D8/12)*((1+'Rent Roll'!$X22)^DATEDIF('Rent Roll'!$M22,N$6,"Y")),
IF(N$6&gt;'Rent Roll'!$L8,"-",
IF('Rent Roll'!$P8&gt;0,
IF(AND('Rent Roll'!$P8&gt;0,EDATE('Rent Roll'!$K8,'Rent Roll'!$P8*12)&gt;='Commercial Lease'!N$6),
('Rent Roll'!$H8*'Rent Roll'!$D8/12)*((1+'Rent Roll'!$N8)^DATEDIF('Summary &amp; Purchase Assumptions'!$C$18,N$6,"Y")),
OFFSET(M14,0,-DATEDIF(EDATE('Rent Roll'!$K8,'Rent Roll'!$P8*12),N$6,"M"))*((1+'Rent Roll'!$O8)^(DATEDIF(EDATE('Rent Roll'!$K8,'Rent Roll'!$P8*12),N$6,"Y")+1))),('Rent Roll'!$H8*'Rent Roll'!$D8/12)*((1+'Rent Roll'!$N8)^DATEDIF('Summary &amp; Purchase Assumptions'!$C$18,N$6,"Y")))))</f>
        <v>-</v>
      </c>
      <c r="O14" s="227" t="str">
        <f ca="1">IF(O$6&gt;='Rent Roll'!$M22,('Rent Roll'!$G22*'Rent Roll'!$D8/12)*((1+'Rent Roll'!$X22)^DATEDIF('Rent Roll'!$M22,O$6,"Y")),
IF(O$6&gt;'Rent Roll'!$L8,"-",
IF('Rent Roll'!$P8&gt;0,
IF(AND('Rent Roll'!$P8&gt;0,EDATE('Rent Roll'!$K8,'Rent Roll'!$P8*12)&gt;='Commercial Lease'!O$6),
('Rent Roll'!$H8*'Rent Roll'!$D8/12)*((1+'Rent Roll'!$N8)^DATEDIF('Summary &amp; Purchase Assumptions'!$C$18,O$6,"Y")),
OFFSET(N14,0,-DATEDIF(EDATE('Rent Roll'!$K8,'Rent Roll'!$P8*12),O$6,"M"))*((1+'Rent Roll'!$O8)^(DATEDIF(EDATE('Rent Roll'!$K8,'Rent Roll'!$P8*12),O$6,"Y")+1))),('Rent Roll'!$H8*'Rent Roll'!$D8/12)*((1+'Rent Roll'!$N8)^DATEDIF('Summary &amp; Purchase Assumptions'!$C$18,O$6,"Y")))))</f>
        <v>-</v>
      </c>
      <c r="P14" s="227" t="str">
        <f ca="1">IF(P$6&gt;='Rent Roll'!$M22,('Rent Roll'!$G22*'Rent Roll'!$D8/12)*((1+'Rent Roll'!$X22)^DATEDIF('Rent Roll'!$M22,P$6,"Y")),
IF(P$6&gt;'Rent Roll'!$L8,"-",
IF('Rent Roll'!$P8&gt;0,
IF(AND('Rent Roll'!$P8&gt;0,EDATE('Rent Roll'!$K8,'Rent Roll'!$P8*12)&gt;='Commercial Lease'!P$6),
('Rent Roll'!$H8*'Rent Roll'!$D8/12)*((1+'Rent Roll'!$N8)^DATEDIF('Summary &amp; Purchase Assumptions'!$C$18,P$6,"Y")),
OFFSET(O14,0,-DATEDIF(EDATE('Rent Roll'!$K8,'Rent Roll'!$P8*12),P$6,"M"))*((1+'Rent Roll'!$O8)^(DATEDIF(EDATE('Rent Roll'!$K8,'Rent Roll'!$P8*12),P$6,"Y")+1))),('Rent Roll'!$H8*'Rent Roll'!$D8/12)*((1+'Rent Roll'!$N8)^DATEDIF('Summary &amp; Purchase Assumptions'!$C$18,P$6,"Y")))))</f>
        <v>-</v>
      </c>
      <c r="Q14" s="227" t="str">
        <f ca="1">IF(Q$6&gt;='Rent Roll'!$M22,('Rent Roll'!$G22*'Rent Roll'!$D8/12)*((1+'Rent Roll'!$X22)^DATEDIF('Rent Roll'!$M22,Q$6,"Y")),
IF(Q$6&gt;'Rent Roll'!$L8,"-",
IF('Rent Roll'!$P8&gt;0,
IF(AND('Rent Roll'!$P8&gt;0,EDATE('Rent Roll'!$K8,'Rent Roll'!$P8*12)&gt;='Commercial Lease'!Q$6),
('Rent Roll'!$H8*'Rent Roll'!$D8/12)*((1+'Rent Roll'!$N8)^DATEDIF('Summary &amp; Purchase Assumptions'!$C$18,Q$6,"Y")),
OFFSET(P14,0,-DATEDIF(EDATE('Rent Roll'!$K8,'Rent Roll'!$P8*12),Q$6,"M"))*((1+'Rent Roll'!$O8)^(DATEDIF(EDATE('Rent Roll'!$K8,'Rent Roll'!$P8*12),Q$6,"Y")+1))),('Rent Roll'!$H8*'Rent Roll'!$D8/12)*((1+'Rent Roll'!$N8)^DATEDIF('Summary &amp; Purchase Assumptions'!$C$18,Q$6,"Y")))))</f>
        <v>-</v>
      </c>
      <c r="R14" s="227" t="str">
        <f ca="1">IF(R$6&gt;='Rent Roll'!$M22,('Rent Roll'!$G22*'Rent Roll'!$D8/12)*((1+'Rent Roll'!$X22)^DATEDIF('Rent Roll'!$M22,R$6,"Y")),
IF(R$6&gt;'Rent Roll'!$L8,"-",
IF('Rent Roll'!$P8&gt;0,
IF(AND('Rent Roll'!$P8&gt;0,EDATE('Rent Roll'!$K8,'Rent Roll'!$P8*12)&gt;='Commercial Lease'!R$6),
('Rent Roll'!$H8*'Rent Roll'!$D8/12)*((1+'Rent Roll'!$N8)^DATEDIF('Summary &amp; Purchase Assumptions'!$C$18,R$6,"Y")),
OFFSET(Q14,0,-DATEDIF(EDATE('Rent Roll'!$K8,'Rent Roll'!$P8*12),R$6,"M"))*((1+'Rent Roll'!$O8)^(DATEDIF(EDATE('Rent Roll'!$K8,'Rent Roll'!$P8*12),R$6,"Y")+1))),('Rent Roll'!$H8*'Rent Roll'!$D8/12)*((1+'Rent Roll'!$N8)^DATEDIF('Summary &amp; Purchase Assumptions'!$C$18,R$6,"Y")))))</f>
        <v>-</v>
      </c>
      <c r="S14" s="227" t="str">
        <f ca="1">IF(S$6&gt;='Rent Roll'!$M22,('Rent Roll'!$G22*'Rent Roll'!$D8/12)*((1+'Rent Roll'!$X22)^DATEDIF('Rent Roll'!$M22,S$6,"Y")),
IF(S$6&gt;'Rent Roll'!$L8,"-",
IF('Rent Roll'!$P8&gt;0,
IF(AND('Rent Roll'!$P8&gt;0,EDATE('Rent Roll'!$K8,'Rent Roll'!$P8*12)&gt;='Commercial Lease'!S$6),
('Rent Roll'!$H8*'Rent Roll'!$D8/12)*((1+'Rent Roll'!$N8)^DATEDIF('Summary &amp; Purchase Assumptions'!$C$18,S$6,"Y")),
OFFSET(R14,0,-DATEDIF(EDATE('Rent Roll'!$K8,'Rent Roll'!$P8*12),S$6,"M"))*((1+'Rent Roll'!$O8)^(DATEDIF(EDATE('Rent Roll'!$K8,'Rent Roll'!$P8*12),S$6,"Y")+1))),('Rent Roll'!$H8*'Rent Roll'!$D8/12)*((1+'Rent Roll'!$N8)^DATEDIF('Summary &amp; Purchase Assumptions'!$C$18,S$6,"Y")))))</f>
        <v>-</v>
      </c>
      <c r="T14" s="227" t="str">
        <f ca="1">IF(T$6&gt;='Rent Roll'!$M22,('Rent Roll'!$G22*'Rent Roll'!$D8/12)*((1+'Rent Roll'!$X22)^DATEDIF('Rent Roll'!$M22,T$6,"Y")),
IF(T$6&gt;'Rent Roll'!$L8,"-",
IF('Rent Roll'!$P8&gt;0,
IF(AND('Rent Roll'!$P8&gt;0,EDATE('Rent Roll'!$K8,'Rent Roll'!$P8*12)&gt;='Commercial Lease'!T$6),
('Rent Roll'!$H8*'Rent Roll'!$D8/12)*((1+'Rent Roll'!$N8)^DATEDIF('Summary &amp; Purchase Assumptions'!$C$18,T$6,"Y")),
OFFSET(S14,0,-DATEDIF(EDATE('Rent Roll'!$K8,'Rent Roll'!$P8*12),T$6,"M"))*((1+'Rent Roll'!$O8)^(DATEDIF(EDATE('Rent Roll'!$K8,'Rent Roll'!$P8*12),T$6,"Y")+1))),('Rent Roll'!$H8*'Rent Roll'!$D8/12)*((1+'Rent Roll'!$N8)^DATEDIF('Summary &amp; Purchase Assumptions'!$C$18,T$6,"Y")))))</f>
        <v>-</v>
      </c>
      <c r="U14" s="227" t="str">
        <f ca="1">IF(U$6&gt;='Rent Roll'!$M22,('Rent Roll'!$G22*'Rent Roll'!$D8/12)*((1+'Rent Roll'!$X22)^DATEDIF('Rent Roll'!$M22,U$6,"Y")),
IF(U$6&gt;'Rent Roll'!$L8,"-",
IF('Rent Roll'!$P8&gt;0,
IF(AND('Rent Roll'!$P8&gt;0,EDATE('Rent Roll'!$K8,'Rent Roll'!$P8*12)&gt;='Commercial Lease'!U$6),
('Rent Roll'!$H8*'Rent Roll'!$D8/12)*((1+'Rent Roll'!$N8)^DATEDIF('Summary &amp; Purchase Assumptions'!$C$18,U$6,"Y")),
OFFSET(T14,0,-DATEDIF(EDATE('Rent Roll'!$K8,'Rent Roll'!$P8*12),U$6,"M"))*((1+'Rent Roll'!$O8)^(DATEDIF(EDATE('Rent Roll'!$K8,'Rent Roll'!$P8*12),U$6,"Y")+1))),('Rent Roll'!$H8*'Rent Roll'!$D8/12)*((1+'Rent Roll'!$N8)^DATEDIF('Summary &amp; Purchase Assumptions'!$C$18,U$6,"Y")))))</f>
        <v>-</v>
      </c>
      <c r="V14" s="227" t="str">
        <f ca="1">IF(V$6&gt;='Rent Roll'!$M22,('Rent Roll'!$G22*'Rent Roll'!$D8/12)*((1+'Rent Roll'!$X22)^DATEDIF('Rent Roll'!$M22,V$6,"Y")),
IF(V$6&gt;'Rent Roll'!$L8,"-",
IF('Rent Roll'!$P8&gt;0,
IF(AND('Rent Roll'!$P8&gt;0,EDATE('Rent Roll'!$K8,'Rent Roll'!$P8*12)&gt;='Commercial Lease'!V$6),
('Rent Roll'!$H8*'Rent Roll'!$D8/12)*((1+'Rent Roll'!$N8)^DATEDIF('Summary &amp; Purchase Assumptions'!$C$18,V$6,"Y")),
OFFSET(U14,0,-DATEDIF(EDATE('Rent Roll'!$K8,'Rent Roll'!$P8*12),V$6,"M"))*((1+'Rent Roll'!$O8)^(DATEDIF(EDATE('Rent Roll'!$K8,'Rent Roll'!$P8*12),V$6,"Y")+1))),('Rent Roll'!$H8*'Rent Roll'!$D8/12)*((1+'Rent Roll'!$N8)^DATEDIF('Summary &amp; Purchase Assumptions'!$C$18,V$6,"Y")))))</f>
        <v>-</v>
      </c>
      <c r="W14" s="227" t="str">
        <f ca="1">IF(W$6&gt;='Rent Roll'!$M22,('Rent Roll'!$G22*'Rent Roll'!$D8/12)*((1+'Rent Roll'!$X22)^DATEDIF('Rent Roll'!$M22,W$6,"Y")),
IF(W$6&gt;'Rent Roll'!$L8,"-",
IF('Rent Roll'!$P8&gt;0,
IF(AND('Rent Roll'!$P8&gt;0,EDATE('Rent Roll'!$K8,'Rent Roll'!$P8*12)&gt;='Commercial Lease'!W$6),
('Rent Roll'!$H8*'Rent Roll'!$D8/12)*((1+'Rent Roll'!$N8)^DATEDIF('Summary &amp; Purchase Assumptions'!$C$18,W$6,"Y")),
OFFSET(V14,0,-DATEDIF(EDATE('Rent Roll'!$K8,'Rent Roll'!$P8*12),W$6,"M"))*((1+'Rent Roll'!$O8)^(DATEDIF(EDATE('Rent Roll'!$K8,'Rent Roll'!$P8*12),W$6,"Y")+1))),('Rent Roll'!$H8*'Rent Roll'!$D8/12)*((1+'Rent Roll'!$N8)^DATEDIF('Summary &amp; Purchase Assumptions'!$C$18,W$6,"Y")))))</f>
        <v>-</v>
      </c>
      <c r="X14" s="227" t="str">
        <f ca="1">IF(X$6&gt;='Rent Roll'!$M22,('Rent Roll'!$G22*'Rent Roll'!$D8/12)*((1+'Rent Roll'!$X22)^DATEDIF('Rent Roll'!$M22,X$6,"Y")),
IF(X$6&gt;'Rent Roll'!$L8,"-",
IF('Rent Roll'!$P8&gt;0,
IF(AND('Rent Roll'!$P8&gt;0,EDATE('Rent Roll'!$K8,'Rent Roll'!$P8*12)&gt;='Commercial Lease'!X$6),
('Rent Roll'!$H8*'Rent Roll'!$D8/12)*((1+'Rent Roll'!$N8)^DATEDIF('Summary &amp; Purchase Assumptions'!$C$18,X$6,"Y")),
OFFSET(W14,0,-DATEDIF(EDATE('Rent Roll'!$K8,'Rent Roll'!$P8*12),X$6,"M"))*((1+'Rent Roll'!$O8)^(DATEDIF(EDATE('Rent Roll'!$K8,'Rent Roll'!$P8*12),X$6,"Y")+1))),('Rent Roll'!$H8*'Rent Roll'!$D8/12)*((1+'Rent Roll'!$N8)^DATEDIF('Summary &amp; Purchase Assumptions'!$C$18,X$6,"Y")))))</f>
        <v>-</v>
      </c>
      <c r="Y14" s="227" t="str">
        <f ca="1">IF(Y$6&gt;='Rent Roll'!$M22,('Rent Roll'!$G22*'Rent Roll'!$D8/12)*((1+'Rent Roll'!$X22)^DATEDIF('Rent Roll'!$M22,Y$6,"Y")),
IF(Y$6&gt;'Rent Roll'!$L8,"-",
IF('Rent Roll'!$P8&gt;0,
IF(AND('Rent Roll'!$P8&gt;0,EDATE('Rent Roll'!$K8,'Rent Roll'!$P8*12)&gt;='Commercial Lease'!Y$6),
('Rent Roll'!$H8*'Rent Roll'!$D8/12)*((1+'Rent Roll'!$N8)^DATEDIF('Summary &amp; Purchase Assumptions'!$C$18,Y$6,"Y")),
OFFSET(X14,0,-DATEDIF(EDATE('Rent Roll'!$K8,'Rent Roll'!$P8*12),Y$6,"M"))*((1+'Rent Roll'!$O8)^(DATEDIF(EDATE('Rent Roll'!$K8,'Rent Roll'!$P8*12),Y$6,"Y")+1))),('Rent Roll'!$H8*'Rent Roll'!$D8/12)*((1+'Rent Roll'!$N8)^DATEDIF('Summary &amp; Purchase Assumptions'!$C$18,Y$6,"Y")))))</f>
        <v>-</v>
      </c>
      <c r="Z14" s="227" t="str">
        <f ca="1">IF(Z$6&gt;='Rent Roll'!$M22,('Rent Roll'!$G22*'Rent Roll'!$D8/12)*((1+'Rent Roll'!$X22)^DATEDIF('Rent Roll'!$M22,Z$6,"Y")),
IF(Z$6&gt;'Rent Roll'!$L8,"-",
IF('Rent Roll'!$P8&gt;0,
IF(AND('Rent Roll'!$P8&gt;0,EDATE('Rent Roll'!$K8,'Rent Roll'!$P8*12)&gt;='Commercial Lease'!Z$6),
('Rent Roll'!$H8*'Rent Roll'!$D8/12)*((1+'Rent Roll'!$N8)^DATEDIF('Summary &amp; Purchase Assumptions'!$C$18,Z$6,"Y")),
OFFSET(Y14,0,-DATEDIF(EDATE('Rent Roll'!$K8,'Rent Roll'!$P8*12),Z$6,"M"))*((1+'Rent Roll'!$O8)^(DATEDIF(EDATE('Rent Roll'!$K8,'Rent Roll'!$P8*12),Z$6,"Y")+1))),('Rent Roll'!$H8*'Rent Roll'!$D8/12)*((1+'Rent Roll'!$N8)^DATEDIF('Summary &amp; Purchase Assumptions'!$C$18,Z$6,"Y")))))</f>
        <v>-</v>
      </c>
      <c r="AA14" s="227" t="str">
        <f ca="1">IF(AA$6&gt;='Rent Roll'!$M22,('Rent Roll'!$G22*'Rent Roll'!$D8/12)*((1+'Rent Roll'!$X22)^DATEDIF('Rent Roll'!$M22,AA$6,"Y")),
IF(AA$6&gt;'Rent Roll'!$L8,"-",
IF('Rent Roll'!$P8&gt;0,
IF(AND('Rent Roll'!$P8&gt;0,EDATE('Rent Roll'!$K8,'Rent Roll'!$P8*12)&gt;='Commercial Lease'!AA$6),
('Rent Roll'!$H8*'Rent Roll'!$D8/12)*((1+'Rent Roll'!$N8)^DATEDIF('Summary &amp; Purchase Assumptions'!$C$18,AA$6,"Y")),
OFFSET(Z14,0,-DATEDIF(EDATE('Rent Roll'!$K8,'Rent Roll'!$P8*12),AA$6,"M"))*((1+'Rent Roll'!$O8)^(DATEDIF(EDATE('Rent Roll'!$K8,'Rent Roll'!$P8*12),AA$6,"Y")+1))),('Rent Roll'!$H8*'Rent Roll'!$D8/12)*((1+'Rent Roll'!$N8)^DATEDIF('Summary &amp; Purchase Assumptions'!$C$18,AA$6,"Y")))))</f>
        <v>-</v>
      </c>
      <c r="AB14" s="227" t="str">
        <f ca="1">IF(AB$6&gt;='Rent Roll'!$M22,('Rent Roll'!$G22*'Rent Roll'!$D8/12)*((1+'Rent Roll'!$X22)^DATEDIF('Rent Roll'!$M22,AB$6,"Y")),
IF(AB$6&gt;'Rent Roll'!$L8,"-",
IF('Rent Roll'!$P8&gt;0,
IF(AND('Rent Roll'!$P8&gt;0,EDATE('Rent Roll'!$K8,'Rent Roll'!$P8*12)&gt;='Commercial Lease'!AB$6),
('Rent Roll'!$H8*'Rent Roll'!$D8/12)*((1+'Rent Roll'!$N8)^DATEDIF('Summary &amp; Purchase Assumptions'!$C$18,AB$6,"Y")),
OFFSET(AA14,0,-DATEDIF(EDATE('Rent Roll'!$K8,'Rent Roll'!$P8*12),AB$6,"M"))*((1+'Rent Roll'!$O8)^(DATEDIF(EDATE('Rent Roll'!$K8,'Rent Roll'!$P8*12),AB$6,"Y")+1))),('Rent Roll'!$H8*'Rent Roll'!$D8/12)*((1+'Rent Roll'!$N8)^DATEDIF('Summary &amp; Purchase Assumptions'!$C$18,AB$6,"Y")))))</f>
        <v>-</v>
      </c>
      <c r="AC14" s="227" t="str">
        <f ca="1">IF(AC$6&gt;='Rent Roll'!$M22,('Rent Roll'!$G22*'Rent Roll'!$D8/12)*((1+'Rent Roll'!$X22)^DATEDIF('Rent Roll'!$M22,AC$6,"Y")),
IF(AC$6&gt;'Rent Roll'!$L8,"-",
IF('Rent Roll'!$P8&gt;0,
IF(AND('Rent Roll'!$P8&gt;0,EDATE('Rent Roll'!$K8,'Rent Roll'!$P8*12)&gt;='Commercial Lease'!AC$6),
('Rent Roll'!$H8*'Rent Roll'!$D8/12)*((1+'Rent Roll'!$N8)^DATEDIF('Summary &amp; Purchase Assumptions'!$C$18,AC$6,"Y")),
OFFSET(AB14,0,-DATEDIF(EDATE('Rent Roll'!$K8,'Rent Roll'!$P8*12),AC$6,"M"))*((1+'Rent Roll'!$O8)^(DATEDIF(EDATE('Rent Roll'!$K8,'Rent Roll'!$P8*12),AC$6,"Y")+1))),('Rent Roll'!$H8*'Rent Roll'!$D8/12)*((1+'Rent Roll'!$N8)^DATEDIF('Summary &amp; Purchase Assumptions'!$C$18,AC$6,"Y")))))</f>
        <v>-</v>
      </c>
      <c r="AD14" s="227" t="str">
        <f ca="1">IF(AD$6&gt;='Rent Roll'!$M22,('Rent Roll'!$G22*'Rent Roll'!$D8/12)*((1+'Rent Roll'!$X22)^DATEDIF('Rent Roll'!$M22,AD$6,"Y")),
IF(AD$6&gt;'Rent Roll'!$L8,"-",
IF('Rent Roll'!$P8&gt;0,
IF(AND('Rent Roll'!$P8&gt;0,EDATE('Rent Roll'!$K8,'Rent Roll'!$P8*12)&gt;='Commercial Lease'!AD$6),
('Rent Roll'!$H8*'Rent Roll'!$D8/12)*((1+'Rent Roll'!$N8)^DATEDIF('Summary &amp; Purchase Assumptions'!$C$18,AD$6,"Y")),
OFFSET(AC14,0,-DATEDIF(EDATE('Rent Roll'!$K8,'Rent Roll'!$P8*12),AD$6,"M"))*((1+'Rent Roll'!$O8)^(DATEDIF(EDATE('Rent Roll'!$K8,'Rent Roll'!$P8*12),AD$6,"Y")+1))),('Rent Roll'!$H8*'Rent Roll'!$D8/12)*((1+'Rent Roll'!$N8)^DATEDIF('Summary &amp; Purchase Assumptions'!$C$18,AD$6,"Y")))))</f>
        <v>-</v>
      </c>
      <c r="AE14" s="227" t="str">
        <f ca="1">IF(AE$6&gt;='Rent Roll'!$M22,('Rent Roll'!$G22*'Rent Roll'!$D8/12)*((1+'Rent Roll'!$X22)^DATEDIF('Rent Roll'!$M22,AE$6,"Y")),
IF(AE$6&gt;'Rent Roll'!$L8,"-",
IF('Rent Roll'!$P8&gt;0,
IF(AND('Rent Roll'!$P8&gt;0,EDATE('Rent Roll'!$K8,'Rent Roll'!$P8*12)&gt;='Commercial Lease'!AE$6),
('Rent Roll'!$H8*'Rent Roll'!$D8/12)*((1+'Rent Roll'!$N8)^DATEDIF('Summary &amp; Purchase Assumptions'!$C$18,AE$6,"Y")),
OFFSET(AD14,0,-DATEDIF(EDATE('Rent Roll'!$K8,'Rent Roll'!$P8*12),AE$6,"M"))*((1+'Rent Roll'!$O8)^(DATEDIF(EDATE('Rent Roll'!$K8,'Rent Roll'!$P8*12),AE$6,"Y")+1))),('Rent Roll'!$H8*'Rent Roll'!$D8/12)*((1+'Rent Roll'!$N8)^DATEDIF('Summary &amp; Purchase Assumptions'!$C$18,AE$6,"Y")))))</f>
        <v>-</v>
      </c>
      <c r="AF14" s="227" t="str">
        <f ca="1">IF(AF$6&gt;='Rent Roll'!$M22,('Rent Roll'!$G22*'Rent Roll'!$D8/12)*((1+'Rent Roll'!$X22)^DATEDIF('Rent Roll'!$M22,AF$6,"Y")),
IF(AF$6&gt;'Rent Roll'!$L8,"-",
IF('Rent Roll'!$P8&gt;0,
IF(AND('Rent Roll'!$P8&gt;0,EDATE('Rent Roll'!$K8,'Rent Roll'!$P8*12)&gt;='Commercial Lease'!AF$6),
('Rent Roll'!$H8*'Rent Roll'!$D8/12)*((1+'Rent Roll'!$N8)^DATEDIF('Summary &amp; Purchase Assumptions'!$C$18,AF$6,"Y")),
OFFSET(AE14,0,-DATEDIF(EDATE('Rent Roll'!$K8,'Rent Roll'!$P8*12),AF$6,"M"))*((1+'Rent Roll'!$O8)^(DATEDIF(EDATE('Rent Roll'!$K8,'Rent Roll'!$P8*12),AF$6,"Y")+1))),('Rent Roll'!$H8*'Rent Roll'!$D8/12)*((1+'Rent Roll'!$N8)^DATEDIF('Summary &amp; Purchase Assumptions'!$C$18,AF$6,"Y")))))</f>
        <v>-</v>
      </c>
      <c r="AG14" s="227" t="str">
        <f ca="1">IF(AG$6&gt;='Rent Roll'!$M22,('Rent Roll'!$G22*'Rent Roll'!$D8/12)*((1+'Rent Roll'!$X22)^DATEDIF('Rent Roll'!$M22,AG$6,"Y")),
IF(AG$6&gt;'Rent Roll'!$L8,"-",
IF('Rent Roll'!$P8&gt;0,
IF(AND('Rent Roll'!$P8&gt;0,EDATE('Rent Roll'!$K8,'Rent Roll'!$P8*12)&gt;='Commercial Lease'!AG$6),
('Rent Roll'!$H8*'Rent Roll'!$D8/12)*((1+'Rent Roll'!$N8)^DATEDIF('Summary &amp; Purchase Assumptions'!$C$18,AG$6,"Y")),
OFFSET(AF14,0,-DATEDIF(EDATE('Rent Roll'!$K8,'Rent Roll'!$P8*12),AG$6,"M"))*((1+'Rent Roll'!$O8)^(DATEDIF(EDATE('Rent Roll'!$K8,'Rent Roll'!$P8*12),AG$6,"Y")+1))),('Rent Roll'!$H8*'Rent Roll'!$D8/12)*((1+'Rent Roll'!$N8)^DATEDIF('Summary &amp; Purchase Assumptions'!$C$18,AG$6,"Y")))))</f>
        <v>-</v>
      </c>
      <c r="AH14" s="227" t="str">
        <f ca="1">IF(AH$6&gt;='Rent Roll'!$M22,('Rent Roll'!$G22*'Rent Roll'!$D8/12)*((1+'Rent Roll'!$X22)^DATEDIF('Rent Roll'!$M22,AH$6,"Y")),
IF(AH$6&gt;'Rent Roll'!$L8,"-",
IF('Rent Roll'!$P8&gt;0,
IF(AND('Rent Roll'!$P8&gt;0,EDATE('Rent Roll'!$K8,'Rent Roll'!$P8*12)&gt;='Commercial Lease'!AH$6),
('Rent Roll'!$H8*'Rent Roll'!$D8/12)*((1+'Rent Roll'!$N8)^DATEDIF('Summary &amp; Purchase Assumptions'!$C$18,AH$6,"Y")),
OFFSET(AG14,0,-DATEDIF(EDATE('Rent Roll'!$K8,'Rent Roll'!$P8*12),AH$6,"M"))*((1+'Rent Roll'!$O8)^(DATEDIF(EDATE('Rent Roll'!$K8,'Rent Roll'!$P8*12),AH$6,"Y")+1))),('Rent Roll'!$H8*'Rent Roll'!$D8/12)*((1+'Rent Roll'!$N8)^DATEDIF('Summary &amp; Purchase Assumptions'!$C$18,AH$6,"Y")))))</f>
        <v>-</v>
      </c>
      <c r="AI14" s="227" t="str">
        <f ca="1">IF(AI$6&gt;='Rent Roll'!$M22,('Rent Roll'!$G22*'Rent Roll'!$D8/12)*((1+'Rent Roll'!$X22)^DATEDIF('Rent Roll'!$M22,AI$6,"Y")),
IF(AI$6&gt;'Rent Roll'!$L8,"-",
IF('Rent Roll'!$P8&gt;0,
IF(AND('Rent Roll'!$P8&gt;0,EDATE('Rent Roll'!$K8,'Rent Roll'!$P8*12)&gt;='Commercial Lease'!AI$6),
('Rent Roll'!$H8*'Rent Roll'!$D8/12)*((1+'Rent Roll'!$N8)^DATEDIF('Summary &amp; Purchase Assumptions'!$C$18,AI$6,"Y")),
OFFSET(AH14,0,-DATEDIF(EDATE('Rent Roll'!$K8,'Rent Roll'!$P8*12),AI$6,"M"))*((1+'Rent Roll'!$O8)^(DATEDIF(EDATE('Rent Roll'!$K8,'Rent Roll'!$P8*12),AI$6,"Y")+1))),('Rent Roll'!$H8*'Rent Roll'!$D8/12)*((1+'Rent Roll'!$N8)^DATEDIF('Summary &amp; Purchase Assumptions'!$C$18,AI$6,"Y")))))</f>
        <v>-</v>
      </c>
      <c r="AJ14" s="227" t="str">
        <f ca="1">IF(AJ$6&gt;='Rent Roll'!$M22,('Rent Roll'!$G22*'Rent Roll'!$D8/12)*((1+'Rent Roll'!$X22)^DATEDIF('Rent Roll'!$M22,AJ$6,"Y")),
IF(AJ$6&gt;'Rent Roll'!$L8,"-",
IF('Rent Roll'!$P8&gt;0,
IF(AND('Rent Roll'!$P8&gt;0,EDATE('Rent Roll'!$K8,'Rent Roll'!$P8*12)&gt;='Commercial Lease'!AJ$6),
('Rent Roll'!$H8*'Rent Roll'!$D8/12)*((1+'Rent Roll'!$N8)^DATEDIF('Summary &amp; Purchase Assumptions'!$C$18,AJ$6,"Y")),
OFFSET(AI14,0,-DATEDIF(EDATE('Rent Roll'!$K8,'Rent Roll'!$P8*12),AJ$6,"M"))*((1+'Rent Roll'!$O8)^(DATEDIF(EDATE('Rent Roll'!$K8,'Rent Roll'!$P8*12),AJ$6,"Y")+1))),('Rent Roll'!$H8*'Rent Roll'!$D8/12)*((1+'Rent Roll'!$N8)^DATEDIF('Summary &amp; Purchase Assumptions'!$C$18,AJ$6,"Y")))))</f>
        <v>-</v>
      </c>
      <c r="AK14" s="227" t="str">
        <f ca="1">IF(AK$6&gt;='Rent Roll'!$M22,('Rent Roll'!$G22*'Rent Roll'!$D8/12)*((1+'Rent Roll'!$X22)^DATEDIF('Rent Roll'!$M22,AK$6,"Y")),
IF(AK$6&gt;'Rent Roll'!$L8,"-",
IF('Rent Roll'!$P8&gt;0,
IF(AND('Rent Roll'!$P8&gt;0,EDATE('Rent Roll'!$K8,'Rent Roll'!$P8*12)&gt;='Commercial Lease'!AK$6),
('Rent Roll'!$H8*'Rent Roll'!$D8/12)*((1+'Rent Roll'!$N8)^DATEDIF('Summary &amp; Purchase Assumptions'!$C$18,AK$6,"Y")),
OFFSET(AJ14,0,-DATEDIF(EDATE('Rent Roll'!$K8,'Rent Roll'!$P8*12),AK$6,"M"))*((1+'Rent Roll'!$O8)^(DATEDIF(EDATE('Rent Roll'!$K8,'Rent Roll'!$P8*12),AK$6,"Y")+1))),('Rent Roll'!$H8*'Rent Roll'!$D8/12)*((1+'Rent Roll'!$N8)^DATEDIF('Summary &amp; Purchase Assumptions'!$C$18,AK$6,"Y")))))</f>
        <v>-</v>
      </c>
      <c r="AL14" s="227" t="str">
        <f ca="1">IF(AL$6&gt;='Rent Roll'!$M22,('Rent Roll'!$G22*'Rent Roll'!$D8/12)*((1+'Rent Roll'!$X22)^DATEDIF('Rent Roll'!$M22,AL$6,"Y")),
IF(AL$6&gt;'Rent Roll'!$L8,"-",
IF('Rent Roll'!$P8&gt;0,
IF(AND('Rent Roll'!$P8&gt;0,EDATE('Rent Roll'!$K8,'Rent Roll'!$P8*12)&gt;='Commercial Lease'!AL$6),
('Rent Roll'!$H8*'Rent Roll'!$D8/12)*((1+'Rent Roll'!$N8)^DATEDIF('Summary &amp; Purchase Assumptions'!$C$18,AL$6,"Y")),
OFFSET(AK14,0,-DATEDIF(EDATE('Rent Roll'!$K8,'Rent Roll'!$P8*12),AL$6,"M"))*((1+'Rent Roll'!$O8)^(DATEDIF(EDATE('Rent Roll'!$K8,'Rent Roll'!$P8*12),AL$6,"Y")+1))),('Rent Roll'!$H8*'Rent Roll'!$D8/12)*((1+'Rent Roll'!$N8)^DATEDIF('Summary &amp; Purchase Assumptions'!$C$18,AL$6,"Y")))))</f>
        <v>-</v>
      </c>
      <c r="AM14" s="227" t="str">
        <f ca="1">IF(AM$6&gt;='Rent Roll'!$M22,('Rent Roll'!$G22*'Rent Roll'!$D8/12)*((1+'Rent Roll'!$X22)^DATEDIF('Rent Roll'!$M22,AM$6,"Y")),
IF(AM$6&gt;'Rent Roll'!$L8,"-",
IF('Rent Roll'!$P8&gt;0,
IF(AND('Rent Roll'!$P8&gt;0,EDATE('Rent Roll'!$K8,'Rent Roll'!$P8*12)&gt;='Commercial Lease'!AM$6),
('Rent Roll'!$H8*'Rent Roll'!$D8/12)*((1+'Rent Roll'!$N8)^DATEDIF('Summary &amp; Purchase Assumptions'!$C$18,AM$6,"Y")),
OFFSET(AL14,0,-DATEDIF(EDATE('Rent Roll'!$K8,'Rent Roll'!$P8*12),AM$6,"M"))*((1+'Rent Roll'!$O8)^(DATEDIF(EDATE('Rent Roll'!$K8,'Rent Roll'!$P8*12),AM$6,"Y")+1))),('Rent Roll'!$H8*'Rent Roll'!$D8/12)*((1+'Rent Roll'!$N8)^DATEDIF('Summary &amp; Purchase Assumptions'!$C$18,AM$6,"Y")))))</f>
        <v>-</v>
      </c>
      <c r="AN14" s="227" t="str">
        <f ca="1">IF(AN$6&gt;='Rent Roll'!$M22,('Rent Roll'!$G22*'Rent Roll'!$D8/12)*((1+'Rent Roll'!$X22)^DATEDIF('Rent Roll'!$M22,AN$6,"Y")),
IF(AN$6&gt;'Rent Roll'!$L8,"-",
IF('Rent Roll'!$P8&gt;0,
IF(AND('Rent Roll'!$P8&gt;0,EDATE('Rent Roll'!$K8,'Rent Roll'!$P8*12)&gt;='Commercial Lease'!AN$6),
('Rent Roll'!$H8*'Rent Roll'!$D8/12)*((1+'Rent Roll'!$N8)^DATEDIF('Summary &amp; Purchase Assumptions'!$C$18,AN$6,"Y")),
OFFSET(AM14,0,-DATEDIF(EDATE('Rent Roll'!$K8,'Rent Roll'!$P8*12),AN$6,"M"))*((1+'Rent Roll'!$O8)^(DATEDIF(EDATE('Rent Roll'!$K8,'Rent Roll'!$P8*12),AN$6,"Y")+1))),('Rent Roll'!$H8*'Rent Roll'!$D8/12)*((1+'Rent Roll'!$N8)^DATEDIF('Summary &amp; Purchase Assumptions'!$C$18,AN$6,"Y")))))</f>
        <v>-</v>
      </c>
      <c r="AO14" s="227" t="str">
        <f ca="1">IF(AO$6&gt;='Rent Roll'!$M22,('Rent Roll'!$G22*'Rent Roll'!$D8/12)*((1+'Rent Roll'!$X22)^DATEDIF('Rent Roll'!$M22,AO$6,"Y")),
IF(AO$6&gt;'Rent Roll'!$L8,"-",
IF('Rent Roll'!$P8&gt;0,
IF(AND('Rent Roll'!$P8&gt;0,EDATE('Rent Roll'!$K8,'Rent Roll'!$P8*12)&gt;='Commercial Lease'!AO$6),
('Rent Roll'!$H8*'Rent Roll'!$D8/12)*((1+'Rent Roll'!$N8)^DATEDIF('Summary &amp; Purchase Assumptions'!$C$18,AO$6,"Y")),
OFFSET(AN14,0,-DATEDIF(EDATE('Rent Roll'!$K8,'Rent Roll'!$P8*12),AO$6,"M"))*((1+'Rent Roll'!$O8)^(DATEDIF(EDATE('Rent Roll'!$K8,'Rent Roll'!$P8*12),AO$6,"Y")+1))),('Rent Roll'!$H8*'Rent Roll'!$D8/12)*((1+'Rent Roll'!$N8)^DATEDIF('Summary &amp; Purchase Assumptions'!$C$18,AO$6,"Y")))))</f>
        <v>-</v>
      </c>
      <c r="AP14" s="227" t="str">
        <f ca="1">IF(AP$6&gt;='Rent Roll'!$M22,('Rent Roll'!$G22*'Rent Roll'!$D8/12)*((1+'Rent Roll'!$X22)^DATEDIF('Rent Roll'!$M22,AP$6,"Y")),
IF(AP$6&gt;'Rent Roll'!$L8,"-",
IF('Rent Roll'!$P8&gt;0,
IF(AND('Rent Roll'!$P8&gt;0,EDATE('Rent Roll'!$K8,'Rent Roll'!$P8*12)&gt;='Commercial Lease'!AP$6),
('Rent Roll'!$H8*'Rent Roll'!$D8/12)*((1+'Rent Roll'!$N8)^DATEDIF('Summary &amp; Purchase Assumptions'!$C$18,AP$6,"Y")),
OFFSET(AO14,0,-DATEDIF(EDATE('Rent Roll'!$K8,'Rent Roll'!$P8*12),AP$6,"M"))*((1+'Rent Roll'!$O8)^(DATEDIF(EDATE('Rent Roll'!$K8,'Rent Roll'!$P8*12),AP$6,"Y")+1))),('Rent Roll'!$H8*'Rent Roll'!$D8/12)*((1+'Rent Roll'!$N8)^DATEDIF('Summary &amp; Purchase Assumptions'!$C$18,AP$6,"Y")))))</f>
        <v>-</v>
      </c>
      <c r="AQ14" s="227" t="str">
        <f ca="1">IF(AQ$6&gt;='Rent Roll'!$M22,('Rent Roll'!$G22*'Rent Roll'!$D8/12)*((1+'Rent Roll'!$X22)^DATEDIF('Rent Roll'!$M22,AQ$6,"Y")),
IF(AQ$6&gt;'Rent Roll'!$L8,"-",
IF('Rent Roll'!$P8&gt;0,
IF(AND('Rent Roll'!$P8&gt;0,EDATE('Rent Roll'!$K8,'Rent Roll'!$P8*12)&gt;='Commercial Lease'!AQ$6),
('Rent Roll'!$H8*'Rent Roll'!$D8/12)*((1+'Rent Roll'!$N8)^DATEDIF('Summary &amp; Purchase Assumptions'!$C$18,AQ$6,"Y")),
OFFSET(AP14,0,-DATEDIF(EDATE('Rent Roll'!$K8,'Rent Roll'!$P8*12),AQ$6,"M"))*((1+'Rent Roll'!$O8)^(DATEDIF(EDATE('Rent Roll'!$K8,'Rent Roll'!$P8*12),AQ$6,"Y")+1))),('Rent Roll'!$H8*'Rent Roll'!$D8/12)*((1+'Rent Roll'!$N8)^DATEDIF('Summary &amp; Purchase Assumptions'!$C$18,AQ$6,"Y")))))</f>
        <v>-</v>
      </c>
      <c r="AR14" s="227" t="str">
        <f ca="1">IF(AR$6&gt;='Rent Roll'!$M22,('Rent Roll'!$G22*'Rent Roll'!$D8/12)*((1+'Rent Roll'!$X22)^DATEDIF('Rent Roll'!$M22,AR$6,"Y")),
IF(AR$6&gt;'Rent Roll'!$L8,"-",
IF('Rent Roll'!$P8&gt;0,
IF(AND('Rent Roll'!$P8&gt;0,EDATE('Rent Roll'!$K8,'Rent Roll'!$P8*12)&gt;='Commercial Lease'!AR$6),
('Rent Roll'!$H8*'Rent Roll'!$D8/12)*((1+'Rent Roll'!$N8)^DATEDIF('Summary &amp; Purchase Assumptions'!$C$18,AR$6,"Y")),
OFFSET(AQ14,0,-DATEDIF(EDATE('Rent Roll'!$K8,'Rent Roll'!$P8*12),AR$6,"M"))*((1+'Rent Roll'!$O8)^(DATEDIF(EDATE('Rent Roll'!$K8,'Rent Roll'!$P8*12),AR$6,"Y")+1))),('Rent Roll'!$H8*'Rent Roll'!$D8/12)*((1+'Rent Roll'!$N8)^DATEDIF('Summary &amp; Purchase Assumptions'!$C$18,AR$6,"Y")))))</f>
        <v>-</v>
      </c>
      <c r="AS14" s="227" t="str">
        <f ca="1">IF(AS$6&gt;='Rent Roll'!$M22,('Rent Roll'!$G22*'Rent Roll'!$D8/12)*((1+'Rent Roll'!$X22)^DATEDIF('Rent Roll'!$M22,AS$6,"Y")),
IF(AS$6&gt;'Rent Roll'!$L8,"-",
IF('Rent Roll'!$P8&gt;0,
IF(AND('Rent Roll'!$P8&gt;0,EDATE('Rent Roll'!$K8,'Rent Roll'!$P8*12)&gt;='Commercial Lease'!AS$6),
('Rent Roll'!$H8*'Rent Roll'!$D8/12)*((1+'Rent Roll'!$N8)^DATEDIF('Summary &amp; Purchase Assumptions'!$C$18,AS$6,"Y")),
OFFSET(AR14,0,-DATEDIF(EDATE('Rent Roll'!$K8,'Rent Roll'!$P8*12),AS$6,"M"))*((1+'Rent Roll'!$O8)^(DATEDIF(EDATE('Rent Roll'!$K8,'Rent Roll'!$P8*12),AS$6,"Y")+1))),('Rent Roll'!$H8*'Rent Roll'!$D8/12)*((1+'Rent Roll'!$N8)^DATEDIF('Summary &amp; Purchase Assumptions'!$C$18,AS$6,"Y")))))</f>
        <v>-</v>
      </c>
      <c r="AT14" s="227" t="str">
        <f ca="1">IF(AT$6&gt;='Rent Roll'!$M22,('Rent Roll'!$G22*'Rent Roll'!$D8/12)*((1+'Rent Roll'!$X22)^DATEDIF('Rent Roll'!$M22,AT$6,"Y")),
IF(AT$6&gt;'Rent Roll'!$L8,"-",
IF('Rent Roll'!$P8&gt;0,
IF(AND('Rent Roll'!$P8&gt;0,EDATE('Rent Roll'!$K8,'Rent Roll'!$P8*12)&gt;='Commercial Lease'!AT$6),
('Rent Roll'!$H8*'Rent Roll'!$D8/12)*((1+'Rent Roll'!$N8)^DATEDIF('Summary &amp; Purchase Assumptions'!$C$18,AT$6,"Y")),
OFFSET(AS14,0,-DATEDIF(EDATE('Rent Roll'!$K8,'Rent Roll'!$P8*12),AT$6,"M"))*((1+'Rent Roll'!$O8)^(DATEDIF(EDATE('Rent Roll'!$K8,'Rent Roll'!$P8*12),AT$6,"Y")+1))),('Rent Roll'!$H8*'Rent Roll'!$D8/12)*((1+'Rent Roll'!$N8)^DATEDIF('Summary &amp; Purchase Assumptions'!$C$18,AT$6,"Y")))))</f>
        <v>-</v>
      </c>
      <c r="AU14" s="227" t="str">
        <f ca="1">IF(AU$6&gt;='Rent Roll'!$M22,('Rent Roll'!$G22*'Rent Roll'!$D8/12)*((1+'Rent Roll'!$X22)^DATEDIF('Rent Roll'!$M22,AU$6,"Y")),
IF(AU$6&gt;'Rent Roll'!$L8,"-",
IF('Rent Roll'!$P8&gt;0,
IF(AND('Rent Roll'!$P8&gt;0,EDATE('Rent Roll'!$K8,'Rent Roll'!$P8*12)&gt;='Commercial Lease'!AU$6),
('Rent Roll'!$H8*'Rent Roll'!$D8/12)*((1+'Rent Roll'!$N8)^DATEDIF('Summary &amp; Purchase Assumptions'!$C$18,AU$6,"Y")),
OFFSET(AT14,0,-DATEDIF(EDATE('Rent Roll'!$K8,'Rent Roll'!$P8*12),AU$6,"M"))*((1+'Rent Roll'!$O8)^(DATEDIF(EDATE('Rent Roll'!$K8,'Rent Roll'!$P8*12),AU$6,"Y")+1))),('Rent Roll'!$H8*'Rent Roll'!$D8/12)*((1+'Rent Roll'!$N8)^DATEDIF('Summary &amp; Purchase Assumptions'!$C$18,AU$6,"Y")))))</f>
        <v>-</v>
      </c>
      <c r="AV14" s="227" t="str">
        <f ca="1">IF(AV$6&gt;='Rent Roll'!$M22,('Rent Roll'!$G22*'Rent Roll'!$D8/12)*((1+'Rent Roll'!$X22)^DATEDIF('Rent Roll'!$M22,AV$6,"Y")),
IF(AV$6&gt;'Rent Roll'!$L8,"-",
IF('Rent Roll'!$P8&gt;0,
IF(AND('Rent Roll'!$P8&gt;0,EDATE('Rent Roll'!$K8,'Rent Roll'!$P8*12)&gt;='Commercial Lease'!AV$6),
('Rent Roll'!$H8*'Rent Roll'!$D8/12)*((1+'Rent Roll'!$N8)^DATEDIF('Summary &amp; Purchase Assumptions'!$C$18,AV$6,"Y")),
OFFSET(AU14,0,-DATEDIF(EDATE('Rent Roll'!$K8,'Rent Roll'!$P8*12),AV$6,"M"))*((1+'Rent Roll'!$O8)^(DATEDIF(EDATE('Rent Roll'!$K8,'Rent Roll'!$P8*12),AV$6,"Y")+1))),('Rent Roll'!$H8*'Rent Roll'!$D8/12)*((1+'Rent Roll'!$N8)^DATEDIF('Summary &amp; Purchase Assumptions'!$C$18,AV$6,"Y")))))</f>
        <v>-</v>
      </c>
      <c r="AW14" s="227" t="str">
        <f ca="1">IF(AW$6&gt;='Rent Roll'!$M22,('Rent Roll'!$G22*'Rent Roll'!$D8/12)*((1+'Rent Roll'!$X22)^DATEDIF('Rent Roll'!$M22,AW$6,"Y")),
IF(AW$6&gt;'Rent Roll'!$L8,"-",
IF('Rent Roll'!$P8&gt;0,
IF(AND('Rent Roll'!$P8&gt;0,EDATE('Rent Roll'!$K8,'Rent Roll'!$P8*12)&gt;='Commercial Lease'!AW$6),
('Rent Roll'!$H8*'Rent Roll'!$D8/12)*((1+'Rent Roll'!$N8)^DATEDIF('Summary &amp; Purchase Assumptions'!$C$18,AW$6,"Y")),
OFFSET(AV14,0,-DATEDIF(EDATE('Rent Roll'!$K8,'Rent Roll'!$P8*12),AW$6,"M"))*((1+'Rent Roll'!$O8)^(DATEDIF(EDATE('Rent Roll'!$K8,'Rent Roll'!$P8*12),AW$6,"Y")+1))),('Rent Roll'!$H8*'Rent Roll'!$D8/12)*((1+'Rent Roll'!$N8)^DATEDIF('Summary &amp; Purchase Assumptions'!$C$18,AW$6,"Y")))))</f>
        <v>-</v>
      </c>
      <c r="AX14" s="227" t="str">
        <f ca="1">IF(AX$6&gt;='Rent Roll'!$M22,('Rent Roll'!$G22*'Rent Roll'!$D8/12)*((1+'Rent Roll'!$X22)^DATEDIF('Rent Roll'!$M22,AX$6,"Y")),
IF(AX$6&gt;'Rent Roll'!$L8,"-",
IF('Rent Roll'!$P8&gt;0,
IF(AND('Rent Roll'!$P8&gt;0,EDATE('Rent Roll'!$K8,'Rent Roll'!$P8*12)&gt;='Commercial Lease'!AX$6),
('Rent Roll'!$H8*'Rent Roll'!$D8/12)*((1+'Rent Roll'!$N8)^DATEDIF('Summary &amp; Purchase Assumptions'!$C$18,AX$6,"Y")),
OFFSET(AW14,0,-DATEDIF(EDATE('Rent Roll'!$K8,'Rent Roll'!$P8*12),AX$6,"M"))*((1+'Rent Roll'!$O8)^(DATEDIF(EDATE('Rent Roll'!$K8,'Rent Roll'!$P8*12),AX$6,"Y")+1))),('Rent Roll'!$H8*'Rent Roll'!$D8/12)*((1+'Rent Roll'!$N8)^DATEDIF('Summary &amp; Purchase Assumptions'!$C$18,AX$6,"Y")))))</f>
        <v>-</v>
      </c>
      <c r="AY14" s="227" t="str">
        <f ca="1">IF(AY$6&gt;='Rent Roll'!$M22,('Rent Roll'!$G22*'Rent Roll'!$D8/12)*((1+'Rent Roll'!$X22)^DATEDIF('Rent Roll'!$M22,AY$6,"Y")),
IF(AY$6&gt;'Rent Roll'!$L8,"-",
IF('Rent Roll'!$P8&gt;0,
IF(AND('Rent Roll'!$P8&gt;0,EDATE('Rent Roll'!$K8,'Rent Roll'!$P8*12)&gt;='Commercial Lease'!AY$6),
('Rent Roll'!$H8*'Rent Roll'!$D8/12)*((1+'Rent Roll'!$N8)^DATEDIF('Summary &amp; Purchase Assumptions'!$C$18,AY$6,"Y")),
OFFSET(AX14,0,-DATEDIF(EDATE('Rent Roll'!$K8,'Rent Roll'!$P8*12),AY$6,"M"))*((1+'Rent Roll'!$O8)^(DATEDIF(EDATE('Rent Roll'!$K8,'Rent Roll'!$P8*12),AY$6,"Y")+1))),('Rent Roll'!$H8*'Rent Roll'!$D8/12)*((1+'Rent Roll'!$N8)^DATEDIF('Summary &amp; Purchase Assumptions'!$C$18,AY$6,"Y")))))</f>
        <v>-</v>
      </c>
      <c r="AZ14" s="227" t="str">
        <f ca="1">IF(AZ$6&gt;='Rent Roll'!$M22,('Rent Roll'!$G22*'Rent Roll'!$D8/12)*((1+'Rent Roll'!$X22)^DATEDIF('Rent Roll'!$M22,AZ$6,"Y")),
IF(AZ$6&gt;'Rent Roll'!$L8,"-",
IF('Rent Roll'!$P8&gt;0,
IF(AND('Rent Roll'!$P8&gt;0,EDATE('Rent Roll'!$K8,'Rent Roll'!$P8*12)&gt;='Commercial Lease'!AZ$6),
('Rent Roll'!$H8*'Rent Roll'!$D8/12)*((1+'Rent Roll'!$N8)^DATEDIF('Summary &amp; Purchase Assumptions'!$C$18,AZ$6,"Y")),
OFFSET(AY14,0,-DATEDIF(EDATE('Rent Roll'!$K8,'Rent Roll'!$P8*12),AZ$6,"M"))*((1+'Rent Roll'!$O8)^(DATEDIF(EDATE('Rent Roll'!$K8,'Rent Roll'!$P8*12),AZ$6,"Y")+1))),('Rent Roll'!$H8*'Rent Roll'!$D8/12)*((1+'Rent Roll'!$N8)^DATEDIF('Summary &amp; Purchase Assumptions'!$C$18,AZ$6,"Y")))))</f>
        <v>-</v>
      </c>
      <c r="BA14" s="227" t="str">
        <f ca="1">IF(BA$6&gt;='Rent Roll'!$M22,('Rent Roll'!$G22*'Rent Roll'!$D8/12)*((1+'Rent Roll'!$X22)^DATEDIF('Rent Roll'!$M22,BA$6,"Y")),
IF(BA$6&gt;'Rent Roll'!$L8,"-",
IF('Rent Roll'!$P8&gt;0,
IF(AND('Rent Roll'!$P8&gt;0,EDATE('Rent Roll'!$K8,'Rent Roll'!$P8*12)&gt;='Commercial Lease'!BA$6),
('Rent Roll'!$H8*'Rent Roll'!$D8/12)*((1+'Rent Roll'!$N8)^DATEDIF('Summary &amp; Purchase Assumptions'!$C$18,BA$6,"Y")),
OFFSET(AZ14,0,-DATEDIF(EDATE('Rent Roll'!$K8,'Rent Roll'!$P8*12),BA$6,"M"))*((1+'Rent Roll'!$O8)^(DATEDIF(EDATE('Rent Roll'!$K8,'Rent Roll'!$P8*12),BA$6,"Y")+1))),('Rent Roll'!$H8*'Rent Roll'!$D8/12)*((1+'Rent Roll'!$N8)^DATEDIF('Summary &amp; Purchase Assumptions'!$C$18,BA$6,"Y")))))</f>
        <v>-</v>
      </c>
      <c r="BB14" s="227" t="str">
        <f ca="1">IF(BB$6&gt;='Rent Roll'!$M22,('Rent Roll'!$G22*'Rent Roll'!$D8/12)*((1+'Rent Roll'!$X22)^DATEDIF('Rent Roll'!$M22,BB$6,"Y")),
IF(BB$6&gt;'Rent Roll'!$L8,"-",
IF('Rent Roll'!$P8&gt;0,
IF(AND('Rent Roll'!$P8&gt;0,EDATE('Rent Roll'!$K8,'Rent Roll'!$P8*12)&gt;='Commercial Lease'!BB$6),
('Rent Roll'!$H8*'Rent Roll'!$D8/12)*((1+'Rent Roll'!$N8)^DATEDIF('Summary &amp; Purchase Assumptions'!$C$18,BB$6,"Y")),
OFFSET(BA14,0,-DATEDIF(EDATE('Rent Roll'!$K8,'Rent Roll'!$P8*12),BB$6,"M"))*((1+'Rent Roll'!$O8)^(DATEDIF(EDATE('Rent Roll'!$K8,'Rent Roll'!$P8*12),BB$6,"Y")+1))),('Rent Roll'!$H8*'Rent Roll'!$D8/12)*((1+'Rent Roll'!$N8)^DATEDIF('Summary &amp; Purchase Assumptions'!$C$18,BB$6,"Y")))))</f>
        <v>-</v>
      </c>
      <c r="BC14" s="227" t="str">
        <f ca="1">IF(BC$6&gt;='Rent Roll'!$M22,('Rent Roll'!$G22*'Rent Roll'!$D8/12)*((1+'Rent Roll'!$X22)^DATEDIF('Rent Roll'!$M22,BC$6,"Y")),
IF(BC$6&gt;'Rent Roll'!$L8,"-",
IF('Rent Roll'!$P8&gt;0,
IF(AND('Rent Roll'!$P8&gt;0,EDATE('Rent Roll'!$K8,'Rent Roll'!$P8*12)&gt;='Commercial Lease'!BC$6),
('Rent Roll'!$H8*'Rent Roll'!$D8/12)*((1+'Rent Roll'!$N8)^DATEDIF('Summary &amp; Purchase Assumptions'!$C$18,BC$6,"Y")),
OFFSET(BB14,0,-DATEDIF(EDATE('Rent Roll'!$K8,'Rent Roll'!$P8*12),BC$6,"M"))*((1+'Rent Roll'!$O8)^(DATEDIF(EDATE('Rent Roll'!$K8,'Rent Roll'!$P8*12),BC$6,"Y")+1))),('Rent Roll'!$H8*'Rent Roll'!$D8/12)*((1+'Rent Roll'!$N8)^DATEDIF('Summary &amp; Purchase Assumptions'!$C$18,BC$6,"Y")))))</f>
        <v>-</v>
      </c>
      <c r="BD14" s="227" t="str">
        <f ca="1">IF(BD$6&gt;='Rent Roll'!$M22,('Rent Roll'!$G22*'Rent Roll'!$D8/12)*((1+'Rent Roll'!$X22)^DATEDIF('Rent Roll'!$M22,BD$6,"Y")),
IF(BD$6&gt;'Rent Roll'!$L8,"-",
IF('Rent Roll'!$P8&gt;0,
IF(AND('Rent Roll'!$P8&gt;0,EDATE('Rent Roll'!$K8,'Rent Roll'!$P8*12)&gt;='Commercial Lease'!BD$6),
('Rent Roll'!$H8*'Rent Roll'!$D8/12)*((1+'Rent Roll'!$N8)^DATEDIF('Summary &amp; Purchase Assumptions'!$C$18,BD$6,"Y")),
OFFSET(BC14,0,-DATEDIF(EDATE('Rent Roll'!$K8,'Rent Roll'!$P8*12),BD$6,"M"))*((1+'Rent Roll'!$O8)^(DATEDIF(EDATE('Rent Roll'!$K8,'Rent Roll'!$P8*12),BD$6,"Y")+1))),('Rent Roll'!$H8*'Rent Roll'!$D8/12)*((1+'Rent Roll'!$N8)^DATEDIF('Summary &amp; Purchase Assumptions'!$C$18,BD$6,"Y")))))</f>
        <v>-</v>
      </c>
      <c r="BE14" s="227" t="str">
        <f ca="1">IF(BE$6&gt;='Rent Roll'!$M22,('Rent Roll'!$G22*'Rent Roll'!$D8/12)*((1+'Rent Roll'!$X22)^DATEDIF('Rent Roll'!$M22,BE$6,"Y")),
IF(BE$6&gt;'Rent Roll'!$L8,"-",
IF('Rent Roll'!$P8&gt;0,
IF(AND('Rent Roll'!$P8&gt;0,EDATE('Rent Roll'!$K8,'Rent Roll'!$P8*12)&gt;='Commercial Lease'!BE$6),
('Rent Roll'!$H8*'Rent Roll'!$D8/12)*((1+'Rent Roll'!$N8)^DATEDIF('Summary &amp; Purchase Assumptions'!$C$18,BE$6,"Y")),
OFFSET(BD14,0,-DATEDIF(EDATE('Rent Roll'!$K8,'Rent Roll'!$P8*12),BE$6,"M"))*((1+'Rent Roll'!$O8)^(DATEDIF(EDATE('Rent Roll'!$K8,'Rent Roll'!$P8*12),BE$6,"Y")+1))),('Rent Roll'!$H8*'Rent Roll'!$D8/12)*((1+'Rent Roll'!$N8)^DATEDIF('Summary &amp; Purchase Assumptions'!$C$18,BE$6,"Y")))))</f>
        <v>-</v>
      </c>
      <c r="BF14" s="227" t="str">
        <f ca="1">IF(BF$6&gt;='Rent Roll'!$M22,('Rent Roll'!$G22*'Rent Roll'!$D8/12)*((1+'Rent Roll'!$X22)^DATEDIF('Rent Roll'!$M22,BF$6,"Y")),
IF(BF$6&gt;'Rent Roll'!$L8,"-",
IF('Rent Roll'!$P8&gt;0,
IF(AND('Rent Roll'!$P8&gt;0,EDATE('Rent Roll'!$K8,'Rent Roll'!$P8*12)&gt;='Commercial Lease'!BF$6),
('Rent Roll'!$H8*'Rent Roll'!$D8/12)*((1+'Rent Roll'!$N8)^DATEDIF('Summary &amp; Purchase Assumptions'!$C$18,BF$6,"Y")),
OFFSET(BE14,0,-DATEDIF(EDATE('Rent Roll'!$K8,'Rent Roll'!$P8*12),BF$6,"M"))*((1+'Rent Roll'!$O8)^(DATEDIF(EDATE('Rent Roll'!$K8,'Rent Roll'!$P8*12),BF$6,"Y")+1))),('Rent Roll'!$H8*'Rent Roll'!$D8/12)*((1+'Rent Roll'!$N8)^DATEDIF('Summary &amp; Purchase Assumptions'!$C$18,BF$6,"Y")))))</f>
        <v>-</v>
      </c>
      <c r="BG14" s="227" t="str">
        <f ca="1">IF(BG$6&gt;='Rent Roll'!$M22,('Rent Roll'!$G22*'Rent Roll'!$D8/12)*((1+'Rent Roll'!$X22)^DATEDIF('Rent Roll'!$M22,BG$6,"Y")),
IF(BG$6&gt;'Rent Roll'!$L8,"-",
IF('Rent Roll'!$P8&gt;0,
IF(AND('Rent Roll'!$P8&gt;0,EDATE('Rent Roll'!$K8,'Rent Roll'!$P8*12)&gt;='Commercial Lease'!BG$6),
('Rent Roll'!$H8*'Rent Roll'!$D8/12)*((1+'Rent Roll'!$N8)^DATEDIF('Summary &amp; Purchase Assumptions'!$C$18,BG$6,"Y")),
OFFSET(BF14,0,-DATEDIF(EDATE('Rent Roll'!$K8,'Rent Roll'!$P8*12),BG$6,"M"))*((1+'Rent Roll'!$O8)^(DATEDIF(EDATE('Rent Roll'!$K8,'Rent Roll'!$P8*12),BG$6,"Y")+1))),('Rent Roll'!$H8*'Rent Roll'!$D8/12)*((1+'Rent Roll'!$N8)^DATEDIF('Summary &amp; Purchase Assumptions'!$C$18,BG$6,"Y")))))</f>
        <v>-</v>
      </c>
      <c r="BH14" s="227" t="str">
        <f ca="1">IF(BH$6&gt;='Rent Roll'!$M22,('Rent Roll'!$G22*'Rent Roll'!$D8/12)*((1+'Rent Roll'!$X22)^DATEDIF('Rent Roll'!$M22,BH$6,"Y")),
IF(BH$6&gt;'Rent Roll'!$L8,"-",
IF('Rent Roll'!$P8&gt;0,
IF(AND('Rent Roll'!$P8&gt;0,EDATE('Rent Roll'!$K8,'Rent Roll'!$P8*12)&gt;='Commercial Lease'!BH$6),
('Rent Roll'!$H8*'Rent Roll'!$D8/12)*((1+'Rent Roll'!$N8)^DATEDIF('Summary &amp; Purchase Assumptions'!$C$18,BH$6,"Y")),
OFFSET(BG14,0,-DATEDIF(EDATE('Rent Roll'!$K8,'Rent Roll'!$P8*12),BH$6,"M"))*((1+'Rent Roll'!$O8)^(DATEDIF(EDATE('Rent Roll'!$K8,'Rent Roll'!$P8*12),BH$6,"Y")+1))),('Rent Roll'!$H8*'Rent Roll'!$D8/12)*((1+'Rent Roll'!$N8)^DATEDIF('Summary &amp; Purchase Assumptions'!$C$18,BH$6,"Y")))))</f>
        <v>-</v>
      </c>
      <c r="BI14" s="227" t="str">
        <f ca="1">IF(BI$6&gt;='Rent Roll'!$M22,('Rent Roll'!$G22*'Rent Roll'!$D8/12)*((1+'Rent Roll'!$X22)^DATEDIF('Rent Roll'!$M22,BI$6,"Y")),
IF(BI$6&gt;'Rent Roll'!$L8,"-",
IF('Rent Roll'!$P8&gt;0,
IF(AND('Rent Roll'!$P8&gt;0,EDATE('Rent Roll'!$K8,'Rent Roll'!$P8*12)&gt;='Commercial Lease'!BI$6),
('Rent Roll'!$H8*'Rent Roll'!$D8/12)*((1+'Rent Roll'!$N8)^DATEDIF('Summary &amp; Purchase Assumptions'!$C$18,BI$6,"Y")),
OFFSET(BH14,0,-DATEDIF(EDATE('Rent Roll'!$K8,'Rent Roll'!$P8*12),BI$6,"M"))*((1+'Rent Roll'!$O8)^(DATEDIF(EDATE('Rent Roll'!$K8,'Rent Roll'!$P8*12),BI$6,"Y")+1))),('Rent Roll'!$H8*'Rent Roll'!$D8/12)*((1+'Rent Roll'!$N8)^DATEDIF('Summary &amp; Purchase Assumptions'!$C$18,BI$6,"Y")))))</f>
        <v>-</v>
      </c>
      <c r="BJ14" s="227" t="str">
        <f ca="1">IF(BJ$6&gt;='Rent Roll'!$M22,('Rent Roll'!$G22*'Rent Roll'!$D8/12)*((1+'Rent Roll'!$X22)^DATEDIF('Rent Roll'!$M22,BJ$6,"Y")),
IF(BJ$6&gt;'Rent Roll'!$L8,"-",
IF('Rent Roll'!$P8&gt;0,
IF(AND('Rent Roll'!$P8&gt;0,EDATE('Rent Roll'!$K8,'Rent Roll'!$P8*12)&gt;='Commercial Lease'!BJ$6),
('Rent Roll'!$H8*'Rent Roll'!$D8/12)*((1+'Rent Roll'!$N8)^DATEDIF('Summary &amp; Purchase Assumptions'!$C$18,BJ$6,"Y")),
OFFSET(BI14,0,-DATEDIF(EDATE('Rent Roll'!$K8,'Rent Roll'!$P8*12),BJ$6,"M"))*((1+'Rent Roll'!$O8)^(DATEDIF(EDATE('Rent Roll'!$K8,'Rent Roll'!$P8*12),BJ$6,"Y")+1))),('Rent Roll'!$H8*'Rent Roll'!$D8/12)*((1+'Rent Roll'!$N8)^DATEDIF('Summary &amp; Purchase Assumptions'!$C$18,BJ$6,"Y")))))</f>
        <v>-</v>
      </c>
      <c r="BK14" s="227" t="str">
        <f ca="1">IF(BK$6&gt;='Rent Roll'!$M22,('Rent Roll'!$G22*'Rent Roll'!$D8/12)*((1+'Rent Roll'!$X22)^DATEDIF('Rent Roll'!$M22,BK$6,"Y")),
IF(BK$6&gt;'Rent Roll'!$L8,"-",
IF('Rent Roll'!$P8&gt;0,
IF(AND('Rent Roll'!$P8&gt;0,EDATE('Rent Roll'!$K8,'Rent Roll'!$P8*12)&gt;='Commercial Lease'!BK$6),
('Rent Roll'!$H8*'Rent Roll'!$D8/12)*((1+'Rent Roll'!$N8)^DATEDIF('Summary &amp; Purchase Assumptions'!$C$18,BK$6,"Y")),
OFFSET(BJ14,0,-DATEDIF(EDATE('Rent Roll'!$K8,'Rent Roll'!$P8*12),BK$6,"M"))*((1+'Rent Roll'!$O8)^(DATEDIF(EDATE('Rent Roll'!$K8,'Rent Roll'!$P8*12),BK$6,"Y")+1))),('Rent Roll'!$H8*'Rent Roll'!$D8/12)*((1+'Rent Roll'!$N8)^DATEDIF('Summary &amp; Purchase Assumptions'!$C$18,BK$6,"Y")))))</f>
        <v>-</v>
      </c>
      <c r="BL14" s="227" t="str">
        <f ca="1">IF(BL$6&gt;='Rent Roll'!$M22,('Rent Roll'!$G22*'Rent Roll'!$D8/12)*((1+'Rent Roll'!$X22)^DATEDIF('Rent Roll'!$M22,BL$6,"Y")),
IF(BL$6&gt;'Rent Roll'!$L8,"-",
IF('Rent Roll'!$P8&gt;0,
IF(AND('Rent Roll'!$P8&gt;0,EDATE('Rent Roll'!$K8,'Rent Roll'!$P8*12)&gt;='Commercial Lease'!BL$6),
('Rent Roll'!$H8*'Rent Roll'!$D8/12)*((1+'Rent Roll'!$N8)^DATEDIF('Summary &amp; Purchase Assumptions'!$C$18,BL$6,"Y")),
OFFSET(BK14,0,-DATEDIF(EDATE('Rent Roll'!$K8,'Rent Roll'!$P8*12),BL$6,"M"))*((1+'Rent Roll'!$O8)^(DATEDIF(EDATE('Rent Roll'!$K8,'Rent Roll'!$P8*12),BL$6,"Y")+1))),('Rent Roll'!$H8*'Rent Roll'!$D8/12)*((1+'Rent Roll'!$N8)^DATEDIF('Summary &amp; Purchase Assumptions'!$C$18,BL$6,"Y")))))</f>
        <v>-</v>
      </c>
      <c r="BM14" s="227" t="str">
        <f ca="1">IF(BM$6&gt;='Rent Roll'!$M22,('Rent Roll'!$G22*'Rent Roll'!$D8/12)*((1+'Rent Roll'!$X22)^DATEDIF('Rent Roll'!$M22,BM$6,"Y")),
IF(BM$6&gt;'Rent Roll'!$L8,"-",
IF('Rent Roll'!$P8&gt;0,
IF(AND('Rent Roll'!$P8&gt;0,EDATE('Rent Roll'!$K8,'Rent Roll'!$P8*12)&gt;='Commercial Lease'!BM$6),
('Rent Roll'!$H8*'Rent Roll'!$D8/12)*((1+'Rent Roll'!$N8)^DATEDIF('Summary &amp; Purchase Assumptions'!$C$18,BM$6,"Y")),
OFFSET(BL14,0,-DATEDIF(EDATE('Rent Roll'!$K8,'Rent Roll'!$P8*12),BM$6,"M"))*((1+'Rent Roll'!$O8)^(DATEDIF(EDATE('Rent Roll'!$K8,'Rent Roll'!$P8*12),BM$6,"Y")+1))),('Rent Roll'!$H8*'Rent Roll'!$D8/12)*((1+'Rent Roll'!$N8)^DATEDIF('Summary &amp; Purchase Assumptions'!$C$18,BM$6,"Y")))))</f>
        <v>-</v>
      </c>
      <c r="BN14" s="227" t="str">
        <f ca="1">IF(BN$6&gt;='Rent Roll'!$M22,('Rent Roll'!$G22*'Rent Roll'!$D8/12)*((1+'Rent Roll'!$X22)^DATEDIF('Rent Roll'!$M22,BN$6,"Y")),
IF(BN$6&gt;'Rent Roll'!$L8,"-",
IF('Rent Roll'!$P8&gt;0,
IF(AND('Rent Roll'!$P8&gt;0,EDATE('Rent Roll'!$K8,'Rent Roll'!$P8*12)&gt;='Commercial Lease'!BN$6),
('Rent Roll'!$H8*'Rent Roll'!$D8/12)*((1+'Rent Roll'!$N8)^DATEDIF('Summary &amp; Purchase Assumptions'!$C$18,BN$6,"Y")),
OFFSET(BM14,0,-DATEDIF(EDATE('Rent Roll'!$K8,'Rent Roll'!$P8*12),BN$6,"M"))*((1+'Rent Roll'!$O8)^(DATEDIF(EDATE('Rent Roll'!$K8,'Rent Roll'!$P8*12),BN$6,"Y")+1))),('Rent Roll'!$H8*'Rent Roll'!$D8/12)*((1+'Rent Roll'!$N8)^DATEDIF('Summary &amp; Purchase Assumptions'!$C$18,BN$6,"Y")))))</f>
        <v>-</v>
      </c>
      <c r="BO14" s="227" t="str">
        <f ca="1">IF(BO$6&gt;='Rent Roll'!$M22,('Rent Roll'!$G22*'Rent Roll'!$D8/12)*((1+'Rent Roll'!$X22)^DATEDIF('Rent Roll'!$M22,BO$6,"Y")),
IF(BO$6&gt;'Rent Roll'!$L8,"-",
IF('Rent Roll'!$P8&gt;0,
IF(AND('Rent Roll'!$P8&gt;0,EDATE('Rent Roll'!$K8,'Rent Roll'!$P8*12)&gt;='Commercial Lease'!BO$6),
('Rent Roll'!$H8*'Rent Roll'!$D8/12)*((1+'Rent Roll'!$N8)^DATEDIF('Summary &amp; Purchase Assumptions'!$C$18,BO$6,"Y")),
OFFSET(BN14,0,-DATEDIF(EDATE('Rent Roll'!$K8,'Rent Roll'!$P8*12),BO$6,"M"))*((1+'Rent Roll'!$O8)^(DATEDIF(EDATE('Rent Roll'!$K8,'Rent Roll'!$P8*12),BO$6,"Y")+1))),('Rent Roll'!$H8*'Rent Roll'!$D8/12)*((1+'Rent Roll'!$N8)^DATEDIF('Summary &amp; Purchase Assumptions'!$C$18,BO$6,"Y")))))</f>
        <v>-</v>
      </c>
      <c r="BP14" s="227" t="str">
        <f ca="1">IF(BP$6&gt;='Rent Roll'!$M22,('Rent Roll'!$G22*'Rent Roll'!$D8/12)*((1+'Rent Roll'!$X22)^DATEDIF('Rent Roll'!$M22,BP$6,"Y")),
IF(BP$6&gt;'Rent Roll'!$L8,"-",
IF('Rent Roll'!$P8&gt;0,
IF(AND('Rent Roll'!$P8&gt;0,EDATE('Rent Roll'!$K8,'Rent Roll'!$P8*12)&gt;='Commercial Lease'!BP$6),
('Rent Roll'!$H8*'Rent Roll'!$D8/12)*((1+'Rent Roll'!$N8)^DATEDIF('Summary &amp; Purchase Assumptions'!$C$18,BP$6,"Y")),
OFFSET(BO14,0,-DATEDIF(EDATE('Rent Roll'!$K8,'Rent Roll'!$P8*12),BP$6,"M"))*((1+'Rent Roll'!$O8)^(DATEDIF(EDATE('Rent Roll'!$K8,'Rent Roll'!$P8*12),BP$6,"Y")+1))),('Rent Roll'!$H8*'Rent Roll'!$D8/12)*((1+'Rent Roll'!$N8)^DATEDIF('Summary &amp; Purchase Assumptions'!$C$18,BP$6,"Y")))))</f>
        <v>-</v>
      </c>
      <c r="BQ14" s="227" t="str">
        <f ca="1">IF(BQ$6&gt;='Rent Roll'!$M22,('Rent Roll'!$G22*'Rent Roll'!$D8/12)*((1+'Rent Roll'!$X22)^DATEDIF('Rent Roll'!$M22,BQ$6,"Y")),
IF(BQ$6&gt;'Rent Roll'!$L8,"-",
IF('Rent Roll'!$P8&gt;0,
IF(AND('Rent Roll'!$P8&gt;0,EDATE('Rent Roll'!$K8,'Rent Roll'!$P8*12)&gt;='Commercial Lease'!BQ$6),
('Rent Roll'!$H8*'Rent Roll'!$D8/12)*((1+'Rent Roll'!$N8)^DATEDIF('Summary &amp; Purchase Assumptions'!$C$18,BQ$6,"Y")),
OFFSET(BP14,0,-DATEDIF(EDATE('Rent Roll'!$K8,'Rent Roll'!$P8*12),BQ$6,"M"))*((1+'Rent Roll'!$O8)^(DATEDIF(EDATE('Rent Roll'!$K8,'Rent Roll'!$P8*12),BQ$6,"Y")+1))),('Rent Roll'!$H8*'Rent Roll'!$D8/12)*((1+'Rent Roll'!$N8)^DATEDIF('Summary &amp; Purchase Assumptions'!$C$18,BQ$6,"Y")))))</f>
        <v>-</v>
      </c>
      <c r="BR14" s="227" t="str">
        <f ca="1">IF(BR$6&gt;='Rent Roll'!$M22,('Rent Roll'!$G22*'Rent Roll'!$D8/12)*((1+'Rent Roll'!$X22)^DATEDIF('Rent Roll'!$M22,BR$6,"Y")),
IF(BR$6&gt;'Rent Roll'!$L8,"-",
IF('Rent Roll'!$P8&gt;0,
IF(AND('Rent Roll'!$P8&gt;0,EDATE('Rent Roll'!$K8,'Rent Roll'!$P8*12)&gt;='Commercial Lease'!BR$6),
('Rent Roll'!$H8*'Rent Roll'!$D8/12)*((1+'Rent Roll'!$N8)^DATEDIF('Summary &amp; Purchase Assumptions'!$C$18,BR$6,"Y")),
OFFSET(BQ14,0,-DATEDIF(EDATE('Rent Roll'!$K8,'Rent Roll'!$P8*12),BR$6,"M"))*((1+'Rent Roll'!$O8)^(DATEDIF(EDATE('Rent Roll'!$K8,'Rent Roll'!$P8*12),BR$6,"Y")+1))),('Rent Roll'!$H8*'Rent Roll'!$D8/12)*((1+'Rent Roll'!$N8)^DATEDIF('Summary &amp; Purchase Assumptions'!$C$18,BR$6,"Y")))))</f>
        <v>-</v>
      </c>
      <c r="BS14" s="227" t="str">
        <f ca="1">IF(BS$6&gt;='Rent Roll'!$M22,('Rent Roll'!$G22*'Rent Roll'!$D8/12)*((1+'Rent Roll'!$X22)^DATEDIF('Rent Roll'!$M22,BS$6,"Y")),
IF(BS$6&gt;'Rent Roll'!$L8,"-",
IF('Rent Roll'!$P8&gt;0,
IF(AND('Rent Roll'!$P8&gt;0,EDATE('Rent Roll'!$K8,'Rent Roll'!$P8*12)&gt;='Commercial Lease'!BS$6),
('Rent Roll'!$H8*'Rent Roll'!$D8/12)*((1+'Rent Roll'!$N8)^DATEDIF('Summary &amp; Purchase Assumptions'!$C$18,BS$6,"Y")),
OFFSET(BR14,0,-DATEDIF(EDATE('Rent Roll'!$K8,'Rent Roll'!$P8*12),BS$6,"M"))*((1+'Rent Roll'!$O8)^(DATEDIF(EDATE('Rent Roll'!$K8,'Rent Roll'!$P8*12),BS$6,"Y")+1))),('Rent Roll'!$H8*'Rent Roll'!$D8/12)*((1+'Rent Roll'!$N8)^DATEDIF('Summary &amp; Purchase Assumptions'!$C$18,BS$6,"Y")))))</f>
        <v>-</v>
      </c>
      <c r="BT14" s="227" t="str">
        <f ca="1">IF(BT$6&gt;='Rent Roll'!$M22,('Rent Roll'!$G22*'Rent Roll'!$D8/12)*((1+'Rent Roll'!$X22)^DATEDIF('Rent Roll'!$M22,BT$6,"Y")),
IF(BT$6&gt;'Rent Roll'!$L8,"-",
IF('Rent Roll'!$P8&gt;0,
IF(AND('Rent Roll'!$P8&gt;0,EDATE('Rent Roll'!$K8,'Rent Roll'!$P8*12)&gt;='Commercial Lease'!BT$6),
('Rent Roll'!$H8*'Rent Roll'!$D8/12)*((1+'Rent Roll'!$N8)^DATEDIF('Summary &amp; Purchase Assumptions'!$C$18,BT$6,"Y")),
OFFSET(BS14,0,-DATEDIF(EDATE('Rent Roll'!$K8,'Rent Roll'!$P8*12),BT$6,"M"))*((1+'Rent Roll'!$O8)^(DATEDIF(EDATE('Rent Roll'!$K8,'Rent Roll'!$P8*12),BT$6,"Y")+1))),('Rent Roll'!$H8*'Rent Roll'!$D8/12)*((1+'Rent Roll'!$N8)^DATEDIF('Summary &amp; Purchase Assumptions'!$C$18,BT$6,"Y")))))</f>
        <v>-</v>
      </c>
      <c r="BU14" s="227" t="str">
        <f ca="1">IF(BU$6&gt;='Rent Roll'!$M22,('Rent Roll'!$G22*'Rent Roll'!$D8/12)*((1+'Rent Roll'!$X22)^DATEDIF('Rent Roll'!$M22,BU$6,"Y")),
IF(BU$6&gt;'Rent Roll'!$L8,"-",
IF('Rent Roll'!$P8&gt;0,
IF(AND('Rent Roll'!$P8&gt;0,EDATE('Rent Roll'!$K8,'Rent Roll'!$P8*12)&gt;='Commercial Lease'!BU$6),
('Rent Roll'!$H8*'Rent Roll'!$D8/12)*((1+'Rent Roll'!$N8)^DATEDIF('Summary &amp; Purchase Assumptions'!$C$18,BU$6,"Y")),
OFFSET(BT14,0,-DATEDIF(EDATE('Rent Roll'!$K8,'Rent Roll'!$P8*12),BU$6,"M"))*((1+'Rent Roll'!$O8)^(DATEDIF(EDATE('Rent Roll'!$K8,'Rent Roll'!$P8*12),BU$6,"Y")+1))),('Rent Roll'!$H8*'Rent Roll'!$D8/12)*((1+'Rent Roll'!$N8)^DATEDIF('Summary &amp; Purchase Assumptions'!$C$18,BU$6,"Y")))))</f>
        <v>-</v>
      </c>
      <c r="BV14" s="227" t="str">
        <f ca="1">IF(BV$6&gt;='Rent Roll'!$M22,('Rent Roll'!$G22*'Rent Roll'!$D8/12)*((1+'Rent Roll'!$X22)^DATEDIF('Rent Roll'!$M22,BV$6,"Y")),
IF(BV$6&gt;'Rent Roll'!$L8,"-",
IF('Rent Roll'!$P8&gt;0,
IF(AND('Rent Roll'!$P8&gt;0,EDATE('Rent Roll'!$K8,'Rent Roll'!$P8*12)&gt;='Commercial Lease'!BV$6),
('Rent Roll'!$H8*'Rent Roll'!$D8/12)*((1+'Rent Roll'!$N8)^DATEDIF('Summary &amp; Purchase Assumptions'!$C$18,BV$6,"Y")),
OFFSET(BU14,0,-DATEDIF(EDATE('Rent Roll'!$K8,'Rent Roll'!$P8*12),BV$6,"M"))*((1+'Rent Roll'!$O8)^(DATEDIF(EDATE('Rent Roll'!$K8,'Rent Roll'!$P8*12),BV$6,"Y")+1))),('Rent Roll'!$H8*'Rent Roll'!$D8/12)*((1+'Rent Roll'!$N8)^DATEDIF('Summary &amp; Purchase Assumptions'!$C$18,BV$6,"Y")))))</f>
        <v>-</v>
      </c>
      <c r="BW14" s="227" t="str">
        <f ca="1">IF(BW$6&gt;='Rent Roll'!$M22,('Rent Roll'!$G22*'Rent Roll'!$D8/12)*((1+'Rent Roll'!$X22)^DATEDIF('Rent Roll'!$M22,BW$6,"Y")),
IF(BW$6&gt;'Rent Roll'!$L8,"-",
IF('Rent Roll'!$P8&gt;0,
IF(AND('Rent Roll'!$P8&gt;0,EDATE('Rent Roll'!$K8,'Rent Roll'!$P8*12)&gt;='Commercial Lease'!BW$6),
('Rent Roll'!$H8*'Rent Roll'!$D8/12)*((1+'Rent Roll'!$N8)^DATEDIF('Summary &amp; Purchase Assumptions'!$C$18,BW$6,"Y")),
OFFSET(BV14,0,-DATEDIF(EDATE('Rent Roll'!$K8,'Rent Roll'!$P8*12),BW$6,"M"))*((1+'Rent Roll'!$O8)^(DATEDIF(EDATE('Rent Roll'!$K8,'Rent Roll'!$P8*12),BW$6,"Y")+1))),('Rent Roll'!$H8*'Rent Roll'!$D8/12)*((1+'Rent Roll'!$N8)^DATEDIF('Summary &amp; Purchase Assumptions'!$C$18,BW$6,"Y")))))</f>
        <v>-</v>
      </c>
      <c r="BX14" s="227" t="str">
        <f ca="1">IF(BX$6&gt;='Rent Roll'!$M22,('Rent Roll'!$G22*'Rent Roll'!$D8/12)*((1+'Rent Roll'!$X22)^DATEDIF('Rent Roll'!$M22,BX$6,"Y")),
IF(BX$6&gt;'Rent Roll'!$L8,"-",
IF('Rent Roll'!$P8&gt;0,
IF(AND('Rent Roll'!$P8&gt;0,EDATE('Rent Roll'!$K8,'Rent Roll'!$P8*12)&gt;='Commercial Lease'!BX$6),
('Rent Roll'!$H8*'Rent Roll'!$D8/12)*((1+'Rent Roll'!$N8)^DATEDIF('Summary &amp; Purchase Assumptions'!$C$18,BX$6,"Y")),
OFFSET(BW14,0,-DATEDIF(EDATE('Rent Roll'!$K8,'Rent Roll'!$P8*12),BX$6,"M"))*((1+'Rent Roll'!$O8)^(DATEDIF(EDATE('Rent Roll'!$K8,'Rent Roll'!$P8*12),BX$6,"Y")+1))),('Rent Roll'!$H8*'Rent Roll'!$D8/12)*((1+'Rent Roll'!$N8)^DATEDIF('Summary &amp; Purchase Assumptions'!$C$18,BX$6,"Y")))))</f>
        <v>-</v>
      </c>
      <c r="BY14" s="227" t="str">
        <f ca="1">IF(BY$6&gt;='Rent Roll'!$M22,('Rent Roll'!$G22*'Rent Roll'!$D8/12)*((1+'Rent Roll'!$X22)^DATEDIF('Rent Roll'!$M22,BY$6,"Y")),
IF(BY$6&gt;'Rent Roll'!$L8,"-",
IF('Rent Roll'!$P8&gt;0,
IF(AND('Rent Roll'!$P8&gt;0,EDATE('Rent Roll'!$K8,'Rent Roll'!$P8*12)&gt;='Commercial Lease'!BY$6),
('Rent Roll'!$H8*'Rent Roll'!$D8/12)*((1+'Rent Roll'!$N8)^DATEDIF('Summary &amp; Purchase Assumptions'!$C$18,BY$6,"Y")),
OFFSET(BX14,0,-DATEDIF(EDATE('Rent Roll'!$K8,'Rent Roll'!$P8*12),BY$6,"M"))*((1+'Rent Roll'!$O8)^(DATEDIF(EDATE('Rent Roll'!$K8,'Rent Roll'!$P8*12),BY$6,"Y")+1))),('Rent Roll'!$H8*'Rent Roll'!$D8/12)*((1+'Rent Roll'!$N8)^DATEDIF('Summary &amp; Purchase Assumptions'!$C$18,BY$6,"Y")))))</f>
        <v>-</v>
      </c>
      <c r="BZ14" s="227" t="str">
        <f ca="1">IF(BZ$6&gt;='Rent Roll'!$M22,('Rent Roll'!$G22*'Rent Roll'!$D8/12)*((1+'Rent Roll'!$X22)^DATEDIF('Rent Roll'!$M22,BZ$6,"Y")),
IF(BZ$6&gt;'Rent Roll'!$L8,"-",
IF('Rent Roll'!$P8&gt;0,
IF(AND('Rent Roll'!$P8&gt;0,EDATE('Rent Roll'!$K8,'Rent Roll'!$P8*12)&gt;='Commercial Lease'!BZ$6),
('Rent Roll'!$H8*'Rent Roll'!$D8/12)*((1+'Rent Roll'!$N8)^DATEDIF('Summary &amp; Purchase Assumptions'!$C$18,BZ$6,"Y")),
OFFSET(BY14,0,-DATEDIF(EDATE('Rent Roll'!$K8,'Rent Roll'!$P8*12),BZ$6,"M"))*((1+'Rent Roll'!$O8)^(DATEDIF(EDATE('Rent Roll'!$K8,'Rent Roll'!$P8*12),BZ$6,"Y")+1))),('Rent Roll'!$H8*'Rent Roll'!$D8/12)*((1+'Rent Roll'!$N8)^DATEDIF('Summary &amp; Purchase Assumptions'!$C$18,BZ$6,"Y")))))</f>
        <v>-</v>
      </c>
      <c r="CA14" s="227" t="str">
        <f ca="1">IF(CA$6&gt;='Rent Roll'!$M22,('Rent Roll'!$G22*'Rent Roll'!$D8/12)*((1+'Rent Roll'!$X22)^DATEDIF('Rent Roll'!$M22,CA$6,"Y")),
IF(CA$6&gt;'Rent Roll'!$L8,"-",
IF('Rent Roll'!$P8&gt;0,
IF(AND('Rent Roll'!$P8&gt;0,EDATE('Rent Roll'!$K8,'Rent Roll'!$P8*12)&gt;='Commercial Lease'!CA$6),
('Rent Roll'!$H8*'Rent Roll'!$D8/12)*((1+'Rent Roll'!$N8)^DATEDIF('Summary &amp; Purchase Assumptions'!$C$18,CA$6,"Y")),
OFFSET(BZ14,0,-DATEDIF(EDATE('Rent Roll'!$K8,'Rent Roll'!$P8*12),CA$6,"M"))*((1+'Rent Roll'!$O8)^(DATEDIF(EDATE('Rent Roll'!$K8,'Rent Roll'!$P8*12),CA$6,"Y")+1))),('Rent Roll'!$H8*'Rent Roll'!$D8/12)*((1+'Rent Roll'!$N8)^DATEDIF('Summary &amp; Purchase Assumptions'!$C$18,CA$6,"Y")))))</f>
        <v>-</v>
      </c>
      <c r="CB14" s="227" t="str">
        <f ca="1">IF(CB$6&gt;='Rent Roll'!$M22,('Rent Roll'!$G22*'Rent Roll'!$D8/12)*((1+'Rent Roll'!$X22)^DATEDIF('Rent Roll'!$M22,CB$6,"Y")),
IF(CB$6&gt;'Rent Roll'!$L8,"-",
IF('Rent Roll'!$P8&gt;0,
IF(AND('Rent Roll'!$P8&gt;0,EDATE('Rent Roll'!$K8,'Rent Roll'!$P8*12)&gt;='Commercial Lease'!CB$6),
('Rent Roll'!$H8*'Rent Roll'!$D8/12)*((1+'Rent Roll'!$N8)^DATEDIF('Summary &amp; Purchase Assumptions'!$C$18,CB$6,"Y")),
OFFSET(CA14,0,-DATEDIF(EDATE('Rent Roll'!$K8,'Rent Roll'!$P8*12),CB$6,"M"))*((1+'Rent Roll'!$O8)^(DATEDIF(EDATE('Rent Roll'!$K8,'Rent Roll'!$P8*12),CB$6,"Y")+1))),('Rent Roll'!$H8*'Rent Roll'!$D8/12)*((1+'Rent Roll'!$N8)^DATEDIF('Summary &amp; Purchase Assumptions'!$C$18,CB$6,"Y")))))</f>
        <v>-</v>
      </c>
      <c r="CC14" s="227" t="str">
        <f ca="1">IF(CC$6&gt;='Rent Roll'!$M22,('Rent Roll'!$G22*'Rent Roll'!$D8/12)*((1+'Rent Roll'!$X22)^DATEDIF('Rent Roll'!$M22,CC$6,"Y")),
IF(CC$6&gt;'Rent Roll'!$L8,"-",
IF('Rent Roll'!$P8&gt;0,
IF(AND('Rent Roll'!$P8&gt;0,EDATE('Rent Roll'!$K8,'Rent Roll'!$P8*12)&gt;='Commercial Lease'!CC$6),
('Rent Roll'!$H8*'Rent Roll'!$D8/12)*((1+'Rent Roll'!$N8)^DATEDIF('Summary &amp; Purchase Assumptions'!$C$18,CC$6,"Y")),
OFFSET(CB14,0,-DATEDIF(EDATE('Rent Roll'!$K8,'Rent Roll'!$P8*12),CC$6,"M"))*((1+'Rent Roll'!$O8)^(DATEDIF(EDATE('Rent Roll'!$K8,'Rent Roll'!$P8*12),CC$6,"Y")+1))),('Rent Roll'!$H8*'Rent Roll'!$D8/12)*((1+'Rent Roll'!$N8)^DATEDIF('Summary &amp; Purchase Assumptions'!$C$18,CC$6,"Y")))))</f>
        <v>-</v>
      </c>
      <c r="CD14" s="227" t="str">
        <f ca="1">IF(CD$6&gt;='Rent Roll'!$M22,('Rent Roll'!$G22*'Rent Roll'!$D8/12)*((1+'Rent Roll'!$X22)^DATEDIF('Rent Roll'!$M22,CD$6,"Y")),
IF(CD$6&gt;'Rent Roll'!$L8,"-",
IF('Rent Roll'!$P8&gt;0,
IF(AND('Rent Roll'!$P8&gt;0,EDATE('Rent Roll'!$K8,'Rent Roll'!$P8*12)&gt;='Commercial Lease'!CD$6),
('Rent Roll'!$H8*'Rent Roll'!$D8/12)*((1+'Rent Roll'!$N8)^DATEDIF('Summary &amp; Purchase Assumptions'!$C$18,CD$6,"Y")),
OFFSET(CC14,0,-DATEDIF(EDATE('Rent Roll'!$K8,'Rent Roll'!$P8*12),CD$6,"M"))*((1+'Rent Roll'!$O8)^(DATEDIF(EDATE('Rent Roll'!$K8,'Rent Roll'!$P8*12),CD$6,"Y")+1))),('Rent Roll'!$H8*'Rent Roll'!$D8/12)*((1+'Rent Roll'!$N8)^DATEDIF('Summary &amp; Purchase Assumptions'!$C$18,CD$6,"Y")))))</f>
        <v>-</v>
      </c>
      <c r="CE14" s="227" t="str">
        <f ca="1">IF(CE$6&gt;='Rent Roll'!$M22,('Rent Roll'!$G22*'Rent Roll'!$D8/12)*((1+'Rent Roll'!$X22)^DATEDIF('Rent Roll'!$M22,CE$6,"Y")),
IF(CE$6&gt;'Rent Roll'!$L8,"-",
IF('Rent Roll'!$P8&gt;0,
IF(AND('Rent Roll'!$P8&gt;0,EDATE('Rent Roll'!$K8,'Rent Roll'!$P8*12)&gt;='Commercial Lease'!CE$6),
('Rent Roll'!$H8*'Rent Roll'!$D8/12)*((1+'Rent Roll'!$N8)^DATEDIF('Summary &amp; Purchase Assumptions'!$C$18,CE$6,"Y")),
OFFSET(CD14,0,-DATEDIF(EDATE('Rent Roll'!$K8,'Rent Roll'!$P8*12),CE$6,"M"))*((1+'Rent Roll'!$O8)^(DATEDIF(EDATE('Rent Roll'!$K8,'Rent Roll'!$P8*12),CE$6,"Y")+1))),('Rent Roll'!$H8*'Rent Roll'!$D8/12)*((1+'Rent Roll'!$N8)^DATEDIF('Summary &amp; Purchase Assumptions'!$C$18,CE$6,"Y")))))</f>
        <v>-</v>
      </c>
      <c r="CF14" s="227" t="str">
        <f ca="1">IF(CF$6&gt;='Rent Roll'!$M22,('Rent Roll'!$G22*'Rent Roll'!$D8/12)*((1+'Rent Roll'!$X22)^DATEDIF('Rent Roll'!$M22,CF$6,"Y")),
IF(CF$6&gt;'Rent Roll'!$L8,"-",
IF('Rent Roll'!$P8&gt;0,
IF(AND('Rent Roll'!$P8&gt;0,EDATE('Rent Roll'!$K8,'Rent Roll'!$P8*12)&gt;='Commercial Lease'!CF$6),
('Rent Roll'!$H8*'Rent Roll'!$D8/12)*((1+'Rent Roll'!$N8)^DATEDIF('Summary &amp; Purchase Assumptions'!$C$18,CF$6,"Y")),
OFFSET(CE14,0,-DATEDIF(EDATE('Rent Roll'!$K8,'Rent Roll'!$P8*12),CF$6,"M"))*((1+'Rent Roll'!$O8)^(DATEDIF(EDATE('Rent Roll'!$K8,'Rent Roll'!$P8*12),CF$6,"Y")+1))),('Rent Roll'!$H8*'Rent Roll'!$D8/12)*((1+'Rent Roll'!$N8)^DATEDIF('Summary &amp; Purchase Assumptions'!$C$18,CF$6,"Y")))))</f>
        <v>-</v>
      </c>
      <c r="CG14" s="227" t="str">
        <f ca="1">IF(CG$6&gt;='Rent Roll'!$M22,('Rent Roll'!$G22*'Rent Roll'!$D8/12)*((1+'Rent Roll'!$X22)^DATEDIF('Rent Roll'!$M22,CG$6,"Y")),
IF(CG$6&gt;'Rent Roll'!$L8,"-",
IF('Rent Roll'!$P8&gt;0,
IF(AND('Rent Roll'!$P8&gt;0,EDATE('Rent Roll'!$K8,'Rent Roll'!$P8*12)&gt;='Commercial Lease'!CG$6),
('Rent Roll'!$H8*'Rent Roll'!$D8/12)*((1+'Rent Roll'!$N8)^DATEDIF('Summary &amp; Purchase Assumptions'!$C$18,CG$6,"Y")),
OFFSET(CF14,0,-DATEDIF(EDATE('Rent Roll'!$K8,'Rent Roll'!$P8*12),CG$6,"M"))*((1+'Rent Roll'!$O8)^(DATEDIF(EDATE('Rent Roll'!$K8,'Rent Roll'!$P8*12),CG$6,"Y")+1))),('Rent Roll'!$H8*'Rent Roll'!$D8/12)*((1+'Rent Roll'!$N8)^DATEDIF('Summary &amp; Purchase Assumptions'!$C$18,CG$6,"Y")))))</f>
        <v>-</v>
      </c>
      <c r="CH14" s="227" t="str">
        <f ca="1">IF(CH$6&gt;='Rent Roll'!$M22,('Rent Roll'!$G22*'Rent Roll'!$D8/12)*((1+'Rent Roll'!$X22)^DATEDIF('Rent Roll'!$M22,CH$6,"Y")),
IF(CH$6&gt;'Rent Roll'!$L8,"-",
IF('Rent Roll'!$P8&gt;0,
IF(AND('Rent Roll'!$P8&gt;0,EDATE('Rent Roll'!$K8,'Rent Roll'!$P8*12)&gt;='Commercial Lease'!CH$6),
('Rent Roll'!$H8*'Rent Roll'!$D8/12)*((1+'Rent Roll'!$N8)^DATEDIF('Summary &amp; Purchase Assumptions'!$C$18,CH$6,"Y")),
OFFSET(CG14,0,-DATEDIF(EDATE('Rent Roll'!$K8,'Rent Roll'!$P8*12),CH$6,"M"))*((1+'Rent Roll'!$O8)^(DATEDIF(EDATE('Rent Roll'!$K8,'Rent Roll'!$P8*12),CH$6,"Y")+1))),('Rent Roll'!$H8*'Rent Roll'!$D8/12)*((1+'Rent Roll'!$N8)^DATEDIF('Summary &amp; Purchase Assumptions'!$C$18,CH$6,"Y")))))</f>
        <v>-</v>
      </c>
      <c r="CI14" s="227" t="str">
        <f ca="1">IF(CI$6&gt;='Rent Roll'!$M22,('Rent Roll'!$G22*'Rent Roll'!$D8/12)*((1+'Rent Roll'!$X22)^DATEDIF('Rent Roll'!$M22,CI$6,"Y")),
IF(CI$6&gt;'Rent Roll'!$L8,"-",
IF('Rent Roll'!$P8&gt;0,
IF(AND('Rent Roll'!$P8&gt;0,EDATE('Rent Roll'!$K8,'Rent Roll'!$P8*12)&gt;='Commercial Lease'!CI$6),
('Rent Roll'!$H8*'Rent Roll'!$D8/12)*((1+'Rent Roll'!$N8)^DATEDIF('Summary &amp; Purchase Assumptions'!$C$18,CI$6,"Y")),
OFFSET(CH14,0,-DATEDIF(EDATE('Rent Roll'!$K8,'Rent Roll'!$P8*12),CI$6,"M"))*((1+'Rent Roll'!$O8)^(DATEDIF(EDATE('Rent Roll'!$K8,'Rent Roll'!$P8*12),CI$6,"Y")+1))),('Rent Roll'!$H8*'Rent Roll'!$D8/12)*((1+'Rent Roll'!$N8)^DATEDIF('Summary &amp; Purchase Assumptions'!$C$18,CI$6,"Y")))))</f>
        <v>-</v>
      </c>
      <c r="CJ14" s="227" t="str">
        <f ca="1">IF(CJ$6&gt;='Rent Roll'!$M22,('Rent Roll'!$G22*'Rent Roll'!$D8/12)*((1+'Rent Roll'!$X22)^DATEDIF('Rent Roll'!$M22,CJ$6,"Y")),
IF(CJ$6&gt;'Rent Roll'!$L8,"-",
IF('Rent Roll'!$P8&gt;0,
IF(AND('Rent Roll'!$P8&gt;0,EDATE('Rent Roll'!$K8,'Rent Roll'!$P8*12)&gt;='Commercial Lease'!CJ$6),
('Rent Roll'!$H8*'Rent Roll'!$D8/12)*((1+'Rent Roll'!$N8)^DATEDIF('Summary &amp; Purchase Assumptions'!$C$18,CJ$6,"Y")),
OFFSET(CI14,0,-DATEDIF(EDATE('Rent Roll'!$K8,'Rent Roll'!$P8*12),CJ$6,"M"))*((1+'Rent Roll'!$O8)^(DATEDIF(EDATE('Rent Roll'!$K8,'Rent Roll'!$P8*12),CJ$6,"Y")+1))),('Rent Roll'!$H8*'Rent Roll'!$D8/12)*((1+'Rent Roll'!$N8)^DATEDIF('Summary &amp; Purchase Assumptions'!$C$18,CJ$6,"Y")))))</f>
        <v>-</v>
      </c>
      <c r="CK14" s="227" t="str">
        <f ca="1">IF(CK$6&gt;='Rent Roll'!$M22,('Rent Roll'!$G22*'Rent Roll'!$D8/12)*((1+'Rent Roll'!$X22)^DATEDIF('Rent Roll'!$M22,CK$6,"Y")),
IF(CK$6&gt;'Rent Roll'!$L8,"-",
IF('Rent Roll'!$P8&gt;0,
IF(AND('Rent Roll'!$P8&gt;0,EDATE('Rent Roll'!$K8,'Rent Roll'!$P8*12)&gt;='Commercial Lease'!CK$6),
('Rent Roll'!$H8*'Rent Roll'!$D8/12)*((1+'Rent Roll'!$N8)^DATEDIF('Summary &amp; Purchase Assumptions'!$C$18,CK$6,"Y")),
OFFSET(CJ14,0,-DATEDIF(EDATE('Rent Roll'!$K8,'Rent Roll'!$P8*12),CK$6,"M"))*((1+'Rent Roll'!$O8)^(DATEDIF(EDATE('Rent Roll'!$K8,'Rent Roll'!$P8*12),CK$6,"Y")+1))),('Rent Roll'!$H8*'Rent Roll'!$D8/12)*((1+'Rent Roll'!$N8)^DATEDIF('Summary &amp; Purchase Assumptions'!$C$18,CK$6,"Y")))))</f>
        <v>-</v>
      </c>
      <c r="CL14" s="227" t="str">
        <f ca="1">IF(CL$6&gt;='Rent Roll'!$M22,('Rent Roll'!$G22*'Rent Roll'!$D8/12)*((1+'Rent Roll'!$X22)^DATEDIF('Rent Roll'!$M22,CL$6,"Y")),
IF(CL$6&gt;'Rent Roll'!$L8,"-",
IF('Rent Roll'!$P8&gt;0,
IF(AND('Rent Roll'!$P8&gt;0,EDATE('Rent Roll'!$K8,'Rent Roll'!$P8*12)&gt;='Commercial Lease'!CL$6),
('Rent Roll'!$H8*'Rent Roll'!$D8/12)*((1+'Rent Roll'!$N8)^DATEDIF('Summary &amp; Purchase Assumptions'!$C$18,CL$6,"Y")),
OFFSET(CK14,0,-DATEDIF(EDATE('Rent Roll'!$K8,'Rent Roll'!$P8*12),CL$6,"M"))*((1+'Rent Roll'!$O8)^(DATEDIF(EDATE('Rent Roll'!$K8,'Rent Roll'!$P8*12),CL$6,"Y")+1))),('Rent Roll'!$H8*'Rent Roll'!$D8/12)*((1+'Rent Roll'!$N8)^DATEDIF('Summary &amp; Purchase Assumptions'!$C$18,CL$6,"Y")))))</f>
        <v>-</v>
      </c>
      <c r="CM14" s="227" t="str">
        <f ca="1">IF(CM$6&gt;='Rent Roll'!$M22,('Rent Roll'!$G22*'Rent Roll'!$D8/12)*((1+'Rent Roll'!$X22)^DATEDIF('Rent Roll'!$M22,CM$6,"Y")),
IF(CM$6&gt;'Rent Roll'!$L8,"-",
IF('Rent Roll'!$P8&gt;0,
IF(AND('Rent Roll'!$P8&gt;0,EDATE('Rent Roll'!$K8,'Rent Roll'!$P8*12)&gt;='Commercial Lease'!CM$6),
('Rent Roll'!$H8*'Rent Roll'!$D8/12)*((1+'Rent Roll'!$N8)^DATEDIF('Summary &amp; Purchase Assumptions'!$C$18,CM$6,"Y")),
OFFSET(CL14,0,-DATEDIF(EDATE('Rent Roll'!$K8,'Rent Roll'!$P8*12),CM$6,"M"))*((1+'Rent Roll'!$O8)^(DATEDIF(EDATE('Rent Roll'!$K8,'Rent Roll'!$P8*12),CM$6,"Y")+1))),('Rent Roll'!$H8*'Rent Roll'!$D8/12)*((1+'Rent Roll'!$N8)^DATEDIF('Summary &amp; Purchase Assumptions'!$C$18,CM$6,"Y")))))</f>
        <v>-</v>
      </c>
      <c r="CN14" s="227" t="str">
        <f ca="1">IF(CN$6&gt;='Rent Roll'!$M22,('Rent Roll'!$G22*'Rent Roll'!$D8/12)*((1+'Rent Roll'!$X22)^DATEDIF('Rent Roll'!$M22,CN$6,"Y")),
IF(CN$6&gt;'Rent Roll'!$L8,"-",
IF('Rent Roll'!$P8&gt;0,
IF(AND('Rent Roll'!$P8&gt;0,EDATE('Rent Roll'!$K8,'Rent Roll'!$P8*12)&gt;='Commercial Lease'!CN$6),
('Rent Roll'!$H8*'Rent Roll'!$D8/12)*((1+'Rent Roll'!$N8)^DATEDIF('Summary &amp; Purchase Assumptions'!$C$18,CN$6,"Y")),
OFFSET(CM14,0,-DATEDIF(EDATE('Rent Roll'!$K8,'Rent Roll'!$P8*12),CN$6,"M"))*((1+'Rent Roll'!$O8)^(DATEDIF(EDATE('Rent Roll'!$K8,'Rent Roll'!$P8*12),CN$6,"Y")+1))),('Rent Roll'!$H8*'Rent Roll'!$D8/12)*((1+'Rent Roll'!$N8)^DATEDIF('Summary &amp; Purchase Assumptions'!$C$18,CN$6,"Y")))))</f>
        <v>-</v>
      </c>
      <c r="CO14" s="227" t="str">
        <f ca="1">IF(CO$6&gt;='Rent Roll'!$M22,('Rent Roll'!$G22*'Rent Roll'!$D8/12)*((1+'Rent Roll'!$X22)^DATEDIF('Rent Roll'!$M22,CO$6,"Y")),
IF(CO$6&gt;'Rent Roll'!$L8,"-",
IF('Rent Roll'!$P8&gt;0,
IF(AND('Rent Roll'!$P8&gt;0,EDATE('Rent Roll'!$K8,'Rent Roll'!$P8*12)&gt;='Commercial Lease'!CO$6),
('Rent Roll'!$H8*'Rent Roll'!$D8/12)*((1+'Rent Roll'!$N8)^DATEDIF('Summary &amp; Purchase Assumptions'!$C$18,CO$6,"Y")),
OFFSET(CN14,0,-DATEDIF(EDATE('Rent Roll'!$K8,'Rent Roll'!$P8*12),CO$6,"M"))*((1+'Rent Roll'!$O8)^(DATEDIF(EDATE('Rent Roll'!$K8,'Rent Roll'!$P8*12),CO$6,"Y")+1))),('Rent Roll'!$H8*'Rent Roll'!$D8/12)*((1+'Rent Roll'!$N8)^DATEDIF('Summary &amp; Purchase Assumptions'!$C$18,CO$6,"Y")))))</f>
        <v>-</v>
      </c>
      <c r="CP14" s="227" t="str">
        <f ca="1">IF(CP$6&gt;='Rent Roll'!$M22,('Rent Roll'!$G22*'Rent Roll'!$D8/12)*((1+'Rent Roll'!$X22)^DATEDIF('Rent Roll'!$M22,CP$6,"Y")),
IF(CP$6&gt;'Rent Roll'!$L8,"-",
IF('Rent Roll'!$P8&gt;0,
IF(AND('Rent Roll'!$P8&gt;0,EDATE('Rent Roll'!$K8,'Rent Roll'!$P8*12)&gt;='Commercial Lease'!CP$6),
('Rent Roll'!$H8*'Rent Roll'!$D8/12)*((1+'Rent Roll'!$N8)^DATEDIF('Summary &amp; Purchase Assumptions'!$C$18,CP$6,"Y")),
OFFSET(CO14,0,-DATEDIF(EDATE('Rent Roll'!$K8,'Rent Roll'!$P8*12),CP$6,"M"))*((1+'Rent Roll'!$O8)^(DATEDIF(EDATE('Rent Roll'!$K8,'Rent Roll'!$P8*12),CP$6,"Y")+1))),('Rent Roll'!$H8*'Rent Roll'!$D8/12)*((1+'Rent Roll'!$N8)^DATEDIF('Summary &amp; Purchase Assumptions'!$C$18,CP$6,"Y")))))</f>
        <v>-</v>
      </c>
      <c r="CQ14" s="227" t="str">
        <f ca="1">IF(CQ$6&gt;='Rent Roll'!$M22,('Rent Roll'!$G22*'Rent Roll'!$D8/12)*((1+'Rent Roll'!$X22)^DATEDIF('Rent Roll'!$M22,CQ$6,"Y")),
IF(CQ$6&gt;'Rent Roll'!$L8,"-",
IF('Rent Roll'!$P8&gt;0,
IF(AND('Rent Roll'!$P8&gt;0,EDATE('Rent Roll'!$K8,'Rent Roll'!$P8*12)&gt;='Commercial Lease'!CQ$6),
('Rent Roll'!$H8*'Rent Roll'!$D8/12)*((1+'Rent Roll'!$N8)^DATEDIF('Summary &amp; Purchase Assumptions'!$C$18,CQ$6,"Y")),
OFFSET(CP14,0,-DATEDIF(EDATE('Rent Roll'!$K8,'Rent Roll'!$P8*12),CQ$6,"M"))*((1+'Rent Roll'!$O8)^(DATEDIF(EDATE('Rent Roll'!$K8,'Rent Roll'!$P8*12),CQ$6,"Y")+1))),('Rent Roll'!$H8*'Rent Roll'!$D8/12)*((1+'Rent Roll'!$N8)^DATEDIF('Summary &amp; Purchase Assumptions'!$C$18,CQ$6,"Y")))))</f>
        <v>-</v>
      </c>
      <c r="CR14" s="227" t="str">
        <f ca="1">IF(CR$6&gt;='Rent Roll'!$M22,('Rent Roll'!$G22*'Rent Roll'!$D8/12)*((1+'Rent Roll'!$X22)^DATEDIF('Rent Roll'!$M22,CR$6,"Y")),
IF(CR$6&gt;'Rent Roll'!$L8,"-",
IF('Rent Roll'!$P8&gt;0,
IF(AND('Rent Roll'!$P8&gt;0,EDATE('Rent Roll'!$K8,'Rent Roll'!$P8*12)&gt;='Commercial Lease'!CR$6),
('Rent Roll'!$H8*'Rent Roll'!$D8/12)*((1+'Rent Roll'!$N8)^DATEDIF('Summary &amp; Purchase Assumptions'!$C$18,CR$6,"Y")),
OFFSET(CQ14,0,-DATEDIF(EDATE('Rent Roll'!$K8,'Rent Roll'!$P8*12),CR$6,"M"))*((1+'Rent Roll'!$O8)^(DATEDIF(EDATE('Rent Roll'!$K8,'Rent Roll'!$P8*12),CR$6,"Y")+1))),('Rent Roll'!$H8*'Rent Roll'!$D8/12)*((1+'Rent Roll'!$N8)^DATEDIF('Summary &amp; Purchase Assumptions'!$C$18,CR$6,"Y")))))</f>
        <v>-</v>
      </c>
      <c r="CS14" s="227" t="str">
        <f ca="1">IF(CS$6&gt;='Rent Roll'!$M22,('Rent Roll'!$G22*'Rent Roll'!$D8/12)*((1+'Rent Roll'!$X22)^DATEDIF('Rent Roll'!$M22,CS$6,"Y")),
IF(CS$6&gt;'Rent Roll'!$L8,"-",
IF('Rent Roll'!$P8&gt;0,
IF(AND('Rent Roll'!$P8&gt;0,EDATE('Rent Roll'!$K8,'Rent Roll'!$P8*12)&gt;='Commercial Lease'!CS$6),
('Rent Roll'!$H8*'Rent Roll'!$D8/12)*((1+'Rent Roll'!$N8)^DATEDIF('Summary &amp; Purchase Assumptions'!$C$18,CS$6,"Y")),
OFFSET(CR14,0,-DATEDIF(EDATE('Rent Roll'!$K8,'Rent Roll'!$P8*12),CS$6,"M"))*((1+'Rent Roll'!$O8)^(DATEDIF(EDATE('Rent Roll'!$K8,'Rent Roll'!$P8*12),CS$6,"Y")+1))),('Rent Roll'!$H8*'Rent Roll'!$D8/12)*((1+'Rent Roll'!$N8)^DATEDIF('Summary &amp; Purchase Assumptions'!$C$18,CS$6,"Y")))))</f>
        <v>-</v>
      </c>
      <c r="CT14" s="227" t="str">
        <f ca="1">IF(CT$6&gt;='Rent Roll'!$M22,('Rent Roll'!$G22*'Rent Roll'!$D8/12)*((1+'Rent Roll'!$X22)^DATEDIF('Rent Roll'!$M22,CT$6,"Y")),
IF(CT$6&gt;'Rent Roll'!$L8,"-",
IF('Rent Roll'!$P8&gt;0,
IF(AND('Rent Roll'!$P8&gt;0,EDATE('Rent Roll'!$K8,'Rent Roll'!$P8*12)&gt;='Commercial Lease'!CT$6),
('Rent Roll'!$H8*'Rent Roll'!$D8/12)*((1+'Rent Roll'!$N8)^DATEDIF('Summary &amp; Purchase Assumptions'!$C$18,CT$6,"Y")),
OFFSET(CS14,0,-DATEDIF(EDATE('Rent Roll'!$K8,'Rent Roll'!$P8*12),CT$6,"M"))*((1+'Rent Roll'!$O8)^(DATEDIF(EDATE('Rent Roll'!$K8,'Rent Roll'!$P8*12),CT$6,"Y")+1))),('Rent Roll'!$H8*'Rent Roll'!$D8/12)*((1+'Rent Roll'!$N8)^DATEDIF('Summary &amp; Purchase Assumptions'!$C$18,CT$6,"Y")))))</f>
        <v>-</v>
      </c>
      <c r="CU14" s="227" t="str">
        <f ca="1">IF(CU$6&gt;='Rent Roll'!$M22,('Rent Roll'!$G22*'Rent Roll'!$D8/12)*((1+'Rent Roll'!$X22)^DATEDIF('Rent Roll'!$M22,CU$6,"Y")),
IF(CU$6&gt;'Rent Roll'!$L8,"-",
IF('Rent Roll'!$P8&gt;0,
IF(AND('Rent Roll'!$P8&gt;0,EDATE('Rent Roll'!$K8,'Rent Roll'!$P8*12)&gt;='Commercial Lease'!CU$6),
('Rent Roll'!$H8*'Rent Roll'!$D8/12)*((1+'Rent Roll'!$N8)^DATEDIF('Summary &amp; Purchase Assumptions'!$C$18,CU$6,"Y")),
OFFSET(CT14,0,-DATEDIF(EDATE('Rent Roll'!$K8,'Rent Roll'!$P8*12),CU$6,"M"))*((1+'Rent Roll'!$O8)^(DATEDIF(EDATE('Rent Roll'!$K8,'Rent Roll'!$P8*12),CU$6,"Y")+1))),('Rent Roll'!$H8*'Rent Roll'!$D8/12)*((1+'Rent Roll'!$N8)^DATEDIF('Summary &amp; Purchase Assumptions'!$C$18,CU$6,"Y")))))</f>
        <v>-</v>
      </c>
      <c r="CV14" s="227" t="str">
        <f ca="1">IF(CV$6&gt;='Rent Roll'!$M22,('Rent Roll'!$G22*'Rent Roll'!$D8/12)*((1+'Rent Roll'!$X22)^DATEDIF('Rent Roll'!$M22,CV$6,"Y")),
IF(CV$6&gt;'Rent Roll'!$L8,"-",
IF('Rent Roll'!$P8&gt;0,
IF(AND('Rent Roll'!$P8&gt;0,EDATE('Rent Roll'!$K8,'Rent Roll'!$P8*12)&gt;='Commercial Lease'!CV$6),
('Rent Roll'!$H8*'Rent Roll'!$D8/12)*((1+'Rent Roll'!$N8)^DATEDIF('Summary &amp; Purchase Assumptions'!$C$18,CV$6,"Y")),
OFFSET(CU14,0,-DATEDIF(EDATE('Rent Roll'!$K8,'Rent Roll'!$P8*12),CV$6,"M"))*((1+'Rent Roll'!$O8)^(DATEDIF(EDATE('Rent Roll'!$K8,'Rent Roll'!$P8*12),CV$6,"Y")+1))),('Rent Roll'!$H8*'Rent Roll'!$D8/12)*((1+'Rent Roll'!$N8)^DATEDIF('Summary &amp; Purchase Assumptions'!$C$18,CV$6,"Y")))))</f>
        <v>-</v>
      </c>
      <c r="CW14" s="227" t="str">
        <f ca="1">IF(CW$6&gt;='Rent Roll'!$M22,('Rent Roll'!$G22*'Rent Roll'!$D8/12)*((1+'Rent Roll'!$X22)^DATEDIF('Rent Roll'!$M22,CW$6,"Y")),
IF(CW$6&gt;'Rent Roll'!$L8,"-",
IF('Rent Roll'!$P8&gt;0,
IF(AND('Rent Roll'!$P8&gt;0,EDATE('Rent Roll'!$K8,'Rent Roll'!$P8*12)&gt;='Commercial Lease'!CW$6),
('Rent Roll'!$H8*'Rent Roll'!$D8/12)*((1+'Rent Roll'!$N8)^DATEDIF('Summary &amp; Purchase Assumptions'!$C$18,CW$6,"Y")),
OFFSET(CV14,0,-DATEDIF(EDATE('Rent Roll'!$K8,'Rent Roll'!$P8*12),CW$6,"M"))*((1+'Rent Roll'!$O8)^(DATEDIF(EDATE('Rent Roll'!$K8,'Rent Roll'!$P8*12),CW$6,"Y")+1))),('Rent Roll'!$H8*'Rent Roll'!$D8/12)*((1+'Rent Roll'!$N8)^DATEDIF('Summary &amp; Purchase Assumptions'!$C$18,CW$6,"Y")))))</f>
        <v>-</v>
      </c>
      <c r="CX14" s="227" t="str">
        <f ca="1">IF(CX$6&gt;='Rent Roll'!$M22,('Rent Roll'!$G22*'Rent Roll'!$D8/12)*((1+'Rent Roll'!$X22)^DATEDIF('Rent Roll'!$M22,CX$6,"Y")),
IF(CX$6&gt;'Rent Roll'!$L8,"-",
IF('Rent Roll'!$P8&gt;0,
IF(AND('Rent Roll'!$P8&gt;0,EDATE('Rent Roll'!$K8,'Rent Roll'!$P8*12)&gt;='Commercial Lease'!CX$6),
('Rent Roll'!$H8*'Rent Roll'!$D8/12)*((1+'Rent Roll'!$N8)^DATEDIF('Summary &amp; Purchase Assumptions'!$C$18,CX$6,"Y")),
OFFSET(CW14,0,-DATEDIF(EDATE('Rent Roll'!$K8,'Rent Roll'!$P8*12),CX$6,"M"))*((1+'Rent Roll'!$O8)^(DATEDIF(EDATE('Rent Roll'!$K8,'Rent Roll'!$P8*12),CX$6,"Y")+1))),('Rent Roll'!$H8*'Rent Roll'!$D8/12)*((1+'Rent Roll'!$N8)^DATEDIF('Summary &amp; Purchase Assumptions'!$C$18,CX$6,"Y")))))</f>
        <v>-</v>
      </c>
      <c r="CY14" s="227" t="str">
        <f ca="1">IF(CY$6&gt;='Rent Roll'!$M22,('Rent Roll'!$G22*'Rent Roll'!$D8/12)*((1+'Rent Roll'!$X22)^DATEDIF('Rent Roll'!$M22,CY$6,"Y")),
IF(CY$6&gt;'Rent Roll'!$L8,"-",
IF('Rent Roll'!$P8&gt;0,
IF(AND('Rent Roll'!$P8&gt;0,EDATE('Rent Roll'!$K8,'Rent Roll'!$P8*12)&gt;='Commercial Lease'!CY$6),
('Rent Roll'!$H8*'Rent Roll'!$D8/12)*((1+'Rent Roll'!$N8)^DATEDIF('Summary &amp; Purchase Assumptions'!$C$18,CY$6,"Y")),
OFFSET(CX14,0,-DATEDIF(EDATE('Rent Roll'!$K8,'Rent Roll'!$P8*12),CY$6,"M"))*((1+'Rent Roll'!$O8)^(DATEDIF(EDATE('Rent Roll'!$K8,'Rent Roll'!$P8*12),CY$6,"Y")+1))),('Rent Roll'!$H8*'Rent Roll'!$D8/12)*((1+'Rent Roll'!$N8)^DATEDIF('Summary &amp; Purchase Assumptions'!$C$18,CY$6,"Y")))))</f>
        <v>-</v>
      </c>
      <c r="CZ14" s="227" t="str">
        <f ca="1">IF(CZ$6&gt;='Rent Roll'!$M22,('Rent Roll'!$G22*'Rent Roll'!$D8/12)*((1+'Rent Roll'!$X22)^DATEDIF('Rent Roll'!$M22,CZ$6,"Y")),
IF(CZ$6&gt;'Rent Roll'!$L8,"-",
IF('Rent Roll'!$P8&gt;0,
IF(AND('Rent Roll'!$P8&gt;0,EDATE('Rent Roll'!$K8,'Rent Roll'!$P8*12)&gt;='Commercial Lease'!CZ$6),
('Rent Roll'!$H8*'Rent Roll'!$D8/12)*((1+'Rent Roll'!$N8)^DATEDIF('Summary &amp; Purchase Assumptions'!$C$18,CZ$6,"Y")),
OFFSET(CY14,0,-DATEDIF(EDATE('Rent Roll'!$K8,'Rent Roll'!$P8*12),CZ$6,"M"))*((1+'Rent Roll'!$O8)^(DATEDIF(EDATE('Rent Roll'!$K8,'Rent Roll'!$P8*12),CZ$6,"Y")+1))),('Rent Roll'!$H8*'Rent Roll'!$D8/12)*((1+'Rent Roll'!$N8)^DATEDIF('Summary &amp; Purchase Assumptions'!$C$18,CZ$6,"Y")))))</f>
        <v>-</v>
      </c>
      <c r="DA14" s="227" t="str">
        <f ca="1">IF(DA$6&gt;='Rent Roll'!$M22,('Rent Roll'!$G22*'Rent Roll'!$D8/12)*((1+'Rent Roll'!$X22)^DATEDIF('Rent Roll'!$M22,DA$6,"Y")),
IF(DA$6&gt;'Rent Roll'!$L8,"-",
IF('Rent Roll'!$P8&gt;0,
IF(AND('Rent Roll'!$P8&gt;0,EDATE('Rent Roll'!$K8,'Rent Roll'!$P8*12)&gt;='Commercial Lease'!DA$6),
('Rent Roll'!$H8*'Rent Roll'!$D8/12)*((1+'Rent Roll'!$N8)^DATEDIF('Summary &amp; Purchase Assumptions'!$C$18,DA$6,"Y")),
OFFSET(CZ14,0,-DATEDIF(EDATE('Rent Roll'!$K8,'Rent Roll'!$P8*12),DA$6,"M"))*((1+'Rent Roll'!$O8)^(DATEDIF(EDATE('Rent Roll'!$K8,'Rent Roll'!$P8*12),DA$6,"Y")+1))),('Rent Roll'!$H8*'Rent Roll'!$D8/12)*((1+'Rent Roll'!$N8)^DATEDIF('Summary &amp; Purchase Assumptions'!$C$18,DA$6,"Y")))))</f>
        <v>-</v>
      </c>
      <c r="DB14" s="227" t="str">
        <f ca="1">IF(DB$6&gt;='Rent Roll'!$M22,('Rent Roll'!$G22*'Rent Roll'!$D8/12)*((1+'Rent Roll'!$X22)^DATEDIF('Rent Roll'!$M22,DB$6,"Y")),
IF(DB$6&gt;'Rent Roll'!$L8,"-",
IF('Rent Roll'!$P8&gt;0,
IF(AND('Rent Roll'!$P8&gt;0,EDATE('Rent Roll'!$K8,'Rent Roll'!$P8*12)&gt;='Commercial Lease'!DB$6),
('Rent Roll'!$H8*'Rent Roll'!$D8/12)*((1+'Rent Roll'!$N8)^DATEDIF('Summary &amp; Purchase Assumptions'!$C$18,DB$6,"Y")),
OFFSET(DA14,0,-DATEDIF(EDATE('Rent Roll'!$K8,'Rent Roll'!$P8*12),DB$6,"M"))*((1+'Rent Roll'!$O8)^(DATEDIF(EDATE('Rent Roll'!$K8,'Rent Roll'!$P8*12),DB$6,"Y")+1))),('Rent Roll'!$H8*'Rent Roll'!$D8/12)*((1+'Rent Roll'!$N8)^DATEDIF('Summary &amp; Purchase Assumptions'!$C$18,DB$6,"Y")))))</f>
        <v>-</v>
      </c>
      <c r="DC14" s="227" t="str">
        <f ca="1">IF(DC$6&gt;='Rent Roll'!$M22,('Rent Roll'!$G22*'Rent Roll'!$D8/12)*((1+'Rent Roll'!$X22)^DATEDIF('Rent Roll'!$M22,DC$6,"Y")),
IF(DC$6&gt;'Rent Roll'!$L8,"-",
IF('Rent Roll'!$P8&gt;0,
IF(AND('Rent Roll'!$P8&gt;0,EDATE('Rent Roll'!$K8,'Rent Roll'!$P8*12)&gt;='Commercial Lease'!DC$6),
('Rent Roll'!$H8*'Rent Roll'!$D8/12)*((1+'Rent Roll'!$N8)^DATEDIF('Summary &amp; Purchase Assumptions'!$C$18,DC$6,"Y")),
OFFSET(DB14,0,-DATEDIF(EDATE('Rent Roll'!$K8,'Rent Roll'!$P8*12),DC$6,"M"))*((1+'Rent Roll'!$O8)^(DATEDIF(EDATE('Rent Roll'!$K8,'Rent Roll'!$P8*12),DC$6,"Y")+1))),('Rent Roll'!$H8*'Rent Roll'!$D8/12)*((1+'Rent Roll'!$N8)^DATEDIF('Summary &amp; Purchase Assumptions'!$C$18,DC$6,"Y")))))</f>
        <v>-</v>
      </c>
      <c r="DD14" s="227" t="str">
        <f ca="1">IF(DD$6&gt;='Rent Roll'!$M22,('Rent Roll'!$G22*'Rent Roll'!$D8/12)*((1+'Rent Roll'!$X22)^DATEDIF('Rent Roll'!$M22,DD$6,"Y")),
IF(DD$6&gt;'Rent Roll'!$L8,"-",
IF('Rent Roll'!$P8&gt;0,
IF(AND('Rent Roll'!$P8&gt;0,EDATE('Rent Roll'!$K8,'Rent Roll'!$P8*12)&gt;='Commercial Lease'!DD$6),
('Rent Roll'!$H8*'Rent Roll'!$D8/12)*((1+'Rent Roll'!$N8)^DATEDIF('Summary &amp; Purchase Assumptions'!$C$18,DD$6,"Y")),
OFFSET(DC14,0,-DATEDIF(EDATE('Rent Roll'!$K8,'Rent Roll'!$P8*12),DD$6,"M"))*((1+'Rent Roll'!$O8)^(DATEDIF(EDATE('Rent Roll'!$K8,'Rent Roll'!$P8*12),DD$6,"Y")+1))),('Rent Roll'!$H8*'Rent Roll'!$D8/12)*((1+'Rent Roll'!$N8)^DATEDIF('Summary &amp; Purchase Assumptions'!$C$18,DD$6,"Y")))))</f>
        <v>-</v>
      </c>
      <c r="DE14" s="227" t="str">
        <f ca="1">IF(DE$6&gt;='Rent Roll'!$M22,('Rent Roll'!$G22*'Rent Roll'!$D8/12)*((1+'Rent Roll'!$X22)^DATEDIF('Rent Roll'!$M22,DE$6,"Y")),
IF(DE$6&gt;'Rent Roll'!$L8,"-",
IF('Rent Roll'!$P8&gt;0,
IF(AND('Rent Roll'!$P8&gt;0,EDATE('Rent Roll'!$K8,'Rent Roll'!$P8*12)&gt;='Commercial Lease'!DE$6),
('Rent Roll'!$H8*'Rent Roll'!$D8/12)*((1+'Rent Roll'!$N8)^DATEDIF('Summary &amp; Purchase Assumptions'!$C$18,DE$6,"Y")),
OFFSET(DD14,0,-DATEDIF(EDATE('Rent Roll'!$K8,'Rent Roll'!$P8*12),DE$6,"M"))*((1+'Rent Roll'!$O8)^(DATEDIF(EDATE('Rent Roll'!$K8,'Rent Roll'!$P8*12),DE$6,"Y")+1))),('Rent Roll'!$H8*'Rent Roll'!$D8/12)*((1+'Rent Roll'!$N8)^DATEDIF('Summary &amp; Purchase Assumptions'!$C$18,DE$6,"Y")))))</f>
        <v>-</v>
      </c>
      <c r="DF14" s="227" t="str">
        <f ca="1">IF(DF$6&gt;='Rent Roll'!$M22,('Rent Roll'!$G22*'Rent Roll'!$D8/12)*((1+'Rent Roll'!$X22)^DATEDIF('Rent Roll'!$M22,DF$6,"Y")),
IF(DF$6&gt;'Rent Roll'!$L8,"-",
IF('Rent Roll'!$P8&gt;0,
IF(AND('Rent Roll'!$P8&gt;0,EDATE('Rent Roll'!$K8,'Rent Roll'!$P8*12)&gt;='Commercial Lease'!DF$6),
('Rent Roll'!$H8*'Rent Roll'!$D8/12)*((1+'Rent Roll'!$N8)^DATEDIF('Summary &amp; Purchase Assumptions'!$C$18,DF$6,"Y")),
OFFSET(DE14,0,-DATEDIF(EDATE('Rent Roll'!$K8,'Rent Roll'!$P8*12),DF$6,"M"))*((1+'Rent Roll'!$O8)^(DATEDIF(EDATE('Rent Roll'!$K8,'Rent Roll'!$P8*12),DF$6,"Y")+1))),('Rent Roll'!$H8*'Rent Roll'!$D8/12)*((1+'Rent Roll'!$N8)^DATEDIF('Summary &amp; Purchase Assumptions'!$C$18,DF$6,"Y")))))</f>
        <v>-</v>
      </c>
      <c r="DG14" s="227" t="str">
        <f ca="1">IF(DG$6&gt;='Rent Roll'!$M22,('Rent Roll'!$G22*'Rent Roll'!$D8/12)*((1+'Rent Roll'!$X22)^DATEDIF('Rent Roll'!$M22,DG$6,"Y")),
IF(DG$6&gt;'Rent Roll'!$L8,"-",
IF('Rent Roll'!$P8&gt;0,
IF(AND('Rent Roll'!$P8&gt;0,EDATE('Rent Roll'!$K8,'Rent Roll'!$P8*12)&gt;='Commercial Lease'!DG$6),
('Rent Roll'!$H8*'Rent Roll'!$D8/12)*((1+'Rent Roll'!$N8)^DATEDIF('Summary &amp; Purchase Assumptions'!$C$18,DG$6,"Y")),
OFFSET(DF14,0,-DATEDIF(EDATE('Rent Roll'!$K8,'Rent Roll'!$P8*12),DG$6,"M"))*((1+'Rent Roll'!$O8)^(DATEDIF(EDATE('Rent Roll'!$K8,'Rent Roll'!$P8*12),DG$6,"Y")+1))),('Rent Roll'!$H8*'Rent Roll'!$D8/12)*((1+'Rent Roll'!$N8)^DATEDIF('Summary &amp; Purchase Assumptions'!$C$18,DG$6,"Y")))))</f>
        <v>-</v>
      </c>
      <c r="DH14" s="227" t="str">
        <f ca="1">IF(DH$6&gt;='Rent Roll'!$M22,('Rent Roll'!$G22*'Rent Roll'!$D8/12)*((1+'Rent Roll'!$X22)^DATEDIF('Rent Roll'!$M22,DH$6,"Y")),
IF(DH$6&gt;'Rent Roll'!$L8,"-",
IF('Rent Roll'!$P8&gt;0,
IF(AND('Rent Roll'!$P8&gt;0,EDATE('Rent Roll'!$K8,'Rent Roll'!$P8*12)&gt;='Commercial Lease'!DH$6),
('Rent Roll'!$H8*'Rent Roll'!$D8/12)*((1+'Rent Roll'!$N8)^DATEDIF('Summary &amp; Purchase Assumptions'!$C$18,DH$6,"Y")),
OFFSET(DG14,0,-DATEDIF(EDATE('Rent Roll'!$K8,'Rent Roll'!$P8*12),DH$6,"M"))*((1+'Rent Roll'!$O8)^(DATEDIF(EDATE('Rent Roll'!$K8,'Rent Roll'!$P8*12),DH$6,"Y")+1))),('Rent Roll'!$H8*'Rent Roll'!$D8/12)*((1+'Rent Roll'!$N8)^DATEDIF('Summary &amp; Purchase Assumptions'!$C$18,DH$6,"Y")))))</f>
        <v>-</v>
      </c>
      <c r="DI14" s="227" t="str">
        <f ca="1">IF(DI$6&gt;='Rent Roll'!$M22,('Rent Roll'!$G22*'Rent Roll'!$D8/12)*((1+'Rent Roll'!$X22)^DATEDIF('Rent Roll'!$M22,DI$6,"Y")),
IF(DI$6&gt;'Rent Roll'!$L8,"-",
IF('Rent Roll'!$P8&gt;0,
IF(AND('Rent Roll'!$P8&gt;0,EDATE('Rent Roll'!$K8,'Rent Roll'!$P8*12)&gt;='Commercial Lease'!DI$6),
('Rent Roll'!$H8*'Rent Roll'!$D8/12)*((1+'Rent Roll'!$N8)^DATEDIF('Summary &amp; Purchase Assumptions'!$C$18,DI$6,"Y")),
OFFSET(DH14,0,-DATEDIF(EDATE('Rent Roll'!$K8,'Rent Roll'!$P8*12),DI$6,"M"))*((1+'Rent Roll'!$O8)^(DATEDIF(EDATE('Rent Roll'!$K8,'Rent Roll'!$P8*12),DI$6,"Y")+1))),('Rent Roll'!$H8*'Rent Roll'!$D8/12)*((1+'Rent Roll'!$N8)^DATEDIF('Summary &amp; Purchase Assumptions'!$C$18,DI$6,"Y")))))</f>
        <v>-</v>
      </c>
      <c r="DJ14" s="227" t="str">
        <f ca="1">IF(DJ$6&gt;='Rent Roll'!$M22,('Rent Roll'!$G22*'Rent Roll'!$D8/12)*((1+'Rent Roll'!$X22)^DATEDIF('Rent Roll'!$M22,DJ$6,"Y")),
IF(DJ$6&gt;'Rent Roll'!$L8,"-",
IF('Rent Roll'!$P8&gt;0,
IF(AND('Rent Roll'!$P8&gt;0,EDATE('Rent Roll'!$K8,'Rent Roll'!$P8*12)&gt;='Commercial Lease'!DJ$6),
('Rent Roll'!$H8*'Rent Roll'!$D8/12)*((1+'Rent Roll'!$N8)^DATEDIF('Summary &amp; Purchase Assumptions'!$C$18,DJ$6,"Y")),
OFFSET(DI14,0,-DATEDIF(EDATE('Rent Roll'!$K8,'Rent Roll'!$P8*12),DJ$6,"M"))*((1+'Rent Roll'!$O8)^(DATEDIF(EDATE('Rent Roll'!$K8,'Rent Roll'!$P8*12),DJ$6,"Y")+1))),('Rent Roll'!$H8*'Rent Roll'!$D8/12)*((1+'Rent Roll'!$N8)^DATEDIF('Summary &amp; Purchase Assumptions'!$C$18,DJ$6,"Y")))))</f>
        <v>-</v>
      </c>
      <c r="DK14" s="227" t="str">
        <f ca="1">IF(DK$6&gt;='Rent Roll'!$M22,('Rent Roll'!$G22*'Rent Roll'!$D8/12)*((1+'Rent Roll'!$X22)^DATEDIF('Rent Roll'!$M22,DK$6,"Y")),
IF(DK$6&gt;'Rent Roll'!$L8,"-",
IF('Rent Roll'!$P8&gt;0,
IF(AND('Rent Roll'!$P8&gt;0,EDATE('Rent Roll'!$K8,'Rent Roll'!$P8*12)&gt;='Commercial Lease'!DK$6),
('Rent Roll'!$H8*'Rent Roll'!$D8/12)*((1+'Rent Roll'!$N8)^DATEDIF('Summary &amp; Purchase Assumptions'!$C$18,DK$6,"Y")),
OFFSET(DJ14,0,-DATEDIF(EDATE('Rent Roll'!$K8,'Rent Roll'!$P8*12),DK$6,"M"))*((1+'Rent Roll'!$O8)^(DATEDIF(EDATE('Rent Roll'!$K8,'Rent Roll'!$P8*12),DK$6,"Y")+1))),('Rent Roll'!$H8*'Rent Roll'!$D8/12)*((1+'Rent Roll'!$N8)^DATEDIF('Summary &amp; Purchase Assumptions'!$C$18,DK$6,"Y")))))</f>
        <v>-</v>
      </c>
      <c r="DL14" s="227" t="str">
        <f ca="1">IF(DL$6&gt;='Rent Roll'!$M22,('Rent Roll'!$G22*'Rent Roll'!$D8/12)*((1+'Rent Roll'!$X22)^DATEDIF('Rent Roll'!$M22,DL$6,"Y")),
IF(DL$6&gt;'Rent Roll'!$L8,"-",
IF('Rent Roll'!$P8&gt;0,
IF(AND('Rent Roll'!$P8&gt;0,EDATE('Rent Roll'!$K8,'Rent Roll'!$P8*12)&gt;='Commercial Lease'!DL$6),
('Rent Roll'!$H8*'Rent Roll'!$D8/12)*((1+'Rent Roll'!$N8)^DATEDIF('Summary &amp; Purchase Assumptions'!$C$18,DL$6,"Y")),
OFFSET(DK14,0,-DATEDIF(EDATE('Rent Roll'!$K8,'Rent Roll'!$P8*12),DL$6,"M"))*((1+'Rent Roll'!$O8)^(DATEDIF(EDATE('Rent Roll'!$K8,'Rent Roll'!$P8*12),DL$6,"Y")+1))),('Rent Roll'!$H8*'Rent Roll'!$D8/12)*((1+'Rent Roll'!$N8)^DATEDIF('Summary &amp; Purchase Assumptions'!$C$18,DL$6,"Y")))))</f>
        <v>-</v>
      </c>
      <c r="DM14" s="227" t="str">
        <f ca="1">IF(DM$6&gt;='Rent Roll'!$M22,('Rent Roll'!$G22*'Rent Roll'!$D8/12)*((1+'Rent Roll'!$X22)^DATEDIF('Rent Roll'!$M22,DM$6,"Y")),
IF(DM$6&gt;'Rent Roll'!$L8,"-",
IF('Rent Roll'!$P8&gt;0,
IF(AND('Rent Roll'!$P8&gt;0,EDATE('Rent Roll'!$K8,'Rent Roll'!$P8*12)&gt;='Commercial Lease'!DM$6),
('Rent Roll'!$H8*'Rent Roll'!$D8/12)*((1+'Rent Roll'!$N8)^DATEDIF('Summary &amp; Purchase Assumptions'!$C$18,DM$6,"Y")),
OFFSET(DL14,0,-DATEDIF(EDATE('Rent Roll'!$K8,'Rent Roll'!$P8*12),DM$6,"M"))*((1+'Rent Roll'!$O8)^(DATEDIF(EDATE('Rent Roll'!$K8,'Rent Roll'!$P8*12),DM$6,"Y")+1))),('Rent Roll'!$H8*'Rent Roll'!$D8/12)*((1+'Rent Roll'!$N8)^DATEDIF('Summary &amp; Purchase Assumptions'!$C$18,DM$6,"Y")))))</f>
        <v>-</v>
      </c>
      <c r="DN14" s="227" t="str">
        <f ca="1">IF(DN$6&gt;='Rent Roll'!$M22,('Rent Roll'!$G22*'Rent Roll'!$D8/12)*((1+'Rent Roll'!$X22)^DATEDIF('Rent Roll'!$M22,DN$6,"Y")),
IF(DN$6&gt;'Rent Roll'!$L8,"-",
IF('Rent Roll'!$P8&gt;0,
IF(AND('Rent Roll'!$P8&gt;0,EDATE('Rent Roll'!$K8,'Rent Roll'!$P8*12)&gt;='Commercial Lease'!DN$6),
('Rent Roll'!$H8*'Rent Roll'!$D8/12)*((1+'Rent Roll'!$N8)^DATEDIF('Summary &amp; Purchase Assumptions'!$C$18,DN$6,"Y")),
OFFSET(DM14,0,-DATEDIF(EDATE('Rent Roll'!$K8,'Rent Roll'!$P8*12),DN$6,"M"))*((1+'Rent Roll'!$O8)^(DATEDIF(EDATE('Rent Roll'!$K8,'Rent Roll'!$P8*12),DN$6,"Y")+1))),('Rent Roll'!$H8*'Rent Roll'!$D8/12)*((1+'Rent Roll'!$N8)^DATEDIF('Summary &amp; Purchase Assumptions'!$C$18,DN$6,"Y")))))</f>
        <v>-</v>
      </c>
      <c r="DO14" s="227" t="str">
        <f ca="1">IF(DO$6&gt;='Rent Roll'!$M22,('Rent Roll'!$G22*'Rent Roll'!$D8/12)*((1+'Rent Roll'!$X22)^DATEDIF('Rent Roll'!$M22,DO$6,"Y")),
IF(DO$6&gt;'Rent Roll'!$L8,"-",
IF('Rent Roll'!$P8&gt;0,
IF(AND('Rent Roll'!$P8&gt;0,EDATE('Rent Roll'!$K8,'Rent Roll'!$P8*12)&gt;='Commercial Lease'!DO$6),
('Rent Roll'!$H8*'Rent Roll'!$D8/12)*((1+'Rent Roll'!$N8)^DATEDIF('Summary &amp; Purchase Assumptions'!$C$18,DO$6,"Y")),
OFFSET(DN14,0,-DATEDIF(EDATE('Rent Roll'!$K8,'Rent Roll'!$P8*12),DO$6,"M"))*((1+'Rent Roll'!$O8)^(DATEDIF(EDATE('Rent Roll'!$K8,'Rent Roll'!$P8*12),DO$6,"Y")+1))),('Rent Roll'!$H8*'Rent Roll'!$D8/12)*((1+'Rent Roll'!$N8)^DATEDIF('Summary &amp; Purchase Assumptions'!$C$18,DO$6,"Y")))))</f>
        <v>-</v>
      </c>
      <c r="DP14" s="227" t="str">
        <f ca="1">IF(DP$6&gt;='Rent Roll'!$M22,('Rent Roll'!$G22*'Rent Roll'!$D8/12)*((1+'Rent Roll'!$X22)^DATEDIF('Rent Roll'!$M22,DP$6,"Y")),
IF(DP$6&gt;'Rent Roll'!$L8,"-",
IF('Rent Roll'!$P8&gt;0,
IF(AND('Rent Roll'!$P8&gt;0,EDATE('Rent Roll'!$K8,'Rent Roll'!$P8*12)&gt;='Commercial Lease'!DP$6),
('Rent Roll'!$H8*'Rent Roll'!$D8/12)*((1+'Rent Roll'!$N8)^DATEDIF('Summary &amp; Purchase Assumptions'!$C$18,DP$6,"Y")),
OFFSET(DO14,0,-DATEDIF(EDATE('Rent Roll'!$K8,'Rent Roll'!$P8*12),DP$6,"M"))*((1+'Rent Roll'!$O8)^(DATEDIF(EDATE('Rent Roll'!$K8,'Rent Roll'!$P8*12),DP$6,"Y")+1))),('Rent Roll'!$H8*'Rent Roll'!$D8/12)*((1+'Rent Roll'!$N8)^DATEDIF('Summary &amp; Purchase Assumptions'!$C$18,DP$6,"Y")))))</f>
        <v>-</v>
      </c>
      <c r="DQ14" s="227" t="str">
        <f ca="1">IF(DQ$6&gt;='Rent Roll'!$M22,('Rent Roll'!$G22*'Rent Roll'!$D8/12)*((1+'Rent Roll'!$X22)^DATEDIF('Rent Roll'!$M22,DQ$6,"Y")),
IF(DQ$6&gt;'Rent Roll'!$L8,"-",
IF('Rent Roll'!$P8&gt;0,
IF(AND('Rent Roll'!$P8&gt;0,EDATE('Rent Roll'!$K8,'Rent Roll'!$P8*12)&gt;='Commercial Lease'!DQ$6),
('Rent Roll'!$H8*'Rent Roll'!$D8/12)*((1+'Rent Roll'!$N8)^DATEDIF('Summary &amp; Purchase Assumptions'!$C$18,DQ$6,"Y")),
OFFSET(DP14,0,-DATEDIF(EDATE('Rent Roll'!$K8,'Rent Roll'!$P8*12),DQ$6,"M"))*((1+'Rent Roll'!$O8)^(DATEDIF(EDATE('Rent Roll'!$K8,'Rent Roll'!$P8*12),DQ$6,"Y")+1))),('Rent Roll'!$H8*'Rent Roll'!$D8/12)*((1+'Rent Roll'!$N8)^DATEDIF('Summary &amp; Purchase Assumptions'!$C$18,DQ$6,"Y")))))</f>
        <v>-</v>
      </c>
      <c r="DR14" s="227" t="str">
        <f ca="1">IF(DR$6&gt;='Rent Roll'!$M22,('Rent Roll'!$G22*'Rent Roll'!$D8/12)*((1+'Rent Roll'!$X22)^DATEDIF('Rent Roll'!$M22,DR$6,"Y")),
IF(DR$6&gt;'Rent Roll'!$L8,"-",
IF('Rent Roll'!$P8&gt;0,
IF(AND('Rent Roll'!$P8&gt;0,EDATE('Rent Roll'!$K8,'Rent Roll'!$P8*12)&gt;='Commercial Lease'!DR$6),
('Rent Roll'!$H8*'Rent Roll'!$D8/12)*((1+'Rent Roll'!$N8)^DATEDIF('Summary &amp; Purchase Assumptions'!$C$18,DR$6,"Y")),
OFFSET(DQ14,0,-DATEDIF(EDATE('Rent Roll'!$K8,'Rent Roll'!$P8*12),DR$6,"M"))*((1+'Rent Roll'!$O8)^(DATEDIF(EDATE('Rent Roll'!$K8,'Rent Roll'!$P8*12),DR$6,"Y")+1))),('Rent Roll'!$H8*'Rent Roll'!$D8/12)*((1+'Rent Roll'!$N8)^DATEDIF('Summary &amp; Purchase Assumptions'!$C$18,DR$6,"Y")))))</f>
        <v>-</v>
      </c>
      <c r="DS14" s="227" t="str">
        <f ca="1">IF(DS$6&gt;='Rent Roll'!$M22,('Rent Roll'!$G22*'Rent Roll'!$D8/12)*((1+'Rent Roll'!$X22)^DATEDIF('Rent Roll'!$M22,DS$6,"Y")),
IF(DS$6&gt;'Rent Roll'!$L8,"-",
IF('Rent Roll'!$P8&gt;0,
IF(AND('Rent Roll'!$P8&gt;0,EDATE('Rent Roll'!$K8,'Rent Roll'!$P8*12)&gt;='Commercial Lease'!DS$6),
('Rent Roll'!$H8*'Rent Roll'!$D8/12)*((1+'Rent Roll'!$N8)^DATEDIF('Summary &amp; Purchase Assumptions'!$C$18,DS$6,"Y")),
OFFSET(DR14,0,-DATEDIF(EDATE('Rent Roll'!$K8,'Rent Roll'!$P8*12),DS$6,"M"))*((1+'Rent Roll'!$O8)^(DATEDIF(EDATE('Rent Roll'!$K8,'Rent Roll'!$P8*12),DS$6,"Y")+1))),('Rent Roll'!$H8*'Rent Roll'!$D8/12)*((1+'Rent Roll'!$N8)^DATEDIF('Summary &amp; Purchase Assumptions'!$C$18,DS$6,"Y")))))</f>
        <v>-</v>
      </c>
      <c r="DT14" s="227" t="str">
        <f ca="1">IF(DT$6&gt;='Rent Roll'!$M22,('Rent Roll'!$G22*'Rent Roll'!$D8/12)*((1+'Rent Roll'!$X22)^DATEDIF('Rent Roll'!$M22,DT$6,"Y")),
IF(DT$6&gt;'Rent Roll'!$L8,"-",
IF('Rent Roll'!$P8&gt;0,
IF(AND('Rent Roll'!$P8&gt;0,EDATE('Rent Roll'!$K8,'Rent Roll'!$P8*12)&gt;='Commercial Lease'!DT$6),
('Rent Roll'!$H8*'Rent Roll'!$D8/12)*((1+'Rent Roll'!$N8)^DATEDIF('Summary &amp; Purchase Assumptions'!$C$18,DT$6,"Y")),
OFFSET(DS14,0,-DATEDIF(EDATE('Rent Roll'!$K8,'Rent Roll'!$P8*12),DT$6,"M"))*((1+'Rent Roll'!$O8)^(DATEDIF(EDATE('Rent Roll'!$K8,'Rent Roll'!$P8*12),DT$6,"Y")+1))),('Rent Roll'!$H8*'Rent Roll'!$D8/12)*((1+'Rent Roll'!$N8)^DATEDIF('Summary &amp; Purchase Assumptions'!$C$18,DT$6,"Y")))))</f>
        <v>-</v>
      </c>
      <c r="DU14" s="227" t="str">
        <f ca="1">IF(DU$6&gt;='Rent Roll'!$M22,('Rent Roll'!$G22*'Rent Roll'!$D8/12)*((1+'Rent Roll'!$X22)^DATEDIF('Rent Roll'!$M22,DU$6,"Y")),
IF(DU$6&gt;'Rent Roll'!$L8,"-",
IF('Rent Roll'!$P8&gt;0,
IF(AND('Rent Roll'!$P8&gt;0,EDATE('Rent Roll'!$K8,'Rent Roll'!$P8*12)&gt;='Commercial Lease'!DU$6),
('Rent Roll'!$H8*'Rent Roll'!$D8/12)*((1+'Rent Roll'!$N8)^DATEDIF('Summary &amp; Purchase Assumptions'!$C$18,DU$6,"Y")),
OFFSET(DT14,0,-DATEDIF(EDATE('Rent Roll'!$K8,'Rent Roll'!$P8*12),DU$6,"M"))*((1+'Rent Roll'!$O8)^(DATEDIF(EDATE('Rent Roll'!$K8,'Rent Roll'!$P8*12),DU$6,"Y")+1))),('Rent Roll'!$H8*'Rent Roll'!$D8/12)*((1+'Rent Roll'!$N8)^DATEDIF('Summary &amp; Purchase Assumptions'!$C$18,DU$6,"Y")))))</f>
        <v>-</v>
      </c>
      <c r="DV14" s="227" t="str">
        <f ca="1">IF(DV$6&gt;='Rent Roll'!$M22,('Rent Roll'!$G22*'Rent Roll'!$D8/12)*((1+'Rent Roll'!$X22)^DATEDIF('Rent Roll'!$M22,DV$6,"Y")),
IF(DV$6&gt;'Rent Roll'!$L8,"-",
IF('Rent Roll'!$P8&gt;0,
IF(AND('Rent Roll'!$P8&gt;0,EDATE('Rent Roll'!$K8,'Rent Roll'!$P8*12)&gt;='Commercial Lease'!DV$6),
('Rent Roll'!$H8*'Rent Roll'!$D8/12)*((1+'Rent Roll'!$N8)^DATEDIF('Summary &amp; Purchase Assumptions'!$C$18,DV$6,"Y")),
OFFSET(DU14,0,-DATEDIF(EDATE('Rent Roll'!$K8,'Rent Roll'!$P8*12),DV$6,"M"))*((1+'Rent Roll'!$O8)^(DATEDIF(EDATE('Rent Roll'!$K8,'Rent Roll'!$P8*12),DV$6,"Y")+1))),('Rent Roll'!$H8*'Rent Roll'!$D8/12)*((1+'Rent Roll'!$N8)^DATEDIF('Summary &amp; Purchase Assumptions'!$C$18,DV$6,"Y")))))</f>
        <v>-</v>
      </c>
      <c r="DW14" s="227" t="str">
        <f ca="1">IF(DW$6&gt;='Rent Roll'!$M22,('Rent Roll'!$G22*'Rent Roll'!$D8/12)*((1+'Rent Roll'!$X22)^DATEDIF('Rent Roll'!$M22,DW$6,"Y")),
IF(DW$6&gt;'Rent Roll'!$L8,"-",
IF('Rent Roll'!$P8&gt;0,
IF(AND('Rent Roll'!$P8&gt;0,EDATE('Rent Roll'!$K8,'Rent Roll'!$P8*12)&gt;='Commercial Lease'!DW$6),
('Rent Roll'!$H8*'Rent Roll'!$D8/12)*((1+'Rent Roll'!$N8)^DATEDIF('Summary &amp; Purchase Assumptions'!$C$18,DW$6,"Y")),
OFFSET(DV14,0,-DATEDIF(EDATE('Rent Roll'!$K8,'Rent Roll'!$P8*12),DW$6,"M"))*((1+'Rent Roll'!$O8)^(DATEDIF(EDATE('Rent Roll'!$K8,'Rent Roll'!$P8*12),DW$6,"Y")+1))),('Rent Roll'!$H8*'Rent Roll'!$D8/12)*((1+'Rent Roll'!$N8)^DATEDIF('Summary &amp; Purchase Assumptions'!$C$18,DW$6,"Y")))))</f>
        <v>-</v>
      </c>
      <c r="DX14" s="227" t="str">
        <f ca="1">IF(DX$6&gt;='Rent Roll'!$M22,('Rent Roll'!$G22*'Rent Roll'!$D8/12)*((1+'Rent Roll'!$X22)^DATEDIF('Rent Roll'!$M22,DX$6,"Y")),
IF(DX$6&gt;'Rent Roll'!$L8,"-",
IF('Rent Roll'!$P8&gt;0,
IF(AND('Rent Roll'!$P8&gt;0,EDATE('Rent Roll'!$K8,'Rent Roll'!$P8*12)&gt;='Commercial Lease'!DX$6),
('Rent Roll'!$H8*'Rent Roll'!$D8/12)*((1+'Rent Roll'!$N8)^DATEDIF('Summary &amp; Purchase Assumptions'!$C$18,DX$6,"Y")),
OFFSET(DW14,0,-DATEDIF(EDATE('Rent Roll'!$K8,'Rent Roll'!$P8*12),DX$6,"M"))*((1+'Rent Roll'!$O8)^(DATEDIF(EDATE('Rent Roll'!$K8,'Rent Roll'!$P8*12),DX$6,"Y")+1))),('Rent Roll'!$H8*'Rent Roll'!$D8/12)*((1+'Rent Roll'!$N8)^DATEDIF('Summary &amp; Purchase Assumptions'!$C$18,DX$6,"Y")))))</f>
        <v>-</v>
      </c>
      <c r="DY14" s="227" t="str">
        <f ca="1">IF(DY$6&gt;='Rent Roll'!$M22,('Rent Roll'!$G22*'Rent Roll'!$D8/12)*((1+'Rent Roll'!$X22)^DATEDIF('Rent Roll'!$M22,DY$6,"Y")),
IF(DY$6&gt;'Rent Roll'!$L8,"-",
IF('Rent Roll'!$P8&gt;0,
IF(AND('Rent Roll'!$P8&gt;0,EDATE('Rent Roll'!$K8,'Rent Roll'!$P8*12)&gt;='Commercial Lease'!DY$6),
('Rent Roll'!$H8*'Rent Roll'!$D8/12)*((1+'Rent Roll'!$N8)^DATEDIF('Summary &amp; Purchase Assumptions'!$C$18,DY$6,"Y")),
OFFSET(DX14,0,-DATEDIF(EDATE('Rent Roll'!$K8,'Rent Roll'!$P8*12),DY$6,"M"))*((1+'Rent Roll'!$O8)^(DATEDIF(EDATE('Rent Roll'!$K8,'Rent Roll'!$P8*12),DY$6,"Y")+1))),('Rent Roll'!$H8*'Rent Roll'!$D8/12)*((1+'Rent Roll'!$N8)^DATEDIF('Summary &amp; Purchase Assumptions'!$C$18,DY$6,"Y")))))</f>
        <v>-</v>
      </c>
      <c r="DZ14" s="227" t="str">
        <f ca="1">IF(DZ$6&gt;='Rent Roll'!$M22,('Rent Roll'!$G22*'Rent Roll'!$D8/12)*((1+'Rent Roll'!$X22)^DATEDIF('Rent Roll'!$M22,DZ$6,"Y")),
IF(DZ$6&gt;'Rent Roll'!$L8,"-",
IF('Rent Roll'!$P8&gt;0,
IF(AND('Rent Roll'!$P8&gt;0,EDATE('Rent Roll'!$K8,'Rent Roll'!$P8*12)&gt;='Commercial Lease'!DZ$6),
('Rent Roll'!$H8*'Rent Roll'!$D8/12)*((1+'Rent Roll'!$N8)^DATEDIF('Summary &amp; Purchase Assumptions'!$C$18,DZ$6,"Y")),
OFFSET(DY14,0,-DATEDIF(EDATE('Rent Roll'!$K8,'Rent Roll'!$P8*12),DZ$6,"M"))*((1+'Rent Roll'!$O8)^(DATEDIF(EDATE('Rent Roll'!$K8,'Rent Roll'!$P8*12),DZ$6,"Y")+1))),('Rent Roll'!$H8*'Rent Roll'!$D8/12)*((1+'Rent Roll'!$N8)^DATEDIF('Summary &amp; Purchase Assumptions'!$C$18,DZ$6,"Y")))))</f>
        <v>-</v>
      </c>
      <c r="EA14" s="227" t="str">
        <f ca="1">IF(EA$6&gt;='Rent Roll'!$M22,('Rent Roll'!$G22*'Rent Roll'!$D8/12)*((1+'Rent Roll'!$X22)^DATEDIF('Rent Roll'!$M22,EA$6,"Y")),
IF(EA$6&gt;'Rent Roll'!$L8,"-",
IF('Rent Roll'!$P8&gt;0,
IF(AND('Rent Roll'!$P8&gt;0,EDATE('Rent Roll'!$K8,'Rent Roll'!$P8*12)&gt;='Commercial Lease'!EA$6),
('Rent Roll'!$H8*'Rent Roll'!$D8/12)*((1+'Rent Roll'!$N8)^DATEDIF('Summary &amp; Purchase Assumptions'!$C$18,EA$6,"Y")),
OFFSET(DZ14,0,-DATEDIF(EDATE('Rent Roll'!$K8,'Rent Roll'!$P8*12),EA$6,"M"))*((1+'Rent Roll'!$O8)^(DATEDIF(EDATE('Rent Roll'!$K8,'Rent Roll'!$P8*12),EA$6,"Y")+1))),('Rent Roll'!$H8*'Rent Roll'!$D8/12)*((1+'Rent Roll'!$N8)^DATEDIF('Summary &amp; Purchase Assumptions'!$C$18,EA$6,"Y")))))</f>
        <v>-</v>
      </c>
      <c r="EB14" s="227" t="str">
        <f ca="1">IF(EB$6&gt;='Rent Roll'!$M22,('Rent Roll'!$G22*'Rent Roll'!$D8/12)*((1+'Rent Roll'!$X22)^DATEDIF('Rent Roll'!$M22,EB$6,"Y")),
IF(EB$6&gt;'Rent Roll'!$L8,"-",
IF('Rent Roll'!$P8&gt;0,
IF(AND('Rent Roll'!$P8&gt;0,EDATE('Rent Roll'!$K8,'Rent Roll'!$P8*12)&gt;='Commercial Lease'!EB$6),
('Rent Roll'!$H8*'Rent Roll'!$D8/12)*((1+'Rent Roll'!$N8)^DATEDIF('Summary &amp; Purchase Assumptions'!$C$18,EB$6,"Y")),
OFFSET(EA14,0,-DATEDIF(EDATE('Rent Roll'!$K8,'Rent Roll'!$P8*12),EB$6,"M"))*((1+'Rent Roll'!$O8)^(DATEDIF(EDATE('Rent Roll'!$K8,'Rent Roll'!$P8*12),EB$6,"Y")+1))),('Rent Roll'!$H8*'Rent Roll'!$D8/12)*((1+'Rent Roll'!$N8)^DATEDIF('Summary &amp; Purchase Assumptions'!$C$18,EB$6,"Y")))))</f>
        <v>-</v>
      </c>
      <c r="EC14" s="227" t="str">
        <f ca="1">IF(EC$6&gt;='Rent Roll'!$M22,('Rent Roll'!$G22*'Rent Roll'!$D8/12)*((1+'Rent Roll'!$X22)^DATEDIF('Rent Roll'!$M22,EC$6,"Y")),
IF(EC$6&gt;'Rent Roll'!$L8,"-",
IF('Rent Roll'!$P8&gt;0,
IF(AND('Rent Roll'!$P8&gt;0,EDATE('Rent Roll'!$K8,'Rent Roll'!$P8*12)&gt;='Commercial Lease'!EC$6),
('Rent Roll'!$H8*'Rent Roll'!$D8/12)*((1+'Rent Roll'!$N8)^DATEDIF('Summary &amp; Purchase Assumptions'!$C$18,EC$6,"Y")),
OFFSET(EB14,0,-DATEDIF(EDATE('Rent Roll'!$K8,'Rent Roll'!$P8*12),EC$6,"M"))*((1+'Rent Roll'!$O8)^(DATEDIF(EDATE('Rent Roll'!$K8,'Rent Roll'!$P8*12),EC$6,"Y")+1))),('Rent Roll'!$H8*'Rent Roll'!$D8/12)*((1+'Rent Roll'!$N8)^DATEDIF('Summary &amp; Purchase Assumptions'!$C$18,EC$6,"Y")))))</f>
        <v>-</v>
      </c>
      <c r="ED14" s="227" t="str">
        <f ca="1">IF(ED$6&gt;='Rent Roll'!$M22,('Rent Roll'!$G22*'Rent Roll'!$D8/12)*((1+'Rent Roll'!$X22)^DATEDIF('Rent Roll'!$M22,ED$6,"Y")),
IF(ED$6&gt;'Rent Roll'!$L8,"-",
IF('Rent Roll'!$P8&gt;0,
IF(AND('Rent Roll'!$P8&gt;0,EDATE('Rent Roll'!$K8,'Rent Roll'!$P8*12)&gt;='Commercial Lease'!ED$6),
('Rent Roll'!$H8*'Rent Roll'!$D8/12)*((1+'Rent Roll'!$N8)^DATEDIF('Summary &amp; Purchase Assumptions'!$C$18,ED$6,"Y")),
OFFSET(EC14,0,-DATEDIF(EDATE('Rent Roll'!$K8,'Rent Roll'!$P8*12),ED$6,"M"))*((1+'Rent Roll'!$O8)^(DATEDIF(EDATE('Rent Roll'!$K8,'Rent Roll'!$P8*12),ED$6,"Y")+1))),('Rent Roll'!$H8*'Rent Roll'!$D8/12)*((1+'Rent Roll'!$N8)^DATEDIF('Summary &amp; Purchase Assumptions'!$C$18,ED$6,"Y")))))</f>
        <v>-</v>
      </c>
      <c r="EE14" s="227" t="str">
        <f ca="1">IF(EE$6&gt;='Rent Roll'!$M22,('Rent Roll'!$G22*'Rent Roll'!$D8/12)*((1+'Rent Roll'!$X22)^DATEDIF('Rent Roll'!$M22,EE$6,"Y")),
IF(EE$6&gt;'Rent Roll'!$L8,"-",
IF('Rent Roll'!$P8&gt;0,
IF(AND('Rent Roll'!$P8&gt;0,EDATE('Rent Roll'!$K8,'Rent Roll'!$P8*12)&gt;='Commercial Lease'!EE$6),
('Rent Roll'!$H8*'Rent Roll'!$D8/12)*((1+'Rent Roll'!$N8)^DATEDIF('Summary &amp; Purchase Assumptions'!$C$18,EE$6,"Y")),
OFFSET(ED14,0,-DATEDIF(EDATE('Rent Roll'!$K8,'Rent Roll'!$P8*12),EE$6,"M"))*((1+'Rent Roll'!$O8)^(DATEDIF(EDATE('Rent Roll'!$K8,'Rent Roll'!$P8*12),EE$6,"Y")+1))),('Rent Roll'!$H8*'Rent Roll'!$D8/12)*((1+'Rent Roll'!$N8)^DATEDIF('Summary &amp; Purchase Assumptions'!$C$18,EE$6,"Y")))))</f>
        <v>-</v>
      </c>
      <c r="EF14" s="227" t="str">
        <f ca="1">IF(EF$6&gt;='Rent Roll'!$M22,('Rent Roll'!$G22*'Rent Roll'!$D8/12)*((1+'Rent Roll'!$X22)^DATEDIF('Rent Roll'!$M22,EF$6,"Y")),
IF(EF$6&gt;'Rent Roll'!$L8,"-",
IF('Rent Roll'!$P8&gt;0,
IF(AND('Rent Roll'!$P8&gt;0,EDATE('Rent Roll'!$K8,'Rent Roll'!$P8*12)&gt;='Commercial Lease'!EF$6),
('Rent Roll'!$H8*'Rent Roll'!$D8/12)*((1+'Rent Roll'!$N8)^DATEDIF('Summary &amp; Purchase Assumptions'!$C$18,EF$6,"Y")),
OFFSET(EE14,0,-DATEDIF(EDATE('Rent Roll'!$K8,'Rent Roll'!$P8*12),EF$6,"M"))*((1+'Rent Roll'!$O8)^(DATEDIF(EDATE('Rent Roll'!$K8,'Rent Roll'!$P8*12),EF$6,"Y")+1))),('Rent Roll'!$H8*'Rent Roll'!$D8/12)*((1+'Rent Roll'!$N8)^DATEDIF('Summary &amp; Purchase Assumptions'!$C$18,EF$6,"Y")))))</f>
        <v>-</v>
      </c>
      <c r="EG14" s="224" t="str">
        <f ca="1">IF(EG$6&gt;='Rent Roll'!$M22,('Rent Roll'!$G22*'Rent Roll'!$D8/12)*((1+'Rent Roll'!$X22)^DATEDIF('Rent Roll'!$M22,EG$6,"Y")),
IF(EG$6&gt;'Rent Roll'!$L8,"-",
IF('Rent Roll'!$P8&gt;0,
IF(AND('Rent Roll'!$P8&gt;0,EDATE('Rent Roll'!$K8,'Rent Roll'!$P8*12)&gt;='Commercial Lease'!EG$6),
('Rent Roll'!$H8*'Rent Roll'!$D8/12)*((1+'Rent Roll'!$N8)^DATEDIF('Summary &amp; Purchase Assumptions'!$C$18,EG$6,"Y")),
OFFSET(EF14,0,-DATEDIF(EDATE('Rent Roll'!$K8,'Rent Roll'!$P8*12),EG$6,"M"))*((1+'Rent Roll'!$O8)^(DATEDIF(EDATE('Rent Roll'!$K8,'Rent Roll'!$P8*12),EG$6,"Y")+1))),('Rent Roll'!$H8*'Rent Roll'!$D8/12)*((1+'Rent Roll'!$N8)^DATEDIF('Summary &amp; Purchase Assumptions'!$C$18,EG$6,"Y")))))</f>
        <v>-</v>
      </c>
      <c r="EH14" s="277" t="s">
        <v>106</v>
      </c>
    </row>
    <row r="15" spans="2:138" ht="15" x14ac:dyDescent="0.25">
      <c r="B15" s="735"/>
      <c r="C15" s="736"/>
      <c r="D15" s="737" t="str">
        <f>CONCATENATE('Rent Roll'!B9&amp;" - "&amp;'Rent Roll'!C9)</f>
        <v xml:space="preserve"> - </v>
      </c>
      <c r="E15" s="21">
        <f t="shared" ca="1" si="24"/>
        <v>0</v>
      </c>
      <c r="F15" s="227" t="str">
        <f>IF('Rent Roll'!$E9='Data Validation'!$E$2,'Rent Roll'!$I9,"-")</f>
        <v>-</v>
      </c>
      <c r="G15" s="227" t="str">
        <f ca="1">IF(G$6&gt;='Rent Roll'!$M23,('Rent Roll'!$G23*'Rent Roll'!$D9/12)*((1+'Rent Roll'!$X23)^DATEDIF('Rent Roll'!$M23,G$6,"Y")),
IF(G$6&gt;'Rent Roll'!$L9,"-",
IF('Rent Roll'!$P9&gt;0,
IF(AND('Rent Roll'!$P9&gt;0,EDATE('Rent Roll'!$K9,'Rent Roll'!$P9*12)&gt;='Commercial Lease'!G$6),
('Rent Roll'!$H9*'Rent Roll'!$D9/12)*((1+'Rent Roll'!$N9)^DATEDIF('Summary &amp; Purchase Assumptions'!$C$18,G$6,"Y")),
OFFSET(F15,0,-DATEDIF(EDATE('Rent Roll'!$K9,'Rent Roll'!$P9*12),G$6,"M"))*((1+'Rent Roll'!$O9)^(DATEDIF(EDATE('Rent Roll'!$K9,'Rent Roll'!$P9*12),G$6,"Y")+1))),('Rent Roll'!$H9*'Rent Roll'!$D9/12)*((1+'Rent Roll'!$N9)^DATEDIF('Summary &amp; Purchase Assumptions'!$C$18,G$6,"Y")))))</f>
        <v>-</v>
      </c>
      <c r="H15" s="227" t="str">
        <f ca="1">IF(H$6&gt;='Rent Roll'!$M23,('Rent Roll'!$G23*'Rent Roll'!$D9/12)*((1+'Rent Roll'!$X23)^DATEDIF('Rent Roll'!$M23,H$6,"Y")),
IF(H$6&gt;'Rent Roll'!$L9,"-",
IF('Rent Roll'!$P9&gt;0,
IF(AND('Rent Roll'!$P9&gt;0,EDATE('Rent Roll'!$K9,'Rent Roll'!$P9*12)&gt;='Commercial Lease'!H$6),
('Rent Roll'!$H9*'Rent Roll'!$D9/12)*((1+'Rent Roll'!$N9)^DATEDIF('Summary &amp; Purchase Assumptions'!$C$18,H$6,"Y")),
OFFSET(G15,0,-DATEDIF(EDATE('Rent Roll'!$K9,'Rent Roll'!$P9*12),H$6,"M"))*((1+'Rent Roll'!$O9)^(DATEDIF(EDATE('Rent Roll'!$K9,'Rent Roll'!$P9*12),H$6,"Y")+1))),('Rent Roll'!$H9*'Rent Roll'!$D9/12)*((1+'Rent Roll'!$N9)^DATEDIF('Summary &amp; Purchase Assumptions'!$C$18,H$6,"Y")))))</f>
        <v>-</v>
      </c>
      <c r="I15" s="227" t="str">
        <f ca="1">IF(I$6&gt;='Rent Roll'!$M23,('Rent Roll'!$G23*'Rent Roll'!$D9/12)*((1+'Rent Roll'!$X23)^DATEDIF('Rent Roll'!$M23,I$6,"Y")),
IF(I$6&gt;'Rent Roll'!$L9,"-",
IF('Rent Roll'!$P9&gt;0,
IF(AND('Rent Roll'!$P9&gt;0,EDATE('Rent Roll'!$K9,'Rent Roll'!$P9*12)&gt;='Commercial Lease'!I$6),
('Rent Roll'!$H9*'Rent Roll'!$D9/12)*((1+'Rent Roll'!$N9)^DATEDIF('Summary &amp; Purchase Assumptions'!$C$18,I$6,"Y")),
OFFSET(H15,0,-DATEDIF(EDATE('Rent Roll'!$K9,'Rent Roll'!$P9*12),I$6,"M"))*((1+'Rent Roll'!$O9)^(DATEDIF(EDATE('Rent Roll'!$K9,'Rent Roll'!$P9*12),I$6,"Y")+1))),('Rent Roll'!$H9*'Rent Roll'!$D9/12)*((1+'Rent Roll'!$N9)^DATEDIF('Summary &amp; Purchase Assumptions'!$C$18,I$6,"Y")))))</f>
        <v>-</v>
      </c>
      <c r="J15" s="227" t="str">
        <f ca="1">IF(J$6&gt;='Rent Roll'!$M23,('Rent Roll'!$G23*'Rent Roll'!$D9/12)*((1+'Rent Roll'!$X23)^DATEDIF('Rent Roll'!$M23,J$6,"Y")),
IF(J$6&gt;'Rent Roll'!$L9,"-",
IF('Rent Roll'!$P9&gt;0,
IF(AND('Rent Roll'!$P9&gt;0,EDATE('Rent Roll'!$K9,'Rent Roll'!$P9*12)&gt;='Commercial Lease'!J$6),
('Rent Roll'!$H9*'Rent Roll'!$D9/12)*((1+'Rent Roll'!$N9)^DATEDIF('Summary &amp; Purchase Assumptions'!$C$18,J$6,"Y")),
OFFSET(I15,0,-DATEDIF(EDATE('Rent Roll'!$K9,'Rent Roll'!$P9*12),J$6,"M"))*((1+'Rent Roll'!$O9)^(DATEDIF(EDATE('Rent Roll'!$K9,'Rent Roll'!$P9*12),J$6,"Y")+1))),('Rent Roll'!$H9*'Rent Roll'!$D9/12)*((1+'Rent Roll'!$N9)^DATEDIF('Summary &amp; Purchase Assumptions'!$C$18,J$6,"Y")))))</f>
        <v>-</v>
      </c>
      <c r="K15" s="227" t="str">
        <f ca="1">IF(K$6&gt;='Rent Roll'!$M23,('Rent Roll'!$G23*'Rent Roll'!$D9/12)*((1+'Rent Roll'!$X23)^DATEDIF('Rent Roll'!$M23,K$6,"Y")),
IF(K$6&gt;'Rent Roll'!$L9,"-",
IF('Rent Roll'!$P9&gt;0,
IF(AND('Rent Roll'!$P9&gt;0,EDATE('Rent Roll'!$K9,'Rent Roll'!$P9*12)&gt;='Commercial Lease'!K$6),
('Rent Roll'!$H9*'Rent Roll'!$D9/12)*((1+'Rent Roll'!$N9)^DATEDIF('Summary &amp; Purchase Assumptions'!$C$18,K$6,"Y")),
OFFSET(J15,0,-DATEDIF(EDATE('Rent Roll'!$K9,'Rent Roll'!$P9*12),K$6,"M"))*((1+'Rent Roll'!$O9)^(DATEDIF(EDATE('Rent Roll'!$K9,'Rent Roll'!$P9*12),K$6,"Y")+1))),('Rent Roll'!$H9*'Rent Roll'!$D9/12)*((1+'Rent Roll'!$N9)^DATEDIF('Summary &amp; Purchase Assumptions'!$C$18,K$6,"Y")))))</f>
        <v>-</v>
      </c>
      <c r="L15" s="227" t="str">
        <f ca="1">IF(L$6&gt;='Rent Roll'!$M23,('Rent Roll'!$G23*'Rent Roll'!$D9/12)*((1+'Rent Roll'!$X23)^DATEDIF('Rent Roll'!$M23,L$6,"Y")),
IF(L$6&gt;'Rent Roll'!$L9,"-",
IF('Rent Roll'!$P9&gt;0,
IF(AND('Rent Roll'!$P9&gt;0,EDATE('Rent Roll'!$K9,'Rent Roll'!$P9*12)&gt;='Commercial Lease'!L$6),
('Rent Roll'!$H9*'Rent Roll'!$D9/12)*((1+'Rent Roll'!$N9)^DATEDIF('Summary &amp; Purchase Assumptions'!$C$18,L$6,"Y")),
OFFSET(K15,0,-DATEDIF(EDATE('Rent Roll'!$K9,'Rent Roll'!$P9*12),L$6,"M"))*((1+'Rent Roll'!$O9)^(DATEDIF(EDATE('Rent Roll'!$K9,'Rent Roll'!$P9*12),L$6,"Y")+1))),('Rent Roll'!$H9*'Rent Roll'!$D9/12)*((1+'Rent Roll'!$N9)^DATEDIF('Summary &amp; Purchase Assumptions'!$C$18,L$6,"Y")))))</f>
        <v>-</v>
      </c>
      <c r="M15" s="227" t="str">
        <f ca="1">IF(M$6&gt;='Rent Roll'!$M23,('Rent Roll'!$G23*'Rent Roll'!$D9/12)*((1+'Rent Roll'!$X23)^DATEDIF('Rent Roll'!$M23,M$6,"Y")),
IF(M$6&gt;'Rent Roll'!$L9,"-",
IF('Rent Roll'!$P9&gt;0,
IF(AND('Rent Roll'!$P9&gt;0,EDATE('Rent Roll'!$K9,'Rent Roll'!$P9*12)&gt;='Commercial Lease'!M$6),
('Rent Roll'!$H9*'Rent Roll'!$D9/12)*((1+'Rent Roll'!$N9)^DATEDIF('Summary &amp; Purchase Assumptions'!$C$18,M$6,"Y")),
OFFSET(L15,0,-DATEDIF(EDATE('Rent Roll'!$K9,'Rent Roll'!$P9*12),M$6,"M"))*((1+'Rent Roll'!$O9)^(DATEDIF(EDATE('Rent Roll'!$K9,'Rent Roll'!$P9*12),M$6,"Y")+1))),('Rent Roll'!$H9*'Rent Roll'!$D9/12)*((1+'Rent Roll'!$N9)^DATEDIF('Summary &amp; Purchase Assumptions'!$C$18,M$6,"Y")))))</f>
        <v>-</v>
      </c>
      <c r="N15" s="227" t="str">
        <f ca="1">IF(N$6&gt;='Rent Roll'!$M23,('Rent Roll'!$G23*'Rent Roll'!$D9/12)*((1+'Rent Roll'!$X23)^DATEDIF('Rent Roll'!$M23,N$6,"Y")),
IF(N$6&gt;'Rent Roll'!$L9,"-",
IF('Rent Roll'!$P9&gt;0,
IF(AND('Rent Roll'!$P9&gt;0,EDATE('Rent Roll'!$K9,'Rent Roll'!$P9*12)&gt;='Commercial Lease'!N$6),
('Rent Roll'!$H9*'Rent Roll'!$D9/12)*((1+'Rent Roll'!$N9)^DATEDIF('Summary &amp; Purchase Assumptions'!$C$18,N$6,"Y")),
OFFSET(M15,0,-DATEDIF(EDATE('Rent Roll'!$K9,'Rent Roll'!$P9*12),N$6,"M"))*((1+'Rent Roll'!$O9)^(DATEDIF(EDATE('Rent Roll'!$K9,'Rent Roll'!$P9*12),N$6,"Y")+1))),('Rent Roll'!$H9*'Rent Roll'!$D9/12)*((1+'Rent Roll'!$N9)^DATEDIF('Summary &amp; Purchase Assumptions'!$C$18,N$6,"Y")))))</f>
        <v>-</v>
      </c>
      <c r="O15" s="227" t="str">
        <f ca="1">IF(O$6&gt;='Rent Roll'!$M23,('Rent Roll'!$G23*'Rent Roll'!$D9/12)*((1+'Rent Roll'!$X23)^DATEDIF('Rent Roll'!$M23,O$6,"Y")),
IF(O$6&gt;'Rent Roll'!$L9,"-",
IF('Rent Roll'!$P9&gt;0,
IF(AND('Rent Roll'!$P9&gt;0,EDATE('Rent Roll'!$K9,'Rent Roll'!$P9*12)&gt;='Commercial Lease'!O$6),
('Rent Roll'!$H9*'Rent Roll'!$D9/12)*((1+'Rent Roll'!$N9)^DATEDIF('Summary &amp; Purchase Assumptions'!$C$18,O$6,"Y")),
OFFSET(N15,0,-DATEDIF(EDATE('Rent Roll'!$K9,'Rent Roll'!$P9*12),O$6,"M"))*((1+'Rent Roll'!$O9)^(DATEDIF(EDATE('Rent Roll'!$K9,'Rent Roll'!$P9*12),O$6,"Y")+1))),('Rent Roll'!$H9*'Rent Roll'!$D9/12)*((1+'Rent Roll'!$N9)^DATEDIF('Summary &amp; Purchase Assumptions'!$C$18,O$6,"Y")))))</f>
        <v>-</v>
      </c>
      <c r="P15" s="227" t="str">
        <f ca="1">IF(P$6&gt;='Rent Roll'!$M23,('Rent Roll'!$G23*'Rent Roll'!$D9/12)*((1+'Rent Roll'!$X23)^DATEDIF('Rent Roll'!$M23,P$6,"Y")),
IF(P$6&gt;'Rent Roll'!$L9,"-",
IF('Rent Roll'!$P9&gt;0,
IF(AND('Rent Roll'!$P9&gt;0,EDATE('Rent Roll'!$K9,'Rent Roll'!$P9*12)&gt;='Commercial Lease'!P$6),
('Rent Roll'!$H9*'Rent Roll'!$D9/12)*((1+'Rent Roll'!$N9)^DATEDIF('Summary &amp; Purchase Assumptions'!$C$18,P$6,"Y")),
OFFSET(O15,0,-DATEDIF(EDATE('Rent Roll'!$K9,'Rent Roll'!$P9*12),P$6,"M"))*((1+'Rent Roll'!$O9)^(DATEDIF(EDATE('Rent Roll'!$K9,'Rent Roll'!$P9*12),P$6,"Y")+1))),('Rent Roll'!$H9*'Rent Roll'!$D9/12)*((1+'Rent Roll'!$N9)^DATEDIF('Summary &amp; Purchase Assumptions'!$C$18,P$6,"Y")))))</f>
        <v>-</v>
      </c>
      <c r="Q15" s="227" t="str">
        <f ca="1">IF(Q$6&gt;='Rent Roll'!$M23,('Rent Roll'!$G23*'Rent Roll'!$D9/12)*((1+'Rent Roll'!$X23)^DATEDIF('Rent Roll'!$M23,Q$6,"Y")),
IF(Q$6&gt;'Rent Roll'!$L9,"-",
IF('Rent Roll'!$P9&gt;0,
IF(AND('Rent Roll'!$P9&gt;0,EDATE('Rent Roll'!$K9,'Rent Roll'!$P9*12)&gt;='Commercial Lease'!Q$6),
('Rent Roll'!$H9*'Rent Roll'!$D9/12)*((1+'Rent Roll'!$N9)^DATEDIF('Summary &amp; Purchase Assumptions'!$C$18,Q$6,"Y")),
OFFSET(P15,0,-DATEDIF(EDATE('Rent Roll'!$K9,'Rent Roll'!$P9*12),Q$6,"M"))*((1+'Rent Roll'!$O9)^(DATEDIF(EDATE('Rent Roll'!$K9,'Rent Roll'!$P9*12),Q$6,"Y")+1))),('Rent Roll'!$H9*'Rent Roll'!$D9/12)*((1+'Rent Roll'!$N9)^DATEDIF('Summary &amp; Purchase Assumptions'!$C$18,Q$6,"Y")))))</f>
        <v>-</v>
      </c>
      <c r="R15" s="227" t="str">
        <f ca="1">IF(R$6&gt;='Rent Roll'!$M23,('Rent Roll'!$G23*'Rent Roll'!$D9/12)*((1+'Rent Roll'!$X23)^DATEDIF('Rent Roll'!$M23,R$6,"Y")),
IF(R$6&gt;'Rent Roll'!$L9,"-",
IF('Rent Roll'!$P9&gt;0,
IF(AND('Rent Roll'!$P9&gt;0,EDATE('Rent Roll'!$K9,'Rent Roll'!$P9*12)&gt;='Commercial Lease'!R$6),
('Rent Roll'!$H9*'Rent Roll'!$D9/12)*((1+'Rent Roll'!$N9)^DATEDIF('Summary &amp; Purchase Assumptions'!$C$18,R$6,"Y")),
OFFSET(Q15,0,-DATEDIF(EDATE('Rent Roll'!$K9,'Rent Roll'!$P9*12),R$6,"M"))*((1+'Rent Roll'!$O9)^(DATEDIF(EDATE('Rent Roll'!$K9,'Rent Roll'!$P9*12),R$6,"Y")+1))),('Rent Roll'!$H9*'Rent Roll'!$D9/12)*((1+'Rent Roll'!$N9)^DATEDIF('Summary &amp; Purchase Assumptions'!$C$18,R$6,"Y")))))</f>
        <v>-</v>
      </c>
      <c r="S15" s="227" t="str">
        <f ca="1">IF(S$6&gt;='Rent Roll'!$M23,('Rent Roll'!$G23*'Rent Roll'!$D9/12)*((1+'Rent Roll'!$X23)^DATEDIF('Rent Roll'!$M23,S$6,"Y")),
IF(S$6&gt;'Rent Roll'!$L9,"-",
IF('Rent Roll'!$P9&gt;0,
IF(AND('Rent Roll'!$P9&gt;0,EDATE('Rent Roll'!$K9,'Rent Roll'!$P9*12)&gt;='Commercial Lease'!S$6),
('Rent Roll'!$H9*'Rent Roll'!$D9/12)*((1+'Rent Roll'!$N9)^DATEDIF('Summary &amp; Purchase Assumptions'!$C$18,S$6,"Y")),
OFFSET(R15,0,-DATEDIF(EDATE('Rent Roll'!$K9,'Rent Roll'!$P9*12),S$6,"M"))*((1+'Rent Roll'!$O9)^(DATEDIF(EDATE('Rent Roll'!$K9,'Rent Roll'!$P9*12),S$6,"Y")+1))),('Rent Roll'!$H9*'Rent Roll'!$D9/12)*((1+'Rent Roll'!$N9)^DATEDIF('Summary &amp; Purchase Assumptions'!$C$18,S$6,"Y")))))</f>
        <v>-</v>
      </c>
      <c r="T15" s="227" t="str">
        <f ca="1">IF(T$6&gt;='Rent Roll'!$M23,('Rent Roll'!$G23*'Rent Roll'!$D9/12)*((1+'Rent Roll'!$X23)^DATEDIF('Rent Roll'!$M23,T$6,"Y")),
IF(T$6&gt;'Rent Roll'!$L9,"-",
IF('Rent Roll'!$P9&gt;0,
IF(AND('Rent Roll'!$P9&gt;0,EDATE('Rent Roll'!$K9,'Rent Roll'!$P9*12)&gt;='Commercial Lease'!T$6),
('Rent Roll'!$H9*'Rent Roll'!$D9/12)*((1+'Rent Roll'!$N9)^DATEDIF('Summary &amp; Purchase Assumptions'!$C$18,T$6,"Y")),
OFFSET(S15,0,-DATEDIF(EDATE('Rent Roll'!$K9,'Rent Roll'!$P9*12),T$6,"M"))*((1+'Rent Roll'!$O9)^(DATEDIF(EDATE('Rent Roll'!$K9,'Rent Roll'!$P9*12),T$6,"Y")+1))),('Rent Roll'!$H9*'Rent Roll'!$D9/12)*((1+'Rent Roll'!$N9)^DATEDIF('Summary &amp; Purchase Assumptions'!$C$18,T$6,"Y")))))</f>
        <v>-</v>
      </c>
      <c r="U15" s="227" t="str">
        <f ca="1">IF(U$6&gt;='Rent Roll'!$M23,('Rent Roll'!$G23*'Rent Roll'!$D9/12)*((1+'Rent Roll'!$X23)^DATEDIF('Rent Roll'!$M23,U$6,"Y")),
IF(U$6&gt;'Rent Roll'!$L9,"-",
IF('Rent Roll'!$P9&gt;0,
IF(AND('Rent Roll'!$P9&gt;0,EDATE('Rent Roll'!$K9,'Rent Roll'!$P9*12)&gt;='Commercial Lease'!U$6),
('Rent Roll'!$H9*'Rent Roll'!$D9/12)*((1+'Rent Roll'!$N9)^DATEDIF('Summary &amp; Purchase Assumptions'!$C$18,U$6,"Y")),
OFFSET(T15,0,-DATEDIF(EDATE('Rent Roll'!$K9,'Rent Roll'!$P9*12),U$6,"M"))*((1+'Rent Roll'!$O9)^(DATEDIF(EDATE('Rent Roll'!$K9,'Rent Roll'!$P9*12),U$6,"Y")+1))),('Rent Roll'!$H9*'Rent Roll'!$D9/12)*((1+'Rent Roll'!$N9)^DATEDIF('Summary &amp; Purchase Assumptions'!$C$18,U$6,"Y")))))</f>
        <v>-</v>
      </c>
      <c r="V15" s="227" t="str">
        <f ca="1">IF(V$6&gt;='Rent Roll'!$M23,('Rent Roll'!$G23*'Rent Roll'!$D9/12)*((1+'Rent Roll'!$X23)^DATEDIF('Rent Roll'!$M23,V$6,"Y")),
IF(V$6&gt;'Rent Roll'!$L9,"-",
IF('Rent Roll'!$P9&gt;0,
IF(AND('Rent Roll'!$P9&gt;0,EDATE('Rent Roll'!$K9,'Rent Roll'!$P9*12)&gt;='Commercial Lease'!V$6),
('Rent Roll'!$H9*'Rent Roll'!$D9/12)*((1+'Rent Roll'!$N9)^DATEDIF('Summary &amp; Purchase Assumptions'!$C$18,V$6,"Y")),
OFFSET(U15,0,-DATEDIF(EDATE('Rent Roll'!$K9,'Rent Roll'!$P9*12),V$6,"M"))*((1+'Rent Roll'!$O9)^(DATEDIF(EDATE('Rent Roll'!$K9,'Rent Roll'!$P9*12),V$6,"Y")+1))),('Rent Roll'!$H9*'Rent Roll'!$D9/12)*((1+'Rent Roll'!$N9)^DATEDIF('Summary &amp; Purchase Assumptions'!$C$18,V$6,"Y")))))</f>
        <v>-</v>
      </c>
      <c r="W15" s="227" t="str">
        <f ca="1">IF(W$6&gt;='Rent Roll'!$M23,('Rent Roll'!$G23*'Rent Roll'!$D9/12)*((1+'Rent Roll'!$X23)^DATEDIF('Rent Roll'!$M23,W$6,"Y")),
IF(W$6&gt;'Rent Roll'!$L9,"-",
IF('Rent Roll'!$P9&gt;0,
IF(AND('Rent Roll'!$P9&gt;0,EDATE('Rent Roll'!$K9,'Rent Roll'!$P9*12)&gt;='Commercial Lease'!W$6),
('Rent Roll'!$H9*'Rent Roll'!$D9/12)*((1+'Rent Roll'!$N9)^DATEDIF('Summary &amp; Purchase Assumptions'!$C$18,W$6,"Y")),
OFFSET(V15,0,-DATEDIF(EDATE('Rent Roll'!$K9,'Rent Roll'!$P9*12),W$6,"M"))*((1+'Rent Roll'!$O9)^(DATEDIF(EDATE('Rent Roll'!$K9,'Rent Roll'!$P9*12),W$6,"Y")+1))),('Rent Roll'!$H9*'Rent Roll'!$D9/12)*((1+'Rent Roll'!$N9)^DATEDIF('Summary &amp; Purchase Assumptions'!$C$18,W$6,"Y")))))</f>
        <v>-</v>
      </c>
      <c r="X15" s="227" t="str">
        <f ca="1">IF(X$6&gt;='Rent Roll'!$M23,('Rent Roll'!$G23*'Rent Roll'!$D9/12)*((1+'Rent Roll'!$X23)^DATEDIF('Rent Roll'!$M23,X$6,"Y")),
IF(X$6&gt;'Rent Roll'!$L9,"-",
IF('Rent Roll'!$P9&gt;0,
IF(AND('Rent Roll'!$P9&gt;0,EDATE('Rent Roll'!$K9,'Rent Roll'!$P9*12)&gt;='Commercial Lease'!X$6),
('Rent Roll'!$H9*'Rent Roll'!$D9/12)*((1+'Rent Roll'!$N9)^DATEDIF('Summary &amp; Purchase Assumptions'!$C$18,X$6,"Y")),
OFFSET(W15,0,-DATEDIF(EDATE('Rent Roll'!$K9,'Rent Roll'!$P9*12),X$6,"M"))*((1+'Rent Roll'!$O9)^(DATEDIF(EDATE('Rent Roll'!$K9,'Rent Roll'!$P9*12),X$6,"Y")+1))),('Rent Roll'!$H9*'Rent Roll'!$D9/12)*((1+'Rent Roll'!$N9)^DATEDIF('Summary &amp; Purchase Assumptions'!$C$18,X$6,"Y")))))</f>
        <v>-</v>
      </c>
      <c r="Y15" s="227" t="str">
        <f ca="1">IF(Y$6&gt;='Rent Roll'!$M23,('Rent Roll'!$G23*'Rent Roll'!$D9/12)*((1+'Rent Roll'!$X23)^DATEDIF('Rent Roll'!$M23,Y$6,"Y")),
IF(Y$6&gt;'Rent Roll'!$L9,"-",
IF('Rent Roll'!$P9&gt;0,
IF(AND('Rent Roll'!$P9&gt;0,EDATE('Rent Roll'!$K9,'Rent Roll'!$P9*12)&gt;='Commercial Lease'!Y$6),
('Rent Roll'!$H9*'Rent Roll'!$D9/12)*((1+'Rent Roll'!$N9)^DATEDIF('Summary &amp; Purchase Assumptions'!$C$18,Y$6,"Y")),
OFFSET(X15,0,-DATEDIF(EDATE('Rent Roll'!$K9,'Rent Roll'!$P9*12),Y$6,"M"))*((1+'Rent Roll'!$O9)^(DATEDIF(EDATE('Rent Roll'!$K9,'Rent Roll'!$P9*12),Y$6,"Y")+1))),('Rent Roll'!$H9*'Rent Roll'!$D9/12)*((1+'Rent Roll'!$N9)^DATEDIF('Summary &amp; Purchase Assumptions'!$C$18,Y$6,"Y")))))</f>
        <v>-</v>
      </c>
      <c r="Z15" s="227" t="str">
        <f ca="1">IF(Z$6&gt;='Rent Roll'!$M23,('Rent Roll'!$G23*'Rent Roll'!$D9/12)*((1+'Rent Roll'!$X23)^DATEDIF('Rent Roll'!$M23,Z$6,"Y")),
IF(Z$6&gt;'Rent Roll'!$L9,"-",
IF('Rent Roll'!$P9&gt;0,
IF(AND('Rent Roll'!$P9&gt;0,EDATE('Rent Roll'!$K9,'Rent Roll'!$P9*12)&gt;='Commercial Lease'!Z$6),
('Rent Roll'!$H9*'Rent Roll'!$D9/12)*((1+'Rent Roll'!$N9)^DATEDIF('Summary &amp; Purchase Assumptions'!$C$18,Z$6,"Y")),
OFFSET(Y15,0,-DATEDIF(EDATE('Rent Roll'!$K9,'Rent Roll'!$P9*12),Z$6,"M"))*((1+'Rent Roll'!$O9)^(DATEDIF(EDATE('Rent Roll'!$K9,'Rent Roll'!$P9*12),Z$6,"Y")+1))),('Rent Roll'!$H9*'Rent Roll'!$D9/12)*((1+'Rent Roll'!$N9)^DATEDIF('Summary &amp; Purchase Assumptions'!$C$18,Z$6,"Y")))))</f>
        <v>-</v>
      </c>
      <c r="AA15" s="227" t="str">
        <f ca="1">IF(AA$6&gt;='Rent Roll'!$M23,('Rent Roll'!$G23*'Rent Roll'!$D9/12)*((1+'Rent Roll'!$X23)^DATEDIF('Rent Roll'!$M23,AA$6,"Y")),
IF(AA$6&gt;'Rent Roll'!$L9,"-",
IF('Rent Roll'!$P9&gt;0,
IF(AND('Rent Roll'!$P9&gt;0,EDATE('Rent Roll'!$K9,'Rent Roll'!$P9*12)&gt;='Commercial Lease'!AA$6),
('Rent Roll'!$H9*'Rent Roll'!$D9/12)*((1+'Rent Roll'!$N9)^DATEDIF('Summary &amp; Purchase Assumptions'!$C$18,AA$6,"Y")),
OFFSET(Z15,0,-DATEDIF(EDATE('Rent Roll'!$K9,'Rent Roll'!$P9*12),AA$6,"M"))*((1+'Rent Roll'!$O9)^(DATEDIF(EDATE('Rent Roll'!$K9,'Rent Roll'!$P9*12),AA$6,"Y")+1))),('Rent Roll'!$H9*'Rent Roll'!$D9/12)*((1+'Rent Roll'!$N9)^DATEDIF('Summary &amp; Purchase Assumptions'!$C$18,AA$6,"Y")))))</f>
        <v>-</v>
      </c>
      <c r="AB15" s="227" t="str">
        <f ca="1">IF(AB$6&gt;='Rent Roll'!$M23,('Rent Roll'!$G23*'Rent Roll'!$D9/12)*((1+'Rent Roll'!$X23)^DATEDIF('Rent Roll'!$M23,AB$6,"Y")),
IF(AB$6&gt;'Rent Roll'!$L9,"-",
IF('Rent Roll'!$P9&gt;0,
IF(AND('Rent Roll'!$P9&gt;0,EDATE('Rent Roll'!$K9,'Rent Roll'!$P9*12)&gt;='Commercial Lease'!AB$6),
('Rent Roll'!$H9*'Rent Roll'!$D9/12)*((1+'Rent Roll'!$N9)^DATEDIF('Summary &amp; Purchase Assumptions'!$C$18,AB$6,"Y")),
OFFSET(AA15,0,-DATEDIF(EDATE('Rent Roll'!$K9,'Rent Roll'!$P9*12),AB$6,"M"))*((1+'Rent Roll'!$O9)^(DATEDIF(EDATE('Rent Roll'!$K9,'Rent Roll'!$P9*12),AB$6,"Y")+1))),('Rent Roll'!$H9*'Rent Roll'!$D9/12)*((1+'Rent Roll'!$N9)^DATEDIF('Summary &amp; Purchase Assumptions'!$C$18,AB$6,"Y")))))</f>
        <v>-</v>
      </c>
      <c r="AC15" s="227" t="str">
        <f ca="1">IF(AC$6&gt;='Rent Roll'!$M23,('Rent Roll'!$G23*'Rent Roll'!$D9/12)*((1+'Rent Roll'!$X23)^DATEDIF('Rent Roll'!$M23,AC$6,"Y")),
IF(AC$6&gt;'Rent Roll'!$L9,"-",
IF('Rent Roll'!$P9&gt;0,
IF(AND('Rent Roll'!$P9&gt;0,EDATE('Rent Roll'!$K9,'Rent Roll'!$P9*12)&gt;='Commercial Lease'!AC$6),
('Rent Roll'!$H9*'Rent Roll'!$D9/12)*((1+'Rent Roll'!$N9)^DATEDIF('Summary &amp; Purchase Assumptions'!$C$18,AC$6,"Y")),
OFFSET(AB15,0,-DATEDIF(EDATE('Rent Roll'!$K9,'Rent Roll'!$P9*12),AC$6,"M"))*((1+'Rent Roll'!$O9)^(DATEDIF(EDATE('Rent Roll'!$K9,'Rent Roll'!$P9*12),AC$6,"Y")+1))),('Rent Roll'!$H9*'Rent Roll'!$D9/12)*((1+'Rent Roll'!$N9)^DATEDIF('Summary &amp; Purchase Assumptions'!$C$18,AC$6,"Y")))))</f>
        <v>-</v>
      </c>
      <c r="AD15" s="227" t="str">
        <f ca="1">IF(AD$6&gt;='Rent Roll'!$M23,('Rent Roll'!$G23*'Rent Roll'!$D9/12)*((1+'Rent Roll'!$X23)^DATEDIF('Rent Roll'!$M23,AD$6,"Y")),
IF(AD$6&gt;'Rent Roll'!$L9,"-",
IF('Rent Roll'!$P9&gt;0,
IF(AND('Rent Roll'!$P9&gt;0,EDATE('Rent Roll'!$K9,'Rent Roll'!$P9*12)&gt;='Commercial Lease'!AD$6),
('Rent Roll'!$H9*'Rent Roll'!$D9/12)*((1+'Rent Roll'!$N9)^DATEDIF('Summary &amp; Purchase Assumptions'!$C$18,AD$6,"Y")),
OFFSET(AC15,0,-DATEDIF(EDATE('Rent Roll'!$K9,'Rent Roll'!$P9*12),AD$6,"M"))*((1+'Rent Roll'!$O9)^(DATEDIF(EDATE('Rent Roll'!$K9,'Rent Roll'!$P9*12),AD$6,"Y")+1))),('Rent Roll'!$H9*'Rent Roll'!$D9/12)*((1+'Rent Roll'!$N9)^DATEDIF('Summary &amp; Purchase Assumptions'!$C$18,AD$6,"Y")))))</f>
        <v>-</v>
      </c>
      <c r="AE15" s="227" t="str">
        <f ca="1">IF(AE$6&gt;='Rent Roll'!$M23,('Rent Roll'!$G23*'Rent Roll'!$D9/12)*((1+'Rent Roll'!$X23)^DATEDIF('Rent Roll'!$M23,AE$6,"Y")),
IF(AE$6&gt;'Rent Roll'!$L9,"-",
IF('Rent Roll'!$P9&gt;0,
IF(AND('Rent Roll'!$P9&gt;0,EDATE('Rent Roll'!$K9,'Rent Roll'!$P9*12)&gt;='Commercial Lease'!AE$6),
('Rent Roll'!$H9*'Rent Roll'!$D9/12)*((1+'Rent Roll'!$N9)^DATEDIF('Summary &amp; Purchase Assumptions'!$C$18,AE$6,"Y")),
OFFSET(AD15,0,-DATEDIF(EDATE('Rent Roll'!$K9,'Rent Roll'!$P9*12),AE$6,"M"))*((1+'Rent Roll'!$O9)^(DATEDIF(EDATE('Rent Roll'!$K9,'Rent Roll'!$P9*12),AE$6,"Y")+1))),('Rent Roll'!$H9*'Rent Roll'!$D9/12)*((1+'Rent Roll'!$N9)^DATEDIF('Summary &amp; Purchase Assumptions'!$C$18,AE$6,"Y")))))</f>
        <v>-</v>
      </c>
      <c r="AF15" s="227" t="str">
        <f ca="1">IF(AF$6&gt;='Rent Roll'!$M23,('Rent Roll'!$G23*'Rent Roll'!$D9/12)*((1+'Rent Roll'!$X23)^DATEDIF('Rent Roll'!$M23,AF$6,"Y")),
IF(AF$6&gt;'Rent Roll'!$L9,"-",
IF('Rent Roll'!$P9&gt;0,
IF(AND('Rent Roll'!$P9&gt;0,EDATE('Rent Roll'!$K9,'Rent Roll'!$P9*12)&gt;='Commercial Lease'!AF$6),
('Rent Roll'!$H9*'Rent Roll'!$D9/12)*((1+'Rent Roll'!$N9)^DATEDIF('Summary &amp; Purchase Assumptions'!$C$18,AF$6,"Y")),
OFFSET(AE15,0,-DATEDIF(EDATE('Rent Roll'!$K9,'Rent Roll'!$P9*12),AF$6,"M"))*((1+'Rent Roll'!$O9)^(DATEDIF(EDATE('Rent Roll'!$K9,'Rent Roll'!$P9*12),AF$6,"Y")+1))),('Rent Roll'!$H9*'Rent Roll'!$D9/12)*((1+'Rent Roll'!$N9)^DATEDIF('Summary &amp; Purchase Assumptions'!$C$18,AF$6,"Y")))))</f>
        <v>-</v>
      </c>
      <c r="AG15" s="227" t="str">
        <f ca="1">IF(AG$6&gt;='Rent Roll'!$M23,('Rent Roll'!$G23*'Rent Roll'!$D9/12)*((1+'Rent Roll'!$X23)^DATEDIF('Rent Roll'!$M23,AG$6,"Y")),
IF(AG$6&gt;'Rent Roll'!$L9,"-",
IF('Rent Roll'!$P9&gt;0,
IF(AND('Rent Roll'!$P9&gt;0,EDATE('Rent Roll'!$K9,'Rent Roll'!$P9*12)&gt;='Commercial Lease'!AG$6),
('Rent Roll'!$H9*'Rent Roll'!$D9/12)*((1+'Rent Roll'!$N9)^DATEDIF('Summary &amp; Purchase Assumptions'!$C$18,AG$6,"Y")),
OFFSET(AF15,0,-DATEDIF(EDATE('Rent Roll'!$K9,'Rent Roll'!$P9*12),AG$6,"M"))*((1+'Rent Roll'!$O9)^(DATEDIF(EDATE('Rent Roll'!$K9,'Rent Roll'!$P9*12),AG$6,"Y")+1))),('Rent Roll'!$H9*'Rent Roll'!$D9/12)*((1+'Rent Roll'!$N9)^DATEDIF('Summary &amp; Purchase Assumptions'!$C$18,AG$6,"Y")))))</f>
        <v>-</v>
      </c>
      <c r="AH15" s="227" t="str">
        <f ca="1">IF(AH$6&gt;='Rent Roll'!$M23,('Rent Roll'!$G23*'Rent Roll'!$D9/12)*((1+'Rent Roll'!$X23)^DATEDIF('Rent Roll'!$M23,AH$6,"Y")),
IF(AH$6&gt;'Rent Roll'!$L9,"-",
IF('Rent Roll'!$P9&gt;0,
IF(AND('Rent Roll'!$P9&gt;0,EDATE('Rent Roll'!$K9,'Rent Roll'!$P9*12)&gt;='Commercial Lease'!AH$6),
('Rent Roll'!$H9*'Rent Roll'!$D9/12)*((1+'Rent Roll'!$N9)^DATEDIF('Summary &amp; Purchase Assumptions'!$C$18,AH$6,"Y")),
OFFSET(AG15,0,-DATEDIF(EDATE('Rent Roll'!$K9,'Rent Roll'!$P9*12),AH$6,"M"))*((1+'Rent Roll'!$O9)^(DATEDIF(EDATE('Rent Roll'!$K9,'Rent Roll'!$P9*12),AH$6,"Y")+1))),('Rent Roll'!$H9*'Rent Roll'!$D9/12)*((1+'Rent Roll'!$N9)^DATEDIF('Summary &amp; Purchase Assumptions'!$C$18,AH$6,"Y")))))</f>
        <v>-</v>
      </c>
      <c r="AI15" s="227" t="str">
        <f ca="1">IF(AI$6&gt;='Rent Roll'!$M23,('Rent Roll'!$G23*'Rent Roll'!$D9/12)*((1+'Rent Roll'!$X23)^DATEDIF('Rent Roll'!$M23,AI$6,"Y")),
IF(AI$6&gt;'Rent Roll'!$L9,"-",
IF('Rent Roll'!$P9&gt;0,
IF(AND('Rent Roll'!$P9&gt;0,EDATE('Rent Roll'!$K9,'Rent Roll'!$P9*12)&gt;='Commercial Lease'!AI$6),
('Rent Roll'!$H9*'Rent Roll'!$D9/12)*((1+'Rent Roll'!$N9)^DATEDIF('Summary &amp; Purchase Assumptions'!$C$18,AI$6,"Y")),
OFFSET(AH15,0,-DATEDIF(EDATE('Rent Roll'!$K9,'Rent Roll'!$P9*12),AI$6,"M"))*((1+'Rent Roll'!$O9)^(DATEDIF(EDATE('Rent Roll'!$K9,'Rent Roll'!$P9*12),AI$6,"Y")+1))),('Rent Roll'!$H9*'Rent Roll'!$D9/12)*((1+'Rent Roll'!$N9)^DATEDIF('Summary &amp; Purchase Assumptions'!$C$18,AI$6,"Y")))))</f>
        <v>-</v>
      </c>
      <c r="AJ15" s="227" t="str">
        <f ca="1">IF(AJ$6&gt;='Rent Roll'!$M23,('Rent Roll'!$G23*'Rent Roll'!$D9/12)*((1+'Rent Roll'!$X23)^DATEDIF('Rent Roll'!$M23,AJ$6,"Y")),
IF(AJ$6&gt;'Rent Roll'!$L9,"-",
IF('Rent Roll'!$P9&gt;0,
IF(AND('Rent Roll'!$P9&gt;0,EDATE('Rent Roll'!$K9,'Rent Roll'!$P9*12)&gt;='Commercial Lease'!AJ$6),
('Rent Roll'!$H9*'Rent Roll'!$D9/12)*((1+'Rent Roll'!$N9)^DATEDIF('Summary &amp; Purchase Assumptions'!$C$18,AJ$6,"Y")),
OFFSET(AI15,0,-DATEDIF(EDATE('Rent Roll'!$K9,'Rent Roll'!$P9*12),AJ$6,"M"))*((1+'Rent Roll'!$O9)^(DATEDIF(EDATE('Rent Roll'!$K9,'Rent Roll'!$P9*12),AJ$6,"Y")+1))),('Rent Roll'!$H9*'Rent Roll'!$D9/12)*((1+'Rent Roll'!$N9)^DATEDIF('Summary &amp; Purchase Assumptions'!$C$18,AJ$6,"Y")))))</f>
        <v>-</v>
      </c>
      <c r="AK15" s="227" t="str">
        <f ca="1">IF(AK$6&gt;='Rent Roll'!$M23,('Rent Roll'!$G23*'Rent Roll'!$D9/12)*((1+'Rent Roll'!$X23)^DATEDIF('Rent Roll'!$M23,AK$6,"Y")),
IF(AK$6&gt;'Rent Roll'!$L9,"-",
IF('Rent Roll'!$P9&gt;0,
IF(AND('Rent Roll'!$P9&gt;0,EDATE('Rent Roll'!$K9,'Rent Roll'!$P9*12)&gt;='Commercial Lease'!AK$6),
('Rent Roll'!$H9*'Rent Roll'!$D9/12)*((1+'Rent Roll'!$N9)^DATEDIF('Summary &amp; Purchase Assumptions'!$C$18,AK$6,"Y")),
OFFSET(AJ15,0,-DATEDIF(EDATE('Rent Roll'!$K9,'Rent Roll'!$P9*12),AK$6,"M"))*((1+'Rent Roll'!$O9)^(DATEDIF(EDATE('Rent Roll'!$K9,'Rent Roll'!$P9*12),AK$6,"Y")+1))),('Rent Roll'!$H9*'Rent Roll'!$D9/12)*((1+'Rent Roll'!$N9)^DATEDIF('Summary &amp; Purchase Assumptions'!$C$18,AK$6,"Y")))))</f>
        <v>-</v>
      </c>
      <c r="AL15" s="227" t="str">
        <f ca="1">IF(AL$6&gt;='Rent Roll'!$M23,('Rent Roll'!$G23*'Rent Roll'!$D9/12)*((1+'Rent Roll'!$X23)^DATEDIF('Rent Roll'!$M23,AL$6,"Y")),
IF(AL$6&gt;'Rent Roll'!$L9,"-",
IF('Rent Roll'!$P9&gt;0,
IF(AND('Rent Roll'!$P9&gt;0,EDATE('Rent Roll'!$K9,'Rent Roll'!$P9*12)&gt;='Commercial Lease'!AL$6),
('Rent Roll'!$H9*'Rent Roll'!$D9/12)*((1+'Rent Roll'!$N9)^DATEDIF('Summary &amp; Purchase Assumptions'!$C$18,AL$6,"Y")),
OFFSET(AK15,0,-DATEDIF(EDATE('Rent Roll'!$K9,'Rent Roll'!$P9*12),AL$6,"M"))*((1+'Rent Roll'!$O9)^(DATEDIF(EDATE('Rent Roll'!$K9,'Rent Roll'!$P9*12),AL$6,"Y")+1))),('Rent Roll'!$H9*'Rent Roll'!$D9/12)*((1+'Rent Roll'!$N9)^DATEDIF('Summary &amp; Purchase Assumptions'!$C$18,AL$6,"Y")))))</f>
        <v>-</v>
      </c>
      <c r="AM15" s="227" t="str">
        <f ca="1">IF(AM$6&gt;='Rent Roll'!$M23,('Rent Roll'!$G23*'Rent Roll'!$D9/12)*((1+'Rent Roll'!$X23)^DATEDIF('Rent Roll'!$M23,AM$6,"Y")),
IF(AM$6&gt;'Rent Roll'!$L9,"-",
IF('Rent Roll'!$P9&gt;0,
IF(AND('Rent Roll'!$P9&gt;0,EDATE('Rent Roll'!$K9,'Rent Roll'!$P9*12)&gt;='Commercial Lease'!AM$6),
('Rent Roll'!$H9*'Rent Roll'!$D9/12)*((1+'Rent Roll'!$N9)^DATEDIF('Summary &amp; Purchase Assumptions'!$C$18,AM$6,"Y")),
OFFSET(AL15,0,-DATEDIF(EDATE('Rent Roll'!$K9,'Rent Roll'!$P9*12),AM$6,"M"))*((1+'Rent Roll'!$O9)^(DATEDIF(EDATE('Rent Roll'!$K9,'Rent Roll'!$P9*12),AM$6,"Y")+1))),('Rent Roll'!$H9*'Rent Roll'!$D9/12)*((1+'Rent Roll'!$N9)^DATEDIF('Summary &amp; Purchase Assumptions'!$C$18,AM$6,"Y")))))</f>
        <v>-</v>
      </c>
      <c r="AN15" s="227" t="str">
        <f ca="1">IF(AN$6&gt;='Rent Roll'!$M23,('Rent Roll'!$G23*'Rent Roll'!$D9/12)*((1+'Rent Roll'!$X23)^DATEDIF('Rent Roll'!$M23,AN$6,"Y")),
IF(AN$6&gt;'Rent Roll'!$L9,"-",
IF('Rent Roll'!$P9&gt;0,
IF(AND('Rent Roll'!$P9&gt;0,EDATE('Rent Roll'!$K9,'Rent Roll'!$P9*12)&gt;='Commercial Lease'!AN$6),
('Rent Roll'!$H9*'Rent Roll'!$D9/12)*((1+'Rent Roll'!$N9)^DATEDIF('Summary &amp; Purchase Assumptions'!$C$18,AN$6,"Y")),
OFFSET(AM15,0,-DATEDIF(EDATE('Rent Roll'!$K9,'Rent Roll'!$P9*12),AN$6,"M"))*((1+'Rent Roll'!$O9)^(DATEDIF(EDATE('Rent Roll'!$K9,'Rent Roll'!$P9*12),AN$6,"Y")+1))),('Rent Roll'!$H9*'Rent Roll'!$D9/12)*((1+'Rent Roll'!$N9)^DATEDIF('Summary &amp; Purchase Assumptions'!$C$18,AN$6,"Y")))))</f>
        <v>-</v>
      </c>
      <c r="AO15" s="227" t="str">
        <f ca="1">IF(AO$6&gt;='Rent Roll'!$M23,('Rent Roll'!$G23*'Rent Roll'!$D9/12)*((1+'Rent Roll'!$X23)^DATEDIF('Rent Roll'!$M23,AO$6,"Y")),
IF(AO$6&gt;'Rent Roll'!$L9,"-",
IF('Rent Roll'!$P9&gt;0,
IF(AND('Rent Roll'!$P9&gt;0,EDATE('Rent Roll'!$K9,'Rent Roll'!$P9*12)&gt;='Commercial Lease'!AO$6),
('Rent Roll'!$H9*'Rent Roll'!$D9/12)*((1+'Rent Roll'!$N9)^DATEDIF('Summary &amp; Purchase Assumptions'!$C$18,AO$6,"Y")),
OFFSET(AN15,0,-DATEDIF(EDATE('Rent Roll'!$K9,'Rent Roll'!$P9*12),AO$6,"M"))*((1+'Rent Roll'!$O9)^(DATEDIF(EDATE('Rent Roll'!$K9,'Rent Roll'!$P9*12),AO$6,"Y")+1))),('Rent Roll'!$H9*'Rent Roll'!$D9/12)*((1+'Rent Roll'!$N9)^DATEDIF('Summary &amp; Purchase Assumptions'!$C$18,AO$6,"Y")))))</f>
        <v>-</v>
      </c>
      <c r="AP15" s="227" t="str">
        <f ca="1">IF(AP$6&gt;='Rent Roll'!$M23,('Rent Roll'!$G23*'Rent Roll'!$D9/12)*((1+'Rent Roll'!$X23)^DATEDIF('Rent Roll'!$M23,AP$6,"Y")),
IF(AP$6&gt;'Rent Roll'!$L9,"-",
IF('Rent Roll'!$P9&gt;0,
IF(AND('Rent Roll'!$P9&gt;0,EDATE('Rent Roll'!$K9,'Rent Roll'!$P9*12)&gt;='Commercial Lease'!AP$6),
('Rent Roll'!$H9*'Rent Roll'!$D9/12)*((1+'Rent Roll'!$N9)^DATEDIF('Summary &amp; Purchase Assumptions'!$C$18,AP$6,"Y")),
OFFSET(AO15,0,-DATEDIF(EDATE('Rent Roll'!$K9,'Rent Roll'!$P9*12),AP$6,"M"))*((1+'Rent Roll'!$O9)^(DATEDIF(EDATE('Rent Roll'!$K9,'Rent Roll'!$P9*12),AP$6,"Y")+1))),('Rent Roll'!$H9*'Rent Roll'!$D9/12)*((1+'Rent Roll'!$N9)^DATEDIF('Summary &amp; Purchase Assumptions'!$C$18,AP$6,"Y")))))</f>
        <v>-</v>
      </c>
      <c r="AQ15" s="227" t="str">
        <f ca="1">IF(AQ$6&gt;='Rent Roll'!$M23,('Rent Roll'!$G23*'Rent Roll'!$D9/12)*((1+'Rent Roll'!$X23)^DATEDIF('Rent Roll'!$M23,AQ$6,"Y")),
IF(AQ$6&gt;'Rent Roll'!$L9,"-",
IF('Rent Roll'!$P9&gt;0,
IF(AND('Rent Roll'!$P9&gt;0,EDATE('Rent Roll'!$K9,'Rent Roll'!$P9*12)&gt;='Commercial Lease'!AQ$6),
('Rent Roll'!$H9*'Rent Roll'!$D9/12)*((1+'Rent Roll'!$N9)^DATEDIF('Summary &amp; Purchase Assumptions'!$C$18,AQ$6,"Y")),
OFFSET(AP15,0,-DATEDIF(EDATE('Rent Roll'!$K9,'Rent Roll'!$P9*12),AQ$6,"M"))*((1+'Rent Roll'!$O9)^(DATEDIF(EDATE('Rent Roll'!$K9,'Rent Roll'!$P9*12),AQ$6,"Y")+1))),('Rent Roll'!$H9*'Rent Roll'!$D9/12)*((1+'Rent Roll'!$N9)^DATEDIF('Summary &amp; Purchase Assumptions'!$C$18,AQ$6,"Y")))))</f>
        <v>-</v>
      </c>
      <c r="AR15" s="227" t="str">
        <f ca="1">IF(AR$6&gt;='Rent Roll'!$M23,('Rent Roll'!$G23*'Rent Roll'!$D9/12)*((1+'Rent Roll'!$X23)^DATEDIF('Rent Roll'!$M23,AR$6,"Y")),
IF(AR$6&gt;'Rent Roll'!$L9,"-",
IF('Rent Roll'!$P9&gt;0,
IF(AND('Rent Roll'!$P9&gt;0,EDATE('Rent Roll'!$K9,'Rent Roll'!$P9*12)&gt;='Commercial Lease'!AR$6),
('Rent Roll'!$H9*'Rent Roll'!$D9/12)*((1+'Rent Roll'!$N9)^DATEDIF('Summary &amp; Purchase Assumptions'!$C$18,AR$6,"Y")),
OFFSET(AQ15,0,-DATEDIF(EDATE('Rent Roll'!$K9,'Rent Roll'!$P9*12),AR$6,"M"))*((1+'Rent Roll'!$O9)^(DATEDIF(EDATE('Rent Roll'!$K9,'Rent Roll'!$P9*12),AR$6,"Y")+1))),('Rent Roll'!$H9*'Rent Roll'!$D9/12)*((1+'Rent Roll'!$N9)^DATEDIF('Summary &amp; Purchase Assumptions'!$C$18,AR$6,"Y")))))</f>
        <v>-</v>
      </c>
      <c r="AS15" s="227" t="str">
        <f ca="1">IF(AS$6&gt;='Rent Roll'!$M23,('Rent Roll'!$G23*'Rent Roll'!$D9/12)*((1+'Rent Roll'!$X23)^DATEDIF('Rent Roll'!$M23,AS$6,"Y")),
IF(AS$6&gt;'Rent Roll'!$L9,"-",
IF('Rent Roll'!$P9&gt;0,
IF(AND('Rent Roll'!$P9&gt;0,EDATE('Rent Roll'!$K9,'Rent Roll'!$P9*12)&gt;='Commercial Lease'!AS$6),
('Rent Roll'!$H9*'Rent Roll'!$D9/12)*((1+'Rent Roll'!$N9)^DATEDIF('Summary &amp; Purchase Assumptions'!$C$18,AS$6,"Y")),
OFFSET(AR15,0,-DATEDIF(EDATE('Rent Roll'!$K9,'Rent Roll'!$P9*12),AS$6,"M"))*((1+'Rent Roll'!$O9)^(DATEDIF(EDATE('Rent Roll'!$K9,'Rent Roll'!$P9*12),AS$6,"Y")+1))),('Rent Roll'!$H9*'Rent Roll'!$D9/12)*((1+'Rent Roll'!$N9)^DATEDIF('Summary &amp; Purchase Assumptions'!$C$18,AS$6,"Y")))))</f>
        <v>-</v>
      </c>
      <c r="AT15" s="227" t="str">
        <f ca="1">IF(AT$6&gt;='Rent Roll'!$M23,('Rent Roll'!$G23*'Rent Roll'!$D9/12)*((1+'Rent Roll'!$X23)^DATEDIF('Rent Roll'!$M23,AT$6,"Y")),
IF(AT$6&gt;'Rent Roll'!$L9,"-",
IF('Rent Roll'!$P9&gt;0,
IF(AND('Rent Roll'!$P9&gt;0,EDATE('Rent Roll'!$K9,'Rent Roll'!$P9*12)&gt;='Commercial Lease'!AT$6),
('Rent Roll'!$H9*'Rent Roll'!$D9/12)*((1+'Rent Roll'!$N9)^DATEDIF('Summary &amp; Purchase Assumptions'!$C$18,AT$6,"Y")),
OFFSET(AS15,0,-DATEDIF(EDATE('Rent Roll'!$K9,'Rent Roll'!$P9*12),AT$6,"M"))*((1+'Rent Roll'!$O9)^(DATEDIF(EDATE('Rent Roll'!$K9,'Rent Roll'!$P9*12),AT$6,"Y")+1))),('Rent Roll'!$H9*'Rent Roll'!$D9/12)*((1+'Rent Roll'!$N9)^DATEDIF('Summary &amp; Purchase Assumptions'!$C$18,AT$6,"Y")))))</f>
        <v>-</v>
      </c>
      <c r="AU15" s="227" t="str">
        <f ca="1">IF(AU$6&gt;='Rent Roll'!$M23,('Rent Roll'!$G23*'Rent Roll'!$D9/12)*((1+'Rent Roll'!$X23)^DATEDIF('Rent Roll'!$M23,AU$6,"Y")),
IF(AU$6&gt;'Rent Roll'!$L9,"-",
IF('Rent Roll'!$P9&gt;0,
IF(AND('Rent Roll'!$P9&gt;0,EDATE('Rent Roll'!$K9,'Rent Roll'!$P9*12)&gt;='Commercial Lease'!AU$6),
('Rent Roll'!$H9*'Rent Roll'!$D9/12)*((1+'Rent Roll'!$N9)^DATEDIF('Summary &amp; Purchase Assumptions'!$C$18,AU$6,"Y")),
OFFSET(AT15,0,-DATEDIF(EDATE('Rent Roll'!$K9,'Rent Roll'!$P9*12),AU$6,"M"))*((1+'Rent Roll'!$O9)^(DATEDIF(EDATE('Rent Roll'!$K9,'Rent Roll'!$P9*12),AU$6,"Y")+1))),('Rent Roll'!$H9*'Rent Roll'!$D9/12)*((1+'Rent Roll'!$N9)^DATEDIF('Summary &amp; Purchase Assumptions'!$C$18,AU$6,"Y")))))</f>
        <v>-</v>
      </c>
      <c r="AV15" s="227" t="str">
        <f ca="1">IF(AV$6&gt;='Rent Roll'!$M23,('Rent Roll'!$G23*'Rent Roll'!$D9/12)*((1+'Rent Roll'!$X23)^DATEDIF('Rent Roll'!$M23,AV$6,"Y")),
IF(AV$6&gt;'Rent Roll'!$L9,"-",
IF('Rent Roll'!$P9&gt;0,
IF(AND('Rent Roll'!$P9&gt;0,EDATE('Rent Roll'!$K9,'Rent Roll'!$P9*12)&gt;='Commercial Lease'!AV$6),
('Rent Roll'!$H9*'Rent Roll'!$D9/12)*((1+'Rent Roll'!$N9)^DATEDIF('Summary &amp; Purchase Assumptions'!$C$18,AV$6,"Y")),
OFFSET(AU15,0,-DATEDIF(EDATE('Rent Roll'!$K9,'Rent Roll'!$P9*12),AV$6,"M"))*((1+'Rent Roll'!$O9)^(DATEDIF(EDATE('Rent Roll'!$K9,'Rent Roll'!$P9*12),AV$6,"Y")+1))),('Rent Roll'!$H9*'Rent Roll'!$D9/12)*((1+'Rent Roll'!$N9)^DATEDIF('Summary &amp; Purchase Assumptions'!$C$18,AV$6,"Y")))))</f>
        <v>-</v>
      </c>
      <c r="AW15" s="227" t="str">
        <f ca="1">IF(AW$6&gt;='Rent Roll'!$M23,('Rent Roll'!$G23*'Rent Roll'!$D9/12)*((1+'Rent Roll'!$X23)^DATEDIF('Rent Roll'!$M23,AW$6,"Y")),
IF(AW$6&gt;'Rent Roll'!$L9,"-",
IF('Rent Roll'!$P9&gt;0,
IF(AND('Rent Roll'!$P9&gt;0,EDATE('Rent Roll'!$K9,'Rent Roll'!$P9*12)&gt;='Commercial Lease'!AW$6),
('Rent Roll'!$H9*'Rent Roll'!$D9/12)*((1+'Rent Roll'!$N9)^DATEDIF('Summary &amp; Purchase Assumptions'!$C$18,AW$6,"Y")),
OFFSET(AV15,0,-DATEDIF(EDATE('Rent Roll'!$K9,'Rent Roll'!$P9*12),AW$6,"M"))*((1+'Rent Roll'!$O9)^(DATEDIF(EDATE('Rent Roll'!$K9,'Rent Roll'!$P9*12),AW$6,"Y")+1))),('Rent Roll'!$H9*'Rent Roll'!$D9/12)*((1+'Rent Roll'!$N9)^DATEDIF('Summary &amp; Purchase Assumptions'!$C$18,AW$6,"Y")))))</f>
        <v>-</v>
      </c>
      <c r="AX15" s="227" t="str">
        <f ca="1">IF(AX$6&gt;='Rent Roll'!$M23,('Rent Roll'!$G23*'Rent Roll'!$D9/12)*((1+'Rent Roll'!$X23)^DATEDIF('Rent Roll'!$M23,AX$6,"Y")),
IF(AX$6&gt;'Rent Roll'!$L9,"-",
IF('Rent Roll'!$P9&gt;0,
IF(AND('Rent Roll'!$P9&gt;0,EDATE('Rent Roll'!$K9,'Rent Roll'!$P9*12)&gt;='Commercial Lease'!AX$6),
('Rent Roll'!$H9*'Rent Roll'!$D9/12)*((1+'Rent Roll'!$N9)^DATEDIF('Summary &amp; Purchase Assumptions'!$C$18,AX$6,"Y")),
OFFSET(AW15,0,-DATEDIF(EDATE('Rent Roll'!$K9,'Rent Roll'!$P9*12),AX$6,"M"))*((1+'Rent Roll'!$O9)^(DATEDIF(EDATE('Rent Roll'!$K9,'Rent Roll'!$P9*12),AX$6,"Y")+1))),('Rent Roll'!$H9*'Rent Roll'!$D9/12)*((1+'Rent Roll'!$N9)^DATEDIF('Summary &amp; Purchase Assumptions'!$C$18,AX$6,"Y")))))</f>
        <v>-</v>
      </c>
      <c r="AY15" s="227" t="str">
        <f ca="1">IF(AY$6&gt;='Rent Roll'!$M23,('Rent Roll'!$G23*'Rent Roll'!$D9/12)*((1+'Rent Roll'!$X23)^DATEDIF('Rent Roll'!$M23,AY$6,"Y")),
IF(AY$6&gt;'Rent Roll'!$L9,"-",
IF('Rent Roll'!$P9&gt;0,
IF(AND('Rent Roll'!$P9&gt;0,EDATE('Rent Roll'!$K9,'Rent Roll'!$P9*12)&gt;='Commercial Lease'!AY$6),
('Rent Roll'!$H9*'Rent Roll'!$D9/12)*((1+'Rent Roll'!$N9)^DATEDIF('Summary &amp; Purchase Assumptions'!$C$18,AY$6,"Y")),
OFFSET(AX15,0,-DATEDIF(EDATE('Rent Roll'!$K9,'Rent Roll'!$P9*12),AY$6,"M"))*((1+'Rent Roll'!$O9)^(DATEDIF(EDATE('Rent Roll'!$K9,'Rent Roll'!$P9*12),AY$6,"Y")+1))),('Rent Roll'!$H9*'Rent Roll'!$D9/12)*((1+'Rent Roll'!$N9)^DATEDIF('Summary &amp; Purchase Assumptions'!$C$18,AY$6,"Y")))))</f>
        <v>-</v>
      </c>
      <c r="AZ15" s="227" t="str">
        <f ca="1">IF(AZ$6&gt;='Rent Roll'!$M23,('Rent Roll'!$G23*'Rent Roll'!$D9/12)*((1+'Rent Roll'!$X23)^DATEDIF('Rent Roll'!$M23,AZ$6,"Y")),
IF(AZ$6&gt;'Rent Roll'!$L9,"-",
IF('Rent Roll'!$P9&gt;0,
IF(AND('Rent Roll'!$P9&gt;0,EDATE('Rent Roll'!$K9,'Rent Roll'!$P9*12)&gt;='Commercial Lease'!AZ$6),
('Rent Roll'!$H9*'Rent Roll'!$D9/12)*((1+'Rent Roll'!$N9)^DATEDIF('Summary &amp; Purchase Assumptions'!$C$18,AZ$6,"Y")),
OFFSET(AY15,0,-DATEDIF(EDATE('Rent Roll'!$K9,'Rent Roll'!$P9*12),AZ$6,"M"))*((1+'Rent Roll'!$O9)^(DATEDIF(EDATE('Rent Roll'!$K9,'Rent Roll'!$P9*12),AZ$6,"Y")+1))),('Rent Roll'!$H9*'Rent Roll'!$D9/12)*((1+'Rent Roll'!$N9)^DATEDIF('Summary &amp; Purchase Assumptions'!$C$18,AZ$6,"Y")))))</f>
        <v>-</v>
      </c>
      <c r="BA15" s="227" t="str">
        <f ca="1">IF(BA$6&gt;='Rent Roll'!$M23,('Rent Roll'!$G23*'Rent Roll'!$D9/12)*((1+'Rent Roll'!$X23)^DATEDIF('Rent Roll'!$M23,BA$6,"Y")),
IF(BA$6&gt;'Rent Roll'!$L9,"-",
IF('Rent Roll'!$P9&gt;0,
IF(AND('Rent Roll'!$P9&gt;0,EDATE('Rent Roll'!$K9,'Rent Roll'!$P9*12)&gt;='Commercial Lease'!BA$6),
('Rent Roll'!$H9*'Rent Roll'!$D9/12)*((1+'Rent Roll'!$N9)^DATEDIF('Summary &amp; Purchase Assumptions'!$C$18,BA$6,"Y")),
OFFSET(AZ15,0,-DATEDIF(EDATE('Rent Roll'!$K9,'Rent Roll'!$P9*12),BA$6,"M"))*((1+'Rent Roll'!$O9)^(DATEDIF(EDATE('Rent Roll'!$K9,'Rent Roll'!$P9*12),BA$6,"Y")+1))),('Rent Roll'!$H9*'Rent Roll'!$D9/12)*((1+'Rent Roll'!$N9)^DATEDIF('Summary &amp; Purchase Assumptions'!$C$18,BA$6,"Y")))))</f>
        <v>-</v>
      </c>
      <c r="BB15" s="227" t="str">
        <f ca="1">IF(BB$6&gt;='Rent Roll'!$M23,('Rent Roll'!$G23*'Rent Roll'!$D9/12)*((1+'Rent Roll'!$X23)^DATEDIF('Rent Roll'!$M23,BB$6,"Y")),
IF(BB$6&gt;'Rent Roll'!$L9,"-",
IF('Rent Roll'!$P9&gt;0,
IF(AND('Rent Roll'!$P9&gt;0,EDATE('Rent Roll'!$K9,'Rent Roll'!$P9*12)&gt;='Commercial Lease'!BB$6),
('Rent Roll'!$H9*'Rent Roll'!$D9/12)*((1+'Rent Roll'!$N9)^DATEDIF('Summary &amp; Purchase Assumptions'!$C$18,BB$6,"Y")),
OFFSET(BA15,0,-DATEDIF(EDATE('Rent Roll'!$K9,'Rent Roll'!$P9*12),BB$6,"M"))*((1+'Rent Roll'!$O9)^(DATEDIF(EDATE('Rent Roll'!$K9,'Rent Roll'!$P9*12),BB$6,"Y")+1))),('Rent Roll'!$H9*'Rent Roll'!$D9/12)*((1+'Rent Roll'!$N9)^DATEDIF('Summary &amp; Purchase Assumptions'!$C$18,BB$6,"Y")))))</f>
        <v>-</v>
      </c>
      <c r="BC15" s="227" t="str">
        <f ca="1">IF(BC$6&gt;='Rent Roll'!$M23,('Rent Roll'!$G23*'Rent Roll'!$D9/12)*((1+'Rent Roll'!$X23)^DATEDIF('Rent Roll'!$M23,BC$6,"Y")),
IF(BC$6&gt;'Rent Roll'!$L9,"-",
IF('Rent Roll'!$P9&gt;0,
IF(AND('Rent Roll'!$P9&gt;0,EDATE('Rent Roll'!$K9,'Rent Roll'!$P9*12)&gt;='Commercial Lease'!BC$6),
('Rent Roll'!$H9*'Rent Roll'!$D9/12)*((1+'Rent Roll'!$N9)^DATEDIF('Summary &amp; Purchase Assumptions'!$C$18,BC$6,"Y")),
OFFSET(BB15,0,-DATEDIF(EDATE('Rent Roll'!$K9,'Rent Roll'!$P9*12),BC$6,"M"))*((1+'Rent Roll'!$O9)^(DATEDIF(EDATE('Rent Roll'!$K9,'Rent Roll'!$P9*12),BC$6,"Y")+1))),('Rent Roll'!$H9*'Rent Roll'!$D9/12)*((1+'Rent Roll'!$N9)^DATEDIF('Summary &amp; Purchase Assumptions'!$C$18,BC$6,"Y")))))</f>
        <v>-</v>
      </c>
      <c r="BD15" s="227" t="str">
        <f ca="1">IF(BD$6&gt;='Rent Roll'!$M23,('Rent Roll'!$G23*'Rent Roll'!$D9/12)*((1+'Rent Roll'!$X23)^DATEDIF('Rent Roll'!$M23,BD$6,"Y")),
IF(BD$6&gt;'Rent Roll'!$L9,"-",
IF('Rent Roll'!$P9&gt;0,
IF(AND('Rent Roll'!$P9&gt;0,EDATE('Rent Roll'!$K9,'Rent Roll'!$P9*12)&gt;='Commercial Lease'!BD$6),
('Rent Roll'!$H9*'Rent Roll'!$D9/12)*((1+'Rent Roll'!$N9)^DATEDIF('Summary &amp; Purchase Assumptions'!$C$18,BD$6,"Y")),
OFFSET(BC15,0,-DATEDIF(EDATE('Rent Roll'!$K9,'Rent Roll'!$P9*12),BD$6,"M"))*((1+'Rent Roll'!$O9)^(DATEDIF(EDATE('Rent Roll'!$K9,'Rent Roll'!$P9*12),BD$6,"Y")+1))),('Rent Roll'!$H9*'Rent Roll'!$D9/12)*((1+'Rent Roll'!$N9)^DATEDIF('Summary &amp; Purchase Assumptions'!$C$18,BD$6,"Y")))))</f>
        <v>-</v>
      </c>
      <c r="BE15" s="227" t="str">
        <f ca="1">IF(BE$6&gt;='Rent Roll'!$M23,('Rent Roll'!$G23*'Rent Roll'!$D9/12)*((1+'Rent Roll'!$X23)^DATEDIF('Rent Roll'!$M23,BE$6,"Y")),
IF(BE$6&gt;'Rent Roll'!$L9,"-",
IF('Rent Roll'!$P9&gt;0,
IF(AND('Rent Roll'!$P9&gt;0,EDATE('Rent Roll'!$K9,'Rent Roll'!$P9*12)&gt;='Commercial Lease'!BE$6),
('Rent Roll'!$H9*'Rent Roll'!$D9/12)*((1+'Rent Roll'!$N9)^DATEDIF('Summary &amp; Purchase Assumptions'!$C$18,BE$6,"Y")),
OFFSET(BD15,0,-DATEDIF(EDATE('Rent Roll'!$K9,'Rent Roll'!$P9*12),BE$6,"M"))*((1+'Rent Roll'!$O9)^(DATEDIF(EDATE('Rent Roll'!$K9,'Rent Roll'!$P9*12),BE$6,"Y")+1))),('Rent Roll'!$H9*'Rent Roll'!$D9/12)*((1+'Rent Roll'!$N9)^DATEDIF('Summary &amp; Purchase Assumptions'!$C$18,BE$6,"Y")))))</f>
        <v>-</v>
      </c>
      <c r="BF15" s="227" t="str">
        <f ca="1">IF(BF$6&gt;='Rent Roll'!$M23,('Rent Roll'!$G23*'Rent Roll'!$D9/12)*((1+'Rent Roll'!$X23)^DATEDIF('Rent Roll'!$M23,BF$6,"Y")),
IF(BF$6&gt;'Rent Roll'!$L9,"-",
IF('Rent Roll'!$P9&gt;0,
IF(AND('Rent Roll'!$P9&gt;0,EDATE('Rent Roll'!$K9,'Rent Roll'!$P9*12)&gt;='Commercial Lease'!BF$6),
('Rent Roll'!$H9*'Rent Roll'!$D9/12)*((1+'Rent Roll'!$N9)^DATEDIF('Summary &amp; Purchase Assumptions'!$C$18,BF$6,"Y")),
OFFSET(BE15,0,-DATEDIF(EDATE('Rent Roll'!$K9,'Rent Roll'!$P9*12),BF$6,"M"))*((1+'Rent Roll'!$O9)^(DATEDIF(EDATE('Rent Roll'!$K9,'Rent Roll'!$P9*12),BF$6,"Y")+1))),('Rent Roll'!$H9*'Rent Roll'!$D9/12)*((1+'Rent Roll'!$N9)^DATEDIF('Summary &amp; Purchase Assumptions'!$C$18,BF$6,"Y")))))</f>
        <v>-</v>
      </c>
      <c r="BG15" s="227" t="str">
        <f ca="1">IF(BG$6&gt;='Rent Roll'!$M23,('Rent Roll'!$G23*'Rent Roll'!$D9/12)*((1+'Rent Roll'!$X23)^DATEDIF('Rent Roll'!$M23,BG$6,"Y")),
IF(BG$6&gt;'Rent Roll'!$L9,"-",
IF('Rent Roll'!$P9&gt;0,
IF(AND('Rent Roll'!$P9&gt;0,EDATE('Rent Roll'!$K9,'Rent Roll'!$P9*12)&gt;='Commercial Lease'!BG$6),
('Rent Roll'!$H9*'Rent Roll'!$D9/12)*((1+'Rent Roll'!$N9)^DATEDIF('Summary &amp; Purchase Assumptions'!$C$18,BG$6,"Y")),
OFFSET(BF15,0,-DATEDIF(EDATE('Rent Roll'!$K9,'Rent Roll'!$P9*12),BG$6,"M"))*((1+'Rent Roll'!$O9)^(DATEDIF(EDATE('Rent Roll'!$K9,'Rent Roll'!$P9*12),BG$6,"Y")+1))),('Rent Roll'!$H9*'Rent Roll'!$D9/12)*((1+'Rent Roll'!$N9)^DATEDIF('Summary &amp; Purchase Assumptions'!$C$18,BG$6,"Y")))))</f>
        <v>-</v>
      </c>
      <c r="BH15" s="227" t="str">
        <f ca="1">IF(BH$6&gt;='Rent Roll'!$M23,('Rent Roll'!$G23*'Rent Roll'!$D9/12)*((1+'Rent Roll'!$X23)^DATEDIF('Rent Roll'!$M23,BH$6,"Y")),
IF(BH$6&gt;'Rent Roll'!$L9,"-",
IF('Rent Roll'!$P9&gt;0,
IF(AND('Rent Roll'!$P9&gt;0,EDATE('Rent Roll'!$K9,'Rent Roll'!$P9*12)&gt;='Commercial Lease'!BH$6),
('Rent Roll'!$H9*'Rent Roll'!$D9/12)*((1+'Rent Roll'!$N9)^DATEDIF('Summary &amp; Purchase Assumptions'!$C$18,BH$6,"Y")),
OFFSET(BG15,0,-DATEDIF(EDATE('Rent Roll'!$K9,'Rent Roll'!$P9*12),BH$6,"M"))*((1+'Rent Roll'!$O9)^(DATEDIF(EDATE('Rent Roll'!$K9,'Rent Roll'!$P9*12),BH$6,"Y")+1))),('Rent Roll'!$H9*'Rent Roll'!$D9/12)*((1+'Rent Roll'!$N9)^DATEDIF('Summary &amp; Purchase Assumptions'!$C$18,BH$6,"Y")))))</f>
        <v>-</v>
      </c>
      <c r="BI15" s="227" t="str">
        <f ca="1">IF(BI$6&gt;='Rent Roll'!$M23,('Rent Roll'!$G23*'Rent Roll'!$D9/12)*((1+'Rent Roll'!$X23)^DATEDIF('Rent Roll'!$M23,BI$6,"Y")),
IF(BI$6&gt;'Rent Roll'!$L9,"-",
IF('Rent Roll'!$P9&gt;0,
IF(AND('Rent Roll'!$P9&gt;0,EDATE('Rent Roll'!$K9,'Rent Roll'!$P9*12)&gt;='Commercial Lease'!BI$6),
('Rent Roll'!$H9*'Rent Roll'!$D9/12)*((1+'Rent Roll'!$N9)^DATEDIF('Summary &amp; Purchase Assumptions'!$C$18,BI$6,"Y")),
OFFSET(BH15,0,-DATEDIF(EDATE('Rent Roll'!$K9,'Rent Roll'!$P9*12),BI$6,"M"))*((1+'Rent Roll'!$O9)^(DATEDIF(EDATE('Rent Roll'!$K9,'Rent Roll'!$P9*12),BI$6,"Y")+1))),('Rent Roll'!$H9*'Rent Roll'!$D9/12)*((1+'Rent Roll'!$N9)^DATEDIF('Summary &amp; Purchase Assumptions'!$C$18,BI$6,"Y")))))</f>
        <v>-</v>
      </c>
      <c r="BJ15" s="227" t="str">
        <f ca="1">IF(BJ$6&gt;='Rent Roll'!$M23,('Rent Roll'!$G23*'Rent Roll'!$D9/12)*((1+'Rent Roll'!$X23)^DATEDIF('Rent Roll'!$M23,BJ$6,"Y")),
IF(BJ$6&gt;'Rent Roll'!$L9,"-",
IF('Rent Roll'!$P9&gt;0,
IF(AND('Rent Roll'!$P9&gt;0,EDATE('Rent Roll'!$K9,'Rent Roll'!$P9*12)&gt;='Commercial Lease'!BJ$6),
('Rent Roll'!$H9*'Rent Roll'!$D9/12)*((1+'Rent Roll'!$N9)^DATEDIF('Summary &amp; Purchase Assumptions'!$C$18,BJ$6,"Y")),
OFFSET(BI15,0,-DATEDIF(EDATE('Rent Roll'!$K9,'Rent Roll'!$P9*12),BJ$6,"M"))*((1+'Rent Roll'!$O9)^(DATEDIF(EDATE('Rent Roll'!$K9,'Rent Roll'!$P9*12),BJ$6,"Y")+1))),('Rent Roll'!$H9*'Rent Roll'!$D9/12)*((1+'Rent Roll'!$N9)^DATEDIF('Summary &amp; Purchase Assumptions'!$C$18,BJ$6,"Y")))))</f>
        <v>-</v>
      </c>
      <c r="BK15" s="227" t="str">
        <f ca="1">IF(BK$6&gt;='Rent Roll'!$M23,('Rent Roll'!$G23*'Rent Roll'!$D9/12)*((1+'Rent Roll'!$X23)^DATEDIF('Rent Roll'!$M23,BK$6,"Y")),
IF(BK$6&gt;'Rent Roll'!$L9,"-",
IF('Rent Roll'!$P9&gt;0,
IF(AND('Rent Roll'!$P9&gt;0,EDATE('Rent Roll'!$K9,'Rent Roll'!$P9*12)&gt;='Commercial Lease'!BK$6),
('Rent Roll'!$H9*'Rent Roll'!$D9/12)*((1+'Rent Roll'!$N9)^DATEDIF('Summary &amp; Purchase Assumptions'!$C$18,BK$6,"Y")),
OFFSET(BJ15,0,-DATEDIF(EDATE('Rent Roll'!$K9,'Rent Roll'!$P9*12),BK$6,"M"))*((1+'Rent Roll'!$O9)^(DATEDIF(EDATE('Rent Roll'!$K9,'Rent Roll'!$P9*12),BK$6,"Y")+1))),('Rent Roll'!$H9*'Rent Roll'!$D9/12)*((1+'Rent Roll'!$N9)^DATEDIF('Summary &amp; Purchase Assumptions'!$C$18,BK$6,"Y")))))</f>
        <v>-</v>
      </c>
      <c r="BL15" s="227" t="str">
        <f ca="1">IF(BL$6&gt;='Rent Roll'!$M23,('Rent Roll'!$G23*'Rent Roll'!$D9/12)*((1+'Rent Roll'!$X23)^DATEDIF('Rent Roll'!$M23,BL$6,"Y")),
IF(BL$6&gt;'Rent Roll'!$L9,"-",
IF('Rent Roll'!$P9&gt;0,
IF(AND('Rent Roll'!$P9&gt;0,EDATE('Rent Roll'!$K9,'Rent Roll'!$P9*12)&gt;='Commercial Lease'!BL$6),
('Rent Roll'!$H9*'Rent Roll'!$D9/12)*((1+'Rent Roll'!$N9)^DATEDIF('Summary &amp; Purchase Assumptions'!$C$18,BL$6,"Y")),
OFFSET(BK15,0,-DATEDIF(EDATE('Rent Roll'!$K9,'Rent Roll'!$P9*12),BL$6,"M"))*((1+'Rent Roll'!$O9)^(DATEDIF(EDATE('Rent Roll'!$K9,'Rent Roll'!$P9*12),BL$6,"Y")+1))),('Rent Roll'!$H9*'Rent Roll'!$D9/12)*((1+'Rent Roll'!$N9)^DATEDIF('Summary &amp; Purchase Assumptions'!$C$18,BL$6,"Y")))))</f>
        <v>-</v>
      </c>
      <c r="BM15" s="227" t="str">
        <f ca="1">IF(BM$6&gt;='Rent Roll'!$M23,('Rent Roll'!$G23*'Rent Roll'!$D9/12)*((1+'Rent Roll'!$X23)^DATEDIF('Rent Roll'!$M23,BM$6,"Y")),
IF(BM$6&gt;'Rent Roll'!$L9,"-",
IF('Rent Roll'!$P9&gt;0,
IF(AND('Rent Roll'!$P9&gt;0,EDATE('Rent Roll'!$K9,'Rent Roll'!$P9*12)&gt;='Commercial Lease'!BM$6),
('Rent Roll'!$H9*'Rent Roll'!$D9/12)*((1+'Rent Roll'!$N9)^DATEDIF('Summary &amp; Purchase Assumptions'!$C$18,BM$6,"Y")),
OFFSET(BL15,0,-DATEDIF(EDATE('Rent Roll'!$K9,'Rent Roll'!$P9*12),BM$6,"M"))*((1+'Rent Roll'!$O9)^(DATEDIF(EDATE('Rent Roll'!$K9,'Rent Roll'!$P9*12),BM$6,"Y")+1))),('Rent Roll'!$H9*'Rent Roll'!$D9/12)*((1+'Rent Roll'!$N9)^DATEDIF('Summary &amp; Purchase Assumptions'!$C$18,BM$6,"Y")))))</f>
        <v>-</v>
      </c>
      <c r="BN15" s="227" t="str">
        <f ca="1">IF(BN$6&gt;='Rent Roll'!$M23,('Rent Roll'!$G23*'Rent Roll'!$D9/12)*((1+'Rent Roll'!$X23)^DATEDIF('Rent Roll'!$M23,BN$6,"Y")),
IF(BN$6&gt;'Rent Roll'!$L9,"-",
IF('Rent Roll'!$P9&gt;0,
IF(AND('Rent Roll'!$P9&gt;0,EDATE('Rent Roll'!$K9,'Rent Roll'!$P9*12)&gt;='Commercial Lease'!BN$6),
('Rent Roll'!$H9*'Rent Roll'!$D9/12)*((1+'Rent Roll'!$N9)^DATEDIF('Summary &amp; Purchase Assumptions'!$C$18,BN$6,"Y")),
OFFSET(BM15,0,-DATEDIF(EDATE('Rent Roll'!$K9,'Rent Roll'!$P9*12),BN$6,"M"))*((1+'Rent Roll'!$O9)^(DATEDIF(EDATE('Rent Roll'!$K9,'Rent Roll'!$P9*12),BN$6,"Y")+1))),('Rent Roll'!$H9*'Rent Roll'!$D9/12)*((1+'Rent Roll'!$N9)^DATEDIF('Summary &amp; Purchase Assumptions'!$C$18,BN$6,"Y")))))</f>
        <v>-</v>
      </c>
      <c r="BO15" s="227" t="str">
        <f ca="1">IF(BO$6&gt;='Rent Roll'!$M23,('Rent Roll'!$G23*'Rent Roll'!$D9/12)*((1+'Rent Roll'!$X23)^DATEDIF('Rent Roll'!$M23,BO$6,"Y")),
IF(BO$6&gt;'Rent Roll'!$L9,"-",
IF('Rent Roll'!$P9&gt;0,
IF(AND('Rent Roll'!$P9&gt;0,EDATE('Rent Roll'!$K9,'Rent Roll'!$P9*12)&gt;='Commercial Lease'!BO$6),
('Rent Roll'!$H9*'Rent Roll'!$D9/12)*((1+'Rent Roll'!$N9)^DATEDIF('Summary &amp; Purchase Assumptions'!$C$18,BO$6,"Y")),
OFFSET(BN15,0,-DATEDIF(EDATE('Rent Roll'!$K9,'Rent Roll'!$P9*12),BO$6,"M"))*((1+'Rent Roll'!$O9)^(DATEDIF(EDATE('Rent Roll'!$K9,'Rent Roll'!$P9*12),BO$6,"Y")+1))),('Rent Roll'!$H9*'Rent Roll'!$D9/12)*((1+'Rent Roll'!$N9)^DATEDIF('Summary &amp; Purchase Assumptions'!$C$18,BO$6,"Y")))))</f>
        <v>-</v>
      </c>
      <c r="BP15" s="227" t="str">
        <f ca="1">IF(BP$6&gt;='Rent Roll'!$M23,('Rent Roll'!$G23*'Rent Roll'!$D9/12)*((1+'Rent Roll'!$X23)^DATEDIF('Rent Roll'!$M23,BP$6,"Y")),
IF(BP$6&gt;'Rent Roll'!$L9,"-",
IF('Rent Roll'!$P9&gt;0,
IF(AND('Rent Roll'!$P9&gt;0,EDATE('Rent Roll'!$K9,'Rent Roll'!$P9*12)&gt;='Commercial Lease'!BP$6),
('Rent Roll'!$H9*'Rent Roll'!$D9/12)*((1+'Rent Roll'!$N9)^DATEDIF('Summary &amp; Purchase Assumptions'!$C$18,BP$6,"Y")),
OFFSET(BO15,0,-DATEDIF(EDATE('Rent Roll'!$K9,'Rent Roll'!$P9*12),BP$6,"M"))*((1+'Rent Roll'!$O9)^(DATEDIF(EDATE('Rent Roll'!$K9,'Rent Roll'!$P9*12),BP$6,"Y")+1))),('Rent Roll'!$H9*'Rent Roll'!$D9/12)*((1+'Rent Roll'!$N9)^DATEDIF('Summary &amp; Purchase Assumptions'!$C$18,BP$6,"Y")))))</f>
        <v>-</v>
      </c>
      <c r="BQ15" s="227" t="str">
        <f ca="1">IF(BQ$6&gt;='Rent Roll'!$M23,('Rent Roll'!$G23*'Rent Roll'!$D9/12)*((1+'Rent Roll'!$X23)^DATEDIF('Rent Roll'!$M23,BQ$6,"Y")),
IF(BQ$6&gt;'Rent Roll'!$L9,"-",
IF('Rent Roll'!$P9&gt;0,
IF(AND('Rent Roll'!$P9&gt;0,EDATE('Rent Roll'!$K9,'Rent Roll'!$P9*12)&gt;='Commercial Lease'!BQ$6),
('Rent Roll'!$H9*'Rent Roll'!$D9/12)*((1+'Rent Roll'!$N9)^DATEDIF('Summary &amp; Purchase Assumptions'!$C$18,BQ$6,"Y")),
OFFSET(BP15,0,-DATEDIF(EDATE('Rent Roll'!$K9,'Rent Roll'!$P9*12),BQ$6,"M"))*((1+'Rent Roll'!$O9)^(DATEDIF(EDATE('Rent Roll'!$K9,'Rent Roll'!$P9*12),BQ$6,"Y")+1))),('Rent Roll'!$H9*'Rent Roll'!$D9/12)*((1+'Rent Roll'!$N9)^DATEDIF('Summary &amp; Purchase Assumptions'!$C$18,BQ$6,"Y")))))</f>
        <v>-</v>
      </c>
      <c r="BR15" s="227" t="str">
        <f ca="1">IF(BR$6&gt;='Rent Roll'!$M23,('Rent Roll'!$G23*'Rent Roll'!$D9/12)*((1+'Rent Roll'!$X23)^DATEDIF('Rent Roll'!$M23,BR$6,"Y")),
IF(BR$6&gt;'Rent Roll'!$L9,"-",
IF('Rent Roll'!$P9&gt;0,
IF(AND('Rent Roll'!$P9&gt;0,EDATE('Rent Roll'!$K9,'Rent Roll'!$P9*12)&gt;='Commercial Lease'!BR$6),
('Rent Roll'!$H9*'Rent Roll'!$D9/12)*((1+'Rent Roll'!$N9)^DATEDIF('Summary &amp; Purchase Assumptions'!$C$18,BR$6,"Y")),
OFFSET(BQ15,0,-DATEDIF(EDATE('Rent Roll'!$K9,'Rent Roll'!$P9*12),BR$6,"M"))*((1+'Rent Roll'!$O9)^(DATEDIF(EDATE('Rent Roll'!$K9,'Rent Roll'!$P9*12),BR$6,"Y")+1))),('Rent Roll'!$H9*'Rent Roll'!$D9/12)*((1+'Rent Roll'!$N9)^DATEDIF('Summary &amp; Purchase Assumptions'!$C$18,BR$6,"Y")))))</f>
        <v>-</v>
      </c>
      <c r="BS15" s="227" t="str">
        <f ca="1">IF(BS$6&gt;='Rent Roll'!$M23,('Rent Roll'!$G23*'Rent Roll'!$D9/12)*((1+'Rent Roll'!$X23)^DATEDIF('Rent Roll'!$M23,BS$6,"Y")),
IF(BS$6&gt;'Rent Roll'!$L9,"-",
IF('Rent Roll'!$P9&gt;0,
IF(AND('Rent Roll'!$P9&gt;0,EDATE('Rent Roll'!$K9,'Rent Roll'!$P9*12)&gt;='Commercial Lease'!BS$6),
('Rent Roll'!$H9*'Rent Roll'!$D9/12)*((1+'Rent Roll'!$N9)^DATEDIF('Summary &amp; Purchase Assumptions'!$C$18,BS$6,"Y")),
OFFSET(BR15,0,-DATEDIF(EDATE('Rent Roll'!$K9,'Rent Roll'!$P9*12),BS$6,"M"))*((1+'Rent Roll'!$O9)^(DATEDIF(EDATE('Rent Roll'!$K9,'Rent Roll'!$P9*12),BS$6,"Y")+1))),('Rent Roll'!$H9*'Rent Roll'!$D9/12)*((1+'Rent Roll'!$N9)^DATEDIF('Summary &amp; Purchase Assumptions'!$C$18,BS$6,"Y")))))</f>
        <v>-</v>
      </c>
      <c r="BT15" s="227" t="str">
        <f ca="1">IF(BT$6&gt;='Rent Roll'!$M23,('Rent Roll'!$G23*'Rent Roll'!$D9/12)*((1+'Rent Roll'!$X23)^DATEDIF('Rent Roll'!$M23,BT$6,"Y")),
IF(BT$6&gt;'Rent Roll'!$L9,"-",
IF('Rent Roll'!$P9&gt;0,
IF(AND('Rent Roll'!$P9&gt;0,EDATE('Rent Roll'!$K9,'Rent Roll'!$P9*12)&gt;='Commercial Lease'!BT$6),
('Rent Roll'!$H9*'Rent Roll'!$D9/12)*((1+'Rent Roll'!$N9)^DATEDIF('Summary &amp; Purchase Assumptions'!$C$18,BT$6,"Y")),
OFFSET(BS15,0,-DATEDIF(EDATE('Rent Roll'!$K9,'Rent Roll'!$P9*12),BT$6,"M"))*((1+'Rent Roll'!$O9)^(DATEDIF(EDATE('Rent Roll'!$K9,'Rent Roll'!$P9*12),BT$6,"Y")+1))),('Rent Roll'!$H9*'Rent Roll'!$D9/12)*((1+'Rent Roll'!$N9)^DATEDIF('Summary &amp; Purchase Assumptions'!$C$18,BT$6,"Y")))))</f>
        <v>-</v>
      </c>
      <c r="BU15" s="227" t="str">
        <f ca="1">IF(BU$6&gt;='Rent Roll'!$M23,('Rent Roll'!$G23*'Rent Roll'!$D9/12)*((1+'Rent Roll'!$X23)^DATEDIF('Rent Roll'!$M23,BU$6,"Y")),
IF(BU$6&gt;'Rent Roll'!$L9,"-",
IF('Rent Roll'!$P9&gt;0,
IF(AND('Rent Roll'!$P9&gt;0,EDATE('Rent Roll'!$K9,'Rent Roll'!$P9*12)&gt;='Commercial Lease'!BU$6),
('Rent Roll'!$H9*'Rent Roll'!$D9/12)*((1+'Rent Roll'!$N9)^DATEDIF('Summary &amp; Purchase Assumptions'!$C$18,BU$6,"Y")),
OFFSET(BT15,0,-DATEDIF(EDATE('Rent Roll'!$K9,'Rent Roll'!$P9*12),BU$6,"M"))*((1+'Rent Roll'!$O9)^(DATEDIF(EDATE('Rent Roll'!$K9,'Rent Roll'!$P9*12),BU$6,"Y")+1))),('Rent Roll'!$H9*'Rent Roll'!$D9/12)*((1+'Rent Roll'!$N9)^DATEDIF('Summary &amp; Purchase Assumptions'!$C$18,BU$6,"Y")))))</f>
        <v>-</v>
      </c>
      <c r="BV15" s="227" t="str">
        <f ca="1">IF(BV$6&gt;='Rent Roll'!$M23,('Rent Roll'!$G23*'Rent Roll'!$D9/12)*((1+'Rent Roll'!$X23)^DATEDIF('Rent Roll'!$M23,BV$6,"Y")),
IF(BV$6&gt;'Rent Roll'!$L9,"-",
IF('Rent Roll'!$P9&gt;0,
IF(AND('Rent Roll'!$P9&gt;0,EDATE('Rent Roll'!$K9,'Rent Roll'!$P9*12)&gt;='Commercial Lease'!BV$6),
('Rent Roll'!$H9*'Rent Roll'!$D9/12)*((1+'Rent Roll'!$N9)^DATEDIF('Summary &amp; Purchase Assumptions'!$C$18,BV$6,"Y")),
OFFSET(BU15,0,-DATEDIF(EDATE('Rent Roll'!$K9,'Rent Roll'!$P9*12),BV$6,"M"))*((1+'Rent Roll'!$O9)^(DATEDIF(EDATE('Rent Roll'!$K9,'Rent Roll'!$P9*12),BV$6,"Y")+1))),('Rent Roll'!$H9*'Rent Roll'!$D9/12)*((1+'Rent Roll'!$N9)^DATEDIF('Summary &amp; Purchase Assumptions'!$C$18,BV$6,"Y")))))</f>
        <v>-</v>
      </c>
      <c r="BW15" s="227" t="str">
        <f ca="1">IF(BW$6&gt;='Rent Roll'!$M23,('Rent Roll'!$G23*'Rent Roll'!$D9/12)*((1+'Rent Roll'!$X23)^DATEDIF('Rent Roll'!$M23,BW$6,"Y")),
IF(BW$6&gt;'Rent Roll'!$L9,"-",
IF('Rent Roll'!$P9&gt;0,
IF(AND('Rent Roll'!$P9&gt;0,EDATE('Rent Roll'!$K9,'Rent Roll'!$P9*12)&gt;='Commercial Lease'!BW$6),
('Rent Roll'!$H9*'Rent Roll'!$D9/12)*((1+'Rent Roll'!$N9)^DATEDIF('Summary &amp; Purchase Assumptions'!$C$18,BW$6,"Y")),
OFFSET(BV15,0,-DATEDIF(EDATE('Rent Roll'!$K9,'Rent Roll'!$P9*12),BW$6,"M"))*((1+'Rent Roll'!$O9)^(DATEDIF(EDATE('Rent Roll'!$K9,'Rent Roll'!$P9*12),BW$6,"Y")+1))),('Rent Roll'!$H9*'Rent Roll'!$D9/12)*((1+'Rent Roll'!$N9)^DATEDIF('Summary &amp; Purchase Assumptions'!$C$18,BW$6,"Y")))))</f>
        <v>-</v>
      </c>
      <c r="BX15" s="227" t="str">
        <f ca="1">IF(BX$6&gt;='Rent Roll'!$M23,('Rent Roll'!$G23*'Rent Roll'!$D9/12)*((1+'Rent Roll'!$X23)^DATEDIF('Rent Roll'!$M23,BX$6,"Y")),
IF(BX$6&gt;'Rent Roll'!$L9,"-",
IF('Rent Roll'!$P9&gt;0,
IF(AND('Rent Roll'!$P9&gt;0,EDATE('Rent Roll'!$K9,'Rent Roll'!$P9*12)&gt;='Commercial Lease'!BX$6),
('Rent Roll'!$H9*'Rent Roll'!$D9/12)*((1+'Rent Roll'!$N9)^DATEDIF('Summary &amp; Purchase Assumptions'!$C$18,BX$6,"Y")),
OFFSET(BW15,0,-DATEDIF(EDATE('Rent Roll'!$K9,'Rent Roll'!$P9*12),BX$6,"M"))*((1+'Rent Roll'!$O9)^(DATEDIF(EDATE('Rent Roll'!$K9,'Rent Roll'!$P9*12),BX$6,"Y")+1))),('Rent Roll'!$H9*'Rent Roll'!$D9/12)*((1+'Rent Roll'!$N9)^DATEDIF('Summary &amp; Purchase Assumptions'!$C$18,BX$6,"Y")))))</f>
        <v>-</v>
      </c>
      <c r="BY15" s="227" t="str">
        <f ca="1">IF(BY$6&gt;='Rent Roll'!$M23,('Rent Roll'!$G23*'Rent Roll'!$D9/12)*((1+'Rent Roll'!$X23)^DATEDIF('Rent Roll'!$M23,BY$6,"Y")),
IF(BY$6&gt;'Rent Roll'!$L9,"-",
IF('Rent Roll'!$P9&gt;0,
IF(AND('Rent Roll'!$P9&gt;0,EDATE('Rent Roll'!$K9,'Rent Roll'!$P9*12)&gt;='Commercial Lease'!BY$6),
('Rent Roll'!$H9*'Rent Roll'!$D9/12)*((1+'Rent Roll'!$N9)^DATEDIF('Summary &amp; Purchase Assumptions'!$C$18,BY$6,"Y")),
OFFSET(BX15,0,-DATEDIF(EDATE('Rent Roll'!$K9,'Rent Roll'!$P9*12),BY$6,"M"))*((1+'Rent Roll'!$O9)^(DATEDIF(EDATE('Rent Roll'!$K9,'Rent Roll'!$P9*12),BY$6,"Y")+1))),('Rent Roll'!$H9*'Rent Roll'!$D9/12)*((1+'Rent Roll'!$N9)^DATEDIF('Summary &amp; Purchase Assumptions'!$C$18,BY$6,"Y")))))</f>
        <v>-</v>
      </c>
      <c r="BZ15" s="227" t="str">
        <f ca="1">IF(BZ$6&gt;='Rent Roll'!$M23,('Rent Roll'!$G23*'Rent Roll'!$D9/12)*((1+'Rent Roll'!$X23)^DATEDIF('Rent Roll'!$M23,BZ$6,"Y")),
IF(BZ$6&gt;'Rent Roll'!$L9,"-",
IF('Rent Roll'!$P9&gt;0,
IF(AND('Rent Roll'!$P9&gt;0,EDATE('Rent Roll'!$K9,'Rent Roll'!$P9*12)&gt;='Commercial Lease'!BZ$6),
('Rent Roll'!$H9*'Rent Roll'!$D9/12)*((1+'Rent Roll'!$N9)^DATEDIF('Summary &amp; Purchase Assumptions'!$C$18,BZ$6,"Y")),
OFFSET(BY15,0,-DATEDIF(EDATE('Rent Roll'!$K9,'Rent Roll'!$P9*12),BZ$6,"M"))*((1+'Rent Roll'!$O9)^(DATEDIF(EDATE('Rent Roll'!$K9,'Rent Roll'!$P9*12),BZ$6,"Y")+1))),('Rent Roll'!$H9*'Rent Roll'!$D9/12)*((1+'Rent Roll'!$N9)^DATEDIF('Summary &amp; Purchase Assumptions'!$C$18,BZ$6,"Y")))))</f>
        <v>-</v>
      </c>
      <c r="CA15" s="227" t="str">
        <f ca="1">IF(CA$6&gt;='Rent Roll'!$M23,('Rent Roll'!$G23*'Rent Roll'!$D9/12)*((1+'Rent Roll'!$X23)^DATEDIF('Rent Roll'!$M23,CA$6,"Y")),
IF(CA$6&gt;'Rent Roll'!$L9,"-",
IF('Rent Roll'!$P9&gt;0,
IF(AND('Rent Roll'!$P9&gt;0,EDATE('Rent Roll'!$K9,'Rent Roll'!$P9*12)&gt;='Commercial Lease'!CA$6),
('Rent Roll'!$H9*'Rent Roll'!$D9/12)*((1+'Rent Roll'!$N9)^DATEDIF('Summary &amp; Purchase Assumptions'!$C$18,CA$6,"Y")),
OFFSET(BZ15,0,-DATEDIF(EDATE('Rent Roll'!$K9,'Rent Roll'!$P9*12),CA$6,"M"))*((1+'Rent Roll'!$O9)^(DATEDIF(EDATE('Rent Roll'!$K9,'Rent Roll'!$P9*12),CA$6,"Y")+1))),('Rent Roll'!$H9*'Rent Roll'!$D9/12)*((1+'Rent Roll'!$N9)^DATEDIF('Summary &amp; Purchase Assumptions'!$C$18,CA$6,"Y")))))</f>
        <v>-</v>
      </c>
      <c r="CB15" s="227" t="str">
        <f ca="1">IF(CB$6&gt;='Rent Roll'!$M23,('Rent Roll'!$G23*'Rent Roll'!$D9/12)*((1+'Rent Roll'!$X23)^DATEDIF('Rent Roll'!$M23,CB$6,"Y")),
IF(CB$6&gt;'Rent Roll'!$L9,"-",
IF('Rent Roll'!$P9&gt;0,
IF(AND('Rent Roll'!$P9&gt;0,EDATE('Rent Roll'!$K9,'Rent Roll'!$P9*12)&gt;='Commercial Lease'!CB$6),
('Rent Roll'!$H9*'Rent Roll'!$D9/12)*((1+'Rent Roll'!$N9)^DATEDIF('Summary &amp; Purchase Assumptions'!$C$18,CB$6,"Y")),
OFFSET(CA15,0,-DATEDIF(EDATE('Rent Roll'!$K9,'Rent Roll'!$P9*12),CB$6,"M"))*((1+'Rent Roll'!$O9)^(DATEDIF(EDATE('Rent Roll'!$K9,'Rent Roll'!$P9*12),CB$6,"Y")+1))),('Rent Roll'!$H9*'Rent Roll'!$D9/12)*((1+'Rent Roll'!$N9)^DATEDIF('Summary &amp; Purchase Assumptions'!$C$18,CB$6,"Y")))))</f>
        <v>-</v>
      </c>
      <c r="CC15" s="227" t="str">
        <f ca="1">IF(CC$6&gt;='Rent Roll'!$M23,('Rent Roll'!$G23*'Rent Roll'!$D9/12)*((1+'Rent Roll'!$X23)^DATEDIF('Rent Roll'!$M23,CC$6,"Y")),
IF(CC$6&gt;'Rent Roll'!$L9,"-",
IF('Rent Roll'!$P9&gt;0,
IF(AND('Rent Roll'!$P9&gt;0,EDATE('Rent Roll'!$K9,'Rent Roll'!$P9*12)&gt;='Commercial Lease'!CC$6),
('Rent Roll'!$H9*'Rent Roll'!$D9/12)*((1+'Rent Roll'!$N9)^DATEDIF('Summary &amp; Purchase Assumptions'!$C$18,CC$6,"Y")),
OFFSET(CB15,0,-DATEDIF(EDATE('Rent Roll'!$K9,'Rent Roll'!$P9*12),CC$6,"M"))*((1+'Rent Roll'!$O9)^(DATEDIF(EDATE('Rent Roll'!$K9,'Rent Roll'!$P9*12),CC$6,"Y")+1))),('Rent Roll'!$H9*'Rent Roll'!$D9/12)*((1+'Rent Roll'!$N9)^DATEDIF('Summary &amp; Purchase Assumptions'!$C$18,CC$6,"Y")))))</f>
        <v>-</v>
      </c>
      <c r="CD15" s="227" t="str">
        <f ca="1">IF(CD$6&gt;='Rent Roll'!$M23,('Rent Roll'!$G23*'Rent Roll'!$D9/12)*((1+'Rent Roll'!$X23)^DATEDIF('Rent Roll'!$M23,CD$6,"Y")),
IF(CD$6&gt;'Rent Roll'!$L9,"-",
IF('Rent Roll'!$P9&gt;0,
IF(AND('Rent Roll'!$P9&gt;0,EDATE('Rent Roll'!$K9,'Rent Roll'!$P9*12)&gt;='Commercial Lease'!CD$6),
('Rent Roll'!$H9*'Rent Roll'!$D9/12)*((1+'Rent Roll'!$N9)^DATEDIF('Summary &amp; Purchase Assumptions'!$C$18,CD$6,"Y")),
OFFSET(CC15,0,-DATEDIF(EDATE('Rent Roll'!$K9,'Rent Roll'!$P9*12),CD$6,"M"))*((1+'Rent Roll'!$O9)^(DATEDIF(EDATE('Rent Roll'!$K9,'Rent Roll'!$P9*12),CD$6,"Y")+1))),('Rent Roll'!$H9*'Rent Roll'!$D9/12)*((1+'Rent Roll'!$N9)^DATEDIF('Summary &amp; Purchase Assumptions'!$C$18,CD$6,"Y")))))</f>
        <v>-</v>
      </c>
      <c r="CE15" s="227" t="str">
        <f ca="1">IF(CE$6&gt;='Rent Roll'!$M23,('Rent Roll'!$G23*'Rent Roll'!$D9/12)*((1+'Rent Roll'!$X23)^DATEDIF('Rent Roll'!$M23,CE$6,"Y")),
IF(CE$6&gt;'Rent Roll'!$L9,"-",
IF('Rent Roll'!$P9&gt;0,
IF(AND('Rent Roll'!$P9&gt;0,EDATE('Rent Roll'!$K9,'Rent Roll'!$P9*12)&gt;='Commercial Lease'!CE$6),
('Rent Roll'!$H9*'Rent Roll'!$D9/12)*((1+'Rent Roll'!$N9)^DATEDIF('Summary &amp; Purchase Assumptions'!$C$18,CE$6,"Y")),
OFFSET(CD15,0,-DATEDIF(EDATE('Rent Roll'!$K9,'Rent Roll'!$P9*12),CE$6,"M"))*((1+'Rent Roll'!$O9)^(DATEDIF(EDATE('Rent Roll'!$K9,'Rent Roll'!$P9*12),CE$6,"Y")+1))),('Rent Roll'!$H9*'Rent Roll'!$D9/12)*((1+'Rent Roll'!$N9)^DATEDIF('Summary &amp; Purchase Assumptions'!$C$18,CE$6,"Y")))))</f>
        <v>-</v>
      </c>
      <c r="CF15" s="227" t="str">
        <f ca="1">IF(CF$6&gt;='Rent Roll'!$M23,('Rent Roll'!$G23*'Rent Roll'!$D9/12)*((1+'Rent Roll'!$X23)^DATEDIF('Rent Roll'!$M23,CF$6,"Y")),
IF(CF$6&gt;'Rent Roll'!$L9,"-",
IF('Rent Roll'!$P9&gt;0,
IF(AND('Rent Roll'!$P9&gt;0,EDATE('Rent Roll'!$K9,'Rent Roll'!$P9*12)&gt;='Commercial Lease'!CF$6),
('Rent Roll'!$H9*'Rent Roll'!$D9/12)*((1+'Rent Roll'!$N9)^DATEDIF('Summary &amp; Purchase Assumptions'!$C$18,CF$6,"Y")),
OFFSET(CE15,0,-DATEDIF(EDATE('Rent Roll'!$K9,'Rent Roll'!$P9*12),CF$6,"M"))*((1+'Rent Roll'!$O9)^(DATEDIF(EDATE('Rent Roll'!$K9,'Rent Roll'!$P9*12),CF$6,"Y")+1))),('Rent Roll'!$H9*'Rent Roll'!$D9/12)*((1+'Rent Roll'!$N9)^DATEDIF('Summary &amp; Purchase Assumptions'!$C$18,CF$6,"Y")))))</f>
        <v>-</v>
      </c>
      <c r="CG15" s="227" t="str">
        <f ca="1">IF(CG$6&gt;='Rent Roll'!$M23,('Rent Roll'!$G23*'Rent Roll'!$D9/12)*((1+'Rent Roll'!$X23)^DATEDIF('Rent Roll'!$M23,CG$6,"Y")),
IF(CG$6&gt;'Rent Roll'!$L9,"-",
IF('Rent Roll'!$P9&gt;0,
IF(AND('Rent Roll'!$P9&gt;0,EDATE('Rent Roll'!$K9,'Rent Roll'!$P9*12)&gt;='Commercial Lease'!CG$6),
('Rent Roll'!$H9*'Rent Roll'!$D9/12)*((1+'Rent Roll'!$N9)^DATEDIF('Summary &amp; Purchase Assumptions'!$C$18,CG$6,"Y")),
OFFSET(CF15,0,-DATEDIF(EDATE('Rent Roll'!$K9,'Rent Roll'!$P9*12),CG$6,"M"))*((1+'Rent Roll'!$O9)^(DATEDIF(EDATE('Rent Roll'!$K9,'Rent Roll'!$P9*12),CG$6,"Y")+1))),('Rent Roll'!$H9*'Rent Roll'!$D9/12)*((1+'Rent Roll'!$N9)^DATEDIF('Summary &amp; Purchase Assumptions'!$C$18,CG$6,"Y")))))</f>
        <v>-</v>
      </c>
      <c r="CH15" s="227" t="str">
        <f ca="1">IF(CH$6&gt;='Rent Roll'!$M23,('Rent Roll'!$G23*'Rent Roll'!$D9/12)*((1+'Rent Roll'!$X23)^DATEDIF('Rent Roll'!$M23,CH$6,"Y")),
IF(CH$6&gt;'Rent Roll'!$L9,"-",
IF('Rent Roll'!$P9&gt;0,
IF(AND('Rent Roll'!$P9&gt;0,EDATE('Rent Roll'!$K9,'Rent Roll'!$P9*12)&gt;='Commercial Lease'!CH$6),
('Rent Roll'!$H9*'Rent Roll'!$D9/12)*((1+'Rent Roll'!$N9)^DATEDIF('Summary &amp; Purchase Assumptions'!$C$18,CH$6,"Y")),
OFFSET(CG15,0,-DATEDIF(EDATE('Rent Roll'!$K9,'Rent Roll'!$P9*12),CH$6,"M"))*((1+'Rent Roll'!$O9)^(DATEDIF(EDATE('Rent Roll'!$K9,'Rent Roll'!$P9*12),CH$6,"Y")+1))),('Rent Roll'!$H9*'Rent Roll'!$D9/12)*((1+'Rent Roll'!$N9)^DATEDIF('Summary &amp; Purchase Assumptions'!$C$18,CH$6,"Y")))))</f>
        <v>-</v>
      </c>
      <c r="CI15" s="227" t="str">
        <f ca="1">IF(CI$6&gt;='Rent Roll'!$M23,('Rent Roll'!$G23*'Rent Roll'!$D9/12)*((1+'Rent Roll'!$X23)^DATEDIF('Rent Roll'!$M23,CI$6,"Y")),
IF(CI$6&gt;'Rent Roll'!$L9,"-",
IF('Rent Roll'!$P9&gt;0,
IF(AND('Rent Roll'!$P9&gt;0,EDATE('Rent Roll'!$K9,'Rent Roll'!$P9*12)&gt;='Commercial Lease'!CI$6),
('Rent Roll'!$H9*'Rent Roll'!$D9/12)*((1+'Rent Roll'!$N9)^DATEDIF('Summary &amp; Purchase Assumptions'!$C$18,CI$6,"Y")),
OFFSET(CH15,0,-DATEDIF(EDATE('Rent Roll'!$K9,'Rent Roll'!$P9*12),CI$6,"M"))*((1+'Rent Roll'!$O9)^(DATEDIF(EDATE('Rent Roll'!$K9,'Rent Roll'!$P9*12),CI$6,"Y")+1))),('Rent Roll'!$H9*'Rent Roll'!$D9/12)*((1+'Rent Roll'!$N9)^DATEDIF('Summary &amp; Purchase Assumptions'!$C$18,CI$6,"Y")))))</f>
        <v>-</v>
      </c>
      <c r="CJ15" s="227" t="str">
        <f ca="1">IF(CJ$6&gt;='Rent Roll'!$M23,('Rent Roll'!$G23*'Rent Roll'!$D9/12)*((1+'Rent Roll'!$X23)^DATEDIF('Rent Roll'!$M23,CJ$6,"Y")),
IF(CJ$6&gt;'Rent Roll'!$L9,"-",
IF('Rent Roll'!$P9&gt;0,
IF(AND('Rent Roll'!$P9&gt;0,EDATE('Rent Roll'!$K9,'Rent Roll'!$P9*12)&gt;='Commercial Lease'!CJ$6),
('Rent Roll'!$H9*'Rent Roll'!$D9/12)*((1+'Rent Roll'!$N9)^DATEDIF('Summary &amp; Purchase Assumptions'!$C$18,CJ$6,"Y")),
OFFSET(CI15,0,-DATEDIF(EDATE('Rent Roll'!$K9,'Rent Roll'!$P9*12),CJ$6,"M"))*((1+'Rent Roll'!$O9)^(DATEDIF(EDATE('Rent Roll'!$K9,'Rent Roll'!$P9*12),CJ$6,"Y")+1))),('Rent Roll'!$H9*'Rent Roll'!$D9/12)*((1+'Rent Roll'!$N9)^DATEDIF('Summary &amp; Purchase Assumptions'!$C$18,CJ$6,"Y")))))</f>
        <v>-</v>
      </c>
      <c r="CK15" s="227" t="str">
        <f ca="1">IF(CK$6&gt;='Rent Roll'!$M23,('Rent Roll'!$G23*'Rent Roll'!$D9/12)*((1+'Rent Roll'!$X23)^DATEDIF('Rent Roll'!$M23,CK$6,"Y")),
IF(CK$6&gt;'Rent Roll'!$L9,"-",
IF('Rent Roll'!$P9&gt;0,
IF(AND('Rent Roll'!$P9&gt;0,EDATE('Rent Roll'!$K9,'Rent Roll'!$P9*12)&gt;='Commercial Lease'!CK$6),
('Rent Roll'!$H9*'Rent Roll'!$D9/12)*((1+'Rent Roll'!$N9)^DATEDIF('Summary &amp; Purchase Assumptions'!$C$18,CK$6,"Y")),
OFFSET(CJ15,0,-DATEDIF(EDATE('Rent Roll'!$K9,'Rent Roll'!$P9*12),CK$6,"M"))*((1+'Rent Roll'!$O9)^(DATEDIF(EDATE('Rent Roll'!$K9,'Rent Roll'!$P9*12),CK$6,"Y")+1))),('Rent Roll'!$H9*'Rent Roll'!$D9/12)*((1+'Rent Roll'!$N9)^DATEDIF('Summary &amp; Purchase Assumptions'!$C$18,CK$6,"Y")))))</f>
        <v>-</v>
      </c>
      <c r="CL15" s="227" t="str">
        <f ca="1">IF(CL$6&gt;='Rent Roll'!$M23,('Rent Roll'!$G23*'Rent Roll'!$D9/12)*((1+'Rent Roll'!$X23)^DATEDIF('Rent Roll'!$M23,CL$6,"Y")),
IF(CL$6&gt;'Rent Roll'!$L9,"-",
IF('Rent Roll'!$P9&gt;0,
IF(AND('Rent Roll'!$P9&gt;0,EDATE('Rent Roll'!$K9,'Rent Roll'!$P9*12)&gt;='Commercial Lease'!CL$6),
('Rent Roll'!$H9*'Rent Roll'!$D9/12)*((1+'Rent Roll'!$N9)^DATEDIF('Summary &amp; Purchase Assumptions'!$C$18,CL$6,"Y")),
OFFSET(CK15,0,-DATEDIF(EDATE('Rent Roll'!$K9,'Rent Roll'!$P9*12),CL$6,"M"))*((1+'Rent Roll'!$O9)^(DATEDIF(EDATE('Rent Roll'!$K9,'Rent Roll'!$P9*12),CL$6,"Y")+1))),('Rent Roll'!$H9*'Rent Roll'!$D9/12)*((1+'Rent Roll'!$N9)^DATEDIF('Summary &amp; Purchase Assumptions'!$C$18,CL$6,"Y")))))</f>
        <v>-</v>
      </c>
      <c r="CM15" s="227" t="str">
        <f ca="1">IF(CM$6&gt;='Rent Roll'!$M23,('Rent Roll'!$G23*'Rent Roll'!$D9/12)*((1+'Rent Roll'!$X23)^DATEDIF('Rent Roll'!$M23,CM$6,"Y")),
IF(CM$6&gt;'Rent Roll'!$L9,"-",
IF('Rent Roll'!$P9&gt;0,
IF(AND('Rent Roll'!$P9&gt;0,EDATE('Rent Roll'!$K9,'Rent Roll'!$P9*12)&gt;='Commercial Lease'!CM$6),
('Rent Roll'!$H9*'Rent Roll'!$D9/12)*((1+'Rent Roll'!$N9)^DATEDIF('Summary &amp; Purchase Assumptions'!$C$18,CM$6,"Y")),
OFFSET(CL15,0,-DATEDIF(EDATE('Rent Roll'!$K9,'Rent Roll'!$P9*12),CM$6,"M"))*((1+'Rent Roll'!$O9)^(DATEDIF(EDATE('Rent Roll'!$K9,'Rent Roll'!$P9*12),CM$6,"Y")+1))),('Rent Roll'!$H9*'Rent Roll'!$D9/12)*((1+'Rent Roll'!$N9)^DATEDIF('Summary &amp; Purchase Assumptions'!$C$18,CM$6,"Y")))))</f>
        <v>-</v>
      </c>
      <c r="CN15" s="227" t="str">
        <f ca="1">IF(CN$6&gt;='Rent Roll'!$M23,('Rent Roll'!$G23*'Rent Roll'!$D9/12)*((1+'Rent Roll'!$X23)^DATEDIF('Rent Roll'!$M23,CN$6,"Y")),
IF(CN$6&gt;'Rent Roll'!$L9,"-",
IF('Rent Roll'!$P9&gt;0,
IF(AND('Rent Roll'!$P9&gt;0,EDATE('Rent Roll'!$K9,'Rent Roll'!$P9*12)&gt;='Commercial Lease'!CN$6),
('Rent Roll'!$H9*'Rent Roll'!$D9/12)*((1+'Rent Roll'!$N9)^DATEDIF('Summary &amp; Purchase Assumptions'!$C$18,CN$6,"Y")),
OFFSET(CM15,0,-DATEDIF(EDATE('Rent Roll'!$K9,'Rent Roll'!$P9*12),CN$6,"M"))*((1+'Rent Roll'!$O9)^(DATEDIF(EDATE('Rent Roll'!$K9,'Rent Roll'!$P9*12),CN$6,"Y")+1))),('Rent Roll'!$H9*'Rent Roll'!$D9/12)*((1+'Rent Roll'!$N9)^DATEDIF('Summary &amp; Purchase Assumptions'!$C$18,CN$6,"Y")))))</f>
        <v>-</v>
      </c>
      <c r="CO15" s="227" t="str">
        <f ca="1">IF(CO$6&gt;='Rent Roll'!$M23,('Rent Roll'!$G23*'Rent Roll'!$D9/12)*((1+'Rent Roll'!$X23)^DATEDIF('Rent Roll'!$M23,CO$6,"Y")),
IF(CO$6&gt;'Rent Roll'!$L9,"-",
IF('Rent Roll'!$P9&gt;0,
IF(AND('Rent Roll'!$P9&gt;0,EDATE('Rent Roll'!$K9,'Rent Roll'!$P9*12)&gt;='Commercial Lease'!CO$6),
('Rent Roll'!$H9*'Rent Roll'!$D9/12)*((1+'Rent Roll'!$N9)^DATEDIF('Summary &amp; Purchase Assumptions'!$C$18,CO$6,"Y")),
OFFSET(CN15,0,-DATEDIF(EDATE('Rent Roll'!$K9,'Rent Roll'!$P9*12),CO$6,"M"))*((1+'Rent Roll'!$O9)^(DATEDIF(EDATE('Rent Roll'!$K9,'Rent Roll'!$P9*12),CO$6,"Y")+1))),('Rent Roll'!$H9*'Rent Roll'!$D9/12)*((1+'Rent Roll'!$N9)^DATEDIF('Summary &amp; Purchase Assumptions'!$C$18,CO$6,"Y")))))</f>
        <v>-</v>
      </c>
      <c r="CP15" s="227" t="str">
        <f ca="1">IF(CP$6&gt;='Rent Roll'!$M23,('Rent Roll'!$G23*'Rent Roll'!$D9/12)*((1+'Rent Roll'!$X23)^DATEDIF('Rent Roll'!$M23,CP$6,"Y")),
IF(CP$6&gt;'Rent Roll'!$L9,"-",
IF('Rent Roll'!$P9&gt;0,
IF(AND('Rent Roll'!$P9&gt;0,EDATE('Rent Roll'!$K9,'Rent Roll'!$P9*12)&gt;='Commercial Lease'!CP$6),
('Rent Roll'!$H9*'Rent Roll'!$D9/12)*((1+'Rent Roll'!$N9)^DATEDIF('Summary &amp; Purchase Assumptions'!$C$18,CP$6,"Y")),
OFFSET(CO15,0,-DATEDIF(EDATE('Rent Roll'!$K9,'Rent Roll'!$P9*12),CP$6,"M"))*((1+'Rent Roll'!$O9)^(DATEDIF(EDATE('Rent Roll'!$K9,'Rent Roll'!$P9*12),CP$6,"Y")+1))),('Rent Roll'!$H9*'Rent Roll'!$D9/12)*((1+'Rent Roll'!$N9)^DATEDIF('Summary &amp; Purchase Assumptions'!$C$18,CP$6,"Y")))))</f>
        <v>-</v>
      </c>
      <c r="CQ15" s="227" t="str">
        <f ca="1">IF(CQ$6&gt;='Rent Roll'!$M23,('Rent Roll'!$G23*'Rent Roll'!$D9/12)*((1+'Rent Roll'!$X23)^DATEDIF('Rent Roll'!$M23,CQ$6,"Y")),
IF(CQ$6&gt;'Rent Roll'!$L9,"-",
IF('Rent Roll'!$P9&gt;0,
IF(AND('Rent Roll'!$P9&gt;0,EDATE('Rent Roll'!$K9,'Rent Roll'!$P9*12)&gt;='Commercial Lease'!CQ$6),
('Rent Roll'!$H9*'Rent Roll'!$D9/12)*((1+'Rent Roll'!$N9)^DATEDIF('Summary &amp; Purchase Assumptions'!$C$18,CQ$6,"Y")),
OFFSET(CP15,0,-DATEDIF(EDATE('Rent Roll'!$K9,'Rent Roll'!$P9*12),CQ$6,"M"))*((1+'Rent Roll'!$O9)^(DATEDIF(EDATE('Rent Roll'!$K9,'Rent Roll'!$P9*12),CQ$6,"Y")+1))),('Rent Roll'!$H9*'Rent Roll'!$D9/12)*((1+'Rent Roll'!$N9)^DATEDIF('Summary &amp; Purchase Assumptions'!$C$18,CQ$6,"Y")))))</f>
        <v>-</v>
      </c>
      <c r="CR15" s="227" t="str">
        <f ca="1">IF(CR$6&gt;='Rent Roll'!$M23,('Rent Roll'!$G23*'Rent Roll'!$D9/12)*((1+'Rent Roll'!$X23)^DATEDIF('Rent Roll'!$M23,CR$6,"Y")),
IF(CR$6&gt;'Rent Roll'!$L9,"-",
IF('Rent Roll'!$P9&gt;0,
IF(AND('Rent Roll'!$P9&gt;0,EDATE('Rent Roll'!$K9,'Rent Roll'!$P9*12)&gt;='Commercial Lease'!CR$6),
('Rent Roll'!$H9*'Rent Roll'!$D9/12)*((1+'Rent Roll'!$N9)^DATEDIF('Summary &amp; Purchase Assumptions'!$C$18,CR$6,"Y")),
OFFSET(CQ15,0,-DATEDIF(EDATE('Rent Roll'!$K9,'Rent Roll'!$P9*12),CR$6,"M"))*((1+'Rent Roll'!$O9)^(DATEDIF(EDATE('Rent Roll'!$K9,'Rent Roll'!$P9*12),CR$6,"Y")+1))),('Rent Roll'!$H9*'Rent Roll'!$D9/12)*((1+'Rent Roll'!$N9)^DATEDIF('Summary &amp; Purchase Assumptions'!$C$18,CR$6,"Y")))))</f>
        <v>-</v>
      </c>
      <c r="CS15" s="227" t="str">
        <f ca="1">IF(CS$6&gt;='Rent Roll'!$M23,('Rent Roll'!$G23*'Rent Roll'!$D9/12)*((1+'Rent Roll'!$X23)^DATEDIF('Rent Roll'!$M23,CS$6,"Y")),
IF(CS$6&gt;'Rent Roll'!$L9,"-",
IF('Rent Roll'!$P9&gt;0,
IF(AND('Rent Roll'!$P9&gt;0,EDATE('Rent Roll'!$K9,'Rent Roll'!$P9*12)&gt;='Commercial Lease'!CS$6),
('Rent Roll'!$H9*'Rent Roll'!$D9/12)*((1+'Rent Roll'!$N9)^DATEDIF('Summary &amp; Purchase Assumptions'!$C$18,CS$6,"Y")),
OFFSET(CR15,0,-DATEDIF(EDATE('Rent Roll'!$K9,'Rent Roll'!$P9*12),CS$6,"M"))*((1+'Rent Roll'!$O9)^(DATEDIF(EDATE('Rent Roll'!$K9,'Rent Roll'!$P9*12),CS$6,"Y")+1))),('Rent Roll'!$H9*'Rent Roll'!$D9/12)*((1+'Rent Roll'!$N9)^DATEDIF('Summary &amp; Purchase Assumptions'!$C$18,CS$6,"Y")))))</f>
        <v>-</v>
      </c>
      <c r="CT15" s="227" t="str">
        <f ca="1">IF(CT$6&gt;='Rent Roll'!$M23,('Rent Roll'!$G23*'Rent Roll'!$D9/12)*((1+'Rent Roll'!$X23)^DATEDIF('Rent Roll'!$M23,CT$6,"Y")),
IF(CT$6&gt;'Rent Roll'!$L9,"-",
IF('Rent Roll'!$P9&gt;0,
IF(AND('Rent Roll'!$P9&gt;0,EDATE('Rent Roll'!$K9,'Rent Roll'!$P9*12)&gt;='Commercial Lease'!CT$6),
('Rent Roll'!$H9*'Rent Roll'!$D9/12)*((1+'Rent Roll'!$N9)^DATEDIF('Summary &amp; Purchase Assumptions'!$C$18,CT$6,"Y")),
OFFSET(CS15,0,-DATEDIF(EDATE('Rent Roll'!$K9,'Rent Roll'!$P9*12),CT$6,"M"))*((1+'Rent Roll'!$O9)^(DATEDIF(EDATE('Rent Roll'!$K9,'Rent Roll'!$P9*12),CT$6,"Y")+1))),('Rent Roll'!$H9*'Rent Roll'!$D9/12)*((1+'Rent Roll'!$N9)^DATEDIF('Summary &amp; Purchase Assumptions'!$C$18,CT$6,"Y")))))</f>
        <v>-</v>
      </c>
      <c r="CU15" s="227" t="str">
        <f ca="1">IF(CU$6&gt;='Rent Roll'!$M23,('Rent Roll'!$G23*'Rent Roll'!$D9/12)*((1+'Rent Roll'!$X23)^DATEDIF('Rent Roll'!$M23,CU$6,"Y")),
IF(CU$6&gt;'Rent Roll'!$L9,"-",
IF('Rent Roll'!$P9&gt;0,
IF(AND('Rent Roll'!$P9&gt;0,EDATE('Rent Roll'!$K9,'Rent Roll'!$P9*12)&gt;='Commercial Lease'!CU$6),
('Rent Roll'!$H9*'Rent Roll'!$D9/12)*((1+'Rent Roll'!$N9)^DATEDIF('Summary &amp; Purchase Assumptions'!$C$18,CU$6,"Y")),
OFFSET(CT15,0,-DATEDIF(EDATE('Rent Roll'!$K9,'Rent Roll'!$P9*12),CU$6,"M"))*((1+'Rent Roll'!$O9)^(DATEDIF(EDATE('Rent Roll'!$K9,'Rent Roll'!$P9*12),CU$6,"Y")+1))),('Rent Roll'!$H9*'Rent Roll'!$D9/12)*((1+'Rent Roll'!$N9)^DATEDIF('Summary &amp; Purchase Assumptions'!$C$18,CU$6,"Y")))))</f>
        <v>-</v>
      </c>
      <c r="CV15" s="227" t="str">
        <f ca="1">IF(CV$6&gt;='Rent Roll'!$M23,('Rent Roll'!$G23*'Rent Roll'!$D9/12)*((1+'Rent Roll'!$X23)^DATEDIF('Rent Roll'!$M23,CV$6,"Y")),
IF(CV$6&gt;'Rent Roll'!$L9,"-",
IF('Rent Roll'!$P9&gt;0,
IF(AND('Rent Roll'!$P9&gt;0,EDATE('Rent Roll'!$K9,'Rent Roll'!$P9*12)&gt;='Commercial Lease'!CV$6),
('Rent Roll'!$H9*'Rent Roll'!$D9/12)*((1+'Rent Roll'!$N9)^DATEDIF('Summary &amp; Purchase Assumptions'!$C$18,CV$6,"Y")),
OFFSET(CU15,0,-DATEDIF(EDATE('Rent Roll'!$K9,'Rent Roll'!$P9*12),CV$6,"M"))*((1+'Rent Roll'!$O9)^(DATEDIF(EDATE('Rent Roll'!$K9,'Rent Roll'!$P9*12),CV$6,"Y")+1))),('Rent Roll'!$H9*'Rent Roll'!$D9/12)*((1+'Rent Roll'!$N9)^DATEDIF('Summary &amp; Purchase Assumptions'!$C$18,CV$6,"Y")))))</f>
        <v>-</v>
      </c>
      <c r="CW15" s="227" t="str">
        <f ca="1">IF(CW$6&gt;='Rent Roll'!$M23,('Rent Roll'!$G23*'Rent Roll'!$D9/12)*((1+'Rent Roll'!$X23)^DATEDIF('Rent Roll'!$M23,CW$6,"Y")),
IF(CW$6&gt;'Rent Roll'!$L9,"-",
IF('Rent Roll'!$P9&gt;0,
IF(AND('Rent Roll'!$P9&gt;0,EDATE('Rent Roll'!$K9,'Rent Roll'!$P9*12)&gt;='Commercial Lease'!CW$6),
('Rent Roll'!$H9*'Rent Roll'!$D9/12)*((1+'Rent Roll'!$N9)^DATEDIF('Summary &amp; Purchase Assumptions'!$C$18,CW$6,"Y")),
OFFSET(CV15,0,-DATEDIF(EDATE('Rent Roll'!$K9,'Rent Roll'!$P9*12),CW$6,"M"))*((1+'Rent Roll'!$O9)^(DATEDIF(EDATE('Rent Roll'!$K9,'Rent Roll'!$P9*12),CW$6,"Y")+1))),('Rent Roll'!$H9*'Rent Roll'!$D9/12)*((1+'Rent Roll'!$N9)^DATEDIF('Summary &amp; Purchase Assumptions'!$C$18,CW$6,"Y")))))</f>
        <v>-</v>
      </c>
      <c r="CX15" s="227" t="str">
        <f ca="1">IF(CX$6&gt;='Rent Roll'!$M23,('Rent Roll'!$G23*'Rent Roll'!$D9/12)*((1+'Rent Roll'!$X23)^DATEDIF('Rent Roll'!$M23,CX$6,"Y")),
IF(CX$6&gt;'Rent Roll'!$L9,"-",
IF('Rent Roll'!$P9&gt;0,
IF(AND('Rent Roll'!$P9&gt;0,EDATE('Rent Roll'!$K9,'Rent Roll'!$P9*12)&gt;='Commercial Lease'!CX$6),
('Rent Roll'!$H9*'Rent Roll'!$D9/12)*((1+'Rent Roll'!$N9)^DATEDIF('Summary &amp; Purchase Assumptions'!$C$18,CX$6,"Y")),
OFFSET(CW15,0,-DATEDIF(EDATE('Rent Roll'!$K9,'Rent Roll'!$P9*12),CX$6,"M"))*((1+'Rent Roll'!$O9)^(DATEDIF(EDATE('Rent Roll'!$K9,'Rent Roll'!$P9*12),CX$6,"Y")+1))),('Rent Roll'!$H9*'Rent Roll'!$D9/12)*((1+'Rent Roll'!$N9)^DATEDIF('Summary &amp; Purchase Assumptions'!$C$18,CX$6,"Y")))))</f>
        <v>-</v>
      </c>
      <c r="CY15" s="227" t="str">
        <f ca="1">IF(CY$6&gt;='Rent Roll'!$M23,('Rent Roll'!$G23*'Rent Roll'!$D9/12)*((1+'Rent Roll'!$X23)^DATEDIF('Rent Roll'!$M23,CY$6,"Y")),
IF(CY$6&gt;'Rent Roll'!$L9,"-",
IF('Rent Roll'!$P9&gt;0,
IF(AND('Rent Roll'!$P9&gt;0,EDATE('Rent Roll'!$K9,'Rent Roll'!$P9*12)&gt;='Commercial Lease'!CY$6),
('Rent Roll'!$H9*'Rent Roll'!$D9/12)*((1+'Rent Roll'!$N9)^DATEDIF('Summary &amp; Purchase Assumptions'!$C$18,CY$6,"Y")),
OFFSET(CX15,0,-DATEDIF(EDATE('Rent Roll'!$K9,'Rent Roll'!$P9*12),CY$6,"M"))*((1+'Rent Roll'!$O9)^(DATEDIF(EDATE('Rent Roll'!$K9,'Rent Roll'!$P9*12),CY$6,"Y")+1))),('Rent Roll'!$H9*'Rent Roll'!$D9/12)*((1+'Rent Roll'!$N9)^DATEDIF('Summary &amp; Purchase Assumptions'!$C$18,CY$6,"Y")))))</f>
        <v>-</v>
      </c>
      <c r="CZ15" s="227" t="str">
        <f ca="1">IF(CZ$6&gt;='Rent Roll'!$M23,('Rent Roll'!$G23*'Rent Roll'!$D9/12)*((1+'Rent Roll'!$X23)^DATEDIF('Rent Roll'!$M23,CZ$6,"Y")),
IF(CZ$6&gt;'Rent Roll'!$L9,"-",
IF('Rent Roll'!$P9&gt;0,
IF(AND('Rent Roll'!$P9&gt;0,EDATE('Rent Roll'!$K9,'Rent Roll'!$P9*12)&gt;='Commercial Lease'!CZ$6),
('Rent Roll'!$H9*'Rent Roll'!$D9/12)*((1+'Rent Roll'!$N9)^DATEDIF('Summary &amp; Purchase Assumptions'!$C$18,CZ$6,"Y")),
OFFSET(CY15,0,-DATEDIF(EDATE('Rent Roll'!$K9,'Rent Roll'!$P9*12),CZ$6,"M"))*((1+'Rent Roll'!$O9)^(DATEDIF(EDATE('Rent Roll'!$K9,'Rent Roll'!$P9*12),CZ$6,"Y")+1))),('Rent Roll'!$H9*'Rent Roll'!$D9/12)*((1+'Rent Roll'!$N9)^DATEDIF('Summary &amp; Purchase Assumptions'!$C$18,CZ$6,"Y")))))</f>
        <v>-</v>
      </c>
      <c r="DA15" s="227" t="str">
        <f ca="1">IF(DA$6&gt;='Rent Roll'!$M23,('Rent Roll'!$G23*'Rent Roll'!$D9/12)*((1+'Rent Roll'!$X23)^DATEDIF('Rent Roll'!$M23,DA$6,"Y")),
IF(DA$6&gt;'Rent Roll'!$L9,"-",
IF('Rent Roll'!$P9&gt;0,
IF(AND('Rent Roll'!$P9&gt;0,EDATE('Rent Roll'!$K9,'Rent Roll'!$P9*12)&gt;='Commercial Lease'!DA$6),
('Rent Roll'!$H9*'Rent Roll'!$D9/12)*((1+'Rent Roll'!$N9)^DATEDIF('Summary &amp; Purchase Assumptions'!$C$18,DA$6,"Y")),
OFFSET(CZ15,0,-DATEDIF(EDATE('Rent Roll'!$K9,'Rent Roll'!$P9*12),DA$6,"M"))*((1+'Rent Roll'!$O9)^(DATEDIF(EDATE('Rent Roll'!$K9,'Rent Roll'!$P9*12),DA$6,"Y")+1))),('Rent Roll'!$H9*'Rent Roll'!$D9/12)*((1+'Rent Roll'!$N9)^DATEDIF('Summary &amp; Purchase Assumptions'!$C$18,DA$6,"Y")))))</f>
        <v>-</v>
      </c>
      <c r="DB15" s="227" t="str">
        <f ca="1">IF(DB$6&gt;='Rent Roll'!$M23,('Rent Roll'!$G23*'Rent Roll'!$D9/12)*((1+'Rent Roll'!$X23)^DATEDIF('Rent Roll'!$M23,DB$6,"Y")),
IF(DB$6&gt;'Rent Roll'!$L9,"-",
IF('Rent Roll'!$P9&gt;0,
IF(AND('Rent Roll'!$P9&gt;0,EDATE('Rent Roll'!$K9,'Rent Roll'!$P9*12)&gt;='Commercial Lease'!DB$6),
('Rent Roll'!$H9*'Rent Roll'!$D9/12)*((1+'Rent Roll'!$N9)^DATEDIF('Summary &amp; Purchase Assumptions'!$C$18,DB$6,"Y")),
OFFSET(DA15,0,-DATEDIF(EDATE('Rent Roll'!$K9,'Rent Roll'!$P9*12),DB$6,"M"))*((1+'Rent Roll'!$O9)^(DATEDIF(EDATE('Rent Roll'!$K9,'Rent Roll'!$P9*12),DB$6,"Y")+1))),('Rent Roll'!$H9*'Rent Roll'!$D9/12)*((1+'Rent Roll'!$N9)^DATEDIF('Summary &amp; Purchase Assumptions'!$C$18,DB$6,"Y")))))</f>
        <v>-</v>
      </c>
      <c r="DC15" s="227" t="str">
        <f ca="1">IF(DC$6&gt;='Rent Roll'!$M23,('Rent Roll'!$G23*'Rent Roll'!$D9/12)*((1+'Rent Roll'!$X23)^DATEDIF('Rent Roll'!$M23,DC$6,"Y")),
IF(DC$6&gt;'Rent Roll'!$L9,"-",
IF('Rent Roll'!$P9&gt;0,
IF(AND('Rent Roll'!$P9&gt;0,EDATE('Rent Roll'!$K9,'Rent Roll'!$P9*12)&gt;='Commercial Lease'!DC$6),
('Rent Roll'!$H9*'Rent Roll'!$D9/12)*((1+'Rent Roll'!$N9)^DATEDIF('Summary &amp; Purchase Assumptions'!$C$18,DC$6,"Y")),
OFFSET(DB15,0,-DATEDIF(EDATE('Rent Roll'!$K9,'Rent Roll'!$P9*12),DC$6,"M"))*((1+'Rent Roll'!$O9)^(DATEDIF(EDATE('Rent Roll'!$K9,'Rent Roll'!$P9*12),DC$6,"Y")+1))),('Rent Roll'!$H9*'Rent Roll'!$D9/12)*((1+'Rent Roll'!$N9)^DATEDIF('Summary &amp; Purchase Assumptions'!$C$18,DC$6,"Y")))))</f>
        <v>-</v>
      </c>
      <c r="DD15" s="227" t="str">
        <f ca="1">IF(DD$6&gt;='Rent Roll'!$M23,('Rent Roll'!$G23*'Rent Roll'!$D9/12)*((1+'Rent Roll'!$X23)^DATEDIF('Rent Roll'!$M23,DD$6,"Y")),
IF(DD$6&gt;'Rent Roll'!$L9,"-",
IF('Rent Roll'!$P9&gt;0,
IF(AND('Rent Roll'!$P9&gt;0,EDATE('Rent Roll'!$K9,'Rent Roll'!$P9*12)&gt;='Commercial Lease'!DD$6),
('Rent Roll'!$H9*'Rent Roll'!$D9/12)*((1+'Rent Roll'!$N9)^DATEDIF('Summary &amp; Purchase Assumptions'!$C$18,DD$6,"Y")),
OFFSET(DC15,0,-DATEDIF(EDATE('Rent Roll'!$K9,'Rent Roll'!$P9*12),DD$6,"M"))*((1+'Rent Roll'!$O9)^(DATEDIF(EDATE('Rent Roll'!$K9,'Rent Roll'!$P9*12),DD$6,"Y")+1))),('Rent Roll'!$H9*'Rent Roll'!$D9/12)*((1+'Rent Roll'!$N9)^DATEDIF('Summary &amp; Purchase Assumptions'!$C$18,DD$6,"Y")))))</f>
        <v>-</v>
      </c>
      <c r="DE15" s="227" t="str">
        <f ca="1">IF(DE$6&gt;='Rent Roll'!$M23,('Rent Roll'!$G23*'Rent Roll'!$D9/12)*((1+'Rent Roll'!$X23)^DATEDIF('Rent Roll'!$M23,DE$6,"Y")),
IF(DE$6&gt;'Rent Roll'!$L9,"-",
IF('Rent Roll'!$P9&gt;0,
IF(AND('Rent Roll'!$P9&gt;0,EDATE('Rent Roll'!$K9,'Rent Roll'!$P9*12)&gt;='Commercial Lease'!DE$6),
('Rent Roll'!$H9*'Rent Roll'!$D9/12)*((1+'Rent Roll'!$N9)^DATEDIF('Summary &amp; Purchase Assumptions'!$C$18,DE$6,"Y")),
OFFSET(DD15,0,-DATEDIF(EDATE('Rent Roll'!$K9,'Rent Roll'!$P9*12),DE$6,"M"))*((1+'Rent Roll'!$O9)^(DATEDIF(EDATE('Rent Roll'!$K9,'Rent Roll'!$P9*12),DE$6,"Y")+1))),('Rent Roll'!$H9*'Rent Roll'!$D9/12)*((1+'Rent Roll'!$N9)^DATEDIF('Summary &amp; Purchase Assumptions'!$C$18,DE$6,"Y")))))</f>
        <v>-</v>
      </c>
      <c r="DF15" s="227" t="str">
        <f ca="1">IF(DF$6&gt;='Rent Roll'!$M23,('Rent Roll'!$G23*'Rent Roll'!$D9/12)*((1+'Rent Roll'!$X23)^DATEDIF('Rent Roll'!$M23,DF$6,"Y")),
IF(DF$6&gt;'Rent Roll'!$L9,"-",
IF('Rent Roll'!$P9&gt;0,
IF(AND('Rent Roll'!$P9&gt;0,EDATE('Rent Roll'!$K9,'Rent Roll'!$P9*12)&gt;='Commercial Lease'!DF$6),
('Rent Roll'!$H9*'Rent Roll'!$D9/12)*((1+'Rent Roll'!$N9)^DATEDIF('Summary &amp; Purchase Assumptions'!$C$18,DF$6,"Y")),
OFFSET(DE15,0,-DATEDIF(EDATE('Rent Roll'!$K9,'Rent Roll'!$P9*12),DF$6,"M"))*((1+'Rent Roll'!$O9)^(DATEDIF(EDATE('Rent Roll'!$K9,'Rent Roll'!$P9*12),DF$6,"Y")+1))),('Rent Roll'!$H9*'Rent Roll'!$D9/12)*((1+'Rent Roll'!$N9)^DATEDIF('Summary &amp; Purchase Assumptions'!$C$18,DF$6,"Y")))))</f>
        <v>-</v>
      </c>
      <c r="DG15" s="227" t="str">
        <f ca="1">IF(DG$6&gt;='Rent Roll'!$M23,('Rent Roll'!$G23*'Rent Roll'!$D9/12)*((1+'Rent Roll'!$X23)^DATEDIF('Rent Roll'!$M23,DG$6,"Y")),
IF(DG$6&gt;'Rent Roll'!$L9,"-",
IF('Rent Roll'!$P9&gt;0,
IF(AND('Rent Roll'!$P9&gt;0,EDATE('Rent Roll'!$K9,'Rent Roll'!$P9*12)&gt;='Commercial Lease'!DG$6),
('Rent Roll'!$H9*'Rent Roll'!$D9/12)*((1+'Rent Roll'!$N9)^DATEDIF('Summary &amp; Purchase Assumptions'!$C$18,DG$6,"Y")),
OFFSET(DF15,0,-DATEDIF(EDATE('Rent Roll'!$K9,'Rent Roll'!$P9*12),DG$6,"M"))*((1+'Rent Roll'!$O9)^(DATEDIF(EDATE('Rent Roll'!$K9,'Rent Roll'!$P9*12),DG$6,"Y")+1))),('Rent Roll'!$H9*'Rent Roll'!$D9/12)*((1+'Rent Roll'!$N9)^DATEDIF('Summary &amp; Purchase Assumptions'!$C$18,DG$6,"Y")))))</f>
        <v>-</v>
      </c>
      <c r="DH15" s="227" t="str">
        <f ca="1">IF(DH$6&gt;='Rent Roll'!$M23,('Rent Roll'!$G23*'Rent Roll'!$D9/12)*((1+'Rent Roll'!$X23)^DATEDIF('Rent Roll'!$M23,DH$6,"Y")),
IF(DH$6&gt;'Rent Roll'!$L9,"-",
IF('Rent Roll'!$P9&gt;0,
IF(AND('Rent Roll'!$P9&gt;0,EDATE('Rent Roll'!$K9,'Rent Roll'!$P9*12)&gt;='Commercial Lease'!DH$6),
('Rent Roll'!$H9*'Rent Roll'!$D9/12)*((1+'Rent Roll'!$N9)^DATEDIF('Summary &amp; Purchase Assumptions'!$C$18,DH$6,"Y")),
OFFSET(DG15,0,-DATEDIF(EDATE('Rent Roll'!$K9,'Rent Roll'!$P9*12),DH$6,"M"))*((1+'Rent Roll'!$O9)^(DATEDIF(EDATE('Rent Roll'!$K9,'Rent Roll'!$P9*12),DH$6,"Y")+1))),('Rent Roll'!$H9*'Rent Roll'!$D9/12)*((1+'Rent Roll'!$N9)^DATEDIF('Summary &amp; Purchase Assumptions'!$C$18,DH$6,"Y")))))</f>
        <v>-</v>
      </c>
      <c r="DI15" s="227" t="str">
        <f ca="1">IF(DI$6&gt;='Rent Roll'!$M23,('Rent Roll'!$G23*'Rent Roll'!$D9/12)*((1+'Rent Roll'!$X23)^DATEDIF('Rent Roll'!$M23,DI$6,"Y")),
IF(DI$6&gt;'Rent Roll'!$L9,"-",
IF('Rent Roll'!$P9&gt;0,
IF(AND('Rent Roll'!$P9&gt;0,EDATE('Rent Roll'!$K9,'Rent Roll'!$P9*12)&gt;='Commercial Lease'!DI$6),
('Rent Roll'!$H9*'Rent Roll'!$D9/12)*((1+'Rent Roll'!$N9)^DATEDIF('Summary &amp; Purchase Assumptions'!$C$18,DI$6,"Y")),
OFFSET(DH15,0,-DATEDIF(EDATE('Rent Roll'!$K9,'Rent Roll'!$P9*12),DI$6,"M"))*((1+'Rent Roll'!$O9)^(DATEDIF(EDATE('Rent Roll'!$K9,'Rent Roll'!$P9*12),DI$6,"Y")+1))),('Rent Roll'!$H9*'Rent Roll'!$D9/12)*((1+'Rent Roll'!$N9)^DATEDIF('Summary &amp; Purchase Assumptions'!$C$18,DI$6,"Y")))))</f>
        <v>-</v>
      </c>
      <c r="DJ15" s="227" t="str">
        <f ca="1">IF(DJ$6&gt;='Rent Roll'!$M23,('Rent Roll'!$G23*'Rent Roll'!$D9/12)*((1+'Rent Roll'!$X23)^DATEDIF('Rent Roll'!$M23,DJ$6,"Y")),
IF(DJ$6&gt;'Rent Roll'!$L9,"-",
IF('Rent Roll'!$P9&gt;0,
IF(AND('Rent Roll'!$P9&gt;0,EDATE('Rent Roll'!$K9,'Rent Roll'!$P9*12)&gt;='Commercial Lease'!DJ$6),
('Rent Roll'!$H9*'Rent Roll'!$D9/12)*((1+'Rent Roll'!$N9)^DATEDIF('Summary &amp; Purchase Assumptions'!$C$18,DJ$6,"Y")),
OFFSET(DI15,0,-DATEDIF(EDATE('Rent Roll'!$K9,'Rent Roll'!$P9*12),DJ$6,"M"))*((1+'Rent Roll'!$O9)^(DATEDIF(EDATE('Rent Roll'!$K9,'Rent Roll'!$P9*12),DJ$6,"Y")+1))),('Rent Roll'!$H9*'Rent Roll'!$D9/12)*((1+'Rent Roll'!$N9)^DATEDIF('Summary &amp; Purchase Assumptions'!$C$18,DJ$6,"Y")))))</f>
        <v>-</v>
      </c>
      <c r="DK15" s="227" t="str">
        <f ca="1">IF(DK$6&gt;='Rent Roll'!$M23,('Rent Roll'!$G23*'Rent Roll'!$D9/12)*((1+'Rent Roll'!$X23)^DATEDIF('Rent Roll'!$M23,DK$6,"Y")),
IF(DK$6&gt;'Rent Roll'!$L9,"-",
IF('Rent Roll'!$P9&gt;0,
IF(AND('Rent Roll'!$P9&gt;0,EDATE('Rent Roll'!$K9,'Rent Roll'!$P9*12)&gt;='Commercial Lease'!DK$6),
('Rent Roll'!$H9*'Rent Roll'!$D9/12)*((1+'Rent Roll'!$N9)^DATEDIF('Summary &amp; Purchase Assumptions'!$C$18,DK$6,"Y")),
OFFSET(DJ15,0,-DATEDIF(EDATE('Rent Roll'!$K9,'Rent Roll'!$P9*12),DK$6,"M"))*((1+'Rent Roll'!$O9)^(DATEDIF(EDATE('Rent Roll'!$K9,'Rent Roll'!$P9*12),DK$6,"Y")+1))),('Rent Roll'!$H9*'Rent Roll'!$D9/12)*((1+'Rent Roll'!$N9)^DATEDIF('Summary &amp; Purchase Assumptions'!$C$18,DK$6,"Y")))))</f>
        <v>-</v>
      </c>
      <c r="DL15" s="227" t="str">
        <f ca="1">IF(DL$6&gt;='Rent Roll'!$M23,('Rent Roll'!$G23*'Rent Roll'!$D9/12)*((1+'Rent Roll'!$X23)^DATEDIF('Rent Roll'!$M23,DL$6,"Y")),
IF(DL$6&gt;'Rent Roll'!$L9,"-",
IF('Rent Roll'!$P9&gt;0,
IF(AND('Rent Roll'!$P9&gt;0,EDATE('Rent Roll'!$K9,'Rent Roll'!$P9*12)&gt;='Commercial Lease'!DL$6),
('Rent Roll'!$H9*'Rent Roll'!$D9/12)*((1+'Rent Roll'!$N9)^DATEDIF('Summary &amp; Purchase Assumptions'!$C$18,DL$6,"Y")),
OFFSET(DK15,0,-DATEDIF(EDATE('Rent Roll'!$K9,'Rent Roll'!$P9*12),DL$6,"M"))*((1+'Rent Roll'!$O9)^(DATEDIF(EDATE('Rent Roll'!$K9,'Rent Roll'!$P9*12),DL$6,"Y")+1))),('Rent Roll'!$H9*'Rent Roll'!$D9/12)*((1+'Rent Roll'!$N9)^DATEDIF('Summary &amp; Purchase Assumptions'!$C$18,DL$6,"Y")))))</f>
        <v>-</v>
      </c>
      <c r="DM15" s="227" t="str">
        <f ca="1">IF(DM$6&gt;='Rent Roll'!$M23,('Rent Roll'!$G23*'Rent Roll'!$D9/12)*((1+'Rent Roll'!$X23)^DATEDIF('Rent Roll'!$M23,DM$6,"Y")),
IF(DM$6&gt;'Rent Roll'!$L9,"-",
IF('Rent Roll'!$P9&gt;0,
IF(AND('Rent Roll'!$P9&gt;0,EDATE('Rent Roll'!$K9,'Rent Roll'!$P9*12)&gt;='Commercial Lease'!DM$6),
('Rent Roll'!$H9*'Rent Roll'!$D9/12)*((1+'Rent Roll'!$N9)^DATEDIF('Summary &amp; Purchase Assumptions'!$C$18,DM$6,"Y")),
OFFSET(DL15,0,-DATEDIF(EDATE('Rent Roll'!$K9,'Rent Roll'!$P9*12),DM$6,"M"))*((1+'Rent Roll'!$O9)^(DATEDIF(EDATE('Rent Roll'!$K9,'Rent Roll'!$P9*12),DM$6,"Y")+1))),('Rent Roll'!$H9*'Rent Roll'!$D9/12)*((1+'Rent Roll'!$N9)^DATEDIF('Summary &amp; Purchase Assumptions'!$C$18,DM$6,"Y")))))</f>
        <v>-</v>
      </c>
      <c r="DN15" s="227" t="str">
        <f ca="1">IF(DN$6&gt;='Rent Roll'!$M23,('Rent Roll'!$G23*'Rent Roll'!$D9/12)*((1+'Rent Roll'!$X23)^DATEDIF('Rent Roll'!$M23,DN$6,"Y")),
IF(DN$6&gt;'Rent Roll'!$L9,"-",
IF('Rent Roll'!$P9&gt;0,
IF(AND('Rent Roll'!$P9&gt;0,EDATE('Rent Roll'!$K9,'Rent Roll'!$P9*12)&gt;='Commercial Lease'!DN$6),
('Rent Roll'!$H9*'Rent Roll'!$D9/12)*((1+'Rent Roll'!$N9)^DATEDIF('Summary &amp; Purchase Assumptions'!$C$18,DN$6,"Y")),
OFFSET(DM15,0,-DATEDIF(EDATE('Rent Roll'!$K9,'Rent Roll'!$P9*12),DN$6,"M"))*((1+'Rent Roll'!$O9)^(DATEDIF(EDATE('Rent Roll'!$K9,'Rent Roll'!$P9*12),DN$6,"Y")+1))),('Rent Roll'!$H9*'Rent Roll'!$D9/12)*((1+'Rent Roll'!$N9)^DATEDIF('Summary &amp; Purchase Assumptions'!$C$18,DN$6,"Y")))))</f>
        <v>-</v>
      </c>
      <c r="DO15" s="227" t="str">
        <f ca="1">IF(DO$6&gt;='Rent Roll'!$M23,('Rent Roll'!$G23*'Rent Roll'!$D9/12)*((1+'Rent Roll'!$X23)^DATEDIF('Rent Roll'!$M23,DO$6,"Y")),
IF(DO$6&gt;'Rent Roll'!$L9,"-",
IF('Rent Roll'!$P9&gt;0,
IF(AND('Rent Roll'!$P9&gt;0,EDATE('Rent Roll'!$K9,'Rent Roll'!$P9*12)&gt;='Commercial Lease'!DO$6),
('Rent Roll'!$H9*'Rent Roll'!$D9/12)*((1+'Rent Roll'!$N9)^DATEDIF('Summary &amp; Purchase Assumptions'!$C$18,DO$6,"Y")),
OFFSET(DN15,0,-DATEDIF(EDATE('Rent Roll'!$K9,'Rent Roll'!$P9*12),DO$6,"M"))*((1+'Rent Roll'!$O9)^(DATEDIF(EDATE('Rent Roll'!$K9,'Rent Roll'!$P9*12),DO$6,"Y")+1))),('Rent Roll'!$H9*'Rent Roll'!$D9/12)*((1+'Rent Roll'!$N9)^DATEDIF('Summary &amp; Purchase Assumptions'!$C$18,DO$6,"Y")))))</f>
        <v>-</v>
      </c>
      <c r="DP15" s="227" t="str">
        <f ca="1">IF(DP$6&gt;='Rent Roll'!$M23,('Rent Roll'!$G23*'Rent Roll'!$D9/12)*((1+'Rent Roll'!$X23)^DATEDIF('Rent Roll'!$M23,DP$6,"Y")),
IF(DP$6&gt;'Rent Roll'!$L9,"-",
IF('Rent Roll'!$P9&gt;0,
IF(AND('Rent Roll'!$P9&gt;0,EDATE('Rent Roll'!$K9,'Rent Roll'!$P9*12)&gt;='Commercial Lease'!DP$6),
('Rent Roll'!$H9*'Rent Roll'!$D9/12)*((1+'Rent Roll'!$N9)^DATEDIF('Summary &amp; Purchase Assumptions'!$C$18,DP$6,"Y")),
OFFSET(DO15,0,-DATEDIF(EDATE('Rent Roll'!$K9,'Rent Roll'!$P9*12),DP$6,"M"))*((1+'Rent Roll'!$O9)^(DATEDIF(EDATE('Rent Roll'!$K9,'Rent Roll'!$P9*12),DP$6,"Y")+1))),('Rent Roll'!$H9*'Rent Roll'!$D9/12)*((1+'Rent Roll'!$N9)^DATEDIF('Summary &amp; Purchase Assumptions'!$C$18,DP$6,"Y")))))</f>
        <v>-</v>
      </c>
      <c r="DQ15" s="227" t="str">
        <f ca="1">IF(DQ$6&gt;='Rent Roll'!$M23,('Rent Roll'!$G23*'Rent Roll'!$D9/12)*((1+'Rent Roll'!$X23)^DATEDIF('Rent Roll'!$M23,DQ$6,"Y")),
IF(DQ$6&gt;'Rent Roll'!$L9,"-",
IF('Rent Roll'!$P9&gt;0,
IF(AND('Rent Roll'!$P9&gt;0,EDATE('Rent Roll'!$K9,'Rent Roll'!$P9*12)&gt;='Commercial Lease'!DQ$6),
('Rent Roll'!$H9*'Rent Roll'!$D9/12)*((1+'Rent Roll'!$N9)^DATEDIF('Summary &amp; Purchase Assumptions'!$C$18,DQ$6,"Y")),
OFFSET(DP15,0,-DATEDIF(EDATE('Rent Roll'!$K9,'Rent Roll'!$P9*12),DQ$6,"M"))*((1+'Rent Roll'!$O9)^(DATEDIF(EDATE('Rent Roll'!$K9,'Rent Roll'!$P9*12),DQ$6,"Y")+1))),('Rent Roll'!$H9*'Rent Roll'!$D9/12)*((1+'Rent Roll'!$N9)^DATEDIF('Summary &amp; Purchase Assumptions'!$C$18,DQ$6,"Y")))))</f>
        <v>-</v>
      </c>
      <c r="DR15" s="227" t="str">
        <f ca="1">IF(DR$6&gt;='Rent Roll'!$M23,('Rent Roll'!$G23*'Rent Roll'!$D9/12)*((1+'Rent Roll'!$X23)^DATEDIF('Rent Roll'!$M23,DR$6,"Y")),
IF(DR$6&gt;'Rent Roll'!$L9,"-",
IF('Rent Roll'!$P9&gt;0,
IF(AND('Rent Roll'!$P9&gt;0,EDATE('Rent Roll'!$K9,'Rent Roll'!$P9*12)&gt;='Commercial Lease'!DR$6),
('Rent Roll'!$H9*'Rent Roll'!$D9/12)*((1+'Rent Roll'!$N9)^DATEDIF('Summary &amp; Purchase Assumptions'!$C$18,DR$6,"Y")),
OFFSET(DQ15,0,-DATEDIF(EDATE('Rent Roll'!$K9,'Rent Roll'!$P9*12),DR$6,"M"))*((1+'Rent Roll'!$O9)^(DATEDIF(EDATE('Rent Roll'!$K9,'Rent Roll'!$P9*12),DR$6,"Y")+1))),('Rent Roll'!$H9*'Rent Roll'!$D9/12)*((1+'Rent Roll'!$N9)^DATEDIF('Summary &amp; Purchase Assumptions'!$C$18,DR$6,"Y")))))</f>
        <v>-</v>
      </c>
      <c r="DS15" s="227" t="str">
        <f ca="1">IF(DS$6&gt;='Rent Roll'!$M23,('Rent Roll'!$G23*'Rent Roll'!$D9/12)*((1+'Rent Roll'!$X23)^DATEDIF('Rent Roll'!$M23,DS$6,"Y")),
IF(DS$6&gt;'Rent Roll'!$L9,"-",
IF('Rent Roll'!$P9&gt;0,
IF(AND('Rent Roll'!$P9&gt;0,EDATE('Rent Roll'!$K9,'Rent Roll'!$P9*12)&gt;='Commercial Lease'!DS$6),
('Rent Roll'!$H9*'Rent Roll'!$D9/12)*((1+'Rent Roll'!$N9)^DATEDIF('Summary &amp; Purchase Assumptions'!$C$18,DS$6,"Y")),
OFFSET(DR15,0,-DATEDIF(EDATE('Rent Roll'!$K9,'Rent Roll'!$P9*12),DS$6,"M"))*((1+'Rent Roll'!$O9)^(DATEDIF(EDATE('Rent Roll'!$K9,'Rent Roll'!$P9*12),DS$6,"Y")+1))),('Rent Roll'!$H9*'Rent Roll'!$D9/12)*((1+'Rent Roll'!$N9)^DATEDIF('Summary &amp; Purchase Assumptions'!$C$18,DS$6,"Y")))))</f>
        <v>-</v>
      </c>
      <c r="DT15" s="227" t="str">
        <f ca="1">IF(DT$6&gt;='Rent Roll'!$M23,('Rent Roll'!$G23*'Rent Roll'!$D9/12)*((1+'Rent Roll'!$X23)^DATEDIF('Rent Roll'!$M23,DT$6,"Y")),
IF(DT$6&gt;'Rent Roll'!$L9,"-",
IF('Rent Roll'!$P9&gt;0,
IF(AND('Rent Roll'!$P9&gt;0,EDATE('Rent Roll'!$K9,'Rent Roll'!$P9*12)&gt;='Commercial Lease'!DT$6),
('Rent Roll'!$H9*'Rent Roll'!$D9/12)*((1+'Rent Roll'!$N9)^DATEDIF('Summary &amp; Purchase Assumptions'!$C$18,DT$6,"Y")),
OFFSET(DS15,0,-DATEDIF(EDATE('Rent Roll'!$K9,'Rent Roll'!$P9*12),DT$6,"M"))*((1+'Rent Roll'!$O9)^(DATEDIF(EDATE('Rent Roll'!$K9,'Rent Roll'!$P9*12),DT$6,"Y")+1))),('Rent Roll'!$H9*'Rent Roll'!$D9/12)*((1+'Rent Roll'!$N9)^DATEDIF('Summary &amp; Purchase Assumptions'!$C$18,DT$6,"Y")))))</f>
        <v>-</v>
      </c>
      <c r="DU15" s="227" t="str">
        <f ca="1">IF(DU$6&gt;='Rent Roll'!$M23,('Rent Roll'!$G23*'Rent Roll'!$D9/12)*((1+'Rent Roll'!$X23)^DATEDIF('Rent Roll'!$M23,DU$6,"Y")),
IF(DU$6&gt;'Rent Roll'!$L9,"-",
IF('Rent Roll'!$P9&gt;0,
IF(AND('Rent Roll'!$P9&gt;0,EDATE('Rent Roll'!$K9,'Rent Roll'!$P9*12)&gt;='Commercial Lease'!DU$6),
('Rent Roll'!$H9*'Rent Roll'!$D9/12)*((1+'Rent Roll'!$N9)^DATEDIF('Summary &amp; Purchase Assumptions'!$C$18,DU$6,"Y")),
OFFSET(DT15,0,-DATEDIF(EDATE('Rent Roll'!$K9,'Rent Roll'!$P9*12),DU$6,"M"))*((1+'Rent Roll'!$O9)^(DATEDIF(EDATE('Rent Roll'!$K9,'Rent Roll'!$P9*12),DU$6,"Y")+1))),('Rent Roll'!$H9*'Rent Roll'!$D9/12)*((1+'Rent Roll'!$N9)^DATEDIF('Summary &amp; Purchase Assumptions'!$C$18,DU$6,"Y")))))</f>
        <v>-</v>
      </c>
      <c r="DV15" s="227" t="str">
        <f ca="1">IF(DV$6&gt;='Rent Roll'!$M23,('Rent Roll'!$G23*'Rent Roll'!$D9/12)*((1+'Rent Roll'!$X23)^DATEDIF('Rent Roll'!$M23,DV$6,"Y")),
IF(DV$6&gt;'Rent Roll'!$L9,"-",
IF('Rent Roll'!$P9&gt;0,
IF(AND('Rent Roll'!$P9&gt;0,EDATE('Rent Roll'!$K9,'Rent Roll'!$P9*12)&gt;='Commercial Lease'!DV$6),
('Rent Roll'!$H9*'Rent Roll'!$D9/12)*((1+'Rent Roll'!$N9)^DATEDIF('Summary &amp; Purchase Assumptions'!$C$18,DV$6,"Y")),
OFFSET(DU15,0,-DATEDIF(EDATE('Rent Roll'!$K9,'Rent Roll'!$P9*12),DV$6,"M"))*((1+'Rent Roll'!$O9)^(DATEDIF(EDATE('Rent Roll'!$K9,'Rent Roll'!$P9*12),DV$6,"Y")+1))),('Rent Roll'!$H9*'Rent Roll'!$D9/12)*((1+'Rent Roll'!$N9)^DATEDIF('Summary &amp; Purchase Assumptions'!$C$18,DV$6,"Y")))))</f>
        <v>-</v>
      </c>
      <c r="DW15" s="227" t="str">
        <f ca="1">IF(DW$6&gt;='Rent Roll'!$M23,('Rent Roll'!$G23*'Rent Roll'!$D9/12)*((1+'Rent Roll'!$X23)^DATEDIF('Rent Roll'!$M23,DW$6,"Y")),
IF(DW$6&gt;'Rent Roll'!$L9,"-",
IF('Rent Roll'!$P9&gt;0,
IF(AND('Rent Roll'!$P9&gt;0,EDATE('Rent Roll'!$K9,'Rent Roll'!$P9*12)&gt;='Commercial Lease'!DW$6),
('Rent Roll'!$H9*'Rent Roll'!$D9/12)*((1+'Rent Roll'!$N9)^DATEDIF('Summary &amp; Purchase Assumptions'!$C$18,DW$6,"Y")),
OFFSET(DV15,0,-DATEDIF(EDATE('Rent Roll'!$K9,'Rent Roll'!$P9*12),DW$6,"M"))*((1+'Rent Roll'!$O9)^(DATEDIF(EDATE('Rent Roll'!$K9,'Rent Roll'!$P9*12),DW$6,"Y")+1))),('Rent Roll'!$H9*'Rent Roll'!$D9/12)*((1+'Rent Roll'!$N9)^DATEDIF('Summary &amp; Purchase Assumptions'!$C$18,DW$6,"Y")))))</f>
        <v>-</v>
      </c>
      <c r="DX15" s="227" t="str">
        <f ca="1">IF(DX$6&gt;='Rent Roll'!$M23,('Rent Roll'!$G23*'Rent Roll'!$D9/12)*((1+'Rent Roll'!$X23)^DATEDIF('Rent Roll'!$M23,DX$6,"Y")),
IF(DX$6&gt;'Rent Roll'!$L9,"-",
IF('Rent Roll'!$P9&gt;0,
IF(AND('Rent Roll'!$P9&gt;0,EDATE('Rent Roll'!$K9,'Rent Roll'!$P9*12)&gt;='Commercial Lease'!DX$6),
('Rent Roll'!$H9*'Rent Roll'!$D9/12)*((1+'Rent Roll'!$N9)^DATEDIF('Summary &amp; Purchase Assumptions'!$C$18,DX$6,"Y")),
OFFSET(DW15,0,-DATEDIF(EDATE('Rent Roll'!$K9,'Rent Roll'!$P9*12),DX$6,"M"))*((1+'Rent Roll'!$O9)^(DATEDIF(EDATE('Rent Roll'!$K9,'Rent Roll'!$P9*12),DX$6,"Y")+1))),('Rent Roll'!$H9*'Rent Roll'!$D9/12)*((1+'Rent Roll'!$N9)^DATEDIF('Summary &amp; Purchase Assumptions'!$C$18,DX$6,"Y")))))</f>
        <v>-</v>
      </c>
      <c r="DY15" s="227" t="str">
        <f ca="1">IF(DY$6&gt;='Rent Roll'!$M23,('Rent Roll'!$G23*'Rent Roll'!$D9/12)*((1+'Rent Roll'!$X23)^DATEDIF('Rent Roll'!$M23,DY$6,"Y")),
IF(DY$6&gt;'Rent Roll'!$L9,"-",
IF('Rent Roll'!$P9&gt;0,
IF(AND('Rent Roll'!$P9&gt;0,EDATE('Rent Roll'!$K9,'Rent Roll'!$P9*12)&gt;='Commercial Lease'!DY$6),
('Rent Roll'!$H9*'Rent Roll'!$D9/12)*((1+'Rent Roll'!$N9)^DATEDIF('Summary &amp; Purchase Assumptions'!$C$18,DY$6,"Y")),
OFFSET(DX15,0,-DATEDIF(EDATE('Rent Roll'!$K9,'Rent Roll'!$P9*12),DY$6,"M"))*((1+'Rent Roll'!$O9)^(DATEDIF(EDATE('Rent Roll'!$K9,'Rent Roll'!$P9*12),DY$6,"Y")+1))),('Rent Roll'!$H9*'Rent Roll'!$D9/12)*((1+'Rent Roll'!$N9)^DATEDIF('Summary &amp; Purchase Assumptions'!$C$18,DY$6,"Y")))))</f>
        <v>-</v>
      </c>
      <c r="DZ15" s="227" t="str">
        <f ca="1">IF(DZ$6&gt;='Rent Roll'!$M23,('Rent Roll'!$G23*'Rent Roll'!$D9/12)*((1+'Rent Roll'!$X23)^DATEDIF('Rent Roll'!$M23,DZ$6,"Y")),
IF(DZ$6&gt;'Rent Roll'!$L9,"-",
IF('Rent Roll'!$P9&gt;0,
IF(AND('Rent Roll'!$P9&gt;0,EDATE('Rent Roll'!$K9,'Rent Roll'!$P9*12)&gt;='Commercial Lease'!DZ$6),
('Rent Roll'!$H9*'Rent Roll'!$D9/12)*((1+'Rent Roll'!$N9)^DATEDIF('Summary &amp; Purchase Assumptions'!$C$18,DZ$6,"Y")),
OFFSET(DY15,0,-DATEDIF(EDATE('Rent Roll'!$K9,'Rent Roll'!$P9*12),DZ$6,"M"))*((1+'Rent Roll'!$O9)^(DATEDIF(EDATE('Rent Roll'!$K9,'Rent Roll'!$P9*12),DZ$6,"Y")+1))),('Rent Roll'!$H9*'Rent Roll'!$D9/12)*((1+'Rent Roll'!$N9)^DATEDIF('Summary &amp; Purchase Assumptions'!$C$18,DZ$6,"Y")))))</f>
        <v>-</v>
      </c>
      <c r="EA15" s="227" t="str">
        <f ca="1">IF(EA$6&gt;='Rent Roll'!$M23,('Rent Roll'!$G23*'Rent Roll'!$D9/12)*((1+'Rent Roll'!$X23)^DATEDIF('Rent Roll'!$M23,EA$6,"Y")),
IF(EA$6&gt;'Rent Roll'!$L9,"-",
IF('Rent Roll'!$P9&gt;0,
IF(AND('Rent Roll'!$P9&gt;0,EDATE('Rent Roll'!$K9,'Rent Roll'!$P9*12)&gt;='Commercial Lease'!EA$6),
('Rent Roll'!$H9*'Rent Roll'!$D9/12)*((1+'Rent Roll'!$N9)^DATEDIF('Summary &amp; Purchase Assumptions'!$C$18,EA$6,"Y")),
OFFSET(DZ15,0,-DATEDIF(EDATE('Rent Roll'!$K9,'Rent Roll'!$P9*12),EA$6,"M"))*((1+'Rent Roll'!$O9)^(DATEDIF(EDATE('Rent Roll'!$K9,'Rent Roll'!$P9*12),EA$6,"Y")+1))),('Rent Roll'!$H9*'Rent Roll'!$D9/12)*((1+'Rent Roll'!$N9)^DATEDIF('Summary &amp; Purchase Assumptions'!$C$18,EA$6,"Y")))))</f>
        <v>-</v>
      </c>
      <c r="EB15" s="227" t="str">
        <f ca="1">IF(EB$6&gt;='Rent Roll'!$M23,('Rent Roll'!$G23*'Rent Roll'!$D9/12)*((1+'Rent Roll'!$X23)^DATEDIF('Rent Roll'!$M23,EB$6,"Y")),
IF(EB$6&gt;'Rent Roll'!$L9,"-",
IF('Rent Roll'!$P9&gt;0,
IF(AND('Rent Roll'!$P9&gt;0,EDATE('Rent Roll'!$K9,'Rent Roll'!$P9*12)&gt;='Commercial Lease'!EB$6),
('Rent Roll'!$H9*'Rent Roll'!$D9/12)*((1+'Rent Roll'!$N9)^DATEDIF('Summary &amp; Purchase Assumptions'!$C$18,EB$6,"Y")),
OFFSET(EA15,0,-DATEDIF(EDATE('Rent Roll'!$K9,'Rent Roll'!$P9*12),EB$6,"M"))*((1+'Rent Roll'!$O9)^(DATEDIF(EDATE('Rent Roll'!$K9,'Rent Roll'!$P9*12),EB$6,"Y")+1))),('Rent Roll'!$H9*'Rent Roll'!$D9/12)*((1+'Rent Roll'!$N9)^DATEDIF('Summary &amp; Purchase Assumptions'!$C$18,EB$6,"Y")))))</f>
        <v>-</v>
      </c>
      <c r="EC15" s="227" t="str">
        <f ca="1">IF(EC$6&gt;='Rent Roll'!$M23,('Rent Roll'!$G23*'Rent Roll'!$D9/12)*((1+'Rent Roll'!$X23)^DATEDIF('Rent Roll'!$M23,EC$6,"Y")),
IF(EC$6&gt;'Rent Roll'!$L9,"-",
IF('Rent Roll'!$P9&gt;0,
IF(AND('Rent Roll'!$P9&gt;0,EDATE('Rent Roll'!$K9,'Rent Roll'!$P9*12)&gt;='Commercial Lease'!EC$6),
('Rent Roll'!$H9*'Rent Roll'!$D9/12)*((1+'Rent Roll'!$N9)^DATEDIF('Summary &amp; Purchase Assumptions'!$C$18,EC$6,"Y")),
OFFSET(EB15,0,-DATEDIF(EDATE('Rent Roll'!$K9,'Rent Roll'!$P9*12),EC$6,"M"))*((1+'Rent Roll'!$O9)^(DATEDIF(EDATE('Rent Roll'!$K9,'Rent Roll'!$P9*12),EC$6,"Y")+1))),('Rent Roll'!$H9*'Rent Roll'!$D9/12)*((1+'Rent Roll'!$N9)^DATEDIF('Summary &amp; Purchase Assumptions'!$C$18,EC$6,"Y")))))</f>
        <v>-</v>
      </c>
      <c r="ED15" s="227" t="str">
        <f ca="1">IF(ED$6&gt;='Rent Roll'!$M23,('Rent Roll'!$G23*'Rent Roll'!$D9/12)*((1+'Rent Roll'!$X23)^DATEDIF('Rent Roll'!$M23,ED$6,"Y")),
IF(ED$6&gt;'Rent Roll'!$L9,"-",
IF('Rent Roll'!$P9&gt;0,
IF(AND('Rent Roll'!$P9&gt;0,EDATE('Rent Roll'!$K9,'Rent Roll'!$P9*12)&gt;='Commercial Lease'!ED$6),
('Rent Roll'!$H9*'Rent Roll'!$D9/12)*((1+'Rent Roll'!$N9)^DATEDIF('Summary &amp; Purchase Assumptions'!$C$18,ED$6,"Y")),
OFFSET(EC15,0,-DATEDIF(EDATE('Rent Roll'!$K9,'Rent Roll'!$P9*12),ED$6,"M"))*((1+'Rent Roll'!$O9)^(DATEDIF(EDATE('Rent Roll'!$K9,'Rent Roll'!$P9*12),ED$6,"Y")+1))),('Rent Roll'!$H9*'Rent Roll'!$D9/12)*((1+'Rent Roll'!$N9)^DATEDIF('Summary &amp; Purchase Assumptions'!$C$18,ED$6,"Y")))))</f>
        <v>-</v>
      </c>
      <c r="EE15" s="227" t="str">
        <f ca="1">IF(EE$6&gt;='Rent Roll'!$M23,('Rent Roll'!$G23*'Rent Roll'!$D9/12)*((1+'Rent Roll'!$X23)^DATEDIF('Rent Roll'!$M23,EE$6,"Y")),
IF(EE$6&gt;'Rent Roll'!$L9,"-",
IF('Rent Roll'!$P9&gt;0,
IF(AND('Rent Roll'!$P9&gt;0,EDATE('Rent Roll'!$K9,'Rent Roll'!$P9*12)&gt;='Commercial Lease'!EE$6),
('Rent Roll'!$H9*'Rent Roll'!$D9/12)*((1+'Rent Roll'!$N9)^DATEDIF('Summary &amp; Purchase Assumptions'!$C$18,EE$6,"Y")),
OFFSET(ED15,0,-DATEDIF(EDATE('Rent Roll'!$K9,'Rent Roll'!$P9*12),EE$6,"M"))*((1+'Rent Roll'!$O9)^(DATEDIF(EDATE('Rent Roll'!$K9,'Rent Roll'!$P9*12),EE$6,"Y")+1))),('Rent Roll'!$H9*'Rent Roll'!$D9/12)*((1+'Rent Roll'!$N9)^DATEDIF('Summary &amp; Purchase Assumptions'!$C$18,EE$6,"Y")))))</f>
        <v>-</v>
      </c>
      <c r="EF15" s="227" t="str">
        <f ca="1">IF(EF$6&gt;='Rent Roll'!$M23,('Rent Roll'!$G23*'Rent Roll'!$D9/12)*((1+'Rent Roll'!$X23)^DATEDIF('Rent Roll'!$M23,EF$6,"Y")),
IF(EF$6&gt;'Rent Roll'!$L9,"-",
IF('Rent Roll'!$P9&gt;0,
IF(AND('Rent Roll'!$P9&gt;0,EDATE('Rent Roll'!$K9,'Rent Roll'!$P9*12)&gt;='Commercial Lease'!EF$6),
('Rent Roll'!$H9*'Rent Roll'!$D9/12)*((1+'Rent Roll'!$N9)^DATEDIF('Summary &amp; Purchase Assumptions'!$C$18,EF$6,"Y")),
OFFSET(EE15,0,-DATEDIF(EDATE('Rent Roll'!$K9,'Rent Roll'!$P9*12),EF$6,"M"))*((1+'Rent Roll'!$O9)^(DATEDIF(EDATE('Rent Roll'!$K9,'Rent Roll'!$P9*12),EF$6,"Y")+1))),('Rent Roll'!$H9*'Rent Roll'!$D9/12)*((1+'Rent Roll'!$N9)^DATEDIF('Summary &amp; Purchase Assumptions'!$C$18,EF$6,"Y")))))</f>
        <v>-</v>
      </c>
      <c r="EG15" s="224" t="str">
        <f ca="1">IF(EG$6&gt;='Rent Roll'!$M23,('Rent Roll'!$G23*'Rent Roll'!$D9/12)*((1+'Rent Roll'!$X23)^DATEDIF('Rent Roll'!$M23,EG$6,"Y")),
IF(EG$6&gt;'Rent Roll'!$L9,"-",
IF('Rent Roll'!$P9&gt;0,
IF(AND('Rent Roll'!$P9&gt;0,EDATE('Rent Roll'!$K9,'Rent Roll'!$P9*12)&gt;='Commercial Lease'!EG$6),
('Rent Roll'!$H9*'Rent Roll'!$D9/12)*((1+'Rent Roll'!$N9)^DATEDIF('Summary &amp; Purchase Assumptions'!$C$18,EG$6,"Y")),
OFFSET(EF15,0,-DATEDIF(EDATE('Rent Roll'!$K9,'Rent Roll'!$P9*12),EG$6,"M"))*((1+'Rent Roll'!$O9)^(DATEDIF(EDATE('Rent Roll'!$K9,'Rent Roll'!$P9*12),EG$6,"Y")+1))),('Rent Roll'!$H9*'Rent Roll'!$D9/12)*((1+'Rent Roll'!$N9)^DATEDIF('Summary &amp; Purchase Assumptions'!$C$18,EG$6,"Y")))))</f>
        <v>-</v>
      </c>
      <c r="EH15" s="277" t="s">
        <v>106</v>
      </c>
    </row>
    <row r="16" spans="2:138" ht="15" x14ac:dyDescent="0.25">
      <c r="B16" s="735"/>
      <c r="C16" s="736"/>
      <c r="D16" s="737" t="str">
        <f>CONCATENATE('Rent Roll'!B10&amp;" - "&amp;'Rent Roll'!C10)</f>
        <v xml:space="preserve"> - </v>
      </c>
      <c r="E16" s="21">
        <f t="shared" ca="1" si="24"/>
        <v>0</v>
      </c>
      <c r="F16" s="227" t="str">
        <f>IF('Rent Roll'!$E10='Data Validation'!$E$2,'Rent Roll'!$I10,"-")</f>
        <v>-</v>
      </c>
      <c r="G16" s="227" t="str">
        <f ca="1">IF(G$6&gt;='Rent Roll'!$M24,('Rent Roll'!$G24*'Rent Roll'!$D10/12)*((1+'Rent Roll'!$X24)^DATEDIF('Rent Roll'!$M24,G$6,"Y")),
IF(G$6&gt;'Rent Roll'!$L10,"-",
IF('Rent Roll'!$P10&gt;0,
IF(AND('Rent Roll'!$P10&gt;0,EDATE('Rent Roll'!$K10,'Rent Roll'!$P10*12)&gt;='Commercial Lease'!G$6),
('Rent Roll'!$H10*'Rent Roll'!$D10/12)*((1+'Rent Roll'!$N10)^DATEDIF('Summary &amp; Purchase Assumptions'!$C$18,G$6,"Y")),
OFFSET(F16,0,-DATEDIF(EDATE('Rent Roll'!$K10,'Rent Roll'!$P10*12),G$6,"M"))*((1+'Rent Roll'!$O10)^(DATEDIF(EDATE('Rent Roll'!$K10,'Rent Roll'!$P10*12),G$6,"Y")+1))),('Rent Roll'!$H10*'Rent Roll'!$D10/12)*((1+'Rent Roll'!$N10)^DATEDIF('Summary &amp; Purchase Assumptions'!$C$18,G$6,"Y")))))</f>
        <v>-</v>
      </c>
      <c r="H16" s="227" t="str">
        <f ca="1">IF(H$6&gt;='Rent Roll'!$M24,('Rent Roll'!$G24*'Rent Roll'!$D10/12)*((1+'Rent Roll'!$X24)^DATEDIF('Rent Roll'!$M24,H$6,"Y")),
IF(H$6&gt;'Rent Roll'!$L10,"-",
IF('Rent Roll'!$P10&gt;0,
IF(AND('Rent Roll'!$P10&gt;0,EDATE('Rent Roll'!$K10,'Rent Roll'!$P10*12)&gt;='Commercial Lease'!H$6),
('Rent Roll'!$H10*'Rent Roll'!$D10/12)*((1+'Rent Roll'!$N10)^DATEDIF('Summary &amp; Purchase Assumptions'!$C$18,H$6,"Y")),
OFFSET(G16,0,-DATEDIF(EDATE('Rent Roll'!$K10,'Rent Roll'!$P10*12),H$6,"M"))*((1+'Rent Roll'!$O10)^(DATEDIF(EDATE('Rent Roll'!$K10,'Rent Roll'!$P10*12),H$6,"Y")+1))),('Rent Roll'!$H10*'Rent Roll'!$D10/12)*((1+'Rent Roll'!$N10)^DATEDIF('Summary &amp; Purchase Assumptions'!$C$18,H$6,"Y")))))</f>
        <v>-</v>
      </c>
      <c r="I16" s="227" t="str">
        <f ca="1">IF(I$6&gt;='Rent Roll'!$M24,('Rent Roll'!$G24*'Rent Roll'!$D10/12)*((1+'Rent Roll'!$X24)^DATEDIF('Rent Roll'!$M24,I$6,"Y")),
IF(I$6&gt;'Rent Roll'!$L10,"-",
IF('Rent Roll'!$P10&gt;0,
IF(AND('Rent Roll'!$P10&gt;0,EDATE('Rent Roll'!$K10,'Rent Roll'!$P10*12)&gt;='Commercial Lease'!I$6),
('Rent Roll'!$H10*'Rent Roll'!$D10/12)*((1+'Rent Roll'!$N10)^DATEDIF('Summary &amp; Purchase Assumptions'!$C$18,I$6,"Y")),
OFFSET(H16,0,-DATEDIF(EDATE('Rent Roll'!$K10,'Rent Roll'!$P10*12),I$6,"M"))*((1+'Rent Roll'!$O10)^(DATEDIF(EDATE('Rent Roll'!$K10,'Rent Roll'!$P10*12),I$6,"Y")+1))),('Rent Roll'!$H10*'Rent Roll'!$D10/12)*((1+'Rent Roll'!$N10)^DATEDIF('Summary &amp; Purchase Assumptions'!$C$18,I$6,"Y")))))</f>
        <v>-</v>
      </c>
      <c r="J16" s="227" t="str">
        <f ca="1">IF(J$6&gt;='Rent Roll'!$M24,('Rent Roll'!$G24*'Rent Roll'!$D10/12)*((1+'Rent Roll'!$X24)^DATEDIF('Rent Roll'!$M24,J$6,"Y")),
IF(J$6&gt;'Rent Roll'!$L10,"-",
IF('Rent Roll'!$P10&gt;0,
IF(AND('Rent Roll'!$P10&gt;0,EDATE('Rent Roll'!$K10,'Rent Roll'!$P10*12)&gt;='Commercial Lease'!J$6),
('Rent Roll'!$H10*'Rent Roll'!$D10/12)*((1+'Rent Roll'!$N10)^DATEDIF('Summary &amp; Purchase Assumptions'!$C$18,J$6,"Y")),
OFFSET(I16,0,-DATEDIF(EDATE('Rent Roll'!$K10,'Rent Roll'!$P10*12),J$6,"M"))*((1+'Rent Roll'!$O10)^(DATEDIF(EDATE('Rent Roll'!$K10,'Rent Roll'!$P10*12),J$6,"Y")+1))),('Rent Roll'!$H10*'Rent Roll'!$D10/12)*((1+'Rent Roll'!$N10)^DATEDIF('Summary &amp; Purchase Assumptions'!$C$18,J$6,"Y")))))</f>
        <v>-</v>
      </c>
      <c r="K16" s="227" t="str">
        <f ca="1">IF(K$6&gt;='Rent Roll'!$M24,('Rent Roll'!$G24*'Rent Roll'!$D10/12)*((1+'Rent Roll'!$X24)^DATEDIF('Rent Roll'!$M24,K$6,"Y")),
IF(K$6&gt;'Rent Roll'!$L10,"-",
IF('Rent Roll'!$P10&gt;0,
IF(AND('Rent Roll'!$P10&gt;0,EDATE('Rent Roll'!$K10,'Rent Roll'!$P10*12)&gt;='Commercial Lease'!K$6),
('Rent Roll'!$H10*'Rent Roll'!$D10/12)*((1+'Rent Roll'!$N10)^DATEDIF('Summary &amp; Purchase Assumptions'!$C$18,K$6,"Y")),
OFFSET(J16,0,-DATEDIF(EDATE('Rent Roll'!$K10,'Rent Roll'!$P10*12),K$6,"M"))*((1+'Rent Roll'!$O10)^(DATEDIF(EDATE('Rent Roll'!$K10,'Rent Roll'!$P10*12),K$6,"Y")+1))),('Rent Roll'!$H10*'Rent Roll'!$D10/12)*((1+'Rent Roll'!$N10)^DATEDIF('Summary &amp; Purchase Assumptions'!$C$18,K$6,"Y")))))</f>
        <v>-</v>
      </c>
      <c r="L16" s="227" t="str">
        <f ca="1">IF(L$6&gt;='Rent Roll'!$M24,('Rent Roll'!$G24*'Rent Roll'!$D10/12)*((1+'Rent Roll'!$X24)^DATEDIF('Rent Roll'!$M24,L$6,"Y")),
IF(L$6&gt;'Rent Roll'!$L10,"-",
IF('Rent Roll'!$P10&gt;0,
IF(AND('Rent Roll'!$P10&gt;0,EDATE('Rent Roll'!$K10,'Rent Roll'!$P10*12)&gt;='Commercial Lease'!L$6),
('Rent Roll'!$H10*'Rent Roll'!$D10/12)*((1+'Rent Roll'!$N10)^DATEDIF('Summary &amp; Purchase Assumptions'!$C$18,L$6,"Y")),
OFFSET(K16,0,-DATEDIF(EDATE('Rent Roll'!$K10,'Rent Roll'!$P10*12),L$6,"M"))*((1+'Rent Roll'!$O10)^(DATEDIF(EDATE('Rent Roll'!$K10,'Rent Roll'!$P10*12),L$6,"Y")+1))),('Rent Roll'!$H10*'Rent Roll'!$D10/12)*((1+'Rent Roll'!$N10)^DATEDIF('Summary &amp; Purchase Assumptions'!$C$18,L$6,"Y")))))</f>
        <v>-</v>
      </c>
      <c r="M16" s="227" t="str">
        <f ca="1">IF(M$6&gt;='Rent Roll'!$M24,('Rent Roll'!$G24*'Rent Roll'!$D10/12)*((1+'Rent Roll'!$X24)^DATEDIF('Rent Roll'!$M24,M$6,"Y")),
IF(M$6&gt;'Rent Roll'!$L10,"-",
IF('Rent Roll'!$P10&gt;0,
IF(AND('Rent Roll'!$P10&gt;0,EDATE('Rent Roll'!$K10,'Rent Roll'!$P10*12)&gt;='Commercial Lease'!M$6),
('Rent Roll'!$H10*'Rent Roll'!$D10/12)*((1+'Rent Roll'!$N10)^DATEDIF('Summary &amp; Purchase Assumptions'!$C$18,M$6,"Y")),
OFFSET(L16,0,-DATEDIF(EDATE('Rent Roll'!$K10,'Rent Roll'!$P10*12),M$6,"M"))*((1+'Rent Roll'!$O10)^(DATEDIF(EDATE('Rent Roll'!$K10,'Rent Roll'!$P10*12),M$6,"Y")+1))),('Rent Roll'!$H10*'Rent Roll'!$D10/12)*((1+'Rent Roll'!$N10)^DATEDIF('Summary &amp; Purchase Assumptions'!$C$18,M$6,"Y")))))</f>
        <v>-</v>
      </c>
      <c r="N16" s="227" t="str">
        <f ca="1">IF(N$6&gt;='Rent Roll'!$M24,('Rent Roll'!$G24*'Rent Roll'!$D10/12)*((1+'Rent Roll'!$X24)^DATEDIF('Rent Roll'!$M24,N$6,"Y")),
IF(N$6&gt;'Rent Roll'!$L10,"-",
IF('Rent Roll'!$P10&gt;0,
IF(AND('Rent Roll'!$P10&gt;0,EDATE('Rent Roll'!$K10,'Rent Roll'!$P10*12)&gt;='Commercial Lease'!N$6),
('Rent Roll'!$H10*'Rent Roll'!$D10/12)*((1+'Rent Roll'!$N10)^DATEDIF('Summary &amp; Purchase Assumptions'!$C$18,N$6,"Y")),
OFFSET(M16,0,-DATEDIF(EDATE('Rent Roll'!$K10,'Rent Roll'!$P10*12),N$6,"M"))*((1+'Rent Roll'!$O10)^(DATEDIF(EDATE('Rent Roll'!$K10,'Rent Roll'!$P10*12),N$6,"Y")+1))),('Rent Roll'!$H10*'Rent Roll'!$D10/12)*((1+'Rent Roll'!$N10)^DATEDIF('Summary &amp; Purchase Assumptions'!$C$18,N$6,"Y")))))</f>
        <v>-</v>
      </c>
      <c r="O16" s="227" t="str">
        <f ca="1">IF(O$6&gt;='Rent Roll'!$M24,('Rent Roll'!$G24*'Rent Roll'!$D10/12)*((1+'Rent Roll'!$X24)^DATEDIF('Rent Roll'!$M24,O$6,"Y")),
IF(O$6&gt;'Rent Roll'!$L10,"-",
IF('Rent Roll'!$P10&gt;0,
IF(AND('Rent Roll'!$P10&gt;0,EDATE('Rent Roll'!$K10,'Rent Roll'!$P10*12)&gt;='Commercial Lease'!O$6),
('Rent Roll'!$H10*'Rent Roll'!$D10/12)*((1+'Rent Roll'!$N10)^DATEDIF('Summary &amp; Purchase Assumptions'!$C$18,O$6,"Y")),
OFFSET(N16,0,-DATEDIF(EDATE('Rent Roll'!$K10,'Rent Roll'!$P10*12),O$6,"M"))*((1+'Rent Roll'!$O10)^(DATEDIF(EDATE('Rent Roll'!$K10,'Rent Roll'!$P10*12),O$6,"Y")+1))),('Rent Roll'!$H10*'Rent Roll'!$D10/12)*((1+'Rent Roll'!$N10)^DATEDIF('Summary &amp; Purchase Assumptions'!$C$18,O$6,"Y")))))</f>
        <v>-</v>
      </c>
      <c r="P16" s="227" t="str">
        <f ca="1">IF(P$6&gt;='Rent Roll'!$M24,('Rent Roll'!$G24*'Rent Roll'!$D10/12)*((1+'Rent Roll'!$X24)^DATEDIF('Rent Roll'!$M24,P$6,"Y")),
IF(P$6&gt;'Rent Roll'!$L10,"-",
IF('Rent Roll'!$P10&gt;0,
IF(AND('Rent Roll'!$P10&gt;0,EDATE('Rent Roll'!$K10,'Rent Roll'!$P10*12)&gt;='Commercial Lease'!P$6),
('Rent Roll'!$H10*'Rent Roll'!$D10/12)*((1+'Rent Roll'!$N10)^DATEDIF('Summary &amp; Purchase Assumptions'!$C$18,P$6,"Y")),
OFFSET(O16,0,-DATEDIF(EDATE('Rent Roll'!$K10,'Rent Roll'!$P10*12),P$6,"M"))*((1+'Rent Roll'!$O10)^(DATEDIF(EDATE('Rent Roll'!$K10,'Rent Roll'!$P10*12),P$6,"Y")+1))),('Rent Roll'!$H10*'Rent Roll'!$D10/12)*((1+'Rent Roll'!$N10)^DATEDIF('Summary &amp; Purchase Assumptions'!$C$18,P$6,"Y")))))</f>
        <v>-</v>
      </c>
      <c r="Q16" s="227" t="str">
        <f ca="1">IF(Q$6&gt;='Rent Roll'!$M24,('Rent Roll'!$G24*'Rent Roll'!$D10/12)*((1+'Rent Roll'!$X24)^DATEDIF('Rent Roll'!$M24,Q$6,"Y")),
IF(Q$6&gt;'Rent Roll'!$L10,"-",
IF('Rent Roll'!$P10&gt;0,
IF(AND('Rent Roll'!$P10&gt;0,EDATE('Rent Roll'!$K10,'Rent Roll'!$P10*12)&gt;='Commercial Lease'!Q$6),
('Rent Roll'!$H10*'Rent Roll'!$D10/12)*((1+'Rent Roll'!$N10)^DATEDIF('Summary &amp; Purchase Assumptions'!$C$18,Q$6,"Y")),
OFFSET(P16,0,-DATEDIF(EDATE('Rent Roll'!$K10,'Rent Roll'!$P10*12),Q$6,"M"))*((1+'Rent Roll'!$O10)^(DATEDIF(EDATE('Rent Roll'!$K10,'Rent Roll'!$P10*12),Q$6,"Y")+1))),('Rent Roll'!$H10*'Rent Roll'!$D10/12)*((1+'Rent Roll'!$N10)^DATEDIF('Summary &amp; Purchase Assumptions'!$C$18,Q$6,"Y")))))</f>
        <v>-</v>
      </c>
      <c r="R16" s="227" t="str">
        <f ca="1">IF(R$6&gt;='Rent Roll'!$M24,('Rent Roll'!$G24*'Rent Roll'!$D10/12)*((1+'Rent Roll'!$X24)^DATEDIF('Rent Roll'!$M24,R$6,"Y")),
IF(R$6&gt;'Rent Roll'!$L10,"-",
IF('Rent Roll'!$P10&gt;0,
IF(AND('Rent Roll'!$P10&gt;0,EDATE('Rent Roll'!$K10,'Rent Roll'!$P10*12)&gt;='Commercial Lease'!R$6),
('Rent Roll'!$H10*'Rent Roll'!$D10/12)*((1+'Rent Roll'!$N10)^DATEDIF('Summary &amp; Purchase Assumptions'!$C$18,R$6,"Y")),
OFFSET(Q16,0,-DATEDIF(EDATE('Rent Roll'!$K10,'Rent Roll'!$P10*12),R$6,"M"))*((1+'Rent Roll'!$O10)^(DATEDIF(EDATE('Rent Roll'!$K10,'Rent Roll'!$P10*12),R$6,"Y")+1))),('Rent Roll'!$H10*'Rent Roll'!$D10/12)*((1+'Rent Roll'!$N10)^DATEDIF('Summary &amp; Purchase Assumptions'!$C$18,R$6,"Y")))))</f>
        <v>-</v>
      </c>
      <c r="S16" s="227" t="str">
        <f ca="1">IF(S$6&gt;='Rent Roll'!$M24,('Rent Roll'!$G24*'Rent Roll'!$D10/12)*((1+'Rent Roll'!$X24)^DATEDIF('Rent Roll'!$M24,S$6,"Y")),
IF(S$6&gt;'Rent Roll'!$L10,"-",
IF('Rent Roll'!$P10&gt;0,
IF(AND('Rent Roll'!$P10&gt;0,EDATE('Rent Roll'!$K10,'Rent Roll'!$P10*12)&gt;='Commercial Lease'!S$6),
('Rent Roll'!$H10*'Rent Roll'!$D10/12)*((1+'Rent Roll'!$N10)^DATEDIF('Summary &amp; Purchase Assumptions'!$C$18,S$6,"Y")),
OFFSET(R16,0,-DATEDIF(EDATE('Rent Roll'!$K10,'Rent Roll'!$P10*12),S$6,"M"))*((1+'Rent Roll'!$O10)^(DATEDIF(EDATE('Rent Roll'!$K10,'Rent Roll'!$P10*12),S$6,"Y")+1))),('Rent Roll'!$H10*'Rent Roll'!$D10/12)*((1+'Rent Roll'!$N10)^DATEDIF('Summary &amp; Purchase Assumptions'!$C$18,S$6,"Y")))))</f>
        <v>-</v>
      </c>
      <c r="T16" s="227" t="str">
        <f ca="1">IF(T$6&gt;='Rent Roll'!$M24,('Rent Roll'!$G24*'Rent Roll'!$D10/12)*((1+'Rent Roll'!$X24)^DATEDIF('Rent Roll'!$M24,T$6,"Y")),
IF(T$6&gt;'Rent Roll'!$L10,"-",
IF('Rent Roll'!$P10&gt;0,
IF(AND('Rent Roll'!$P10&gt;0,EDATE('Rent Roll'!$K10,'Rent Roll'!$P10*12)&gt;='Commercial Lease'!T$6),
('Rent Roll'!$H10*'Rent Roll'!$D10/12)*((1+'Rent Roll'!$N10)^DATEDIF('Summary &amp; Purchase Assumptions'!$C$18,T$6,"Y")),
OFFSET(S16,0,-DATEDIF(EDATE('Rent Roll'!$K10,'Rent Roll'!$P10*12),T$6,"M"))*((1+'Rent Roll'!$O10)^(DATEDIF(EDATE('Rent Roll'!$K10,'Rent Roll'!$P10*12),T$6,"Y")+1))),('Rent Roll'!$H10*'Rent Roll'!$D10/12)*((1+'Rent Roll'!$N10)^DATEDIF('Summary &amp; Purchase Assumptions'!$C$18,T$6,"Y")))))</f>
        <v>-</v>
      </c>
      <c r="U16" s="227" t="str">
        <f ca="1">IF(U$6&gt;='Rent Roll'!$M24,('Rent Roll'!$G24*'Rent Roll'!$D10/12)*((1+'Rent Roll'!$X24)^DATEDIF('Rent Roll'!$M24,U$6,"Y")),
IF(U$6&gt;'Rent Roll'!$L10,"-",
IF('Rent Roll'!$P10&gt;0,
IF(AND('Rent Roll'!$P10&gt;0,EDATE('Rent Roll'!$K10,'Rent Roll'!$P10*12)&gt;='Commercial Lease'!U$6),
('Rent Roll'!$H10*'Rent Roll'!$D10/12)*((1+'Rent Roll'!$N10)^DATEDIF('Summary &amp; Purchase Assumptions'!$C$18,U$6,"Y")),
OFFSET(T16,0,-DATEDIF(EDATE('Rent Roll'!$K10,'Rent Roll'!$P10*12),U$6,"M"))*((1+'Rent Roll'!$O10)^(DATEDIF(EDATE('Rent Roll'!$K10,'Rent Roll'!$P10*12),U$6,"Y")+1))),('Rent Roll'!$H10*'Rent Roll'!$D10/12)*((1+'Rent Roll'!$N10)^DATEDIF('Summary &amp; Purchase Assumptions'!$C$18,U$6,"Y")))))</f>
        <v>-</v>
      </c>
      <c r="V16" s="227" t="str">
        <f ca="1">IF(V$6&gt;='Rent Roll'!$M24,('Rent Roll'!$G24*'Rent Roll'!$D10/12)*((1+'Rent Roll'!$X24)^DATEDIF('Rent Roll'!$M24,V$6,"Y")),
IF(V$6&gt;'Rent Roll'!$L10,"-",
IF('Rent Roll'!$P10&gt;0,
IF(AND('Rent Roll'!$P10&gt;0,EDATE('Rent Roll'!$K10,'Rent Roll'!$P10*12)&gt;='Commercial Lease'!V$6),
('Rent Roll'!$H10*'Rent Roll'!$D10/12)*((1+'Rent Roll'!$N10)^DATEDIF('Summary &amp; Purchase Assumptions'!$C$18,V$6,"Y")),
OFFSET(U16,0,-DATEDIF(EDATE('Rent Roll'!$K10,'Rent Roll'!$P10*12),V$6,"M"))*((1+'Rent Roll'!$O10)^(DATEDIF(EDATE('Rent Roll'!$K10,'Rent Roll'!$P10*12),V$6,"Y")+1))),('Rent Roll'!$H10*'Rent Roll'!$D10/12)*((1+'Rent Roll'!$N10)^DATEDIF('Summary &amp; Purchase Assumptions'!$C$18,V$6,"Y")))))</f>
        <v>-</v>
      </c>
      <c r="W16" s="227" t="str">
        <f ca="1">IF(W$6&gt;='Rent Roll'!$M24,('Rent Roll'!$G24*'Rent Roll'!$D10/12)*((1+'Rent Roll'!$X24)^DATEDIF('Rent Roll'!$M24,W$6,"Y")),
IF(W$6&gt;'Rent Roll'!$L10,"-",
IF('Rent Roll'!$P10&gt;0,
IF(AND('Rent Roll'!$P10&gt;0,EDATE('Rent Roll'!$K10,'Rent Roll'!$P10*12)&gt;='Commercial Lease'!W$6),
('Rent Roll'!$H10*'Rent Roll'!$D10/12)*((1+'Rent Roll'!$N10)^DATEDIF('Summary &amp; Purchase Assumptions'!$C$18,W$6,"Y")),
OFFSET(V16,0,-DATEDIF(EDATE('Rent Roll'!$K10,'Rent Roll'!$P10*12),W$6,"M"))*((1+'Rent Roll'!$O10)^(DATEDIF(EDATE('Rent Roll'!$K10,'Rent Roll'!$P10*12),W$6,"Y")+1))),('Rent Roll'!$H10*'Rent Roll'!$D10/12)*((1+'Rent Roll'!$N10)^DATEDIF('Summary &amp; Purchase Assumptions'!$C$18,W$6,"Y")))))</f>
        <v>-</v>
      </c>
      <c r="X16" s="227" t="str">
        <f ca="1">IF(X$6&gt;='Rent Roll'!$M24,('Rent Roll'!$G24*'Rent Roll'!$D10/12)*((1+'Rent Roll'!$X24)^DATEDIF('Rent Roll'!$M24,X$6,"Y")),
IF(X$6&gt;'Rent Roll'!$L10,"-",
IF('Rent Roll'!$P10&gt;0,
IF(AND('Rent Roll'!$P10&gt;0,EDATE('Rent Roll'!$K10,'Rent Roll'!$P10*12)&gt;='Commercial Lease'!X$6),
('Rent Roll'!$H10*'Rent Roll'!$D10/12)*((1+'Rent Roll'!$N10)^DATEDIF('Summary &amp; Purchase Assumptions'!$C$18,X$6,"Y")),
OFFSET(W16,0,-DATEDIF(EDATE('Rent Roll'!$K10,'Rent Roll'!$P10*12),X$6,"M"))*((1+'Rent Roll'!$O10)^(DATEDIF(EDATE('Rent Roll'!$K10,'Rent Roll'!$P10*12),X$6,"Y")+1))),('Rent Roll'!$H10*'Rent Roll'!$D10/12)*((1+'Rent Roll'!$N10)^DATEDIF('Summary &amp; Purchase Assumptions'!$C$18,X$6,"Y")))))</f>
        <v>-</v>
      </c>
      <c r="Y16" s="227" t="str">
        <f ca="1">IF(Y$6&gt;='Rent Roll'!$M24,('Rent Roll'!$G24*'Rent Roll'!$D10/12)*((1+'Rent Roll'!$X24)^DATEDIF('Rent Roll'!$M24,Y$6,"Y")),
IF(Y$6&gt;'Rent Roll'!$L10,"-",
IF('Rent Roll'!$P10&gt;0,
IF(AND('Rent Roll'!$P10&gt;0,EDATE('Rent Roll'!$K10,'Rent Roll'!$P10*12)&gt;='Commercial Lease'!Y$6),
('Rent Roll'!$H10*'Rent Roll'!$D10/12)*((1+'Rent Roll'!$N10)^DATEDIF('Summary &amp; Purchase Assumptions'!$C$18,Y$6,"Y")),
OFFSET(X16,0,-DATEDIF(EDATE('Rent Roll'!$K10,'Rent Roll'!$P10*12),Y$6,"M"))*((1+'Rent Roll'!$O10)^(DATEDIF(EDATE('Rent Roll'!$K10,'Rent Roll'!$P10*12),Y$6,"Y")+1))),('Rent Roll'!$H10*'Rent Roll'!$D10/12)*((1+'Rent Roll'!$N10)^DATEDIF('Summary &amp; Purchase Assumptions'!$C$18,Y$6,"Y")))))</f>
        <v>-</v>
      </c>
      <c r="Z16" s="227" t="str">
        <f ca="1">IF(Z$6&gt;='Rent Roll'!$M24,('Rent Roll'!$G24*'Rent Roll'!$D10/12)*((1+'Rent Roll'!$X24)^DATEDIF('Rent Roll'!$M24,Z$6,"Y")),
IF(Z$6&gt;'Rent Roll'!$L10,"-",
IF('Rent Roll'!$P10&gt;0,
IF(AND('Rent Roll'!$P10&gt;0,EDATE('Rent Roll'!$K10,'Rent Roll'!$P10*12)&gt;='Commercial Lease'!Z$6),
('Rent Roll'!$H10*'Rent Roll'!$D10/12)*((1+'Rent Roll'!$N10)^DATEDIF('Summary &amp; Purchase Assumptions'!$C$18,Z$6,"Y")),
OFFSET(Y16,0,-DATEDIF(EDATE('Rent Roll'!$K10,'Rent Roll'!$P10*12),Z$6,"M"))*((1+'Rent Roll'!$O10)^(DATEDIF(EDATE('Rent Roll'!$K10,'Rent Roll'!$P10*12),Z$6,"Y")+1))),('Rent Roll'!$H10*'Rent Roll'!$D10/12)*((1+'Rent Roll'!$N10)^DATEDIF('Summary &amp; Purchase Assumptions'!$C$18,Z$6,"Y")))))</f>
        <v>-</v>
      </c>
      <c r="AA16" s="227" t="str">
        <f ca="1">IF(AA$6&gt;='Rent Roll'!$M24,('Rent Roll'!$G24*'Rent Roll'!$D10/12)*((1+'Rent Roll'!$X24)^DATEDIF('Rent Roll'!$M24,AA$6,"Y")),
IF(AA$6&gt;'Rent Roll'!$L10,"-",
IF('Rent Roll'!$P10&gt;0,
IF(AND('Rent Roll'!$P10&gt;0,EDATE('Rent Roll'!$K10,'Rent Roll'!$P10*12)&gt;='Commercial Lease'!AA$6),
('Rent Roll'!$H10*'Rent Roll'!$D10/12)*((1+'Rent Roll'!$N10)^DATEDIF('Summary &amp; Purchase Assumptions'!$C$18,AA$6,"Y")),
OFFSET(Z16,0,-DATEDIF(EDATE('Rent Roll'!$K10,'Rent Roll'!$P10*12),AA$6,"M"))*((1+'Rent Roll'!$O10)^(DATEDIF(EDATE('Rent Roll'!$K10,'Rent Roll'!$P10*12),AA$6,"Y")+1))),('Rent Roll'!$H10*'Rent Roll'!$D10/12)*((1+'Rent Roll'!$N10)^DATEDIF('Summary &amp; Purchase Assumptions'!$C$18,AA$6,"Y")))))</f>
        <v>-</v>
      </c>
      <c r="AB16" s="227" t="str">
        <f ca="1">IF(AB$6&gt;='Rent Roll'!$M24,('Rent Roll'!$G24*'Rent Roll'!$D10/12)*((1+'Rent Roll'!$X24)^DATEDIF('Rent Roll'!$M24,AB$6,"Y")),
IF(AB$6&gt;'Rent Roll'!$L10,"-",
IF('Rent Roll'!$P10&gt;0,
IF(AND('Rent Roll'!$P10&gt;0,EDATE('Rent Roll'!$K10,'Rent Roll'!$P10*12)&gt;='Commercial Lease'!AB$6),
('Rent Roll'!$H10*'Rent Roll'!$D10/12)*((1+'Rent Roll'!$N10)^DATEDIF('Summary &amp; Purchase Assumptions'!$C$18,AB$6,"Y")),
OFFSET(AA16,0,-DATEDIF(EDATE('Rent Roll'!$K10,'Rent Roll'!$P10*12),AB$6,"M"))*((1+'Rent Roll'!$O10)^(DATEDIF(EDATE('Rent Roll'!$K10,'Rent Roll'!$P10*12),AB$6,"Y")+1))),('Rent Roll'!$H10*'Rent Roll'!$D10/12)*((1+'Rent Roll'!$N10)^DATEDIF('Summary &amp; Purchase Assumptions'!$C$18,AB$6,"Y")))))</f>
        <v>-</v>
      </c>
      <c r="AC16" s="227" t="str">
        <f ca="1">IF(AC$6&gt;='Rent Roll'!$M24,('Rent Roll'!$G24*'Rent Roll'!$D10/12)*((1+'Rent Roll'!$X24)^DATEDIF('Rent Roll'!$M24,AC$6,"Y")),
IF(AC$6&gt;'Rent Roll'!$L10,"-",
IF('Rent Roll'!$P10&gt;0,
IF(AND('Rent Roll'!$P10&gt;0,EDATE('Rent Roll'!$K10,'Rent Roll'!$P10*12)&gt;='Commercial Lease'!AC$6),
('Rent Roll'!$H10*'Rent Roll'!$D10/12)*((1+'Rent Roll'!$N10)^DATEDIF('Summary &amp; Purchase Assumptions'!$C$18,AC$6,"Y")),
OFFSET(AB16,0,-DATEDIF(EDATE('Rent Roll'!$K10,'Rent Roll'!$P10*12),AC$6,"M"))*((1+'Rent Roll'!$O10)^(DATEDIF(EDATE('Rent Roll'!$K10,'Rent Roll'!$P10*12),AC$6,"Y")+1))),('Rent Roll'!$H10*'Rent Roll'!$D10/12)*((1+'Rent Roll'!$N10)^DATEDIF('Summary &amp; Purchase Assumptions'!$C$18,AC$6,"Y")))))</f>
        <v>-</v>
      </c>
      <c r="AD16" s="227" t="str">
        <f ca="1">IF(AD$6&gt;='Rent Roll'!$M24,('Rent Roll'!$G24*'Rent Roll'!$D10/12)*((1+'Rent Roll'!$X24)^DATEDIF('Rent Roll'!$M24,AD$6,"Y")),
IF(AD$6&gt;'Rent Roll'!$L10,"-",
IF('Rent Roll'!$P10&gt;0,
IF(AND('Rent Roll'!$P10&gt;0,EDATE('Rent Roll'!$K10,'Rent Roll'!$P10*12)&gt;='Commercial Lease'!AD$6),
('Rent Roll'!$H10*'Rent Roll'!$D10/12)*((1+'Rent Roll'!$N10)^DATEDIF('Summary &amp; Purchase Assumptions'!$C$18,AD$6,"Y")),
OFFSET(AC16,0,-DATEDIF(EDATE('Rent Roll'!$K10,'Rent Roll'!$P10*12),AD$6,"M"))*((1+'Rent Roll'!$O10)^(DATEDIF(EDATE('Rent Roll'!$K10,'Rent Roll'!$P10*12),AD$6,"Y")+1))),('Rent Roll'!$H10*'Rent Roll'!$D10/12)*((1+'Rent Roll'!$N10)^DATEDIF('Summary &amp; Purchase Assumptions'!$C$18,AD$6,"Y")))))</f>
        <v>-</v>
      </c>
      <c r="AE16" s="227" t="str">
        <f ca="1">IF(AE$6&gt;='Rent Roll'!$M24,('Rent Roll'!$G24*'Rent Roll'!$D10/12)*((1+'Rent Roll'!$X24)^DATEDIF('Rent Roll'!$M24,AE$6,"Y")),
IF(AE$6&gt;'Rent Roll'!$L10,"-",
IF('Rent Roll'!$P10&gt;0,
IF(AND('Rent Roll'!$P10&gt;0,EDATE('Rent Roll'!$K10,'Rent Roll'!$P10*12)&gt;='Commercial Lease'!AE$6),
('Rent Roll'!$H10*'Rent Roll'!$D10/12)*((1+'Rent Roll'!$N10)^DATEDIF('Summary &amp; Purchase Assumptions'!$C$18,AE$6,"Y")),
OFFSET(AD16,0,-DATEDIF(EDATE('Rent Roll'!$K10,'Rent Roll'!$P10*12),AE$6,"M"))*((1+'Rent Roll'!$O10)^(DATEDIF(EDATE('Rent Roll'!$K10,'Rent Roll'!$P10*12),AE$6,"Y")+1))),('Rent Roll'!$H10*'Rent Roll'!$D10/12)*((1+'Rent Roll'!$N10)^DATEDIF('Summary &amp; Purchase Assumptions'!$C$18,AE$6,"Y")))))</f>
        <v>-</v>
      </c>
      <c r="AF16" s="227" t="str">
        <f ca="1">IF(AF$6&gt;='Rent Roll'!$M24,('Rent Roll'!$G24*'Rent Roll'!$D10/12)*((1+'Rent Roll'!$X24)^DATEDIF('Rent Roll'!$M24,AF$6,"Y")),
IF(AF$6&gt;'Rent Roll'!$L10,"-",
IF('Rent Roll'!$P10&gt;0,
IF(AND('Rent Roll'!$P10&gt;0,EDATE('Rent Roll'!$K10,'Rent Roll'!$P10*12)&gt;='Commercial Lease'!AF$6),
('Rent Roll'!$H10*'Rent Roll'!$D10/12)*((1+'Rent Roll'!$N10)^DATEDIF('Summary &amp; Purchase Assumptions'!$C$18,AF$6,"Y")),
OFFSET(AE16,0,-DATEDIF(EDATE('Rent Roll'!$K10,'Rent Roll'!$P10*12),AF$6,"M"))*((1+'Rent Roll'!$O10)^(DATEDIF(EDATE('Rent Roll'!$K10,'Rent Roll'!$P10*12),AF$6,"Y")+1))),('Rent Roll'!$H10*'Rent Roll'!$D10/12)*((1+'Rent Roll'!$N10)^DATEDIF('Summary &amp; Purchase Assumptions'!$C$18,AF$6,"Y")))))</f>
        <v>-</v>
      </c>
      <c r="AG16" s="227" t="str">
        <f ca="1">IF(AG$6&gt;='Rent Roll'!$M24,('Rent Roll'!$G24*'Rent Roll'!$D10/12)*((1+'Rent Roll'!$X24)^DATEDIF('Rent Roll'!$M24,AG$6,"Y")),
IF(AG$6&gt;'Rent Roll'!$L10,"-",
IF('Rent Roll'!$P10&gt;0,
IF(AND('Rent Roll'!$P10&gt;0,EDATE('Rent Roll'!$K10,'Rent Roll'!$P10*12)&gt;='Commercial Lease'!AG$6),
('Rent Roll'!$H10*'Rent Roll'!$D10/12)*((1+'Rent Roll'!$N10)^DATEDIF('Summary &amp; Purchase Assumptions'!$C$18,AG$6,"Y")),
OFFSET(AF16,0,-DATEDIF(EDATE('Rent Roll'!$K10,'Rent Roll'!$P10*12),AG$6,"M"))*((1+'Rent Roll'!$O10)^(DATEDIF(EDATE('Rent Roll'!$K10,'Rent Roll'!$P10*12),AG$6,"Y")+1))),('Rent Roll'!$H10*'Rent Roll'!$D10/12)*((1+'Rent Roll'!$N10)^DATEDIF('Summary &amp; Purchase Assumptions'!$C$18,AG$6,"Y")))))</f>
        <v>-</v>
      </c>
      <c r="AH16" s="227" t="str">
        <f ca="1">IF(AH$6&gt;='Rent Roll'!$M24,('Rent Roll'!$G24*'Rent Roll'!$D10/12)*((1+'Rent Roll'!$X24)^DATEDIF('Rent Roll'!$M24,AH$6,"Y")),
IF(AH$6&gt;'Rent Roll'!$L10,"-",
IF('Rent Roll'!$P10&gt;0,
IF(AND('Rent Roll'!$P10&gt;0,EDATE('Rent Roll'!$K10,'Rent Roll'!$P10*12)&gt;='Commercial Lease'!AH$6),
('Rent Roll'!$H10*'Rent Roll'!$D10/12)*((1+'Rent Roll'!$N10)^DATEDIF('Summary &amp; Purchase Assumptions'!$C$18,AH$6,"Y")),
OFFSET(AG16,0,-DATEDIF(EDATE('Rent Roll'!$K10,'Rent Roll'!$P10*12),AH$6,"M"))*((1+'Rent Roll'!$O10)^(DATEDIF(EDATE('Rent Roll'!$K10,'Rent Roll'!$P10*12),AH$6,"Y")+1))),('Rent Roll'!$H10*'Rent Roll'!$D10/12)*((1+'Rent Roll'!$N10)^DATEDIF('Summary &amp; Purchase Assumptions'!$C$18,AH$6,"Y")))))</f>
        <v>-</v>
      </c>
      <c r="AI16" s="227" t="str">
        <f ca="1">IF(AI$6&gt;='Rent Roll'!$M24,('Rent Roll'!$G24*'Rent Roll'!$D10/12)*((1+'Rent Roll'!$X24)^DATEDIF('Rent Roll'!$M24,AI$6,"Y")),
IF(AI$6&gt;'Rent Roll'!$L10,"-",
IF('Rent Roll'!$P10&gt;0,
IF(AND('Rent Roll'!$P10&gt;0,EDATE('Rent Roll'!$K10,'Rent Roll'!$P10*12)&gt;='Commercial Lease'!AI$6),
('Rent Roll'!$H10*'Rent Roll'!$D10/12)*((1+'Rent Roll'!$N10)^DATEDIF('Summary &amp; Purchase Assumptions'!$C$18,AI$6,"Y")),
OFFSET(AH16,0,-DATEDIF(EDATE('Rent Roll'!$K10,'Rent Roll'!$P10*12),AI$6,"M"))*((1+'Rent Roll'!$O10)^(DATEDIF(EDATE('Rent Roll'!$K10,'Rent Roll'!$P10*12),AI$6,"Y")+1))),('Rent Roll'!$H10*'Rent Roll'!$D10/12)*((1+'Rent Roll'!$N10)^DATEDIF('Summary &amp; Purchase Assumptions'!$C$18,AI$6,"Y")))))</f>
        <v>-</v>
      </c>
      <c r="AJ16" s="227" t="str">
        <f ca="1">IF(AJ$6&gt;='Rent Roll'!$M24,('Rent Roll'!$G24*'Rent Roll'!$D10/12)*((1+'Rent Roll'!$X24)^DATEDIF('Rent Roll'!$M24,AJ$6,"Y")),
IF(AJ$6&gt;'Rent Roll'!$L10,"-",
IF('Rent Roll'!$P10&gt;0,
IF(AND('Rent Roll'!$P10&gt;0,EDATE('Rent Roll'!$K10,'Rent Roll'!$P10*12)&gt;='Commercial Lease'!AJ$6),
('Rent Roll'!$H10*'Rent Roll'!$D10/12)*((1+'Rent Roll'!$N10)^DATEDIF('Summary &amp; Purchase Assumptions'!$C$18,AJ$6,"Y")),
OFFSET(AI16,0,-DATEDIF(EDATE('Rent Roll'!$K10,'Rent Roll'!$P10*12),AJ$6,"M"))*((1+'Rent Roll'!$O10)^(DATEDIF(EDATE('Rent Roll'!$K10,'Rent Roll'!$P10*12),AJ$6,"Y")+1))),('Rent Roll'!$H10*'Rent Roll'!$D10/12)*((1+'Rent Roll'!$N10)^DATEDIF('Summary &amp; Purchase Assumptions'!$C$18,AJ$6,"Y")))))</f>
        <v>-</v>
      </c>
      <c r="AK16" s="227" t="str">
        <f ca="1">IF(AK$6&gt;='Rent Roll'!$M24,('Rent Roll'!$G24*'Rent Roll'!$D10/12)*((1+'Rent Roll'!$X24)^DATEDIF('Rent Roll'!$M24,AK$6,"Y")),
IF(AK$6&gt;'Rent Roll'!$L10,"-",
IF('Rent Roll'!$P10&gt;0,
IF(AND('Rent Roll'!$P10&gt;0,EDATE('Rent Roll'!$K10,'Rent Roll'!$P10*12)&gt;='Commercial Lease'!AK$6),
('Rent Roll'!$H10*'Rent Roll'!$D10/12)*((1+'Rent Roll'!$N10)^DATEDIF('Summary &amp; Purchase Assumptions'!$C$18,AK$6,"Y")),
OFFSET(AJ16,0,-DATEDIF(EDATE('Rent Roll'!$K10,'Rent Roll'!$P10*12),AK$6,"M"))*((1+'Rent Roll'!$O10)^(DATEDIF(EDATE('Rent Roll'!$K10,'Rent Roll'!$P10*12),AK$6,"Y")+1))),('Rent Roll'!$H10*'Rent Roll'!$D10/12)*((1+'Rent Roll'!$N10)^DATEDIF('Summary &amp; Purchase Assumptions'!$C$18,AK$6,"Y")))))</f>
        <v>-</v>
      </c>
      <c r="AL16" s="227" t="str">
        <f ca="1">IF(AL$6&gt;='Rent Roll'!$M24,('Rent Roll'!$G24*'Rent Roll'!$D10/12)*((1+'Rent Roll'!$X24)^DATEDIF('Rent Roll'!$M24,AL$6,"Y")),
IF(AL$6&gt;'Rent Roll'!$L10,"-",
IF('Rent Roll'!$P10&gt;0,
IF(AND('Rent Roll'!$P10&gt;0,EDATE('Rent Roll'!$K10,'Rent Roll'!$P10*12)&gt;='Commercial Lease'!AL$6),
('Rent Roll'!$H10*'Rent Roll'!$D10/12)*((1+'Rent Roll'!$N10)^DATEDIF('Summary &amp; Purchase Assumptions'!$C$18,AL$6,"Y")),
OFFSET(AK16,0,-DATEDIF(EDATE('Rent Roll'!$K10,'Rent Roll'!$P10*12),AL$6,"M"))*((1+'Rent Roll'!$O10)^(DATEDIF(EDATE('Rent Roll'!$K10,'Rent Roll'!$P10*12),AL$6,"Y")+1))),('Rent Roll'!$H10*'Rent Roll'!$D10/12)*((1+'Rent Roll'!$N10)^DATEDIF('Summary &amp; Purchase Assumptions'!$C$18,AL$6,"Y")))))</f>
        <v>-</v>
      </c>
      <c r="AM16" s="227" t="str">
        <f ca="1">IF(AM$6&gt;='Rent Roll'!$M24,('Rent Roll'!$G24*'Rent Roll'!$D10/12)*((1+'Rent Roll'!$X24)^DATEDIF('Rent Roll'!$M24,AM$6,"Y")),
IF(AM$6&gt;'Rent Roll'!$L10,"-",
IF('Rent Roll'!$P10&gt;0,
IF(AND('Rent Roll'!$P10&gt;0,EDATE('Rent Roll'!$K10,'Rent Roll'!$P10*12)&gt;='Commercial Lease'!AM$6),
('Rent Roll'!$H10*'Rent Roll'!$D10/12)*((1+'Rent Roll'!$N10)^DATEDIF('Summary &amp; Purchase Assumptions'!$C$18,AM$6,"Y")),
OFFSET(AL16,0,-DATEDIF(EDATE('Rent Roll'!$K10,'Rent Roll'!$P10*12),AM$6,"M"))*((1+'Rent Roll'!$O10)^(DATEDIF(EDATE('Rent Roll'!$K10,'Rent Roll'!$P10*12),AM$6,"Y")+1))),('Rent Roll'!$H10*'Rent Roll'!$D10/12)*((1+'Rent Roll'!$N10)^DATEDIF('Summary &amp; Purchase Assumptions'!$C$18,AM$6,"Y")))))</f>
        <v>-</v>
      </c>
      <c r="AN16" s="227" t="str">
        <f ca="1">IF(AN$6&gt;='Rent Roll'!$M24,('Rent Roll'!$G24*'Rent Roll'!$D10/12)*((1+'Rent Roll'!$X24)^DATEDIF('Rent Roll'!$M24,AN$6,"Y")),
IF(AN$6&gt;'Rent Roll'!$L10,"-",
IF('Rent Roll'!$P10&gt;0,
IF(AND('Rent Roll'!$P10&gt;0,EDATE('Rent Roll'!$K10,'Rent Roll'!$P10*12)&gt;='Commercial Lease'!AN$6),
('Rent Roll'!$H10*'Rent Roll'!$D10/12)*((1+'Rent Roll'!$N10)^DATEDIF('Summary &amp; Purchase Assumptions'!$C$18,AN$6,"Y")),
OFFSET(AM16,0,-DATEDIF(EDATE('Rent Roll'!$K10,'Rent Roll'!$P10*12),AN$6,"M"))*((1+'Rent Roll'!$O10)^(DATEDIF(EDATE('Rent Roll'!$K10,'Rent Roll'!$P10*12),AN$6,"Y")+1))),('Rent Roll'!$H10*'Rent Roll'!$D10/12)*((1+'Rent Roll'!$N10)^DATEDIF('Summary &amp; Purchase Assumptions'!$C$18,AN$6,"Y")))))</f>
        <v>-</v>
      </c>
      <c r="AO16" s="227" t="str">
        <f ca="1">IF(AO$6&gt;='Rent Roll'!$M24,('Rent Roll'!$G24*'Rent Roll'!$D10/12)*((1+'Rent Roll'!$X24)^DATEDIF('Rent Roll'!$M24,AO$6,"Y")),
IF(AO$6&gt;'Rent Roll'!$L10,"-",
IF('Rent Roll'!$P10&gt;0,
IF(AND('Rent Roll'!$P10&gt;0,EDATE('Rent Roll'!$K10,'Rent Roll'!$P10*12)&gt;='Commercial Lease'!AO$6),
('Rent Roll'!$H10*'Rent Roll'!$D10/12)*((1+'Rent Roll'!$N10)^DATEDIF('Summary &amp; Purchase Assumptions'!$C$18,AO$6,"Y")),
OFFSET(AN16,0,-DATEDIF(EDATE('Rent Roll'!$K10,'Rent Roll'!$P10*12),AO$6,"M"))*((1+'Rent Roll'!$O10)^(DATEDIF(EDATE('Rent Roll'!$K10,'Rent Roll'!$P10*12),AO$6,"Y")+1))),('Rent Roll'!$H10*'Rent Roll'!$D10/12)*((1+'Rent Roll'!$N10)^DATEDIF('Summary &amp; Purchase Assumptions'!$C$18,AO$6,"Y")))))</f>
        <v>-</v>
      </c>
      <c r="AP16" s="227" t="str">
        <f ca="1">IF(AP$6&gt;='Rent Roll'!$M24,('Rent Roll'!$G24*'Rent Roll'!$D10/12)*((1+'Rent Roll'!$X24)^DATEDIF('Rent Roll'!$M24,AP$6,"Y")),
IF(AP$6&gt;'Rent Roll'!$L10,"-",
IF('Rent Roll'!$P10&gt;0,
IF(AND('Rent Roll'!$P10&gt;0,EDATE('Rent Roll'!$K10,'Rent Roll'!$P10*12)&gt;='Commercial Lease'!AP$6),
('Rent Roll'!$H10*'Rent Roll'!$D10/12)*((1+'Rent Roll'!$N10)^DATEDIF('Summary &amp; Purchase Assumptions'!$C$18,AP$6,"Y")),
OFFSET(AO16,0,-DATEDIF(EDATE('Rent Roll'!$K10,'Rent Roll'!$P10*12),AP$6,"M"))*((1+'Rent Roll'!$O10)^(DATEDIF(EDATE('Rent Roll'!$K10,'Rent Roll'!$P10*12),AP$6,"Y")+1))),('Rent Roll'!$H10*'Rent Roll'!$D10/12)*((1+'Rent Roll'!$N10)^DATEDIF('Summary &amp; Purchase Assumptions'!$C$18,AP$6,"Y")))))</f>
        <v>-</v>
      </c>
      <c r="AQ16" s="227" t="str">
        <f ca="1">IF(AQ$6&gt;='Rent Roll'!$M24,('Rent Roll'!$G24*'Rent Roll'!$D10/12)*((1+'Rent Roll'!$X24)^DATEDIF('Rent Roll'!$M24,AQ$6,"Y")),
IF(AQ$6&gt;'Rent Roll'!$L10,"-",
IF('Rent Roll'!$P10&gt;0,
IF(AND('Rent Roll'!$P10&gt;0,EDATE('Rent Roll'!$K10,'Rent Roll'!$P10*12)&gt;='Commercial Lease'!AQ$6),
('Rent Roll'!$H10*'Rent Roll'!$D10/12)*((1+'Rent Roll'!$N10)^DATEDIF('Summary &amp; Purchase Assumptions'!$C$18,AQ$6,"Y")),
OFFSET(AP16,0,-DATEDIF(EDATE('Rent Roll'!$K10,'Rent Roll'!$P10*12),AQ$6,"M"))*((1+'Rent Roll'!$O10)^(DATEDIF(EDATE('Rent Roll'!$K10,'Rent Roll'!$P10*12),AQ$6,"Y")+1))),('Rent Roll'!$H10*'Rent Roll'!$D10/12)*((1+'Rent Roll'!$N10)^DATEDIF('Summary &amp; Purchase Assumptions'!$C$18,AQ$6,"Y")))))</f>
        <v>-</v>
      </c>
      <c r="AR16" s="227" t="str">
        <f ca="1">IF(AR$6&gt;='Rent Roll'!$M24,('Rent Roll'!$G24*'Rent Roll'!$D10/12)*((1+'Rent Roll'!$X24)^DATEDIF('Rent Roll'!$M24,AR$6,"Y")),
IF(AR$6&gt;'Rent Roll'!$L10,"-",
IF('Rent Roll'!$P10&gt;0,
IF(AND('Rent Roll'!$P10&gt;0,EDATE('Rent Roll'!$K10,'Rent Roll'!$P10*12)&gt;='Commercial Lease'!AR$6),
('Rent Roll'!$H10*'Rent Roll'!$D10/12)*((1+'Rent Roll'!$N10)^DATEDIF('Summary &amp; Purchase Assumptions'!$C$18,AR$6,"Y")),
OFFSET(AQ16,0,-DATEDIF(EDATE('Rent Roll'!$K10,'Rent Roll'!$P10*12),AR$6,"M"))*((1+'Rent Roll'!$O10)^(DATEDIF(EDATE('Rent Roll'!$K10,'Rent Roll'!$P10*12),AR$6,"Y")+1))),('Rent Roll'!$H10*'Rent Roll'!$D10/12)*((1+'Rent Roll'!$N10)^DATEDIF('Summary &amp; Purchase Assumptions'!$C$18,AR$6,"Y")))))</f>
        <v>-</v>
      </c>
      <c r="AS16" s="227" t="str">
        <f ca="1">IF(AS$6&gt;='Rent Roll'!$M24,('Rent Roll'!$G24*'Rent Roll'!$D10/12)*((1+'Rent Roll'!$X24)^DATEDIF('Rent Roll'!$M24,AS$6,"Y")),
IF(AS$6&gt;'Rent Roll'!$L10,"-",
IF('Rent Roll'!$P10&gt;0,
IF(AND('Rent Roll'!$P10&gt;0,EDATE('Rent Roll'!$K10,'Rent Roll'!$P10*12)&gt;='Commercial Lease'!AS$6),
('Rent Roll'!$H10*'Rent Roll'!$D10/12)*((1+'Rent Roll'!$N10)^DATEDIF('Summary &amp; Purchase Assumptions'!$C$18,AS$6,"Y")),
OFFSET(AR16,0,-DATEDIF(EDATE('Rent Roll'!$K10,'Rent Roll'!$P10*12),AS$6,"M"))*((1+'Rent Roll'!$O10)^(DATEDIF(EDATE('Rent Roll'!$K10,'Rent Roll'!$P10*12),AS$6,"Y")+1))),('Rent Roll'!$H10*'Rent Roll'!$D10/12)*((1+'Rent Roll'!$N10)^DATEDIF('Summary &amp; Purchase Assumptions'!$C$18,AS$6,"Y")))))</f>
        <v>-</v>
      </c>
      <c r="AT16" s="227" t="str">
        <f ca="1">IF(AT$6&gt;='Rent Roll'!$M24,('Rent Roll'!$G24*'Rent Roll'!$D10/12)*((1+'Rent Roll'!$X24)^DATEDIF('Rent Roll'!$M24,AT$6,"Y")),
IF(AT$6&gt;'Rent Roll'!$L10,"-",
IF('Rent Roll'!$P10&gt;0,
IF(AND('Rent Roll'!$P10&gt;0,EDATE('Rent Roll'!$K10,'Rent Roll'!$P10*12)&gt;='Commercial Lease'!AT$6),
('Rent Roll'!$H10*'Rent Roll'!$D10/12)*((1+'Rent Roll'!$N10)^DATEDIF('Summary &amp; Purchase Assumptions'!$C$18,AT$6,"Y")),
OFFSET(AS16,0,-DATEDIF(EDATE('Rent Roll'!$K10,'Rent Roll'!$P10*12),AT$6,"M"))*((1+'Rent Roll'!$O10)^(DATEDIF(EDATE('Rent Roll'!$K10,'Rent Roll'!$P10*12),AT$6,"Y")+1))),('Rent Roll'!$H10*'Rent Roll'!$D10/12)*((1+'Rent Roll'!$N10)^DATEDIF('Summary &amp; Purchase Assumptions'!$C$18,AT$6,"Y")))))</f>
        <v>-</v>
      </c>
      <c r="AU16" s="227" t="str">
        <f ca="1">IF(AU$6&gt;='Rent Roll'!$M24,('Rent Roll'!$G24*'Rent Roll'!$D10/12)*((1+'Rent Roll'!$X24)^DATEDIF('Rent Roll'!$M24,AU$6,"Y")),
IF(AU$6&gt;'Rent Roll'!$L10,"-",
IF('Rent Roll'!$P10&gt;0,
IF(AND('Rent Roll'!$P10&gt;0,EDATE('Rent Roll'!$K10,'Rent Roll'!$P10*12)&gt;='Commercial Lease'!AU$6),
('Rent Roll'!$H10*'Rent Roll'!$D10/12)*((1+'Rent Roll'!$N10)^DATEDIF('Summary &amp; Purchase Assumptions'!$C$18,AU$6,"Y")),
OFFSET(AT16,0,-DATEDIF(EDATE('Rent Roll'!$K10,'Rent Roll'!$P10*12),AU$6,"M"))*((1+'Rent Roll'!$O10)^(DATEDIF(EDATE('Rent Roll'!$K10,'Rent Roll'!$P10*12),AU$6,"Y")+1))),('Rent Roll'!$H10*'Rent Roll'!$D10/12)*((1+'Rent Roll'!$N10)^DATEDIF('Summary &amp; Purchase Assumptions'!$C$18,AU$6,"Y")))))</f>
        <v>-</v>
      </c>
      <c r="AV16" s="227" t="str">
        <f ca="1">IF(AV$6&gt;='Rent Roll'!$M24,('Rent Roll'!$G24*'Rent Roll'!$D10/12)*((1+'Rent Roll'!$X24)^DATEDIF('Rent Roll'!$M24,AV$6,"Y")),
IF(AV$6&gt;'Rent Roll'!$L10,"-",
IF('Rent Roll'!$P10&gt;0,
IF(AND('Rent Roll'!$P10&gt;0,EDATE('Rent Roll'!$K10,'Rent Roll'!$P10*12)&gt;='Commercial Lease'!AV$6),
('Rent Roll'!$H10*'Rent Roll'!$D10/12)*((1+'Rent Roll'!$N10)^DATEDIF('Summary &amp; Purchase Assumptions'!$C$18,AV$6,"Y")),
OFFSET(AU16,0,-DATEDIF(EDATE('Rent Roll'!$K10,'Rent Roll'!$P10*12),AV$6,"M"))*((1+'Rent Roll'!$O10)^(DATEDIF(EDATE('Rent Roll'!$K10,'Rent Roll'!$P10*12),AV$6,"Y")+1))),('Rent Roll'!$H10*'Rent Roll'!$D10/12)*((1+'Rent Roll'!$N10)^DATEDIF('Summary &amp; Purchase Assumptions'!$C$18,AV$6,"Y")))))</f>
        <v>-</v>
      </c>
      <c r="AW16" s="227" t="str">
        <f ca="1">IF(AW$6&gt;='Rent Roll'!$M24,('Rent Roll'!$G24*'Rent Roll'!$D10/12)*((1+'Rent Roll'!$X24)^DATEDIF('Rent Roll'!$M24,AW$6,"Y")),
IF(AW$6&gt;'Rent Roll'!$L10,"-",
IF('Rent Roll'!$P10&gt;0,
IF(AND('Rent Roll'!$P10&gt;0,EDATE('Rent Roll'!$K10,'Rent Roll'!$P10*12)&gt;='Commercial Lease'!AW$6),
('Rent Roll'!$H10*'Rent Roll'!$D10/12)*((1+'Rent Roll'!$N10)^DATEDIF('Summary &amp; Purchase Assumptions'!$C$18,AW$6,"Y")),
OFFSET(AV16,0,-DATEDIF(EDATE('Rent Roll'!$K10,'Rent Roll'!$P10*12),AW$6,"M"))*((1+'Rent Roll'!$O10)^(DATEDIF(EDATE('Rent Roll'!$K10,'Rent Roll'!$P10*12),AW$6,"Y")+1))),('Rent Roll'!$H10*'Rent Roll'!$D10/12)*((1+'Rent Roll'!$N10)^DATEDIF('Summary &amp; Purchase Assumptions'!$C$18,AW$6,"Y")))))</f>
        <v>-</v>
      </c>
      <c r="AX16" s="227" t="str">
        <f ca="1">IF(AX$6&gt;='Rent Roll'!$M24,('Rent Roll'!$G24*'Rent Roll'!$D10/12)*((1+'Rent Roll'!$X24)^DATEDIF('Rent Roll'!$M24,AX$6,"Y")),
IF(AX$6&gt;'Rent Roll'!$L10,"-",
IF('Rent Roll'!$P10&gt;0,
IF(AND('Rent Roll'!$P10&gt;0,EDATE('Rent Roll'!$K10,'Rent Roll'!$P10*12)&gt;='Commercial Lease'!AX$6),
('Rent Roll'!$H10*'Rent Roll'!$D10/12)*((1+'Rent Roll'!$N10)^DATEDIF('Summary &amp; Purchase Assumptions'!$C$18,AX$6,"Y")),
OFFSET(AW16,0,-DATEDIF(EDATE('Rent Roll'!$K10,'Rent Roll'!$P10*12),AX$6,"M"))*((1+'Rent Roll'!$O10)^(DATEDIF(EDATE('Rent Roll'!$K10,'Rent Roll'!$P10*12),AX$6,"Y")+1))),('Rent Roll'!$H10*'Rent Roll'!$D10/12)*((1+'Rent Roll'!$N10)^DATEDIF('Summary &amp; Purchase Assumptions'!$C$18,AX$6,"Y")))))</f>
        <v>-</v>
      </c>
      <c r="AY16" s="227" t="str">
        <f ca="1">IF(AY$6&gt;='Rent Roll'!$M24,('Rent Roll'!$G24*'Rent Roll'!$D10/12)*((1+'Rent Roll'!$X24)^DATEDIF('Rent Roll'!$M24,AY$6,"Y")),
IF(AY$6&gt;'Rent Roll'!$L10,"-",
IF('Rent Roll'!$P10&gt;0,
IF(AND('Rent Roll'!$P10&gt;0,EDATE('Rent Roll'!$K10,'Rent Roll'!$P10*12)&gt;='Commercial Lease'!AY$6),
('Rent Roll'!$H10*'Rent Roll'!$D10/12)*((1+'Rent Roll'!$N10)^DATEDIF('Summary &amp; Purchase Assumptions'!$C$18,AY$6,"Y")),
OFFSET(AX16,0,-DATEDIF(EDATE('Rent Roll'!$K10,'Rent Roll'!$P10*12),AY$6,"M"))*((1+'Rent Roll'!$O10)^(DATEDIF(EDATE('Rent Roll'!$K10,'Rent Roll'!$P10*12),AY$6,"Y")+1))),('Rent Roll'!$H10*'Rent Roll'!$D10/12)*((1+'Rent Roll'!$N10)^DATEDIF('Summary &amp; Purchase Assumptions'!$C$18,AY$6,"Y")))))</f>
        <v>-</v>
      </c>
      <c r="AZ16" s="227" t="str">
        <f ca="1">IF(AZ$6&gt;='Rent Roll'!$M24,('Rent Roll'!$G24*'Rent Roll'!$D10/12)*((1+'Rent Roll'!$X24)^DATEDIF('Rent Roll'!$M24,AZ$6,"Y")),
IF(AZ$6&gt;'Rent Roll'!$L10,"-",
IF('Rent Roll'!$P10&gt;0,
IF(AND('Rent Roll'!$P10&gt;0,EDATE('Rent Roll'!$K10,'Rent Roll'!$P10*12)&gt;='Commercial Lease'!AZ$6),
('Rent Roll'!$H10*'Rent Roll'!$D10/12)*((1+'Rent Roll'!$N10)^DATEDIF('Summary &amp; Purchase Assumptions'!$C$18,AZ$6,"Y")),
OFFSET(AY16,0,-DATEDIF(EDATE('Rent Roll'!$K10,'Rent Roll'!$P10*12),AZ$6,"M"))*((1+'Rent Roll'!$O10)^(DATEDIF(EDATE('Rent Roll'!$K10,'Rent Roll'!$P10*12),AZ$6,"Y")+1))),('Rent Roll'!$H10*'Rent Roll'!$D10/12)*((1+'Rent Roll'!$N10)^DATEDIF('Summary &amp; Purchase Assumptions'!$C$18,AZ$6,"Y")))))</f>
        <v>-</v>
      </c>
      <c r="BA16" s="227" t="str">
        <f ca="1">IF(BA$6&gt;='Rent Roll'!$M24,('Rent Roll'!$G24*'Rent Roll'!$D10/12)*((1+'Rent Roll'!$X24)^DATEDIF('Rent Roll'!$M24,BA$6,"Y")),
IF(BA$6&gt;'Rent Roll'!$L10,"-",
IF('Rent Roll'!$P10&gt;0,
IF(AND('Rent Roll'!$P10&gt;0,EDATE('Rent Roll'!$K10,'Rent Roll'!$P10*12)&gt;='Commercial Lease'!BA$6),
('Rent Roll'!$H10*'Rent Roll'!$D10/12)*((1+'Rent Roll'!$N10)^DATEDIF('Summary &amp; Purchase Assumptions'!$C$18,BA$6,"Y")),
OFFSET(AZ16,0,-DATEDIF(EDATE('Rent Roll'!$K10,'Rent Roll'!$P10*12),BA$6,"M"))*((1+'Rent Roll'!$O10)^(DATEDIF(EDATE('Rent Roll'!$K10,'Rent Roll'!$P10*12),BA$6,"Y")+1))),('Rent Roll'!$H10*'Rent Roll'!$D10/12)*((1+'Rent Roll'!$N10)^DATEDIF('Summary &amp; Purchase Assumptions'!$C$18,BA$6,"Y")))))</f>
        <v>-</v>
      </c>
      <c r="BB16" s="227" t="str">
        <f ca="1">IF(BB$6&gt;='Rent Roll'!$M24,('Rent Roll'!$G24*'Rent Roll'!$D10/12)*((1+'Rent Roll'!$X24)^DATEDIF('Rent Roll'!$M24,BB$6,"Y")),
IF(BB$6&gt;'Rent Roll'!$L10,"-",
IF('Rent Roll'!$P10&gt;0,
IF(AND('Rent Roll'!$P10&gt;0,EDATE('Rent Roll'!$K10,'Rent Roll'!$P10*12)&gt;='Commercial Lease'!BB$6),
('Rent Roll'!$H10*'Rent Roll'!$D10/12)*((1+'Rent Roll'!$N10)^DATEDIF('Summary &amp; Purchase Assumptions'!$C$18,BB$6,"Y")),
OFFSET(BA16,0,-DATEDIF(EDATE('Rent Roll'!$K10,'Rent Roll'!$P10*12),BB$6,"M"))*((1+'Rent Roll'!$O10)^(DATEDIF(EDATE('Rent Roll'!$K10,'Rent Roll'!$P10*12),BB$6,"Y")+1))),('Rent Roll'!$H10*'Rent Roll'!$D10/12)*((1+'Rent Roll'!$N10)^DATEDIF('Summary &amp; Purchase Assumptions'!$C$18,BB$6,"Y")))))</f>
        <v>-</v>
      </c>
      <c r="BC16" s="227" t="str">
        <f ca="1">IF(BC$6&gt;='Rent Roll'!$M24,('Rent Roll'!$G24*'Rent Roll'!$D10/12)*((1+'Rent Roll'!$X24)^DATEDIF('Rent Roll'!$M24,BC$6,"Y")),
IF(BC$6&gt;'Rent Roll'!$L10,"-",
IF('Rent Roll'!$P10&gt;0,
IF(AND('Rent Roll'!$P10&gt;0,EDATE('Rent Roll'!$K10,'Rent Roll'!$P10*12)&gt;='Commercial Lease'!BC$6),
('Rent Roll'!$H10*'Rent Roll'!$D10/12)*((1+'Rent Roll'!$N10)^DATEDIF('Summary &amp; Purchase Assumptions'!$C$18,BC$6,"Y")),
OFFSET(BB16,0,-DATEDIF(EDATE('Rent Roll'!$K10,'Rent Roll'!$P10*12),BC$6,"M"))*((1+'Rent Roll'!$O10)^(DATEDIF(EDATE('Rent Roll'!$K10,'Rent Roll'!$P10*12),BC$6,"Y")+1))),('Rent Roll'!$H10*'Rent Roll'!$D10/12)*((1+'Rent Roll'!$N10)^DATEDIF('Summary &amp; Purchase Assumptions'!$C$18,BC$6,"Y")))))</f>
        <v>-</v>
      </c>
      <c r="BD16" s="227" t="str">
        <f ca="1">IF(BD$6&gt;='Rent Roll'!$M24,('Rent Roll'!$G24*'Rent Roll'!$D10/12)*((1+'Rent Roll'!$X24)^DATEDIF('Rent Roll'!$M24,BD$6,"Y")),
IF(BD$6&gt;'Rent Roll'!$L10,"-",
IF('Rent Roll'!$P10&gt;0,
IF(AND('Rent Roll'!$P10&gt;0,EDATE('Rent Roll'!$K10,'Rent Roll'!$P10*12)&gt;='Commercial Lease'!BD$6),
('Rent Roll'!$H10*'Rent Roll'!$D10/12)*((1+'Rent Roll'!$N10)^DATEDIF('Summary &amp; Purchase Assumptions'!$C$18,BD$6,"Y")),
OFFSET(BC16,0,-DATEDIF(EDATE('Rent Roll'!$K10,'Rent Roll'!$P10*12),BD$6,"M"))*((1+'Rent Roll'!$O10)^(DATEDIF(EDATE('Rent Roll'!$K10,'Rent Roll'!$P10*12),BD$6,"Y")+1))),('Rent Roll'!$H10*'Rent Roll'!$D10/12)*((1+'Rent Roll'!$N10)^DATEDIF('Summary &amp; Purchase Assumptions'!$C$18,BD$6,"Y")))))</f>
        <v>-</v>
      </c>
      <c r="BE16" s="227" t="str">
        <f ca="1">IF(BE$6&gt;='Rent Roll'!$M24,('Rent Roll'!$G24*'Rent Roll'!$D10/12)*((1+'Rent Roll'!$X24)^DATEDIF('Rent Roll'!$M24,BE$6,"Y")),
IF(BE$6&gt;'Rent Roll'!$L10,"-",
IF('Rent Roll'!$P10&gt;0,
IF(AND('Rent Roll'!$P10&gt;0,EDATE('Rent Roll'!$K10,'Rent Roll'!$P10*12)&gt;='Commercial Lease'!BE$6),
('Rent Roll'!$H10*'Rent Roll'!$D10/12)*((1+'Rent Roll'!$N10)^DATEDIF('Summary &amp; Purchase Assumptions'!$C$18,BE$6,"Y")),
OFFSET(BD16,0,-DATEDIF(EDATE('Rent Roll'!$K10,'Rent Roll'!$P10*12),BE$6,"M"))*((1+'Rent Roll'!$O10)^(DATEDIF(EDATE('Rent Roll'!$K10,'Rent Roll'!$P10*12),BE$6,"Y")+1))),('Rent Roll'!$H10*'Rent Roll'!$D10/12)*((1+'Rent Roll'!$N10)^DATEDIF('Summary &amp; Purchase Assumptions'!$C$18,BE$6,"Y")))))</f>
        <v>-</v>
      </c>
      <c r="BF16" s="227" t="str">
        <f ca="1">IF(BF$6&gt;='Rent Roll'!$M24,('Rent Roll'!$G24*'Rent Roll'!$D10/12)*((1+'Rent Roll'!$X24)^DATEDIF('Rent Roll'!$M24,BF$6,"Y")),
IF(BF$6&gt;'Rent Roll'!$L10,"-",
IF('Rent Roll'!$P10&gt;0,
IF(AND('Rent Roll'!$P10&gt;0,EDATE('Rent Roll'!$K10,'Rent Roll'!$P10*12)&gt;='Commercial Lease'!BF$6),
('Rent Roll'!$H10*'Rent Roll'!$D10/12)*((1+'Rent Roll'!$N10)^DATEDIF('Summary &amp; Purchase Assumptions'!$C$18,BF$6,"Y")),
OFFSET(BE16,0,-DATEDIF(EDATE('Rent Roll'!$K10,'Rent Roll'!$P10*12),BF$6,"M"))*((1+'Rent Roll'!$O10)^(DATEDIF(EDATE('Rent Roll'!$K10,'Rent Roll'!$P10*12),BF$6,"Y")+1))),('Rent Roll'!$H10*'Rent Roll'!$D10/12)*((1+'Rent Roll'!$N10)^DATEDIF('Summary &amp; Purchase Assumptions'!$C$18,BF$6,"Y")))))</f>
        <v>-</v>
      </c>
      <c r="BG16" s="227" t="str">
        <f ca="1">IF(BG$6&gt;='Rent Roll'!$M24,('Rent Roll'!$G24*'Rent Roll'!$D10/12)*((1+'Rent Roll'!$X24)^DATEDIF('Rent Roll'!$M24,BG$6,"Y")),
IF(BG$6&gt;'Rent Roll'!$L10,"-",
IF('Rent Roll'!$P10&gt;0,
IF(AND('Rent Roll'!$P10&gt;0,EDATE('Rent Roll'!$K10,'Rent Roll'!$P10*12)&gt;='Commercial Lease'!BG$6),
('Rent Roll'!$H10*'Rent Roll'!$D10/12)*((1+'Rent Roll'!$N10)^DATEDIF('Summary &amp; Purchase Assumptions'!$C$18,BG$6,"Y")),
OFFSET(BF16,0,-DATEDIF(EDATE('Rent Roll'!$K10,'Rent Roll'!$P10*12),BG$6,"M"))*((1+'Rent Roll'!$O10)^(DATEDIF(EDATE('Rent Roll'!$K10,'Rent Roll'!$P10*12),BG$6,"Y")+1))),('Rent Roll'!$H10*'Rent Roll'!$D10/12)*((1+'Rent Roll'!$N10)^DATEDIF('Summary &amp; Purchase Assumptions'!$C$18,BG$6,"Y")))))</f>
        <v>-</v>
      </c>
      <c r="BH16" s="227" t="str">
        <f ca="1">IF(BH$6&gt;='Rent Roll'!$M24,('Rent Roll'!$G24*'Rent Roll'!$D10/12)*((1+'Rent Roll'!$X24)^DATEDIF('Rent Roll'!$M24,BH$6,"Y")),
IF(BH$6&gt;'Rent Roll'!$L10,"-",
IF('Rent Roll'!$P10&gt;0,
IF(AND('Rent Roll'!$P10&gt;0,EDATE('Rent Roll'!$K10,'Rent Roll'!$P10*12)&gt;='Commercial Lease'!BH$6),
('Rent Roll'!$H10*'Rent Roll'!$D10/12)*((1+'Rent Roll'!$N10)^DATEDIF('Summary &amp; Purchase Assumptions'!$C$18,BH$6,"Y")),
OFFSET(BG16,0,-DATEDIF(EDATE('Rent Roll'!$K10,'Rent Roll'!$P10*12),BH$6,"M"))*((1+'Rent Roll'!$O10)^(DATEDIF(EDATE('Rent Roll'!$K10,'Rent Roll'!$P10*12),BH$6,"Y")+1))),('Rent Roll'!$H10*'Rent Roll'!$D10/12)*((1+'Rent Roll'!$N10)^DATEDIF('Summary &amp; Purchase Assumptions'!$C$18,BH$6,"Y")))))</f>
        <v>-</v>
      </c>
      <c r="BI16" s="227" t="str">
        <f ca="1">IF(BI$6&gt;='Rent Roll'!$M24,('Rent Roll'!$G24*'Rent Roll'!$D10/12)*((1+'Rent Roll'!$X24)^DATEDIF('Rent Roll'!$M24,BI$6,"Y")),
IF(BI$6&gt;'Rent Roll'!$L10,"-",
IF('Rent Roll'!$P10&gt;0,
IF(AND('Rent Roll'!$P10&gt;0,EDATE('Rent Roll'!$K10,'Rent Roll'!$P10*12)&gt;='Commercial Lease'!BI$6),
('Rent Roll'!$H10*'Rent Roll'!$D10/12)*((1+'Rent Roll'!$N10)^DATEDIF('Summary &amp; Purchase Assumptions'!$C$18,BI$6,"Y")),
OFFSET(BH16,0,-DATEDIF(EDATE('Rent Roll'!$K10,'Rent Roll'!$P10*12),BI$6,"M"))*((1+'Rent Roll'!$O10)^(DATEDIF(EDATE('Rent Roll'!$K10,'Rent Roll'!$P10*12),BI$6,"Y")+1))),('Rent Roll'!$H10*'Rent Roll'!$D10/12)*((1+'Rent Roll'!$N10)^DATEDIF('Summary &amp; Purchase Assumptions'!$C$18,BI$6,"Y")))))</f>
        <v>-</v>
      </c>
      <c r="BJ16" s="227" t="str">
        <f ca="1">IF(BJ$6&gt;='Rent Roll'!$M24,('Rent Roll'!$G24*'Rent Roll'!$D10/12)*((1+'Rent Roll'!$X24)^DATEDIF('Rent Roll'!$M24,BJ$6,"Y")),
IF(BJ$6&gt;'Rent Roll'!$L10,"-",
IF('Rent Roll'!$P10&gt;0,
IF(AND('Rent Roll'!$P10&gt;0,EDATE('Rent Roll'!$K10,'Rent Roll'!$P10*12)&gt;='Commercial Lease'!BJ$6),
('Rent Roll'!$H10*'Rent Roll'!$D10/12)*((1+'Rent Roll'!$N10)^DATEDIF('Summary &amp; Purchase Assumptions'!$C$18,BJ$6,"Y")),
OFFSET(BI16,0,-DATEDIF(EDATE('Rent Roll'!$K10,'Rent Roll'!$P10*12),BJ$6,"M"))*((1+'Rent Roll'!$O10)^(DATEDIF(EDATE('Rent Roll'!$K10,'Rent Roll'!$P10*12),BJ$6,"Y")+1))),('Rent Roll'!$H10*'Rent Roll'!$D10/12)*((1+'Rent Roll'!$N10)^DATEDIF('Summary &amp; Purchase Assumptions'!$C$18,BJ$6,"Y")))))</f>
        <v>-</v>
      </c>
      <c r="BK16" s="227" t="str">
        <f ca="1">IF(BK$6&gt;='Rent Roll'!$M24,('Rent Roll'!$G24*'Rent Roll'!$D10/12)*((1+'Rent Roll'!$X24)^DATEDIF('Rent Roll'!$M24,BK$6,"Y")),
IF(BK$6&gt;'Rent Roll'!$L10,"-",
IF('Rent Roll'!$P10&gt;0,
IF(AND('Rent Roll'!$P10&gt;0,EDATE('Rent Roll'!$K10,'Rent Roll'!$P10*12)&gt;='Commercial Lease'!BK$6),
('Rent Roll'!$H10*'Rent Roll'!$D10/12)*((1+'Rent Roll'!$N10)^DATEDIF('Summary &amp; Purchase Assumptions'!$C$18,BK$6,"Y")),
OFFSET(BJ16,0,-DATEDIF(EDATE('Rent Roll'!$K10,'Rent Roll'!$P10*12),BK$6,"M"))*((1+'Rent Roll'!$O10)^(DATEDIF(EDATE('Rent Roll'!$K10,'Rent Roll'!$P10*12),BK$6,"Y")+1))),('Rent Roll'!$H10*'Rent Roll'!$D10/12)*((1+'Rent Roll'!$N10)^DATEDIF('Summary &amp; Purchase Assumptions'!$C$18,BK$6,"Y")))))</f>
        <v>-</v>
      </c>
      <c r="BL16" s="227" t="str">
        <f ca="1">IF(BL$6&gt;='Rent Roll'!$M24,('Rent Roll'!$G24*'Rent Roll'!$D10/12)*((1+'Rent Roll'!$X24)^DATEDIF('Rent Roll'!$M24,BL$6,"Y")),
IF(BL$6&gt;'Rent Roll'!$L10,"-",
IF('Rent Roll'!$P10&gt;0,
IF(AND('Rent Roll'!$P10&gt;0,EDATE('Rent Roll'!$K10,'Rent Roll'!$P10*12)&gt;='Commercial Lease'!BL$6),
('Rent Roll'!$H10*'Rent Roll'!$D10/12)*((1+'Rent Roll'!$N10)^DATEDIF('Summary &amp; Purchase Assumptions'!$C$18,BL$6,"Y")),
OFFSET(BK16,0,-DATEDIF(EDATE('Rent Roll'!$K10,'Rent Roll'!$P10*12),BL$6,"M"))*((1+'Rent Roll'!$O10)^(DATEDIF(EDATE('Rent Roll'!$K10,'Rent Roll'!$P10*12),BL$6,"Y")+1))),('Rent Roll'!$H10*'Rent Roll'!$D10/12)*((1+'Rent Roll'!$N10)^DATEDIF('Summary &amp; Purchase Assumptions'!$C$18,BL$6,"Y")))))</f>
        <v>-</v>
      </c>
      <c r="BM16" s="227" t="str">
        <f ca="1">IF(BM$6&gt;='Rent Roll'!$M24,('Rent Roll'!$G24*'Rent Roll'!$D10/12)*((1+'Rent Roll'!$X24)^DATEDIF('Rent Roll'!$M24,BM$6,"Y")),
IF(BM$6&gt;'Rent Roll'!$L10,"-",
IF('Rent Roll'!$P10&gt;0,
IF(AND('Rent Roll'!$P10&gt;0,EDATE('Rent Roll'!$K10,'Rent Roll'!$P10*12)&gt;='Commercial Lease'!BM$6),
('Rent Roll'!$H10*'Rent Roll'!$D10/12)*((1+'Rent Roll'!$N10)^DATEDIF('Summary &amp; Purchase Assumptions'!$C$18,BM$6,"Y")),
OFFSET(BL16,0,-DATEDIF(EDATE('Rent Roll'!$K10,'Rent Roll'!$P10*12),BM$6,"M"))*((1+'Rent Roll'!$O10)^(DATEDIF(EDATE('Rent Roll'!$K10,'Rent Roll'!$P10*12),BM$6,"Y")+1))),('Rent Roll'!$H10*'Rent Roll'!$D10/12)*((1+'Rent Roll'!$N10)^DATEDIF('Summary &amp; Purchase Assumptions'!$C$18,BM$6,"Y")))))</f>
        <v>-</v>
      </c>
      <c r="BN16" s="227" t="str">
        <f ca="1">IF(BN$6&gt;='Rent Roll'!$M24,('Rent Roll'!$G24*'Rent Roll'!$D10/12)*((1+'Rent Roll'!$X24)^DATEDIF('Rent Roll'!$M24,BN$6,"Y")),
IF(BN$6&gt;'Rent Roll'!$L10,"-",
IF('Rent Roll'!$P10&gt;0,
IF(AND('Rent Roll'!$P10&gt;0,EDATE('Rent Roll'!$K10,'Rent Roll'!$P10*12)&gt;='Commercial Lease'!BN$6),
('Rent Roll'!$H10*'Rent Roll'!$D10/12)*((1+'Rent Roll'!$N10)^DATEDIF('Summary &amp; Purchase Assumptions'!$C$18,BN$6,"Y")),
OFFSET(BM16,0,-DATEDIF(EDATE('Rent Roll'!$K10,'Rent Roll'!$P10*12),BN$6,"M"))*((1+'Rent Roll'!$O10)^(DATEDIF(EDATE('Rent Roll'!$K10,'Rent Roll'!$P10*12),BN$6,"Y")+1))),('Rent Roll'!$H10*'Rent Roll'!$D10/12)*((1+'Rent Roll'!$N10)^DATEDIF('Summary &amp; Purchase Assumptions'!$C$18,BN$6,"Y")))))</f>
        <v>-</v>
      </c>
      <c r="BO16" s="227" t="str">
        <f ca="1">IF(BO$6&gt;='Rent Roll'!$M24,('Rent Roll'!$G24*'Rent Roll'!$D10/12)*((1+'Rent Roll'!$X24)^DATEDIF('Rent Roll'!$M24,BO$6,"Y")),
IF(BO$6&gt;'Rent Roll'!$L10,"-",
IF('Rent Roll'!$P10&gt;0,
IF(AND('Rent Roll'!$P10&gt;0,EDATE('Rent Roll'!$K10,'Rent Roll'!$P10*12)&gt;='Commercial Lease'!BO$6),
('Rent Roll'!$H10*'Rent Roll'!$D10/12)*((1+'Rent Roll'!$N10)^DATEDIF('Summary &amp; Purchase Assumptions'!$C$18,BO$6,"Y")),
OFFSET(BN16,0,-DATEDIF(EDATE('Rent Roll'!$K10,'Rent Roll'!$P10*12),BO$6,"M"))*((1+'Rent Roll'!$O10)^(DATEDIF(EDATE('Rent Roll'!$K10,'Rent Roll'!$P10*12),BO$6,"Y")+1))),('Rent Roll'!$H10*'Rent Roll'!$D10/12)*((1+'Rent Roll'!$N10)^DATEDIF('Summary &amp; Purchase Assumptions'!$C$18,BO$6,"Y")))))</f>
        <v>-</v>
      </c>
      <c r="BP16" s="227" t="str">
        <f ca="1">IF(BP$6&gt;='Rent Roll'!$M24,('Rent Roll'!$G24*'Rent Roll'!$D10/12)*((1+'Rent Roll'!$X24)^DATEDIF('Rent Roll'!$M24,BP$6,"Y")),
IF(BP$6&gt;'Rent Roll'!$L10,"-",
IF('Rent Roll'!$P10&gt;0,
IF(AND('Rent Roll'!$P10&gt;0,EDATE('Rent Roll'!$K10,'Rent Roll'!$P10*12)&gt;='Commercial Lease'!BP$6),
('Rent Roll'!$H10*'Rent Roll'!$D10/12)*((1+'Rent Roll'!$N10)^DATEDIF('Summary &amp; Purchase Assumptions'!$C$18,BP$6,"Y")),
OFFSET(BO16,0,-DATEDIF(EDATE('Rent Roll'!$K10,'Rent Roll'!$P10*12),BP$6,"M"))*((1+'Rent Roll'!$O10)^(DATEDIF(EDATE('Rent Roll'!$K10,'Rent Roll'!$P10*12),BP$6,"Y")+1))),('Rent Roll'!$H10*'Rent Roll'!$D10/12)*((1+'Rent Roll'!$N10)^DATEDIF('Summary &amp; Purchase Assumptions'!$C$18,BP$6,"Y")))))</f>
        <v>-</v>
      </c>
      <c r="BQ16" s="227" t="str">
        <f ca="1">IF(BQ$6&gt;='Rent Roll'!$M24,('Rent Roll'!$G24*'Rent Roll'!$D10/12)*((1+'Rent Roll'!$X24)^DATEDIF('Rent Roll'!$M24,BQ$6,"Y")),
IF(BQ$6&gt;'Rent Roll'!$L10,"-",
IF('Rent Roll'!$P10&gt;0,
IF(AND('Rent Roll'!$P10&gt;0,EDATE('Rent Roll'!$K10,'Rent Roll'!$P10*12)&gt;='Commercial Lease'!BQ$6),
('Rent Roll'!$H10*'Rent Roll'!$D10/12)*((1+'Rent Roll'!$N10)^DATEDIF('Summary &amp; Purchase Assumptions'!$C$18,BQ$6,"Y")),
OFFSET(BP16,0,-DATEDIF(EDATE('Rent Roll'!$K10,'Rent Roll'!$P10*12),BQ$6,"M"))*((1+'Rent Roll'!$O10)^(DATEDIF(EDATE('Rent Roll'!$K10,'Rent Roll'!$P10*12),BQ$6,"Y")+1))),('Rent Roll'!$H10*'Rent Roll'!$D10/12)*((1+'Rent Roll'!$N10)^DATEDIF('Summary &amp; Purchase Assumptions'!$C$18,BQ$6,"Y")))))</f>
        <v>-</v>
      </c>
      <c r="BR16" s="227" t="str">
        <f ca="1">IF(BR$6&gt;='Rent Roll'!$M24,('Rent Roll'!$G24*'Rent Roll'!$D10/12)*((1+'Rent Roll'!$X24)^DATEDIF('Rent Roll'!$M24,BR$6,"Y")),
IF(BR$6&gt;'Rent Roll'!$L10,"-",
IF('Rent Roll'!$P10&gt;0,
IF(AND('Rent Roll'!$P10&gt;0,EDATE('Rent Roll'!$K10,'Rent Roll'!$P10*12)&gt;='Commercial Lease'!BR$6),
('Rent Roll'!$H10*'Rent Roll'!$D10/12)*((1+'Rent Roll'!$N10)^DATEDIF('Summary &amp; Purchase Assumptions'!$C$18,BR$6,"Y")),
OFFSET(BQ16,0,-DATEDIF(EDATE('Rent Roll'!$K10,'Rent Roll'!$P10*12),BR$6,"M"))*((1+'Rent Roll'!$O10)^(DATEDIF(EDATE('Rent Roll'!$K10,'Rent Roll'!$P10*12),BR$6,"Y")+1))),('Rent Roll'!$H10*'Rent Roll'!$D10/12)*((1+'Rent Roll'!$N10)^DATEDIF('Summary &amp; Purchase Assumptions'!$C$18,BR$6,"Y")))))</f>
        <v>-</v>
      </c>
      <c r="BS16" s="227" t="str">
        <f ca="1">IF(BS$6&gt;='Rent Roll'!$M24,('Rent Roll'!$G24*'Rent Roll'!$D10/12)*((1+'Rent Roll'!$X24)^DATEDIF('Rent Roll'!$M24,BS$6,"Y")),
IF(BS$6&gt;'Rent Roll'!$L10,"-",
IF('Rent Roll'!$P10&gt;0,
IF(AND('Rent Roll'!$P10&gt;0,EDATE('Rent Roll'!$K10,'Rent Roll'!$P10*12)&gt;='Commercial Lease'!BS$6),
('Rent Roll'!$H10*'Rent Roll'!$D10/12)*((1+'Rent Roll'!$N10)^DATEDIF('Summary &amp; Purchase Assumptions'!$C$18,BS$6,"Y")),
OFFSET(BR16,0,-DATEDIF(EDATE('Rent Roll'!$K10,'Rent Roll'!$P10*12),BS$6,"M"))*((1+'Rent Roll'!$O10)^(DATEDIF(EDATE('Rent Roll'!$K10,'Rent Roll'!$P10*12),BS$6,"Y")+1))),('Rent Roll'!$H10*'Rent Roll'!$D10/12)*((1+'Rent Roll'!$N10)^DATEDIF('Summary &amp; Purchase Assumptions'!$C$18,BS$6,"Y")))))</f>
        <v>-</v>
      </c>
      <c r="BT16" s="227" t="str">
        <f ca="1">IF(BT$6&gt;='Rent Roll'!$M24,('Rent Roll'!$G24*'Rent Roll'!$D10/12)*((1+'Rent Roll'!$X24)^DATEDIF('Rent Roll'!$M24,BT$6,"Y")),
IF(BT$6&gt;'Rent Roll'!$L10,"-",
IF('Rent Roll'!$P10&gt;0,
IF(AND('Rent Roll'!$P10&gt;0,EDATE('Rent Roll'!$K10,'Rent Roll'!$P10*12)&gt;='Commercial Lease'!BT$6),
('Rent Roll'!$H10*'Rent Roll'!$D10/12)*((1+'Rent Roll'!$N10)^DATEDIF('Summary &amp; Purchase Assumptions'!$C$18,BT$6,"Y")),
OFFSET(BS16,0,-DATEDIF(EDATE('Rent Roll'!$K10,'Rent Roll'!$P10*12),BT$6,"M"))*((1+'Rent Roll'!$O10)^(DATEDIF(EDATE('Rent Roll'!$K10,'Rent Roll'!$P10*12),BT$6,"Y")+1))),('Rent Roll'!$H10*'Rent Roll'!$D10/12)*((1+'Rent Roll'!$N10)^DATEDIF('Summary &amp; Purchase Assumptions'!$C$18,BT$6,"Y")))))</f>
        <v>-</v>
      </c>
      <c r="BU16" s="227" t="str">
        <f ca="1">IF(BU$6&gt;='Rent Roll'!$M24,('Rent Roll'!$G24*'Rent Roll'!$D10/12)*((1+'Rent Roll'!$X24)^DATEDIF('Rent Roll'!$M24,BU$6,"Y")),
IF(BU$6&gt;'Rent Roll'!$L10,"-",
IF('Rent Roll'!$P10&gt;0,
IF(AND('Rent Roll'!$P10&gt;0,EDATE('Rent Roll'!$K10,'Rent Roll'!$P10*12)&gt;='Commercial Lease'!BU$6),
('Rent Roll'!$H10*'Rent Roll'!$D10/12)*((1+'Rent Roll'!$N10)^DATEDIF('Summary &amp; Purchase Assumptions'!$C$18,BU$6,"Y")),
OFFSET(BT16,0,-DATEDIF(EDATE('Rent Roll'!$K10,'Rent Roll'!$P10*12),BU$6,"M"))*((1+'Rent Roll'!$O10)^(DATEDIF(EDATE('Rent Roll'!$K10,'Rent Roll'!$P10*12),BU$6,"Y")+1))),('Rent Roll'!$H10*'Rent Roll'!$D10/12)*((1+'Rent Roll'!$N10)^DATEDIF('Summary &amp; Purchase Assumptions'!$C$18,BU$6,"Y")))))</f>
        <v>-</v>
      </c>
      <c r="BV16" s="227" t="str">
        <f ca="1">IF(BV$6&gt;='Rent Roll'!$M24,('Rent Roll'!$G24*'Rent Roll'!$D10/12)*((1+'Rent Roll'!$X24)^DATEDIF('Rent Roll'!$M24,BV$6,"Y")),
IF(BV$6&gt;'Rent Roll'!$L10,"-",
IF('Rent Roll'!$P10&gt;0,
IF(AND('Rent Roll'!$P10&gt;0,EDATE('Rent Roll'!$K10,'Rent Roll'!$P10*12)&gt;='Commercial Lease'!BV$6),
('Rent Roll'!$H10*'Rent Roll'!$D10/12)*((1+'Rent Roll'!$N10)^DATEDIF('Summary &amp; Purchase Assumptions'!$C$18,BV$6,"Y")),
OFFSET(BU16,0,-DATEDIF(EDATE('Rent Roll'!$K10,'Rent Roll'!$P10*12),BV$6,"M"))*((1+'Rent Roll'!$O10)^(DATEDIF(EDATE('Rent Roll'!$K10,'Rent Roll'!$P10*12),BV$6,"Y")+1))),('Rent Roll'!$H10*'Rent Roll'!$D10/12)*((1+'Rent Roll'!$N10)^DATEDIF('Summary &amp; Purchase Assumptions'!$C$18,BV$6,"Y")))))</f>
        <v>-</v>
      </c>
      <c r="BW16" s="227" t="str">
        <f ca="1">IF(BW$6&gt;='Rent Roll'!$M24,('Rent Roll'!$G24*'Rent Roll'!$D10/12)*((1+'Rent Roll'!$X24)^DATEDIF('Rent Roll'!$M24,BW$6,"Y")),
IF(BW$6&gt;'Rent Roll'!$L10,"-",
IF('Rent Roll'!$P10&gt;0,
IF(AND('Rent Roll'!$P10&gt;0,EDATE('Rent Roll'!$K10,'Rent Roll'!$P10*12)&gt;='Commercial Lease'!BW$6),
('Rent Roll'!$H10*'Rent Roll'!$D10/12)*((1+'Rent Roll'!$N10)^DATEDIF('Summary &amp; Purchase Assumptions'!$C$18,BW$6,"Y")),
OFFSET(BV16,0,-DATEDIF(EDATE('Rent Roll'!$K10,'Rent Roll'!$P10*12),BW$6,"M"))*((1+'Rent Roll'!$O10)^(DATEDIF(EDATE('Rent Roll'!$K10,'Rent Roll'!$P10*12),BW$6,"Y")+1))),('Rent Roll'!$H10*'Rent Roll'!$D10/12)*((1+'Rent Roll'!$N10)^DATEDIF('Summary &amp; Purchase Assumptions'!$C$18,BW$6,"Y")))))</f>
        <v>-</v>
      </c>
      <c r="BX16" s="227" t="str">
        <f ca="1">IF(BX$6&gt;='Rent Roll'!$M24,('Rent Roll'!$G24*'Rent Roll'!$D10/12)*((1+'Rent Roll'!$X24)^DATEDIF('Rent Roll'!$M24,BX$6,"Y")),
IF(BX$6&gt;'Rent Roll'!$L10,"-",
IF('Rent Roll'!$P10&gt;0,
IF(AND('Rent Roll'!$P10&gt;0,EDATE('Rent Roll'!$K10,'Rent Roll'!$P10*12)&gt;='Commercial Lease'!BX$6),
('Rent Roll'!$H10*'Rent Roll'!$D10/12)*((1+'Rent Roll'!$N10)^DATEDIF('Summary &amp; Purchase Assumptions'!$C$18,BX$6,"Y")),
OFFSET(BW16,0,-DATEDIF(EDATE('Rent Roll'!$K10,'Rent Roll'!$P10*12),BX$6,"M"))*((1+'Rent Roll'!$O10)^(DATEDIF(EDATE('Rent Roll'!$K10,'Rent Roll'!$P10*12),BX$6,"Y")+1))),('Rent Roll'!$H10*'Rent Roll'!$D10/12)*((1+'Rent Roll'!$N10)^DATEDIF('Summary &amp; Purchase Assumptions'!$C$18,BX$6,"Y")))))</f>
        <v>-</v>
      </c>
      <c r="BY16" s="227" t="str">
        <f ca="1">IF(BY$6&gt;='Rent Roll'!$M24,('Rent Roll'!$G24*'Rent Roll'!$D10/12)*((1+'Rent Roll'!$X24)^DATEDIF('Rent Roll'!$M24,BY$6,"Y")),
IF(BY$6&gt;'Rent Roll'!$L10,"-",
IF('Rent Roll'!$P10&gt;0,
IF(AND('Rent Roll'!$P10&gt;0,EDATE('Rent Roll'!$K10,'Rent Roll'!$P10*12)&gt;='Commercial Lease'!BY$6),
('Rent Roll'!$H10*'Rent Roll'!$D10/12)*((1+'Rent Roll'!$N10)^DATEDIF('Summary &amp; Purchase Assumptions'!$C$18,BY$6,"Y")),
OFFSET(BX16,0,-DATEDIF(EDATE('Rent Roll'!$K10,'Rent Roll'!$P10*12),BY$6,"M"))*((1+'Rent Roll'!$O10)^(DATEDIF(EDATE('Rent Roll'!$K10,'Rent Roll'!$P10*12),BY$6,"Y")+1))),('Rent Roll'!$H10*'Rent Roll'!$D10/12)*((1+'Rent Roll'!$N10)^DATEDIF('Summary &amp; Purchase Assumptions'!$C$18,BY$6,"Y")))))</f>
        <v>-</v>
      </c>
      <c r="BZ16" s="227" t="str">
        <f ca="1">IF(BZ$6&gt;='Rent Roll'!$M24,('Rent Roll'!$G24*'Rent Roll'!$D10/12)*((1+'Rent Roll'!$X24)^DATEDIF('Rent Roll'!$M24,BZ$6,"Y")),
IF(BZ$6&gt;'Rent Roll'!$L10,"-",
IF('Rent Roll'!$P10&gt;0,
IF(AND('Rent Roll'!$P10&gt;0,EDATE('Rent Roll'!$K10,'Rent Roll'!$P10*12)&gt;='Commercial Lease'!BZ$6),
('Rent Roll'!$H10*'Rent Roll'!$D10/12)*((1+'Rent Roll'!$N10)^DATEDIF('Summary &amp; Purchase Assumptions'!$C$18,BZ$6,"Y")),
OFFSET(BY16,0,-DATEDIF(EDATE('Rent Roll'!$K10,'Rent Roll'!$P10*12),BZ$6,"M"))*((1+'Rent Roll'!$O10)^(DATEDIF(EDATE('Rent Roll'!$K10,'Rent Roll'!$P10*12),BZ$6,"Y")+1))),('Rent Roll'!$H10*'Rent Roll'!$D10/12)*((1+'Rent Roll'!$N10)^DATEDIF('Summary &amp; Purchase Assumptions'!$C$18,BZ$6,"Y")))))</f>
        <v>-</v>
      </c>
      <c r="CA16" s="227" t="str">
        <f ca="1">IF(CA$6&gt;='Rent Roll'!$M24,('Rent Roll'!$G24*'Rent Roll'!$D10/12)*((1+'Rent Roll'!$X24)^DATEDIF('Rent Roll'!$M24,CA$6,"Y")),
IF(CA$6&gt;'Rent Roll'!$L10,"-",
IF('Rent Roll'!$P10&gt;0,
IF(AND('Rent Roll'!$P10&gt;0,EDATE('Rent Roll'!$K10,'Rent Roll'!$P10*12)&gt;='Commercial Lease'!CA$6),
('Rent Roll'!$H10*'Rent Roll'!$D10/12)*((1+'Rent Roll'!$N10)^DATEDIF('Summary &amp; Purchase Assumptions'!$C$18,CA$6,"Y")),
OFFSET(BZ16,0,-DATEDIF(EDATE('Rent Roll'!$K10,'Rent Roll'!$P10*12),CA$6,"M"))*((1+'Rent Roll'!$O10)^(DATEDIF(EDATE('Rent Roll'!$K10,'Rent Roll'!$P10*12),CA$6,"Y")+1))),('Rent Roll'!$H10*'Rent Roll'!$D10/12)*((1+'Rent Roll'!$N10)^DATEDIF('Summary &amp; Purchase Assumptions'!$C$18,CA$6,"Y")))))</f>
        <v>-</v>
      </c>
      <c r="CB16" s="227" t="str">
        <f ca="1">IF(CB$6&gt;='Rent Roll'!$M24,('Rent Roll'!$G24*'Rent Roll'!$D10/12)*((1+'Rent Roll'!$X24)^DATEDIF('Rent Roll'!$M24,CB$6,"Y")),
IF(CB$6&gt;'Rent Roll'!$L10,"-",
IF('Rent Roll'!$P10&gt;0,
IF(AND('Rent Roll'!$P10&gt;0,EDATE('Rent Roll'!$K10,'Rent Roll'!$P10*12)&gt;='Commercial Lease'!CB$6),
('Rent Roll'!$H10*'Rent Roll'!$D10/12)*((1+'Rent Roll'!$N10)^DATEDIF('Summary &amp; Purchase Assumptions'!$C$18,CB$6,"Y")),
OFFSET(CA16,0,-DATEDIF(EDATE('Rent Roll'!$K10,'Rent Roll'!$P10*12),CB$6,"M"))*((1+'Rent Roll'!$O10)^(DATEDIF(EDATE('Rent Roll'!$K10,'Rent Roll'!$P10*12),CB$6,"Y")+1))),('Rent Roll'!$H10*'Rent Roll'!$D10/12)*((1+'Rent Roll'!$N10)^DATEDIF('Summary &amp; Purchase Assumptions'!$C$18,CB$6,"Y")))))</f>
        <v>-</v>
      </c>
      <c r="CC16" s="227" t="str">
        <f ca="1">IF(CC$6&gt;='Rent Roll'!$M24,('Rent Roll'!$G24*'Rent Roll'!$D10/12)*((1+'Rent Roll'!$X24)^DATEDIF('Rent Roll'!$M24,CC$6,"Y")),
IF(CC$6&gt;'Rent Roll'!$L10,"-",
IF('Rent Roll'!$P10&gt;0,
IF(AND('Rent Roll'!$P10&gt;0,EDATE('Rent Roll'!$K10,'Rent Roll'!$P10*12)&gt;='Commercial Lease'!CC$6),
('Rent Roll'!$H10*'Rent Roll'!$D10/12)*((1+'Rent Roll'!$N10)^DATEDIF('Summary &amp; Purchase Assumptions'!$C$18,CC$6,"Y")),
OFFSET(CB16,0,-DATEDIF(EDATE('Rent Roll'!$K10,'Rent Roll'!$P10*12),CC$6,"M"))*((1+'Rent Roll'!$O10)^(DATEDIF(EDATE('Rent Roll'!$K10,'Rent Roll'!$P10*12),CC$6,"Y")+1))),('Rent Roll'!$H10*'Rent Roll'!$D10/12)*((1+'Rent Roll'!$N10)^DATEDIF('Summary &amp; Purchase Assumptions'!$C$18,CC$6,"Y")))))</f>
        <v>-</v>
      </c>
      <c r="CD16" s="227" t="str">
        <f ca="1">IF(CD$6&gt;='Rent Roll'!$M24,('Rent Roll'!$G24*'Rent Roll'!$D10/12)*((1+'Rent Roll'!$X24)^DATEDIF('Rent Roll'!$M24,CD$6,"Y")),
IF(CD$6&gt;'Rent Roll'!$L10,"-",
IF('Rent Roll'!$P10&gt;0,
IF(AND('Rent Roll'!$P10&gt;0,EDATE('Rent Roll'!$K10,'Rent Roll'!$P10*12)&gt;='Commercial Lease'!CD$6),
('Rent Roll'!$H10*'Rent Roll'!$D10/12)*((1+'Rent Roll'!$N10)^DATEDIF('Summary &amp; Purchase Assumptions'!$C$18,CD$6,"Y")),
OFFSET(CC16,0,-DATEDIF(EDATE('Rent Roll'!$K10,'Rent Roll'!$P10*12),CD$6,"M"))*((1+'Rent Roll'!$O10)^(DATEDIF(EDATE('Rent Roll'!$K10,'Rent Roll'!$P10*12),CD$6,"Y")+1))),('Rent Roll'!$H10*'Rent Roll'!$D10/12)*((1+'Rent Roll'!$N10)^DATEDIF('Summary &amp; Purchase Assumptions'!$C$18,CD$6,"Y")))))</f>
        <v>-</v>
      </c>
      <c r="CE16" s="227" t="str">
        <f ca="1">IF(CE$6&gt;='Rent Roll'!$M24,('Rent Roll'!$G24*'Rent Roll'!$D10/12)*((1+'Rent Roll'!$X24)^DATEDIF('Rent Roll'!$M24,CE$6,"Y")),
IF(CE$6&gt;'Rent Roll'!$L10,"-",
IF('Rent Roll'!$P10&gt;0,
IF(AND('Rent Roll'!$P10&gt;0,EDATE('Rent Roll'!$K10,'Rent Roll'!$P10*12)&gt;='Commercial Lease'!CE$6),
('Rent Roll'!$H10*'Rent Roll'!$D10/12)*((1+'Rent Roll'!$N10)^DATEDIF('Summary &amp; Purchase Assumptions'!$C$18,CE$6,"Y")),
OFFSET(CD16,0,-DATEDIF(EDATE('Rent Roll'!$K10,'Rent Roll'!$P10*12),CE$6,"M"))*((1+'Rent Roll'!$O10)^(DATEDIF(EDATE('Rent Roll'!$K10,'Rent Roll'!$P10*12),CE$6,"Y")+1))),('Rent Roll'!$H10*'Rent Roll'!$D10/12)*((1+'Rent Roll'!$N10)^DATEDIF('Summary &amp; Purchase Assumptions'!$C$18,CE$6,"Y")))))</f>
        <v>-</v>
      </c>
      <c r="CF16" s="227" t="str">
        <f ca="1">IF(CF$6&gt;='Rent Roll'!$M24,('Rent Roll'!$G24*'Rent Roll'!$D10/12)*((1+'Rent Roll'!$X24)^DATEDIF('Rent Roll'!$M24,CF$6,"Y")),
IF(CF$6&gt;'Rent Roll'!$L10,"-",
IF('Rent Roll'!$P10&gt;0,
IF(AND('Rent Roll'!$P10&gt;0,EDATE('Rent Roll'!$K10,'Rent Roll'!$P10*12)&gt;='Commercial Lease'!CF$6),
('Rent Roll'!$H10*'Rent Roll'!$D10/12)*((1+'Rent Roll'!$N10)^DATEDIF('Summary &amp; Purchase Assumptions'!$C$18,CF$6,"Y")),
OFFSET(CE16,0,-DATEDIF(EDATE('Rent Roll'!$K10,'Rent Roll'!$P10*12),CF$6,"M"))*((1+'Rent Roll'!$O10)^(DATEDIF(EDATE('Rent Roll'!$K10,'Rent Roll'!$P10*12),CF$6,"Y")+1))),('Rent Roll'!$H10*'Rent Roll'!$D10/12)*((1+'Rent Roll'!$N10)^DATEDIF('Summary &amp; Purchase Assumptions'!$C$18,CF$6,"Y")))))</f>
        <v>-</v>
      </c>
      <c r="CG16" s="227" t="str">
        <f ca="1">IF(CG$6&gt;='Rent Roll'!$M24,('Rent Roll'!$G24*'Rent Roll'!$D10/12)*((1+'Rent Roll'!$X24)^DATEDIF('Rent Roll'!$M24,CG$6,"Y")),
IF(CG$6&gt;'Rent Roll'!$L10,"-",
IF('Rent Roll'!$P10&gt;0,
IF(AND('Rent Roll'!$P10&gt;0,EDATE('Rent Roll'!$K10,'Rent Roll'!$P10*12)&gt;='Commercial Lease'!CG$6),
('Rent Roll'!$H10*'Rent Roll'!$D10/12)*((1+'Rent Roll'!$N10)^DATEDIF('Summary &amp; Purchase Assumptions'!$C$18,CG$6,"Y")),
OFFSET(CF16,0,-DATEDIF(EDATE('Rent Roll'!$K10,'Rent Roll'!$P10*12),CG$6,"M"))*((1+'Rent Roll'!$O10)^(DATEDIF(EDATE('Rent Roll'!$K10,'Rent Roll'!$P10*12),CG$6,"Y")+1))),('Rent Roll'!$H10*'Rent Roll'!$D10/12)*((1+'Rent Roll'!$N10)^DATEDIF('Summary &amp; Purchase Assumptions'!$C$18,CG$6,"Y")))))</f>
        <v>-</v>
      </c>
      <c r="CH16" s="227" t="str">
        <f ca="1">IF(CH$6&gt;='Rent Roll'!$M24,('Rent Roll'!$G24*'Rent Roll'!$D10/12)*((1+'Rent Roll'!$X24)^DATEDIF('Rent Roll'!$M24,CH$6,"Y")),
IF(CH$6&gt;'Rent Roll'!$L10,"-",
IF('Rent Roll'!$P10&gt;0,
IF(AND('Rent Roll'!$P10&gt;0,EDATE('Rent Roll'!$K10,'Rent Roll'!$P10*12)&gt;='Commercial Lease'!CH$6),
('Rent Roll'!$H10*'Rent Roll'!$D10/12)*((1+'Rent Roll'!$N10)^DATEDIF('Summary &amp; Purchase Assumptions'!$C$18,CH$6,"Y")),
OFFSET(CG16,0,-DATEDIF(EDATE('Rent Roll'!$K10,'Rent Roll'!$P10*12),CH$6,"M"))*((1+'Rent Roll'!$O10)^(DATEDIF(EDATE('Rent Roll'!$K10,'Rent Roll'!$P10*12),CH$6,"Y")+1))),('Rent Roll'!$H10*'Rent Roll'!$D10/12)*((1+'Rent Roll'!$N10)^DATEDIF('Summary &amp; Purchase Assumptions'!$C$18,CH$6,"Y")))))</f>
        <v>-</v>
      </c>
      <c r="CI16" s="227" t="str">
        <f ca="1">IF(CI$6&gt;='Rent Roll'!$M24,('Rent Roll'!$G24*'Rent Roll'!$D10/12)*((1+'Rent Roll'!$X24)^DATEDIF('Rent Roll'!$M24,CI$6,"Y")),
IF(CI$6&gt;'Rent Roll'!$L10,"-",
IF('Rent Roll'!$P10&gt;0,
IF(AND('Rent Roll'!$P10&gt;0,EDATE('Rent Roll'!$K10,'Rent Roll'!$P10*12)&gt;='Commercial Lease'!CI$6),
('Rent Roll'!$H10*'Rent Roll'!$D10/12)*((1+'Rent Roll'!$N10)^DATEDIF('Summary &amp; Purchase Assumptions'!$C$18,CI$6,"Y")),
OFFSET(CH16,0,-DATEDIF(EDATE('Rent Roll'!$K10,'Rent Roll'!$P10*12),CI$6,"M"))*((1+'Rent Roll'!$O10)^(DATEDIF(EDATE('Rent Roll'!$K10,'Rent Roll'!$P10*12),CI$6,"Y")+1))),('Rent Roll'!$H10*'Rent Roll'!$D10/12)*((1+'Rent Roll'!$N10)^DATEDIF('Summary &amp; Purchase Assumptions'!$C$18,CI$6,"Y")))))</f>
        <v>-</v>
      </c>
      <c r="CJ16" s="227" t="str">
        <f ca="1">IF(CJ$6&gt;='Rent Roll'!$M24,('Rent Roll'!$G24*'Rent Roll'!$D10/12)*((1+'Rent Roll'!$X24)^DATEDIF('Rent Roll'!$M24,CJ$6,"Y")),
IF(CJ$6&gt;'Rent Roll'!$L10,"-",
IF('Rent Roll'!$P10&gt;0,
IF(AND('Rent Roll'!$P10&gt;0,EDATE('Rent Roll'!$K10,'Rent Roll'!$P10*12)&gt;='Commercial Lease'!CJ$6),
('Rent Roll'!$H10*'Rent Roll'!$D10/12)*((1+'Rent Roll'!$N10)^DATEDIF('Summary &amp; Purchase Assumptions'!$C$18,CJ$6,"Y")),
OFFSET(CI16,0,-DATEDIF(EDATE('Rent Roll'!$K10,'Rent Roll'!$P10*12),CJ$6,"M"))*((1+'Rent Roll'!$O10)^(DATEDIF(EDATE('Rent Roll'!$K10,'Rent Roll'!$P10*12),CJ$6,"Y")+1))),('Rent Roll'!$H10*'Rent Roll'!$D10/12)*((1+'Rent Roll'!$N10)^DATEDIF('Summary &amp; Purchase Assumptions'!$C$18,CJ$6,"Y")))))</f>
        <v>-</v>
      </c>
      <c r="CK16" s="227" t="str">
        <f ca="1">IF(CK$6&gt;='Rent Roll'!$M24,('Rent Roll'!$G24*'Rent Roll'!$D10/12)*((1+'Rent Roll'!$X24)^DATEDIF('Rent Roll'!$M24,CK$6,"Y")),
IF(CK$6&gt;'Rent Roll'!$L10,"-",
IF('Rent Roll'!$P10&gt;0,
IF(AND('Rent Roll'!$P10&gt;0,EDATE('Rent Roll'!$K10,'Rent Roll'!$P10*12)&gt;='Commercial Lease'!CK$6),
('Rent Roll'!$H10*'Rent Roll'!$D10/12)*((1+'Rent Roll'!$N10)^DATEDIF('Summary &amp; Purchase Assumptions'!$C$18,CK$6,"Y")),
OFFSET(CJ16,0,-DATEDIF(EDATE('Rent Roll'!$K10,'Rent Roll'!$P10*12),CK$6,"M"))*((1+'Rent Roll'!$O10)^(DATEDIF(EDATE('Rent Roll'!$K10,'Rent Roll'!$P10*12),CK$6,"Y")+1))),('Rent Roll'!$H10*'Rent Roll'!$D10/12)*((1+'Rent Roll'!$N10)^DATEDIF('Summary &amp; Purchase Assumptions'!$C$18,CK$6,"Y")))))</f>
        <v>-</v>
      </c>
      <c r="CL16" s="227" t="str">
        <f ca="1">IF(CL$6&gt;='Rent Roll'!$M24,('Rent Roll'!$G24*'Rent Roll'!$D10/12)*((1+'Rent Roll'!$X24)^DATEDIF('Rent Roll'!$M24,CL$6,"Y")),
IF(CL$6&gt;'Rent Roll'!$L10,"-",
IF('Rent Roll'!$P10&gt;0,
IF(AND('Rent Roll'!$P10&gt;0,EDATE('Rent Roll'!$K10,'Rent Roll'!$P10*12)&gt;='Commercial Lease'!CL$6),
('Rent Roll'!$H10*'Rent Roll'!$D10/12)*((1+'Rent Roll'!$N10)^DATEDIF('Summary &amp; Purchase Assumptions'!$C$18,CL$6,"Y")),
OFFSET(CK16,0,-DATEDIF(EDATE('Rent Roll'!$K10,'Rent Roll'!$P10*12),CL$6,"M"))*((1+'Rent Roll'!$O10)^(DATEDIF(EDATE('Rent Roll'!$K10,'Rent Roll'!$P10*12),CL$6,"Y")+1))),('Rent Roll'!$H10*'Rent Roll'!$D10/12)*((1+'Rent Roll'!$N10)^DATEDIF('Summary &amp; Purchase Assumptions'!$C$18,CL$6,"Y")))))</f>
        <v>-</v>
      </c>
      <c r="CM16" s="227" t="str">
        <f ca="1">IF(CM$6&gt;='Rent Roll'!$M24,('Rent Roll'!$G24*'Rent Roll'!$D10/12)*((1+'Rent Roll'!$X24)^DATEDIF('Rent Roll'!$M24,CM$6,"Y")),
IF(CM$6&gt;'Rent Roll'!$L10,"-",
IF('Rent Roll'!$P10&gt;0,
IF(AND('Rent Roll'!$P10&gt;0,EDATE('Rent Roll'!$K10,'Rent Roll'!$P10*12)&gt;='Commercial Lease'!CM$6),
('Rent Roll'!$H10*'Rent Roll'!$D10/12)*((1+'Rent Roll'!$N10)^DATEDIF('Summary &amp; Purchase Assumptions'!$C$18,CM$6,"Y")),
OFFSET(CL16,0,-DATEDIF(EDATE('Rent Roll'!$K10,'Rent Roll'!$P10*12),CM$6,"M"))*((1+'Rent Roll'!$O10)^(DATEDIF(EDATE('Rent Roll'!$K10,'Rent Roll'!$P10*12),CM$6,"Y")+1))),('Rent Roll'!$H10*'Rent Roll'!$D10/12)*((1+'Rent Roll'!$N10)^DATEDIF('Summary &amp; Purchase Assumptions'!$C$18,CM$6,"Y")))))</f>
        <v>-</v>
      </c>
      <c r="CN16" s="227" t="str">
        <f ca="1">IF(CN$6&gt;='Rent Roll'!$M24,('Rent Roll'!$G24*'Rent Roll'!$D10/12)*((1+'Rent Roll'!$X24)^DATEDIF('Rent Roll'!$M24,CN$6,"Y")),
IF(CN$6&gt;'Rent Roll'!$L10,"-",
IF('Rent Roll'!$P10&gt;0,
IF(AND('Rent Roll'!$P10&gt;0,EDATE('Rent Roll'!$K10,'Rent Roll'!$P10*12)&gt;='Commercial Lease'!CN$6),
('Rent Roll'!$H10*'Rent Roll'!$D10/12)*((1+'Rent Roll'!$N10)^DATEDIF('Summary &amp; Purchase Assumptions'!$C$18,CN$6,"Y")),
OFFSET(CM16,0,-DATEDIF(EDATE('Rent Roll'!$K10,'Rent Roll'!$P10*12),CN$6,"M"))*((1+'Rent Roll'!$O10)^(DATEDIF(EDATE('Rent Roll'!$K10,'Rent Roll'!$P10*12),CN$6,"Y")+1))),('Rent Roll'!$H10*'Rent Roll'!$D10/12)*((1+'Rent Roll'!$N10)^DATEDIF('Summary &amp; Purchase Assumptions'!$C$18,CN$6,"Y")))))</f>
        <v>-</v>
      </c>
      <c r="CO16" s="227" t="str">
        <f ca="1">IF(CO$6&gt;='Rent Roll'!$M24,('Rent Roll'!$G24*'Rent Roll'!$D10/12)*((1+'Rent Roll'!$X24)^DATEDIF('Rent Roll'!$M24,CO$6,"Y")),
IF(CO$6&gt;'Rent Roll'!$L10,"-",
IF('Rent Roll'!$P10&gt;0,
IF(AND('Rent Roll'!$P10&gt;0,EDATE('Rent Roll'!$K10,'Rent Roll'!$P10*12)&gt;='Commercial Lease'!CO$6),
('Rent Roll'!$H10*'Rent Roll'!$D10/12)*((1+'Rent Roll'!$N10)^DATEDIF('Summary &amp; Purchase Assumptions'!$C$18,CO$6,"Y")),
OFFSET(CN16,0,-DATEDIF(EDATE('Rent Roll'!$K10,'Rent Roll'!$P10*12),CO$6,"M"))*((1+'Rent Roll'!$O10)^(DATEDIF(EDATE('Rent Roll'!$K10,'Rent Roll'!$P10*12),CO$6,"Y")+1))),('Rent Roll'!$H10*'Rent Roll'!$D10/12)*((1+'Rent Roll'!$N10)^DATEDIF('Summary &amp; Purchase Assumptions'!$C$18,CO$6,"Y")))))</f>
        <v>-</v>
      </c>
      <c r="CP16" s="227" t="str">
        <f ca="1">IF(CP$6&gt;='Rent Roll'!$M24,('Rent Roll'!$G24*'Rent Roll'!$D10/12)*((1+'Rent Roll'!$X24)^DATEDIF('Rent Roll'!$M24,CP$6,"Y")),
IF(CP$6&gt;'Rent Roll'!$L10,"-",
IF('Rent Roll'!$P10&gt;0,
IF(AND('Rent Roll'!$P10&gt;0,EDATE('Rent Roll'!$K10,'Rent Roll'!$P10*12)&gt;='Commercial Lease'!CP$6),
('Rent Roll'!$H10*'Rent Roll'!$D10/12)*((1+'Rent Roll'!$N10)^DATEDIF('Summary &amp; Purchase Assumptions'!$C$18,CP$6,"Y")),
OFFSET(CO16,0,-DATEDIF(EDATE('Rent Roll'!$K10,'Rent Roll'!$P10*12),CP$6,"M"))*((1+'Rent Roll'!$O10)^(DATEDIF(EDATE('Rent Roll'!$K10,'Rent Roll'!$P10*12),CP$6,"Y")+1))),('Rent Roll'!$H10*'Rent Roll'!$D10/12)*((1+'Rent Roll'!$N10)^DATEDIF('Summary &amp; Purchase Assumptions'!$C$18,CP$6,"Y")))))</f>
        <v>-</v>
      </c>
      <c r="CQ16" s="227" t="str">
        <f ca="1">IF(CQ$6&gt;='Rent Roll'!$M24,('Rent Roll'!$G24*'Rent Roll'!$D10/12)*((1+'Rent Roll'!$X24)^DATEDIF('Rent Roll'!$M24,CQ$6,"Y")),
IF(CQ$6&gt;'Rent Roll'!$L10,"-",
IF('Rent Roll'!$P10&gt;0,
IF(AND('Rent Roll'!$P10&gt;0,EDATE('Rent Roll'!$K10,'Rent Roll'!$P10*12)&gt;='Commercial Lease'!CQ$6),
('Rent Roll'!$H10*'Rent Roll'!$D10/12)*((1+'Rent Roll'!$N10)^DATEDIF('Summary &amp; Purchase Assumptions'!$C$18,CQ$6,"Y")),
OFFSET(CP16,0,-DATEDIF(EDATE('Rent Roll'!$K10,'Rent Roll'!$P10*12),CQ$6,"M"))*((1+'Rent Roll'!$O10)^(DATEDIF(EDATE('Rent Roll'!$K10,'Rent Roll'!$P10*12),CQ$6,"Y")+1))),('Rent Roll'!$H10*'Rent Roll'!$D10/12)*((1+'Rent Roll'!$N10)^DATEDIF('Summary &amp; Purchase Assumptions'!$C$18,CQ$6,"Y")))))</f>
        <v>-</v>
      </c>
      <c r="CR16" s="227" t="str">
        <f ca="1">IF(CR$6&gt;='Rent Roll'!$M24,('Rent Roll'!$G24*'Rent Roll'!$D10/12)*((1+'Rent Roll'!$X24)^DATEDIF('Rent Roll'!$M24,CR$6,"Y")),
IF(CR$6&gt;'Rent Roll'!$L10,"-",
IF('Rent Roll'!$P10&gt;0,
IF(AND('Rent Roll'!$P10&gt;0,EDATE('Rent Roll'!$K10,'Rent Roll'!$P10*12)&gt;='Commercial Lease'!CR$6),
('Rent Roll'!$H10*'Rent Roll'!$D10/12)*((1+'Rent Roll'!$N10)^DATEDIF('Summary &amp; Purchase Assumptions'!$C$18,CR$6,"Y")),
OFFSET(CQ16,0,-DATEDIF(EDATE('Rent Roll'!$K10,'Rent Roll'!$P10*12),CR$6,"M"))*((1+'Rent Roll'!$O10)^(DATEDIF(EDATE('Rent Roll'!$K10,'Rent Roll'!$P10*12),CR$6,"Y")+1))),('Rent Roll'!$H10*'Rent Roll'!$D10/12)*((1+'Rent Roll'!$N10)^DATEDIF('Summary &amp; Purchase Assumptions'!$C$18,CR$6,"Y")))))</f>
        <v>-</v>
      </c>
      <c r="CS16" s="227" t="str">
        <f ca="1">IF(CS$6&gt;='Rent Roll'!$M24,('Rent Roll'!$G24*'Rent Roll'!$D10/12)*((1+'Rent Roll'!$X24)^DATEDIF('Rent Roll'!$M24,CS$6,"Y")),
IF(CS$6&gt;'Rent Roll'!$L10,"-",
IF('Rent Roll'!$P10&gt;0,
IF(AND('Rent Roll'!$P10&gt;0,EDATE('Rent Roll'!$K10,'Rent Roll'!$P10*12)&gt;='Commercial Lease'!CS$6),
('Rent Roll'!$H10*'Rent Roll'!$D10/12)*((1+'Rent Roll'!$N10)^DATEDIF('Summary &amp; Purchase Assumptions'!$C$18,CS$6,"Y")),
OFFSET(CR16,0,-DATEDIF(EDATE('Rent Roll'!$K10,'Rent Roll'!$P10*12),CS$6,"M"))*((1+'Rent Roll'!$O10)^(DATEDIF(EDATE('Rent Roll'!$K10,'Rent Roll'!$P10*12),CS$6,"Y")+1))),('Rent Roll'!$H10*'Rent Roll'!$D10/12)*((1+'Rent Roll'!$N10)^DATEDIF('Summary &amp; Purchase Assumptions'!$C$18,CS$6,"Y")))))</f>
        <v>-</v>
      </c>
      <c r="CT16" s="227" t="str">
        <f ca="1">IF(CT$6&gt;='Rent Roll'!$M24,('Rent Roll'!$G24*'Rent Roll'!$D10/12)*((1+'Rent Roll'!$X24)^DATEDIF('Rent Roll'!$M24,CT$6,"Y")),
IF(CT$6&gt;'Rent Roll'!$L10,"-",
IF('Rent Roll'!$P10&gt;0,
IF(AND('Rent Roll'!$P10&gt;0,EDATE('Rent Roll'!$K10,'Rent Roll'!$P10*12)&gt;='Commercial Lease'!CT$6),
('Rent Roll'!$H10*'Rent Roll'!$D10/12)*((1+'Rent Roll'!$N10)^DATEDIF('Summary &amp; Purchase Assumptions'!$C$18,CT$6,"Y")),
OFFSET(CS16,0,-DATEDIF(EDATE('Rent Roll'!$K10,'Rent Roll'!$P10*12),CT$6,"M"))*((1+'Rent Roll'!$O10)^(DATEDIF(EDATE('Rent Roll'!$K10,'Rent Roll'!$P10*12),CT$6,"Y")+1))),('Rent Roll'!$H10*'Rent Roll'!$D10/12)*((1+'Rent Roll'!$N10)^DATEDIF('Summary &amp; Purchase Assumptions'!$C$18,CT$6,"Y")))))</f>
        <v>-</v>
      </c>
      <c r="CU16" s="227" t="str">
        <f ca="1">IF(CU$6&gt;='Rent Roll'!$M24,('Rent Roll'!$G24*'Rent Roll'!$D10/12)*((1+'Rent Roll'!$X24)^DATEDIF('Rent Roll'!$M24,CU$6,"Y")),
IF(CU$6&gt;'Rent Roll'!$L10,"-",
IF('Rent Roll'!$P10&gt;0,
IF(AND('Rent Roll'!$P10&gt;0,EDATE('Rent Roll'!$K10,'Rent Roll'!$P10*12)&gt;='Commercial Lease'!CU$6),
('Rent Roll'!$H10*'Rent Roll'!$D10/12)*((1+'Rent Roll'!$N10)^DATEDIF('Summary &amp; Purchase Assumptions'!$C$18,CU$6,"Y")),
OFFSET(CT16,0,-DATEDIF(EDATE('Rent Roll'!$K10,'Rent Roll'!$P10*12),CU$6,"M"))*((1+'Rent Roll'!$O10)^(DATEDIF(EDATE('Rent Roll'!$K10,'Rent Roll'!$P10*12),CU$6,"Y")+1))),('Rent Roll'!$H10*'Rent Roll'!$D10/12)*((1+'Rent Roll'!$N10)^DATEDIF('Summary &amp; Purchase Assumptions'!$C$18,CU$6,"Y")))))</f>
        <v>-</v>
      </c>
      <c r="CV16" s="227" t="str">
        <f ca="1">IF(CV$6&gt;='Rent Roll'!$M24,('Rent Roll'!$G24*'Rent Roll'!$D10/12)*((1+'Rent Roll'!$X24)^DATEDIF('Rent Roll'!$M24,CV$6,"Y")),
IF(CV$6&gt;'Rent Roll'!$L10,"-",
IF('Rent Roll'!$P10&gt;0,
IF(AND('Rent Roll'!$P10&gt;0,EDATE('Rent Roll'!$K10,'Rent Roll'!$P10*12)&gt;='Commercial Lease'!CV$6),
('Rent Roll'!$H10*'Rent Roll'!$D10/12)*((1+'Rent Roll'!$N10)^DATEDIF('Summary &amp; Purchase Assumptions'!$C$18,CV$6,"Y")),
OFFSET(CU16,0,-DATEDIF(EDATE('Rent Roll'!$K10,'Rent Roll'!$P10*12),CV$6,"M"))*((1+'Rent Roll'!$O10)^(DATEDIF(EDATE('Rent Roll'!$K10,'Rent Roll'!$P10*12),CV$6,"Y")+1))),('Rent Roll'!$H10*'Rent Roll'!$D10/12)*((1+'Rent Roll'!$N10)^DATEDIF('Summary &amp; Purchase Assumptions'!$C$18,CV$6,"Y")))))</f>
        <v>-</v>
      </c>
      <c r="CW16" s="227" t="str">
        <f ca="1">IF(CW$6&gt;='Rent Roll'!$M24,('Rent Roll'!$G24*'Rent Roll'!$D10/12)*((1+'Rent Roll'!$X24)^DATEDIF('Rent Roll'!$M24,CW$6,"Y")),
IF(CW$6&gt;'Rent Roll'!$L10,"-",
IF('Rent Roll'!$P10&gt;0,
IF(AND('Rent Roll'!$P10&gt;0,EDATE('Rent Roll'!$K10,'Rent Roll'!$P10*12)&gt;='Commercial Lease'!CW$6),
('Rent Roll'!$H10*'Rent Roll'!$D10/12)*((1+'Rent Roll'!$N10)^DATEDIF('Summary &amp; Purchase Assumptions'!$C$18,CW$6,"Y")),
OFFSET(CV16,0,-DATEDIF(EDATE('Rent Roll'!$K10,'Rent Roll'!$P10*12),CW$6,"M"))*((1+'Rent Roll'!$O10)^(DATEDIF(EDATE('Rent Roll'!$K10,'Rent Roll'!$P10*12),CW$6,"Y")+1))),('Rent Roll'!$H10*'Rent Roll'!$D10/12)*((1+'Rent Roll'!$N10)^DATEDIF('Summary &amp; Purchase Assumptions'!$C$18,CW$6,"Y")))))</f>
        <v>-</v>
      </c>
      <c r="CX16" s="227" t="str">
        <f ca="1">IF(CX$6&gt;='Rent Roll'!$M24,('Rent Roll'!$G24*'Rent Roll'!$D10/12)*((1+'Rent Roll'!$X24)^DATEDIF('Rent Roll'!$M24,CX$6,"Y")),
IF(CX$6&gt;'Rent Roll'!$L10,"-",
IF('Rent Roll'!$P10&gt;0,
IF(AND('Rent Roll'!$P10&gt;0,EDATE('Rent Roll'!$K10,'Rent Roll'!$P10*12)&gt;='Commercial Lease'!CX$6),
('Rent Roll'!$H10*'Rent Roll'!$D10/12)*((1+'Rent Roll'!$N10)^DATEDIF('Summary &amp; Purchase Assumptions'!$C$18,CX$6,"Y")),
OFFSET(CW16,0,-DATEDIF(EDATE('Rent Roll'!$K10,'Rent Roll'!$P10*12),CX$6,"M"))*((1+'Rent Roll'!$O10)^(DATEDIF(EDATE('Rent Roll'!$K10,'Rent Roll'!$P10*12),CX$6,"Y")+1))),('Rent Roll'!$H10*'Rent Roll'!$D10/12)*((1+'Rent Roll'!$N10)^DATEDIF('Summary &amp; Purchase Assumptions'!$C$18,CX$6,"Y")))))</f>
        <v>-</v>
      </c>
      <c r="CY16" s="227" t="str">
        <f ca="1">IF(CY$6&gt;='Rent Roll'!$M24,('Rent Roll'!$G24*'Rent Roll'!$D10/12)*((1+'Rent Roll'!$X24)^DATEDIF('Rent Roll'!$M24,CY$6,"Y")),
IF(CY$6&gt;'Rent Roll'!$L10,"-",
IF('Rent Roll'!$P10&gt;0,
IF(AND('Rent Roll'!$P10&gt;0,EDATE('Rent Roll'!$K10,'Rent Roll'!$P10*12)&gt;='Commercial Lease'!CY$6),
('Rent Roll'!$H10*'Rent Roll'!$D10/12)*((1+'Rent Roll'!$N10)^DATEDIF('Summary &amp; Purchase Assumptions'!$C$18,CY$6,"Y")),
OFFSET(CX16,0,-DATEDIF(EDATE('Rent Roll'!$K10,'Rent Roll'!$P10*12),CY$6,"M"))*((1+'Rent Roll'!$O10)^(DATEDIF(EDATE('Rent Roll'!$K10,'Rent Roll'!$P10*12),CY$6,"Y")+1))),('Rent Roll'!$H10*'Rent Roll'!$D10/12)*((1+'Rent Roll'!$N10)^DATEDIF('Summary &amp; Purchase Assumptions'!$C$18,CY$6,"Y")))))</f>
        <v>-</v>
      </c>
      <c r="CZ16" s="227" t="str">
        <f ca="1">IF(CZ$6&gt;='Rent Roll'!$M24,('Rent Roll'!$G24*'Rent Roll'!$D10/12)*((1+'Rent Roll'!$X24)^DATEDIF('Rent Roll'!$M24,CZ$6,"Y")),
IF(CZ$6&gt;'Rent Roll'!$L10,"-",
IF('Rent Roll'!$P10&gt;0,
IF(AND('Rent Roll'!$P10&gt;0,EDATE('Rent Roll'!$K10,'Rent Roll'!$P10*12)&gt;='Commercial Lease'!CZ$6),
('Rent Roll'!$H10*'Rent Roll'!$D10/12)*((1+'Rent Roll'!$N10)^DATEDIF('Summary &amp; Purchase Assumptions'!$C$18,CZ$6,"Y")),
OFFSET(CY16,0,-DATEDIF(EDATE('Rent Roll'!$K10,'Rent Roll'!$P10*12),CZ$6,"M"))*((1+'Rent Roll'!$O10)^(DATEDIF(EDATE('Rent Roll'!$K10,'Rent Roll'!$P10*12),CZ$6,"Y")+1))),('Rent Roll'!$H10*'Rent Roll'!$D10/12)*((1+'Rent Roll'!$N10)^DATEDIF('Summary &amp; Purchase Assumptions'!$C$18,CZ$6,"Y")))))</f>
        <v>-</v>
      </c>
      <c r="DA16" s="227" t="str">
        <f ca="1">IF(DA$6&gt;='Rent Roll'!$M24,('Rent Roll'!$G24*'Rent Roll'!$D10/12)*((1+'Rent Roll'!$X24)^DATEDIF('Rent Roll'!$M24,DA$6,"Y")),
IF(DA$6&gt;'Rent Roll'!$L10,"-",
IF('Rent Roll'!$P10&gt;0,
IF(AND('Rent Roll'!$P10&gt;0,EDATE('Rent Roll'!$K10,'Rent Roll'!$P10*12)&gt;='Commercial Lease'!DA$6),
('Rent Roll'!$H10*'Rent Roll'!$D10/12)*((1+'Rent Roll'!$N10)^DATEDIF('Summary &amp; Purchase Assumptions'!$C$18,DA$6,"Y")),
OFFSET(CZ16,0,-DATEDIF(EDATE('Rent Roll'!$K10,'Rent Roll'!$P10*12),DA$6,"M"))*((1+'Rent Roll'!$O10)^(DATEDIF(EDATE('Rent Roll'!$K10,'Rent Roll'!$P10*12),DA$6,"Y")+1))),('Rent Roll'!$H10*'Rent Roll'!$D10/12)*((1+'Rent Roll'!$N10)^DATEDIF('Summary &amp; Purchase Assumptions'!$C$18,DA$6,"Y")))))</f>
        <v>-</v>
      </c>
      <c r="DB16" s="227" t="str">
        <f ca="1">IF(DB$6&gt;='Rent Roll'!$M24,('Rent Roll'!$G24*'Rent Roll'!$D10/12)*((1+'Rent Roll'!$X24)^DATEDIF('Rent Roll'!$M24,DB$6,"Y")),
IF(DB$6&gt;'Rent Roll'!$L10,"-",
IF('Rent Roll'!$P10&gt;0,
IF(AND('Rent Roll'!$P10&gt;0,EDATE('Rent Roll'!$K10,'Rent Roll'!$P10*12)&gt;='Commercial Lease'!DB$6),
('Rent Roll'!$H10*'Rent Roll'!$D10/12)*((1+'Rent Roll'!$N10)^DATEDIF('Summary &amp; Purchase Assumptions'!$C$18,DB$6,"Y")),
OFFSET(DA16,0,-DATEDIF(EDATE('Rent Roll'!$K10,'Rent Roll'!$P10*12),DB$6,"M"))*((1+'Rent Roll'!$O10)^(DATEDIF(EDATE('Rent Roll'!$K10,'Rent Roll'!$P10*12),DB$6,"Y")+1))),('Rent Roll'!$H10*'Rent Roll'!$D10/12)*((1+'Rent Roll'!$N10)^DATEDIF('Summary &amp; Purchase Assumptions'!$C$18,DB$6,"Y")))))</f>
        <v>-</v>
      </c>
      <c r="DC16" s="227" t="str">
        <f ca="1">IF(DC$6&gt;='Rent Roll'!$M24,('Rent Roll'!$G24*'Rent Roll'!$D10/12)*((1+'Rent Roll'!$X24)^DATEDIF('Rent Roll'!$M24,DC$6,"Y")),
IF(DC$6&gt;'Rent Roll'!$L10,"-",
IF('Rent Roll'!$P10&gt;0,
IF(AND('Rent Roll'!$P10&gt;0,EDATE('Rent Roll'!$K10,'Rent Roll'!$P10*12)&gt;='Commercial Lease'!DC$6),
('Rent Roll'!$H10*'Rent Roll'!$D10/12)*((1+'Rent Roll'!$N10)^DATEDIF('Summary &amp; Purchase Assumptions'!$C$18,DC$6,"Y")),
OFFSET(DB16,0,-DATEDIF(EDATE('Rent Roll'!$K10,'Rent Roll'!$P10*12),DC$6,"M"))*((1+'Rent Roll'!$O10)^(DATEDIF(EDATE('Rent Roll'!$K10,'Rent Roll'!$P10*12),DC$6,"Y")+1))),('Rent Roll'!$H10*'Rent Roll'!$D10/12)*((1+'Rent Roll'!$N10)^DATEDIF('Summary &amp; Purchase Assumptions'!$C$18,DC$6,"Y")))))</f>
        <v>-</v>
      </c>
      <c r="DD16" s="227" t="str">
        <f ca="1">IF(DD$6&gt;='Rent Roll'!$M24,('Rent Roll'!$G24*'Rent Roll'!$D10/12)*((1+'Rent Roll'!$X24)^DATEDIF('Rent Roll'!$M24,DD$6,"Y")),
IF(DD$6&gt;'Rent Roll'!$L10,"-",
IF('Rent Roll'!$P10&gt;0,
IF(AND('Rent Roll'!$P10&gt;0,EDATE('Rent Roll'!$K10,'Rent Roll'!$P10*12)&gt;='Commercial Lease'!DD$6),
('Rent Roll'!$H10*'Rent Roll'!$D10/12)*((1+'Rent Roll'!$N10)^DATEDIF('Summary &amp; Purchase Assumptions'!$C$18,DD$6,"Y")),
OFFSET(DC16,0,-DATEDIF(EDATE('Rent Roll'!$K10,'Rent Roll'!$P10*12),DD$6,"M"))*((1+'Rent Roll'!$O10)^(DATEDIF(EDATE('Rent Roll'!$K10,'Rent Roll'!$P10*12),DD$6,"Y")+1))),('Rent Roll'!$H10*'Rent Roll'!$D10/12)*((1+'Rent Roll'!$N10)^DATEDIF('Summary &amp; Purchase Assumptions'!$C$18,DD$6,"Y")))))</f>
        <v>-</v>
      </c>
      <c r="DE16" s="227" t="str">
        <f ca="1">IF(DE$6&gt;='Rent Roll'!$M24,('Rent Roll'!$G24*'Rent Roll'!$D10/12)*((1+'Rent Roll'!$X24)^DATEDIF('Rent Roll'!$M24,DE$6,"Y")),
IF(DE$6&gt;'Rent Roll'!$L10,"-",
IF('Rent Roll'!$P10&gt;0,
IF(AND('Rent Roll'!$P10&gt;0,EDATE('Rent Roll'!$K10,'Rent Roll'!$P10*12)&gt;='Commercial Lease'!DE$6),
('Rent Roll'!$H10*'Rent Roll'!$D10/12)*((1+'Rent Roll'!$N10)^DATEDIF('Summary &amp; Purchase Assumptions'!$C$18,DE$6,"Y")),
OFFSET(DD16,0,-DATEDIF(EDATE('Rent Roll'!$K10,'Rent Roll'!$P10*12),DE$6,"M"))*((1+'Rent Roll'!$O10)^(DATEDIF(EDATE('Rent Roll'!$K10,'Rent Roll'!$P10*12),DE$6,"Y")+1))),('Rent Roll'!$H10*'Rent Roll'!$D10/12)*((1+'Rent Roll'!$N10)^DATEDIF('Summary &amp; Purchase Assumptions'!$C$18,DE$6,"Y")))))</f>
        <v>-</v>
      </c>
      <c r="DF16" s="227" t="str">
        <f ca="1">IF(DF$6&gt;='Rent Roll'!$M24,('Rent Roll'!$G24*'Rent Roll'!$D10/12)*((1+'Rent Roll'!$X24)^DATEDIF('Rent Roll'!$M24,DF$6,"Y")),
IF(DF$6&gt;'Rent Roll'!$L10,"-",
IF('Rent Roll'!$P10&gt;0,
IF(AND('Rent Roll'!$P10&gt;0,EDATE('Rent Roll'!$K10,'Rent Roll'!$P10*12)&gt;='Commercial Lease'!DF$6),
('Rent Roll'!$H10*'Rent Roll'!$D10/12)*((1+'Rent Roll'!$N10)^DATEDIF('Summary &amp; Purchase Assumptions'!$C$18,DF$6,"Y")),
OFFSET(DE16,0,-DATEDIF(EDATE('Rent Roll'!$K10,'Rent Roll'!$P10*12),DF$6,"M"))*((1+'Rent Roll'!$O10)^(DATEDIF(EDATE('Rent Roll'!$K10,'Rent Roll'!$P10*12),DF$6,"Y")+1))),('Rent Roll'!$H10*'Rent Roll'!$D10/12)*((1+'Rent Roll'!$N10)^DATEDIF('Summary &amp; Purchase Assumptions'!$C$18,DF$6,"Y")))))</f>
        <v>-</v>
      </c>
      <c r="DG16" s="227" t="str">
        <f ca="1">IF(DG$6&gt;='Rent Roll'!$M24,('Rent Roll'!$G24*'Rent Roll'!$D10/12)*((1+'Rent Roll'!$X24)^DATEDIF('Rent Roll'!$M24,DG$6,"Y")),
IF(DG$6&gt;'Rent Roll'!$L10,"-",
IF('Rent Roll'!$P10&gt;0,
IF(AND('Rent Roll'!$P10&gt;0,EDATE('Rent Roll'!$K10,'Rent Roll'!$P10*12)&gt;='Commercial Lease'!DG$6),
('Rent Roll'!$H10*'Rent Roll'!$D10/12)*((1+'Rent Roll'!$N10)^DATEDIF('Summary &amp; Purchase Assumptions'!$C$18,DG$6,"Y")),
OFFSET(DF16,0,-DATEDIF(EDATE('Rent Roll'!$K10,'Rent Roll'!$P10*12),DG$6,"M"))*((1+'Rent Roll'!$O10)^(DATEDIF(EDATE('Rent Roll'!$K10,'Rent Roll'!$P10*12),DG$6,"Y")+1))),('Rent Roll'!$H10*'Rent Roll'!$D10/12)*((1+'Rent Roll'!$N10)^DATEDIF('Summary &amp; Purchase Assumptions'!$C$18,DG$6,"Y")))))</f>
        <v>-</v>
      </c>
      <c r="DH16" s="227" t="str">
        <f ca="1">IF(DH$6&gt;='Rent Roll'!$M24,('Rent Roll'!$G24*'Rent Roll'!$D10/12)*((1+'Rent Roll'!$X24)^DATEDIF('Rent Roll'!$M24,DH$6,"Y")),
IF(DH$6&gt;'Rent Roll'!$L10,"-",
IF('Rent Roll'!$P10&gt;0,
IF(AND('Rent Roll'!$P10&gt;0,EDATE('Rent Roll'!$K10,'Rent Roll'!$P10*12)&gt;='Commercial Lease'!DH$6),
('Rent Roll'!$H10*'Rent Roll'!$D10/12)*((1+'Rent Roll'!$N10)^DATEDIF('Summary &amp; Purchase Assumptions'!$C$18,DH$6,"Y")),
OFFSET(DG16,0,-DATEDIF(EDATE('Rent Roll'!$K10,'Rent Roll'!$P10*12),DH$6,"M"))*((1+'Rent Roll'!$O10)^(DATEDIF(EDATE('Rent Roll'!$K10,'Rent Roll'!$P10*12),DH$6,"Y")+1))),('Rent Roll'!$H10*'Rent Roll'!$D10/12)*((1+'Rent Roll'!$N10)^DATEDIF('Summary &amp; Purchase Assumptions'!$C$18,DH$6,"Y")))))</f>
        <v>-</v>
      </c>
      <c r="DI16" s="227" t="str">
        <f ca="1">IF(DI$6&gt;='Rent Roll'!$M24,('Rent Roll'!$G24*'Rent Roll'!$D10/12)*((1+'Rent Roll'!$X24)^DATEDIF('Rent Roll'!$M24,DI$6,"Y")),
IF(DI$6&gt;'Rent Roll'!$L10,"-",
IF('Rent Roll'!$P10&gt;0,
IF(AND('Rent Roll'!$P10&gt;0,EDATE('Rent Roll'!$K10,'Rent Roll'!$P10*12)&gt;='Commercial Lease'!DI$6),
('Rent Roll'!$H10*'Rent Roll'!$D10/12)*((1+'Rent Roll'!$N10)^DATEDIF('Summary &amp; Purchase Assumptions'!$C$18,DI$6,"Y")),
OFFSET(DH16,0,-DATEDIF(EDATE('Rent Roll'!$K10,'Rent Roll'!$P10*12),DI$6,"M"))*((1+'Rent Roll'!$O10)^(DATEDIF(EDATE('Rent Roll'!$K10,'Rent Roll'!$P10*12),DI$6,"Y")+1))),('Rent Roll'!$H10*'Rent Roll'!$D10/12)*((1+'Rent Roll'!$N10)^DATEDIF('Summary &amp; Purchase Assumptions'!$C$18,DI$6,"Y")))))</f>
        <v>-</v>
      </c>
      <c r="DJ16" s="227" t="str">
        <f ca="1">IF(DJ$6&gt;='Rent Roll'!$M24,('Rent Roll'!$G24*'Rent Roll'!$D10/12)*((1+'Rent Roll'!$X24)^DATEDIF('Rent Roll'!$M24,DJ$6,"Y")),
IF(DJ$6&gt;'Rent Roll'!$L10,"-",
IF('Rent Roll'!$P10&gt;0,
IF(AND('Rent Roll'!$P10&gt;0,EDATE('Rent Roll'!$K10,'Rent Roll'!$P10*12)&gt;='Commercial Lease'!DJ$6),
('Rent Roll'!$H10*'Rent Roll'!$D10/12)*((1+'Rent Roll'!$N10)^DATEDIF('Summary &amp; Purchase Assumptions'!$C$18,DJ$6,"Y")),
OFFSET(DI16,0,-DATEDIF(EDATE('Rent Roll'!$K10,'Rent Roll'!$P10*12),DJ$6,"M"))*((1+'Rent Roll'!$O10)^(DATEDIF(EDATE('Rent Roll'!$K10,'Rent Roll'!$P10*12),DJ$6,"Y")+1))),('Rent Roll'!$H10*'Rent Roll'!$D10/12)*((1+'Rent Roll'!$N10)^DATEDIF('Summary &amp; Purchase Assumptions'!$C$18,DJ$6,"Y")))))</f>
        <v>-</v>
      </c>
      <c r="DK16" s="227" t="str">
        <f ca="1">IF(DK$6&gt;='Rent Roll'!$M24,('Rent Roll'!$G24*'Rent Roll'!$D10/12)*((1+'Rent Roll'!$X24)^DATEDIF('Rent Roll'!$M24,DK$6,"Y")),
IF(DK$6&gt;'Rent Roll'!$L10,"-",
IF('Rent Roll'!$P10&gt;0,
IF(AND('Rent Roll'!$P10&gt;0,EDATE('Rent Roll'!$K10,'Rent Roll'!$P10*12)&gt;='Commercial Lease'!DK$6),
('Rent Roll'!$H10*'Rent Roll'!$D10/12)*((1+'Rent Roll'!$N10)^DATEDIF('Summary &amp; Purchase Assumptions'!$C$18,DK$6,"Y")),
OFFSET(DJ16,0,-DATEDIF(EDATE('Rent Roll'!$K10,'Rent Roll'!$P10*12),DK$6,"M"))*((1+'Rent Roll'!$O10)^(DATEDIF(EDATE('Rent Roll'!$K10,'Rent Roll'!$P10*12),DK$6,"Y")+1))),('Rent Roll'!$H10*'Rent Roll'!$D10/12)*((1+'Rent Roll'!$N10)^DATEDIF('Summary &amp; Purchase Assumptions'!$C$18,DK$6,"Y")))))</f>
        <v>-</v>
      </c>
      <c r="DL16" s="227" t="str">
        <f ca="1">IF(DL$6&gt;='Rent Roll'!$M24,('Rent Roll'!$G24*'Rent Roll'!$D10/12)*((1+'Rent Roll'!$X24)^DATEDIF('Rent Roll'!$M24,DL$6,"Y")),
IF(DL$6&gt;'Rent Roll'!$L10,"-",
IF('Rent Roll'!$P10&gt;0,
IF(AND('Rent Roll'!$P10&gt;0,EDATE('Rent Roll'!$K10,'Rent Roll'!$P10*12)&gt;='Commercial Lease'!DL$6),
('Rent Roll'!$H10*'Rent Roll'!$D10/12)*((1+'Rent Roll'!$N10)^DATEDIF('Summary &amp; Purchase Assumptions'!$C$18,DL$6,"Y")),
OFFSET(DK16,0,-DATEDIF(EDATE('Rent Roll'!$K10,'Rent Roll'!$P10*12),DL$6,"M"))*((1+'Rent Roll'!$O10)^(DATEDIF(EDATE('Rent Roll'!$K10,'Rent Roll'!$P10*12),DL$6,"Y")+1))),('Rent Roll'!$H10*'Rent Roll'!$D10/12)*((1+'Rent Roll'!$N10)^DATEDIF('Summary &amp; Purchase Assumptions'!$C$18,DL$6,"Y")))))</f>
        <v>-</v>
      </c>
      <c r="DM16" s="227" t="str">
        <f ca="1">IF(DM$6&gt;='Rent Roll'!$M24,('Rent Roll'!$G24*'Rent Roll'!$D10/12)*((1+'Rent Roll'!$X24)^DATEDIF('Rent Roll'!$M24,DM$6,"Y")),
IF(DM$6&gt;'Rent Roll'!$L10,"-",
IF('Rent Roll'!$P10&gt;0,
IF(AND('Rent Roll'!$P10&gt;0,EDATE('Rent Roll'!$K10,'Rent Roll'!$P10*12)&gt;='Commercial Lease'!DM$6),
('Rent Roll'!$H10*'Rent Roll'!$D10/12)*((1+'Rent Roll'!$N10)^DATEDIF('Summary &amp; Purchase Assumptions'!$C$18,DM$6,"Y")),
OFFSET(DL16,0,-DATEDIF(EDATE('Rent Roll'!$K10,'Rent Roll'!$P10*12),DM$6,"M"))*((1+'Rent Roll'!$O10)^(DATEDIF(EDATE('Rent Roll'!$K10,'Rent Roll'!$P10*12),DM$6,"Y")+1))),('Rent Roll'!$H10*'Rent Roll'!$D10/12)*((1+'Rent Roll'!$N10)^DATEDIF('Summary &amp; Purchase Assumptions'!$C$18,DM$6,"Y")))))</f>
        <v>-</v>
      </c>
      <c r="DN16" s="227" t="str">
        <f ca="1">IF(DN$6&gt;='Rent Roll'!$M24,('Rent Roll'!$G24*'Rent Roll'!$D10/12)*((1+'Rent Roll'!$X24)^DATEDIF('Rent Roll'!$M24,DN$6,"Y")),
IF(DN$6&gt;'Rent Roll'!$L10,"-",
IF('Rent Roll'!$P10&gt;0,
IF(AND('Rent Roll'!$P10&gt;0,EDATE('Rent Roll'!$K10,'Rent Roll'!$P10*12)&gt;='Commercial Lease'!DN$6),
('Rent Roll'!$H10*'Rent Roll'!$D10/12)*((1+'Rent Roll'!$N10)^DATEDIF('Summary &amp; Purchase Assumptions'!$C$18,DN$6,"Y")),
OFFSET(DM16,0,-DATEDIF(EDATE('Rent Roll'!$K10,'Rent Roll'!$P10*12),DN$6,"M"))*((1+'Rent Roll'!$O10)^(DATEDIF(EDATE('Rent Roll'!$K10,'Rent Roll'!$P10*12),DN$6,"Y")+1))),('Rent Roll'!$H10*'Rent Roll'!$D10/12)*((1+'Rent Roll'!$N10)^DATEDIF('Summary &amp; Purchase Assumptions'!$C$18,DN$6,"Y")))))</f>
        <v>-</v>
      </c>
      <c r="DO16" s="227" t="str">
        <f ca="1">IF(DO$6&gt;='Rent Roll'!$M24,('Rent Roll'!$G24*'Rent Roll'!$D10/12)*((1+'Rent Roll'!$X24)^DATEDIF('Rent Roll'!$M24,DO$6,"Y")),
IF(DO$6&gt;'Rent Roll'!$L10,"-",
IF('Rent Roll'!$P10&gt;0,
IF(AND('Rent Roll'!$P10&gt;0,EDATE('Rent Roll'!$K10,'Rent Roll'!$P10*12)&gt;='Commercial Lease'!DO$6),
('Rent Roll'!$H10*'Rent Roll'!$D10/12)*((1+'Rent Roll'!$N10)^DATEDIF('Summary &amp; Purchase Assumptions'!$C$18,DO$6,"Y")),
OFFSET(DN16,0,-DATEDIF(EDATE('Rent Roll'!$K10,'Rent Roll'!$P10*12),DO$6,"M"))*((1+'Rent Roll'!$O10)^(DATEDIF(EDATE('Rent Roll'!$K10,'Rent Roll'!$P10*12),DO$6,"Y")+1))),('Rent Roll'!$H10*'Rent Roll'!$D10/12)*((1+'Rent Roll'!$N10)^DATEDIF('Summary &amp; Purchase Assumptions'!$C$18,DO$6,"Y")))))</f>
        <v>-</v>
      </c>
      <c r="DP16" s="227" t="str">
        <f ca="1">IF(DP$6&gt;='Rent Roll'!$M24,('Rent Roll'!$G24*'Rent Roll'!$D10/12)*((1+'Rent Roll'!$X24)^DATEDIF('Rent Roll'!$M24,DP$6,"Y")),
IF(DP$6&gt;'Rent Roll'!$L10,"-",
IF('Rent Roll'!$P10&gt;0,
IF(AND('Rent Roll'!$P10&gt;0,EDATE('Rent Roll'!$K10,'Rent Roll'!$P10*12)&gt;='Commercial Lease'!DP$6),
('Rent Roll'!$H10*'Rent Roll'!$D10/12)*((1+'Rent Roll'!$N10)^DATEDIF('Summary &amp; Purchase Assumptions'!$C$18,DP$6,"Y")),
OFFSET(DO16,0,-DATEDIF(EDATE('Rent Roll'!$K10,'Rent Roll'!$P10*12),DP$6,"M"))*((1+'Rent Roll'!$O10)^(DATEDIF(EDATE('Rent Roll'!$K10,'Rent Roll'!$P10*12),DP$6,"Y")+1))),('Rent Roll'!$H10*'Rent Roll'!$D10/12)*((1+'Rent Roll'!$N10)^DATEDIF('Summary &amp; Purchase Assumptions'!$C$18,DP$6,"Y")))))</f>
        <v>-</v>
      </c>
      <c r="DQ16" s="227" t="str">
        <f ca="1">IF(DQ$6&gt;='Rent Roll'!$M24,('Rent Roll'!$G24*'Rent Roll'!$D10/12)*((1+'Rent Roll'!$X24)^DATEDIF('Rent Roll'!$M24,DQ$6,"Y")),
IF(DQ$6&gt;'Rent Roll'!$L10,"-",
IF('Rent Roll'!$P10&gt;0,
IF(AND('Rent Roll'!$P10&gt;0,EDATE('Rent Roll'!$K10,'Rent Roll'!$P10*12)&gt;='Commercial Lease'!DQ$6),
('Rent Roll'!$H10*'Rent Roll'!$D10/12)*((1+'Rent Roll'!$N10)^DATEDIF('Summary &amp; Purchase Assumptions'!$C$18,DQ$6,"Y")),
OFFSET(DP16,0,-DATEDIF(EDATE('Rent Roll'!$K10,'Rent Roll'!$P10*12),DQ$6,"M"))*((1+'Rent Roll'!$O10)^(DATEDIF(EDATE('Rent Roll'!$K10,'Rent Roll'!$P10*12),DQ$6,"Y")+1))),('Rent Roll'!$H10*'Rent Roll'!$D10/12)*((1+'Rent Roll'!$N10)^DATEDIF('Summary &amp; Purchase Assumptions'!$C$18,DQ$6,"Y")))))</f>
        <v>-</v>
      </c>
      <c r="DR16" s="227" t="str">
        <f ca="1">IF(DR$6&gt;='Rent Roll'!$M24,('Rent Roll'!$G24*'Rent Roll'!$D10/12)*((1+'Rent Roll'!$X24)^DATEDIF('Rent Roll'!$M24,DR$6,"Y")),
IF(DR$6&gt;'Rent Roll'!$L10,"-",
IF('Rent Roll'!$P10&gt;0,
IF(AND('Rent Roll'!$P10&gt;0,EDATE('Rent Roll'!$K10,'Rent Roll'!$P10*12)&gt;='Commercial Lease'!DR$6),
('Rent Roll'!$H10*'Rent Roll'!$D10/12)*((1+'Rent Roll'!$N10)^DATEDIF('Summary &amp; Purchase Assumptions'!$C$18,DR$6,"Y")),
OFFSET(DQ16,0,-DATEDIF(EDATE('Rent Roll'!$K10,'Rent Roll'!$P10*12),DR$6,"M"))*((1+'Rent Roll'!$O10)^(DATEDIF(EDATE('Rent Roll'!$K10,'Rent Roll'!$P10*12),DR$6,"Y")+1))),('Rent Roll'!$H10*'Rent Roll'!$D10/12)*((1+'Rent Roll'!$N10)^DATEDIF('Summary &amp; Purchase Assumptions'!$C$18,DR$6,"Y")))))</f>
        <v>-</v>
      </c>
      <c r="DS16" s="227" t="str">
        <f ca="1">IF(DS$6&gt;='Rent Roll'!$M24,('Rent Roll'!$G24*'Rent Roll'!$D10/12)*((1+'Rent Roll'!$X24)^DATEDIF('Rent Roll'!$M24,DS$6,"Y")),
IF(DS$6&gt;'Rent Roll'!$L10,"-",
IF('Rent Roll'!$P10&gt;0,
IF(AND('Rent Roll'!$P10&gt;0,EDATE('Rent Roll'!$K10,'Rent Roll'!$P10*12)&gt;='Commercial Lease'!DS$6),
('Rent Roll'!$H10*'Rent Roll'!$D10/12)*((1+'Rent Roll'!$N10)^DATEDIF('Summary &amp; Purchase Assumptions'!$C$18,DS$6,"Y")),
OFFSET(DR16,0,-DATEDIF(EDATE('Rent Roll'!$K10,'Rent Roll'!$P10*12),DS$6,"M"))*((1+'Rent Roll'!$O10)^(DATEDIF(EDATE('Rent Roll'!$K10,'Rent Roll'!$P10*12),DS$6,"Y")+1))),('Rent Roll'!$H10*'Rent Roll'!$D10/12)*((1+'Rent Roll'!$N10)^DATEDIF('Summary &amp; Purchase Assumptions'!$C$18,DS$6,"Y")))))</f>
        <v>-</v>
      </c>
      <c r="DT16" s="227" t="str">
        <f ca="1">IF(DT$6&gt;='Rent Roll'!$M24,('Rent Roll'!$G24*'Rent Roll'!$D10/12)*((1+'Rent Roll'!$X24)^DATEDIF('Rent Roll'!$M24,DT$6,"Y")),
IF(DT$6&gt;'Rent Roll'!$L10,"-",
IF('Rent Roll'!$P10&gt;0,
IF(AND('Rent Roll'!$P10&gt;0,EDATE('Rent Roll'!$K10,'Rent Roll'!$P10*12)&gt;='Commercial Lease'!DT$6),
('Rent Roll'!$H10*'Rent Roll'!$D10/12)*((1+'Rent Roll'!$N10)^DATEDIF('Summary &amp; Purchase Assumptions'!$C$18,DT$6,"Y")),
OFFSET(DS16,0,-DATEDIF(EDATE('Rent Roll'!$K10,'Rent Roll'!$P10*12),DT$6,"M"))*((1+'Rent Roll'!$O10)^(DATEDIF(EDATE('Rent Roll'!$K10,'Rent Roll'!$P10*12),DT$6,"Y")+1))),('Rent Roll'!$H10*'Rent Roll'!$D10/12)*((1+'Rent Roll'!$N10)^DATEDIF('Summary &amp; Purchase Assumptions'!$C$18,DT$6,"Y")))))</f>
        <v>-</v>
      </c>
      <c r="DU16" s="227" t="str">
        <f ca="1">IF(DU$6&gt;='Rent Roll'!$M24,('Rent Roll'!$G24*'Rent Roll'!$D10/12)*((1+'Rent Roll'!$X24)^DATEDIF('Rent Roll'!$M24,DU$6,"Y")),
IF(DU$6&gt;'Rent Roll'!$L10,"-",
IF('Rent Roll'!$P10&gt;0,
IF(AND('Rent Roll'!$P10&gt;0,EDATE('Rent Roll'!$K10,'Rent Roll'!$P10*12)&gt;='Commercial Lease'!DU$6),
('Rent Roll'!$H10*'Rent Roll'!$D10/12)*((1+'Rent Roll'!$N10)^DATEDIF('Summary &amp; Purchase Assumptions'!$C$18,DU$6,"Y")),
OFFSET(DT16,0,-DATEDIF(EDATE('Rent Roll'!$K10,'Rent Roll'!$P10*12),DU$6,"M"))*((1+'Rent Roll'!$O10)^(DATEDIF(EDATE('Rent Roll'!$K10,'Rent Roll'!$P10*12),DU$6,"Y")+1))),('Rent Roll'!$H10*'Rent Roll'!$D10/12)*((1+'Rent Roll'!$N10)^DATEDIF('Summary &amp; Purchase Assumptions'!$C$18,DU$6,"Y")))))</f>
        <v>-</v>
      </c>
      <c r="DV16" s="227" t="str">
        <f ca="1">IF(DV$6&gt;='Rent Roll'!$M24,('Rent Roll'!$G24*'Rent Roll'!$D10/12)*((1+'Rent Roll'!$X24)^DATEDIF('Rent Roll'!$M24,DV$6,"Y")),
IF(DV$6&gt;'Rent Roll'!$L10,"-",
IF('Rent Roll'!$P10&gt;0,
IF(AND('Rent Roll'!$P10&gt;0,EDATE('Rent Roll'!$K10,'Rent Roll'!$P10*12)&gt;='Commercial Lease'!DV$6),
('Rent Roll'!$H10*'Rent Roll'!$D10/12)*((1+'Rent Roll'!$N10)^DATEDIF('Summary &amp; Purchase Assumptions'!$C$18,DV$6,"Y")),
OFFSET(DU16,0,-DATEDIF(EDATE('Rent Roll'!$K10,'Rent Roll'!$P10*12),DV$6,"M"))*((1+'Rent Roll'!$O10)^(DATEDIF(EDATE('Rent Roll'!$K10,'Rent Roll'!$P10*12),DV$6,"Y")+1))),('Rent Roll'!$H10*'Rent Roll'!$D10/12)*((1+'Rent Roll'!$N10)^DATEDIF('Summary &amp; Purchase Assumptions'!$C$18,DV$6,"Y")))))</f>
        <v>-</v>
      </c>
      <c r="DW16" s="227" t="str">
        <f ca="1">IF(DW$6&gt;='Rent Roll'!$M24,('Rent Roll'!$G24*'Rent Roll'!$D10/12)*((1+'Rent Roll'!$X24)^DATEDIF('Rent Roll'!$M24,DW$6,"Y")),
IF(DW$6&gt;'Rent Roll'!$L10,"-",
IF('Rent Roll'!$P10&gt;0,
IF(AND('Rent Roll'!$P10&gt;0,EDATE('Rent Roll'!$K10,'Rent Roll'!$P10*12)&gt;='Commercial Lease'!DW$6),
('Rent Roll'!$H10*'Rent Roll'!$D10/12)*((1+'Rent Roll'!$N10)^DATEDIF('Summary &amp; Purchase Assumptions'!$C$18,DW$6,"Y")),
OFFSET(DV16,0,-DATEDIF(EDATE('Rent Roll'!$K10,'Rent Roll'!$P10*12),DW$6,"M"))*((1+'Rent Roll'!$O10)^(DATEDIF(EDATE('Rent Roll'!$K10,'Rent Roll'!$P10*12),DW$6,"Y")+1))),('Rent Roll'!$H10*'Rent Roll'!$D10/12)*((1+'Rent Roll'!$N10)^DATEDIF('Summary &amp; Purchase Assumptions'!$C$18,DW$6,"Y")))))</f>
        <v>-</v>
      </c>
      <c r="DX16" s="227" t="str">
        <f ca="1">IF(DX$6&gt;='Rent Roll'!$M24,('Rent Roll'!$G24*'Rent Roll'!$D10/12)*((1+'Rent Roll'!$X24)^DATEDIF('Rent Roll'!$M24,DX$6,"Y")),
IF(DX$6&gt;'Rent Roll'!$L10,"-",
IF('Rent Roll'!$P10&gt;0,
IF(AND('Rent Roll'!$P10&gt;0,EDATE('Rent Roll'!$K10,'Rent Roll'!$P10*12)&gt;='Commercial Lease'!DX$6),
('Rent Roll'!$H10*'Rent Roll'!$D10/12)*((1+'Rent Roll'!$N10)^DATEDIF('Summary &amp; Purchase Assumptions'!$C$18,DX$6,"Y")),
OFFSET(DW16,0,-DATEDIF(EDATE('Rent Roll'!$K10,'Rent Roll'!$P10*12),DX$6,"M"))*((1+'Rent Roll'!$O10)^(DATEDIF(EDATE('Rent Roll'!$K10,'Rent Roll'!$P10*12),DX$6,"Y")+1))),('Rent Roll'!$H10*'Rent Roll'!$D10/12)*((1+'Rent Roll'!$N10)^DATEDIF('Summary &amp; Purchase Assumptions'!$C$18,DX$6,"Y")))))</f>
        <v>-</v>
      </c>
      <c r="DY16" s="227" t="str">
        <f ca="1">IF(DY$6&gt;='Rent Roll'!$M24,('Rent Roll'!$G24*'Rent Roll'!$D10/12)*((1+'Rent Roll'!$X24)^DATEDIF('Rent Roll'!$M24,DY$6,"Y")),
IF(DY$6&gt;'Rent Roll'!$L10,"-",
IF('Rent Roll'!$P10&gt;0,
IF(AND('Rent Roll'!$P10&gt;0,EDATE('Rent Roll'!$K10,'Rent Roll'!$P10*12)&gt;='Commercial Lease'!DY$6),
('Rent Roll'!$H10*'Rent Roll'!$D10/12)*((1+'Rent Roll'!$N10)^DATEDIF('Summary &amp; Purchase Assumptions'!$C$18,DY$6,"Y")),
OFFSET(DX16,0,-DATEDIF(EDATE('Rent Roll'!$K10,'Rent Roll'!$P10*12),DY$6,"M"))*((1+'Rent Roll'!$O10)^(DATEDIF(EDATE('Rent Roll'!$K10,'Rent Roll'!$P10*12),DY$6,"Y")+1))),('Rent Roll'!$H10*'Rent Roll'!$D10/12)*((1+'Rent Roll'!$N10)^DATEDIF('Summary &amp; Purchase Assumptions'!$C$18,DY$6,"Y")))))</f>
        <v>-</v>
      </c>
      <c r="DZ16" s="227" t="str">
        <f ca="1">IF(DZ$6&gt;='Rent Roll'!$M24,('Rent Roll'!$G24*'Rent Roll'!$D10/12)*((1+'Rent Roll'!$X24)^DATEDIF('Rent Roll'!$M24,DZ$6,"Y")),
IF(DZ$6&gt;'Rent Roll'!$L10,"-",
IF('Rent Roll'!$P10&gt;0,
IF(AND('Rent Roll'!$P10&gt;0,EDATE('Rent Roll'!$K10,'Rent Roll'!$P10*12)&gt;='Commercial Lease'!DZ$6),
('Rent Roll'!$H10*'Rent Roll'!$D10/12)*((1+'Rent Roll'!$N10)^DATEDIF('Summary &amp; Purchase Assumptions'!$C$18,DZ$6,"Y")),
OFFSET(DY16,0,-DATEDIF(EDATE('Rent Roll'!$K10,'Rent Roll'!$P10*12),DZ$6,"M"))*((1+'Rent Roll'!$O10)^(DATEDIF(EDATE('Rent Roll'!$K10,'Rent Roll'!$P10*12),DZ$6,"Y")+1))),('Rent Roll'!$H10*'Rent Roll'!$D10/12)*((1+'Rent Roll'!$N10)^DATEDIF('Summary &amp; Purchase Assumptions'!$C$18,DZ$6,"Y")))))</f>
        <v>-</v>
      </c>
      <c r="EA16" s="227" t="str">
        <f ca="1">IF(EA$6&gt;='Rent Roll'!$M24,('Rent Roll'!$G24*'Rent Roll'!$D10/12)*((1+'Rent Roll'!$X24)^DATEDIF('Rent Roll'!$M24,EA$6,"Y")),
IF(EA$6&gt;'Rent Roll'!$L10,"-",
IF('Rent Roll'!$P10&gt;0,
IF(AND('Rent Roll'!$P10&gt;0,EDATE('Rent Roll'!$K10,'Rent Roll'!$P10*12)&gt;='Commercial Lease'!EA$6),
('Rent Roll'!$H10*'Rent Roll'!$D10/12)*((1+'Rent Roll'!$N10)^DATEDIF('Summary &amp; Purchase Assumptions'!$C$18,EA$6,"Y")),
OFFSET(DZ16,0,-DATEDIF(EDATE('Rent Roll'!$K10,'Rent Roll'!$P10*12),EA$6,"M"))*((1+'Rent Roll'!$O10)^(DATEDIF(EDATE('Rent Roll'!$K10,'Rent Roll'!$P10*12),EA$6,"Y")+1))),('Rent Roll'!$H10*'Rent Roll'!$D10/12)*((1+'Rent Roll'!$N10)^DATEDIF('Summary &amp; Purchase Assumptions'!$C$18,EA$6,"Y")))))</f>
        <v>-</v>
      </c>
      <c r="EB16" s="227" t="str">
        <f ca="1">IF(EB$6&gt;='Rent Roll'!$M24,('Rent Roll'!$G24*'Rent Roll'!$D10/12)*((1+'Rent Roll'!$X24)^DATEDIF('Rent Roll'!$M24,EB$6,"Y")),
IF(EB$6&gt;'Rent Roll'!$L10,"-",
IF('Rent Roll'!$P10&gt;0,
IF(AND('Rent Roll'!$P10&gt;0,EDATE('Rent Roll'!$K10,'Rent Roll'!$P10*12)&gt;='Commercial Lease'!EB$6),
('Rent Roll'!$H10*'Rent Roll'!$D10/12)*((1+'Rent Roll'!$N10)^DATEDIF('Summary &amp; Purchase Assumptions'!$C$18,EB$6,"Y")),
OFFSET(EA16,0,-DATEDIF(EDATE('Rent Roll'!$K10,'Rent Roll'!$P10*12),EB$6,"M"))*((1+'Rent Roll'!$O10)^(DATEDIF(EDATE('Rent Roll'!$K10,'Rent Roll'!$P10*12),EB$6,"Y")+1))),('Rent Roll'!$H10*'Rent Roll'!$D10/12)*((1+'Rent Roll'!$N10)^DATEDIF('Summary &amp; Purchase Assumptions'!$C$18,EB$6,"Y")))))</f>
        <v>-</v>
      </c>
      <c r="EC16" s="227" t="str">
        <f ca="1">IF(EC$6&gt;='Rent Roll'!$M24,('Rent Roll'!$G24*'Rent Roll'!$D10/12)*((1+'Rent Roll'!$X24)^DATEDIF('Rent Roll'!$M24,EC$6,"Y")),
IF(EC$6&gt;'Rent Roll'!$L10,"-",
IF('Rent Roll'!$P10&gt;0,
IF(AND('Rent Roll'!$P10&gt;0,EDATE('Rent Roll'!$K10,'Rent Roll'!$P10*12)&gt;='Commercial Lease'!EC$6),
('Rent Roll'!$H10*'Rent Roll'!$D10/12)*((1+'Rent Roll'!$N10)^DATEDIF('Summary &amp; Purchase Assumptions'!$C$18,EC$6,"Y")),
OFFSET(EB16,0,-DATEDIF(EDATE('Rent Roll'!$K10,'Rent Roll'!$P10*12),EC$6,"M"))*((1+'Rent Roll'!$O10)^(DATEDIF(EDATE('Rent Roll'!$K10,'Rent Roll'!$P10*12),EC$6,"Y")+1))),('Rent Roll'!$H10*'Rent Roll'!$D10/12)*((1+'Rent Roll'!$N10)^DATEDIF('Summary &amp; Purchase Assumptions'!$C$18,EC$6,"Y")))))</f>
        <v>-</v>
      </c>
      <c r="ED16" s="227" t="str">
        <f ca="1">IF(ED$6&gt;='Rent Roll'!$M24,('Rent Roll'!$G24*'Rent Roll'!$D10/12)*((1+'Rent Roll'!$X24)^DATEDIF('Rent Roll'!$M24,ED$6,"Y")),
IF(ED$6&gt;'Rent Roll'!$L10,"-",
IF('Rent Roll'!$P10&gt;0,
IF(AND('Rent Roll'!$P10&gt;0,EDATE('Rent Roll'!$K10,'Rent Roll'!$P10*12)&gt;='Commercial Lease'!ED$6),
('Rent Roll'!$H10*'Rent Roll'!$D10/12)*((1+'Rent Roll'!$N10)^DATEDIF('Summary &amp; Purchase Assumptions'!$C$18,ED$6,"Y")),
OFFSET(EC16,0,-DATEDIF(EDATE('Rent Roll'!$K10,'Rent Roll'!$P10*12),ED$6,"M"))*((1+'Rent Roll'!$O10)^(DATEDIF(EDATE('Rent Roll'!$K10,'Rent Roll'!$P10*12),ED$6,"Y")+1))),('Rent Roll'!$H10*'Rent Roll'!$D10/12)*((1+'Rent Roll'!$N10)^DATEDIF('Summary &amp; Purchase Assumptions'!$C$18,ED$6,"Y")))))</f>
        <v>-</v>
      </c>
      <c r="EE16" s="227" t="str">
        <f ca="1">IF(EE$6&gt;='Rent Roll'!$M24,('Rent Roll'!$G24*'Rent Roll'!$D10/12)*((1+'Rent Roll'!$X24)^DATEDIF('Rent Roll'!$M24,EE$6,"Y")),
IF(EE$6&gt;'Rent Roll'!$L10,"-",
IF('Rent Roll'!$P10&gt;0,
IF(AND('Rent Roll'!$P10&gt;0,EDATE('Rent Roll'!$K10,'Rent Roll'!$P10*12)&gt;='Commercial Lease'!EE$6),
('Rent Roll'!$H10*'Rent Roll'!$D10/12)*((1+'Rent Roll'!$N10)^DATEDIF('Summary &amp; Purchase Assumptions'!$C$18,EE$6,"Y")),
OFFSET(ED16,0,-DATEDIF(EDATE('Rent Roll'!$K10,'Rent Roll'!$P10*12),EE$6,"M"))*((1+'Rent Roll'!$O10)^(DATEDIF(EDATE('Rent Roll'!$K10,'Rent Roll'!$P10*12),EE$6,"Y")+1))),('Rent Roll'!$H10*'Rent Roll'!$D10/12)*((1+'Rent Roll'!$N10)^DATEDIF('Summary &amp; Purchase Assumptions'!$C$18,EE$6,"Y")))))</f>
        <v>-</v>
      </c>
      <c r="EF16" s="227" t="str">
        <f ca="1">IF(EF$6&gt;='Rent Roll'!$M24,('Rent Roll'!$G24*'Rent Roll'!$D10/12)*((1+'Rent Roll'!$X24)^DATEDIF('Rent Roll'!$M24,EF$6,"Y")),
IF(EF$6&gt;'Rent Roll'!$L10,"-",
IF('Rent Roll'!$P10&gt;0,
IF(AND('Rent Roll'!$P10&gt;0,EDATE('Rent Roll'!$K10,'Rent Roll'!$P10*12)&gt;='Commercial Lease'!EF$6),
('Rent Roll'!$H10*'Rent Roll'!$D10/12)*((1+'Rent Roll'!$N10)^DATEDIF('Summary &amp; Purchase Assumptions'!$C$18,EF$6,"Y")),
OFFSET(EE16,0,-DATEDIF(EDATE('Rent Roll'!$K10,'Rent Roll'!$P10*12),EF$6,"M"))*((1+'Rent Roll'!$O10)^(DATEDIF(EDATE('Rent Roll'!$K10,'Rent Roll'!$P10*12),EF$6,"Y")+1))),('Rent Roll'!$H10*'Rent Roll'!$D10/12)*((1+'Rent Roll'!$N10)^DATEDIF('Summary &amp; Purchase Assumptions'!$C$18,EF$6,"Y")))))</f>
        <v>-</v>
      </c>
      <c r="EG16" s="224" t="str">
        <f ca="1">IF(EG$6&gt;='Rent Roll'!$M24,('Rent Roll'!$G24*'Rent Roll'!$D10/12)*((1+'Rent Roll'!$X24)^DATEDIF('Rent Roll'!$M24,EG$6,"Y")),
IF(EG$6&gt;'Rent Roll'!$L10,"-",
IF('Rent Roll'!$P10&gt;0,
IF(AND('Rent Roll'!$P10&gt;0,EDATE('Rent Roll'!$K10,'Rent Roll'!$P10*12)&gt;='Commercial Lease'!EG$6),
('Rent Roll'!$H10*'Rent Roll'!$D10/12)*((1+'Rent Roll'!$N10)^DATEDIF('Summary &amp; Purchase Assumptions'!$C$18,EG$6,"Y")),
OFFSET(EF16,0,-DATEDIF(EDATE('Rent Roll'!$K10,'Rent Roll'!$P10*12),EG$6,"M"))*((1+'Rent Roll'!$O10)^(DATEDIF(EDATE('Rent Roll'!$K10,'Rent Roll'!$P10*12),EG$6,"Y")+1))),('Rent Roll'!$H10*'Rent Roll'!$D10/12)*((1+'Rent Roll'!$N10)^DATEDIF('Summary &amp; Purchase Assumptions'!$C$18,EG$6,"Y")))))</f>
        <v>-</v>
      </c>
      <c r="EH16" s="277" t="s">
        <v>106</v>
      </c>
    </row>
    <row r="17" spans="2:138" ht="15" x14ac:dyDescent="0.25">
      <c r="B17" s="735"/>
      <c r="C17" s="736"/>
      <c r="D17" s="737" t="str">
        <f>CONCATENATE('Rent Roll'!B11&amp;" - "&amp;'Rent Roll'!C11)</f>
        <v xml:space="preserve"> - </v>
      </c>
      <c r="E17" s="21">
        <f t="shared" ca="1" si="24"/>
        <v>0</v>
      </c>
      <c r="F17" s="227" t="str">
        <f>IF('Rent Roll'!$E11='Data Validation'!$E$2,'Rent Roll'!$I11,"-")</f>
        <v>-</v>
      </c>
      <c r="G17" s="227" t="str">
        <f ca="1">IF(G$6&gt;='Rent Roll'!$M25,('Rent Roll'!$G25*'Rent Roll'!$D11/12)*((1+'Rent Roll'!$X25)^DATEDIF('Rent Roll'!$M25,G$6,"Y")),
IF(G$6&gt;'Rent Roll'!$L11,"-",
IF('Rent Roll'!$P11&gt;0,
IF(AND('Rent Roll'!$P11&gt;0,EDATE('Rent Roll'!$K11,'Rent Roll'!$P11*12)&gt;='Commercial Lease'!G$6),
('Rent Roll'!$H11*'Rent Roll'!$D11/12)*((1+'Rent Roll'!$N11)^DATEDIF('Summary &amp; Purchase Assumptions'!$C$18,G$6,"Y")),
OFFSET(F17,0,-DATEDIF(EDATE('Rent Roll'!$K11,'Rent Roll'!$P11*12),G$6,"M"))*((1+'Rent Roll'!$O11)^(DATEDIF(EDATE('Rent Roll'!$K11,'Rent Roll'!$P11*12),G$6,"Y")+1))),('Rent Roll'!$H11*'Rent Roll'!$D11/12)*((1+'Rent Roll'!$N11)^DATEDIF('Summary &amp; Purchase Assumptions'!$C$18,G$6,"Y")))))</f>
        <v>-</v>
      </c>
      <c r="H17" s="227" t="str">
        <f ca="1">IF(H$6&gt;='Rent Roll'!$M25,('Rent Roll'!$G25*'Rent Roll'!$D11/12)*((1+'Rent Roll'!$X25)^DATEDIF('Rent Roll'!$M25,H$6,"Y")),
IF(H$6&gt;'Rent Roll'!$L11,"-",
IF('Rent Roll'!$P11&gt;0,
IF(AND('Rent Roll'!$P11&gt;0,EDATE('Rent Roll'!$K11,'Rent Roll'!$P11*12)&gt;='Commercial Lease'!H$6),
('Rent Roll'!$H11*'Rent Roll'!$D11/12)*((1+'Rent Roll'!$N11)^DATEDIF('Summary &amp; Purchase Assumptions'!$C$18,H$6,"Y")),
OFFSET(G17,0,-DATEDIF(EDATE('Rent Roll'!$K11,'Rent Roll'!$P11*12),H$6,"M"))*((1+'Rent Roll'!$O11)^(DATEDIF(EDATE('Rent Roll'!$K11,'Rent Roll'!$P11*12),H$6,"Y")+1))),('Rent Roll'!$H11*'Rent Roll'!$D11/12)*((1+'Rent Roll'!$N11)^DATEDIF('Summary &amp; Purchase Assumptions'!$C$18,H$6,"Y")))))</f>
        <v>-</v>
      </c>
      <c r="I17" s="227" t="str">
        <f ca="1">IF(I$6&gt;='Rent Roll'!$M25,('Rent Roll'!$G25*'Rent Roll'!$D11/12)*((1+'Rent Roll'!$X25)^DATEDIF('Rent Roll'!$M25,I$6,"Y")),
IF(I$6&gt;'Rent Roll'!$L11,"-",
IF('Rent Roll'!$P11&gt;0,
IF(AND('Rent Roll'!$P11&gt;0,EDATE('Rent Roll'!$K11,'Rent Roll'!$P11*12)&gt;='Commercial Lease'!I$6),
('Rent Roll'!$H11*'Rent Roll'!$D11/12)*((1+'Rent Roll'!$N11)^DATEDIF('Summary &amp; Purchase Assumptions'!$C$18,I$6,"Y")),
OFFSET(H17,0,-DATEDIF(EDATE('Rent Roll'!$K11,'Rent Roll'!$P11*12),I$6,"M"))*((1+'Rent Roll'!$O11)^(DATEDIF(EDATE('Rent Roll'!$K11,'Rent Roll'!$P11*12),I$6,"Y")+1))),('Rent Roll'!$H11*'Rent Roll'!$D11/12)*((1+'Rent Roll'!$N11)^DATEDIF('Summary &amp; Purchase Assumptions'!$C$18,I$6,"Y")))))</f>
        <v>-</v>
      </c>
      <c r="J17" s="227" t="str">
        <f ca="1">IF(J$6&gt;='Rent Roll'!$M25,('Rent Roll'!$G25*'Rent Roll'!$D11/12)*((1+'Rent Roll'!$X25)^DATEDIF('Rent Roll'!$M25,J$6,"Y")),
IF(J$6&gt;'Rent Roll'!$L11,"-",
IF('Rent Roll'!$P11&gt;0,
IF(AND('Rent Roll'!$P11&gt;0,EDATE('Rent Roll'!$K11,'Rent Roll'!$P11*12)&gt;='Commercial Lease'!J$6),
('Rent Roll'!$H11*'Rent Roll'!$D11/12)*((1+'Rent Roll'!$N11)^DATEDIF('Summary &amp; Purchase Assumptions'!$C$18,J$6,"Y")),
OFFSET(I17,0,-DATEDIF(EDATE('Rent Roll'!$K11,'Rent Roll'!$P11*12),J$6,"M"))*((1+'Rent Roll'!$O11)^(DATEDIF(EDATE('Rent Roll'!$K11,'Rent Roll'!$P11*12),J$6,"Y")+1))),('Rent Roll'!$H11*'Rent Roll'!$D11/12)*((1+'Rent Roll'!$N11)^DATEDIF('Summary &amp; Purchase Assumptions'!$C$18,J$6,"Y")))))</f>
        <v>-</v>
      </c>
      <c r="K17" s="227" t="str">
        <f ca="1">IF(K$6&gt;='Rent Roll'!$M25,('Rent Roll'!$G25*'Rent Roll'!$D11/12)*((1+'Rent Roll'!$X25)^DATEDIF('Rent Roll'!$M25,K$6,"Y")),
IF(K$6&gt;'Rent Roll'!$L11,"-",
IF('Rent Roll'!$P11&gt;0,
IF(AND('Rent Roll'!$P11&gt;0,EDATE('Rent Roll'!$K11,'Rent Roll'!$P11*12)&gt;='Commercial Lease'!K$6),
('Rent Roll'!$H11*'Rent Roll'!$D11/12)*((1+'Rent Roll'!$N11)^DATEDIF('Summary &amp; Purchase Assumptions'!$C$18,K$6,"Y")),
OFFSET(J17,0,-DATEDIF(EDATE('Rent Roll'!$K11,'Rent Roll'!$P11*12),K$6,"M"))*((1+'Rent Roll'!$O11)^(DATEDIF(EDATE('Rent Roll'!$K11,'Rent Roll'!$P11*12),K$6,"Y")+1))),('Rent Roll'!$H11*'Rent Roll'!$D11/12)*((1+'Rent Roll'!$N11)^DATEDIF('Summary &amp; Purchase Assumptions'!$C$18,K$6,"Y")))))</f>
        <v>-</v>
      </c>
      <c r="L17" s="227" t="str">
        <f ca="1">IF(L$6&gt;='Rent Roll'!$M25,('Rent Roll'!$G25*'Rent Roll'!$D11/12)*((1+'Rent Roll'!$X25)^DATEDIF('Rent Roll'!$M25,L$6,"Y")),
IF(L$6&gt;'Rent Roll'!$L11,"-",
IF('Rent Roll'!$P11&gt;0,
IF(AND('Rent Roll'!$P11&gt;0,EDATE('Rent Roll'!$K11,'Rent Roll'!$P11*12)&gt;='Commercial Lease'!L$6),
('Rent Roll'!$H11*'Rent Roll'!$D11/12)*((1+'Rent Roll'!$N11)^DATEDIF('Summary &amp; Purchase Assumptions'!$C$18,L$6,"Y")),
OFFSET(K17,0,-DATEDIF(EDATE('Rent Roll'!$K11,'Rent Roll'!$P11*12),L$6,"M"))*((1+'Rent Roll'!$O11)^(DATEDIF(EDATE('Rent Roll'!$K11,'Rent Roll'!$P11*12),L$6,"Y")+1))),('Rent Roll'!$H11*'Rent Roll'!$D11/12)*((1+'Rent Roll'!$N11)^DATEDIF('Summary &amp; Purchase Assumptions'!$C$18,L$6,"Y")))))</f>
        <v>-</v>
      </c>
      <c r="M17" s="227" t="str">
        <f ca="1">IF(M$6&gt;='Rent Roll'!$M25,('Rent Roll'!$G25*'Rent Roll'!$D11/12)*((1+'Rent Roll'!$X25)^DATEDIF('Rent Roll'!$M25,M$6,"Y")),
IF(M$6&gt;'Rent Roll'!$L11,"-",
IF('Rent Roll'!$P11&gt;0,
IF(AND('Rent Roll'!$P11&gt;0,EDATE('Rent Roll'!$K11,'Rent Roll'!$P11*12)&gt;='Commercial Lease'!M$6),
('Rent Roll'!$H11*'Rent Roll'!$D11/12)*((1+'Rent Roll'!$N11)^DATEDIF('Summary &amp; Purchase Assumptions'!$C$18,M$6,"Y")),
OFFSET(L17,0,-DATEDIF(EDATE('Rent Roll'!$K11,'Rent Roll'!$P11*12),M$6,"M"))*((1+'Rent Roll'!$O11)^(DATEDIF(EDATE('Rent Roll'!$K11,'Rent Roll'!$P11*12),M$6,"Y")+1))),('Rent Roll'!$H11*'Rent Roll'!$D11/12)*((1+'Rent Roll'!$N11)^DATEDIF('Summary &amp; Purchase Assumptions'!$C$18,M$6,"Y")))))</f>
        <v>-</v>
      </c>
      <c r="N17" s="227" t="str">
        <f ca="1">IF(N$6&gt;='Rent Roll'!$M25,('Rent Roll'!$G25*'Rent Roll'!$D11/12)*((1+'Rent Roll'!$X25)^DATEDIF('Rent Roll'!$M25,N$6,"Y")),
IF(N$6&gt;'Rent Roll'!$L11,"-",
IF('Rent Roll'!$P11&gt;0,
IF(AND('Rent Roll'!$P11&gt;0,EDATE('Rent Roll'!$K11,'Rent Roll'!$P11*12)&gt;='Commercial Lease'!N$6),
('Rent Roll'!$H11*'Rent Roll'!$D11/12)*((1+'Rent Roll'!$N11)^DATEDIF('Summary &amp; Purchase Assumptions'!$C$18,N$6,"Y")),
OFFSET(M17,0,-DATEDIF(EDATE('Rent Roll'!$K11,'Rent Roll'!$P11*12),N$6,"M"))*((1+'Rent Roll'!$O11)^(DATEDIF(EDATE('Rent Roll'!$K11,'Rent Roll'!$P11*12),N$6,"Y")+1))),('Rent Roll'!$H11*'Rent Roll'!$D11/12)*((1+'Rent Roll'!$N11)^DATEDIF('Summary &amp; Purchase Assumptions'!$C$18,N$6,"Y")))))</f>
        <v>-</v>
      </c>
      <c r="O17" s="227" t="str">
        <f ca="1">IF(O$6&gt;='Rent Roll'!$M25,('Rent Roll'!$G25*'Rent Roll'!$D11/12)*((1+'Rent Roll'!$X25)^DATEDIF('Rent Roll'!$M25,O$6,"Y")),
IF(O$6&gt;'Rent Roll'!$L11,"-",
IF('Rent Roll'!$P11&gt;0,
IF(AND('Rent Roll'!$P11&gt;0,EDATE('Rent Roll'!$K11,'Rent Roll'!$P11*12)&gt;='Commercial Lease'!O$6),
('Rent Roll'!$H11*'Rent Roll'!$D11/12)*((1+'Rent Roll'!$N11)^DATEDIF('Summary &amp; Purchase Assumptions'!$C$18,O$6,"Y")),
OFFSET(N17,0,-DATEDIF(EDATE('Rent Roll'!$K11,'Rent Roll'!$P11*12),O$6,"M"))*((1+'Rent Roll'!$O11)^(DATEDIF(EDATE('Rent Roll'!$K11,'Rent Roll'!$P11*12),O$6,"Y")+1))),('Rent Roll'!$H11*'Rent Roll'!$D11/12)*((1+'Rent Roll'!$N11)^DATEDIF('Summary &amp; Purchase Assumptions'!$C$18,O$6,"Y")))))</f>
        <v>-</v>
      </c>
      <c r="P17" s="227" t="str">
        <f ca="1">IF(P$6&gt;='Rent Roll'!$M25,('Rent Roll'!$G25*'Rent Roll'!$D11/12)*((1+'Rent Roll'!$X25)^DATEDIF('Rent Roll'!$M25,P$6,"Y")),
IF(P$6&gt;'Rent Roll'!$L11,"-",
IF('Rent Roll'!$P11&gt;0,
IF(AND('Rent Roll'!$P11&gt;0,EDATE('Rent Roll'!$K11,'Rent Roll'!$P11*12)&gt;='Commercial Lease'!P$6),
('Rent Roll'!$H11*'Rent Roll'!$D11/12)*((1+'Rent Roll'!$N11)^DATEDIF('Summary &amp; Purchase Assumptions'!$C$18,P$6,"Y")),
OFFSET(O17,0,-DATEDIF(EDATE('Rent Roll'!$K11,'Rent Roll'!$P11*12),P$6,"M"))*((1+'Rent Roll'!$O11)^(DATEDIF(EDATE('Rent Roll'!$K11,'Rent Roll'!$P11*12),P$6,"Y")+1))),('Rent Roll'!$H11*'Rent Roll'!$D11/12)*((1+'Rent Roll'!$N11)^DATEDIF('Summary &amp; Purchase Assumptions'!$C$18,P$6,"Y")))))</f>
        <v>-</v>
      </c>
      <c r="Q17" s="227" t="str">
        <f ca="1">IF(Q$6&gt;='Rent Roll'!$M25,('Rent Roll'!$G25*'Rent Roll'!$D11/12)*((1+'Rent Roll'!$X25)^DATEDIF('Rent Roll'!$M25,Q$6,"Y")),
IF(Q$6&gt;'Rent Roll'!$L11,"-",
IF('Rent Roll'!$P11&gt;0,
IF(AND('Rent Roll'!$P11&gt;0,EDATE('Rent Roll'!$K11,'Rent Roll'!$P11*12)&gt;='Commercial Lease'!Q$6),
('Rent Roll'!$H11*'Rent Roll'!$D11/12)*((1+'Rent Roll'!$N11)^DATEDIF('Summary &amp; Purchase Assumptions'!$C$18,Q$6,"Y")),
OFFSET(P17,0,-DATEDIF(EDATE('Rent Roll'!$K11,'Rent Roll'!$P11*12),Q$6,"M"))*((1+'Rent Roll'!$O11)^(DATEDIF(EDATE('Rent Roll'!$K11,'Rent Roll'!$P11*12),Q$6,"Y")+1))),('Rent Roll'!$H11*'Rent Roll'!$D11/12)*((1+'Rent Roll'!$N11)^DATEDIF('Summary &amp; Purchase Assumptions'!$C$18,Q$6,"Y")))))</f>
        <v>-</v>
      </c>
      <c r="R17" s="227" t="str">
        <f ca="1">IF(R$6&gt;='Rent Roll'!$M25,('Rent Roll'!$G25*'Rent Roll'!$D11/12)*((1+'Rent Roll'!$X25)^DATEDIF('Rent Roll'!$M25,R$6,"Y")),
IF(R$6&gt;'Rent Roll'!$L11,"-",
IF('Rent Roll'!$P11&gt;0,
IF(AND('Rent Roll'!$P11&gt;0,EDATE('Rent Roll'!$K11,'Rent Roll'!$P11*12)&gt;='Commercial Lease'!R$6),
('Rent Roll'!$H11*'Rent Roll'!$D11/12)*((1+'Rent Roll'!$N11)^DATEDIF('Summary &amp; Purchase Assumptions'!$C$18,R$6,"Y")),
OFFSET(Q17,0,-DATEDIF(EDATE('Rent Roll'!$K11,'Rent Roll'!$P11*12),R$6,"M"))*((1+'Rent Roll'!$O11)^(DATEDIF(EDATE('Rent Roll'!$K11,'Rent Roll'!$P11*12),R$6,"Y")+1))),('Rent Roll'!$H11*'Rent Roll'!$D11/12)*((1+'Rent Roll'!$N11)^DATEDIF('Summary &amp; Purchase Assumptions'!$C$18,R$6,"Y")))))</f>
        <v>-</v>
      </c>
      <c r="S17" s="227" t="str">
        <f ca="1">IF(S$6&gt;='Rent Roll'!$M25,('Rent Roll'!$G25*'Rent Roll'!$D11/12)*((1+'Rent Roll'!$X25)^DATEDIF('Rent Roll'!$M25,S$6,"Y")),
IF(S$6&gt;'Rent Roll'!$L11,"-",
IF('Rent Roll'!$P11&gt;0,
IF(AND('Rent Roll'!$P11&gt;0,EDATE('Rent Roll'!$K11,'Rent Roll'!$P11*12)&gt;='Commercial Lease'!S$6),
('Rent Roll'!$H11*'Rent Roll'!$D11/12)*((1+'Rent Roll'!$N11)^DATEDIF('Summary &amp; Purchase Assumptions'!$C$18,S$6,"Y")),
OFFSET(R17,0,-DATEDIF(EDATE('Rent Roll'!$K11,'Rent Roll'!$P11*12),S$6,"M"))*((1+'Rent Roll'!$O11)^(DATEDIF(EDATE('Rent Roll'!$K11,'Rent Roll'!$P11*12),S$6,"Y")+1))),('Rent Roll'!$H11*'Rent Roll'!$D11/12)*((1+'Rent Roll'!$N11)^DATEDIF('Summary &amp; Purchase Assumptions'!$C$18,S$6,"Y")))))</f>
        <v>-</v>
      </c>
      <c r="T17" s="227" t="str">
        <f ca="1">IF(T$6&gt;='Rent Roll'!$M25,('Rent Roll'!$G25*'Rent Roll'!$D11/12)*((1+'Rent Roll'!$X25)^DATEDIF('Rent Roll'!$M25,T$6,"Y")),
IF(T$6&gt;'Rent Roll'!$L11,"-",
IF('Rent Roll'!$P11&gt;0,
IF(AND('Rent Roll'!$P11&gt;0,EDATE('Rent Roll'!$K11,'Rent Roll'!$P11*12)&gt;='Commercial Lease'!T$6),
('Rent Roll'!$H11*'Rent Roll'!$D11/12)*((1+'Rent Roll'!$N11)^DATEDIF('Summary &amp; Purchase Assumptions'!$C$18,T$6,"Y")),
OFFSET(S17,0,-DATEDIF(EDATE('Rent Roll'!$K11,'Rent Roll'!$P11*12),T$6,"M"))*((1+'Rent Roll'!$O11)^(DATEDIF(EDATE('Rent Roll'!$K11,'Rent Roll'!$P11*12),T$6,"Y")+1))),('Rent Roll'!$H11*'Rent Roll'!$D11/12)*((1+'Rent Roll'!$N11)^DATEDIF('Summary &amp; Purchase Assumptions'!$C$18,T$6,"Y")))))</f>
        <v>-</v>
      </c>
      <c r="U17" s="227" t="str">
        <f ca="1">IF(U$6&gt;='Rent Roll'!$M25,('Rent Roll'!$G25*'Rent Roll'!$D11/12)*((1+'Rent Roll'!$X25)^DATEDIF('Rent Roll'!$M25,U$6,"Y")),
IF(U$6&gt;'Rent Roll'!$L11,"-",
IF('Rent Roll'!$P11&gt;0,
IF(AND('Rent Roll'!$P11&gt;0,EDATE('Rent Roll'!$K11,'Rent Roll'!$P11*12)&gt;='Commercial Lease'!U$6),
('Rent Roll'!$H11*'Rent Roll'!$D11/12)*((1+'Rent Roll'!$N11)^DATEDIF('Summary &amp; Purchase Assumptions'!$C$18,U$6,"Y")),
OFFSET(T17,0,-DATEDIF(EDATE('Rent Roll'!$K11,'Rent Roll'!$P11*12),U$6,"M"))*((1+'Rent Roll'!$O11)^(DATEDIF(EDATE('Rent Roll'!$K11,'Rent Roll'!$P11*12),U$6,"Y")+1))),('Rent Roll'!$H11*'Rent Roll'!$D11/12)*((1+'Rent Roll'!$N11)^DATEDIF('Summary &amp; Purchase Assumptions'!$C$18,U$6,"Y")))))</f>
        <v>-</v>
      </c>
      <c r="V17" s="227" t="str">
        <f ca="1">IF(V$6&gt;='Rent Roll'!$M25,('Rent Roll'!$G25*'Rent Roll'!$D11/12)*((1+'Rent Roll'!$X25)^DATEDIF('Rent Roll'!$M25,V$6,"Y")),
IF(V$6&gt;'Rent Roll'!$L11,"-",
IF('Rent Roll'!$P11&gt;0,
IF(AND('Rent Roll'!$P11&gt;0,EDATE('Rent Roll'!$K11,'Rent Roll'!$P11*12)&gt;='Commercial Lease'!V$6),
('Rent Roll'!$H11*'Rent Roll'!$D11/12)*((1+'Rent Roll'!$N11)^DATEDIF('Summary &amp; Purchase Assumptions'!$C$18,V$6,"Y")),
OFFSET(U17,0,-DATEDIF(EDATE('Rent Roll'!$K11,'Rent Roll'!$P11*12),V$6,"M"))*((1+'Rent Roll'!$O11)^(DATEDIF(EDATE('Rent Roll'!$K11,'Rent Roll'!$P11*12),V$6,"Y")+1))),('Rent Roll'!$H11*'Rent Roll'!$D11/12)*((1+'Rent Roll'!$N11)^DATEDIF('Summary &amp; Purchase Assumptions'!$C$18,V$6,"Y")))))</f>
        <v>-</v>
      </c>
      <c r="W17" s="227" t="str">
        <f ca="1">IF(W$6&gt;='Rent Roll'!$M25,('Rent Roll'!$G25*'Rent Roll'!$D11/12)*((1+'Rent Roll'!$X25)^DATEDIF('Rent Roll'!$M25,W$6,"Y")),
IF(W$6&gt;'Rent Roll'!$L11,"-",
IF('Rent Roll'!$P11&gt;0,
IF(AND('Rent Roll'!$P11&gt;0,EDATE('Rent Roll'!$K11,'Rent Roll'!$P11*12)&gt;='Commercial Lease'!W$6),
('Rent Roll'!$H11*'Rent Roll'!$D11/12)*((1+'Rent Roll'!$N11)^DATEDIF('Summary &amp; Purchase Assumptions'!$C$18,W$6,"Y")),
OFFSET(V17,0,-DATEDIF(EDATE('Rent Roll'!$K11,'Rent Roll'!$P11*12),W$6,"M"))*((1+'Rent Roll'!$O11)^(DATEDIF(EDATE('Rent Roll'!$K11,'Rent Roll'!$P11*12),W$6,"Y")+1))),('Rent Roll'!$H11*'Rent Roll'!$D11/12)*((1+'Rent Roll'!$N11)^DATEDIF('Summary &amp; Purchase Assumptions'!$C$18,W$6,"Y")))))</f>
        <v>-</v>
      </c>
      <c r="X17" s="227" t="str">
        <f ca="1">IF(X$6&gt;='Rent Roll'!$M25,('Rent Roll'!$G25*'Rent Roll'!$D11/12)*((1+'Rent Roll'!$X25)^DATEDIF('Rent Roll'!$M25,X$6,"Y")),
IF(X$6&gt;'Rent Roll'!$L11,"-",
IF('Rent Roll'!$P11&gt;0,
IF(AND('Rent Roll'!$P11&gt;0,EDATE('Rent Roll'!$K11,'Rent Roll'!$P11*12)&gt;='Commercial Lease'!X$6),
('Rent Roll'!$H11*'Rent Roll'!$D11/12)*((1+'Rent Roll'!$N11)^DATEDIF('Summary &amp; Purchase Assumptions'!$C$18,X$6,"Y")),
OFFSET(W17,0,-DATEDIF(EDATE('Rent Roll'!$K11,'Rent Roll'!$P11*12),X$6,"M"))*((1+'Rent Roll'!$O11)^(DATEDIF(EDATE('Rent Roll'!$K11,'Rent Roll'!$P11*12),X$6,"Y")+1))),('Rent Roll'!$H11*'Rent Roll'!$D11/12)*((1+'Rent Roll'!$N11)^DATEDIF('Summary &amp; Purchase Assumptions'!$C$18,X$6,"Y")))))</f>
        <v>-</v>
      </c>
      <c r="Y17" s="227" t="str">
        <f ca="1">IF(Y$6&gt;='Rent Roll'!$M25,('Rent Roll'!$G25*'Rent Roll'!$D11/12)*((1+'Rent Roll'!$X25)^DATEDIF('Rent Roll'!$M25,Y$6,"Y")),
IF(Y$6&gt;'Rent Roll'!$L11,"-",
IF('Rent Roll'!$P11&gt;0,
IF(AND('Rent Roll'!$P11&gt;0,EDATE('Rent Roll'!$K11,'Rent Roll'!$P11*12)&gt;='Commercial Lease'!Y$6),
('Rent Roll'!$H11*'Rent Roll'!$D11/12)*((1+'Rent Roll'!$N11)^DATEDIF('Summary &amp; Purchase Assumptions'!$C$18,Y$6,"Y")),
OFFSET(X17,0,-DATEDIF(EDATE('Rent Roll'!$K11,'Rent Roll'!$P11*12),Y$6,"M"))*((1+'Rent Roll'!$O11)^(DATEDIF(EDATE('Rent Roll'!$K11,'Rent Roll'!$P11*12),Y$6,"Y")+1))),('Rent Roll'!$H11*'Rent Roll'!$D11/12)*((1+'Rent Roll'!$N11)^DATEDIF('Summary &amp; Purchase Assumptions'!$C$18,Y$6,"Y")))))</f>
        <v>-</v>
      </c>
      <c r="Z17" s="227" t="str">
        <f ca="1">IF(Z$6&gt;='Rent Roll'!$M25,('Rent Roll'!$G25*'Rent Roll'!$D11/12)*((1+'Rent Roll'!$X25)^DATEDIF('Rent Roll'!$M25,Z$6,"Y")),
IF(Z$6&gt;'Rent Roll'!$L11,"-",
IF('Rent Roll'!$P11&gt;0,
IF(AND('Rent Roll'!$P11&gt;0,EDATE('Rent Roll'!$K11,'Rent Roll'!$P11*12)&gt;='Commercial Lease'!Z$6),
('Rent Roll'!$H11*'Rent Roll'!$D11/12)*((1+'Rent Roll'!$N11)^DATEDIF('Summary &amp; Purchase Assumptions'!$C$18,Z$6,"Y")),
OFFSET(Y17,0,-DATEDIF(EDATE('Rent Roll'!$K11,'Rent Roll'!$P11*12),Z$6,"M"))*((1+'Rent Roll'!$O11)^(DATEDIF(EDATE('Rent Roll'!$K11,'Rent Roll'!$P11*12),Z$6,"Y")+1))),('Rent Roll'!$H11*'Rent Roll'!$D11/12)*((1+'Rent Roll'!$N11)^DATEDIF('Summary &amp; Purchase Assumptions'!$C$18,Z$6,"Y")))))</f>
        <v>-</v>
      </c>
      <c r="AA17" s="227" t="str">
        <f ca="1">IF(AA$6&gt;='Rent Roll'!$M25,('Rent Roll'!$G25*'Rent Roll'!$D11/12)*((1+'Rent Roll'!$X25)^DATEDIF('Rent Roll'!$M25,AA$6,"Y")),
IF(AA$6&gt;'Rent Roll'!$L11,"-",
IF('Rent Roll'!$P11&gt;0,
IF(AND('Rent Roll'!$P11&gt;0,EDATE('Rent Roll'!$K11,'Rent Roll'!$P11*12)&gt;='Commercial Lease'!AA$6),
('Rent Roll'!$H11*'Rent Roll'!$D11/12)*((1+'Rent Roll'!$N11)^DATEDIF('Summary &amp; Purchase Assumptions'!$C$18,AA$6,"Y")),
OFFSET(Z17,0,-DATEDIF(EDATE('Rent Roll'!$K11,'Rent Roll'!$P11*12),AA$6,"M"))*((1+'Rent Roll'!$O11)^(DATEDIF(EDATE('Rent Roll'!$K11,'Rent Roll'!$P11*12),AA$6,"Y")+1))),('Rent Roll'!$H11*'Rent Roll'!$D11/12)*((1+'Rent Roll'!$N11)^DATEDIF('Summary &amp; Purchase Assumptions'!$C$18,AA$6,"Y")))))</f>
        <v>-</v>
      </c>
      <c r="AB17" s="227" t="str">
        <f ca="1">IF(AB$6&gt;='Rent Roll'!$M25,('Rent Roll'!$G25*'Rent Roll'!$D11/12)*((1+'Rent Roll'!$X25)^DATEDIF('Rent Roll'!$M25,AB$6,"Y")),
IF(AB$6&gt;'Rent Roll'!$L11,"-",
IF('Rent Roll'!$P11&gt;0,
IF(AND('Rent Roll'!$P11&gt;0,EDATE('Rent Roll'!$K11,'Rent Roll'!$P11*12)&gt;='Commercial Lease'!AB$6),
('Rent Roll'!$H11*'Rent Roll'!$D11/12)*((1+'Rent Roll'!$N11)^DATEDIF('Summary &amp; Purchase Assumptions'!$C$18,AB$6,"Y")),
OFFSET(AA17,0,-DATEDIF(EDATE('Rent Roll'!$K11,'Rent Roll'!$P11*12),AB$6,"M"))*((1+'Rent Roll'!$O11)^(DATEDIF(EDATE('Rent Roll'!$K11,'Rent Roll'!$P11*12),AB$6,"Y")+1))),('Rent Roll'!$H11*'Rent Roll'!$D11/12)*((1+'Rent Roll'!$N11)^DATEDIF('Summary &amp; Purchase Assumptions'!$C$18,AB$6,"Y")))))</f>
        <v>-</v>
      </c>
      <c r="AC17" s="227" t="str">
        <f ca="1">IF(AC$6&gt;='Rent Roll'!$M25,('Rent Roll'!$G25*'Rent Roll'!$D11/12)*((1+'Rent Roll'!$X25)^DATEDIF('Rent Roll'!$M25,AC$6,"Y")),
IF(AC$6&gt;'Rent Roll'!$L11,"-",
IF('Rent Roll'!$P11&gt;0,
IF(AND('Rent Roll'!$P11&gt;0,EDATE('Rent Roll'!$K11,'Rent Roll'!$P11*12)&gt;='Commercial Lease'!AC$6),
('Rent Roll'!$H11*'Rent Roll'!$D11/12)*((1+'Rent Roll'!$N11)^DATEDIF('Summary &amp; Purchase Assumptions'!$C$18,AC$6,"Y")),
OFFSET(AB17,0,-DATEDIF(EDATE('Rent Roll'!$K11,'Rent Roll'!$P11*12),AC$6,"M"))*((1+'Rent Roll'!$O11)^(DATEDIF(EDATE('Rent Roll'!$K11,'Rent Roll'!$P11*12),AC$6,"Y")+1))),('Rent Roll'!$H11*'Rent Roll'!$D11/12)*((1+'Rent Roll'!$N11)^DATEDIF('Summary &amp; Purchase Assumptions'!$C$18,AC$6,"Y")))))</f>
        <v>-</v>
      </c>
      <c r="AD17" s="227" t="str">
        <f ca="1">IF(AD$6&gt;='Rent Roll'!$M25,('Rent Roll'!$G25*'Rent Roll'!$D11/12)*((1+'Rent Roll'!$X25)^DATEDIF('Rent Roll'!$M25,AD$6,"Y")),
IF(AD$6&gt;'Rent Roll'!$L11,"-",
IF('Rent Roll'!$P11&gt;0,
IF(AND('Rent Roll'!$P11&gt;0,EDATE('Rent Roll'!$K11,'Rent Roll'!$P11*12)&gt;='Commercial Lease'!AD$6),
('Rent Roll'!$H11*'Rent Roll'!$D11/12)*((1+'Rent Roll'!$N11)^DATEDIF('Summary &amp; Purchase Assumptions'!$C$18,AD$6,"Y")),
OFFSET(AC17,0,-DATEDIF(EDATE('Rent Roll'!$K11,'Rent Roll'!$P11*12),AD$6,"M"))*((1+'Rent Roll'!$O11)^(DATEDIF(EDATE('Rent Roll'!$K11,'Rent Roll'!$P11*12),AD$6,"Y")+1))),('Rent Roll'!$H11*'Rent Roll'!$D11/12)*((1+'Rent Roll'!$N11)^DATEDIF('Summary &amp; Purchase Assumptions'!$C$18,AD$6,"Y")))))</f>
        <v>-</v>
      </c>
      <c r="AE17" s="227" t="str">
        <f ca="1">IF(AE$6&gt;='Rent Roll'!$M25,('Rent Roll'!$G25*'Rent Roll'!$D11/12)*((1+'Rent Roll'!$X25)^DATEDIF('Rent Roll'!$M25,AE$6,"Y")),
IF(AE$6&gt;'Rent Roll'!$L11,"-",
IF('Rent Roll'!$P11&gt;0,
IF(AND('Rent Roll'!$P11&gt;0,EDATE('Rent Roll'!$K11,'Rent Roll'!$P11*12)&gt;='Commercial Lease'!AE$6),
('Rent Roll'!$H11*'Rent Roll'!$D11/12)*((1+'Rent Roll'!$N11)^DATEDIF('Summary &amp; Purchase Assumptions'!$C$18,AE$6,"Y")),
OFFSET(AD17,0,-DATEDIF(EDATE('Rent Roll'!$K11,'Rent Roll'!$P11*12),AE$6,"M"))*((1+'Rent Roll'!$O11)^(DATEDIF(EDATE('Rent Roll'!$K11,'Rent Roll'!$P11*12),AE$6,"Y")+1))),('Rent Roll'!$H11*'Rent Roll'!$D11/12)*((1+'Rent Roll'!$N11)^DATEDIF('Summary &amp; Purchase Assumptions'!$C$18,AE$6,"Y")))))</f>
        <v>-</v>
      </c>
      <c r="AF17" s="227" t="str">
        <f ca="1">IF(AF$6&gt;='Rent Roll'!$M25,('Rent Roll'!$G25*'Rent Roll'!$D11/12)*((1+'Rent Roll'!$X25)^DATEDIF('Rent Roll'!$M25,AF$6,"Y")),
IF(AF$6&gt;'Rent Roll'!$L11,"-",
IF('Rent Roll'!$P11&gt;0,
IF(AND('Rent Roll'!$P11&gt;0,EDATE('Rent Roll'!$K11,'Rent Roll'!$P11*12)&gt;='Commercial Lease'!AF$6),
('Rent Roll'!$H11*'Rent Roll'!$D11/12)*((1+'Rent Roll'!$N11)^DATEDIF('Summary &amp; Purchase Assumptions'!$C$18,AF$6,"Y")),
OFFSET(AE17,0,-DATEDIF(EDATE('Rent Roll'!$K11,'Rent Roll'!$P11*12),AF$6,"M"))*((1+'Rent Roll'!$O11)^(DATEDIF(EDATE('Rent Roll'!$K11,'Rent Roll'!$P11*12),AF$6,"Y")+1))),('Rent Roll'!$H11*'Rent Roll'!$D11/12)*((1+'Rent Roll'!$N11)^DATEDIF('Summary &amp; Purchase Assumptions'!$C$18,AF$6,"Y")))))</f>
        <v>-</v>
      </c>
      <c r="AG17" s="227" t="str">
        <f ca="1">IF(AG$6&gt;='Rent Roll'!$M25,('Rent Roll'!$G25*'Rent Roll'!$D11/12)*((1+'Rent Roll'!$X25)^DATEDIF('Rent Roll'!$M25,AG$6,"Y")),
IF(AG$6&gt;'Rent Roll'!$L11,"-",
IF('Rent Roll'!$P11&gt;0,
IF(AND('Rent Roll'!$P11&gt;0,EDATE('Rent Roll'!$K11,'Rent Roll'!$P11*12)&gt;='Commercial Lease'!AG$6),
('Rent Roll'!$H11*'Rent Roll'!$D11/12)*((1+'Rent Roll'!$N11)^DATEDIF('Summary &amp; Purchase Assumptions'!$C$18,AG$6,"Y")),
OFFSET(AF17,0,-DATEDIF(EDATE('Rent Roll'!$K11,'Rent Roll'!$P11*12),AG$6,"M"))*((1+'Rent Roll'!$O11)^(DATEDIF(EDATE('Rent Roll'!$K11,'Rent Roll'!$P11*12),AG$6,"Y")+1))),('Rent Roll'!$H11*'Rent Roll'!$D11/12)*((1+'Rent Roll'!$N11)^DATEDIF('Summary &amp; Purchase Assumptions'!$C$18,AG$6,"Y")))))</f>
        <v>-</v>
      </c>
      <c r="AH17" s="227" t="str">
        <f ca="1">IF(AH$6&gt;='Rent Roll'!$M25,('Rent Roll'!$G25*'Rent Roll'!$D11/12)*((1+'Rent Roll'!$X25)^DATEDIF('Rent Roll'!$M25,AH$6,"Y")),
IF(AH$6&gt;'Rent Roll'!$L11,"-",
IF('Rent Roll'!$P11&gt;0,
IF(AND('Rent Roll'!$P11&gt;0,EDATE('Rent Roll'!$K11,'Rent Roll'!$P11*12)&gt;='Commercial Lease'!AH$6),
('Rent Roll'!$H11*'Rent Roll'!$D11/12)*((1+'Rent Roll'!$N11)^DATEDIF('Summary &amp; Purchase Assumptions'!$C$18,AH$6,"Y")),
OFFSET(AG17,0,-DATEDIF(EDATE('Rent Roll'!$K11,'Rent Roll'!$P11*12),AH$6,"M"))*((1+'Rent Roll'!$O11)^(DATEDIF(EDATE('Rent Roll'!$K11,'Rent Roll'!$P11*12),AH$6,"Y")+1))),('Rent Roll'!$H11*'Rent Roll'!$D11/12)*((1+'Rent Roll'!$N11)^DATEDIF('Summary &amp; Purchase Assumptions'!$C$18,AH$6,"Y")))))</f>
        <v>-</v>
      </c>
      <c r="AI17" s="227" t="str">
        <f ca="1">IF(AI$6&gt;='Rent Roll'!$M25,('Rent Roll'!$G25*'Rent Roll'!$D11/12)*((1+'Rent Roll'!$X25)^DATEDIF('Rent Roll'!$M25,AI$6,"Y")),
IF(AI$6&gt;'Rent Roll'!$L11,"-",
IF('Rent Roll'!$P11&gt;0,
IF(AND('Rent Roll'!$P11&gt;0,EDATE('Rent Roll'!$K11,'Rent Roll'!$P11*12)&gt;='Commercial Lease'!AI$6),
('Rent Roll'!$H11*'Rent Roll'!$D11/12)*((1+'Rent Roll'!$N11)^DATEDIF('Summary &amp; Purchase Assumptions'!$C$18,AI$6,"Y")),
OFFSET(AH17,0,-DATEDIF(EDATE('Rent Roll'!$K11,'Rent Roll'!$P11*12),AI$6,"M"))*((1+'Rent Roll'!$O11)^(DATEDIF(EDATE('Rent Roll'!$K11,'Rent Roll'!$P11*12),AI$6,"Y")+1))),('Rent Roll'!$H11*'Rent Roll'!$D11/12)*((1+'Rent Roll'!$N11)^DATEDIF('Summary &amp; Purchase Assumptions'!$C$18,AI$6,"Y")))))</f>
        <v>-</v>
      </c>
      <c r="AJ17" s="227" t="str">
        <f ca="1">IF(AJ$6&gt;='Rent Roll'!$M25,('Rent Roll'!$G25*'Rent Roll'!$D11/12)*((1+'Rent Roll'!$X25)^DATEDIF('Rent Roll'!$M25,AJ$6,"Y")),
IF(AJ$6&gt;'Rent Roll'!$L11,"-",
IF('Rent Roll'!$P11&gt;0,
IF(AND('Rent Roll'!$P11&gt;0,EDATE('Rent Roll'!$K11,'Rent Roll'!$P11*12)&gt;='Commercial Lease'!AJ$6),
('Rent Roll'!$H11*'Rent Roll'!$D11/12)*((1+'Rent Roll'!$N11)^DATEDIF('Summary &amp; Purchase Assumptions'!$C$18,AJ$6,"Y")),
OFFSET(AI17,0,-DATEDIF(EDATE('Rent Roll'!$K11,'Rent Roll'!$P11*12),AJ$6,"M"))*((1+'Rent Roll'!$O11)^(DATEDIF(EDATE('Rent Roll'!$K11,'Rent Roll'!$P11*12),AJ$6,"Y")+1))),('Rent Roll'!$H11*'Rent Roll'!$D11/12)*((1+'Rent Roll'!$N11)^DATEDIF('Summary &amp; Purchase Assumptions'!$C$18,AJ$6,"Y")))))</f>
        <v>-</v>
      </c>
      <c r="AK17" s="227" t="str">
        <f ca="1">IF(AK$6&gt;='Rent Roll'!$M25,('Rent Roll'!$G25*'Rent Roll'!$D11/12)*((1+'Rent Roll'!$X25)^DATEDIF('Rent Roll'!$M25,AK$6,"Y")),
IF(AK$6&gt;'Rent Roll'!$L11,"-",
IF('Rent Roll'!$P11&gt;0,
IF(AND('Rent Roll'!$P11&gt;0,EDATE('Rent Roll'!$K11,'Rent Roll'!$P11*12)&gt;='Commercial Lease'!AK$6),
('Rent Roll'!$H11*'Rent Roll'!$D11/12)*((1+'Rent Roll'!$N11)^DATEDIF('Summary &amp; Purchase Assumptions'!$C$18,AK$6,"Y")),
OFFSET(AJ17,0,-DATEDIF(EDATE('Rent Roll'!$K11,'Rent Roll'!$P11*12),AK$6,"M"))*((1+'Rent Roll'!$O11)^(DATEDIF(EDATE('Rent Roll'!$K11,'Rent Roll'!$P11*12),AK$6,"Y")+1))),('Rent Roll'!$H11*'Rent Roll'!$D11/12)*((1+'Rent Roll'!$N11)^DATEDIF('Summary &amp; Purchase Assumptions'!$C$18,AK$6,"Y")))))</f>
        <v>-</v>
      </c>
      <c r="AL17" s="227" t="str">
        <f ca="1">IF(AL$6&gt;='Rent Roll'!$M25,('Rent Roll'!$G25*'Rent Roll'!$D11/12)*((1+'Rent Roll'!$X25)^DATEDIF('Rent Roll'!$M25,AL$6,"Y")),
IF(AL$6&gt;'Rent Roll'!$L11,"-",
IF('Rent Roll'!$P11&gt;0,
IF(AND('Rent Roll'!$P11&gt;0,EDATE('Rent Roll'!$K11,'Rent Roll'!$P11*12)&gt;='Commercial Lease'!AL$6),
('Rent Roll'!$H11*'Rent Roll'!$D11/12)*((1+'Rent Roll'!$N11)^DATEDIF('Summary &amp; Purchase Assumptions'!$C$18,AL$6,"Y")),
OFFSET(AK17,0,-DATEDIF(EDATE('Rent Roll'!$K11,'Rent Roll'!$P11*12),AL$6,"M"))*((1+'Rent Roll'!$O11)^(DATEDIF(EDATE('Rent Roll'!$K11,'Rent Roll'!$P11*12),AL$6,"Y")+1))),('Rent Roll'!$H11*'Rent Roll'!$D11/12)*((1+'Rent Roll'!$N11)^DATEDIF('Summary &amp; Purchase Assumptions'!$C$18,AL$6,"Y")))))</f>
        <v>-</v>
      </c>
      <c r="AM17" s="227" t="str">
        <f ca="1">IF(AM$6&gt;='Rent Roll'!$M25,('Rent Roll'!$G25*'Rent Roll'!$D11/12)*((1+'Rent Roll'!$X25)^DATEDIF('Rent Roll'!$M25,AM$6,"Y")),
IF(AM$6&gt;'Rent Roll'!$L11,"-",
IF('Rent Roll'!$P11&gt;0,
IF(AND('Rent Roll'!$P11&gt;0,EDATE('Rent Roll'!$K11,'Rent Roll'!$P11*12)&gt;='Commercial Lease'!AM$6),
('Rent Roll'!$H11*'Rent Roll'!$D11/12)*((1+'Rent Roll'!$N11)^DATEDIF('Summary &amp; Purchase Assumptions'!$C$18,AM$6,"Y")),
OFFSET(AL17,0,-DATEDIF(EDATE('Rent Roll'!$K11,'Rent Roll'!$P11*12),AM$6,"M"))*((1+'Rent Roll'!$O11)^(DATEDIF(EDATE('Rent Roll'!$K11,'Rent Roll'!$P11*12),AM$6,"Y")+1))),('Rent Roll'!$H11*'Rent Roll'!$D11/12)*((1+'Rent Roll'!$N11)^DATEDIF('Summary &amp; Purchase Assumptions'!$C$18,AM$6,"Y")))))</f>
        <v>-</v>
      </c>
      <c r="AN17" s="227" t="str">
        <f ca="1">IF(AN$6&gt;='Rent Roll'!$M25,('Rent Roll'!$G25*'Rent Roll'!$D11/12)*((1+'Rent Roll'!$X25)^DATEDIF('Rent Roll'!$M25,AN$6,"Y")),
IF(AN$6&gt;'Rent Roll'!$L11,"-",
IF('Rent Roll'!$P11&gt;0,
IF(AND('Rent Roll'!$P11&gt;0,EDATE('Rent Roll'!$K11,'Rent Roll'!$P11*12)&gt;='Commercial Lease'!AN$6),
('Rent Roll'!$H11*'Rent Roll'!$D11/12)*((1+'Rent Roll'!$N11)^DATEDIF('Summary &amp; Purchase Assumptions'!$C$18,AN$6,"Y")),
OFFSET(AM17,0,-DATEDIF(EDATE('Rent Roll'!$K11,'Rent Roll'!$P11*12),AN$6,"M"))*((1+'Rent Roll'!$O11)^(DATEDIF(EDATE('Rent Roll'!$K11,'Rent Roll'!$P11*12),AN$6,"Y")+1))),('Rent Roll'!$H11*'Rent Roll'!$D11/12)*((1+'Rent Roll'!$N11)^DATEDIF('Summary &amp; Purchase Assumptions'!$C$18,AN$6,"Y")))))</f>
        <v>-</v>
      </c>
      <c r="AO17" s="227" t="str">
        <f ca="1">IF(AO$6&gt;='Rent Roll'!$M25,('Rent Roll'!$G25*'Rent Roll'!$D11/12)*((1+'Rent Roll'!$X25)^DATEDIF('Rent Roll'!$M25,AO$6,"Y")),
IF(AO$6&gt;'Rent Roll'!$L11,"-",
IF('Rent Roll'!$P11&gt;0,
IF(AND('Rent Roll'!$P11&gt;0,EDATE('Rent Roll'!$K11,'Rent Roll'!$P11*12)&gt;='Commercial Lease'!AO$6),
('Rent Roll'!$H11*'Rent Roll'!$D11/12)*((1+'Rent Roll'!$N11)^DATEDIF('Summary &amp; Purchase Assumptions'!$C$18,AO$6,"Y")),
OFFSET(AN17,0,-DATEDIF(EDATE('Rent Roll'!$K11,'Rent Roll'!$P11*12),AO$6,"M"))*((1+'Rent Roll'!$O11)^(DATEDIF(EDATE('Rent Roll'!$K11,'Rent Roll'!$P11*12),AO$6,"Y")+1))),('Rent Roll'!$H11*'Rent Roll'!$D11/12)*((1+'Rent Roll'!$N11)^DATEDIF('Summary &amp; Purchase Assumptions'!$C$18,AO$6,"Y")))))</f>
        <v>-</v>
      </c>
      <c r="AP17" s="227" t="str">
        <f ca="1">IF(AP$6&gt;='Rent Roll'!$M25,('Rent Roll'!$G25*'Rent Roll'!$D11/12)*((1+'Rent Roll'!$X25)^DATEDIF('Rent Roll'!$M25,AP$6,"Y")),
IF(AP$6&gt;'Rent Roll'!$L11,"-",
IF('Rent Roll'!$P11&gt;0,
IF(AND('Rent Roll'!$P11&gt;0,EDATE('Rent Roll'!$K11,'Rent Roll'!$P11*12)&gt;='Commercial Lease'!AP$6),
('Rent Roll'!$H11*'Rent Roll'!$D11/12)*((1+'Rent Roll'!$N11)^DATEDIF('Summary &amp; Purchase Assumptions'!$C$18,AP$6,"Y")),
OFFSET(AO17,0,-DATEDIF(EDATE('Rent Roll'!$K11,'Rent Roll'!$P11*12),AP$6,"M"))*((1+'Rent Roll'!$O11)^(DATEDIF(EDATE('Rent Roll'!$K11,'Rent Roll'!$P11*12),AP$6,"Y")+1))),('Rent Roll'!$H11*'Rent Roll'!$D11/12)*((1+'Rent Roll'!$N11)^DATEDIF('Summary &amp; Purchase Assumptions'!$C$18,AP$6,"Y")))))</f>
        <v>-</v>
      </c>
      <c r="AQ17" s="227" t="str">
        <f ca="1">IF(AQ$6&gt;='Rent Roll'!$M25,('Rent Roll'!$G25*'Rent Roll'!$D11/12)*((1+'Rent Roll'!$X25)^DATEDIF('Rent Roll'!$M25,AQ$6,"Y")),
IF(AQ$6&gt;'Rent Roll'!$L11,"-",
IF('Rent Roll'!$P11&gt;0,
IF(AND('Rent Roll'!$P11&gt;0,EDATE('Rent Roll'!$K11,'Rent Roll'!$P11*12)&gt;='Commercial Lease'!AQ$6),
('Rent Roll'!$H11*'Rent Roll'!$D11/12)*((1+'Rent Roll'!$N11)^DATEDIF('Summary &amp; Purchase Assumptions'!$C$18,AQ$6,"Y")),
OFFSET(AP17,0,-DATEDIF(EDATE('Rent Roll'!$K11,'Rent Roll'!$P11*12),AQ$6,"M"))*((1+'Rent Roll'!$O11)^(DATEDIF(EDATE('Rent Roll'!$K11,'Rent Roll'!$P11*12),AQ$6,"Y")+1))),('Rent Roll'!$H11*'Rent Roll'!$D11/12)*((1+'Rent Roll'!$N11)^DATEDIF('Summary &amp; Purchase Assumptions'!$C$18,AQ$6,"Y")))))</f>
        <v>-</v>
      </c>
      <c r="AR17" s="227" t="str">
        <f ca="1">IF(AR$6&gt;='Rent Roll'!$M25,('Rent Roll'!$G25*'Rent Roll'!$D11/12)*((1+'Rent Roll'!$X25)^DATEDIF('Rent Roll'!$M25,AR$6,"Y")),
IF(AR$6&gt;'Rent Roll'!$L11,"-",
IF('Rent Roll'!$P11&gt;0,
IF(AND('Rent Roll'!$P11&gt;0,EDATE('Rent Roll'!$K11,'Rent Roll'!$P11*12)&gt;='Commercial Lease'!AR$6),
('Rent Roll'!$H11*'Rent Roll'!$D11/12)*((1+'Rent Roll'!$N11)^DATEDIF('Summary &amp; Purchase Assumptions'!$C$18,AR$6,"Y")),
OFFSET(AQ17,0,-DATEDIF(EDATE('Rent Roll'!$K11,'Rent Roll'!$P11*12),AR$6,"M"))*((1+'Rent Roll'!$O11)^(DATEDIF(EDATE('Rent Roll'!$K11,'Rent Roll'!$P11*12),AR$6,"Y")+1))),('Rent Roll'!$H11*'Rent Roll'!$D11/12)*((1+'Rent Roll'!$N11)^DATEDIF('Summary &amp; Purchase Assumptions'!$C$18,AR$6,"Y")))))</f>
        <v>-</v>
      </c>
      <c r="AS17" s="227" t="str">
        <f ca="1">IF(AS$6&gt;='Rent Roll'!$M25,('Rent Roll'!$G25*'Rent Roll'!$D11/12)*((1+'Rent Roll'!$X25)^DATEDIF('Rent Roll'!$M25,AS$6,"Y")),
IF(AS$6&gt;'Rent Roll'!$L11,"-",
IF('Rent Roll'!$P11&gt;0,
IF(AND('Rent Roll'!$P11&gt;0,EDATE('Rent Roll'!$K11,'Rent Roll'!$P11*12)&gt;='Commercial Lease'!AS$6),
('Rent Roll'!$H11*'Rent Roll'!$D11/12)*((1+'Rent Roll'!$N11)^DATEDIF('Summary &amp; Purchase Assumptions'!$C$18,AS$6,"Y")),
OFFSET(AR17,0,-DATEDIF(EDATE('Rent Roll'!$K11,'Rent Roll'!$P11*12),AS$6,"M"))*((1+'Rent Roll'!$O11)^(DATEDIF(EDATE('Rent Roll'!$K11,'Rent Roll'!$P11*12),AS$6,"Y")+1))),('Rent Roll'!$H11*'Rent Roll'!$D11/12)*((1+'Rent Roll'!$N11)^DATEDIF('Summary &amp; Purchase Assumptions'!$C$18,AS$6,"Y")))))</f>
        <v>-</v>
      </c>
      <c r="AT17" s="227" t="str">
        <f ca="1">IF(AT$6&gt;='Rent Roll'!$M25,('Rent Roll'!$G25*'Rent Roll'!$D11/12)*((1+'Rent Roll'!$X25)^DATEDIF('Rent Roll'!$M25,AT$6,"Y")),
IF(AT$6&gt;'Rent Roll'!$L11,"-",
IF('Rent Roll'!$P11&gt;0,
IF(AND('Rent Roll'!$P11&gt;0,EDATE('Rent Roll'!$K11,'Rent Roll'!$P11*12)&gt;='Commercial Lease'!AT$6),
('Rent Roll'!$H11*'Rent Roll'!$D11/12)*((1+'Rent Roll'!$N11)^DATEDIF('Summary &amp; Purchase Assumptions'!$C$18,AT$6,"Y")),
OFFSET(AS17,0,-DATEDIF(EDATE('Rent Roll'!$K11,'Rent Roll'!$P11*12),AT$6,"M"))*((1+'Rent Roll'!$O11)^(DATEDIF(EDATE('Rent Roll'!$K11,'Rent Roll'!$P11*12),AT$6,"Y")+1))),('Rent Roll'!$H11*'Rent Roll'!$D11/12)*((1+'Rent Roll'!$N11)^DATEDIF('Summary &amp; Purchase Assumptions'!$C$18,AT$6,"Y")))))</f>
        <v>-</v>
      </c>
      <c r="AU17" s="227" t="str">
        <f ca="1">IF(AU$6&gt;='Rent Roll'!$M25,('Rent Roll'!$G25*'Rent Roll'!$D11/12)*((1+'Rent Roll'!$X25)^DATEDIF('Rent Roll'!$M25,AU$6,"Y")),
IF(AU$6&gt;'Rent Roll'!$L11,"-",
IF('Rent Roll'!$P11&gt;0,
IF(AND('Rent Roll'!$P11&gt;0,EDATE('Rent Roll'!$K11,'Rent Roll'!$P11*12)&gt;='Commercial Lease'!AU$6),
('Rent Roll'!$H11*'Rent Roll'!$D11/12)*((1+'Rent Roll'!$N11)^DATEDIF('Summary &amp; Purchase Assumptions'!$C$18,AU$6,"Y")),
OFFSET(AT17,0,-DATEDIF(EDATE('Rent Roll'!$K11,'Rent Roll'!$P11*12),AU$6,"M"))*((1+'Rent Roll'!$O11)^(DATEDIF(EDATE('Rent Roll'!$K11,'Rent Roll'!$P11*12),AU$6,"Y")+1))),('Rent Roll'!$H11*'Rent Roll'!$D11/12)*((1+'Rent Roll'!$N11)^DATEDIF('Summary &amp; Purchase Assumptions'!$C$18,AU$6,"Y")))))</f>
        <v>-</v>
      </c>
      <c r="AV17" s="227" t="str">
        <f ca="1">IF(AV$6&gt;='Rent Roll'!$M25,('Rent Roll'!$G25*'Rent Roll'!$D11/12)*((1+'Rent Roll'!$X25)^DATEDIF('Rent Roll'!$M25,AV$6,"Y")),
IF(AV$6&gt;'Rent Roll'!$L11,"-",
IF('Rent Roll'!$P11&gt;0,
IF(AND('Rent Roll'!$P11&gt;0,EDATE('Rent Roll'!$K11,'Rent Roll'!$P11*12)&gt;='Commercial Lease'!AV$6),
('Rent Roll'!$H11*'Rent Roll'!$D11/12)*((1+'Rent Roll'!$N11)^DATEDIF('Summary &amp; Purchase Assumptions'!$C$18,AV$6,"Y")),
OFFSET(AU17,0,-DATEDIF(EDATE('Rent Roll'!$K11,'Rent Roll'!$P11*12),AV$6,"M"))*((1+'Rent Roll'!$O11)^(DATEDIF(EDATE('Rent Roll'!$K11,'Rent Roll'!$P11*12),AV$6,"Y")+1))),('Rent Roll'!$H11*'Rent Roll'!$D11/12)*((1+'Rent Roll'!$N11)^DATEDIF('Summary &amp; Purchase Assumptions'!$C$18,AV$6,"Y")))))</f>
        <v>-</v>
      </c>
      <c r="AW17" s="227" t="str">
        <f ca="1">IF(AW$6&gt;='Rent Roll'!$M25,('Rent Roll'!$G25*'Rent Roll'!$D11/12)*((1+'Rent Roll'!$X25)^DATEDIF('Rent Roll'!$M25,AW$6,"Y")),
IF(AW$6&gt;'Rent Roll'!$L11,"-",
IF('Rent Roll'!$P11&gt;0,
IF(AND('Rent Roll'!$P11&gt;0,EDATE('Rent Roll'!$K11,'Rent Roll'!$P11*12)&gt;='Commercial Lease'!AW$6),
('Rent Roll'!$H11*'Rent Roll'!$D11/12)*((1+'Rent Roll'!$N11)^DATEDIF('Summary &amp; Purchase Assumptions'!$C$18,AW$6,"Y")),
OFFSET(AV17,0,-DATEDIF(EDATE('Rent Roll'!$K11,'Rent Roll'!$P11*12),AW$6,"M"))*((1+'Rent Roll'!$O11)^(DATEDIF(EDATE('Rent Roll'!$K11,'Rent Roll'!$P11*12),AW$6,"Y")+1))),('Rent Roll'!$H11*'Rent Roll'!$D11/12)*((1+'Rent Roll'!$N11)^DATEDIF('Summary &amp; Purchase Assumptions'!$C$18,AW$6,"Y")))))</f>
        <v>-</v>
      </c>
      <c r="AX17" s="227" t="str">
        <f ca="1">IF(AX$6&gt;='Rent Roll'!$M25,('Rent Roll'!$G25*'Rent Roll'!$D11/12)*((1+'Rent Roll'!$X25)^DATEDIF('Rent Roll'!$M25,AX$6,"Y")),
IF(AX$6&gt;'Rent Roll'!$L11,"-",
IF('Rent Roll'!$P11&gt;0,
IF(AND('Rent Roll'!$P11&gt;0,EDATE('Rent Roll'!$K11,'Rent Roll'!$P11*12)&gt;='Commercial Lease'!AX$6),
('Rent Roll'!$H11*'Rent Roll'!$D11/12)*((1+'Rent Roll'!$N11)^DATEDIF('Summary &amp; Purchase Assumptions'!$C$18,AX$6,"Y")),
OFFSET(AW17,0,-DATEDIF(EDATE('Rent Roll'!$K11,'Rent Roll'!$P11*12),AX$6,"M"))*((1+'Rent Roll'!$O11)^(DATEDIF(EDATE('Rent Roll'!$K11,'Rent Roll'!$P11*12),AX$6,"Y")+1))),('Rent Roll'!$H11*'Rent Roll'!$D11/12)*((1+'Rent Roll'!$N11)^DATEDIF('Summary &amp; Purchase Assumptions'!$C$18,AX$6,"Y")))))</f>
        <v>-</v>
      </c>
      <c r="AY17" s="227" t="str">
        <f ca="1">IF(AY$6&gt;='Rent Roll'!$M25,('Rent Roll'!$G25*'Rent Roll'!$D11/12)*((1+'Rent Roll'!$X25)^DATEDIF('Rent Roll'!$M25,AY$6,"Y")),
IF(AY$6&gt;'Rent Roll'!$L11,"-",
IF('Rent Roll'!$P11&gt;0,
IF(AND('Rent Roll'!$P11&gt;0,EDATE('Rent Roll'!$K11,'Rent Roll'!$P11*12)&gt;='Commercial Lease'!AY$6),
('Rent Roll'!$H11*'Rent Roll'!$D11/12)*((1+'Rent Roll'!$N11)^DATEDIF('Summary &amp; Purchase Assumptions'!$C$18,AY$6,"Y")),
OFFSET(AX17,0,-DATEDIF(EDATE('Rent Roll'!$K11,'Rent Roll'!$P11*12),AY$6,"M"))*((1+'Rent Roll'!$O11)^(DATEDIF(EDATE('Rent Roll'!$K11,'Rent Roll'!$P11*12),AY$6,"Y")+1))),('Rent Roll'!$H11*'Rent Roll'!$D11/12)*((1+'Rent Roll'!$N11)^DATEDIF('Summary &amp; Purchase Assumptions'!$C$18,AY$6,"Y")))))</f>
        <v>-</v>
      </c>
      <c r="AZ17" s="227" t="str">
        <f ca="1">IF(AZ$6&gt;='Rent Roll'!$M25,('Rent Roll'!$G25*'Rent Roll'!$D11/12)*((1+'Rent Roll'!$X25)^DATEDIF('Rent Roll'!$M25,AZ$6,"Y")),
IF(AZ$6&gt;'Rent Roll'!$L11,"-",
IF('Rent Roll'!$P11&gt;0,
IF(AND('Rent Roll'!$P11&gt;0,EDATE('Rent Roll'!$K11,'Rent Roll'!$P11*12)&gt;='Commercial Lease'!AZ$6),
('Rent Roll'!$H11*'Rent Roll'!$D11/12)*((1+'Rent Roll'!$N11)^DATEDIF('Summary &amp; Purchase Assumptions'!$C$18,AZ$6,"Y")),
OFFSET(AY17,0,-DATEDIF(EDATE('Rent Roll'!$K11,'Rent Roll'!$P11*12),AZ$6,"M"))*((1+'Rent Roll'!$O11)^(DATEDIF(EDATE('Rent Roll'!$K11,'Rent Roll'!$P11*12),AZ$6,"Y")+1))),('Rent Roll'!$H11*'Rent Roll'!$D11/12)*((1+'Rent Roll'!$N11)^DATEDIF('Summary &amp; Purchase Assumptions'!$C$18,AZ$6,"Y")))))</f>
        <v>-</v>
      </c>
      <c r="BA17" s="227" t="str">
        <f ca="1">IF(BA$6&gt;='Rent Roll'!$M25,('Rent Roll'!$G25*'Rent Roll'!$D11/12)*((1+'Rent Roll'!$X25)^DATEDIF('Rent Roll'!$M25,BA$6,"Y")),
IF(BA$6&gt;'Rent Roll'!$L11,"-",
IF('Rent Roll'!$P11&gt;0,
IF(AND('Rent Roll'!$P11&gt;0,EDATE('Rent Roll'!$K11,'Rent Roll'!$P11*12)&gt;='Commercial Lease'!BA$6),
('Rent Roll'!$H11*'Rent Roll'!$D11/12)*((1+'Rent Roll'!$N11)^DATEDIF('Summary &amp; Purchase Assumptions'!$C$18,BA$6,"Y")),
OFFSET(AZ17,0,-DATEDIF(EDATE('Rent Roll'!$K11,'Rent Roll'!$P11*12),BA$6,"M"))*((1+'Rent Roll'!$O11)^(DATEDIF(EDATE('Rent Roll'!$K11,'Rent Roll'!$P11*12),BA$6,"Y")+1))),('Rent Roll'!$H11*'Rent Roll'!$D11/12)*((1+'Rent Roll'!$N11)^DATEDIF('Summary &amp; Purchase Assumptions'!$C$18,BA$6,"Y")))))</f>
        <v>-</v>
      </c>
      <c r="BB17" s="227" t="str">
        <f ca="1">IF(BB$6&gt;='Rent Roll'!$M25,('Rent Roll'!$G25*'Rent Roll'!$D11/12)*((1+'Rent Roll'!$X25)^DATEDIF('Rent Roll'!$M25,BB$6,"Y")),
IF(BB$6&gt;'Rent Roll'!$L11,"-",
IF('Rent Roll'!$P11&gt;0,
IF(AND('Rent Roll'!$P11&gt;0,EDATE('Rent Roll'!$K11,'Rent Roll'!$P11*12)&gt;='Commercial Lease'!BB$6),
('Rent Roll'!$H11*'Rent Roll'!$D11/12)*((1+'Rent Roll'!$N11)^DATEDIF('Summary &amp; Purchase Assumptions'!$C$18,BB$6,"Y")),
OFFSET(BA17,0,-DATEDIF(EDATE('Rent Roll'!$K11,'Rent Roll'!$P11*12),BB$6,"M"))*((1+'Rent Roll'!$O11)^(DATEDIF(EDATE('Rent Roll'!$K11,'Rent Roll'!$P11*12),BB$6,"Y")+1))),('Rent Roll'!$H11*'Rent Roll'!$D11/12)*((1+'Rent Roll'!$N11)^DATEDIF('Summary &amp; Purchase Assumptions'!$C$18,BB$6,"Y")))))</f>
        <v>-</v>
      </c>
      <c r="BC17" s="227" t="str">
        <f ca="1">IF(BC$6&gt;='Rent Roll'!$M25,('Rent Roll'!$G25*'Rent Roll'!$D11/12)*((1+'Rent Roll'!$X25)^DATEDIF('Rent Roll'!$M25,BC$6,"Y")),
IF(BC$6&gt;'Rent Roll'!$L11,"-",
IF('Rent Roll'!$P11&gt;0,
IF(AND('Rent Roll'!$P11&gt;0,EDATE('Rent Roll'!$K11,'Rent Roll'!$P11*12)&gt;='Commercial Lease'!BC$6),
('Rent Roll'!$H11*'Rent Roll'!$D11/12)*((1+'Rent Roll'!$N11)^DATEDIF('Summary &amp; Purchase Assumptions'!$C$18,BC$6,"Y")),
OFFSET(BB17,0,-DATEDIF(EDATE('Rent Roll'!$K11,'Rent Roll'!$P11*12),BC$6,"M"))*((1+'Rent Roll'!$O11)^(DATEDIF(EDATE('Rent Roll'!$K11,'Rent Roll'!$P11*12),BC$6,"Y")+1))),('Rent Roll'!$H11*'Rent Roll'!$D11/12)*((1+'Rent Roll'!$N11)^DATEDIF('Summary &amp; Purchase Assumptions'!$C$18,BC$6,"Y")))))</f>
        <v>-</v>
      </c>
      <c r="BD17" s="227" t="str">
        <f ca="1">IF(BD$6&gt;='Rent Roll'!$M25,('Rent Roll'!$G25*'Rent Roll'!$D11/12)*((1+'Rent Roll'!$X25)^DATEDIF('Rent Roll'!$M25,BD$6,"Y")),
IF(BD$6&gt;'Rent Roll'!$L11,"-",
IF('Rent Roll'!$P11&gt;0,
IF(AND('Rent Roll'!$P11&gt;0,EDATE('Rent Roll'!$K11,'Rent Roll'!$P11*12)&gt;='Commercial Lease'!BD$6),
('Rent Roll'!$H11*'Rent Roll'!$D11/12)*((1+'Rent Roll'!$N11)^DATEDIF('Summary &amp; Purchase Assumptions'!$C$18,BD$6,"Y")),
OFFSET(BC17,0,-DATEDIF(EDATE('Rent Roll'!$K11,'Rent Roll'!$P11*12),BD$6,"M"))*((1+'Rent Roll'!$O11)^(DATEDIF(EDATE('Rent Roll'!$K11,'Rent Roll'!$P11*12),BD$6,"Y")+1))),('Rent Roll'!$H11*'Rent Roll'!$D11/12)*((1+'Rent Roll'!$N11)^DATEDIF('Summary &amp; Purchase Assumptions'!$C$18,BD$6,"Y")))))</f>
        <v>-</v>
      </c>
      <c r="BE17" s="227" t="str">
        <f ca="1">IF(BE$6&gt;='Rent Roll'!$M25,('Rent Roll'!$G25*'Rent Roll'!$D11/12)*((1+'Rent Roll'!$X25)^DATEDIF('Rent Roll'!$M25,BE$6,"Y")),
IF(BE$6&gt;'Rent Roll'!$L11,"-",
IF('Rent Roll'!$P11&gt;0,
IF(AND('Rent Roll'!$P11&gt;0,EDATE('Rent Roll'!$K11,'Rent Roll'!$P11*12)&gt;='Commercial Lease'!BE$6),
('Rent Roll'!$H11*'Rent Roll'!$D11/12)*((1+'Rent Roll'!$N11)^DATEDIF('Summary &amp; Purchase Assumptions'!$C$18,BE$6,"Y")),
OFFSET(BD17,0,-DATEDIF(EDATE('Rent Roll'!$K11,'Rent Roll'!$P11*12),BE$6,"M"))*((1+'Rent Roll'!$O11)^(DATEDIF(EDATE('Rent Roll'!$K11,'Rent Roll'!$P11*12),BE$6,"Y")+1))),('Rent Roll'!$H11*'Rent Roll'!$D11/12)*((1+'Rent Roll'!$N11)^DATEDIF('Summary &amp; Purchase Assumptions'!$C$18,BE$6,"Y")))))</f>
        <v>-</v>
      </c>
      <c r="BF17" s="227" t="str">
        <f ca="1">IF(BF$6&gt;='Rent Roll'!$M25,('Rent Roll'!$G25*'Rent Roll'!$D11/12)*((1+'Rent Roll'!$X25)^DATEDIF('Rent Roll'!$M25,BF$6,"Y")),
IF(BF$6&gt;'Rent Roll'!$L11,"-",
IF('Rent Roll'!$P11&gt;0,
IF(AND('Rent Roll'!$P11&gt;0,EDATE('Rent Roll'!$K11,'Rent Roll'!$P11*12)&gt;='Commercial Lease'!BF$6),
('Rent Roll'!$H11*'Rent Roll'!$D11/12)*((1+'Rent Roll'!$N11)^DATEDIF('Summary &amp; Purchase Assumptions'!$C$18,BF$6,"Y")),
OFFSET(BE17,0,-DATEDIF(EDATE('Rent Roll'!$K11,'Rent Roll'!$P11*12),BF$6,"M"))*((1+'Rent Roll'!$O11)^(DATEDIF(EDATE('Rent Roll'!$K11,'Rent Roll'!$P11*12),BF$6,"Y")+1))),('Rent Roll'!$H11*'Rent Roll'!$D11/12)*((1+'Rent Roll'!$N11)^DATEDIF('Summary &amp; Purchase Assumptions'!$C$18,BF$6,"Y")))))</f>
        <v>-</v>
      </c>
      <c r="BG17" s="227" t="str">
        <f ca="1">IF(BG$6&gt;='Rent Roll'!$M25,('Rent Roll'!$G25*'Rent Roll'!$D11/12)*((1+'Rent Roll'!$X25)^DATEDIF('Rent Roll'!$M25,BG$6,"Y")),
IF(BG$6&gt;'Rent Roll'!$L11,"-",
IF('Rent Roll'!$P11&gt;0,
IF(AND('Rent Roll'!$P11&gt;0,EDATE('Rent Roll'!$K11,'Rent Roll'!$P11*12)&gt;='Commercial Lease'!BG$6),
('Rent Roll'!$H11*'Rent Roll'!$D11/12)*((1+'Rent Roll'!$N11)^DATEDIF('Summary &amp; Purchase Assumptions'!$C$18,BG$6,"Y")),
OFFSET(BF17,0,-DATEDIF(EDATE('Rent Roll'!$K11,'Rent Roll'!$P11*12),BG$6,"M"))*((1+'Rent Roll'!$O11)^(DATEDIF(EDATE('Rent Roll'!$K11,'Rent Roll'!$P11*12),BG$6,"Y")+1))),('Rent Roll'!$H11*'Rent Roll'!$D11/12)*((1+'Rent Roll'!$N11)^DATEDIF('Summary &amp; Purchase Assumptions'!$C$18,BG$6,"Y")))))</f>
        <v>-</v>
      </c>
      <c r="BH17" s="227" t="str">
        <f ca="1">IF(BH$6&gt;='Rent Roll'!$M25,('Rent Roll'!$G25*'Rent Roll'!$D11/12)*((1+'Rent Roll'!$X25)^DATEDIF('Rent Roll'!$M25,BH$6,"Y")),
IF(BH$6&gt;'Rent Roll'!$L11,"-",
IF('Rent Roll'!$P11&gt;0,
IF(AND('Rent Roll'!$P11&gt;0,EDATE('Rent Roll'!$K11,'Rent Roll'!$P11*12)&gt;='Commercial Lease'!BH$6),
('Rent Roll'!$H11*'Rent Roll'!$D11/12)*((1+'Rent Roll'!$N11)^DATEDIF('Summary &amp; Purchase Assumptions'!$C$18,BH$6,"Y")),
OFFSET(BG17,0,-DATEDIF(EDATE('Rent Roll'!$K11,'Rent Roll'!$P11*12),BH$6,"M"))*((1+'Rent Roll'!$O11)^(DATEDIF(EDATE('Rent Roll'!$K11,'Rent Roll'!$P11*12),BH$6,"Y")+1))),('Rent Roll'!$H11*'Rent Roll'!$D11/12)*((1+'Rent Roll'!$N11)^DATEDIF('Summary &amp; Purchase Assumptions'!$C$18,BH$6,"Y")))))</f>
        <v>-</v>
      </c>
      <c r="BI17" s="227" t="str">
        <f ca="1">IF(BI$6&gt;='Rent Roll'!$M25,('Rent Roll'!$G25*'Rent Roll'!$D11/12)*((1+'Rent Roll'!$X25)^DATEDIF('Rent Roll'!$M25,BI$6,"Y")),
IF(BI$6&gt;'Rent Roll'!$L11,"-",
IF('Rent Roll'!$P11&gt;0,
IF(AND('Rent Roll'!$P11&gt;0,EDATE('Rent Roll'!$K11,'Rent Roll'!$P11*12)&gt;='Commercial Lease'!BI$6),
('Rent Roll'!$H11*'Rent Roll'!$D11/12)*((1+'Rent Roll'!$N11)^DATEDIF('Summary &amp; Purchase Assumptions'!$C$18,BI$6,"Y")),
OFFSET(BH17,0,-DATEDIF(EDATE('Rent Roll'!$K11,'Rent Roll'!$P11*12),BI$6,"M"))*((1+'Rent Roll'!$O11)^(DATEDIF(EDATE('Rent Roll'!$K11,'Rent Roll'!$P11*12),BI$6,"Y")+1))),('Rent Roll'!$H11*'Rent Roll'!$D11/12)*((1+'Rent Roll'!$N11)^DATEDIF('Summary &amp; Purchase Assumptions'!$C$18,BI$6,"Y")))))</f>
        <v>-</v>
      </c>
      <c r="BJ17" s="227" t="str">
        <f ca="1">IF(BJ$6&gt;='Rent Roll'!$M25,('Rent Roll'!$G25*'Rent Roll'!$D11/12)*((1+'Rent Roll'!$X25)^DATEDIF('Rent Roll'!$M25,BJ$6,"Y")),
IF(BJ$6&gt;'Rent Roll'!$L11,"-",
IF('Rent Roll'!$P11&gt;0,
IF(AND('Rent Roll'!$P11&gt;0,EDATE('Rent Roll'!$K11,'Rent Roll'!$P11*12)&gt;='Commercial Lease'!BJ$6),
('Rent Roll'!$H11*'Rent Roll'!$D11/12)*((1+'Rent Roll'!$N11)^DATEDIF('Summary &amp; Purchase Assumptions'!$C$18,BJ$6,"Y")),
OFFSET(BI17,0,-DATEDIF(EDATE('Rent Roll'!$K11,'Rent Roll'!$P11*12),BJ$6,"M"))*((1+'Rent Roll'!$O11)^(DATEDIF(EDATE('Rent Roll'!$K11,'Rent Roll'!$P11*12),BJ$6,"Y")+1))),('Rent Roll'!$H11*'Rent Roll'!$D11/12)*((1+'Rent Roll'!$N11)^DATEDIF('Summary &amp; Purchase Assumptions'!$C$18,BJ$6,"Y")))))</f>
        <v>-</v>
      </c>
      <c r="BK17" s="227" t="str">
        <f ca="1">IF(BK$6&gt;='Rent Roll'!$M25,('Rent Roll'!$G25*'Rent Roll'!$D11/12)*((1+'Rent Roll'!$X25)^DATEDIF('Rent Roll'!$M25,BK$6,"Y")),
IF(BK$6&gt;'Rent Roll'!$L11,"-",
IF('Rent Roll'!$P11&gt;0,
IF(AND('Rent Roll'!$P11&gt;0,EDATE('Rent Roll'!$K11,'Rent Roll'!$P11*12)&gt;='Commercial Lease'!BK$6),
('Rent Roll'!$H11*'Rent Roll'!$D11/12)*((1+'Rent Roll'!$N11)^DATEDIF('Summary &amp; Purchase Assumptions'!$C$18,BK$6,"Y")),
OFFSET(BJ17,0,-DATEDIF(EDATE('Rent Roll'!$K11,'Rent Roll'!$P11*12),BK$6,"M"))*((1+'Rent Roll'!$O11)^(DATEDIF(EDATE('Rent Roll'!$K11,'Rent Roll'!$P11*12),BK$6,"Y")+1))),('Rent Roll'!$H11*'Rent Roll'!$D11/12)*((1+'Rent Roll'!$N11)^DATEDIF('Summary &amp; Purchase Assumptions'!$C$18,BK$6,"Y")))))</f>
        <v>-</v>
      </c>
      <c r="BL17" s="227" t="str">
        <f ca="1">IF(BL$6&gt;='Rent Roll'!$M25,('Rent Roll'!$G25*'Rent Roll'!$D11/12)*((1+'Rent Roll'!$X25)^DATEDIF('Rent Roll'!$M25,BL$6,"Y")),
IF(BL$6&gt;'Rent Roll'!$L11,"-",
IF('Rent Roll'!$P11&gt;0,
IF(AND('Rent Roll'!$P11&gt;0,EDATE('Rent Roll'!$K11,'Rent Roll'!$P11*12)&gt;='Commercial Lease'!BL$6),
('Rent Roll'!$H11*'Rent Roll'!$D11/12)*((1+'Rent Roll'!$N11)^DATEDIF('Summary &amp; Purchase Assumptions'!$C$18,BL$6,"Y")),
OFFSET(BK17,0,-DATEDIF(EDATE('Rent Roll'!$K11,'Rent Roll'!$P11*12),BL$6,"M"))*((1+'Rent Roll'!$O11)^(DATEDIF(EDATE('Rent Roll'!$K11,'Rent Roll'!$P11*12),BL$6,"Y")+1))),('Rent Roll'!$H11*'Rent Roll'!$D11/12)*((1+'Rent Roll'!$N11)^DATEDIF('Summary &amp; Purchase Assumptions'!$C$18,BL$6,"Y")))))</f>
        <v>-</v>
      </c>
      <c r="BM17" s="227" t="str">
        <f ca="1">IF(BM$6&gt;='Rent Roll'!$M25,('Rent Roll'!$G25*'Rent Roll'!$D11/12)*((1+'Rent Roll'!$X25)^DATEDIF('Rent Roll'!$M25,BM$6,"Y")),
IF(BM$6&gt;'Rent Roll'!$L11,"-",
IF('Rent Roll'!$P11&gt;0,
IF(AND('Rent Roll'!$P11&gt;0,EDATE('Rent Roll'!$K11,'Rent Roll'!$P11*12)&gt;='Commercial Lease'!BM$6),
('Rent Roll'!$H11*'Rent Roll'!$D11/12)*((1+'Rent Roll'!$N11)^DATEDIF('Summary &amp; Purchase Assumptions'!$C$18,BM$6,"Y")),
OFFSET(BL17,0,-DATEDIF(EDATE('Rent Roll'!$K11,'Rent Roll'!$P11*12),BM$6,"M"))*((1+'Rent Roll'!$O11)^(DATEDIF(EDATE('Rent Roll'!$K11,'Rent Roll'!$P11*12),BM$6,"Y")+1))),('Rent Roll'!$H11*'Rent Roll'!$D11/12)*((1+'Rent Roll'!$N11)^DATEDIF('Summary &amp; Purchase Assumptions'!$C$18,BM$6,"Y")))))</f>
        <v>-</v>
      </c>
      <c r="BN17" s="227" t="str">
        <f ca="1">IF(BN$6&gt;='Rent Roll'!$M25,('Rent Roll'!$G25*'Rent Roll'!$D11/12)*((1+'Rent Roll'!$X25)^DATEDIF('Rent Roll'!$M25,BN$6,"Y")),
IF(BN$6&gt;'Rent Roll'!$L11,"-",
IF('Rent Roll'!$P11&gt;0,
IF(AND('Rent Roll'!$P11&gt;0,EDATE('Rent Roll'!$K11,'Rent Roll'!$P11*12)&gt;='Commercial Lease'!BN$6),
('Rent Roll'!$H11*'Rent Roll'!$D11/12)*((1+'Rent Roll'!$N11)^DATEDIF('Summary &amp; Purchase Assumptions'!$C$18,BN$6,"Y")),
OFFSET(BM17,0,-DATEDIF(EDATE('Rent Roll'!$K11,'Rent Roll'!$P11*12),BN$6,"M"))*((1+'Rent Roll'!$O11)^(DATEDIF(EDATE('Rent Roll'!$K11,'Rent Roll'!$P11*12),BN$6,"Y")+1))),('Rent Roll'!$H11*'Rent Roll'!$D11/12)*((1+'Rent Roll'!$N11)^DATEDIF('Summary &amp; Purchase Assumptions'!$C$18,BN$6,"Y")))))</f>
        <v>-</v>
      </c>
      <c r="BO17" s="227" t="str">
        <f ca="1">IF(BO$6&gt;='Rent Roll'!$M25,('Rent Roll'!$G25*'Rent Roll'!$D11/12)*((1+'Rent Roll'!$X25)^DATEDIF('Rent Roll'!$M25,BO$6,"Y")),
IF(BO$6&gt;'Rent Roll'!$L11,"-",
IF('Rent Roll'!$P11&gt;0,
IF(AND('Rent Roll'!$P11&gt;0,EDATE('Rent Roll'!$K11,'Rent Roll'!$P11*12)&gt;='Commercial Lease'!BO$6),
('Rent Roll'!$H11*'Rent Roll'!$D11/12)*((1+'Rent Roll'!$N11)^DATEDIF('Summary &amp; Purchase Assumptions'!$C$18,BO$6,"Y")),
OFFSET(BN17,0,-DATEDIF(EDATE('Rent Roll'!$K11,'Rent Roll'!$P11*12),BO$6,"M"))*((1+'Rent Roll'!$O11)^(DATEDIF(EDATE('Rent Roll'!$K11,'Rent Roll'!$P11*12),BO$6,"Y")+1))),('Rent Roll'!$H11*'Rent Roll'!$D11/12)*((1+'Rent Roll'!$N11)^DATEDIF('Summary &amp; Purchase Assumptions'!$C$18,BO$6,"Y")))))</f>
        <v>-</v>
      </c>
      <c r="BP17" s="227" t="str">
        <f ca="1">IF(BP$6&gt;='Rent Roll'!$M25,('Rent Roll'!$G25*'Rent Roll'!$D11/12)*((1+'Rent Roll'!$X25)^DATEDIF('Rent Roll'!$M25,BP$6,"Y")),
IF(BP$6&gt;'Rent Roll'!$L11,"-",
IF('Rent Roll'!$P11&gt;0,
IF(AND('Rent Roll'!$P11&gt;0,EDATE('Rent Roll'!$K11,'Rent Roll'!$P11*12)&gt;='Commercial Lease'!BP$6),
('Rent Roll'!$H11*'Rent Roll'!$D11/12)*((1+'Rent Roll'!$N11)^DATEDIF('Summary &amp; Purchase Assumptions'!$C$18,BP$6,"Y")),
OFFSET(BO17,0,-DATEDIF(EDATE('Rent Roll'!$K11,'Rent Roll'!$P11*12),BP$6,"M"))*((1+'Rent Roll'!$O11)^(DATEDIF(EDATE('Rent Roll'!$K11,'Rent Roll'!$P11*12),BP$6,"Y")+1))),('Rent Roll'!$H11*'Rent Roll'!$D11/12)*((1+'Rent Roll'!$N11)^DATEDIF('Summary &amp; Purchase Assumptions'!$C$18,BP$6,"Y")))))</f>
        <v>-</v>
      </c>
      <c r="BQ17" s="227" t="str">
        <f ca="1">IF(BQ$6&gt;='Rent Roll'!$M25,('Rent Roll'!$G25*'Rent Roll'!$D11/12)*((1+'Rent Roll'!$X25)^DATEDIF('Rent Roll'!$M25,BQ$6,"Y")),
IF(BQ$6&gt;'Rent Roll'!$L11,"-",
IF('Rent Roll'!$P11&gt;0,
IF(AND('Rent Roll'!$P11&gt;0,EDATE('Rent Roll'!$K11,'Rent Roll'!$P11*12)&gt;='Commercial Lease'!BQ$6),
('Rent Roll'!$H11*'Rent Roll'!$D11/12)*((1+'Rent Roll'!$N11)^DATEDIF('Summary &amp; Purchase Assumptions'!$C$18,BQ$6,"Y")),
OFFSET(BP17,0,-DATEDIF(EDATE('Rent Roll'!$K11,'Rent Roll'!$P11*12),BQ$6,"M"))*((1+'Rent Roll'!$O11)^(DATEDIF(EDATE('Rent Roll'!$K11,'Rent Roll'!$P11*12),BQ$6,"Y")+1))),('Rent Roll'!$H11*'Rent Roll'!$D11/12)*((1+'Rent Roll'!$N11)^DATEDIF('Summary &amp; Purchase Assumptions'!$C$18,BQ$6,"Y")))))</f>
        <v>-</v>
      </c>
      <c r="BR17" s="227" t="str">
        <f ca="1">IF(BR$6&gt;='Rent Roll'!$M25,('Rent Roll'!$G25*'Rent Roll'!$D11/12)*((1+'Rent Roll'!$X25)^DATEDIF('Rent Roll'!$M25,BR$6,"Y")),
IF(BR$6&gt;'Rent Roll'!$L11,"-",
IF('Rent Roll'!$P11&gt;0,
IF(AND('Rent Roll'!$P11&gt;0,EDATE('Rent Roll'!$K11,'Rent Roll'!$P11*12)&gt;='Commercial Lease'!BR$6),
('Rent Roll'!$H11*'Rent Roll'!$D11/12)*((1+'Rent Roll'!$N11)^DATEDIF('Summary &amp; Purchase Assumptions'!$C$18,BR$6,"Y")),
OFFSET(BQ17,0,-DATEDIF(EDATE('Rent Roll'!$K11,'Rent Roll'!$P11*12),BR$6,"M"))*((1+'Rent Roll'!$O11)^(DATEDIF(EDATE('Rent Roll'!$K11,'Rent Roll'!$P11*12),BR$6,"Y")+1))),('Rent Roll'!$H11*'Rent Roll'!$D11/12)*((1+'Rent Roll'!$N11)^DATEDIF('Summary &amp; Purchase Assumptions'!$C$18,BR$6,"Y")))))</f>
        <v>-</v>
      </c>
      <c r="BS17" s="227" t="str">
        <f ca="1">IF(BS$6&gt;='Rent Roll'!$M25,('Rent Roll'!$G25*'Rent Roll'!$D11/12)*((1+'Rent Roll'!$X25)^DATEDIF('Rent Roll'!$M25,BS$6,"Y")),
IF(BS$6&gt;'Rent Roll'!$L11,"-",
IF('Rent Roll'!$P11&gt;0,
IF(AND('Rent Roll'!$P11&gt;0,EDATE('Rent Roll'!$K11,'Rent Roll'!$P11*12)&gt;='Commercial Lease'!BS$6),
('Rent Roll'!$H11*'Rent Roll'!$D11/12)*((1+'Rent Roll'!$N11)^DATEDIF('Summary &amp; Purchase Assumptions'!$C$18,BS$6,"Y")),
OFFSET(BR17,0,-DATEDIF(EDATE('Rent Roll'!$K11,'Rent Roll'!$P11*12),BS$6,"M"))*((1+'Rent Roll'!$O11)^(DATEDIF(EDATE('Rent Roll'!$K11,'Rent Roll'!$P11*12),BS$6,"Y")+1))),('Rent Roll'!$H11*'Rent Roll'!$D11/12)*((1+'Rent Roll'!$N11)^DATEDIF('Summary &amp; Purchase Assumptions'!$C$18,BS$6,"Y")))))</f>
        <v>-</v>
      </c>
      <c r="BT17" s="227" t="str">
        <f ca="1">IF(BT$6&gt;='Rent Roll'!$M25,('Rent Roll'!$G25*'Rent Roll'!$D11/12)*((1+'Rent Roll'!$X25)^DATEDIF('Rent Roll'!$M25,BT$6,"Y")),
IF(BT$6&gt;'Rent Roll'!$L11,"-",
IF('Rent Roll'!$P11&gt;0,
IF(AND('Rent Roll'!$P11&gt;0,EDATE('Rent Roll'!$K11,'Rent Roll'!$P11*12)&gt;='Commercial Lease'!BT$6),
('Rent Roll'!$H11*'Rent Roll'!$D11/12)*((1+'Rent Roll'!$N11)^DATEDIF('Summary &amp; Purchase Assumptions'!$C$18,BT$6,"Y")),
OFFSET(BS17,0,-DATEDIF(EDATE('Rent Roll'!$K11,'Rent Roll'!$P11*12),BT$6,"M"))*((1+'Rent Roll'!$O11)^(DATEDIF(EDATE('Rent Roll'!$K11,'Rent Roll'!$P11*12),BT$6,"Y")+1))),('Rent Roll'!$H11*'Rent Roll'!$D11/12)*((1+'Rent Roll'!$N11)^DATEDIF('Summary &amp; Purchase Assumptions'!$C$18,BT$6,"Y")))))</f>
        <v>-</v>
      </c>
      <c r="BU17" s="227" t="str">
        <f ca="1">IF(BU$6&gt;='Rent Roll'!$M25,('Rent Roll'!$G25*'Rent Roll'!$D11/12)*((1+'Rent Roll'!$X25)^DATEDIF('Rent Roll'!$M25,BU$6,"Y")),
IF(BU$6&gt;'Rent Roll'!$L11,"-",
IF('Rent Roll'!$P11&gt;0,
IF(AND('Rent Roll'!$P11&gt;0,EDATE('Rent Roll'!$K11,'Rent Roll'!$P11*12)&gt;='Commercial Lease'!BU$6),
('Rent Roll'!$H11*'Rent Roll'!$D11/12)*((1+'Rent Roll'!$N11)^DATEDIF('Summary &amp; Purchase Assumptions'!$C$18,BU$6,"Y")),
OFFSET(BT17,0,-DATEDIF(EDATE('Rent Roll'!$K11,'Rent Roll'!$P11*12),BU$6,"M"))*((1+'Rent Roll'!$O11)^(DATEDIF(EDATE('Rent Roll'!$K11,'Rent Roll'!$P11*12),BU$6,"Y")+1))),('Rent Roll'!$H11*'Rent Roll'!$D11/12)*((1+'Rent Roll'!$N11)^DATEDIF('Summary &amp; Purchase Assumptions'!$C$18,BU$6,"Y")))))</f>
        <v>-</v>
      </c>
      <c r="BV17" s="227" t="str">
        <f ca="1">IF(BV$6&gt;='Rent Roll'!$M25,('Rent Roll'!$G25*'Rent Roll'!$D11/12)*((1+'Rent Roll'!$X25)^DATEDIF('Rent Roll'!$M25,BV$6,"Y")),
IF(BV$6&gt;'Rent Roll'!$L11,"-",
IF('Rent Roll'!$P11&gt;0,
IF(AND('Rent Roll'!$P11&gt;0,EDATE('Rent Roll'!$K11,'Rent Roll'!$P11*12)&gt;='Commercial Lease'!BV$6),
('Rent Roll'!$H11*'Rent Roll'!$D11/12)*((1+'Rent Roll'!$N11)^DATEDIF('Summary &amp; Purchase Assumptions'!$C$18,BV$6,"Y")),
OFFSET(BU17,0,-DATEDIF(EDATE('Rent Roll'!$K11,'Rent Roll'!$P11*12),BV$6,"M"))*((1+'Rent Roll'!$O11)^(DATEDIF(EDATE('Rent Roll'!$K11,'Rent Roll'!$P11*12),BV$6,"Y")+1))),('Rent Roll'!$H11*'Rent Roll'!$D11/12)*((1+'Rent Roll'!$N11)^DATEDIF('Summary &amp; Purchase Assumptions'!$C$18,BV$6,"Y")))))</f>
        <v>-</v>
      </c>
      <c r="BW17" s="227" t="str">
        <f ca="1">IF(BW$6&gt;='Rent Roll'!$M25,('Rent Roll'!$G25*'Rent Roll'!$D11/12)*((1+'Rent Roll'!$X25)^DATEDIF('Rent Roll'!$M25,BW$6,"Y")),
IF(BW$6&gt;'Rent Roll'!$L11,"-",
IF('Rent Roll'!$P11&gt;0,
IF(AND('Rent Roll'!$P11&gt;0,EDATE('Rent Roll'!$K11,'Rent Roll'!$P11*12)&gt;='Commercial Lease'!BW$6),
('Rent Roll'!$H11*'Rent Roll'!$D11/12)*((1+'Rent Roll'!$N11)^DATEDIF('Summary &amp; Purchase Assumptions'!$C$18,BW$6,"Y")),
OFFSET(BV17,0,-DATEDIF(EDATE('Rent Roll'!$K11,'Rent Roll'!$P11*12),BW$6,"M"))*((1+'Rent Roll'!$O11)^(DATEDIF(EDATE('Rent Roll'!$K11,'Rent Roll'!$P11*12),BW$6,"Y")+1))),('Rent Roll'!$H11*'Rent Roll'!$D11/12)*((1+'Rent Roll'!$N11)^DATEDIF('Summary &amp; Purchase Assumptions'!$C$18,BW$6,"Y")))))</f>
        <v>-</v>
      </c>
      <c r="BX17" s="227" t="str">
        <f ca="1">IF(BX$6&gt;='Rent Roll'!$M25,('Rent Roll'!$G25*'Rent Roll'!$D11/12)*((1+'Rent Roll'!$X25)^DATEDIF('Rent Roll'!$M25,BX$6,"Y")),
IF(BX$6&gt;'Rent Roll'!$L11,"-",
IF('Rent Roll'!$P11&gt;0,
IF(AND('Rent Roll'!$P11&gt;0,EDATE('Rent Roll'!$K11,'Rent Roll'!$P11*12)&gt;='Commercial Lease'!BX$6),
('Rent Roll'!$H11*'Rent Roll'!$D11/12)*((1+'Rent Roll'!$N11)^DATEDIF('Summary &amp; Purchase Assumptions'!$C$18,BX$6,"Y")),
OFFSET(BW17,0,-DATEDIF(EDATE('Rent Roll'!$K11,'Rent Roll'!$P11*12),BX$6,"M"))*((1+'Rent Roll'!$O11)^(DATEDIF(EDATE('Rent Roll'!$K11,'Rent Roll'!$P11*12),BX$6,"Y")+1))),('Rent Roll'!$H11*'Rent Roll'!$D11/12)*((1+'Rent Roll'!$N11)^DATEDIF('Summary &amp; Purchase Assumptions'!$C$18,BX$6,"Y")))))</f>
        <v>-</v>
      </c>
      <c r="BY17" s="227" t="str">
        <f ca="1">IF(BY$6&gt;='Rent Roll'!$M25,('Rent Roll'!$G25*'Rent Roll'!$D11/12)*((1+'Rent Roll'!$X25)^DATEDIF('Rent Roll'!$M25,BY$6,"Y")),
IF(BY$6&gt;'Rent Roll'!$L11,"-",
IF('Rent Roll'!$P11&gt;0,
IF(AND('Rent Roll'!$P11&gt;0,EDATE('Rent Roll'!$K11,'Rent Roll'!$P11*12)&gt;='Commercial Lease'!BY$6),
('Rent Roll'!$H11*'Rent Roll'!$D11/12)*((1+'Rent Roll'!$N11)^DATEDIF('Summary &amp; Purchase Assumptions'!$C$18,BY$6,"Y")),
OFFSET(BX17,0,-DATEDIF(EDATE('Rent Roll'!$K11,'Rent Roll'!$P11*12),BY$6,"M"))*((1+'Rent Roll'!$O11)^(DATEDIF(EDATE('Rent Roll'!$K11,'Rent Roll'!$P11*12),BY$6,"Y")+1))),('Rent Roll'!$H11*'Rent Roll'!$D11/12)*((1+'Rent Roll'!$N11)^DATEDIF('Summary &amp; Purchase Assumptions'!$C$18,BY$6,"Y")))))</f>
        <v>-</v>
      </c>
      <c r="BZ17" s="227" t="str">
        <f ca="1">IF(BZ$6&gt;='Rent Roll'!$M25,('Rent Roll'!$G25*'Rent Roll'!$D11/12)*((1+'Rent Roll'!$X25)^DATEDIF('Rent Roll'!$M25,BZ$6,"Y")),
IF(BZ$6&gt;'Rent Roll'!$L11,"-",
IF('Rent Roll'!$P11&gt;0,
IF(AND('Rent Roll'!$P11&gt;0,EDATE('Rent Roll'!$K11,'Rent Roll'!$P11*12)&gt;='Commercial Lease'!BZ$6),
('Rent Roll'!$H11*'Rent Roll'!$D11/12)*((1+'Rent Roll'!$N11)^DATEDIF('Summary &amp; Purchase Assumptions'!$C$18,BZ$6,"Y")),
OFFSET(BY17,0,-DATEDIF(EDATE('Rent Roll'!$K11,'Rent Roll'!$P11*12),BZ$6,"M"))*((1+'Rent Roll'!$O11)^(DATEDIF(EDATE('Rent Roll'!$K11,'Rent Roll'!$P11*12),BZ$6,"Y")+1))),('Rent Roll'!$H11*'Rent Roll'!$D11/12)*((1+'Rent Roll'!$N11)^DATEDIF('Summary &amp; Purchase Assumptions'!$C$18,BZ$6,"Y")))))</f>
        <v>-</v>
      </c>
      <c r="CA17" s="227" t="str">
        <f ca="1">IF(CA$6&gt;='Rent Roll'!$M25,('Rent Roll'!$G25*'Rent Roll'!$D11/12)*((1+'Rent Roll'!$X25)^DATEDIF('Rent Roll'!$M25,CA$6,"Y")),
IF(CA$6&gt;'Rent Roll'!$L11,"-",
IF('Rent Roll'!$P11&gt;0,
IF(AND('Rent Roll'!$P11&gt;0,EDATE('Rent Roll'!$K11,'Rent Roll'!$P11*12)&gt;='Commercial Lease'!CA$6),
('Rent Roll'!$H11*'Rent Roll'!$D11/12)*((1+'Rent Roll'!$N11)^DATEDIF('Summary &amp; Purchase Assumptions'!$C$18,CA$6,"Y")),
OFFSET(BZ17,0,-DATEDIF(EDATE('Rent Roll'!$K11,'Rent Roll'!$P11*12),CA$6,"M"))*((1+'Rent Roll'!$O11)^(DATEDIF(EDATE('Rent Roll'!$K11,'Rent Roll'!$P11*12),CA$6,"Y")+1))),('Rent Roll'!$H11*'Rent Roll'!$D11/12)*((1+'Rent Roll'!$N11)^DATEDIF('Summary &amp; Purchase Assumptions'!$C$18,CA$6,"Y")))))</f>
        <v>-</v>
      </c>
      <c r="CB17" s="227" t="str">
        <f ca="1">IF(CB$6&gt;='Rent Roll'!$M25,('Rent Roll'!$G25*'Rent Roll'!$D11/12)*((1+'Rent Roll'!$X25)^DATEDIF('Rent Roll'!$M25,CB$6,"Y")),
IF(CB$6&gt;'Rent Roll'!$L11,"-",
IF('Rent Roll'!$P11&gt;0,
IF(AND('Rent Roll'!$P11&gt;0,EDATE('Rent Roll'!$K11,'Rent Roll'!$P11*12)&gt;='Commercial Lease'!CB$6),
('Rent Roll'!$H11*'Rent Roll'!$D11/12)*((1+'Rent Roll'!$N11)^DATEDIF('Summary &amp; Purchase Assumptions'!$C$18,CB$6,"Y")),
OFFSET(CA17,0,-DATEDIF(EDATE('Rent Roll'!$K11,'Rent Roll'!$P11*12),CB$6,"M"))*((1+'Rent Roll'!$O11)^(DATEDIF(EDATE('Rent Roll'!$K11,'Rent Roll'!$P11*12),CB$6,"Y")+1))),('Rent Roll'!$H11*'Rent Roll'!$D11/12)*((1+'Rent Roll'!$N11)^DATEDIF('Summary &amp; Purchase Assumptions'!$C$18,CB$6,"Y")))))</f>
        <v>-</v>
      </c>
      <c r="CC17" s="227" t="str">
        <f ca="1">IF(CC$6&gt;='Rent Roll'!$M25,('Rent Roll'!$G25*'Rent Roll'!$D11/12)*((1+'Rent Roll'!$X25)^DATEDIF('Rent Roll'!$M25,CC$6,"Y")),
IF(CC$6&gt;'Rent Roll'!$L11,"-",
IF('Rent Roll'!$P11&gt;0,
IF(AND('Rent Roll'!$P11&gt;0,EDATE('Rent Roll'!$K11,'Rent Roll'!$P11*12)&gt;='Commercial Lease'!CC$6),
('Rent Roll'!$H11*'Rent Roll'!$D11/12)*((1+'Rent Roll'!$N11)^DATEDIF('Summary &amp; Purchase Assumptions'!$C$18,CC$6,"Y")),
OFFSET(CB17,0,-DATEDIF(EDATE('Rent Roll'!$K11,'Rent Roll'!$P11*12),CC$6,"M"))*((1+'Rent Roll'!$O11)^(DATEDIF(EDATE('Rent Roll'!$K11,'Rent Roll'!$P11*12),CC$6,"Y")+1))),('Rent Roll'!$H11*'Rent Roll'!$D11/12)*((1+'Rent Roll'!$N11)^DATEDIF('Summary &amp; Purchase Assumptions'!$C$18,CC$6,"Y")))))</f>
        <v>-</v>
      </c>
      <c r="CD17" s="227" t="str">
        <f ca="1">IF(CD$6&gt;='Rent Roll'!$M25,('Rent Roll'!$G25*'Rent Roll'!$D11/12)*((1+'Rent Roll'!$X25)^DATEDIF('Rent Roll'!$M25,CD$6,"Y")),
IF(CD$6&gt;'Rent Roll'!$L11,"-",
IF('Rent Roll'!$P11&gt;0,
IF(AND('Rent Roll'!$P11&gt;0,EDATE('Rent Roll'!$K11,'Rent Roll'!$P11*12)&gt;='Commercial Lease'!CD$6),
('Rent Roll'!$H11*'Rent Roll'!$D11/12)*((1+'Rent Roll'!$N11)^DATEDIF('Summary &amp; Purchase Assumptions'!$C$18,CD$6,"Y")),
OFFSET(CC17,0,-DATEDIF(EDATE('Rent Roll'!$K11,'Rent Roll'!$P11*12),CD$6,"M"))*((1+'Rent Roll'!$O11)^(DATEDIF(EDATE('Rent Roll'!$K11,'Rent Roll'!$P11*12),CD$6,"Y")+1))),('Rent Roll'!$H11*'Rent Roll'!$D11/12)*((1+'Rent Roll'!$N11)^DATEDIF('Summary &amp; Purchase Assumptions'!$C$18,CD$6,"Y")))))</f>
        <v>-</v>
      </c>
      <c r="CE17" s="227" t="str">
        <f ca="1">IF(CE$6&gt;='Rent Roll'!$M25,('Rent Roll'!$G25*'Rent Roll'!$D11/12)*((1+'Rent Roll'!$X25)^DATEDIF('Rent Roll'!$M25,CE$6,"Y")),
IF(CE$6&gt;'Rent Roll'!$L11,"-",
IF('Rent Roll'!$P11&gt;0,
IF(AND('Rent Roll'!$P11&gt;0,EDATE('Rent Roll'!$K11,'Rent Roll'!$P11*12)&gt;='Commercial Lease'!CE$6),
('Rent Roll'!$H11*'Rent Roll'!$D11/12)*((1+'Rent Roll'!$N11)^DATEDIF('Summary &amp; Purchase Assumptions'!$C$18,CE$6,"Y")),
OFFSET(CD17,0,-DATEDIF(EDATE('Rent Roll'!$K11,'Rent Roll'!$P11*12),CE$6,"M"))*((1+'Rent Roll'!$O11)^(DATEDIF(EDATE('Rent Roll'!$K11,'Rent Roll'!$P11*12),CE$6,"Y")+1))),('Rent Roll'!$H11*'Rent Roll'!$D11/12)*((1+'Rent Roll'!$N11)^DATEDIF('Summary &amp; Purchase Assumptions'!$C$18,CE$6,"Y")))))</f>
        <v>-</v>
      </c>
      <c r="CF17" s="227" t="str">
        <f ca="1">IF(CF$6&gt;='Rent Roll'!$M25,('Rent Roll'!$G25*'Rent Roll'!$D11/12)*((1+'Rent Roll'!$X25)^DATEDIF('Rent Roll'!$M25,CF$6,"Y")),
IF(CF$6&gt;'Rent Roll'!$L11,"-",
IF('Rent Roll'!$P11&gt;0,
IF(AND('Rent Roll'!$P11&gt;0,EDATE('Rent Roll'!$K11,'Rent Roll'!$P11*12)&gt;='Commercial Lease'!CF$6),
('Rent Roll'!$H11*'Rent Roll'!$D11/12)*((1+'Rent Roll'!$N11)^DATEDIF('Summary &amp; Purchase Assumptions'!$C$18,CF$6,"Y")),
OFFSET(CE17,0,-DATEDIF(EDATE('Rent Roll'!$K11,'Rent Roll'!$P11*12),CF$6,"M"))*((1+'Rent Roll'!$O11)^(DATEDIF(EDATE('Rent Roll'!$K11,'Rent Roll'!$P11*12),CF$6,"Y")+1))),('Rent Roll'!$H11*'Rent Roll'!$D11/12)*((1+'Rent Roll'!$N11)^DATEDIF('Summary &amp; Purchase Assumptions'!$C$18,CF$6,"Y")))))</f>
        <v>-</v>
      </c>
      <c r="CG17" s="227" t="str">
        <f ca="1">IF(CG$6&gt;='Rent Roll'!$M25,('Rent Roll'!$G25*'Rent Roll'!$D11/12)*((1+'Rent Roll'!$X25)^DATEDIF('Rent Roll'!$M25,CG$6,"Y")),
IF(CG$6&gt;'Rent Roll'!$L11,"-",
IF('Rent Roll'!$P11&gt;0,
IF(AND('Rent Roll'!$P11&gt;0,EDATE('Rent Roll'!$K11,'Rent Roll'!$P11*12)&gt;='Commercial Lease'!CG$6),
('Rent Roll'!$H11*'Rent Roll'!$D11/12)*((1+'Rent Roll'!$N11)^DATEDIF('Summary &amp; Purchase Assumptions'!$C$18,CG$6,"Y")),
OFFSET(CF17,0,-DATEDIF(EDATE('Rent Roll'!$K11,'Rent Roll'!$P11*12),CG$6,"M"))*((1+'Rent Roll'!$O11)^(DATEDIF(EDATE('Rent Roll'!$K11,'Rent Roll'!$P11*12),CG$6,"Y")+1))),('Rent Roll'!$H11*'Rent Roll'!$D11/12)*((1+'Rent Roll'!$N11)^DATEDIF('Summary &amp; Purchase Assumptions'!$C$18,CG$6,"Y")))))</f>
        <v>-</v>
      </c>
      <c r="CH17" s="227" t="str">
        <f ca="1">IF(CH$6&gt;='Rent Roll'!$M25,('Rent Roll'!$G25*'Rent Roll'!$D11/12)*((1+'Rent Roll'!$X25)^DATEDIF('Rent Roll'!$M25,CH$6,"Y")),
IF(CH$6&gt;'Rent Roll'!$L11,"-",
IF('Rent Roll'!$P11&gt;0,
IF(AND('Rent Roll'!$P11&gt;0,EDATE('Rent Roll'!$K11,'Rent Roll'!$P11*12)&gt;='Commercial Lease'!CH$6),
('Rent Roll'!$H11*'Rent Roll'!$D11/12)*((1+'Rent Roll'!$N11)^DATEDIF('Summary &amp; Purchase Assumptions'!$C$18,CH$6,"Y")),
OFFSET(CG17,0,-DATEDIF(EDATE('Rent Roll'!$K11,'Rent Roll'!$P11*12),CH$6,"M"))*((1+'Rent Roll'!$O11)^(DATEDIF(EDATE('Rent Roll'!$K11,'Rent Roll'!$P11*12),CH$6,"Y")+1))),('Rent Roll'!$H11*'Rent Roll'!$D11/12)*((1+'Rent Roll'!$N11)^DATEDIF('Summary &amp; Purchase Assumptions'!$C$18,CH$6,"Y")))))</f>
        <v>-</v>
      </c>
      <c r="CI17" s="227" t="str">
        <f ca="1">IF(CI$6&gt;='Rent Roll'!$M25,('Rent Roll'!$G25*'Rent Roll'!$D11/12)*((1+'Rent Roll'!$X25)^DATEDIF('Rent Roll'!$M25,CI$6,"Y")),
IF(CI$6&gt;'Rent Roll'!$L11,"-",
IF('Rent Roll'!$P11&gt;0,
IF(AND('Rent Roll'!$P11&gt;0,EDATE('Rent Roll'!$K11,'Rent Roll'!$P11*12)&gt;='Commercial Lease'!CI$6),
('Rent Roll'!$H11*'Rent Roll'!$D11/12)*((1+'Rent Roll'!$N11)^DATEDIF('Summary &amp; Purchase Assumptions'!$C$18,CI$6,"Y")),
OFFSET(CH17,0,-DATEDIF(EDATE('Rent Roll'!$K11,'Rent Roll'!$P11*12),CI$6,"M"))*((1+'Rent Roll'!$O11)^(DATEDIF(EDATE('Rent Roll'!$K11,'Rent Roll'!$P11*12),CI$6,"Y")+1))),('Rent Roll'!$H11*'Rent Roll'!$D11/12)*((1+'Rent Roll'!$N11)^DATEDIF('Summary &amp; Purchase Assumptions'!$C$18,CI$6,"Y")))))</f>
        <v>-</v>
      </c>
      <c r="CJ17" s="227" t="str">
        <f ca="1">IF(CJ$6&gt;='Rent Roll'!$M25,('Rent Roll'!$G25*'Rent Roll'!$D11/12)*((1+'Rent Roll'!$X25)^DATEDIF('Rent Roll'!$M25,CJ$6,"Y")),
IF(CJ$6&gt;'Rent Roll'!$L11,"-",
IF('Rent Roll'!$P11&gt;0,
IF(AND('Rent Roll'!$P11&gt;0,EDATE('Rent Roll'!$K11,'Rent Roll'!$P11*12)&gt;='Commercial Lease'!CJ$6),
('Rent Roll'!$H11*'Rent Roll'!$D11/12)*((1+'Rent Roll'!$N11)^DATEDIF('Summary &amp; Purchase Assumptions'!$C$18,CJ$6,"Y")),
OFFSET(CI17,0,-DATEDIF(EDATE('Rent Roll'!$K11,'Rent Roll'!$P11*12),CJ$6,"M"))*((1+'Rent Roll'!$O11)^(DATEDIF(EDATE('Rent Roll'!$K11,'Rent Roll'!$P11*12),CJ$6,"Y")+1))),('Rent Roll'!$H11*'Rent Roll'!$D11/12)*((1+'Rent Roll'!$N11)^DATEDIF('Summary &amp; Purchase Assumptions'!$C$18,CJ$6,"Y")))))</f>
        <v>-</v>
      </c>
      <c r="CK17" s="227" t="str">
        <f ca="1">IF(CK$6&gt;='Rent Roll'!$M25,('Rent Roll'!$G25*'Rent Roll'!$D11/12)*((1+'Rent Roll'!$X25)^DATEDIF('Rent Roll'!$M25,CK$6,"Y")),
IF(CK$6&gt;'Rent Roll'!$L11,"-",
IF('Rent Roll'!$P11&gt;0,
IF(AND('Rent Roll'!$P11&gt;0,EDATE('Rent Roll'!$K11,'Rent Roll'!$P11*12)&gt;='Commercial Lease'!CK$6),
('Rent Roll'!$H11*'Rent Roll'!$D11/12)*((1+'Rent Roll'!$N11)^DATEDIF('Summary &amp; Purchase Assumptions'!$C$18,CK$6,"Y")),
OFFSET(CJ17,0,-DATEDIF(EDATE('Rent Roll'!$K11,'Rent Roll'!$P11*12),CK$6,"M"))*((1+'Rent Roll'!$O11)^(DATEDIF(EDATE('Rent Roll'!$K11,'Rent Roll'!$P11*12),CK$6,"Y")+1))),('Rent Roll'!$H11*'Rent Roll'!$D11/12)*((1+'Rent Roll'!$N11)^DATEDIF('Summary &amp; Purchase Assumptions'!$C$18,CK$6,"Y")))))</f>
        <v>-</v>
      </c>
      <c r="CL17" s="227" t="str">
        <f ca="1">IF(CL$6&gt;='Rent Roll'!$M25,('Rent Roll'!$G25*'Rent Roll'!$D11/12)*((1+'Rent Roll'!$X25)^DATEDIF('Rent Roll'!$M25,CL$6,"Y")),
IF(CL$6&gt;'Rent Roll'!$L11,"-",
IF('Rent Roll'!$P11&gt;0,
IF(AND('Rent Roll'!$P11&gt;0,EDATE('Rent Roll'!$K11,'Rent Roll'!$P11*12)&gt;='Commercial Lease'!CL$6),
('Rent Roll'!$H11*'Rent Roll'!$D11/12)*((1+'Rent Roll'!$N11)^DATEDIF('Summary &amp; Purchase Assumptions'!$C$18,CL$6,"Y")),
OFFSET(CK17,0,-DATEDIF(EDATE('Rent Roll'!$K11,'Rent Roll'!$P11*12),CL$6,"M"))*((1+'Rent Roll'!$O11)^(DATEDIF(EDATE('Rent Roll'!$K11,'Rent Roll'!$P11*12),CL$6,"Y")+1))),('Rent Roll'!$H11*'Rent Roll'!$D11/12)*((1+'Rent Roll'!$N11)^DATEDIF('Summary &amp; Purchase Assumptions'!$C$18,CL$6,"Y")))))</f>
        <v>-</v>
      </c>
      <c r="CM17" s="227" t="str">
        <f ca="1">IF(CM$6&gt;='Rent Roll'!$M25,('Rent Roll'!$G25*'Rent Roll'!$D11/12)*((1+'Rent Roll'!$X25)^DATEDIF('Rent Roll'!$M25,CM$6,"Y")),
IF(CM$6&gt;'Rent Roll'!$L11,"-",
IF('Rent Roll'!$P11&gt;0,
IF(AND('Rent Roll'!$P11&gt;0,EDATE('Rent Roll'!$K11,'Rent Roll'!$P11*12)&gt;='Commercial Lease'!CM$6),
('Rent Roll'!$H11*'Rent Roll'!$D11/12)*((1+'Rent Roll'!$N11)^DATEDIF('Summary &amp; Purchase Assumptions'!$C$18,CM$6,"Y")),
OFFSET(CL17,0,-DATEDIF(EDATE('Rent Roll'!$K11,'Rent Roll'!$P11*12),CM$6,"M"))*((1+'Rent Roll'!$O11)^(DATEDIF(EDATE('Rent Roll'!$K11,'Rent Roll'!$P11*12),CM$6,"Y")+1))),('Rent Roll'!$H11*'Rent Roll'!$D11/12)*((1+'Rent Roll'!$N11)^DATEDIF('Summary &amp; Purchase Assumptions'!$C$18,CM$6,"Y")))))</f>
        <v>-</v>
      </c>
      <c r="CN17" s="227" t="str">
        <f ca="1">IF(CN$6&gt;='Rent Roll'!$M25,('Rent Roll'!$G25*'Rent Roll'!$D11/12)*((1+'Rent Roll'!$X25)^DATEDIF('Rent Roll'!$M25,CN$6,"Y")),
IF(CN$6&gt;'Rent Roll'!$L11,"-",
IF('Rent Roll'!$P11&gt;0,
IF(AND('Rent Roll'!$P11&gt;0,EDATE('Rent Roll'!$K11,'Rent Roll'!$P11*12)&gt;='Commercial Lease'!CN$6),
('Rent Roll'!$H11*'Rent Roll'!$D11/12)*((1+'Rent Roll'!$N11)^DATEDIF('Summary &amp; Purchase Assumptions'!$C$18,CN$6,"Y")),
OFFSET(CM17,0,-DATEDIF(EDATE('Rent Roll'!$K11,'Rent Roll'!$P11*12),CN$6,"M"))*((1+'Rent Roll'!$O11)^(DATEDIF(EDATE('Rent Roll'!$K11,'Rent Roll'!$P11*12),CN$6,"Y")+1))),('Rent Roll'!$H11*'Rent Roll'!$D11/12)*((1+'Rent Roll'!$N11)^DATEDIF('Summary &amp; Purchase Assumptions'!$C$18,CN$6,"Y")))))</f>
        <v>-</v>
      </c>
      <c r="CO17" s="227" t="str">
        <f ca="1">IF(CO$6&gt;='Rent Roll'!$M25,('Rent Roll'!$G25*'Rent Roll'!$D11/12)*((1+'Rent Roll'!$X25)^DATEDIF('Rent Roll'!$M25,CO$6,"Y")),
IF(CO$6&gt;'Rent Roll'!$L11,"-",
IF('Rent Roll'!$P11&gt;0,
IF(AND('Rent Roll'!$P11&gt;0,EDATE('Rent Roll'!$K11,'Rent Roll'!$P11*12)&gt;='Commercial Lease'!CO$6),
('Rent Roll'!$H11*'Rent Roll'!$D11/12)*((1+'Rent Roll'!$N11)^DATEDIF('Summary &amp; Purchase Assumptions'!$C$18,CO$6,"Y")),
OFFSET(CN17,0,-DATEDIF(EDATE('Rent Roll'!$K11,'Rent Roll'!$P11*12),CO$6,"M"))*((1+'Rent Roll'!$O11)^(DATEDIF(EDATE('Rent Roll'!$K11,'Rent Roll'!$P11*12),CO$6,"Y")+1))),('Rent Roll'!$H11*'Rent Roll'!$D11/12)*((1+'Rent Roll'!$N11)^DATEDIF('Summary &amp; Purchase Assumptions'!$C$18,CO$6,"Y")))))</f>
        <v>-</v>
      </c>
      <c r="CP17" s="227" t="str">
        <f ca="1">IF(CP$6&gt;='Rent Roll'!$M25,('Rent Roll'!$G25*'Rent Roll'!$D11/12)*((1+'Rent Roll'!$X25)^DATEDIF('Rent Roll'!$M25,CP$6,"Y")),
IF(CP$6&gt;'Rent Roll'!$L11,"-",
IF('Rent Roll'!$P11&gt;0,
IF(AND('Rent Roll'!$P11&gt;0,EDATE('Rent Roll'!$K11,'Rent Roll'!$P11*12)&gt;='Commercial Lease'!CP$6),
('Rent Roll'!$H11*'Rent Roll'!$D11/12)*((1+'Rent Roll'!$N11)^DATEDIF('Summary &amp; Purchase Assumptions'!$C$18,CP$6,"Y")),
OFFSET(CO17,0,-DATEDIF(EDATE('Rent Roll'!$K11,'Rent Roll'!$P11*12),CP$6,"M"))*((1+'Rent Roll'!$O11)^(DATEDIF(EDATE('Rent Roll'!$K11,'Rent Roll'!$P11*12),CP$6,"Y")+1))),('Rent Roll'!$H11*'Rent Roll'!$D11/12)*((1+'Rent Roll'!$N11)^DATEDIF('Summary &amp; Purchase Assumptions'!$C$18,CP$6,"Y")))))</f>
        <v>-</v>
      </c>
      <c r="CQ17" s="227" t="str">
        <f ca="1">IF(CQ$6&gt;='Rent Roll'!$M25,('Rent Roll'!$G25*'Rent Roll'!$D11/12)*((1+'Rent Roll'!$X25)^DATEDIF('Rent Roll'!$M25,CQ$6,"Y")),
IF(CQ$6&gt;'Rent Roll'!$L11,"-",
IF('Rent Roll'!$P11&gt;0,
IF(AND('Rent Roll'!$P11&gt;0,EDATE('Rent Roll'!$K11,'Rent Roll'!$P11*12)&gt;='Commercial Lease'!CQ$6),
('Rent Roll'!$H11*'Rent Roll'!$D11/12)*((1+'Rent Roll'!$N11)^DATEDIF('Summary &amp; Purchase Assumptions'!$C$18,CQ$6,"Y")),
OFFSET(CP17,0,-DATEDIF(EDATE('Rent Roll'!$K11,'Rent Roll'!$P11*12),CQ$6,"M"))*((1+'Rent Roll'!$O11)^(DATEDIF(EDATE('Rent Roll'!$K11,'Rent Roll'!$P11*12),CQ$6,"Y")+1))),('Rent Roll'!$H11*'Rent Roll'!$D11/12)*((1+'Rent Roll'!$N11)^DATEDIF('Summary &amp; Purchase Assumptions'!$C$18,CQ$6,"Y")))))</f>
        <v>-</v>
      </c>
      <c r="CR17" s="227" t="str">
        <f ca="1">IF(CR$6&gt;='Rent Roll'!$M25,('Rent Roll'!$G25*'Rent Roll'!$D11/12)*((1+'Rent Roll'!$X25)^DATEDIF('Rent Roll'!$M25,CR$6,"Y")),
IF(CR$6&gt;'Rent Roll'!$L11,"-",
IF('Rent Roll'!$P11&gt;0,
IF(AND('Rent Roll'!$P11&gt;0,EDATE('Rent Roll'!$K11,'Rent Roll'!$P11*12)&gt;='Commercial Lease'!CR$6),
('Rent Roll'!$H11*'Rent Roll'!$D11/12)*((1+'Rent Roll'!$N11)^DATEDIF('Summary &amp; Purchase Assumptions'!$C$18,CR$6,"Y")),
OFFSET(CQ17,0,-DATEDIF(EDATE('Rent Roll'!$K11,'Rent Roll'!$P11*12),CR$6,"M"))*((1+'Rent Roll'!$O11)^(DATEDIF(EDATE('Rent Roll'!$K11,'Rent Roll'!$P11*12),CR$6,"Y")+1))),('Rent Roll'!$H11*'Rent Roll'!$D11/12)*((1+'Rent Roll'!$N11)^DATEDIF('Summary &amp; Purchase Assumptions'!$C$18,CR$6,"Y")))))</f>
        <v>-</v>
      </c>
      <c r="CS17" s="227" t="str">
        <f ca="1">IF(CS$6&gt;='Rent Roll'!$M25,('Rent Roll'!$G25*'Rent Roll'!$D11/12)*((1+'Rent Roll'!$X25)^DATEDIF('Rent Roll'!$M25,CS$6,"Y")),
IF(CS$6&gt;'Rent Roll'!$L11,"-",
IF('Rent Roll'!$P11&gt;0,
IF(AND('Rent Roll'!$P11&gt;0,EDATE('Rent Roll'!$K11,'Rent Roll'!$P11*12)&gt;='Commercial Lease'!CS$6),
('Rent Roll'!$H11*'Rent Roll'!$D11/12)*((1+'Rent Roll'!$N11)^DATEDIF('Summary &amp; Purchase Assumptions'!$C$18,CS$6,"Y")),
OFFSET(CR17,0,-DATEDIF(EDATE('Rent Roll'!$K11,'Rent Roll'!$P11*12),CS$6,"M"))*((1+'Rent Roll'!$O11)^(DATEDIF(EDATE('Rent Roll'!$K11,'Rent Roll'!$P11*12),CS$6,"Y")+1))),('Rent Roll'!$H11*'Rent Roll'!$D11/12)*((1+'Rent Roll'!$N11)^DATEDIF('Summary &amp; Purchase Assumptions'!$C$18,CS$6,"Y")))))</f>
        <v>-</v>
      </c>
      <c r="CT17" s="227" t="str">
        <f ca="1">IF(CT$6&gt;='Rent Roll'!$M25,('Rent Roll'!$G25*'Rent Roll'!$D11/12)*((1+'Rent Roll'!$X25)^DATEDIF('Rent Roll'!$M25,CT$6,"Y")),
IF(CT$6&gt;'Rent Roll'!$L11,"-",
IF('Rent Roll'!$P11&gt;0,
IF(AND('Rent Roll'!$P11&gt;0,EDATE('Rent Roll'!$K11,'Rent Roll'!$P11*12)&gt;='Commercial Lease'!CT$6),
('Rent Roll'!$H11*'Rent Roll'!$D11/12)*((1+'Rent Roll'!$N11)^DATEDIF('Summary &amp; Purchase Assumptions'!$C$18,CT$6,"Y")),
OFFSET(CS17,0,-DATEDIF(EDATE('Rent Roll'!$K11,'Rent Roll'!$P11*12),CT$6,"M"))*((1+'Rent Roll'!$O11)^(DATEDIF(EDATE('Rent Roll'!$K11,'Rent Roll'!$P11*12),CT$6,"Y")+1))),('Rent Roll'!$H11*'Rent Roll'!$D11/12)*((1+'Rent Roll'!$N11)^DATEDIF('Summary &amp; Purchase Assumptions'!$C$18,CT$6,"Y")))))</f>
        <v>-</v>
      </c>
      <c r="CU17" s="227" t="str">
        <f ca="1">IF(CU$6&gt;='Rent Roll'!$M25,('Rent Roll'!$G25*'Rent Roll'!$D11/12)*((1+'Rent Roll'!$X25)^DATEDIF('Rent Roll'!$M25,CU$6,"Y")),
IF(CU$6&gt;'Rent Roll'!$L11,"-",
IF('Rent Roll'!$P11&gt;0,
IF(AND('Rent Roll'!$P11&gt;0,EDATE('Rent Roll'!$K11,'Rent Roll'!$P11*12)&gt;='Commercial Lease'!CU$6),
('Rent Roll'!$H11*'Rent Roll'!$D11/12)*((1+'Rent Roll'!$N11)^DATEDIF('Summary &amp; Purchase Assumptions'!$C$18,CU$6,"Y")),
OFFSET(CT17,0,-DATEDIF(EDATE('Rent Roll'!$K11,'Rent Roll'!$P11*12),CU$6,"M"))*((1+'Rent Roll'!$O11)^(DATEDIF(EDATE('Rent Roll'!$K11,'Rent Roll'!$P11*12),CU$6,"Y")+1))),('Rent Roll'!$H11*'Rent Roll'!$D11/12)*((1+'Rent Roll'!$N11)^DATEDIF('Summary &amp; Purchase Assumptions'!$C$18,CU$6,"Y")))))</f>
        <v>-</v>
      </c>
      <c r="CV17" s="227" t="str">
        <f ca="1">IF(CV$6&gt;='Rent Roll'!$M25,('Rent Roll'!$G25*'Rent Roll'!$D11/12)*((1+'Rent Roll'!$X25)^DATEDIF('Rent Roll'!$M25,CV$6,"Y")),
IF(CV$6&gt;'Rent Roll'!$L11,"-",
IF('Rent Roll'!$P11&gt;0,
IF(AND('Rent Roll'!$P11&gt;0,EDATE('Rent Roll'!$K11,'Rent Roll'!$P11*12)&gt;='Commercial Lease'!CV$6),
('Rent Roll'!$H11*'Rent Roll'!$D11/12)*((1+'Rent Roll'!$N11)^DATEDIF('Summary &amp; Purchase Assumptions'!$C$18,CV$6,"Y")),
OFFSET(CU17,0,-DATEDIF(EDATE('Rent Roll'!$K11,'Rent Roll'!$P11*12),CV$6,"M"))*((1+'Rent Roll'!$O11)^(DATEDIF(EDATE('Rent Roll'!$K11,'Rent Roll'!$P11*12),CV$6,"Y")+1))),('Rent Roll'!$H11*'Rent Roll'!$D11/12)*((1+'Rent Roll'!$N11)^DATEDIF('Summary &amp; Purchase Assumptions'!$C$18,CV$6,"Y")))))</f>
        <v>-</v>
      </c>
      <c r="CW17" s="227" t="str">
        <f ca="1">IF(CW$6&gt;='Rent Roll'!$M25,('Rent Roll'!$G25*'Rent Roll'!$D11/12)*((1+'Rent Roll'!$X25)^DATEDIF('Rent Roll'!$M25,CW$6,"Y")),
IF(CW$6&gt;'Rent Roll'!$L11,"-",
IF('Rent Roll'!$P11&gt;0,
IF(AND('Rent Roll'!$P11&gt;0,EDATE('Rent Roll'!$K11,'Rent Roll'!$P11*12)&gt;='Commercial Lease'!CW$6),
('Rent Roll'!$H11*'Rent Roll'!$D11/12)*((1+'Rent Roll'!$N11)^DATEDIF('Summary &amp; Purchase Assumptions'!$C$18,CW$6,"Y")),
OFFSET(CV17,0,-DATEDIF(EDATE('Rent Roll'!$K11,'Rent Roll'!$P11*12),CW$6,"M"))*((1+'Rent Roll'!$O11)^(DATEDIF(EDATE('Rent Roll'!$K11,'Rent Roll'!$P11*12),CW$6,"Y")+1))),('Rent Roll'!$H11*'Rent Roll'!$D11/12)*((1+'Rent Roll'!$N11)^DATEDIF('Summary &amp; Purchase Assumptions'!$C$18,CW$6,"Y")))))</f>
        <v>-</v>
      </c>
      <c r="CX17" s="227" t="str">
        <f ca="1">IF(CX$6&gt;='Rent Roll'!$M25,('Rent Roll'!$G25*'Rent Roll'!$D11/12)*((1+'Rent Roll'!$X25)^DATEDIF('Rent Roll'!$M25,CX$6,"Y")),
IF(CX$6&gt;'Rent Roll'!$L11,"-",
IF('Rent Roll'!$P11&gt;0,
IF(AND('Rent Roll'!$P11&gt;0,EDATE('Rent Roll'!$K11,'Rent Roll'!$P11*12)&gt;='Commercial Lease'!CX$6),
('Rent Roll'!$H11*'Rent Roll'!$D11/12)*((1+'Rent Roll'!$N11)^DATEDIF('Summary &amp; Purchase Assumptions'!$C$18,CX$6,"Y")),
OFFSET(CW17,0,-DATEDIF(EDATE('Rent Roll'!$K11,'Rent Roll'!$P11*12),CX$6,"M"))*((1+'Rent Roll'!$O11)^(DATEDIF(EDATE('Rent Roll'!$K11,'Rent Roll'!$P11*12),CX$6,"Y")+1))),('Rent Roll'!$H11*'Rent Roll'!$D11/12)*((1+'Rent Roll'!$N11)^DATEDIF('Summary &amp; Purchase Assumptions'!$C$18,CX$6,"Y")))))</f>
        <v>-</v>
      </c>
      <c r="CY17" s="227" t="str">
        <f ca="1">IF(CY$6&gt;='Rent Roll'!$M25,('Rent Roll'!$G25*'Rent Roll'!$D11/12)*((1+'Rent Roll'!$X25)^DATEDIF('Rent Roll'!$M25,CY$6,"Y")),
IF(CY$6&gt;'Rent Roll'!$L11,"-",
IF('Rent Roll'!$P11&gt;0,
IF(AND('Rent Roll'!$P11&gt;0,EDATE('Rent Roll'!$K11,'Rent Roll'!$P11*12)&gt;='Commercial Lease'!CY$6),
('Rent Roll'!$H11*'Rent Roll'!$D11/12)*((1+'Rent Roll'!$N11)^DATEDIF('Summary &amp; Purchase Assumptions'!$C$18,CY$6,"Y")),
OFFSET(CX17,0,-DATEDIF(EDATE('Rent Roll'!$K11,'Rent Roll'!$P11*12),CY$6,"M"))*((1+'Rent Roll'!$O11)^(DATEDIF(EDATE('Rent Roll'!$K11,'Rent Roll'!$P11*12),CY$6,"Y")+1))),('Rent Roll'!$H11*'Rent Roll'!$D11/12)*((1+'Rent Roll'!$N11)^DATEDIF('Summary &amp; Purchase Assumptions'!$C$18,CY$6,"Y")))))</f>
        <v>-</v>
      </c>
      <c r="CZ17" s="227" t="str">
        <f ca="1">IF(CZ$6&gt;='Rent Roll'!$M25,('Rent Roll'!$G25*'Rent Roll'!$D11/12)*((1+'Rent Roll'!$X25)^DATEDIF('Rent Roll'!$M25,CZ$6,"Y")),
IF(CZ$6&gt;'Rent Roll'!$L11,"-",
IF('Rent Roll'!$P11&gt;0,
IF(AND('Rent Roll'!$P11&gt;0,EDATE('Rent Roll'!$K11,'Rent Roll'!$P11*12)&gt;='Commercial Lease'!CZ$6),
('Rent Roll'!$H11*'Rent Roll'!$D11/12)*((1+'Rent Roll'!$N11)^DATEDIF('Summary &amp; Purchase Assumptions'!$C$18,CZ$6,"Y")),
OFFSET(CY17,0,-DATEDIF(EDATE('Rent Roll'!$K11,'Rent Roll'!$P11*12),CZ$6,"M"))*((1+'Rent Roll'!$O11)^(DATEDIF(EDATE('Rent Roll'!$K11,'Rent Roll'!$P11*12),CZ$6,"Y")+1))),('Rent Roll'!$H11*'Rent Roll'!$D11/12)*((1+'Rent Roll'!$N11)^DATEDIF('Summary &amp; Purchase Assumptions'!$C$18,CZ$6,"Y")))))</f>
        <v>-</v>
      </c>
      <c r="DA17" s="227" t="str">
        <f ca="1">IF(DA$6&gt;='Rent Roll'!$M25,('Rent Roll'!$G25*'Rent Roll'!$D11/12)*((1+'Rent Roll'!$X25)^DATEDIF('Rent Roll'!$M25,DA$6,"Y")),
IF(DA$6&gt;'Rent Roll'!$L11,"-",
IF('Rent Roll'!$P11&gt;0,
IF(AND('Rent Roll'!$P11&gt;0,EDATE('Rent Roll'!$K11,'Rent Roll'!$P11*12)&gt;='Commercial Lease'!DA$6),
('Rent Roll'!$H11*'Rent Roll'!$D11/12)*((1+'Rent Roll'!$N11)^DATEDIF('Summary &amp; Purchase Assumptions'!$C$18,DA$6,"Y")),
OFFSET(CZ17,0,-DATEDIF(EDATE('Rent Roll'!$K11,'Rent Roll'!$P11*12),DA$6,"M"))*((1+'Rent Roll'!$O11)^(DATEDIF(EDATE('Rent Roll'!$K11,'Rent Roll'!$P11*12),DA$6,"Y")+1))),('Rent Roll'!$H11*'Rent Roll'!$D11/12)*((1+'Rent Roll'!$N11)^DATEDIF('Summary &amp; Purchase Assumptions'!$C$18,DA$6,"Y")))))</f>
        <v>-</v>
      </c>
      <c r="DB17" s="227" t="str">
        <f ca="1">IF(DB$6&gt;='Rent Roll'!$M25,('Rent Roll'!$G25*'Rent Roll'!$D11/12)*((1+'Rent Roll'!$X25)^DATEDIF('Rent Roll'!$M25,DB$6,"Y")),
IF(DB$6&gt;'Rent Roll'!$L11,"-",
IF('Rent Roll'!$P11&gt;0,
IF(AND('Rent Roll'!$P11&gt;0,EDATE('Rent Roll'!$K11,'Rent Roll'!$P11*12)&gt;='Commercial Lease'!DB$6),
('Rent Roll'!$H11*'Rent Roll'!$D11/12)*((1+'Rent Roll'!$N11)^DATEDIF('Summary &amp; Purchase Assumptions'!$C$18,DB$6,"Y")),
OFFSET(DA17,0,-DATEDIF(EDATE('Rent Roll'!$K11,'Rent Roll'!$P11*12),DB$6,"M"))*((1+'Rent Roll'!$O11)^(DATEDIF(EDATE('Rent Roll'!$K11,'Rent Roll'!$P11*12),DB$6,"Y")+1))),('Rent Roll'!$H11*'Rent Roll'!$D11/12)*((1+'Rent Roll'!$N11)^DATEDIF('Summary &amp; Purchase Assumptions'!$C$18,DB$6,"Y")))))</f>
        <v>-</v>
      </c>
      <c r="DC17" s="227" t="str">
        <f ca="1">IF(DC$6&gt;='Rent Roll'!$M25,('Rent Roll'!$G25*'Rent Roll'!$D11/12)*((1+'Rent Roll'!$X25)^DATEDIF('Rent Roll'!$M25,DC$6,"Y")),
IF(DC$6&gt;'Rent Roll'!$L11,"-",
IF('Rent Roll'!$P11&gt;0,
IF(AND('Rent Roll'!$P11&gt;0,EDATE('Rent Roll'!$K11,'Rent Roll'!$P11*12)&gt;='Commercial Lease'!DC$6),
('Rent Roll'!$H11*'Rent Roll'!$D11/12)*((1+'Rent Roll'!$N11)^DATEDIF('Summary &amp; Purchase Assumptions'!$C$18,DC$6,"Y")),
OFFSET(DB17,0,-DATEDIF(EDATE('Rent Roll'!$K11,'Rent Roll'!$P11*12),DC$6,"M"))*((1+'Rent Roll'!$O11)^(DATEDIF(EDATE('Rent Roll'!$K11,'Rent Roll'!$P11*12),DC$6,"Y")+1))),('Rent Roll'!$H11*'Rent Roll'!$D11/12)*((1+'Rent Roll'!$N11)^DATEDIF('Summary &amp; Purchase Assumptions'!$C$18,DC$6,"Y")))))</f>
        <v>-</v>
      </c>
      <c r="DD17" s="227" t="str">
        <f ca="1">IF(DD$6&gt;='Rent Roll'!$M25,('Rent Roll'!$G25*'Rent Roll'!$D11/12)*((1+'Rent Roll'!$X25)^DATEDIF('Rent Roll'!$M25,DD$6,"Y")),
IF(DD$6&gt;'Rent Roll'!$L11,"-",
IF('Rent Roll'!$P11&gt;0,
IF(AND('Rent Roll'!$P11&gt;0,EDATE('Rent Roll'!$K11,'Rent Roll'!$P11*12)&gt;='Commercial Lease'!DD$6),
('Rent Roll'!$H11*'Rent Roll'!$D11/12)*((1+'Rent Roll'!$N11)^DATEDIF('Summary &amp; Purchase Assumptions'!$C$18,DD$6,"Y")),
OFFSET(DC17,0,-DATEDIF(EDATE('Rent Roll'!$K11,'Rent Roll'!$P11*12),DD$6,"M"))*((1+'Rent Roll'!$O11)^(DATEDIF(EDATE('Rent Roll'!$K11,'Rent Roll'!$P11*12),DD$6,"Y")+1))),('Rent Roll'!$H11*'Rent Roll'!$D11/12)*((1+'Rent Roll'!$N11)^DATEDIF('Summary &amp; Purchase Assumptions'!$C$18,DD$6,"Y")))))</f>
        <v>-</v>
      </c>
      <c r="DE17" s="227" t="str">
        <f ca="1">IF(DE$6&gt;='Rent Roll'!$M25,('Rent Roll'!$G25*'Rent Roll'!$D11/12)*((1+'Rent Roll'!$X25)^DATEDIF('Rent Roll'!$M25,DE$6,"Y")),
IF(DE$6&gt;'Rent Roll'!$L11,"-",
IF('Rent Roll'!$P11&gt;0,
IF(AND('Rent Roll'!$P11&gt;0,EDATE('Rent Roll'!$K11,'Rent Roll'!$P11*12)&gt;='Commercial Lease'!DE$6),
('Rent Roll'!$H11*'Rent Roll'!$D11/12)*((1+'Rent Roll'!$N11)^DATEDIF('Summary &amp; Purchase Assumptions'!$C$18,DE$6,"Y")),
OFFSET(DD17,0,-DATEDIF(EDATE('Rent Roll'!$K11,'Rent Roll'!$P11*12),DE$6,"M"))*((1+'Rent Roll'!$O11)^(DATEDIF(EDATE('Rent Roll'!$K11,'Rent Roll'!$P11*12),DE$6,"Y")+1))),('Rent Roll'!$H11*'Rent Roll'!$D11/12)*((1+'Rent Roll'!$N11)^DATEDIF('Summary &amp; Purchase Assumptions'!$C$18,DE$6,"Y")))))</f>
        <v>-</v>
      </c>
      <c r="DF17" s="227" t="str">
        <f ca="1">IF(DF$6&gt;='Rent Roll'!$M25,('Rent Roll'!$G25*'Rent Roll'!$D11/12)*((1+'Rent Roll'!$X25)^DATEDIF('Rent Roll'!$M25,DF$6,"Y")),
IF(DF$6&gt;'Rent Roll'!$L11,"-",
IF('Rent Roll'!$P11&gt;0,
IF(AND('Rent Roll'!$P11&gt;0,EDATE('Rent Roll'!$K11,'Rent Roll'!$P11*12)&gt;='Commercial Lease'!DF$6),
('Rent Roll'!$H11*'Rent Roll'!$D11/12)*((1+'Rent Roll'!$N11)^DATEDIF('Summary &amp; Purchase Assumptions'!$C$18,DF$6,"Y")),
OFFSET(DE17,0,-DATEDIF(EDATE('Rent Roll'!$K11,'Rent Roll'!$P11*12),DF$6,"M"))*((1+'Rent Roll'!$O11)^(DATEDIF(EDATE('Rent Roll'!$K11,'Rent Roll'!$P11*12),DF$6,"Y")+1))),('Rent Roll'!$H11*'Rent Roll'!$D11/12)*((1+'Rent Roll'!$N11)^DATEDIF('Summary &amp; Purchase Assumptions'!$C$18,DF$6,"Y")))))</f>
        <v>-</v>
      </c>
      <c r="DG17" s="227" t="str">
        <f ca="1">IF(DG$6&gt;='Rent Roll'!$M25,('Rent Roll'!$G25*'Rent Roll'!$D11/12)*((1+'Rent Roll'!$X25)^DATEDIF('Rent Roll'!$M25,DG$6,"Y")),
IF(DG$6&gt;'Rent Roll'!$L11,"-",
IF('Rent Roll'!$P11&gt;0,
IF(AND('Rent Roll'!$P11&gt;0,EDATE('Rent Roll'!$K11,'Rent Roll'!$P11*12)&gt;='Commercial Lease'!DG$6),
('Rent Roll'!$H11*'Rent Roll'!$D11/12)*((1+'Rent Roll'!$N11)^DATEDIF('Summary &amp; Purchase Assumptions'!$C$18,DG$6,"Y")),
OFFSET(DF17,0,-DATEDIF(EDATE('Rent Roll'!$K11,'Rent Roll'!$P11*12),DG$6,"M"))*((1+'Rent Roll'!$O11)^(DATEDIF(EDATE('Rent Roll'!$K11,'Rent Roll'!$P11*12),DG$6,"Y")+1))),('Rent Roll'!$H11*'Rent Roll'!$D11/12)*((1+'Rent Roll'!$N11)^DATEDIF('Summary &amp; Purchase Assumptions'!$C$18,DG$6,"Y")))))</f>
        <v>-</v>
      </c>
      <c r="DH17" s="227" t="str">
        <f ca="1">IF(DH$6&gt;='Rent Roll'!$M25,('Rent Roll'!$G25*'Rent Roll'!$D11/12)*((1+'Rent Roll'!$X25)^DATEDIF('Rent Roll'!$M25,DH$6,"Y")),
IF(DH$6&gt;'Rent Roll'!$L11,"-",
IF('Rent Roll'!$P11&gt;0,
IF(AND('Rent Roll'!$P11&gt;0,EDATE('Rent Roll'!$K11,'Rent Roll'!$P11*12)&gt;='Commercial Lease'!DH$6),
('Rent Roll'!$H11*'Rent Roll'!$D11/12)*((1+'Rent Roll'!$N11)^DATEDIF('Summary &amp; Purchase Assumptions'!$C$18,DH$6,"Y")),
OFFSET(DG17,0,-DATEDIF(EDATE('Rent Roll'!$K11,'Rent Roll'!$P11*12),DH$6,"M"))*((1+'Rent Roll'!$O11)^(DATEDIF(EDATE('Rent Roll'!$K11,'Rent Roll'!$P11*12),DH$6,"Y")+1))),('Rent Roll'!$H11*'Rent Roll'!$D11/12)*((1+'Rent Roll'!$N11)^DATEDIF('Summary &amp; Purchase Assumptions'!$C$18,DH$6,"Y")))))</f>
        <v>-</v>
      </c>
      <c r="DI17" s="227" t="str">
        <f ca="1">IF(DI$6&gt;='Rent Roll'!$M25,('Rent Roll'!$G25*'Rent Roll'!$D11/12)*((1+'Rent Roll'!$X25)^DATEDIF('Rent Roll'!$M25,DI$6,"Y")),
IF(DI$6&gt;'Rent Roll'!$L11,"-",
IF('Rent Roll'!$P11&gt;0,
IF(AND('Rent Roll'!$P11&gt;0,EDATE('Rent Roll'!$K11,'Rent Roll'!$P11*12)&gt;='Commercial Lease'!DI$6),
('Rent Roll'!$H11*'Rent Roll'!$D11/12)*((1+'Rent Roll'!$N11)^DATEDIF('Summary &amp; Purchase Assumptions'!$C$18,DI$6,"Y")),
OFFSET(DH17,0,-DATEDIF(EDATE('Rent Roll'!$K11,'Rent Roll'!$P11*12),DI$6,"M"))*((1+'Rent Roll'!$O11)^(DATEDIF(EDATE('Rent Roll'!$K11,'Rent Roll'!$P11*12),DI$6,"Y")+1))),('Rent Roll'!$H11*'Rent Roll'!$D11/12)*((1+'Rent Roll'!$N11)^DATEDIF('Summary &amp; Purchase Assumptions'!$C$18,DI$6,"Y")))))</f>
        <v>-</v>
      </c>
      <c r="DJ17" s="227" t="str">
        <f ca="1">IF(DJ$6&gt;='Rent Roll'!$M25,('Rent Roll'!$G25*'Rent Roll'!$D11/12)*((1+'Rent Roll'!$X25)^DATEDIF('Rent Roll'!$M25,DJ$6,"Y")),
IF(DJ$6&gt;'Rent Roll'!$L11,"-",
IF('Rent Roll'!$P11&gt;0,
IF(AND('Rent Roll'!$P11&gt;0,EDATE('Rent Roll'!$K11,'Rent Roll'!$P11*12)&gt;='Commercial Lease'!DJ$6),
('Rent Roll'!$H11*'Rent Roll'!$D11/12)*((1+'Rent Roll'!$N11)^DATEDIF('Summary &amp; Purchase Assumptions'!$C$18,DJ$6,"Y")),
OFFSET(DI17,0,-DATEDIF(EDATE('Rent Roll'!$K11,'Rent Roll'!$P11*12),DJ$6,"M"))*((1+'Rent Roll'!$O11)^(DATEDIF(EDATE('Rent Roll'!$K11,'Rent Roll'!$P11*12),DJ$6,"Y")+1))),('Rent Roll'!$H11*'Rent Roll'!$D11/12)*((1+'Rent Roll'!$N11)^DATEDIF('Summary &amp; Purchase Assumptions'!$C$18,DJ$6,"Y")))))</f>
        <v>-</v>
      </c>
      <c r="DK17" s="227" t="str">
        <f ca="1">IF(DK$6&gt;='Rent Roll'!$M25,('Rent Roll'!$G25*'Rent Roll'!$D11/12)*((1+'Rent Roll'!$X25)^DATEDIF('Rent Roll'!$M25,DK$6,"Y")),
IF(DK$6&gt;'Rent Roll'!$L11,"-",
IF('Rent Roll'!$P11&gt;0,
IF(AND('Rent Roll'!$P11&gt;0,EDATE('Rent Roll'!$K11,'Rent Roll'!$P11*12)&gt;='Commercial Lease'!DK$6),
('Rent Roll'!$H11*'Rent Roll'!$D11/12)*((1+'Rent Roll'!$N11)^DATEDIF('Summary &amp; Purchase Assumptions'!$C$18,DK$6,"Y")),
OFFSET(DJ17,0,-DATEDIF(EDATE('Rent Roll'!$K11,'Rent Roll'!$P11*12),DK$6,"M"))*((1+'Rent Roll'!$O11)^(DATEDIF(EDATE('Rent Roll'!$K11,'Rent Roll'!$P11*12),DK$6,"Y")+1))),('Rent Roll'!$H11*'Rent Roll'!$D11/12)*((1+'Rent Roll'!$N11)^DATEDIF('Summary &amp; Purchase Assumptions'!$C$18,DK$6,"Y")))))</f>
        <v>-</v>
      </c>
      <c r="DL17" s="227" t="str">
        <f ca="1">IF(DL$6&gt;='Rent Roll'!$M25,('Rent Roll'!$G25*'Rent Roll'!$D11/12)*((1+'Rent Roll'!$X25)^DATEDIF('Rent Roll'!$M25,DL$6,"Y")),
IF(DL$6&gt;'Rent Roll'!$L11,"-",
IF('Rent Roll'!$P11&gt;0,
IF(AND('Rent Roll'!$P11&gt;0,EDATE('Rent Roll'!$K11,'Rent Roll'!$P11*12)&gt;='Commercial Lease'!DL$6),
('Rent Roll'!$H11*'Rent Roll'!$D11/12)*((1+'Rent Roll'!$N11)^DATEDIF('Summary &amp; Purchase Assumptions'!$C$18,DL$6,"Y")),
OFFSET(DK17,0,-DATEDIF(EDATE('Rent Roll'!$K11,'Rent Roll'!$P11*12),DL$6,"M"))*((1+'Rent Roll'!$O11)^(DATEDIF(EDATE('Rent Roll'!$K11,'Rent Roll'!$P11*12),DL$6,"Y")+1))),('Rent Roll'!$H11*'Rent Roll'!$D11/12)*((1+'Rent Roll'!$N11)^DATEDIF('Summary &amp; Purchase Assumptions'!$C$18,DL$6,"Y")))))</f>
        <v>-</v>
      </c>
      <c r="DM17" s="227" t="str">
        <f ca="1">IF(DM$6&gt;='Rent Roll'!$M25,('Rent Roll'!$G25*'Rent Roll'!$D11/12)*((1+'Rent Roll'!$X25)^DATEDIF('Rent Roll'!$M25,DM$6,"Y")),
IF(DM$6&gt;'Rent Roll'!$L11,"-",
IF('Rent Roll'!$P11&gt;0,
IF(AND('Rent Roll'!$P11&gt;0,EDATE('Rent Roll'!$K11,'Rent Roll'!$P11*12)&gt;='Commercial Lease'!DM$6),
('Rent Roll'!$H11*'Rent Roll'!$D11/12)*((1+'Rent Roll'!$N11)^DATEDIF('Summary &amp; Purchase Assumptions'!$C$18,DM$6,"Y")),
OFFSET(DL17,0,-DATEDIF(EDATE('Rent Roll'!$K11,'Rent Roll'!$P11*12),DM$6,"M"))*((1+'Rent Roll'!$O11)^(DATEDIF(EDATE('Rent Roll'!$K11,'Rent Roll'!$P11*12),DM$6,"Y")+1))),('Rent Roll'!$H11*'Rent Roll'!$D11/12)*((1+'Rent Roll'!$N11)^DATEDIF('Summary &amp; Purchase Assumptions'!$C$18,DM$6,"Y")))))</f>
        <v>-</v>
      </c>
      <c r="DN17" s="227" t="str">
        <f ca="1">IF(DN$6&gt;='Rent Roll'!$M25,('Rent Roll'!$G25*'Rent Roll'!$D11/12)*((1+'Rent Roll'!$X25)^DATEDIF('Rent Roll'!$M25,DN$6,"Y")),
IF(DN$6&gt;'Rent Roll'!$L11,"-",
IF('Rent Roll'!$P11&gt;0,
IF(AND('Rent Roll'!$P11&gt;0,EDATE('Rent Roll'!$K11,'Rent Roll'!$P11*12)&gt;='Commercial Lease'!DN$6),
('Rent Roll'!$H11*'Rent Roll'!$D11/12)*((1+'Rent Roll'!$N11)^DATEDIF('Summary &amp; Purchase Assumptions'!$C$18,DN$6,"Y")),
OFFSET(DM17,0,-DATEDIF(EDATE('Rent Roll'!$K11,'Rent Roll'!$P11*12),DN$6,"M"))*((1+'Rent Roll'!$O11)^(DATEDIF(EDATE('Rent Roll'!$K11,'Rent Roll'!$P11*12),DN$6,"Y")+1))),('Rent Roll'!$H11*'Rent Roll'!$D11/12)*((1+'Rent Roll'!$N11)^DATEDIF('Summary &amp; Purchase Assumptions'!$C$18,DN$6,"Y")))))</f>
        <v>-</v>
      </c>
      <c r="DO17" s="227" t="str">
        <f ca="1">IF(DO$6&gt;='Rent Roll'!$M25,('Rent Roll'!$G25*'Rent Roll'!$D11/12)*((1+'Rent Roll'!$X25)^DATEDIF('Rent Roll'!$M25,DO$6,"Y")),
IF(DO$6&gt;'Rent Roll'!$L11,"-",
IF('Rent Roll'!$P11&gt;0,
IF(AND('Rent Roll'!$P11&gt;0,EDATE('Rent Roll'!$K11,'Rent Roll'!$P11*12)&gt;='Commercial Lease'!DO$6),
('Rent Roll'!$H11*'Rent Roll'!$D11/12)*((1+'Rent Roll'!$N11)^DATEDIF('Summary &amp; Purchase Assumptions'!$C$18,DO$6,"Y")),
OFFSET(DN17,0,-DATEDIF(EDATE('Rent Roll'!$K11,'Rent Roll'!$P11*12),DO$6,"M"))*((1+'Rent Roll'!$O11)^(DATEDIF(EDATE('Rent Roll'!$K11,'Rent Roll'!$P11*12),DO$6,"Y")+1))),('Rent Roll'!$H11*'Rent Roll'!$D11/12)*((1+'Rent Roll'!$N11)^DATEDIF('Summary &amp; Purchase Assumptions'!$C$18,DO$6,"Y")))))</f>
        <v>-</v>
      </c>
      <c r="DP17" s="227" t="str">
        <f ca="1">IF(DP$6&gt;='Rent Roll'!$M25,('Rent Roll'!$G25*'Rent Roll'!$D11/12)*((1+'Rent Roll'!$X25)^DATEDIF('Rent Roll'!$M25,DP$6,"Y")),
IF(DP$6&gt;'Rent Roll'!$L11,"-",
IF('Rent Roll'!$P11&gt;0,
IF(AND('Rent Roll'!$P11&gt;0,EDATE('Rent Roll'!$K11,'Rent Roll'!$P11*12)&gt;='Commercial Lease'!DP$6),
('Rent Roll'!$H11*'Rent Roll'!$D11/12)*((1+'Rent Roll'!$N11)^DATEDIF('Summary &amp; Purchase Assumptions'!$C$18,DP$6,"Y")),
OFFSET(DO17,0,-DATEDIF(EDATE('Rent Roll'!$K11,'Rent Roll'!$P11*12),DP$6,"M"))*((1+'Rent Roll'!$O11)^(DATEDIF(EDATE('Rent Roll'!$K11,'Rent Roll'!$P11*12),DP$6,"Y")+1))),('Rent Roll'!$H11*'Rent Roll'!$D11/12)*((1+'Rent Roll'!$N11)^DATEDIF('Summary &amp; Purchase Assumptions'!$C$18,DP$6,"Y")))))</f>
        <v>-</v>
      </c>
      <c r="DQ17" s="227" t="str">
        <f ca="1">IF(DQ$6&gt;='Rent Roll'!$M25,('Rent Roll'!$G25*'Rent Roll'!$D11/12)*((1+'Rent Roll'!$X25)^DATEDIF('Rent Roll'!$M25,DQ$6,"Y")),
IF(DQ$6&gt;'Rent Roll'!$L11,"-",
IF('Rent Roll'!$P11&gt;0,
IF(AND('Rent Roll'!$P11&gt;0,EDATE('Rent Roll'!$K11,'Rent Roll'!$P11*12)&gt;='Commercial Lease'!DQ$6),
('Rent Roll'!$H11*'Rent Roll'!$D11/12)*((1+'Rent Roll'!$N11)^DATEDIF('Summary &amp; Purchase Assumptions'!$C$18,DQ$6,"Y")),
OFFSET(DP17,0,-DATEDIF(EDATE('Rent Roll'!$K11,'Rent Roll'!$P11*12),DQ$6,"M"))*((1+'Rent Roll'!$O11)^(DATEDIF(EDATE('Rent Roll'!$K11,'Rent Roll'!$P11*12),DQ$6,"Y")+1))),('Rent Roll'!$H11*'Rent Roll'!$D11/12)*((1+'Rent Roll'!$N11)^DATEDIF('Summary &amp; Purchase Assumptions'!$C$18,DQ$6,"Y")))))</f>
        <v>-</v>
      </c>
      <c r="DR17" s="227" t="str">
        <f ca="1">IF(DR$6&gt;='Rent Roll'!$M25,('Rent Roll'!$G25*'Rent Roll'!$D11/12)*((1+'Rent Roll'!$X25)^DATEDIF('Rent Roll'!$M25,DR$6,"Y")),
IF(DR$6&gt;'Rent Roll'!$L11,"-",
IF('Rent Roll'!$P11&gt;0,
IF(AND('Rent Roll'!$P11&gt;0,EDATE('Rent Roll'!$K11,'Rent Roll'!$P11*12)&gt;='Commercial Lease'!DR$6),
('Rent Roll'!$H11*'Rent Roll'!$D11/12)*((1+'Rent Roll'!$N11)^DATEDIF('Summary &amp; Purchase Assumptions'!$C$18,DR$6,"Y")),
OFFSET(DQ17,0,-DATEDIF(EDATE('Rent Roll'!$K11,'Rent Roll'!$P11*12),DR$6,"M"))*((1+'Rent Roll'!$O11)^(DATEDIF(EDATE('Rent Roll'!$K11,'Rent Roll'!$P11*12),DR$6,"Y")+1))),('Rent Roll'!$H11*'Rent Roll'!$D11/12)*((1+'Rent Roll'!$N11)^DATEDIF('Summary &amp; Purchase Assumptions'!$C$18,DR$6,"Y")))))</f>
        <v>-</v>
      </c>
      <c r="DS17" s="227" t="str">
        <f ca="1">IF(DS$6&gt;='Rent Roll'!$M25,('Rent Roll'!$G25*'Rent Roll'!$D11/12)*((1+'Rent Roll'!$X25)^DATEDIF('Rent Roll'!$M25,DS$6,"Y")),
IF(DS$6&gt;'Rent Roll'!$L11,"-",
IF('Rent Roll'!$P11&gt;0,
IF(AND('Rent Roll'!$P11&gt;0,EDATE('Rent Roll'!$K11,'Rent Roll'!$P11*12)&gt;='Commercial Lease'!DS$6),
('Rent Roll'!$H11*'Rent Roll'!$D11/12)*((1+'Rent Roll'!$N11)^DATEDIF('Summary &amp; Purchase Assumptions'!$C$18,DS$6,"Y")),
OFFSET(DR17,0,-DATEDIF(EDATE('Rent Roll'!$K11,'Rent Roll'!$P11*12),DS$6,"M"))*((1+'Rent Roll'!$O11)^(DATEDIF(EDATE('Rent Roll'!$K11,'Rent Roll'!$P11*12),DS$6,"Y")+1))),('Rent Roll'!$H11*'Rent Roll'!$D11/12)*((1+'Rent Roll'!$N11)^DATEDIF('Summary &amp; Purchase Assumptions'!$C$18,DS$6,"Y")))))</f>
        <v>-</v>
      </c>
      <c r="DT17" s="227" t="str">
        <f ca="1">IF(DT$6&gt;='Rent Roll'!$M25,('Rent Roll'!$G25*'Rent Roll'!$D11/12)*((1+'Rent Roll'!$X25)^DATEDIF('Rent Roll'!$M25,DT$6,"Y")),
IF(DT$6&gt;'Rent Roll'!$L11,"-",
IF('Rent Roll'!$P11&gt;0,
IF(AND('Rent Roll'!$P11&gt;0,EDATE('Rent Roll'!$K11,'Rent Roll'!$P11*12)&gt;='Commercial Lease'!DT$6),
('Rent Roll'!$H11*'Rent Roll'!$D11/12)*((1+'Rent Roll'!$N11)^DATEDIF('Summary &amp; Purchase Assumptions'!$C$18,DT$6,"Y")),
OFFSET(DS17,0,-DATEDIF(EDATE('Rent Roll'!$K11,'Rent Roll'!$P11*12),DT$6,"M"))*((1+'Rent Roll'!$O11)^(DATEDIF(EDATE('Rent Roll'!$K11,'Rent Roll'!$P11*12),DT$6,"Y")+1))),('Rent Roll'!$H11*'Rent Roll'!$D11/12)*((1+'Rent Roll'!$N11)^DATEDIF('Summary &amp; Purchase Assumptions'!$C$18,DT$6,"Y")))))</f>
        <v>-</v>
      </c>
      <c r="DU17" s="227" t="str">
        <f ca="1">IF(DU$6&gt;='Rent Roll'!$M25,('Rent Roll'!$G25*'Rent Roll'!$D11/12)*((1+'Rent Roll'!$X25)^DATEDIF('Rent Roll'!$M25,DU$6,"Y")),
IF(DU$6&gt;'Rent Roll'!$L11,"-",
IF('Rent Roll'!$P11&gt;0,
IF(AND('Rent Roll'!$P11&gt;0,EDATE('Rent Roll'!$K11,'Rent Roll'!$P11*12)&gt;='Commercial Lease'!DU$6),
('Rent Roll'!$H11*'Rent Roll'!$D11/12)*((1+'Rent Roll'!$N11)^DATEDIF('Summary &amp; Purchase Assumptions'!$C$18,DU$6,"Y")),
OFFSET(DT17,0,-DATEDIF(EDATE('Rent Roll'!$K11,'Rent Roll'!$P11*12),DU$6,"M"))*((1+'Rent Roll'!$O11)^(DATEDIF(EDATE('Rent Roll'!$K11,'Rent Roll'!$P11*12),DU$6,"Y")+1))),('Rent Roll'!$H11*'Rent Roll'!$D11/12)*((1+'Rent Roll'!$N11)^DATEDIF('Summary &amp; Purchase Assumptions'!$C$18,DU$6,"Y")))))</f>
        <v>-</v>
      </c>
      <c r="DV17" s="227" t="str">
        <f ca="1">IF(DV$6&gt;='Rent Roll'!$M25,('Rent Roll'!$G25*'Rent Roll'!$D11/12)*((1+'Rent Roll'!$X25)^DATEDIF('Rent Roll'!$M25,DV$6,"Y")),
IF(DV$6&gt;'Rent Roll'!$L11,"-",
IF('Rent Roll'!$P11&gt;0,
IF(AND('Rent Roll'!$P11&gt;0,EDATE('Rent Roll'!$K11,'Rent Roll'!$P11*12)&gt;='Commercial Lease'!DV$6),
('Rent Roll'!$H11*'Rent Roll'!$D11/12)*((1+'Rent Roll'!$N11)^DATEDIF('Summary &amp; Purchase Assumptions'!$C$18,DV$6,"Y")),
OFFSET(DU17,0,-DATEDIF(EDATE('Rent Roll'!$K11,'Rent Roll'!$P11*12),DV$6,"M"))*((1+'Rent Roll'!$O11)^(DATEDIF(EDATE('Rent Roll'!$K11,'Rent Roll'!$P11*12),DV$6,"Y")+1))),('Rent Roll'!$H11*'Rent Roll'!$D11/12)*((1+'Rent Roll'!$N11)^DATEDIF('Summary &amp; Purchase Assumptions'!$C$18,DV$6,"Y")))))</f>
        <v>-</v>
      </c>
      <c r="DW17" s="227" t="str">
        <f ca="1">IF(DW$6&gt;='Rent Roll'!$M25,('Rent Roll'!$G25*'Rent Roll'!$D11/12)*((1+'Rent Roll'!$X25)^DATEDIF('Rent Roll'!$M25,DW$6,"Y")),
IF(DW$6&gt;'Rent Roll'!$L11,"-",
IF('Rent Roll'!$P11&gt;0,
IF(AND('Rent Roll'!$P11&gt;0,EDATE('Rent Roll'!$K11,'Rent Roll'!$P11*12)&gt;='Commercial Lease'!DW$6),
('Rent Roll'!$H11*'Rent Roll'!$D11/12)*((1+'Rent Roll'!$N11)^DATEDIF('Summary &amp; Purchase Assumptions'!$C$18,DW$6,"Y")),
OFFSET(DV17,0,-DATEDIF(EDATE('Rent Roll'!$K11,'Rent Roll'!$P11*12),DW$6,"M"))*((1+'Rent Roll'!$O11)^(DATEDIF(EDATE('Rent Roll'!$K11,'Rent Roll'!$P11*12),DW$6,"Y")+1))),('Rent Roll'!$H11*'Rent Roll'!$D11/12)*((1+'Rent Roll'!$N11)^DATEDIF('Summary &amp; Purchase Assumptions'!$C$18,DW$6,"Y")))))</f>
        <v>-</v>
      </c>
      <c r="DX17" s="227" t="str">
        <f ca="1">IF(DX$6&gt;='Rent Roll'!$M25,('Rent Roll'!$G25*'Rent Roll'!$D11/12)*((1+'Rent Roll'!$X25)^DATEDIF('Rent Roll'!$M25,DX$6,"Y")),
IF(DX$6&gt;'Rent Roll'!$L11,"-",
IF('Rent Roll'!$P11&gt;0,
IF(AND('Rent Roll'!$P11&gt;0,EDATE('Rent Roll'!$K11,'Rent Roll'!$P11*12)&gt;='Commercial Lease'!DX$6),
('Rent Roll'!$H11*'Rent Roll'!$D11/12)*((1+'Rent Roll'!$N11)^DATEDIF('Summary &amp; Purchase Assumptions'!$C$18,DX$6,"Y")),
OFFSET(DW17,0,-DATEDIF(EDATE('Rent Roll'!$K11,'Rent Roll'!$P11*12),DX$6,"M"))*((1+'Rent Roll'!$O11)^(DATEDIF(EDATE('Rent Roll'!$K11,'Rent Roll'!$P11*12),DX$6,"Y")+1))),('Rent Roll'!$H11*'Rent Roll'!$D11/12)*((1+'Rent Roll'!$N11)^DATEDIF('Summary &amp; Purchase Assumptions'!$C$18,DX$6,"Y")))))</f>
        <v>-</v>
      </c>
      <c r="DY17" s="227" t="str">
        <f ca="1">IF(DY$6&gt;='Rent Roll'!$M25,('Rent Roll'!$G25*'Rent Roll'!$D11/12)*((1+'Rent Roll'!$X25)^DATEDIF('Rent Roll'!$M25,DY$6,"Y")),
IF(DY$6&gt;'Rent Roll'!$L11,"-",
IF('Rent Roll'!$P11&gt;0,
IF(AND('Rent Roll'!$P11&gt;0,EDATE('Rent Roll'!$K11,'Rent Roll'!$P11*12)&gt;='Commercial Lease'!DY$6),
('Rent Roll'!$H11*'Rent Roll'!$D11/12)*((1+'Rent Roll'!$N11)^DATEDIF('Summary &amp; Purchase Assumptions'!$C$18,DY$6,"Y")),
OFFSET(DX17,0,-DATEDIF(EDATE('Rent Roll'!$K11,'Rent Roll'!$P11*12),DY$6,"M"))*((1+'Rent Roll'!$O11)^(DATEDIF(EDATE('Rent Roll'!$K11,'Rent Roll'!$P11*12),DY$6,"Y")+1))),('Rent Roll'!$H11*'Rent Roll'!$D11/12)*((1+'Rent Roll'!$N11)^DATEDIF('Summary &amp; Purchase Assumptions'!$C$18,DY$6,"Y")))))</f>
        <v>-</v>
      </c>
      <c r="DZ17" s="227" t="str">
        <f ca="1">IF(DZ$6&gt;='Rent Roll'!$M25,('Rent Roll'!$G25*'Rent Roll'!$D11/12)*((1+'Rent Roll'!$X25)^DATEDIF('Rent Roll'!$M25,DZ$6,"Y")),
IF(DZ$6&gt;'Rent Roll'!$L11,"-",
IF('Rent Roll'!$P11&gt;0,
IF(AND('Rent Roll'!$P11&gt;0,EDATE('Rent Roll'!$K11,'Rent Roll'!$P11*12)&gt;='Commercial Lease'!DZ$6),
('Rent Roll'!$H11*'Rent Roll'!$D11/12)*((1+'Rent Roll'!$N11)^DATEDIF('Summary &amp; Purchase Assumptions'!$C$18,DZ$6,"Y")),
OFFSET(DY17,0,-DATEDIF(EDATE('Rent Roll'!$K11,'Rent Roll'!$P11*12),DZ$6,"M"))*((1+'Rent Roll'!$O11)^(DATEDIF(EDATE('Rent Roll'!$K11,'Rent Roll'!$P11*12),DZ$6,"Y")+1))),('Rent Roll'!$H11*'Rent Roll'!$D11/12)*((1+'Rent Roll'!$N11)^DATEDIF('Summary &amp; Purchase Assumptions'!$C$18,DZ$6,"Y")))))</f>
        <v>-</v>
      </c>
      <c r="EA17" s="227" t="str">
        <f ca="1">IF(EA$6&gt;='Rent Roll'!$M25,('Rent Roll'!$G25*'Rent Roll'!$D11/12)*((1+'Rent Roll'!$X25)^DATEDIF('Rent Roll'!$M25,EA$6,"Y")),
IF(EA$6&gt;'Rent Roll'!$L11,"-",
IF('Rent Roll'!$P11&gt;0,
IF(AND('Rent Roll'!$P11&gt;0,EDATE('Rent Roll'!$K11,'Rent Roll'!$P11*12)&gt;='Commercial Lease'!EA$6),
('Rent Roll'!$H11*'Rent Roll'!$D11/12)*((1+'Rent Roll'!$N11)^DATEDIF('Summary &amp; Purchase Assumptions'!$C$18,EA$6,"Y")),
OFFSET(DZ17,0,-DATEDIF(EDATE('Rent Roll'!$K11,'Rent Roll'!$P11*12),EA$6,"M"))*((1+'Rent Roll'!$O11)^(DATEDIF(EDATE('Rent Roll'!$K11,'Rent Roll'!$P11*12),EA$6,"Y")+1))),('Rent Roll'!$H11*'Rent Roll'!$D11/12)*((1+'Rent Roll'!$N11)^DATEDIF('Summary &amp; Purchase Assumptions'!$C$18,EA$6,"Y")))))</f>
        <v>-</v>
      </c>
      <c r="EB17" s="227" t="str">
        <f ca="1">IF(EB$6&gt;='Rent Roll'!$M25,('Rent Roll'!$G25*'Rent Roll'!$D11/12)*((1+'Rent Roll'!$X25)^DATEDIF('Rent Roll'!$M25,EB$6,"Y")),
IF(EB$6&gt;'Rent Roll'!$L11,"-",
IF('Rent Roll'!$P11&gt;0,
IF(AND('Rent Roll'!$P11&gt;0,EDATE('Rent Roll'!$K11,'Rent Roll'!$P11*12)&gt;='Commercial Lease'!EB$6),
('Rent Roll'!$H11*'Rent Roll'!$D11/12)*((1+'Rent Roll'!$N11)^DATEDIF('Summary &amp; Purchase Assumptions'!$C$18,EB$6,"Y")),
OFFSET(EA17,0,-DATEDIF(EDATE('Rent Roll'!$K11,'Rent Roll'!$P11*12),EB$6,"M"))*((1+'Rent Roll'!$O11)^(DATEDIF(EDATE('Rent Roll'!$K11,'Rent Roll'!$P11*12),EB$6,"Y")+1))),('Rent Roll'!$H11*'Rent Roll'!$D11/12)*((1+'Rent Roll'!$N11)^DATEDIF('Summary &amp; Purchase Assumptions'!$C$18,EB$6,"Y")))))</f>
        <v>-</v>
      </c>
      <c r="EC17" s="227" t="str">
        <f ca="1">IF(EC$6&gt;='Rent Roll'!$M25,('Rent Roll'!$G25*'Rent Roll'!$D11/12)*((1+'Rent Roll'!$X25)^DATEDIF('Rent Roll'!$M25,EC$6,"Y")),
IF(EC$6&gt;'Rent Roll'!$L11,"-",
IF('Rent Roll'!$P11&gt;0,
IF(AND('Rent Roll'!$P11&gt;0,EDATE('Rent Roll'!$K11,'Rent Roll'!$P11*12)&gt;='Commercial Lease'!EC$6),
('Rent Roll'!$H11*'Rent Roll'!$D11/12)*((1+'Rent Roll'!$N11)^DATEDIF('Summary &amp; Purchase Assumptions'!$C$18,EC$6,"Y")),
OFFSET(EB17,0,-DATEDIF(EDATE('Rent Roll'!$K11,'Rent Roll'!$P11*12),EC$6,"M"))*((1+'Rent Roll'!$O11)^(DATEDIF(EDATE('Rent Roll'!$K11,'Rent Roll'!$P11*12),EC$6,"Y")+1))),('Rent Roll'!$H11*'Rent Roll'!$D11/12)*((1+'Rent Roll'!$N11)^DATEDIF('Summary &amp; Purchase Assumptions'!$C$18,EC$6,"Y")))))</f>
        <v>-</v>
      </c>
      <c r="ED17" s="227" t="str">
        <f ca="1">IF(ED$6&gt;='Rent Roll'!$M25,('Rent Roll'!$G25*'Rent Roll'!$D11/12)*((1+'Rent Roll'!$X25)^DATEDIF('Rent Roll'!$M25,ED$6,"Y")),
IF(ED$6&gt;'Rent Roll'!$L11,"-",
IF('Rent Roll'!$P11&gt;0,
IF(AND('Rent Roll'!$P11&gt;0,EDATE('Rent Roll'!$K11,'Rent Roll'!$P11*12)&gt;='Commercial Lease'!ED$6),
('Rent Roll'!$H11*'Rent Roll'!$D11/12)*((1+'Rent Roll'!$N11)^DATEDIF('Summary &amp; Purchase Assumptions'!$C$18,ED$6,"Y")),
OFFSET(EC17,0,-DATEDIF(EDATE('Rent Roll'!$K11,'Rent Roll'!$P11*12),ED$6,"M"))*((1+'Rent Roll'!$O11)^(DATEDIF(EDATE('Rent Roll'!$K11,'Rent Roll'!$P11*12),ED$6,"Y")+1))),('Rent Roll'!$H11*'Rent Roll'!$D11/12)*((1+'Rent Roll'!$N11)^DATEDIF('Summary &amp; Purchase Assumptions'!$C$18,ED$6,"Y")))))</f>
        <v>-</v>
      </c>
      <c r="EE17" s="227" t="str">
        <f ca="1">IF(EE$6&gt;='Rent Roll'!$M25,('Rent Roll'!$G25*'Rent Roll'!$D11/12)*((1+'Rent Roll'!$X25)^DATEDIF('Rent Roll'!$M25,EE$6,"Y")),
IF(EE$6&gt;'Rent Roll'!$L11,"-",
IF('Rent Roll'!$P11&gt;0,
IF(AND('Rent Roll'!$P11&gt;0,EDATE('Rent Roll'!$K11,'Rent Roll'!$P11*12)&gt;='Commercial Lease'!EE$6),
('Rent Roll'!$H11*'Rent Roll'!$D11/12)*((1+'Rent Roll'!$N11)^DATEDIF('Summary &amp; Purchase Assumptions'!$C$18,EE$6,"Y")),
OFFSET(ED17,0,-DATEDIF(EDATE('Rent Roll'!$K11,'Rent Roll'!$P11*12),EE$6,"M"))*((1+'Rent Roll'!$O11)^(DATEDIF(EDATE('Rent Roll'!$K11,'Rent Roll'!$P11*12),EE$6,"Y")+1))),('Rent Roll'!$H11*'Rent Roll'!$D11/12)*((1+'Rent Roll'!$N11)^DATEDIF('Summary &amp; Purchase Assumptions'!$C$18,EE$6,"Y")))))</f>
        <v>-</v>
      </c>
      <c r="EF17" s="227" t="str">
        <f ca="1">IF(EF$6&gt;='Rent Roll'!$M25,('Rent Roll'!$G25*'Rent Roll'!$D11/12)*((1+'Rent Roll'!$X25)^DATEDIF('Rent Roll'!$M25,EF$6,"Y")),
IF(EF$6&gt;'Rent Roll'!$L11,"-",
IF('Rent Roll'!$P11&gt;0,
IF(AND('Rent Roll'!$P11&gt;0,EDATE('Rent Roll'!$K11,'Rent Roll'!$P11*12)&gt;='Commercial Lease'!EF$6),
('Rent Roll'!$H11*'Rent Roll'!$D11/12)*((1+'Rent Roll'!$N11)^DATEDIF('Summary &amp; Purchase Assumptions'!$C$18,EF$6,"Y")),
OFFSET(EE17,0,-DATEDIF(EDATE('Rent Roll'!$K11,'Rent Roll'!$P11*12),EF$6,"M"))*((1+'Rent Roll'!$O11)^(DATEDIF(EDATE('Rent Roll'!$K11,'Rent Roll'!$P11*12),EF$6,"Y")+1))),('Rent Roll'!$H11*'Rent Roll'!$D11/12)*((1+'Rent Roll'!$N11)^DATEDIF('Summary &amp; Purchase Assumptions'!$C$18,EF$6,"Y")))))</f>
        <v>-</v>
      </c>
      <c r="EG17" s="224" t="str">
        <f ca="1">IF(EG$6&gt;='Rent Roll'!$M25,('Rent Roll'!$G25*'Rent Roll'!$D11/12)*((1+'Rent Roll'!$X25)^DATEDIF('Rent Roll'!$M25,EG$6,"Y")),
IF(EG$6&gt;'Rent Roll'!$L11,"-",
IF('Rent Roll'!$P11&gt;0,
IF(AND('Rent Roll'!$P11&gt;0,EDATE('Rent Roll'!$K11,'Rent Roll'!$P11*12)&gt;='Commercial Lease'!EG$6),
('Rent Roll'!$H11*'Rent Roll'!$D11/12)*((1+'Rent Roll'!$N11)^DATEDIF('Summary &amp; Purchase Assumptions'!$C$18,EG$6,"Y")),
OFFSET(EF17,0,-DATEDIF(EDATE('Rent Roll'!$K11,'Rent Roll'!$P11*12),EG$6,"M"))*((1+'Rent Roll'!$O11)^(DATEDIF(EDATE('Rent Roll'!$K11,'Rent Roll'!$P11*12),EG$6,"Y")+1))),('Rent Roll'!$H11*'Rent Roll'!$D11/12)*((1+'Rent Roll'!$N11)^DATEDIF('Summary &amp; Purchase Assumptions'!$C$18,EG$6,"Y")))))</f>
        <v>-</v>
      </c>
      <c r="EH17" s="277" t="s">
        <v>106</v>
      </c>
    </row>
    <row r="18" spans="2:138" ht="15" x14ac:dyDescent="0.25">
      <c r="B18" s="735"/>
      <c r="C18" s="736"/>
      <c r="D18" s="737" t="str">
        <f>CONCATENATE('Rent Roll'!B12&amp;" - "&amp;'Rent Roll'!C12)</f>
        <v xml:space="preserve"> - </v>
      </c>
      <c r="E18" s="21">
        <f t="shared" ca="1" si="24"/>
        <v>0</v>
      </c>
      <c r="F18" s="227" t="str">
        <f>IF('Rent Roll'!$E12='Data Validation'!$E$2,'Rent Roll'!$I12,"-")</f>
        <v>-</v>
      </c>
      <c r="G18" s="227" t="str">
        <f ca="1">IF(G$6&gt;='Rent Roll'!$M26,('Rent Roll'!$G26*'Rent Roll'!$D12/12)*((1+'Rent Roll'!$X26)^DATEDIF('Rent Roll'!$M26,G$6,"Y")),
IF(G$6&gt;'Rent Roll'!$L12,"-",
IF('Rent Roll'!$P12&gt;0,
IF(AND('Rent Roll'!$P12&gt;0,EDATE('Rent Roll'!$K12,'Rent Roll'!$P12*12)&gt;='Commercial Lease'!G$6),
('Rent Roll'!$H12*'Rent Roll'!$D12/12)*((1+'Rent Roll'!$N12)^DATEDIF('Summary &amp; Purchase Assumptions'!$C$18,G$6,"Y")),
OFFSET(F18,0,-DATEDIF(EDATE('Rent Roll'!$K12,'Rent Roll'!$P12*12),G$6,"M"))*((1+'Rent Roll'!$O12)^(DATEDIF(EDATE('Rent Roll'!$K12,'Rent Roll'!$P12*12),G$6,"Y")+1))),('Rent Roll'!$H12*'Rent Roll'!$D12/12)*((1+'Rent Roll'!$N12)^DATEDIF('Summary &amp; Purchase Assumptions'!$C$18,G$6,"Y")))))</f>
        <v>-</v>
      </c>
      <c r="H18" s="227" t="str">
        <f ca="1">IF(H$6&gt;='Rent Roll'!$M26,('Rent Roll'!$G26*'Rent Roll'!$D12/12)*((1+'Rent Roll'!$X26)^DATEDIF('Rent Roll'!$M26,H$6,"Y")),
IF(H$6&gt;'Rent Roll'!$L12,"-",
IF('Rent Roll'!$P12&gt;0,
IF(AND('Rent Roll'!$P12&gt;0,EDATE('Rent Roll'!$K12,'Rent Roll'!$P12*12)&gt;='Commercial Lease'!H$6),
('Rent Roll'!$H12*'Rent Roll'!$D12/12)*((1+'Rent Roll'!$N12)^DATEDIF('Summary &amp; Purchase Assumptions'!$C$18,H$6,"Y")),
OFFSET(G18,0,-DATEDIF(EDATE('Rent Roll'!$K12,'Rent Roll'!$P12*12),H$6,"M"))*((1+'Rent Roll'!$O12)^(DATEDIF(EDATE('Rent Roll'!$K12,'Rent Roll'!$P12*12),H$6,"Y")+1))),('Rent Roll'!$H12*'Rent Roll'!$D12/12)*((1+'Rent Roll'!$N12)^DATEDIF('Summary &amp; Purchase Assumptions'!$C$18,H$6,"Y")))))</f>
        <v>-</v>
      </c>
      <c r="I18" s="227" t="str">
        <f ca="1">IF(I$6&gt;='Rent Roll'!$M26,('Rent Roll'!$G26*'Rent Roll'!$D12/12)*((1+'Rent Roll'!$X26)^DATEDIF('Rent Roll'!$M26,I$6,"Y")),
IF(I$6&gt;'Rent Roll'!$L12,"-",
IF('Rent Roll'!$P12&gt;0,
IF(AND('Rent Roll'!$P12&gt;0,EDATE('Rent Roll'!$K12,'Rent Roll'!$P12*12)&gt;='Commercial Lease'!I$6),
('Rent Roll'!$H12*'Rent Roll'!$D12/12)*((1+'Rent Roll'!$N12)^DATEDIF('Summary &amp; Purchase Assumptions'!$C$18,I$6,"Y")),
OFFSET(H18,0,-DATEDIF(EDATE('Rent Roll'!$K12,'Rent Roll'!$P12*12),I$6,"M"))*((1+'Rent Roll'!$O12)^(DATEDIF(EDATE('Rent Roll'!$K12,'Rent Roll'!$P12*12),I$6,"Y")+1))),('Rent Roll'!$H12*'Rent Roll'!$D12/12)*((1+'Rent Roll'!$N12)^DATEDIF('Summary &amp; Purchase Assumptions'!$C$18,I$6,"Y")))))</f>
        <v>-</v>
      </c>
      <c r="J18" s="227" t="str">
        <f ca="1">IF(J$6&gt;='Rent Roll'!$M26,('Rent Roll'!$G26*'Rent Roll'!$D12/12)*((1+'Rent Roll'!$X26)^DATEDIF('Rent Roll'!$M26,J$6,"Y")),
IF(J$6&gt;'Rent Roll'!$L12,"-",
IF('Rent Roll'!$P12&gt;0,
IF(AND('Rent Roll'!$P12&gt;0,EDATE('Rent Roll'!$K12,'Rent Roll'!$P12*12)&gt;='Commercial Lease'!J$6),
('Rent Roll'!$H12*'Rent Roll'!$D12/12)*((1+'Rent Roll'!$N12)^DATEDIF('Summary &amp; Purchase Assumptions'!$C$18,J$6,"Y")),
OFFSET(I18,0,-DATEDIF(EDATE('Rent Roll'!$K12,'Rent Roll'!$P12*12),J$6,"M"))*((1+'Rent Roll'!$O12)^(DATEDIF(EDATE('Rent Roll'!$K12,'Rent Roll'!$P12*12),J$6,"Y")+1))),('Rent Roll'!$H12*'Rent Roll'!$D12/12)*((1+'Rent Roll'!$N12)^DATEDIF('Summary &amp; Purchase Assumptions'!$C$18,J$6,"Y")))))</f>
        <v>-</v>
      </c>
      <c r="K18" s="227" t="str">
        <f ca="1">IF(K$6&gt;='Rent Roll'!$M26,('Rent Roll'!$G26*'Rent Roll'!$D12/12)*((1+'Rent Roll'!$X26)^DATEDIF('Rent Roll'!$M26,K$6,"Y")),
IF(K$6&gt;'Rent Roll'!$L12,"-",
IF('Rent Roll'!$P12&gt;0,
IF(AND('Rent Roll'!$P12&gt;0,EDATE('Rent Roll'!$K12,'Rent Roll'!$P12*12)&gt;='Commercial Lease'!K$6),
('Rent Roll'!$H12*'Rent Roll'!$D12/12)*((1+'Rent Roll'!$N12)^DATEDIF('Summary &amp; Purchase Assumptions'!$C$18,K$6,"Y")),
OFFSET(J18,0,-DATEDIF(EDATE('Rent Roll'!$K12,'Rent Roll'!$P12*12),K$6,"M"))*((1+'Rent Roll'!$O12)^(DATEDIF(EDATE('Rent Roll'!$K12,'Rent Roll'!$P12*12),K$6,"Y")+1))),('Rent Roll'!$H12*'Rent Roll'!$D12/12)*((1+'Rent Roll'!$N12)^DATEDIF('Summary &amp; Purchase Assumptions'!$C$18,K$6,"Y")))))</f>
        <v>-</v>
      </c>
      <c r="L18" s="227" t="str">
        <f ca="1">IF(L$6&gt;='Rent Roll'!$M26,('Rent Roll'!$G26*'Rent Roll'!$D12/12)*((1+'Rent Roll'!$X26)^DATEDIF('Rent Roll'!$M26,L$6,"Y")),
IF(L$6&gt;'Rent Roll'!$L12,"-",
IF('Rent Roll'!$P12&gt;0,
IF(AND('Rent Roll'!$P12&gt;0,EDATE('Rent Roll'!$K12,'Rent Roll'!$P12*12)&gt;='Commercial Lease'!L$6),
('Rent Roll'!$H12*'Rent Roll'!$D12/12)*((1+'Rent Roll'!$N12)^DATEDIF('Summary &amp; Purchase Assumptions'!$C$18,L$6,"Y")),
OFFSET(K18,0,-DATEDIF(EDATE('Rent Roll'!$K12,'Rent Roll'!$P12*12),L$6,"M"))*((1+'Rent Roll'!$O12)^(DATEDIF(EDATE('Rent Roll'!$K12,'Rent Roll'!$P12*12),L$6,"Y")+1))),('Rent Roll'!$H12*'Rent Roll'!$D12/12)*((1+'Rent Roll'!$N12)^DATEDIF('Summary &amp; Purchase Assumptions'!$C$18,L$6,"Y")))))</f>
        <v>-</v>
      </c>
      <c r="M18" s="227" t="str">
        <f ca="1">IF(M$6&gt;='Rent Roll'!$M26,('Rent Roll'!$G26*'Rent Roll'!$D12/12)*((1+'Rent Roll'!$X26)^DATEDIF('Rent Roll'!$M26,M$6,"Y")),
IF(M$6&gt;'Rent Roll'!$L12,"-",
IF('Rent Roll'!$P12&gt;0,
IF(AND('Rent Roll'!$P12&gt;0,EDATE('Rent Roll'!$K12,'Rent Roll'!$P12*12)&gt;='Commercial Lease'!M$6),
('Rent Roll'!$H12*'Rent Roll'!$D12/12)*((1+'Rent Roll'!$N12)^DATEDIF('Summary &amp; Purchase Assumptions'!$C$18,M$6,"Y")),
OFFSET(L18,0,-DATEDIF(EDATE('Rent Roll'!$K12,'Rent Roll'!$P12*12),M$6,"M"))*((1+'Rent Roll'!$O12)^(DATEDIF(EDATE('Rent Roll'!$K12,'Rent Roll'!$P12*12),M$6,"Y")+1))),('Rent Roll'!$H12*'Rent Roll'!$D12/12)*((1+'Rent Roll'!$N12)^DATEDIF('Summary &amp; Purchase Assumptions'!$C$18,M$6,"Y")))))</f>
        <v>-</v>
      </c>
      <c r="N18" s="227" t="str">
        <f ca="1">IF(N$6&gt;='Rent Roll'!$M26,('Rent Roll'!$G26*'Rent Roll'!$D12/12)*((1+'Rent Roll'!$X26)^DATEDIF('Rent Roll'!$M26,N$6,"Y")),
IF(N$6&gt;'Rent Roll'!$L12,"-",
IF('Rent Roll'!$P12&gt;0,
IF(AND('Rent Roll'!$P12&gt;0,EDATE('Rent Roll'!$K12,'Rent Roll'!$P12*12)&gt;='Commercial Lease'!N$6),
('Rent Roll'!$H12*'Rent Roll'!$D12/12)*((1+'Rent Roll'!$N12)^DATEDIF('Summary &amp; Purchase Assumptions'!$C$18,N$6,"Y")),
OFFSET(M18,0,-DATEDIF(EDATE('Rent Roll'!$K12,'Rent Roll'!$P12*12),N$6,"M"))*((1+'Rent Roll'!$O12)^(DATEDIF(EDATE('Rent Roll'!$K12,'Rent Roll'!$P12*12),N$6,"Y")+1))),('Rent Roll'!$H12*'Rent Roll'!$D12/12)*((1+'Rent Roll'!$N12)^DATEDIF('Summary &amp; Purchase Assumptions'!$C$18,N$6,"Y")))))</f>
        <v>-</v>
      </c>
      <c r="O18" s="227" t="str">
        <f ca="1">IF(O$6&gt;='Rent Roll'!$M26,('Rent Roll'!$G26*'Rent Roll'!$D12/12)*((1+'Rent Roll'!$X26)^DATEDIF('Rent Roll'!$M26,O$6,"Y")),
IF(O$6&gt;'Rent Roll'!$L12,"-",
IF('Rent Roll'!$P12&gt;0,
IF(AND('Rent Roll'!$P12&gt;0,EDATE('Rent Roll'!$K12,'Rent Roll'!$P12*12)&gt;='Commercial Lease'!O$6),
('Rent Roll'!$H12*'Rent Roll'!$D12/12)*((1+'Rent Roll'!$N12)^DATEDIF('Summary &amp; Purchase Assumptions'!$C$18,O$6,"Y")),
OFFSET(N18,0,-DATEDIF(EDATE('Rent Roll'!$K12,'Rent Roll'!$P12*12),O$6,"M"))*((1+'Rent Roll'!$O12)^(DATEDIF(EDATE('Rent Roll'!$K12,'Rent Roll'!$P12*12),O$6,"Y")+1))),('Rent Roll'!$H12*'Rent Roll'!$D12/12)*((1+'Rent Roll'!$N12)^DATEDIF('Summary &amp; Purchase Assumptions'!$C$18,O$6,"Y")))))</f>
        <v>-</v>
      </c>
      <c r="P18" s="227" t="str">
        <f ca="1">IF(P$6&gt;='Rent Roll'!$M26,('Rent Roll'!$G26*'Rent Roll'!$D12/12)*((1+'Rent Roll'!$X26)^DATEDIF('Rent Roll'!$M26,P$6,"Y")),
IF(P$6&gt;'Rent Roll'!$L12,"-",
IF('Rent Roll'!$P12&gt;0,
IF(AND('Rent Roll'!$P12&gt;0,EDATE('Rent Roll'!$K12,'Rent Roll'!$P12*12)&gt;='Commercial Lease'!P$6),
('Rent Roll'!$H12*'Rent Roll'!$D12/12)*((1+'Rent Roll'!$N12)^DATEDIF('Summary &amp; Purchase Assumptions'!$C$18,P$6,"Y")),
OFFSET(O18,0,-DATEDIF(EDATE('Rent Roll'!$K12,'Rent Roll'!$P12*12),P$6,"M"))*((1+'Rent Roll'!$O12)^(DATEDIF(EDATE('Rent Roll'!$K12,'Rent Roll'!$P12*12),P$6,"Y")+1))),('Rent Roll'!$H12*'Rent Roll'!$D12/12)*((1+'Rent Roll'!$N12)^DATEDIF('Summary &amp; Purchase Assumptions'!$C$18,P$6,"Y")))))</f>
        <v>-</v>
      </c>
      <c r="Q18" s="227" t="str">
        <f ca="1">IF(Q$6&gt;='Rent Roll'!$M26,('Rent Roll'!$G26*'Rent Roll'!$D12/12)*((1+'Rent Roll'!$X26)^DATEDIF('Rent Roll'!$M26,Q$6,"Y")),
IF(Q$6&gt;'Rent Roll'!$L12,"-",
IF('Rent Roll'!$P12&gt;0,
IF(AND('Rent Roll'!$P12&gt;0,EDATE('Rent Roll'!$K12,'Rent Roll'!$P12*12)&gt;='Commercial Lease'!Q$6),
('Rent Roll'!$H12*'Rent Roll'!$D12/12)*((1+'Rent Roll'!$N12)^DATEDIF('Summary &amp; Purchase Assumptions'!$C$18,Q$6,"Y")),
OFFSET(P18,0,-DATEDIF(EDATE('Rent Roll'!$K12,'Rent Roll'!$P12*12),Q$6,"M"))*((1+'Rent Roll'!$O12)^(DATEDIF(EDATE('Rent Roll'!$K12,'Rent Roll'!$P12*12),Q$6,"Y")+1))),('Rent Roll'!$H12*'Rent Roll'!$D12/12)*((1+'Rent Roll'!$N12)^DATEDIF('Summary &amp; Purchase Assumptions'!$C$18,Q$6,"Y")))))</f>
        <v>-</v>
      </c>
      <c r="R18" s="227" t="str">
        <f ca="1">IF(R$6&gt;='Rent Roll'!$M26,('Rent Roll'!$G26*'Rent Roll'!$D12/12)*((1+'Rent Roll'!$X26)^DATEDIF('Rent Roll'!$M26,R$6,"Y")),
IF(R$6&gt;'Rent Roll'!$L12,"-",
IF('Rent Roll'!$P12&gt;0,
IF(AND('Rent Roll'!$P12&gt;0,EDATE('Rent Roll'!$K12,'Rent Roll'!$P12*12)&gt;='Commercial Lease'!R$6),
('Rent Roll'!$H12*'Rent Roll'!$D12/12)*((1+'Rent Roll'!$N12)^DATEDIF('Summary &amp; Purchase Assumptions'!$C$18,R$6,"Y")),
OFFSET(Q18,0,-DATEDIF(EDATE('Rent Roll'!$K12,'Rent Roll'!$P12*12),R$6,"M"))*((1+'Rent Roll'!$O12)^(DATEDIF(EDATE('Rent Roll'!$K12,'Rent Roll'!$P12*12),R$6,"Y")+1))),('Rent Roll'!$H12*'Rent Roll'!$D12/12)*((1+'Rent Roll'!$N12)^DATEDIF('Summary &amp; Purchase Assumptions'!$C$18,R$6,"Y")))))</f>
        <v>-</v>
      </c>
      <c r="S18" s="227" t="str">
        <f ca="1">IF(S$6&gt;='Rent Roll'!$M26,('Rent Roll'!$G26*'Rent Roll'!$D12/12)*((1+'Rent Roll'!$X26)^DATEDIF('Rent Roll'!$M26,S$6,"Y")),
IF(S$6&gt;'Rent Roll'!$L12,"-",
IF('Rent Roll'!$P12&gt;0,
IF(AND('Rent Roll'!$P12&gt;0,EDATE('Rent Roll'!$K12,'Rent Roll'!$P12*12)&gt;='Commercial Lease'!S$6),
('Rent Roll'!$H12*'Rent Roll'!$D12/12)*((1+'Rent Roll'!$N12)^DATEDIF('Summary &amp; Purchase Assumptions'!$C$18,S$6,"Y")),
OFFSET(R18,0,-DATEDIF(EDATE('Rent Roll'!$K12,'Rent Roll'!$P12*12),S$6,"M"))*((1+'Rent Roll'!$O12)^(DATEDIF(EDATE('Rent Roll'!$K12,'Rent Roll'!$P12*12),S$6,"Y")+1))),('Rent Roll'!$H12*'Rent Roll'!$D12/12)*((1+'Rent Roll'!$N12)^DATEDIF('Summary &amp; Purchase Assumptions'!$C$18,S$6,"Y")))))</f>
        <v>-</v>
      </c>
      <c r="T18" s="227" t="str">
        <f ca="1">IF(T$6&gt;='Rent Roll'!$M26,('Rent Roll'!$G26*'Rent Roll'!$D12/12)*((1+'Rent Roll'!$X26)^DATEDIF('Rent Roll'!$M26,T$6,"Y")),
IF(T$6&gt;'Rent Roll'!$L12,"-",
IF('Rent Roll'!$P12&gt;0,
IF(AND('Rent Roll'!$P12&gt;0,EDATE('Rent Roll'!$K12,'Rent Roll'!$P12*12)&gt;='Commercial Lease'!T$6),
('Rent Roll'!$H12*'Rent Roll'!$D12/12)*((1+'Rent Roll'!$N12)^DATEDIF('Summary &amp; Purchase Assumptions'!$C$18,T$6,"Y")),
OFFSET(S18,0,-DATEDIF(EDATE('Rent Roll'!$K12,'Rent Roll'!$P12*12),T$6,"M"))*((1+'Rent Roll'!$O12)^(DATEDIF(EDATE('Rent Roll'!$K12,'Rent Roll'!$P12*12),T$6,"Y")+1))),('Rent Roll'!$H12*'Rent Roll'!$D12/12)*((1+'Rent Roll'!$N12)^DATEDIF('Summary &amp; Purchase Assumptions'!$C$18,T$6,"Y")))))</f>
        <v>-</v>
      </c>
      <c r="U18" s="227" t="str">
        <f ca="1">IF(U$6&gt;='Rent Roll'!$M26,('Rent Roll'!$G26*'Rent Roll'!$D12/12)*((1+'Rent Roll'!$X26)^DATEDIF('Rent Roll'!$M26,U$6,"Y")),
IF(U$6&gt;'Rent Roll'!$L12,"-",
IF('Rent Roll'!$P12&gt;0,
IF(AND('Rent Roll'!$P12&gt;0,EDATE('Rent Roll'!$K12,'Rent Roll'!$P12*12)&gt;='Commercial Lease'!U$6),
('Rent Roll'!$H12*'Rent Roll'!$D12/12)*((1+'Rent Roll'!$N12)^DATEDIF('Summary &amp; Purchase Assumptions'!$C$18,U$6,"Y")),
OFFSET(T18,0,-DATEDIF(EDATE('Rent Roll'!$K12,'Rent Roll'!$P12*12),U$6,"M"))*((1+'Rent Roll'!$O12)^(DATEDIF(EDATE('Rent Roll'!$K12,'Rent Roll'!$P12*12),U$6,"Y")+1))),('Rent Roll'!$H12*'Rent Roll'!$D12/12)*((1+'Rent Roll'!$N12)^DATEDIF('Summary &amp; Purchase Assumptions'!$C$18,U$6,"Y")))))</f>
        <v>-</v>
      </c>
      <c r="V18" s="227" t="str">
        <f ca="1">IF(V$6&gt;='Rent Roll'!$M26,('Rent Roll'!$G26*'Rent Roll'!$D12/12)*((1+'Rent Roll'!$X26)^DATEDIF('Rent Roll'!$M26,V$6,"Y")),
IF(V$6&gt;'Rent Roll'!$L12,"-",
IF('Rent Roll'!$P12&gt;0,
IF(AND('Rent Roll'!$P12&gt;0,EDATE('Rent Roll'!$K12,'Rent Roll'!$P12*12)&gt;='Commercial Lease'!V$6),
('Rent Roll'!$H12*'Rent Roll'!$D12/12)*((1+'Rent Roll'!$N12)^DATEDIF('Summary &amp; Purchase Assumptions'!$C$18,V$6,"Y")),
OFFSET(U18,0,-DATEDIF(EDATE('Rent Roll'!$K12,'Rent Roll'!$P12*12),V$6,"M"))*((1+'Rent Roll'!$O12)^(DATEDIF(EDATE('Rent Roll'!$K12,'Rent Roll'!$P12*12),V$6,"Y")+1))),('Rent Roll'!$H12*'Rent Roll'!$D12/12)*((1+'Rent Roll'!$N12)^DATEDIF('Summary &amp; Purchase Assumptions'!$C$18,V$6,"Y")))))</f>
        <v>-</v>
      </c>
      <c r="W18" s="227" t="str">
        <f ca="1">IF(W$6&gt;='Rent Roll'!$M26,('Rent Roll'!$G26*'Rent Roll'!$D12/12)*((1+'Rent Roll'!$X26)^DATEDIF('Rent Roll'!$M26,W$6,"Y")),
IF(W$6&gt;'Rent Roll'!$L12,"-",
IF('Rent Roll'!$P12&gt;0,
IF(AND('Rent Roll'!$P12&gt;0,EDATE('Rent Roll'!$K12,'Rent Roll'!$P12*12)&gt;='Commercial Lease'!W$6),
('Rent Roll'!$H12*'Rent Roll'!$D12/12)*((1+'Rent Roll'!$N12)^DATEDIF('Summary &amp; Purchase Assumptions'!$C$18,W$6,"Y")),
OFFSET(V18,0,-DATEDIF(EDATE('Rent Roll'!$K12,'Rent Roll'!$P12*12),W$6,"M"))*((1+'Rent Roll'!$O12)^(DATEDIF(EDATE('Rent Roll'!$K12,'Rent Roll'!$P12*12),W$6,"Y")+1))),('Rent Roll'!$H12*'Rent Roll'!$D12/12)*((1+'Rent Roll'!$N12)^DATEDIF('Summary &amp; Purchase Assumptions'!$C$18,W$6,"Y")))))</f>
        <v>-</v>
      </c>
      <c r="X18" s="227" t="str">
        <f ca="1">IF(X$6&gt;='Rent Roll'!$M26,('Rent Roll'!$G26*'Rent Roll'!$D12/12)*((1+'Rent Roll'!$X26)^DATEDIF('Rent Roll'!$M26,X$6,"Y")),
IF(X$6&gt;'Rent Roll'!$L12,"-",
IF('Rent Roll'!$P12&gt;0,
IF(AND('Rent Roll'!$P12&gt;0,EDATE('Rent Roll'!$K12,'Rent Roll'!$P12*12)&gt;='Commercial Lease'!X$6),
('Rent Roll'!$H12*'Rent Roll'!$D12/12)*((1+'Rent Roll'!$N12)^DATEDIF('Summary &amp; Purchase Assumptions'!$C$18,X$6,"Y")),
OFFSET(W18,0,-DATEDIF(EDATE('Rent Roll'!$K12,'Rent Roll'!$P12*12),X$6,"M"))*((1+'Rent Roll'!$O12)^(DATEDIF(EDATE('Rent Roll'!$K12,'Rent Roll'!$P12*12),X$6,"Y")+1))),('Rent Roll'!$H12*'Rent Roll'!$D12/12)*((1+'Rent Roll'!$N12)^DATEDIF('Summary &amp; Purchase Assumptions'!$C$18,X$6,"Y")))))</f>
        <v>-</v>
      </c>
      <c r="Y18" s="227" t="str">
        <f ca="1">IF(Y$6&gt;='Rent Roll'!$M26,('Rent Roll'!$G26*'Rent Roll'!$D12/12)*((1+'Rent Roll'!$X26)^DATEDIF('Rent Roll'!$M26,Y$6,"Y")),
IF(Y$6&gt;'Rent Roll'!$L12,"-",
IF('Rent Roll'!$P12&gt;0,
IF(AND('Rent Roll'!$P12&gt;0,EDATE('Rent Roll'!$K12,'Rent Roll'!$P12*12)&gt;='Commercial Lease'!Y$6),
('Rent Roll'!$H12*'Rent Roll'!$D12/12)*((1+'Rent Roll'!$N12)^DATEDIF('Summary &amp; Purchase Assumptions'!$C$18,Y$6,"Y")),
OFFSET(X18,0,-DATEDIF(EDATE('Rent Roll'!$K12,'Rent Roll'!$P12*12),Y$6,"M"))*((1+'Rent Roll'!$O12)^(DATEDIF(EDATE('Rent Roll'!$K12,'Rent Roll'!$P12*12),Y$6,"Y")+1))),('Rent Roll'!$H12*'Rent Roll'!$D12/12)*((1+'Rent Roll'!$N12)^DATEDIF('Summary &amp; Purchase Assumptions'!$C$18,Y$6,"Y")))))</f>
        <v>-</v>
      </c>
      <c r="Z18" s="227" t="str">
        <f ca="1">IF(Z$6&gt;='Rent Roll'!$M26,('Rent Roll'!$G26*'Rent Roll'!$D12/12)*((1+'Rent Roll'!$X26)^DATEDIF('Rent Roll'!$M26,Z$6,"Y")),
IF(Z$6&gt;'Rent Roll'!$L12,"-",
IF('Rent Roll'!$P12&gt;0,
IF(AND('Rent Roll'!$P12&gt;0,EDATE('Rent Roll'!$K12,'Rent Roll'!$P12*12)&gt;='Commercial Lease'!Z$6),
('Rent Roll'!$H12*'Rent Roll'!$D12/12)*((1+'Rent Roll'!$N12)^DATEDIF('Summary &amp; Purchase Assumptions'!$C$18,Z$6,"Y")),
OFFSET(Y18,0,-DATEDIF(EDATE('Rent Roll'!$K12,'Rent Roll'!$P12*12),Z$6,"M"))*((1+'Rent Roll'!$O12)^(DATEDIF(EDATE('Rent Roll'!$K12,'Rent Roll'!$P12*12),Z$6,"Y")+1))),('Rent Roll'!$H12*'Rent Roll'!$D12/12)*((1+'Rent Roll'!$N12)^DATEDIF('Summary &amp; Purchase Assumptions'!$C$18,Z$6,"Y")))))</f>
        <v>-</v>
      </c>
      <c r="AA18" s="227" t="str">
        <f ca="1">IF(AA$6&gt;='Rent Roll'!$M26,('Rent Roll'!$G26*'Rent Roll'!$D12/12)*((1+'Rent Roll'!$X26)^DATEDIF('Rent Roll'!$M26,AA$6,"Y")),
IF(AA$6&gt;'Rent Roll'!$L12,"-",
IF('Rent Roll'!$P12&gt;0,
IF(AND('Rent Roll'!$P12&gt;0,EDATE('Rent Roll'!$K12,'Rent Roll'!$P12*12)&gt;='Commercial Lease'!AA$6),
('Rent Roll'!$H12*'Rent Roll'!$D12/12)*((1+'Rent Roll'!$N12)^DATEDIF('Summary &amp; Purchase Assumptions'!$C$18,AA$6,"Y")),
OFFSET(Z18,0,-DATEDIF(EDATE('Rent Roll'!$K12,'Rent Roll'!$P12*12),AA$6,"M"))*((1+'Rent Roll'!$O12)^(DATEDIF(EDATE('Rent Roll'!$K12,'Rent Roll'!$P12*12),AA$6,"Y")+1))),('Rent Roll'!$H12*'Rent Roll'!$D12/12)*((1+'Rent Roll'!$N12)^DATEDIF('Summary &amp; Purchase Assumptions'!$C$18,AA$6,"Y")))))</f>
        <v>-</v>
      </c>
      <c r="AB18" s="227" t="str">
        <f ca="1">IF(AB$6&gt;='Rent Roll'!$M26,('Rent Roll'!$G26*'Rent Roll'!$D12/12)*((1+'Rent Roll'!$X26)^DATEDIF('Rent Roll'!$M26,AB$6,"Y")),
IF(AB$6&gt;'Rent Roll'!$L12,"-",
IF('Rent Roll'!$P12&gt;0,
IF(AND('Rent Roll'!$P12&gt;0,EDATE('Rent Roll'!$K12,'Rent Roll'!$P12*12)&gt;='Commercial Lease'!AB$6),
('Rent Roll'!$H12*'Rent Roll'!$D12/12)*((1+'Rent Roll'!$N12)^DATEDIF('Summary &amp; Purchase Assumptions'!$C$18,AB$6,"Y")),
OFFSET(AA18,0,-DATEDIF(EDATE('Rent Roll'!$K12,'Rent Roll'!$P12*12),AB$6,"M"))*((1+'Rent Roll'!$O12)^(DATEDIF(EDATE('Rent Roll'!$K12,'Rent Roll'!$P12*12),AB$6,"Y")+1))),('Rent Roll'!$H12*'Rent Roll'!$D12/12)*((1+'Rent Roll'!$N12)^DATEDIF('Summary &amp; Purchase Assumptions'!$C$18,AB$6,"Y")))))</f>
        <v>-</v>
      </c>
      <c r="AC18" s="227" t="str">
        <f ca="1">IF(AC$6&gt;='Rent Roll'!$M26,('Rent Roll'!$G26*'Rent Roll'!$D12/12)*((1+'Rent Roll'!$X26)^DATEDIF('Rent Roll'!$M26,AC$6,"Y")),
IF(AC$6&gt;'Rent Roll'!$L12,"-",
IF('Rent Roll'!$P12&gt;0,
IF(AND('Rent Roll'!$P12&gt;0,EDATE('Rent Roll'!$K12,'Rent Roll'!$P12*12)&gt;='Commercial Lease'!AC$6),
('Rent Roll'!$H12*'Rent Roll'!$D12/12)*((1+'Rent Roll'!$N12)^DATEDIF('Summary &amp; Purchase Assumptions'!$C$18,AC$6,"Y")),
OFFSET(AB18,0,-DATEDIF(EDATE('Rent Roll'!$K12,'Rent Roll'!$P12*12),AC$6,"M"))*((1+'Rent Roll'!$O12)^(DATEDIF(EDATE('Rent Roll'!$K12,'Rent Roll'!$P12*12),AC$6,"Y")+1))),('Rent Roll'!$H12*'Rent Roll'!$D12/12)*((1+'Rent Roll'!$N12)^DATEDIF('Summary &amp; Purchase Assumptions'!$C$18,AC$6,"Y")))))</f>
        <v>-</v>
      </c>
      <c r="AD18" s="227" t="str">
        <f ca="1">IF(AD$6&gt;='Rent Roll'!$M26,('Rent Roll'!$G26*'Rent Roll'!$D12/12)*((1+'Rent Roll'!$X26)^DATEDIF('Rent Roll'!$M26,AD$6,"Y")),
IF(AD$6&gt;'Rent Roll'!$L12,"-",
IF('Rent Roll'!$P12&gt;0,
IF(AND('Rent Roll'!$P12&gt;0,EDATE('Rent Roll'!$K12,'Rent Roll'!$P12*12)&gt;='Commercial Lease'!AD$6),
('Rent Roll'!$H12*'Rent Roll'!$D12/12)*((1+'Rent Roll'!$N12)^DATEDIF('Summary &amp; Purchase Assumptions'!$C$18,AD$6,"Y")),
OFFSET(AC18,0,-DATEDIF(EDATE('Rent Roll'!$K12,'Rent Roll'!$P12*12),AD$6,"M"))*((1+'Rent Roll'!$O12)^(DATEDIF(EDATE('Rent Roll'!$K12,'Rent Roll'!$P12*12),AD$6,"Y")+1))),('Rent Roll'!$H12*'Rent Roll'!$D12/12)*((1+'Rent Roll'!$N12)^DATEDIF('Summary &amp; Purchase Assumptions'!$C$18,AD$6,"Y")))))</f>
        <v>-</v>
      </c>
      <c r="AE18" s="227" t="str">
        <f ca="1">IF(AE$6&gt;='Rent Roll'!$M26,('Rent Roll'!$G26*'Rent Roll'!$D12/12)*((1+'Rent Roll'!$X26)^DATEDIF('Rent Roll'!$M26,AE$6,"Y")),
IF(AE$6&gt;'Rent Roll'!$L12,"-",
IF('Rent Roll'!$P12&gt;0,
IF(AND('Rent Roll'!$P12&gt;0,EDATE('Rent Roll'!$K12,'Rent Roll'!$P12*12)&gt;='Commercial Lease'!AE$6),
('Rent Roll'!$H12*'Rent Roll'!$D12/12)*((1+'Rent Roll'!$N12)^DATEDIF('Summary &amp; Purchase Assumptions'!$C$18,AE$6,"Y")),
OFFSET(AD18,0,-DATEDIF(EDATE('Rent Roll'!$K12,'Rent Roll'!$P12*12),AE$6,"M"))*((1+'Rent Roll'!$O12)^(DATEDIF(EDATE('Rent Roll'!$K12,'Rent Roll'!$P12*12),AE$6,"Y")+1))),('Rent Roll'!$H12*'Rent Roll'!$D12/12)*((1+'Rent Roll'!$N12)^DATEDIF('Summary &amp; Purchase Assumptions'!$C$18,AE$6,"Y")))))</f>
        <v>-</v>
      </c>
      <c r="AF18" s="227" t="str">
        <f ca="1">IF(AF$6&gt;='Rent Roll'!$M26,('Rent Roll'!$G26*'Rent Roll'!$D12/12)*((1+'Rent Roll'!$X26)^DATEDIF('Rent Roll'!$M26,AF$6,"Y")),
IF(AF$6&gt;'Rent Roll'!$L12,"-",
IF('Rent Roll'!$P12&gt;0,
IF(AND('Rent Roll'!$P12&gt;0,EDATE('Rent Roll'!$K12,'Rent Roll'!$P12*12)&gt;='Commercial Lease'!AF$6),
('Rent Roll'!$H12*'Rent Roll'!$D12/12)*((1+'Rent Roll'!$N12)^DATEDIF('Summary &amp; Purchase Assumptions'!$C$18,AF$6,"Y")),
OFFSET(AE18,0,-DATEDIF(EDATE('Rent Roll'!$K12,'Rent Roll'!$P12*12),AF$6,"M"))*((1+'Rent Roll'!$O12)^(DATEDIF(EDATE('Rent Roll'!$K12,'Rent Roll'!$P12*12),AF$6,"Y")+1))),('Rent Roll'!$H12*'Rent Roll'!$D12/12)*((1+'Rent Roll'!$N12)^DATEDIF('Summary &amp; Purchase Assumptions'!$C$18,AF$6,"Y")))))</f>
        <v>-</v>
      </c>
      <c r="AG18" s="227" t="str">
        <f ca="1">IF(AG$6&gt;='Rent Roll'!$M26,('Rent Roll'!$G26*'Rent Roll'!$D12/12)*((1+'Rent Roll'!$X26)^DATEDIF('Rent Roll'!$M26,AG$6,"Y")),
IF(AG$6&gt;'Rent Roll'!$L12,"-",
IF('Rent Roll'!$P12&gt;0,
IF(AND('Rent Roll'!$P12&gt;0,EDATE('Rent Roll'!$K12,'Rent Roll'!$P12*12)&gt;='Commercial Lease'!AG$6),
('Rent Roll'!$H12*'Rent Roll'!$D12/12)*((1+'Rent Roll'!$N12)^DATEDIF('Summary &amp; Purchase Assumptions'!$C$18,AG$6,"Y")),
OFFSET(AF18,0,-DATEDIF(EDATE('Rent Roll'!$K12,'Rent Roll'!$P12*12),AG$6,"M"))*((1+'Rent Roll'!$O12)^(DATEDIF(EDATE('Rent Roll'!$K12,'Rent Roll'!$P12*12),AG$6,"Y")+1))),('Rent Roll'!$H12*'Rent Roll'!$D12/12)*((1+'Rent Roll'!$N12)^DATEDIF('Summary &amp; Purchase Assumptions'!$C$18,AG$6,"Y")))))</f>
        <v>-</v>
      </c>
      <c r="AH18" s="227" t="str">
        <f ca="1">IF(AH$6&gt;='Rent Roll'!$M26,('Rent Roll'!$G26*'Rent Roll'!$D12/12)*((1+'Rent Roll'!$X26)^DATEDIF('Rent Roll'!$M26,AH$6,"Y")),
IF(AH$6&gt;'Rent Roll'!$L12,"-",
IF('Rent Roll'!$P12&gt;0,
IF(AND('Rent Roll'!$P12&gt;0,EDATE('Rent Roll'!$K12,'Rent Roll'!$P12*12)&gt;='Commercial Lease'!AH$6),
('Rent Roll'!$H12*'Rent Roll'!$D12/12)*((1+'Rent Roll'!$N12)^DATEDIF('Summary &amp; Purchase Assumptions'!$C$18,AH$6,"Y")),
OFFSET(AG18,0,-DATEDIF(EDATE('Rent Roll'!$K12,'Rent Roll'!$P12*12),AH$6,"M"))*((1+'Rent Roll'!$O12)^(DATEDIF(EDATE('Rent Roll'!$K12,'Rent Roll'!$P12*12),AH$6,"Y")+1))),('Rent Roll'!$H12*'Rent Roll'!$D12/12)*((1+'Rent Roll'!$N12)^DATEDIF('Summary &amp; Purchase Assumptions'!$C$18,AH$6,"Y")))))</f>
        <v>-</v>
      </c>
      <c r="AI18" s="227" t="str">
        <f ca="1">IF(AI$6&gt;='Rent Roll'!$M26,('Rent Roll'!$G26*'Rent Roll'!$D12/12)*((1+'Rent Roll'!$X26)^DATEDIF('Rent Roll'!$M26,AI$6,"Y")),
IF(AI$6&gt;'Rent Roll'!$L12,"-",
IF('Rent Roll'!$P12&gt;0,
IF(AND('Rent Roll'!$P12&gt;0,EDATE('Rent Roll'!$K12,'Rent Roll'!$P12*12)&gt;='Commercial Lease'!AI$6),
('Rent Roll'!$H12*'Rent Roll'!$D12/12)*((1+'Rent Roll'!$N12)^DATEDIF('Summary &amp; Purchase Assumptions'!$C$18,AI$6,"Y")),
OFFSET(AH18,0,-DATEDIF(EDATE('Rent Roll'!$K12,'Rent Roll'!$P12*12),AI$6,"M"))*((1+'Rent Roll'!$O12)^(DATEDIF(EDATE('Rent Roll'!$K12,'Rent Roll'!$P12*12),AI$6,"Y")+1))),('Rent Roll'!$H12*'Rent Roll'!$D12/12)*((1+'Rent Roll'!$N12)^DATEDIF('Summary &amp; Purchase Assumptions'!$C$18,AI$6,"Y")))))</f>
        <v>-</v>
      </c>
      <c r="AJ18" s="227" t="str">
        <f ca="1">IF(AJ$6&gt;='Rent Roll'!$M26,('Rent Roll'!$G26*'Rent Roll'!$D12/12)*((1+'Rent Roll'!$X26)^DATEDIF('Rent Roll'!$M26,AJ$6,"Y")),
IF(AJ$6&gt;'Rent Roll'!$L12,"-",
IF('Rent Roll'!$P12&gt;0,
IF(AND('Rent Roll'!$P12&gt;0,EDATE('Rent Roll'!$K12,'Rent Roll'!$P12*12)&gt;='Commercial Lease'!AJ$6),
('Rent Roll'!$H12*'Rent Roll'!$D12/12)*((1+'Rent Roll'!$N12)^DATEDIF('Summary &amp; Purchase Assumptions'!$C$18,AJ$6,"Y")),
OFFSET(AI18,0,-DATEDIF(EDATE('Rent Roll'!$K12,'Rent Roll'!$P12*12),AJ$6,"M"))*((1+'Rent Roll'!$O12)^(DATEDIF(EDATE('Rent Roll'!$K12,'Rent Roll'!$P12*12),AJ$6,"Y")+1))),('Rent Roll'!$H12*'Rent Roll'!$D12/12)*((1+'Rent Roll'!$N12)^DATEDIF('Summary &amp; Purchase Assumptions'!$C$18,AJ$6,"Y")))))</f>
        <v>-</v>
      </c>
      <c r="AK18" s="227" t="str">
        <f ca="1">IF(AK$6&gt;='Rent Roll'!$M26,('Rent Roll'!$G26*'Rent Roll'!$D12/12)*((1+'Rent Roll'!$X26)^DATEDIF('Rent Roll'!$M26,AK$6,"Y")),
IF(AK$6&gt;'Rent Roll'!$L12,"-",
IF('Rent Roll'!$P12&gt;0,
IF(AND('Rent Roll'!$P12&gt;0,EDATE('Rent Roll'!$K12,'Rent Roll'!$P12*12)&gt;='Commercial Lease'!AK$6),
('Rent Roll'!$H12*'Rent Roll'!$D12/12)*((1+'Rent Roll'!$N12)^DATEDIF('Summary &amp; Purchase Assumptions'!$C$18,AK$6,"Y")),
OFFSET(AJ18,0,-DATEDIF(EDATE('Rent Roll'!$K12,'Rent Roll'!$P12*12),AK$6,"M"))*((1+'Rent Roll'!$O12)^(DATEDIF(EDATE('Rent Roll'!$K12,'Rent Roll'!$P12*12),AK$6,"Y")+1))),('Rent Roll'!$H12*'Rent Roll'!$D12/12)*((1+'Rent Roll'!$N12)^DATEDIF('Summary &amp; Purchase Assumptions'!$C$18,AK$6,"Y")))))</f>
        <v>-</v>
      </c>
      <c r="AL18" s="227" t="str">
        <f ca="1">IF(AL$6&gt;='Rent Roll'!$M26,('Rent Roll'!$G26*'Rent Roll'!$D12/12)*((1+'Rent Roll'!$X26)^DATEDIF('Rent Roll'!$M26,AL$6,"Y")),
IF(AL$6&gt;'Rent Roll'!$L12,"-",
IF('Rent Roll'!$P12&gt;0,
IF(AND('Rent Roll'!$P12&gt;0,EDATE('Rent Roll'!$K12,'Rent Roll'!$P12*12)&gt;='Commercial Lease'!AL$6),
('Rent Roll'!$H12*'Rent Roll'!$D12/12)*((1+'Rent Roll'!$N12)^DATEDIF('Summary &amp; Purchase Assumptions'!$C$18,AL$6,"Y")),
OFFSET(AK18,0,-DATEDIF(EDATE('Rent Roll'!$K12,'Rent Roll'!$P12*12),AL$6,"M"))*((1+'Rent Roll'!$O12)^(DATEDIF(EDATE('Rent Roll'!$K12,'Rent Roll'!$P12*12),AL$6,"Y")+1))),('Rent Roll'!$H12*'Rent Roll'!$D12/12)*((1+'Rent Roll'!$N12)^DATEDIF('Summary &amp; Purchase Assumptions'!$C$18,AL$6,"Y")))))</f>
        <v>-</v>
      </c>
      <c r="AM18" s="227" t="str">
        <f ca="1">IF(AM$6&gt;='Rent Roll'!$M26,('Rent Roll'!$G26*'Rent Roll'!$D12/12)*((1+'Rent Roll'!$X26)^DATEDIF('Rent Roll'!$M26,AM$6,"Y")),
IF(AM$6&gt;'Rent Roll'!$L12,"-",
IF('Rent Roll'!$P12&gt;0,
IF(AND('Rent Roll'!$P12&gt;0,EDATE('Rent Roll'!$K12,'Rent Roll'!$P12*12)&gt;='Commercial Lease'!AM$6),
('Rent Roll'!$H12*'Rent Roll'!$D12/12)*((1+'Rent Roll'!$N12)^DATEDIF('Summary &amp; Purchase Assumptions'!$C$18,AM$6,"Y")),
OFFSET(AL18,0,-DATEDIF(EDATE('Rent Roll'!$K12,'Rent Roll'!$P12*12),AM$6,"M"))*((1+'Rent Roll'!$O12)^(DATEDIF(EDATE('Rent Roll'!$K12,'Rent Roll'!$P12*12),AM$6,"Y")+1))),('Rent Roll'!$H12*'Rent Roll'!$D12/12)*((1+'Rent Roll'!$N12)^DATEDIF('Summary &amp; Purchase Assumptions'!$C$18,AM$6,"Y")))))</f>
        <v>-</v>
      </c>
      <c r="AN18" s="227" t="str">
        <f ca="1">IF(AN$6&gt;='Rent Roll'!$M26,('Rent Roll'!$G26*'Rent Roll'!$D12/12)*((1+'Rent Roll'!$X26)^DATEDIF('Rent Roll'!$M26,AN$6,"Y")),
IF(AN$6&gt;'Rent Roll'!$L12,"-",
IF('Rent Roll'!$P12&gt;0,
IF(AND('Rent Roll'!$P12&gt;0,EDATE('Rent Roll'!$K12,'Rent Roll'!$P12*12)&gt;='Commercial Lease'!AN$6),
('Rent Roll'!$H12*'Rent Roll'!$D12/12)*((1+'Rent Roll'!$N12)^DATEDIF('Summary &amp; Purchase Assumptions'!$C$18,AN$6,"Y")),
OFFSET(AM18,0,-DATEDIF(EDATE('Rent Roll'!$K12,'Rent Roll'!$P12*12),AN$6,"M"))*((1+'Rent Roll'!$O12)^(DATEDIF(EDATE('Rent Roll'!$K12,'Rent Roll'!$P12*12),AN$6,"Y")+1))),('Rent Roll'!$H12*'Rent Roll'!$D12/12)*((1+'Rent Roll'!$N12)^DATEDIF('Summary &amp; Purchase Assumptions'!$C$18,AN$6,"Y")))))</f>
        <v>-</v>
      </c>
      <c r="AO18" s="227" t="str">
        <f ca="1">IF(AO$6&gt;='Rent Roll'!$M26,('Rent Roll'!$G26*'Rent Roll'!$D12/12)*((1+'Rent Roll'!$X26)^DATEDIF('Rent Roll'!$M26,AO$6,"Y")),
IF(AO$6&gt;'Rent Roll'!$L12,"-",
IF('Rent Roll'!$P12&gt;0,
IF(AND('Rent Roll'!$P12&gt;0,EDATE('Rent Roll'!$K12,'Rent Roll'!$P12*12)&gt;='Commercial Lease'!AO$6),
('Rent Roll'!$H12*'Rent Roll'!$D12/12)*((1+'Rent Roll'!$N12)^DATEDIF('Summary &amp; Purchase Assumptions'!$C$18,AO$6,"Y")),
OFFSET(AN18,0,-DATEDIF(EDATE('Rent Roll'!$K12,'Rent Roll'!$P12*12),AO$6,"M"))*((1+'Rent Roll'!$O12)^(DATEDIF(EDATE('Rent Roll'!$K12,'Rent Roll'!$P12*12),AO$6,"Y")+1))),('Rent Roll'!$H12*'Rent Roll'!$D12/12)*((1+'Rent Roll'!$N12)^DATEDIF('Summary &amp; Purchase Assumptions'!$C$18,AO$6,"Y")))))</f>
        <v>-</v>
      </c>
      <c r="AP18" s="227" t="str">
        <f ca="1">IF(AP$6&gt;='Rent Roll'!$M26,('Rent Roll'!$G26*'Rent Roll'!$D12/12)*((1+'Rent Roll'!$X26)^DATEDIF('Rent Roll'!$M26,AP$6,"Y")),
IF(AP$6&gt;'Rent Roll'!$L12,"-",
IF('Rent Roll'!$P12&gt;0,
IF(AND('Rent Roll'!$P12&gt;0,EDATE('Rent Roll'!$K12,'Rent Roll'!$P12*12)&gt;='Commercial Lease'!AP$6),
('Rent Roll'!$H12*'Rent Roll'!$D12/12)*((1+'Rent Roll'!$N12)^DATEDIF('Summary &amp; Purchase Assumptions'!$C$18,AP$6,"Y")),
OFFSET(AO18,0,-DATEDIF(EDATE('Rent Roll'!$K12,'Rent Roll'!$P12*12),AP$6,"M"))*((1+'Rent Roll'!$O12)^(DATEDIF(EDATE('Rent Roll'!$K12,'Rent Roll'!$P12*12),AP$6,"Y")+1))),('Rent Roll'!$H12*'Rent Roll'!$D12/12)*((1+'Rent Roll'!$N12)^DATEDIF('Summary &amp; Purchase Assumptions'!$C$18,AP$6,"Y")))))</f>
        <v>-</v>
      </c>
      <c r="AQ18" s="227" t="str">
        <f ca="1">IF(AQ$6&gt;='Rent Roll'!$M26,('Rent Roll'!$G26*'Rent Roll'!$D12/12)*((1+'Rent Roll'!$X26)^DATEDIF('Rent Roll'!$M26,AQ$6,"Y")),
IF(AQ$6&gt;'Rent Roll'!$L12,"-",
IF('Rent Roll'!$P12&gt;0,
IF(AND('Rent Roll'!$P12&gt;0,EDATE('Rent Roll'!$K12,'Rent Roll'!$P12*12)&gt;='Commercial Lease'!AQ$6),
('Rent Roll'!$H12*'Rent Roll'!$D12/12)*((1+'Rent Roll'!$N12)^DATEDIF('Summary &amp; Purchase Assumptions'!$C$18,AQ$6,"Y")),
OFFSET(AP18,0,-DATEDIF(EDATE('Rent Roll'!$K12,'Rent Roll'!$P12*12),AQ$6,"M"))*((1+'Rent Roll'!$O12)^(DATEDIF(EDATE('Rent Roll'!$K12,'Rent Roll'!$P12*12),AQ$6,"Y")+1))),('Rent Roll'!$H12*'Rent Roll'!$D12/12)*((1+'Rent Roll'!$N12)^DATEDIF('Summary &amp; Purchase Assumptions'!$C$18,AQ$6,"Y")))))</f>
        <v>-</v>
      </c>
      <c r="AR18" s="227" t="str">
        <f ca="1">IF(AR$6&gt;='Rent Roll'!$M26,('Rent Roll'!$G26*'Rent Roll'!$D12/12)*((1+'Rent Roll'!$X26)^DATEDIF('Rent Roll'!$M26,AR$6,"Y")),
IF(AR$6&gt;'Rent Roll'!$L12,"-",
IF('Rent Roll'!$P12&gt;0,
IF(AND('Rent Roll'!$P12&gt;0,EDATE('Rent Roll'!$K12,'Rent Roll'!$P12*12)&gt;='Commercial Lease'!AR$6),
('Rent Roll'!$H12*'Rent Roll'!$D12/12)*((1+'Rent Roll'!$N12)^DATEDIF('Summary &amp; Purchase Assumptions'!$C$18,AR$6,"Y")),
OFFSET(AQ18,0,-DATEDIF(EDATE('Rent Roll'!$K12,'Rent Roll'!$P12*12),AR$6,"M"))*((1+'Rent Roll'!$O12)^(DATEDIF(EDATE('Rent Roll'!$K12,'Rent Roll'!$P12*12),AR$6,"Y")+1))),('Rent Roll'!$H12*'Rent Roll'!$D12/12)*((1+'Rent Roll'!$N12)^DATEDIF('Summary &amp; Purchase Assumptions'!$C$18,AR$6,"Y")))))</f>
        <v>-</v>
      </c>
      <c r="AS18" s="227" t="str">
        <f ca="1">IF(AS$6&gt;='Rent Roll'!$M26,('Rent Roll'!$G26*'Rent Roll'!$D12/12)*((1+'Rent Roll'!$X26)^DATEDIF('Rent Roll'!$M26,AS$6,"Y")),
IF(AS$6&gt;'Rent Roll'!$L12,"-",
IF('Rent Roll'!$P12&gt;0,
IF(AND('Rent Roll'!$P12&gt;0,EDATE('Rent Roll'!$K12,'Rent Roll'!$P12*12)&gt;='Commercial Lease'!AS$6),
('Rent Roll'!$H12*'Rent Roll'!$D12/12)*((1+'Rent Roll'!$N12)^DATEDIF('Summary &amp; Purchase Assumptions'!$C$18,AS$6,"Y")),
OFFSET(AR18,0,-DATEDIF(EDATE('Rent Roll'!$K12,'Rent Roll'!$P12*12),AS$6,"M"))*((1+'Rent Roll'!$O12)^(DATEDIF(EDATE('Rent Roll'!$K12,'Rent Roll'!$P12*12),AS$6,"Y")+1))),('Rent Roll'!$H12*'Rent Roll'!$D12/12)*((1+'Rent Roll'!$N12)^DATEDIF('Summary &amp; Purchase Assumptions'!$C$18,AS$6,"Y")))))</f>
        <v>-</v>
      </c>
      <c r="AT18" s="227" t="str">
        <f ca="1">IF(AT$6&gt;='Rent Roll'!$M26,('Rent Roll'!$G26*'Rent Roll'!$D12/12)*((1+'Rent Roll'!$X26)^DATEDIF('Rent Roll'!$M26,AT$6,"Y")),
IF(AT$6&gt;'Rent Roll'!$L12,"-",
IF('Rent Roll'!$P12&gt;0,
IF(AND('Rent Roll'!$P12&gt;0,EDATE('Rent Roll'!$K12,'Rent Roll'!$P12*12)&gt;='Commercial Lease'!AT$6),
('Rent Roll'!$H12*'Rent Roll'!$D12/12)*((1+'Rent Roll'!$N12)^DATEDIF('Summary &amp; Purchase Assumptions'!$C$18,AT$6,"Y")),
OFFSET(AS18,0,-DATEDIF(EDATE('Rent Roll'!$K12,'Rent Roll'!$P12*12),AT$6,"M"))*((1+'Rent Roll'!$O12)^(DATEDIF(EDATE('Rent Roll'!$K12,'Rent Roll'!$P12*12),AT$6,"Y")+1))),('Rent Roll'!$H12*'Rent Roll'!$D12/12)*((1+'Rent Roll'!$N12)^DATEDIF('Summary &amp; Purchase Assumptions'!$C$18,AT$6,"Y")))))</f>
        <v>-</v>
      </c>
      <c r="AU18" s="227" t="str">
        <f ca="1">IF(AU$6&gt;='Rent Roll'!$M26,('Rent Roll'!$G26*'Rent Roll'!$D12/12)*((1+'Rent Roll'!$X26)^DATEDIF('Rent Roll'!$M26,AU$6,"Y")),
IF(AU$6&gt;'Rent Roll'!$L12,"-",
IF('Rent Roll'!$P12&gt;0,
IF(AND('Rent Roll'!$P12&gt;0,EDATE('Rent Roll'!$K12,'Rent Roll'!$P12*12)&gt;='Commercial Lease'!AU$6),
('Rent Roll'!$H12*'Rent Roll'!$D12/12)*((1+'Rent Roll'!$N12)^DATEDIF('Summary &amp; Purchase Assumptions'!$C$18,AU$6,"Y")),
OFFSET(AT18,0,-DATEDIF(EDATE('Rent Roll'!$K12,'Rent Roll'!$P12*12),AU$6,"M"))*((1+'Rent Roll'!$O12)^(DATEDIF(EDATE('Rent Roll'!$K12,'Rent Roll'!$P12*12),AU$6,"Y")+1))),('Rent Roll'!$H12*'Rent Roll'!$D12/12)*((1+'Rent Roll'!$N12)^DATEDIF('Summary &amp; Purchase Assumptions'!$C$18,AU$6,"Y")))))</f>
        <v>-</v>
      </c>
      <c r="AV18" s="227" t="str">
        <f ca="1">IF(AV$6&gt;='Rent Roll'!$M26,('Rent Roll'!$G26*'Rent Roll'!$D12/12)*((1+'Rent Roll'!$X26)^DATEDIF('Rent Roll'!$M26,AV$6,"Y")),
IF(AV$6&gt;'Rent Roll'!$L12,"-",
IF('Rent Roll'!$P12&gt;0,
IF(AND('Rent Roll'!$P12&gt;0,EDATE('Rent Roll'!$K12,'Rent Roll'!$P12*12)&gt;='Commercial Lease'!AV$6),
('Rent Roll'!$H12*'Rent Roll'!$D12/12)*((1+'Rent Roll'!$N12)^DATEDIF('Summary &amp; Purchase Assumptions'!$C$18,AV$6,"Y")),
OFFSET(AU18,0,-DATEDIF(EDATE('Rent Roll'!$K12,'Rent Roll'!$P12*12),AV$6,"M"))*((1+'Rent Roll'!$O12)^(DATEDIF(EDATE('Rent Roll'!$K12,'Rent Roll'!$P12*12),AV$6,"Y")+1))),('Rent Roll'!$H12*'Rent Roll'!$D12/12)*((1+'Rent Roll'!$N12)^DATEDIF('Summary &amp; Purchase Assumptions'!$C$18,AV$6,"Y")))))</f>
        <v>-</v>
      </c>
      <c r="AW18" s="227" t="str">
        <f ca="1">IF(AW$6&gt;='Rent Roll'!$M26,('Rent Roll'!$G26*'Rent Roll'!$D12/12)*((1+'Rent Roll'!$X26)^DATEDIF('Rent Roll'!$M26,AW$6,"Y")),
IF(AW$6&gt;'Rent Roll'!$L12,"-",
IF('Rent Roll'!$P12&gt;0,
IF(AND('Rent Roll'!$P12&gt;0,EDATE('Rent Roll'!$K12,'Rent Roll'!$P12*12)&gt;='Commercial Lease'!AW$6),
('Rent Roll'!$H12*'Rent Roll'!$D12/12)*((1+'Rent Roll'!$N12)^DATEDIF('Summary &amp; Purchase Assumptions'!$C$18,AW$6,"Y")),
OFFSET(AV18,0,-DATEDIF(EDATE('Rent Roll'!$K12,'Rent Roll'!$P12*12),AW$6,"M"))*((1+'Rent Roll'!$O12)^(DATEDIF(EDATE('Rent Roll'!$K12,'Rent Roll'!$P12*12),AW$6,"Y")+1))),('Rent Roll'!$H12*'Rent Roll'!$D12/12)*((1+'Rent Roll'!$N12)^DATEDIF('Summary &amp; Purchase Assumptions'!$C$18,AW$6,"Y")))))</f>
        <v>-</v>
      </c>
      <c r="AX18" s="227" t="str">
        <f ca="1">IF(AX$6&gt;='Rent Roll'!$M26,('Rent Roll'!$G26*'Rent Roll'!$D12/12)*((1+'Rent Roll'!$X26)^DATEDIF('Rent Roll'!$M26,AX$6,"Y")),
IF(AX$6&gt;'Rent Roll'!$L12,"-",
IF('Rent Roll'!$P12&gt;0,
IF(AND('Rent Roll'!$P12&gt;0,EDATE('Rent Roll'!$K12,'Rent Roll'!$P12*12)&gt;='Commercial Lease'!AX$6),
('Rent Roll'!$H12*'Rent Roll'!$D12/12)*((1+'Rent Roll'!$N12)^DATEDIF('Summary &amp; Purchase Assumptions'!$C$18,AX$6,"Y")),
OFFSET(AW18,0,-DATEDIF(EDATE('Rent Roll'!$K12,'Rent Roll'!$P12*12),AX$6,"M"))*((1+'Rent Roll'!$O12)^(DATEDIF(EDATE('Rent Roll'!$K12,'Rent Roll'!$P12*12),AX$6,"Y")+1))),('Rent Roll'!$H12*'Rent Roll'!$D12/12)*((1+'Rent Roll'!$N12)^DATEDIF('Summary &amp; Purchase Assumptions'!$C$18,AX$6,"Y")))))</f>
        <v>-</v>
      </c>
      <c r="AY18" s="227" t="str">
        <f ca="1">IF(AY$6&gt;='Rent Roll'!$M26,('Rent Roll'!$G26*'Rent Roll'!$D12/12)*((1+'Rent Roll'!$X26)^DATEDIF('Rent Roll'!$M26,AY$6,"Y")),
IF(AY$6&gt;'Rent Roll'!$L12,"-",
IF('Rent Roll'!$P12&gt;0,
IF(AND('Rent Roll'!$P12&gt;0,EDATE('Rent Roll'!$K12,'Rent Roll'!$P12*12)&gt;='Commercial Lease'!AY$6),
('Rent Roll'!$H12*'Rent Roll'!$D12/12)*((1+'Rent Roll'!$N12)^DATEDIF('Summary &amp; Purchase Assumptions'!$C$18,AY$6,"Y")),
OFFSET(AX18,0,-DATEDIF(EDATE('Rent Roll'!$K12,'Rent Roll'!$P12*12),AY$6,"M"))*((1+'Rent Roll'!$O12)^(DATEDIF(EDATE('Rent Roll'!$K12,'Rent Roll'!$P12*12),AY$6,"Y")+1))),('Rent Roll'!$H12*'Rent Roll'!$D12/12)*((1+'Rent Roll'!$N12)^DATEDIF('Summary &amp; Purchase Assumptions'!$C$18,AY$6,"Y")))))</f>
        <v>-</v>
      </c>
      <c r="AZ18" s="227" t="str">
        <f ca="1">IF(AZ$6&gt;='Rent Roll'!$M26,('Rent Roll'!$G26*'Rent Roll'!$D12/12)*((1+'Rent Roll'!$X26)^DATEDIF('Rent Roll'!$M26,AZ$6,"Y")),
IF(AZ$6&gt;'Rent Roll'!$L12,"-",
IF('Rent Roll'!$P12&gt;0,
IF(AND('Rent Roll'!$P12&gt;0,EDATE('Rent Roll'!$K12,'Rent Roll'!$P12*12)&gt;='Commercial Lease'!AZ$6),
('Rent Roll'!$H12*'Rent Roll'!$D12/12)*((1+'Rent Roll'!$N12)^DATEDIF('Summary &amp; Purchase Assumptions'!$C$18,AZ$6,"Y")),
OFFSET(AY18,0,-DATEDIF(EDATE('Rent Roll'!$K12,'Rent Roll'!$P12*12),AZ$6,"M"))*((1+'Rent Roll'!$O12)^(DATEDIF(EDATE('Rent Roll'!$K12,'Rent Roll'!$P12*12),AZ$6,"Y")+1))),('Rent Roll'!$H12*'Rent Roll'!$D12/12)*((1+'Rent Roll'!$N12)^DATEDIF('Summary &amp; Purchase Assumptions'!$C$18,AZ$6,"Y")))))</f>
        <v>-</v>
      </c>
      <c r="BA18" s="227" t="str">
        <f ca="1">IF(BA$6&gt;='Rent Roll'!$M26,('Rent Roll'!$G26*'Rent Roll'!$D12/12)*((1+'Rent Roll'!$X26)^DATEDIF('Rent Roll'!$M26,BA$6,"Y")),
IF(BA$6&gt;'Rent Roll'!$L12,"-",
IF('Rent Roll'!$P12&gt;0,
IF(AND('Rent Roll'!$P12&gt;0,EDATE('Rent Roll'!$K12,'Rent Roll'!$P12*12)&gt;='Commercial Lease'!BA$6),
('Rent Roll'!$H12*'Rent Roll'!$D12/12)*((1+'Rent Roll'!$N12)^DATEDIF('Summary &amp; Purchase Assumptions'!$C$18,BA$6,"Y")),
OFFSET(AZ18,0,-DATEDIF(EDATE('Rent Roll'!$K12,'Rent Roll'!$P12*12),BA$6,"M"))*((1+'Rent Roll'!$O12)^(DATEDIF(EDATE('Rent Roll'!$K12,'Rent Roll'!$P12*12),BA$6,"Y")+1))),('Rent Roll'!$H12*'Rent Roll'!$D12/12)*((1+'Rent Roll'!$N12)^DATEDIF('Summary &amp; Purchase Assumptions'!$C$18,BA$6,"Y")))))</f>
        <v>-</v>
      </c>
      <c r="BB18" s="227" t="str">
        <f ca="1">IF(BB$6&gt;='Rent Roll'!$M26,('Rent Roll'!$G26*'Rent Roll'!$D12/12)*((1+'Rent Roll'!$X26)^DATEDIF('Rent Roll'!$M26,BB$6,"Y")),
IF(BB$6&gt;'Rent Roll'!$L12,"-",
IF('Rent Roll'!$P12&gt;0,
IF(AND('Rent Roll'!$P12&gt;0,EDATE('Rent Roll'!$K12,'Rent Roll'!$P12*12)&gt;='Commercial Lease'!BB$6),
('Rent Roll'!$H12*'Rent Roll'!$D12/12)*((1+'Rent Roll'!$N12)^DATEDIF('Summary &amp; Purchase Assumptions'!$C$18,BB$6,"Y")),
OFFSET(BA18,0,-DATEDIF(EDATE('Rent Roll'!$K12,'Rent Roll'!$P12*12),BB$6,"M"))*((1+'Rent Roll'!$O12)^(DATEDIF(EDATE('Rent Roll'!$K12,'Rent Roll'!$P12*12),BB$6,"Y")+1))),('Rent Roll'!$H12*'Rent Roll'!$D12/12)*((1+'Rent Roll'!$N12)^DATEDIF('Summary &amp; Purchase Assumptions'!$C$18,BB$6,"Y")))))</f>
        <v>-</v>
      </c>
      <c r="BC18" s="227" t="str">
        <f ca="1">IF(BC$6&gt;='Rent Roll'!$M26,('Rent Roll'!$G26*'Rent Roll'!$D12/12)*((1+'Rent Roll'!$X26)^DATEDIF('Rent Roll'!$M26,BC$6,"Y")),
IF(BC$6&gt;'Rent Roll'!$L12,"-",
IF('Rent Roll'!$P12&gt;0,
IF(AND('Rent Roll'!$P12&gt;0,EDATE('Rent Roll'!$K12,'Rent Roll'!$P12*12)&gt;='Commercial Lease'!BC$6),
('Rent Roll'!$H12*'Rent Roll'!$D12/12)*((1+'Rent Roll'!$N12)^DATEDIF('Summary &amp; Purchase Assumptions'!$C$18,BC$6,"Y")),
OFFSET(BB18,0,-DATEDIF(EDATE('Rent Roll'!$K12,'Rent Roll'!$P12*12),BC$6,"M"))*((1+'Rent Roll'!$O12)^(DATEDIF(EDATE('Rent Roll'!$K12,'Rent Roll'!$P12*12),BC$6,"Y")+1))),('Rent Roll'!$H12*'Rent Roll'!$D12/12)*((1+'Rent Roll'!$N12)^DATEDIF('Summary &amp; Purchase Assumptions'!$C$18,BC$6,"Y")))))</f>
        <v>-</v>
      </c>
      <c r="BD18" s="227" t="str">
        <f ca="1">IF(BD$6&gt;='Rent Roll'!$M26,('Rent Roll'!$G26*'Rent Roll'!$D12/12)*((1+'Rent Roll'!$X26)^DATEDIF('Rent Roll'!$M26,BD$6,"Y")),
IF(BD$6&gt;'Rent Roll'!$L12,"-",
IF('Rent Roll'!$P12&gt;0,
IF(AND('Rent Roll'!$P12&gt;0,EDATE('Rent Roll'!$K12,'Rent Roll'!$P12*12)&gt;='Commercial Lease'!BD$6),
('Rent Roll'!$H12*'Rent Roll'!$D12/12)*((1+'Rent Roll'!$N12)^DATEDIF('Summary &amp; Purchase Assumptions'!$C$18,BD$6,"Y")),
OFFSET(BC18,0,-DATEDIF(EDATE('Rent Roll'!$K12,'Rent Roll'!$P12*12),BD$6,"M"))*((1+'Rent Roll'!$O12)^(DATEDIF(EDATE('Rent Roll'!$K12,'Rent Roll'!$P12*12),BD$6,"Y")+1))),('Rent Roll'!$H12*'Rent Roll'!$D12/12)*((1+'Rent Roll'!$N12)^DATEDIF('Summary &amp; Purchase Assumptions'!$C$18,BD$6,"Y")))))</f>
        <v>-</v>
      </c>
      <c r="BE18" s="227" t="str">
        <f ca="1">IF(BE$6&gt;='Rent Roll'!$M26,('Rent Roll'!$G26*'Rent Roll'!$D12/12)*((1+'Rent Roll'!$X26)^DATEDIF('Rent Roll'!$M26,BE$6,"Y")),
IF(BE$6&gt;'Rent Roll'!$L12,"-",
IF('Rent Roll'!$P12&gt;0,
IF(AND('Rent Roll'!$P12&gt;0,EDATE('Rent Roll'!$K12,'Rent Roll'!$P12*12)&gt;='Commercial Lease'!BE$6),
('Rent Roll'!$H12*'Rent Roll'!$D12/12)*((1+'Rent Roll'!$N12)^DATEDIF('Summary &amp; Purchase Assumptions'!$C$18,BE$6,"Y")),
OFFSET(BD18,0,-DATEDIF(EDATE('Rent Roll'!$K12,'Rent Roll'!$P12*12),BE$6,"M"))*((1+'Rent Roll'!$O12)^(DATEDIF(EDATE('Rent Roll'!$K12,'Rent Roll'!$P12*12),BE$6,"Y")+1))),('Rent Roll'!$H12*'Rent Roll'!$D12/12)*((1+'Rent Roll'!$N12)^DATEDIF('Summary &amp; Purchase Assumptions'!$C$18,BE$6,"Y")))))</f>
        <v>-</v>
      </c>
      <c r="BF18" s="227" t="str">
        <f ca="1">IF(BF$6&gt;='Rent Roll'!$M26,('Rent Roll'!$G26*'Rent Roll'!$D12/12)*((1+'Rent Roll'!$X26)^DATEDIF('Rent Roll'!$M26,BF$6,"Y")),
IF(BF$6&gt;'Rent Roll'!$L12,"-",
IF('Rent Roll'!$P12&gt;0,
IF(AND('Rent Roll'!$P12&gt;0,EDATE('Rent Roll'!$K12,'Rent Roll'!$P12*12)&gt;='Commercial Lease'!BF$6),
('Rent Roll'!$H12*'Rent Roll'!$D12/12)*((1+'Rent Roll'!$N12)^DATEDIF('Summary &amp; Purchase Assumptions'!$C$18,BF$6,"Y")),
OFFSET(BE18,0,-DATEDIF(EDATE('Rent Roll'!$K12,'Rent Roll'!$P12*12),BF$6,"M"))*((1+'Rent Roll'!$O12)^(DATEDIF(EDATE('Rent Roll'!$K12,'Rent Roll'!$P12*12),BF$6,"Y")+1))),('Rent Roll'!$H12*'Rent Roll'!$D12/12)*((1+'Rent Roll'!$N12)^DATEDIF('Summary &amp; Purchase Assumptions'!$C$18,BF$6,"Y")))))</f>
        <v>-</v>
      </c>
      <c r="BG18" s="227" t="str">
        <f ca="1">IF(BG$6&gt;='Rent Roll'!$M26,('Rent Roll'!$G26*'Rent Roll'!$D12/12)*((1+'Rent Roll'!$X26)^DATEDIF('Rent Roll'!$M26,BG$6,"Y")),
IF(BG$6&gt;'Rent Roll'!$L12,"-",
IF('Rent Roll'!$P12&gt;0,
IF(AND('Rent Roll'!$P12&gt;0,EDATE('Rent Roll'!$K12,'Rent Roll'!$P12*12)&gt;='Commercial Lease'!BG$6),
('Rent Roll'!$H12*'Rent Roll'!$D12/12)*((1+'Rent Roll'!$N12)^DATEDIF('Summary &amp; Purchase Assumptions'!$C$18,BG$6,"Y")),
OFFSET(BF18,0,-DATEDIF(EDATE('Rent Roll'!$K12,'Rent Roll'!$P12*12),BG$6,"M"))*((1+'Rent Roll'!$O12)^(DATEDIF(EDATE('Rent Roll'!$K12,'Rent Roll'!$P12*12),BG$6,"Y")+1))),('Rent Roll'!$H12*'Rent Roll'!$D12/12)*((1+'Rent Roll'!$N12)^DATEDIF('Summary &amp; Purchase Assumptions'!$C$18,BG$6,"Y")))))</f>
        <v>-</v>
      </c>
      <c r="BH18" s="227" t="str">
        <f ca="1">IF(BH$6&gt;='Rent Roll'!$M26,('Rent Roll'!$G26*'Rent Roll'!$D12/12)*((1+'Rent Roll'!$X26)^DATEDIF('Rent Roll'!$M26,BH$6,"Y")),
IF(BH$6&gt;'Rent Roll'!$L12,"-",
IF('Rent Roll'!$P12&gt;0,
IF(AND('Rent Roll'!$P12&gt;0,EDATE('Rent Roll'!$K12,'Rent Roll'!$P12*12)&gt;='Commercial Lease'!BH$6),
('Rent Roll'!$H12*'Rent Roll'!$D12/12)*((1+'Rent Roll'!$N12)^DATEDIF('Summary &amp; Purchase Assumptions'!$C$18,BH$6,"Y")),
OFFSET(BG18,0,-DATEDIF(EDATE('Rent Roll'!$K12,'Rent Roll'!$P12*12),BH$6,"M"))*((1+'Rent Roll'!$O12)^(DATEDIF(EDATE('Rent Roll'!$K12,'Rent Roll'!$P12*12),BH$6,"Y")+1))),('Rent Roll'!$H12*'Rent Roll'!$D12/12)*((1+'Rent Roll'!$N12)^DATEDIF('Summary &amp; Purchase Assumptions'!$C$18,BH$6,"Y")))))</f>
        <v>-</v>
      </c>
      <c r="BI18" s="227" t="str">
        <f ca="1">IF(BI$6&gt;='Rent Roll'!$M26,('Rent Roll'!$G26*'Rent Roll'!$D12/12)*((1+'Rent Roll'!$X26)^DATEDIF('Rent Roll'!$M26,BI$6,"Y")),
IF(BI$6&gt;'Rent Roll'!$L12,"-",
IF('Rent Roll'!$P12&gt;0,
IF(AND('Rent Roll'!$P12&gt;0,EDATE('Rent Roll'!$K12,'Rent Roll'!$P12*12)&gt;='Commercial Lease'!BI$6),
('Rent Roll'!$H12*'Rent Roll'!$D12/12)*((1+'Rent Roll'!$N12)^DATEDIF('Summary &amp; Purchase Assumptions'!$C$18,BI$6,"Y")),
OFFSET(BH18,0,-DATEDIF(EDATE('Rent Roll'!$K12,'Rent Roll'!$P12*12),BI$6,"M"))*((1+'Rent Roll'!$O12)^(DATEDIF(EDATE('Rent Roll'!$K12,'Rent Roll'!$P12*12),BI$6,"Y")+1))),('Rent Roll'!$H12*'Rent Roll'!$D12/12)*((1+'Rent Roll'!$N12)^DATEDIF('Summary &amp; Purchase Assumptions'!$C$18,BI$6,"Y")))))</f>
        <v>-</v>
      </c>
      <c r="BJ18" s="227" t="str">
        <f ca="1">IF(BJ$6&gt;='Rent Roll'!$M26,('Rent Roll'!$G26*'Rent Roll'!$D12/12)*((1+'Rent Roll'!$X26)^DATEDIF('Rent Roll'!$M26,BJ$6,"Y")),
IF(BJ$6&gt;'Rent Roll'!$L12,"-",
IF('Rent Roll'!$P12&gt;0,
IF(AND('Rent Roll'!$P12&gt;0,EDATE('Rent Roll'!$K12,'Rent Roll'!$P12*12)&gt;='Commercial Lease'!BJ$6),
('Rent Roll'!$H12*'Rent Roll'!$D12/12)*((1+'Rent Roll'!$N12)^DATEDIF('Summary &amp; Purchase Assumptions'!$C$18,BJ$6,"Y")),
OFFSET(BI18,0,-DATEDIF(EDATE('Rent Roll'!$K12,'Rent Roll'!$P12*12),BJ$6,"M"))*((1+'Rent Roll'!$O12)^(DATEDIF(EDATE('Rent Roll'!$K12,'Rent Roll'!$P12*12),BJ$6,"Y")+1))),('Rent Roll'!$H12*'Rent Roll'!$D12/12)*((1+'Rent Roll'!$N12)^DATEDIF('Summary &amp; Purchase Assumptions'!$C$18,BJ$6,"Y")))))</f>
        <v>-</v>
      </c>
      <c r="BK18" s="227" t="str">
        <f ca="1">IF(BK$6&gt;='Rent Roll'!$M26,('Rent Roll'!$G26*'Rent Roll'!$D12/12)*((1+'Rent Roll'!$X26)^DATEDIF('Rent Roll'!$M26,BK$6,"Y")),
IF(BK$6&gt;'Rent Roll'!$L12,"-",
IF('Rent Roll'!$P12&gt;0,
IF(AND('Rent Roll'!$P12&gt;0,EDATE('Rent Roll'!$K12,'Rent Roll'!$P12*12)&gt;='Commercial Lease'!BK$6),
('Rent Roll'!$H12*'Rent Roll'!$D12/12)*((1+'Rent Roll'!$N12)^DATEDIF('Summary &amp; Purchase Assumptions'!$C$18,BK$6,"Y")),
OFFSET(BJ18,0,-DATEDIF(EDATE('Rent Roll'!$K12,'Rent Roll'!$P12*12),BK$6,"M"))*((1+'Rent Roll'!$O12)^(DATEDIF(EDATE('Rent Roll'!$K12,'Rent Roll'!$P12*12),BK$6,"Y")+1))),('Rent Roll'!$H12*'Rent Roll'!$D12/12)*((1+'Rent Roll'!$N12)^DATEDIF('Summary &amp; Purchase Assumptions'!$C$18,BK$6,"Y")))))</f>
        <v>-</v>
      </c>
      <c r="BL18" s="227" t="str">
        <f ca="1">IF(BL$6&gt;='Rent Roll'!$M26,('Rent Roll'!$G26*'Rent Roll'!$D12/12)*((1+'Rent Roll'!$X26)^DATEDIF('Rent Roll'!$M26,BL$6,"Y")),
IF(BL$6&gt;'Rent Roll'!$L12,"-",
IF('Rent Roll'!$P12&gt;0,
IF(AND('Rent Roll'!$P12&gt;0,EDATE('Rent Roll'!$K12,'Rent Roll'!$P12*12)&gt;='Commercial Lease'!BL$6),
('Rent Roll'!$H12*'Rent Roll'!$D12/12)*((1+'Rent Roll'!$N12)^DATEDIF('Summary &amp; Purchase Assumptions'!$C$18,BL$6,"Y")),
OFFSET(BK18,0,-DATEDIF(EDATE('Rent Roll'!$K12,'Rent Roll'!$P12*12),BL$6,"M"))*((1+'Rent Roll'!$O12)^(DATEDIF(EDATE('Rent Roll'!$K12,'Rent Roll'!$P12*12),BL$6,"Y")+1))),('Rent Roll'!$H12*'Rent Roll'!$D12/12)*((1+'Rent Roll'!$N12)^DATEDIF('Summary &amp; Purchase Assumptions'!$C$18,BL$6,"Y")))))</f>
        <v>-</v>
      </c>
      <c r="BM18" s="227" t="str">
        <f ca="1">IF(BM$6&gt;='Rent Roll'!$M26,('Rent Roll'!$G26*'Rent Roll'!$D12/12)*((1+'Rent Roll'!$X26)^DATEDIF('Rent Roll'!$M26,BM$6,"Y")),
IF(BM$6&gt;'Rent Roll'!$L12,"-",
IF('Rent Roll'!$P12&gt;0,
IF(AND('Rent Roll'!$P12&gt;0,EDATE('Rent Roll'!$K12,'Rent Roll'!$P12*12)&gt;='Commercial Lease'!BM$6),
('Rent Roll'!$H12*'Rent Roll'!$D12/12)*((1+'Rent Roll'!$N12)^DATEDIF('Summary &amp; Purchase Assumptions'!$C$18,BM$6,"Y")),
OFFSET(BL18,0,-DATEDIF(EDATE('Rent Roll'!$K12,'Rent Roll'!$P12*12),BM$6,"M"))*((1+'Rent Roll'!$O12)^(DATEDIF(EDATE('Rent Roll'!$K12,'Rent Roll'!$P12*12),BM$6,"Y")+1))),('Rent Roll'!$H12*'Rent Roll'!$D12/12)*((1+'Rent Roll'!$N12)^DATEDIF('Summary &amp; Purchase Assumptions'!$C$18,BM$6,"Y")))))</f>
        <v>-</v>
      </c>
      <c r="BN18" s="227" t="str">
        <f ca="1">IF(BN$6&gt;='Rent Roll'!$M26,('Rent Roll'!$G26*'Rent Roll'!$D12/12)*((1+'Rent Roll'!$X26)^DATEDIF('Rent Roll'!$M26,BN$6,"Y")),
IF(BN$6&gt;'Rent Roll'!$L12,"-",
IF('Rent Roll'!$P12&gt;0,
IF(AND('Rent Roll'!$P12&gt;0,EDATE('Rent Roll'!$K12,'Rent Roll'!$P12*12)&gt;='Commercial Lease'!BN$6),
('Rent Roll'!$H12*'Rent Roll'!$D12/12)*((1+'Rent Roll'!$N12)^DATEDIF('Summary &amp; Purchase Assumptions'!$C$18,BN$6,"Y")),
OFFSET(BM18,0,-DATEDIF(EDATE('Rent Roll'!$K12,'Rent Roll'!$P12*12),BN$6,"M"))*((1+'Rent Roll'!$O12)^(DATEDIF(EDATE('Rent Roll'!$K12,'Rent Roll'!$P12*12),BN$6,"Y")+1))),('Rent Roll'!$H12*'Rent Roll'!$D12/12)*((1+'Rent Roll'!$N12)^DATEDIF('Summary &amp; Purchase Assumptions'!$C$18,BN$6,"Y")))))</f>
        <v>-</v>
      </c>
      <c r="BO18" s="227" t="str">
        <f ca="1">IF(BO$6&gt;='Rent Roll'!$M26,('Rent Roll'!$G26*'Rent Roll'!$D12/12)*((1+'Rent Roll'!$X26)^DATEDIF('Rent Roll'!$M26,BO$6,"Y")),
IF(BO$6&gt;'Rent Roll'!$L12,"-",
IF('Rent Roll'!$P12&gt;0,
IF(AND('Rent Roll'!$P12&gt;0,EDATE('Rent Roll'!$K12,'Rent Roll'!$P12*12)&gt;='Commercial Lease'!BO$6),
('Rent Roll'!$H12*'Rent Roll'!$D12/12)*((1+'Rent Roll'!$N12)^DATEDIF('Summary &amp; Purchase Assumptions'!$C$18,BO$6,"Y")),
OFFSET(BN18,0,-DATEDIF(EDATE('Rent Roll'!$K12,'Rent Roll'!$P12*12),BO$6,"M"))*((1+'Rent Roll'!$O12)^(DATEDIF(EDATE('Rent Roll'!$K12,'Rent Roll'!$P12*12),BO$6,"Y")+1))),('Rent Roll'!$H12*'Rent Roll'!$D12/12)*((1+'Rent Roll'!$N12)^DATEDIF('Summary &amp; Purchase Assumptions'!$C$18,BO$6,"Y")))))</f>
        <v>-</v>
      </c>
      <c r="BP18" s="227" t="str">
        <f ca="1">IF(BP$6&gt;='Rent Roll'!$M26,('Rent Roll'!$G26*'Rent Roll'!$D12/12)*((1+'Rent Roll'!$X26)^DATEDIF('Rent Roll'!$M26,BP$6,"Y")),
IF(BP$6&gt;'Rent Roll'!$L12,"-",
IF('Rent Roll'!$P12&gt;0,
IF(AND('Rent Roll'!$P12&gt;0,EDATE('Rent Roll'!$K12,'Rent Roll'!$P12*12)&gt;='Commercial Lease'!BP$6),
('Rent Roll'!$H12*'Rent Roll'!$D12/12)*((1+'Rent Roll'!$N12)^DATEDIF('Summary &amp; Purchase Assumptions'!$C$18,BP$6,"Y")),
OFFSET(BO18,0,-DATEDIF(EDATE('Rent Roll'!$K12,'Rent Roll'!$P12*12),BP$6,"M"))*((1+'Rent Roll'!$O12)^(DATEDIF(EDATE('Rent Roll'!$K12,'Rent Roll'!$P12*12),BP$6,"Y")+1))),('Rent Roll'!$H12*'Rent Roll'!$D12/12)*((1+'Rent Roll'!$N12)^DATEDIF('Summary &amp; Purchase Assumptions'!$C$18,BP$6,"Y")))))</f>
        <v>-</v>
      </c>
      <c r="BQ18" s="227" t="str">
        <f ca="1">IF(BQ$6&gt;='Rent Roll'!$M26,('Rent Roll'!$G26*'Rent Roll'!$D12/12)*((1+'Rent Roll'!$X26)^DATEDIF('Rent Roll'!$M26,BQ$6,"Y")),
IF(BQ$6&gt;'Rent Roll'!$L12,"-",
IF('Rent Roll'!$P12&gt;0,
IF(AND('Rent Roll'!$P12&gt;0,EDATE('Rent Roll'!$K12,'Rent Roll'!$P12*12)&gt;='Commercial Lease'!BQ$6),
('Rent Roll'!$H12*'Rent Roll'!$D12/12)*((1+'Rent Roll'!$N12)^DATEDIF('Summary &amp; Purchase Assumptions'!$C$18,BQ$6,"Y")),
OFFSET(BP18,0,-DATEDIF(EDATE('Rent Roll'!$K12,'Rent Roll'!$P12*12),BQ$6,"M"))*((1+'Rent Roll'!$O12)^(DATEDIF(EDATE('Rent Roll'!$K12,'Rent Roll'!$P12*12),BQ$6,"Y")+1))),('Rent Roll'!$H12*'Rent Roll'!$D12/12)*((1+'Rent Roll'!$N12)^DATEDIF('Summary &amp; Purchase Assumptions'!$C$18,BQ$6,"Y")))))</f>
        <v>-</v>
      </c>
      <c r="BR18" s="227" t="str">
        <f ca="1">IF(BR$6&gt;='Rent Roll'!$M26,('Rent Roll'!$G26*'Rent Roll'!$D12/12)*((1+'Rent Roll'!$X26)^DATEDIF('Rent Roll'!$M26,BR$6,"Y")),
IF(BR$6&gt;'Rent Roll'!$L12,"-",
IF('Rent Roll'!$P12&gt;0,
IF(AND('Rent Roll'!$P12&gt;0,EDATE('Rent Roll'!$K12,'Rent Roll'!$P12*12)&gt;='Commercial Lease'!BR$6),
('Rent Roll'!$H12*'Rent Roll'!$D12/12)*((1+'Rent Roll'!$N12)^DATEDIF('Summary &amp; Purchase Assumptions'!$C$18,BR$6,"Y")),
OFFSET(BQ18,0,-DATEDIF(EDATE('Rent Roll'!$K12,'Rent Roll'!$P12*12),BR$6,"M"))*((1+'Rent Roll'!$O12)^(DATEDIF(EDATE('Rent Roll'!$K12,'Rent Roll'!$P12*12),BR$6,"Y")+1))),('Rent Roll'!$H12*'Rent Roll'!$D12/12)*((1+'Rent Roll'!$N12)^DATEDIF('Summary &amp; Purchase Assumptions'!$C$18,BR$6,"Y")))))</f>
        <v>-</v>
      </c>
      <c r="BS18" s="227" t="str">
        <f ca="1">IF(BS$6&gt;='Rent Roll'!$M26,('Rent Roll'!$G26*'Rent Roll'!$D12/12)*((1+'Rent Roll'!$X26)^DATEDIF('Rent Roll'!$M26,BS$6,"Y")),
IF(BS$6&gt;'Rent Roll'!$L12,"-",
IF('Rent Roll'!$P12&gt;0,
IF(AND('Rent Roll'!$P12&gt;0,EDATE('Rent Roll'!$K12,'Rent Roll'!$P12*12)&gt;='Commercial Lease'!BS$6),
('Rent Roll'!$H12*'Rent Roll'!$D12/12)*((1+'Rent Roll'!$N12)^DATEDIF('Summary &amp; Purchase Assumptions'!$C$18,BS$6,"Y")),
OFFSET(BR18,0,-DATEDIF(EDATE('Rent Roll'!$K12,'Rent Roll'!$P12*12),BS$6,"M"))*((1+'Rent Roll'!$O12)^(DATEDIF(EDATE('Rent Roll'!$K12,'Rent Roll'!$P12*12),BS$6,"Y")+1))),('Rent Roll'!$H12*'Rent Roll'!$D12/12)*((1+'Rent Roll'!$N12)^DATEDIF('Summary &amp; Purchase Assumptions'!$C$18,BS$6,"Y")))))</f>
        <v>-</v>
      </c>
      <c r="BT18" s="227" t="str">
        <f ca="1">IF(BT$6&gt;='Rent Roll'!$M26,('Rent Roll'!$G26*'Rent Roll'!$D12/12)*((1+'Rent Roll'!$X26)^DATEDIF('Rent Roll'!$M26,BT$6,"Y")),
IF(BT$6&gt;'Rent Roll'!$L12,"-",
IF('Rent Roll'!$P12&gt;0,
IF(AND('Rent Roll'!$P12&gt;0,EDATE('Rent Roll'!$K12,'Rent Roll'!$P12*12)&gt;='Commercial Lease'!BT$6),
('Rent Roll'!$H12*'Rent Roll'!$D12/12)*((1+'Rent Roll'!$N12)^DATEDIF('Summary &amp; Purchase Assumptions'!$C$18,BT$6,"Y")),
OFFSET(BS18,0,-DATEDIF(EDATE('Rent Roll'!$K12,'Rent Roll'!$P12*12),BT$6,"M"))*((1+'Rent Roll'!$O12)^(DATEDIF(EDATE('Rent Roll'!$K12,'Rent Roll'!$P12*12),BT$6,"Y")+1))),('Rent Roll'!$H12*'Rent Roll'!$D12/12)*((1+'Rent Roll'!$N12)^DATEDIF('Summary &amp; Purchase Assumptions'!$C$18,BT$6,"Y")))))</f>
        <v>-</v>
      </c>
      <c r="BU18" s="227" t="str">
        <f ca="1">IF(BU$6&gt;='Rent Roll'!$M26,('Rent Roll'!$G26*'Rent Roll'!$D12/12)*((1+'Rent Roll'!$X26)^DATEDIF('Rent Roll'!$M26,BU$6,"Y")),
IF(BU$6&gt;'Rent Roll'!$L12,"-",
IF('Rent Roll'!$P12&gt;0,
IF(AND('Rent Roll'!$P12&gt;0,EDATE('Rent Roll'!$K12,'Rent Roll'!$P12*12)&gt;='Commercial Lease'!BU$6),
('Rent Roll'!$H12*'Rent Roll'!$D12/12)*((1+'Rent Roll'!$N12)^DATEDIF('Summary &amp; Purchase Assumptions'!$C$18,BU$6,"Y")),
OFFSET(BT18,0,-DATEDIF(EDATE('Rent Roll'!$K12,'Rent Roll'!$P12*12),BU$6,"M"))*((1+'Rent Roll'!$O12)^(DATEDIF(EDATE('Rent Roll'!$K12,'Rent Roll'!$P12*12),BU$6,"Y")+1))),('Rent Roll'!$H12*'Rent Roll'!$D12/12)*((1+'Rent Roll'!$N12)^DATEDIF('Summary &amp; Purchase Assumptions'!$C$18,BU$6,"Y")))))</f>
        <v>-</v>
      </c>
      <c r="BV18" s="227" t="str">
        <f ca="1">IF(BV$6&gt;='Rent Roll'!$M26,('Rent Roll'!$G26*'Rent Roll'!$D12/12)*((1+'Rent Roll'!$X26)^DATEDIF('Rent Roll'!$M26,BV$6,"Y")),
IF(BV$6&gt;'Rent Roll'!$L12,"-",
IF('Rent Roll'!$P12&gt;0,
IF(AND('Rent Roll'!$P12&gt;0,EDATE('Rent Roll'!$K12,'Rent Roll'!$P12*12)&gt;='Commercial Lease'!BV$6),
('Rent Roll'!$H12*'Rent Roll'!$D12/12)*((1+'Rent Roll'!$N12)^DATEDIF('Summary &amp; Purchase Assumptions'!$C$18,BV$6,"Y")),
OFFSET(BU18,0,-DATEDIF(EDATE('Rent Roll'!$K12,'Rent Roll'!$P12*12),BV$6,"M"))*((1+'Rent Roll'!$O12)^(DATEDIF(EDATE('Rent Roll'!$K12,'Rent Roll'!$P12*12),BV$6,"Y")+1))),('Rent Roll'!$H12*'Rent Roll'!$D12/12)*((1+'Rent Roll'!$N12)^DATEDIF('Summary &amp; Purchase Assumptions'!$C$18,BV$6,"Y")))))</f>
        <v>-</v>
      </c>
      <c r="BW18" s="227" t="str">
        <f ca="1">IF(BW$6&gt;='Rent Roll'!$M26,('Rent Roll'!$G26*'Rent Roll'!$D12/12)*((1+'Rent Roll'!$X26)^DATEDIF('Rent Roll'!$M26,BW$6,"Y")),
IF(BW$6&gt;'Rent Roll'!$L12,"-",
IF('Rent Roll'!$P12&gt;0,
IF(AND('Rent Roll'!$P12&gt;0,EDATE('Rent Roll'!$K12,'Rent Roll'!$P12*12)&gt;='Commercial Lease'!BW$6),
('Rent Roll'!$H12*'Rent Roll'!$D12/12)*((1+'Rent Roll'!$N12)^DATEDIF('Summary &amp; Purchase Assumptions'!$C$18,BW$6,"Y")),
OFFSET(BV18,0,-DATEDIF(EDATE('Rent Roll'!$K12,'Rent Roll'!$P12*12),BW$6,"M"))*((1+'Rent Roll'!$O12)^(DATEDIF(EDATE('Rent Roll'!$K12,'Rent Roll'!$P12*12),BW$6,"Y")+1))),('Rent Roll'!$H12*'Rent Roll'!$D12/12)*((1+'Rent Roll'!$N12)^DATEDIF('Summary &amp; Purchase Assumptions'!$C$18,BW$6,"Y")))))</f>
        <v>-</v>
      </c>
      <c r="BX18" s="227" t="str">
        <f ca="1">IF(BX$6&gt;='Rent Roll'!$M26,('Rent Roll'!$G26*'Rent Roll'!$D12/12)*((1+'Rent Roll'!$X26)^DATEDIF('Rent Roll'!$M26,BX$6,"Y")),
IF(BX$6&gt;'Rent Roll'!$L12,"-",
IF('Rent Roll'!$P12&gt;0,
IF(AND('Rent Roll'!$P12&gt;0,EDATE('Rent Roll'!$K12,'Rent Roll'!$P12*12)&gt;='Commercial Lease'!BX$6),
('Rent Roll'!$H12*'Rent Roll'!$D12/12)*((1+'Rent Roll'!$N12)^DATEDIF('Summary &amp; Purchase Assumptions'!$C$18,BX$6,"Y")),
OFFSET(BW18,0,-DATEDIF(EDATE('Rent Roll'!$K12,'Rent Roll'!$P12*12),BX$6,"M"))*((1+'Rent Roll'!$O12)^(DATEDIF(EDATE('Rent Roll'!$K12,'Rent Roll'!$P12*12),BX$6,"Y")+1))),('Rent Roll'!$H12*'Rent Roll'!$D12/12)*((1+'Rent Roll'!$N12)^DATEDIF('Summary &amp; Purchase Assumptions'!$C$18,BX$6,"Y")))))</f>
        <v>-</v>
      </c>
      <c r="BY18" s="227" t="str">
        <f ca="1">IF(BY$6&gt;='Rent Roll'!$M26,('Rent Roll'!$G26*'Rent Roll'!$D12/12)*((1+'Rent Roll'!$X26)^DATEDIF('Rent Roll'!$M26,BY$6,"Y")),
IF(BY$6&gt;'Rent Roll'!$L12,"-",
IF('Rent Roll'!$P12&gt;0,
IF(AND('Rent Roll'!$P12&gt;0,EDATE('Rent Roll'!$K12,'Rent Roll'!$P12*12)&gt;='Commercial Lease'!BY$6),
('Rent Roll'!$H12*'Rent Roll'!$D12/12)*((1+'Rent Roll'!$N12)^DATEDIF('Summary &amp; Purchase Assumptions'!$C$18,BY$6,"Y")),
OFFSET(BX18,0,-DATEDIF(EDATE('Rent Roll'!$K12,'Rent Roll'!$P12*12),BY$6,"M"))*((1+'Rent Roll'!$O12)^(DATEDIF(EDATE('Rent Roll'!$K12,'Rent Roll'!$P12*12),BY$6,"Y")+1))),('Rent Roll'!$H12*'Rent Roll'!$D12/12)*((1+'Rent Roll'!$N12)^DATEDIF('Summary &amp; Purchase Assumptions'!$C$18,BY$6,"Y")))))</f>
        <v>-</v>
      </c>
      <c r="BZ18" s="227" t="str">
        <f ca="1">IF(BZ$6&gt;='Rent Roll'!$M26,('Rent Roll'!$G26*'Rent Roll'!$D12/12)*((1+'Rent Roll'!$X26)^DATEDIF('Rent Roll'!$M26,BZ$6,"Y")),
IF(BZ$6&gt;'Rent Roll'!$L12,"-",
IF('Rent Roll'!$P12&gt;0,
IF(AND('Rent Roll'!$P12&gt;0,EDATE('Rent Roll'!$K12,'Rent Roll'!$P12*12)&gt;='Commercial Lease'!BZ$6),
('Rent Roll'!$H12*'Rent Roll'!$D12/12)*((1+'Rent Roll'!$N12)^DATEDIF('Summary &amp; Purchase Assumptions'!$C$18,BZ$6,"Y")),
OFFSET(BY18,0,-DATEDIF(EDATE('Rent Roll'!$K12,'Rent Roll'!$P12*12),BZ$6,"M"))*((1+'Rent Roll'!$O12)^(DATEDIF(EDATE('Rent Roll'!$K12,'Rent Roll'!$P12*12),BZ$6,"Y")+1))),('Rent Roll'!$H12*'Rent Roll'!$D12/12)*((1+'Rent Roll'!$N12)^DATEDIF('Summary &amp; Purchase Assumptions'!$C$18,BZ$6,"Y")))))</f>
        <v>-</v>
      </c>
      <c r="CA18" s="227" t="str">
        <f ca="1">IF(CA$6&gt;='Rent Roll'!$M26,('Rent Roll'!$G26*'Rent Roll'!$D12/12)*((1+'Rent Roll'!$X26)^DATEDIF('Rent Roll'!$M26,CA$6,"Y")),
IF(CA$6&gt;'Rent Roll'!$L12,"-",
IF('Rent Roll'!$P12&gt;0,
IF(AND('Rent Roll'!$P12&gt;0,EDATE('Rent Roll'!$K12,'Rent Roll'!$P12*12)&gt;='Commercial Lease'!CA$6),
('Rent Roll'!$H12*'Rent Roll'!$D12/12)*((1+'Rent Roll'!$N12)^DATEDIF('Summary &amp; Purchase Assumptions'!$C$18,CA$6,"Y")),
OFFSET(BZ18,0,-DATEDIF(EDATE('Rent Roll'!$K12,'Rent Roll'!$P12*12),CA$6,"M"))*((1+'Rent Roll'!$O12)^(DATEDIF(EDATE('Rent Roll'!$K12,'Rent Roll'!$P12*12),CA$6,"Y")+1))),('Rent Roll'!$H12*'Rent Roll'!$D12/12)*((1+'Rent Roll'!$N12)^DATEDIF('Summary &amp; Purchase Assumptions'!$C$18,CA$6,"Y")))))</f>
        <v>-</v>
      </c>
      <c r="CB18" s="227" t="str">
        <f ca="1">IF(CB$6&gt;='Rent Roll'!$M26,('Rent Roll'!$G26*'Rent Roll'!$D12/12)*((1+'Rent Roll'!$X26)^DATEDIF('Rent Roll'!$M26,CB$6,"Y")),
IF(CB$6&gt;'Rent Roll'!$L12,"-",
IF('Rent Roll'!$P12&gt;0,
IF(AND('Rent Roll'!$P12&gt;0,EDATE('Rent Roll'!$K12,'Rent Roll'!$P12*12)&gt;='Commercial Lease'!CB$6),
('Rent Roll'!$H12*'Rent Roll'!$D12/12)*((1+'Rent Roll'!$N12)^DATEDIF('Summary &amp; Purchase Assumptions'!$C$18,CB$6,"Y")),
OFFSET(CA18,0,-DATEDIF(EDATE('Rent Roll'!$K12,'Rent Roll'!$P12*12),CB$6,"M"))*((1+'Rent Roll'!$O12)^(DATEDIF(EDATE('Rent Roll'!$K12,'Rent Roll'!$P12*12),CB$6,"Y")+1))),('Rent Roll'!$H12*'Rent Roll'!$D12/12)*((1+'Rent Roll'!$N12)^DATEDIF('Summary &amp; Purchase Assumptions'!$C$18,CB$6,"Y")))))</f>
        <v>-</v>
      </c>
      <c r="CC18" s="227" t="str">
        <f ca="1">IF(CC$6&gt;='Rent Roll'!$M26,('Rent Roll'!$G26*'Rent Roll'!$D12/12)*((1+'Rent Roll'!$X26)^DATEDIF('Rent Roll'!$M26,CC$6,"Y")),
IF(CC$6&gt;'Rent Roll'!$L12,"-",
IF('Rent Roll'!$P12&gt;0,
IF(AND('Rent Roll'!$P12&gt;0,EDATE('Rent Roll'!$K12,'Rent Roll'!$P12*12)&gt;='Commercial Lease'!CC$6),
('Rent Roll'!$H12*'Rent Roll'!$D12/12)*((1+'Rent Roll'!$N12)^DATEDIF('Summary &amp; Purchase Assumptions'!$C$18,CC$6,"Y")),
OFFSET(CB18,0,-DATEDIF(EDATE('Rent Roll'!$K12,'Rent Roll'!$P12*12),CC$6,"M"))*((1+'Rent Roll'!$O12)^(DATEDIF(EDATE('Rent Roll'!$K12,'Rent Roll'!$P12*12),CC$6,"Y")+1))),('Rent Roll'!$H12*'Rent Roll'!$D12/12)*((1+'Rent Roll'!$N12)^DATEDIF('Summary &amp; Purchase Assumptions'!$C$18,CC$6,"Y")))))</f>
        <v>-</v>
      </c>
      <c r="CD18" s="227" t="str">
        <f ca="1">IF(CD$6&gt;='Rent Roll'!$M26,('Rent Roll'!$G26*'Rent Roll'!$D12/12)*((1+'Rent Roll'!$X26)^DATEDIF('Rent Roll'!$M26,CD$6,"Y")),
IF(CD$6&gt;'Rent Roll'!$L12,"-",
IF('Rent Roll'!$P12&gt;0,
IF(AND('Rent Roll'!$P12&gt;0,EDATE('Rent Roll'!$K12,'Rent Roll'!$P12*12)&gt;='Commercial Lease'!CD$6),
('Rent Roll'!$H12*'Rent Roll'!$D12/12)*((1+'Rent Roll'!$N12)^DATEDIF('Summary &amp; Purchase Assumptions'!$C$18,CD$6,"Y")),
OFFSET(CC18,0,-DATEDIF(EDATE('Rent Roll'!$K12,'Rent Roll'!$P12*12),CD$6,"M"))*((1+'Rent Roll'!$O12)^(DATEDIF(EDATE('Rent Roll'!$K12,'Rent Roll'!$P12*12),CD$6,"Y")+1))),('Rent Roll'!$H12*'Rent Roll'!$D12/12)*((1+'Rent Roll'!$N12)^DATEDIF('Summary &amp; Purchase Assumptions'!$C$18,CD$6,"Y")))))</f>
        <v>-</v>
      </c>
      <c r="CE18" s="227" t="str">
        <f ca="1">IF(CE$6&gt;='Rent Roll'!$M26,('Rent Roll'!$G26*'Rent Roll'!$D12/12)*((1+'Rent Roll'!$X26)^DATEDIF('Rent Roll'!$M26,CE$6,"Y")),
IF(CE$6&gt;'Rent Roll'!$L12,"-",
IF('Rent Roll'!$P12&gt;0,
IF(AND('Rent Roll'!$P12&gt;0,EDATE('Rent Roll'!$K12,'Rent Roll'!$P12*12)&gt;='Commercial Lease'!CE$6),
('Rent Roll'!$H12*'Rent Roll'!$D12/12)*((1+'Rent Roll'!$N12)^DATEDIF('Summary &amp; Purchase Assumptions'!$C$18,CE$6,"Y")),
OFFSET(CD18,0,-DATEDIF(EDATE('Rent Roll'!$K12,'Rent Roll'!$P12*12),CE$6,"M"))*((1+'Rent Roll'!$O12)^(DATEDIF(EDATE('Rent Roll'!$K12,'Rent Roll'!$P12*12),CE$6,"Y")+1))),('Rent Roll'!$H12*'Rent Roll'!$D12/12)*((1+'Rent Roll'!$N12)^DATEDIF('Summary &amp; Purchase Assumptions'!$C$18,CE$6,"Y")))))</f>
        <v>-</v>
      </c>
      <c r="CF18" s="227" t="str">
        <f ca="1">IF(CF$6&gt;='Rent Roll'!$M26,('Rent Roll'!$G26*'Rent Roll'!$D12/12)*((1+'Rent Roll'!$X26)^DATEDIF('Rent Roll'!$M26,CF$6,"Y")),
IF(CF$6&gt;'Rent Roll'!$L12,"-",
IF('Rent Roll'!$P12&gt;0,
IF(AND('Rent Roll'!$P12&gt;0,EDATE('Rent Roll'!$K12,'Rent Roll'!$P12*12)&gt;='Commercial Lease'!CF$6),
('Rent Roll'!$H12*'Rent Roll'!$D12/12)*((1+'Rent Roll'!$N12)^DATEDIF('Summary &amp; Purchase Assumptions'!$C$18,CF$6,"Y")),
OFFSET(CE18,0,-DATEDIF(EDATE('Rent Roll'!$K12,'Rent Roll'!$P12*12),CF$6,"M"))*((1+'Rent Roll'!$O12)^(DATEDIF(EDATE('Rent Roll'!$K12,'Rent Roll'!$P12*12),CF$6,"Y")+1))),('Rent Roll'!$H12*'Rent Roll'!$D12/12)*((1+'Rent Roll'!$N12)^DATEDIF('Summary &amp; Purchase Assumptions'!$C$18,CF$6,"Y")))))</f>
        <v>-</v>
      </c>
      <c r="CG18" s="227" t="str">
        <f ca="1">IF(CG$6&gt;='Rent Roll'!$M26,('Rent Roll'!$G26*'Rent Roll'!$D12/12)*((1+'Rent Roll'!$X26)^DATEDIF('Rent Roll'!$M26,CG$6,"Y")),
IF(CG$6&gt;'Rent Roll'!$L12,"-",
IF('Rent Roll'!$P12&gt;0,
IF(AND('Rent Roll'!$P12&gt;0,EDATE('Rent Roll'!$K12,'Rent Roll'!$P12*12)&gt;='Commercial Lease'!CG$6),
('Rent Roll'!$H12*'Rent Roll'!$D12/12)*((1+'Rent Roll'!$N12)^DATEDIF('Summary &amp; Purchase Assumptions'!$C$18,CG$6,"Y")),
OFFSET(CF18,0,-DATEDIF(EDATE('Rent Roll'!$K12,'Rent Roll'!$P12*12),CG$6,"M"))*((1+'Rent Roll'!$O12)^(DATEDIF(EDATE('Rent Roll'!$K12,'Rent Roll'!$P12*12),CG$6,"Y")+1))),('Rent Roll'!$H12*'Rent Roll'!$D12/12)*((1+'Rent Roll'!$N12)^DATEDIF('Summary &amp; Purchase Assumptions'!$C$18,CG$6,"Y")))))</f>
        <v>-</v>
      </c>
      <c r="CH18" s="227" t="str">
        <f ca="1">IF(CH$6&gt;='Rent Roll'!$M26,('Rent Roll'!$G26*'Rent Roll'!$D12/12)*((1+'Rent Roll'!$X26)^DATEDIF('Rent Roll'!$M26,CH$6,"Y")),
IF(CH$6&gt;'Rent Roll'!$L12,"-",
IF('Rent Roll'!$P12&gt;0,
IF(AND('Rent Roll'!$P12&gt;0,EDATE('Rent Roll'!$K12,'Rent Roll'!$P12*12)&gt;='Commercial Lease'!CH$6),
('Rent Roll'!$H12*'Rent Roll'!$D12/12)*((1+'Rent Roll'!$N12)^DATEDIF('Summary &amp; Purchase Assumptions'!$C$18,CH$6,"Y")),
OFFSET(CG18,0,-DATEDIF(EDATE('Rent Roll'!$K12,'Rent Roll'!$P12*12),CH$6,"M"))*((1+'Rent Roll'!$O12)^(DATEDIF(EDATE('Rent Roll'!$K12,'Rent Roll'!$P12*12),CH$6,"Y")+1))),('Rent Roll'!$H12*'Rent Roll'!$D12/12)*((1+'Rent Roll'!$N12)^DATEDIF('Summary &amp; Purchase Assumptions'!$C$18,CH$6,"Y")))))</f>
        <v>-</v>
      </c>
      <c r="CI18" s="227" t="str">
        <f ca="1">IF(CI$6&gt;='Rent Roll'!$M26,('Rent Roll'!$G26*'Rent Roll'!$D12/12)*((1+'Rent Roll'!$X26)^DATEDIF('Rent Roll'!$M26,CI$6,"Y")),
IF(CI$6&gt;'Rent Roll'!$L12,"-",
IF('Rent Roll'!$P12&gt;0,
IF(AND('Rent Roll'!$P12&gt;0,EDATE('Rent Roll'!$K12,'Rent Roll'!$P12*12)&gt;='Commercial Lease'!CI$6),
('Rent Roll'!$H12*'Rent Roll'!$D12/12)*((1+'Rent Roll'!$N12)^DATEDIF('Summary &amp; Purchase Assumptions'!$C$18,CI$6,"Y")),
OFFSET(CH18,0,-DATEDIF(EDATE('Rent Roll'!$K12,'Rent Roll'!$P12*12),CI$6,"M"))*((1+'Rent Roll'!$O12)^(DATEDIF(EDATE('Rent Roll'!$K12,'Rent Roll'!$P12*12),CI$6,"Y")+1))),('Rent Roll'!$H12*'Rent Roll'!$D12/12)*((1+'Rent Roll'!$N12)^DATEDIF('Summary &amp; Purchase Assumptions'!$C$18,CI$6,"Y")))))</f>
        <v>-</v>
      </c>
      <c r="CJ18" s="227" t="str">
        <f ca="1">IF(CJ$6&gt;='Rent Roll'!$M26,('Rent Roll'!$G26*'Rent Roll'!$D12/12)*((1+'Rent Roll'!$X26)^DATEDIF('Rent Roll'!$M26,CJ$6,"Y")),
IF(CJ$6&gt;'Rent Roll'!$L12,"-",
IF('Rent Roll'!$P12&gt;0,
IF(AND('Rent Roll'!$P12&gt;0,EDATE('Rent Roll'!$K12,'Rent Roll'!$P12*12)&gt;='Commercial Lease'!CJ$6),
('Rent Roll'!$H12*'Rent Roll'!$D12/12)*((1+'Rent Roll'!$N12)^DATEDIF('Summary &amp; Purchase Assumptions'!$C$18,CJ$6,"Y")),
OFFSET(CI18,0,-DATEDIF(EDATE('Rent Roll'!$K12,'Rent Roll'!$P12*12),CJ$6,"M"))*((1+'Rent Roll'!$O12)^(DATEDIF(EDATE('Rent Roll'!$K12,'Rent Roll'!$P12*12),CJ$6,"Y")+1))),('Rent Roll'!$H12*'Rent Roll'!$D12/12)*((1+'Rent Roll'!$N12)^DATEDIF('Summary &amp; Purchase Assumptions'!$C$18,CJ$6,"Y")))))</f>
        <v>-</v>
      </c>
      <c r="CK18" s="227" t="str">
        <f ca="1">IF(CK$6&gt;='Rent Roll'!$M26,('Rent Roll'!$G26*'Rent Roll'!$D12/12)*((1+'Rent Roll'!$X26)^DATEDIF('Rent Roll'!$M26,CK$6,"Y")),
IF(CK$6&gt;'Rent Roll'!$L12,"-",
IF('Rent Roll'!$P12&gt;0,
IF(AND('Rent Roll'!$P12&gt;0,EDATE('Rent Roll'!$K12,'Rent Roll'!$P12*12)&gt;='Commercial Lease'!CK$6),
('Rent Roll'!$H12*'Rent Roll'!$D12/12)*((1+'Rent Roll'!$N12)^DATEDIF('Summary &amp; Purchase Assumptions'!$C$18,CK$6,"Y")),
OFFSET(CJ18,0,-DATEDIF(EDATE('Rent Roll'!$K12,'Rent Roll'!$P12*12),CK$6,"M"))*((1+'Rent Roll'!$O12)^(DATEDIF(EDATE('Rent Roll'!$K12,'Rent Roll'!$P12*12),CK$6,"Y")+1))),('Rent Roll'!$H12*'Rent Roll'!$D12/12)*((1+'Rent Roll'!$N12)^DATEDIF('Summary &amp; Purchase Assumptions'!$C$18,CK$6,"Y")))))</f>
        <v>-</v>
      </c>
      <c r="CL18" s="227" t="str">
        <f ca="1">IF(CL$6&gt;='Rent Roll'!$M26,('Rent Roll'!$G26*'Rent Roll'!$D12/12)*((1+'Rent Roll'!$X26)^DATEDIF('Rent Roll'!$M26,CL$6,"Y")),
IF(CL$6&gt;'Rent Roll'!$L12,"-",
IF('Rent Roll'!$P12&gt;0,
IF(AND('Rent Roll'!$P12&gt;0,EDATE('Rent Roll'!$K12,'Rent Roll'!$P12*12)&gt;='Commercial Lease'!CL$6),
('Rent Roll'!$H12*'Rent Roll'!$D12/12)*((1+'Rent Roll'!$N12)^DATEDIF('Summary &amp; Purchase Assumptions'!$C$18,CL$6,"Y")),
OFFSET(CK18,0,-DATEDIF(EDATE('Rent Roll'!$K12,'Rent Roll'!$P12*12),CL$6,"M"))*((1+'Rent Roll'!$O12)^(DATEDIF(EDATE('Rent Roll'!$K12,'Rent Roll'!$P12*12),CL$6,"Y")+1))),('Rent Roll'!$H12*'Rent Roll'!$D12/12)*((1+'Rent Roll'!$N12)^DATEDIF('Summary &amp; Purchase Assumptions'!$C$18,CL$6,"Y")))))</f>
        <v>-</v>
      </c>
      <c r="CM18" s="227" t="str">
        <f ca="1">IF(CM$6&gt;='Rent Roll'!$M26,('Rent Roll'!$G26*'Rent Roll'!$D12/12)*((1+'Rent Roll'!$X26)^DATEDIF('Rent Roll'!$M26,CM$6,"Y")),
IF(CM$6&gt;'Rent Roll'!$L12,"-",
IF('Rent Roll'!$P12&gt;0,
IF(AND('Rent Roll'!$P12&gt;0,EDATE('Rent Roll'!$K12,'Rent Roll'!$P12*12)&gt;='Commercial Lease'!CM$6),
('Rent Roll'!$H12*'Rent Roll'!$D12/12)*((1+'Rent Roll'!$N12)^DATEDIF('Summary &amp; Purchase Assumptions'!$C$18,CM$6,"Y")),
OFFSET(CL18,0,-DATEDIF(EDATE('Rent Roll'!$K12,'Rent Roll'!$P12*12),CM$6,"M"))*((1+'Rent Roll'!$O12)^(DATEDIF(EDATE('Rent Roll'!$K12,'Rent Roll'!$P12*12),CM$6,"Y")+1))),('Rent Roll'!$H12*'Rent Roll'!$D12/12)*((1+'Rent Roll'!$N12)^DATEDIF('Summary &amp; Purchase Assumptions'!$C$18,CM$6,"Y")))))</f>
        <v>-</v>
      </c>
      <c r="CN18" s="227" t="str">
        <f ca="1">IF(CN$6&gt;='Rent Roll'!$M26,('Rent Roll'!$G26*'Rent Roll'!$D12/12)*((1+'Rent Roll'!$X26)^DATEDIF('Rent Roll'!$M26,CN$6,"Y")),
IF(CN$6&gt;'Rent Roll'!$L12,"-",
IF('Rent Roll'!$P12&gt;0,
IF(AND('Rent Roll'!$P12&gt;0,EDATE('Rent Roll'!$K12,'Rent Roll'!$P12*12)&gt;='Commercial Lease'!CN$6),
('Rent Roll'!$H12*'Rent Roll'!$D12/12)*((1+'Rent Roll'!$N12)^DATEDIF('Summary &amp; Purchase Assumptions'!$C$18,CN$6,"Y")),
OFFSET(CM18,0,-DATEDIF(EDATE('Rent Roll'!$K12,'Rent Roll'!$P12*12),CN$6,"M"))*((1+'Rent Roll'!$O12)^(DATEDIF(EDATE('Rent Roll'!$K12,'Rent Roll'!$P12*12),CN$6,"Y")+1))),('Rent Roll'!$H12*'Rent Roll'!$D12/12)*((1+'Rent Roll'!$N12)^DATEDIF('Summary &amp; Purchase Assumptions'!$C$18,CN$6,"Y")))))</f>
        <v>-</v>
      </c>
      <c r="CO18" s="227" t="str">
        <f ca="1">IF(CO$6&gt;='Rent Roll'!$M26,('Rent Roll'!$G26*'Rent Roll'!$D12/12)*((1+'Rent Roll'!$X26)^DATEDIF('Rent Roll'!$M26,CO$6,"Y")),
IF(CO$6&gt;'Rent Roll'!$L12,"-",
IF('Rent Roll'!$P12&gt;0,
IF(AND('Rent Roll'!$P12&gt;0,EDATE('Rent Roll'!$K12,'Rent Roll'!$P12*12)&gt;='Commercial Lease'!CO$6),
('Rent Roll'!$H12*'Rent Roll'!$D12/12)*((1+'Rent Roll'!$N12)^DATEDIF('Summary &amp; Purchase Assumptions'!$C$18,CO$6,"Y")),
OFFSET(CN18,0,-DATEDIF(EDATE('Rent Roll'!$K12,'Rent Roll'!$P12*12),CO$6,"M"))*((1+'Rent Roll'!$O12)^(DATEDIF(EDATE('Rent Roll'!$K12,'Rent Roll'!$P12*12),CO$6,"Y")+1))),('Rent Roll'!$H12*'Rent Roll'!$D12/12)*((1+'Rent Roll'!$N12)^DATEDIF('Summary &amp; Purchase Assumptions'!$C$18,CO$6,"Y")))))</f>
        <v>-</v>
      </c>
      <c r="CP18" s="227" t="str">
        <f ca="1">IF(CP$6&gt;='Rent Roll'!$M26,('Rent Roll'!$G26*'Rent Roll'!$D12/12)*((1+'Rent Roll'!$X26)^DATEDIF('Rent Roll'!$M26,CP$6,"Y")),
IF(CP$6&gt;'Rent Roll'!$L12,"-",
IF('Rent Roll'!$P12&gt;0,
IF(AND('Rent Roll'!$P12&gt;0,EDATE('Rent Roll'!$K12,'Rent Roll'!$P12*12)&gt;='Commercial Lease'!CP$6),
('Rent Roll'!$H12*'Rent Roll'!$D12/12)*((1+'Rent Roll'!$N12)^DATEDIF('Summary &amp; Purchase Assumptions'!$C$18,CP$6,"Y")),
OFFSET(CO18,0,-DATEDIF(EDATE('Rent Roll'!$K12,'Rent Roll'!$P12*12),CP$6,"M"))*((1+'Rent Roll'!$O12)^(DATEDIF(EDATE('Rent Roll'!$K12,'Rent Roll'!$P12*12),CP$6,"Y")+1))),('Rent Roll'!$H12*'Rent Roll'!$D12/12)*((1+'Rent Roll'!$N12)^DATEDIF('Summary &amp; Purchase Assumptions'!$C$18,CP$6,"Y")))))</f>
        <v>-</v>
      </c>
      <c r="CQ18" s="227" t="str">
        <f ca="1">IF(CQ$6&gt;='Rent Roll'!$M26,('Rent Roll'!$G26*'Rent Roll'!$D12/12)*((1+'Rent Roll'!$X26)^DATEDIF('Rent Roll'!$M26,CQ$6,"Y")),
IF(CQ$6&gt;'Rent Roll'!$L12,"-",
IF('Rent Roll'!$P12&gt;0,
IF(AND('Rent Roll'!$P12&gt;0,EDATE('Rent Roll'!$K12,'Rent Roll'!$P12*12)&gt;='Commercial Lease'!CQ$6),
('Rent Roll'!$H12*'Rent Roll'!$D12/12)*((1+'Rent Roll'!$N12)^DATEDIF('Summary &amp; Purchase Assumptions'!$C$18,CQ$6,"Y")),
OFFSET(CP18,0,-DATEDIF(EDATE('Rent Roll'!$K12,'Rent Roll'!$P12*12),CQ$6,"M"))*((1+'Rent Roll'!$O12)^(DATEDIF(EDATE('Rent Roll'!$K12,'Rent Roll'!$P12*12),CQ$6,"Y")+1))),('Rent Roll'!$H12*'Rent Roll'!$D12/12)*((1+'Rent Roll'!$N12)^DATEDIF('Summary &amp; Purchase Assumptions'!$C$18,CQ$6,"Y")))))</f>
        <v>-</v>
      </c>
      <c r="CR18" s="227" t="str">
        <f ca="1">IF(CR$6&gt;='Rent Roll'!$M26,('Rent Roll'!$G26*'Rent Roll'!$D12/12)*((1+'Rent Roll'!$X26)^DATEDIF('Rent Roll'!$M26,CR$6,"Y")),
IF(CR$6&gt;'Rent Roll'!$L12,"-",
IF('Rent Roll'!$P12&gt;0,
IF(AND('Rent Roll'!$P12&gt;0,EDATE('Rent Roll'!$K12,'Rent Roll'!$P12*12)&gt;='Commercial Lease'!CR$6),
('Rent Roll'!$H12*'Rent Roll'!$D12/12)*((1+'Rent Roll'!$N12)^DATEDIF('Summary &amp; Purchase Assumptions'!$C$18,CR$6,"Y")),
OFFSET(CQ18,0,-DATEDIF(EDATE('Rent Roll'!$K12,'Rent Roll'!$P12*12),CR$6,"M"))*((1+'Rent Roll'!$O12)^(DATEDIF(EDATE('Rent Roll'!$K12,'Rent Roll'!$P12*12),CR$6,"Y")+1))),('Rent Roll'!$H12*'Rent Roll'!$D12/12)*((1+'Rent Roll'!$N12)^DATEDIF('Summary &amp; Purchase Assumptions'!$C$18,CR$6,"Y")))))</f>
        <v>-</v>
      </c>
      <c r="CS18" s="227" t="str">
        <f ca="1">IF(CS$6&gt;='Rent Roll'!$M26,('Rent Roll'!$G26*'Rent Roll'!$D12/12)*((1+'Rent Roll'!$X26)^DATEDIF('Rent Roll'!$M26,CS$6,"Y")),
IF(CS$6&gt;'Rent Roll'!$L12,"-",
IF('Rent Roll'!$P12&gt;0,
IF(AND('Rent Roll'!$P12&gt;0,EDATE('Rent Roll'!$K12,'Rent Roll'!$P12*12)&gt;='Commercial Lease'!CS$6),
('Rent Roll'!$H12*'Rent Roll'!$D12/12)*((1+'Rent Roll'!$N12)^DATEDIF('Summary &amp; Purchase Assumptions'!$C$18,CS$6,"Y")),
OFFSET(CR18,0,-DATEDIF(EDATE('Rent Roll'!$K12,'Rent Roll'!$P12*12),CS$6,"M"))*((1+'Rent Roll'!$O12)^(DATEDIF(EDATE('Rent Roll'!$K12,'Rent Roll'!$P12*12),CS$6,"Y")+1))),('Rent Roll'!$H12*'Rent Roll'!$D12/12)*((1+'Rent Roll'!$N12)^DATEDIF('Summary &amp; Purchase Assumptions'!$C$18,CS$6,"Y")))))</f>
        <v>-</v>
      </c>
      <c r="CT18" s="227" t="str">
        <f ca="1">IF(CT$6&gt;='Rent Roll'!$M26,('Rent Roll'!$G26*'Rent Roll'!$D12/12)*((1+'Rent Roll'!$X26)^DATEDIF('Rent Roll'!$M26,CT$6,"Y")),
IF(CT$6&gt;'Rent Roll'!$L12,"-",
IF('Rent Roll'!$P12&gt;0,
IF(AND('Rent Roll'!$P12&gt;0,EDATE('Rent Roll'!$K12,'Rent Roll'!$P12*12)&gt;='Commercial Lease'!CT$6),
('Rent Roll'!$H12*'Rent Roll'!$D12/12)*((1+'Rent Roll'!$N12)^DATEDIF('Summary &amp; Purchase Assumptions'!$C$18,CT$6,"Y")),
OFFSET(CS18,0,-DATEDIF(EDATE('Rent Roll'!$K12,'Rent Roll'!$P12*12),CT$6,"M"))*((1+'Rent Roll'!$O12)^(DATEDIF(EDATE('Rent Roll'!$K12,'Rent Roll'!$P12*12),CT$6,"Y")+1))),('Rent Roll'!$H12*'Rent Roll'!$D12/12)*((1+'Rent Roll'!$N12)^DATEDIF('Summary &amp; Purchase Assumptions'!$C$18,CT$6,"Y")))))</f>
        <v>-</v>
      </c>
      <c r="CU18" s="227" t="str">
        <f ca="1">IF(CU$6&gt;='Rent Roll'!$M26,('Rent Roll'!$G26*'Rent Roll'!$D12/12)*((1+'Rent Roll'!$X26)^DATEDIF('Rent Roll'!$M26,CU$6,"Y")),
IF(CU$6&gt;'Rent Roll'!$L12,"-",
IF('Rent Roll'!$P12&gt;0,
IF(AND('Rent Roll'!$P12&gt;0,EDATE('Rent Roll'!$K12,'Rent Roll'!$P12*12)&gt;='Commercial Lease'!CU$6),
('Rent Roll'!$H12*'Rent Roll'!$D12/12)*((1+'Rent Roll'!$N12)^DATEDIF('Summary &amp; Purchase Assumptions'!$C$18,CU$6,"Y")),
OFFSET(CT18,0,-DATEDIF(EDATE('Rent Roll'!$K12,'Rent Roll'!$P12*12),CU$6,"M"))*((1+'Rent Roll'!$O12)^(DATEDIF(EDATE('Rent Roll'!$K12,'Rent Roll'!$P12*12),CU$6,"Y")+1))),('Rent Roll'!$H12*'Rent Roll'!$D12/12)*((1+'Rent Roll'!$N12)^DATEDIF('Summary &amp; Purchase Assumptions'!$C$18,CU$6,"Y")))))</f>
        <v>-</v>
      </c>
      <c r="CV18" s="227" t="str">
        <f ca="1">IF(CV$6&gt;='Rent Roll'!$M26,('Rent Roll'!$G26*'Rent Roll'!$D12/12)*((1+'Rent Roll'!$X26)^DATEDIF('Rent Roll'!$M26,CV$6,"Y")),
IF(CV$6&gt;'Rent Roll'!$L12,"-",
IF('Rent Roll'!$P12&gt;0,
IF(AND('Rent Roll'!$P12&gt;0,EDATE('Rent Roll'!$K12,'Rent Roll'!$P12*12)&gt;='Commercial Lease'!CV$6),
('Rent Roll'!$H12*'Rent Roll'!$D12/12)*((1+'Rent Roll'!$N12)^DATEDIF('Summary &amp; Purchase Assumptions'!$C$18,CV$6,"Y")),
OFFSET(CU18,0,-DATEDIF(EDATE('Rent Roll'!$K12,'Rent Roll'!$P12*12),CV$6,"M"))*((1+'Rent Roll'!$O12)^(DATEDIF(EDATE('Rent Roll'!$K12,'Rent Roll'!$P12*12),CV$6,"Y")+1))),('Rent Roll'!$H12*'Rent Roll'!$D12/12)*((1+'Rent Roll'!$N12)^DATEDIF('Summary &amp; Purchase Assumptions'!$C$18,CV$6,"Y")))))</f>
        <v>-</v>
      </c>
      <c r="CW18" s="227" t="str">
        <f ca="1">IF(CW$6&gt;='Rent Roll'!$M26,('Rent Roll'!$G26*'Rent Roll'!$D12/12)*((1+'Rent Roll'!$X26)^DATEDIF('Rent Roll'!$M26,CW$6,"Y")),
IF(CW$6&gt;'Rent Roll'!$L12,"-",
IF('Rent Roll'!$P12&gt;0,
IF(AND('Rent Roll'!$P12&gt;0,EDATE('Rent Roll'!$K12,'Rent Roll'!$P12*12)&gt;='Commercial Lease'!CW$6),
('Rent Roll'!$H12*'Rent Roll'!$D12/12)*((1+'Rent Roll'!$N12)^DATEDIF('Summary &amp; Purchase Assumptions'!$C$18,CW$6,"Y")),
OFFSET(CV18,0,-DATEDIF(EDATE('Rent Roll'!$K12,'Rent Roll'!$P12*12),CW$6,"M"))*((1+'Rent Roll'!$O12)^(DATEDIF(EDATE('Rent Roll'!$K12,'Rent Roll'!$P12*12),CW$6,"Y")+1))),('Rent Roll'!$H12*'Rent Roll'!$D12/12)*((1+'Rent Roll'!$N12)^DATEDIF('Summary &amp; Purchase Assumptions'!$C$18,CW$6,"Y")))))</f>
        <v>-</v>
      </c>
      <c r="CX18" s="227" t="str">
        <f ca="1">IF(CX$6&gt;='Rent Roll'!$M26,('Rent Roll'!$G26*'Rent Roll'!$D12/12)*((1+'Rent Roll'!$X26)^DATEDIF('Rent Roll'!$M26,CX$6,"Y")),
IF(CX$6&gt;'Rent Roll'!$L12,"-",
IF('Rent Roll'!$P12&gt;0,
IF(AND('Rent Roll'!$P12&gt;0,EDATE('Rent Roll'!$K12,'Rent Roll'!$P12*12)&gt;='Commercial Lease'!CX$6),
('Rent Roll'!$H12*'Rent Roll'!$D12/12)*((1+'Rent Roll'!$N12)^DATEDIF('Summary &amp; Purchase Assumptions'!$C$18,CX$6,"Y")),
OFFSET(CW18,0,-DATEDIF(EDATE('Rent Roll'!$K12,'Rent Roll'!$P12*12),CX$6,"M"))*((1+'Rent Roll'!$O12)^(DATEDIF(EDATE('Rent Roll'!$K12,'Rent Roll'!$P12*12),CX$6,"Y")+1))),('Rent Roll'!$H12*'Rent Roll'!$D12/12)*((1+'Rent Roll'!$N12)^DATEDIF('Summary &amp; Purchase Assumptions'!$C$18,CX$6,"Y")))))</f>
        <v>-</v>
      </c>
      <c r="CY18" s="227" t="str">
        <f ca="1">IF(CY$6&gt;='Rent Roll'!$M26,('Rent Roll'!$G26*'Rent Roll'!$D12/12)*((1+'Rent Roll'!$X26)^DATEDIF('Rent Roll'!$M26,CY$6,"Y")),
IF(CY$6&gt;'Rent Roll'!$L12,"-",
IF('Rent Roll'!$P12&gt;0,
IF(AND('Rent Roll'!$P12&gt;0,EDATE('Rent Roll'!$K12,'Rent Roll'!$P12*12)&gt;='Commercial Lease'!CY$6),
('Rent Roll'!$H12*'Rent Roll'!$D12/12)*((1+'Rent Roll'!$N12)^DATEDIF('Summary &amp; Purchase Assumptions'!$C$18,CY$6,"Y")),
OFFSET(CX18,0,-DATEDIF(EDATE('Rent Roll'!$K12,'Rent Roll'!$P12*12),CY$6,"M"))*((1+'Rent Roll'!$O12)^(DATEDIF(EDATE('Rent Roll'!$K12,'Rent Roll'!$P12*12),CY$6,"Y")+1))),('Rent Roll'!$H12*'Rent Roll'!$D12/12)*((1+'Rent Roll'!$N12)^DATEDIF('Summary &amp; Purchase Assumptions'!$C$18,CY$6,"Y")))))</f>
        <v>-</v>
      </c>
      <c r="CZ18" s="227" t="str">
        <f ca="1">IF(CZ$6&gt;='Rent Roll'!$M26,('Rent Roll'!$G26*'Rent Roll'!$D12/12)*((1+'Rent Roll'!$X26)^DATEDIF('Rent Roll'!$M26,CZ$6,"Y")),
IF(CZ$6&gt;'Rent Roll'!$L12,"-",
IF('Rent Roll'!$P12&gt;0,
IF(AND('Rent Roll'!$P12&gt;0,EDATE('Rent Roll'!$K12,'Rent Roll'!$P12*12)&gt;='Commercial Lease'!CZ$6),
('Rent Roll'!$H12*'Rent Roll'!$D12/12)*((1+'Rent Roll'!$N12)^DATEDIF('Summary &amp; Purchase Assumptions'!$C$18,CZ$6,"Y")),
OFFSET(CY18,0,-DATEDIF(EDATE('Rent Roll'!$K12,'Rent Roll'!$P12*12),CZ$6,"M"))*((1+'Rent Roll'!$O12)^(DATEDIF(EDATE('Rent Roll'!$K12,'Rent Roll'!$P12*12),CZ$6,"Y")+1))),('Rent Roll'!$H12*'Rent Roll'!$D12/12)*((1+'Rent Roll'!$N12)^DATEDIF('Summary &amp; Purchase Assumptions'!$C$18,CZ$6,"Y")))))</f>
        <v>-</v>
      </c>
      <c r="DA18" s="227" t="str">
        <f ca="1">IF(DA$6&gt;='Rent Roll'!$M26,('Rent Roll'!$G26*'Rent Roll'!$D12/12)*((1+'Rent Roll'!$X26)^DATEDIF('Rent Roll'!$M26,DA$6,"Y")),
IF(DA$6&gt;'Rent Roll'!$L12,"-",
IF('Rent Roll'!$P12&gt;0,
IF(AND('Rent Roll'!$P12&gt;0,EDATE('Rent Roll'!$K12,'Rent Roll'!$P12*12)&gt;='Commercial Lease'!DA$6),
('Rent Roll'!$H12*'Rent Roll'!$D12/12)*((1+'Rent Roll'!$N12)^DATEDIF('Summary &amp; Purchase Assumptions'!$C$18,DA$6,"Y")),
OFFSET(CZ18,0,-DATEDIF(EDATE('Rent Roll'!$K12,'Rent Roll'!$P12*12),DA$6,"M"))*((1+'Rent Roll'!$O12)^(DATEDIF(EDATE('Rent Roll'!$K12,'Rent Roll'!$P12*12),DA$6,"Y")+1))),('Rent Roll'!$H12*'Rent Roll'!$D12/12)*((1+'Rent Roll'!$N12)^DATEDIF('Summary &amp; Purchase Assumptions'!$C$18,DA$6,"Y")))))</f>
        <v>-</v>
      </c>
      <c r="DB18" s="227" t="str">
        <f ca="1">IF(DB$6&gt;='Rent Roll'!$M26,('Rent Roll'!$G26*'Rent Roll'!$D12/12)*((1+'Rent Roll'!$X26)^DATEDIF('Rent Roll'!$M26,DB$6,"Y")),
IF(DB$6&gt;'Rent Roll'!$L12,"-",
IF('Rent Roll'!$P12&gt;0,
IF(AND('Rent Roll'!$P12&gt;0,EDATE('Rent Roll'!$K12,'Rent Roll'!$P12*12)&gt;='Commercial Lease'!DB$6),
('Rent Roll'!$H12*'Rent Roll'!$D12/12)*((1+'Rent Roll'!$N12)^DATEDIF('Summary &amp; Purchase Assumptions'!$C$18,DB$6,"Y")),
OFFSET(DA18,0,-DATEDIF(EDATE('Rent Roll'!$K12,'Rent Roll'!$P12*12),DB$6,"M"))*((1+'Rent Roll'!$O12)^(DATEDIF(EDATE('Rent Roll'!$K12,'Rent Roll'!$P12*12),DB$6,"Y")+1))),('Rent Roll'!$H12*'Rent Roll'!$D12/12)*((1+'Rent Roll'!$N12)^DATEDIF('Summary &amp; Purchase Assumptions'!$C$18,DB$6,"Y")))))</f>
        <v>-</v>
      </c>
      <c r="DC18" s="227" t="str">
        <f ca="1">IF(DC$6&gt;='Rent Roll'!$M26,('Rent Roll'!$G26*'Rent Roll'!$D12/12)*((1+'Rent Roll'!$X26)^DATEDIF('Rent Roll'!$M26,DC$6,"Y")),
IF(DC$6&gt;'Rent Roll'!$L12,"-",
IF('Rent Roll'!$P12&gt;0,
IF(AND('Rent Roll'!$P12&gt;0,EDATE('Rent Roll'!$K12,'Rent Roll'!$P12*12)&gt;='Commercial Lease'!DC$6),
('Rent Roll'!$H12*'Rent Roll'!$D12/12)*((1+'Rent Roll'!$N12)^DATEDIF('Summary &amp; Purchase Assumptions'!$C$18,DC$6,"Y")),
OFFSET(DB18,0,-DATEDIF(EDATE('Rent Roll'!$K12,'Rent Roll'!$P12*12),DC$6,"M"))*((1+'Rent Roll'!$O12)^(DATEDIF(EDATE('Rent Roll'!$K12,'Rent Roll'!$P12*12),DC$6,"Y")+1))),('Rent Roll'!$H12*'Rent Roll'!$D12/12)*((1+'Rent Roll'!$N12)^DATEDIF('Summary &amp; Purchase Assumptions'!$C$18,DC$6,"Y")))))</f>
        <v>-</v>
      </c>
      <c r="DD18" s="227" t="str">
        <f ca="1">IF(DD$6&gt;='Rent Roll'!$M26,('Rent Roll'!$G26*'Rent Roll'!$D12/12)*((1+'Rent Roll'!$X26)^DATEDIF('Rent Roll'!$M26,DD$6,"Y")),
IF(DD$6&gt;'Rent Roll'!$L12,"-",
IF('Rent Roll'!$P12&gt;0,
IF(AND('Rent Roll'!$P12&gt;0,EDATE('Rent Roll'!$K12,'Rent Roll'!$P12*12)&gt;='Commercial Lease'!DD$6),
('Rent Roll'!$H12*'Rent Roll'!$D12/12)*((1+'Rent Roll'!$N12)^DATEDIF('Summary &amp; Purchase Assumptions'!$C$18,DD$6,"Y")),
OFFSET(DC18,0,-DATEDIF(EDATE('Rent Roll'!$K12,'Rent Roll'!$P12*12),DD$6,"M"))*((1+'Rent Roll'!$O12)^(DATEDIF(EDATE('Rent Roll'!$K12,'Rent Roll'!$P12*12),DD$6,"Y")+1))),('Rent Roll'!$H12*'Rent Roll'!$D12/12)*((1+'Rent Roll'!$N12)^DATEDIF('Summary &amp; Purchase Assumptions'!$C$18,DD$6,"Y")))))</f>
        <v>-</v>
      </c>
      <c r="DE18" s="227" t="str">
        <f ca="1">IF(DE$6&gt;='Rent Roll'!$M26,('Rent Roll'!$G26*'Rent Roll'!$D12/12)*((1+'Rent Roll'!$X26)^DATEDIF('Rent Roll'!$M26,DE$6,"Y")),
IF(DE$6&gt;'Rent Roll'!$L12,"-",
IF('Rent Roll'!$P12&gt;0,
IF(AND('Rent Roll'!$P12&gt;0,EDATE('Rent Roll'!$K12,'Rent Roll'!$P12*12)&gt;='Commercial Lease'!DE$6),
('Rent Roll'!$H12*'Rent Roll'!$D12/12)*((1+'Rent Roll'!$N12)^DATEDIF('Summary &amp; Purchase Assumptions'!$C$18,DE$6,"Y")),
OFFSET(DD18,0,-DATEDIF(EDATE('Rent Roll'!$K12,'Rent Roll'!$P12*12),DE$6,"M"))*((1+'Rent Roll'!$O12)^(DATEDIF(EDATE('Rent Roll'!$K12,'Rent Roll'!$P12*12),DE$6,"Y")+1))),('Rent Roll'!$H12*'Rent Roll'!$D12/12)*((1+'Rent Roll'!$N12)^DATEDIF('Summary &amp; Purchase Assumptions'!$C$18,DE$6,"Y")))))</f>
        <v>-</v>
      </c>
      <c r="DF18" s="227" t="str">
        <f ca="1">IF(DF$6&gt;='Rent Roll'!$M26,('Rent Roll'!$G26*'Rent Roll'!$D12/12)*((1+'Rent Roll'!$X26)^DATEDIF('Rent Roll'!$M26,DF$6,"Y")),
IF(DF$6&gt;'Rent Roll'!$L12,"-",
IF('Rent Roll'!$P12&gt;0,
IF(AND('Rent Roll'!$P12&gt;0,EDATE('Rent Roll'!$K12,'Rent Roll'!$P12*12)&gt;='Commercial Lease'!DF$6),
('Rent Roll'!$H12*'Rent Roll'!$D12/12)*((1+'Rent Roll'!$N12)^DATEDIF('Summary &amp; Purchase Assumptions'!$C$18,DF$6,"Y")),
OFFSET(DE18,0,-DATEDIF(EDATE('Rent Roll'!$K12,'Rent Roll'!$P12*12),DF$6,"M"))*((1+'Rent Roll'!$O12)^(DATEDIF(EDATE('Rent Roll'!$K12,'Rent Roll'!$P12*12),DF$6,"Y")+1))),('Rent Roll'!$H12*'Rent Roll'!$D12/12)*((1+'Rent Roll'!$N12)^DATEDIF('Summary &amp; Purchase Assumptions'!$C$18,DF$6,"Y")))))</f>
        <v>-</v>
      </c>
      <c r="DG18" s="227" t="str">
        <f ca="1">IF(DG$6&gt;='Rent Roll'!$M26,('Rent Roll'!$G26*'Rent Roll'!$D12/12)*((1+'Rent Roll'!$X26)^DATEDIF('Rent Roll'!$M26,DG$6,"Y")),
IF(DG$6&gt;'Rent Roll'!$L12,"-",
IF('Rent Roll'!$P12&gt;0,
IF(AND('Rent Roll'!$P12&gt;0,EDATE('Rent Roll'!$K12,'Rent Roll'!$P12*12)&gt;='Commercial Lease'!DG$6),
('Rent Roll'!$H12*'Rent Roll'!$D12/12)*((1+'Rent Roll'!$N12)^DATEDIF('Summary &amp; Purchase Assumptions'!$C$18,DG$6,"Y")),
OFFSET(DF18,0,-DATEDIF(EDATE('Rent Roll'!$K12,'Rent Roll'!$P12*12),DG$6,"M"))*((1+'Rent Roll'!$O12)^(DATEDIF(EDATE('Rent Roll'!$K12,'Rent Roll'!$P12*12),DG$6,"Y")+1))),('Rent Roll'!$H12*'Rent Roll'!$D12/12)*((1+'Rent Roll'!$N12)^DATEDIF('Summary &amp; Purchase Assumptions'!$C$18,DG$6,"Y")))))</f>
        <v>-</v>
      </c>
      <c r="DH18" s="227" t="str">
        <f ca="1">IF(DH$6&gt;='Rent Roll'!$M26,('Rent Roll'!$G26*'Rent Roll'!$D12/12)*((1+'Rent Roll'!$X26)^DATEDIF('Rent Roll'!$M26,DH$6,"Y")),
IF(DH$6&gt;'Rent Roll'!$L12,"-",
IF('Rent Roll'!$P12&gt;0,
IF(AND('Rent Roll'!$P12&gt;0,EDATE('Rent Roll'!$K12,'Rent Roll'!$P12*12)&gt;='Commercial Lease'!DH$6),
('Rent Roll'!$H12*'Rent Roll'!$D12/12)*((1+'Rent Roll'!$N12)^DATEDIF('Summary &amp; Purchase Assumptions'!$C$18,DH$6,"Y")),
OFFSET(DG18,0,-DATEDIF(EDATE('Rent Roll'!$K12,'Rent Roll'!$P12*12),DH$6,"M"))*((1+'Rent Roll'!$O12)^(DATEDIF(EDATE('Rent Roll'!$K12,'Rent Roll'!$P12*12),DH$6,"Y")+1))),('Rent Roll'!$H12*'Rent Roll'!$D12/12)*((1+'Rent Roll'!$N12)^DATEDIF('Summary &amp; Purchase Assumptions'!$C$18,DH$6,"Y")))))</f>
        <v>-</v>
      </c>
      <c r="DI18" s="227" t="str">
        <f ca="1">IF(DI$6&gt;='Rent Roll'!$M26,('Rent Roll'!$G26*'Rent Roll'!$D12/12)*((1+'Rent Roll'!$X26)^DATEDIF('Rent Roll'!$M26,DI$6,"Y")),
IF(DI$6&gt;'Rent Roll'!$L12,"-",
IF('Rent Roll'!$P12&gt;0,
IF(AND('Rent Roll'!$P12&gt;0,EDATE('Rent Roll'!$K12,'Rent Roll'!$P12*12)&gt;='Commercial Lease'!DI$6),
('Rent Roll'!$H12*'Rent Roll'!$D12/12)*((1+'Rent Roll'!$N12)^DATEDIF('Summary &amp; Purchase Assumptions'!$C$18,DI$6,"Y")),
OFFSET(DH18,0,-DATEDIF(EDATE('Rent Roll'!$K12,'Rent Roll'!$P12*12),DI$6,"M"))*((1+'Rent Roll'!$O12)^(DATEDIF(EDATE('Rent Roll'!$K12,'Rent Roll'!$P12*12),DI$6,"Y")+1))),('Rent Roll'!$H12*'Rent Roll'!$D12/12)*((1+'Rent Roll'!$N12)^DATEDIF('Summary &amp; Purchase Assumptions'!$C$18,DI$6,"Y")))))</f>
        <v>-</v>
      </c>
      <c r="DJ18" s="227" t="str">
        <f ca="1">IF(DJ$6&gt;='Rent Roll'!$M26,('Rent Roll'!$G26*'Rent Roll'!$D12/12)*((1+'Rent Roll'!$X26)^DATEDIF('Rent Roll'!$M26,DJ$6,"Y")),
IF(DJ$6&gt;'Rent Roll'!$L12,"-",
IF('Rent Roll'!$P12&gt;0,
IF(AND('Rent Roll'!$P12&gt;0,EDATE('Rent Roll'!$K12,'Rent Roll'!$P12*12)&gt;='Commercial Lease'!DJ$6),
('Rent Roll'!$H12*'Rent Roll'!$D12/12)*((1+'Rent Roll'!$N12)^DATEDIF('Summary &amp; Purchase Assumptions'!$C$18,DJ$6,"Y")),
OFFSET(DI18,0,-DATEDIF(EDATE('Rent Roll'!$K12,'Rent Roll'!$P12*12),DJ$6,"M"))*((1+'Rent Roll'!$O12)^(DATEDIF(EDATE('Rent Roll'!$K12,'Rent Roll'!$P12*12),DJ$6,"Y")+1))),('Rent Roll'!$H12*'Rent Roll'!$D12/12)*((1+'Rent Roll'!$N12)^DATEDIF('Summary &amp; Purchase Assumptions'!$C$18,DJ$6,"Y")))))</f>
        <v>-</v>
      </c>
      <c r="DK18" s="227" t="str">
        <f ca="1">IF(DK$6&gt;='Rent Roll'!$M26,('Rent Roll'!$G26*'Rent Roll'!$D12/12)*((1+'Rent Roll'!$X26)^DATEDIF('Rent Roll'!$M26,DK$6,"Y")),
IF(DK$6&gt;'Rent Roll'!$L12,"-",
IF('Rent Roll'!$P12&gt;0,
IF(AND('Rent Roll'!$P12&gt;0,EDATE('Rent Roll'!$K12,'Rent Roll'!$P12*12)&gt;='Commercial Lease'!DK$6),
('Rent Roll'!$H12*'Rent Roll'!$D12/12)*((1+'Rent Roll'!$N12)^DATEDIF('Summary &amp; Purchase Assumptions'!$C$18,DK$6,"Y")),
OFFSET(DJ18,0,-DATEDIF(EDATE('Rent Roll'!$K12,'Rent Roll'!$P12*12),DK$6,"M"))*((1+'Rent Roll'!$O12)^(DATEDIF(EDATE('Rent Roll'!$K12,'Rent Roll'!$P12*12),DK$6,"Y")+1))),('Rent Roll'!$H12*'Rent Roll'!$D12/12)*((1+'Rent Roll'!$N12)^DATEDIF('Summary &amp; Purchase Assumptions'!$C$18,DK$6,"Y")))))</f>
        <v>-</v>
      </c>
      <c r="DL18" s="227" t="str">
        <f ca="1">IF(DL$6&gt;='Rent Roll'!$M26,('Rent Roll'!$G26*'Rent Roll'!$D12/12)*((1+'Rent Roll'!$X26)^DATEDIF('Rent Roll'!$M26,DL$6,"Y")),
IF(DL$6&gt;'Rent Roll'!$L12,"-",
IF('Rent Roll'!$P12&gt;0,
IF(AND('Rent Roll'!$P12&gt;0,EDATE('Rent Roll'!$K12,'Rent Roll'!$P12*12)&gt;='Commercial Lease'!DL$6),
('Rent Roll'!$H12*'Rent Roll'!$D12/12)*((1+'Rent Roll'!$N12)^DATEDIF('Summary &amp; Purchase Assumptions'!$C$18,DL$6,"Y")),
OFFSET(DK18,0,-DATEDIF(EDATE('Rent Roll'!$K12,'Rent Roll'!$P12*12),DL$6,"M"))*((1+'Rent Roll'!$O12)^(DATEDIF(EDATE('Rent Roll'!$K12,'Rent Roll'!$P12*12),DL$6,"Y")+1))),('Rent Roll'!$H12*'Rent Roll'!$D12/12)*((1+'Rent Roll'!$N12)^DATEDIF('Summary &amp; Purchase Assumptions'!$C$18,DL$6,"Y")))))</f>
        <v>-</v>
      </c>
      <c r="DM18" s="227" t="str">
        <f ca="1">IF(DM$6&gt;='Rent Roll'!$M26,('Rent Roll'!$G26*'Rent Roll'!$D12/12)*((1+'Rent Roll'!$X26)^DATEDIF('Rent Roll'!$M26,DM$6,"Y")),
IF(DM$6&gt;'Rent Roll'!$L12,"-",
IF('Rent Roll'!$P12&gt;0,
IF(AND('Rent Roll'!$P12&gt;0,EDATE('Rent Roll'!$K12,'Rent Roll'!$P12*12)&gt;='Commercial Lease'!DM$6),
('Rent Roll'!$H12*'Rent Roll'!$D12/12)*((1+'Rent Roll'!$N12)^DATEDIF('Summary &amp; Purchase Assumptions'!$C$18,DM$6,"Y")),
OFFSET(DL18,0,-DATEDIF(EDATE('Rent Roll'!$K12,'Rent Roll'!$P12*12),DM$6,"M"))*((1+'Rent Roll'!$O12)^(DATEDIF(EDATE('Rent Roll'!$K12,'Rent Roll'!$P12*12),DM$6,"Y")+1))),('Rent Roll'!$H12*'Rent Roll'!$D12/12)*((1+'Rent Roll'!$N12)^DATEDIF('Summary &amp; Purchase Assumptions'!$C$18,DM$6,"Y")))))</f>
        <v>-</v>
      </c>
      <c r="DN18" s="227" t="str">
        <f ca="1">IF(DN$6&gt;='Rent Roll'!$M26,('Rent Roll'!$G26*'Rent Roll'!$D12/12)*((1+'Rent Roll'!$X26)^DATEDIF('Rent Roll'!$M26,DN$6,"Y")),
IF(DN$6&gt;'Rent Roll'!$L12,"-",
IF('Rent Roll'!$P12&gt;0,
IF(AND('Rent Roll'!$P12&gt;0,EDATE('Rent Roll'!$K12,'Rent Roll'!$P12*12)&gt;='Commercial Lease'!DN$6),
('Rent Roll'!$H12*'Rent Roll'!$D12/12)*((1+'Rent Roll'!$N12)^DATEDIF('Summary &amp; Purchase Assumptions'!$C$18,DN$6,"Y")),
OFFSET(DM18,0,-DATEDIF(EDATE('Rent Roll'!$K12,'Rent Roll'!$P12*12),DN$6,"M"))*((1+'Rent Roll'!$O12)^(DATEDIF(EDATE('Rent Roll'!$K12,'Rent Roll'!$P12*12),DN$6,"Y")+1))),('Rent Roll'!$H12*'Rent Roll'!$D12/12)*((1+'Rent Roll'!$N12)^DATEDIF('Summary &amp; Purchase Assumptions'!$C$18,DN$6,"Y")))))</f>
        <v>-</v>
      </c>
      <c r="DO18" s="227" t="str">
        <f ca="1">IF(DO$6&gt;='Rent Roll'!$M26,('Rent Roll'!$G26*'Rent Roll'!$D12/12)*((1+'Rent Roll'!$X26)^DATEDIF('Rent Roll'!$M26,DO$6,"Y")),
IF(DO$6&gt;'Rent Roll'!$L12,"-",
IF('Rent Roll'!$P12&gt;0,
IF(AND('Rent Roll'!$P12&gt;0,EDATE('Rent Roll'!$K12,'Rent Roll'!$P12*12)&gt;='Commercial Lease'!DO$6),
('Rent Roll'!$H12*'Rent Roll'!$D12/12)*((1+'Rent Roll'!$N12)^DATEDIF('Summary &amp; Purchase Assumptions'!$C$18,DO$6,"Y")),
OFFSET(DN18,0,-DATEDIF(EDATE('Rent Roll'!$K12,'Rent Roll'!$P12*12),DO$6,"M"))*((1+'Rent Roll'!$O12)^(DATEDIF(EDATE('Rent Roll'!$K12,'Rent Roll'!$P12*12),DO$6,"Y")+1))),('Rent Roll'!$H12*'Rent Roll'!$D12/12)*((1+'Rent Roll'!$N12)^DATEDIF('Summary &amp; Purchase Assumptions'!$C$18,DO$6,"Y")))))</f>
        <v>-</v>
      </c>
      <c r="DP18" s="227" t="str">
        <f ca="1">IF(DP$6&gt;='Rent Roll'!$M26,('Rent Roll'!$G26*'Rent Roll'!$D12/12)*((1+'Rent Roll'!$X26)^DATEDIF('Rent Roll'!$M26,DP$6,"Y")),
IF(DP$6&gt;'Rent Roll'!$L12,"-",
IF('Rent Roll'!$P12&gt;0,
IF(AND('Rent Roll'!$P12&gt;0,EDATE('Rent Roll'!$K12,'Rent Roll'!$P12*12)&gt;='Commercial Lease'!DP$6),
('Rent Roll'!$H12*'Rent Roll'!$D12/12)*((1+'Rent Roll'!$N12)^DATEDIF('Summary &amp; Purchase Assumptions'!$C$18,DP$6,"Y")),
OFFSET(DO18,0,-DATEDIF(EDATE('Rent Roll'!$K12,'Rent Roll'!$P12*12),DP$6,"M"))*((1+'Rent Roll'!$O12)^(DATEDIF(EDATE('Rent Roll'!$K12,'Rent Roll'!$P12*12),DP$6,"Y")+1))),('Rent Roll'!$H12*'Rent Roll'!$D12/12)*((1+'Rent Roll'!$N12)^DATEDIF('Summary &amp; Purchase Assumptions'!$C$18,DP$6,"Y")))))</f>
        <v>-</v>
      </c>
      <c r="DQ18" s="227" t="str">
        <f ca="1">IF(DQ$6&gt;='Rent Roll'!$M26,('Rent Roll'!$G26*'Rent Roll'!$D12/12)*((1+'Rent Roll'!$X26)^DATEDIF('Rent Roll'!$M26,DQ$6,"Y")),
IF(DQ$6&gt;'Rent Roll'!$L12,"-",
IF('Rent Roll'!$P12&gt;0,
IF(AND('Rent Roll'!$P12&gt;0,EDATE('Rent Roll'!$K12,'Rent Roll'!$P12*12)&gt;='Commercial Lease'!DQ$6),
('Rent Roll'!$H12*'Rent Roll'!$D12/12)*((1+'Rent Roll'!$N12)^DATEDIF('Summary &amp; Purchase Assumptions'!$C$18,DQ$6,"Y")),
OFFSET(DP18,0,-DATEDIF(EDATE('Rent Roll'!$K12,'Rent Roll'!$P12*12),DQ$6,"M"))*((1+'Rent Roll'!$O12)^(DATEDIF(EDATE('Rent Roll'!$K12,'Rent Roll'!$P12*12),DQ$6,"Y")+1))),('Rent Roll'!$H12*'Rent Roll'!$D12/12)*((1+'Rent Roll'!$N12)^DATEDIF('Summary &amp; Purchase Assumptions'!$C$18,DQ$6,"Y")))))</f>
        <v>-</v>
      </c>
      <c r="DR18" s="227" t="str">
        <f ca="1">IF(DR$6&gt;='Rent Roll'!$M26,('Rent Roll'!$G26*'Rent Roll'!$D12/12)*((1+'Rent Roll'!$X26)^DATEDIF('Rent Roll'!$M26,DR$6,"Y")),
IF(DR$6&gt;'Rent Roll'!$L12,"-",
IF('Rent Roll'!$P12&gt;0,
IF(AND('Rent Roll'!$P12&gt;0,EDATE('Rent Roll'!$K12,'Rent Roll'!$P12*12)&gt;='Commercial Lease'!DR$6),
('Rent Roll'!$H12*'Rent Roll'!$D12/12)*((1+'Rent Roll'!$N12)^DATEDIF('Summary &amp; Purchase Assumptions'!$C$18,DR$6,"Y")),
OFFSET(DQ18,0,-DATEDIF(EDATE('Rent Roll'!$K12,'Rent Roll'!$P12*12),DR$6,"M"))*((1+'Rent Roll'!$O12)^(DATEDIF(EDATE('Rent Roll'!$K12,'Rent Roll'!$P12*12),DR$6,"Y")+1))),('Rent Roll'!$H12*'Rent Roll'!$D12/12)*((1+'Rent Roll'!$N12)^DATEDIF('Summary &amp; Purchase Assumptions'!$C$18,DR$6,"Y")))))</f>
        <v>-</v>
      </c>
      <c r="DS18" s="227" t="str">
        <f ca="1">IF(DS$6&gt;='Rent Roll'!$M26,('Rent Roll'!$G26*'Rent Roll'!$D12/12)*((1+'Rent Roll'!$X26)^DATEDIF('Rent Roll'!$M26,DS$6,"Y")),
IF(DS$6&gt;'Rent Roll'!$L12,"-",
IF('Rent Roll'!$P12&gt;0,
IF(AND('Rent Roll'!$P12&gt;0,EDATE('Rent Roll'!$K12,'Rent Roll'!$P12*12)&gt;='Commercial Lease'!DS$6),
('Rent Roll'!$H12*'Rent Roll'!$D12/12)*((1+'Rent Roll'!$N12)^DATEDIF('Summary &amp; Purchase Assumptions'!$C$18,DS$6,"Y")),
OFFSET(DR18,0,-DATEDIF(EDATE('Rent Roll'!$K12,'Rent Roll'!$P12*12),DS$6,"M"))*((1+'Rent Roll'!$O12)^(DATEDIF(EDATE('Rent Roll'!$K12,'Rent Roll'!$P12*12),DS$6,"Y")+1))),('Rent Roll'!$H12*'Rent Roll'!$D12/12)*((1+'Rent Roll'!$N12)^DATEDIF('Summary &amp; Purchase Assumptions'!$C$18,DS$6,"Y")))))</f>
        <v>-</v>
      </c>
      <c r="DT18" s="227" t="str">
        <f ca="1">IF(DT$6&gt;='Rent Roll'!$M26,('Rent Roll'!$G26*'Rent Roll'!$D12/12)*((1+'Rent Roll'!$X26)^DATEDIF('Rent Roll'!$M26,DT$6,"Y")),
IF(DT$6&gt;'Rent Roll'!$L12,"-",
IF('Rent Roll'!$P12&gt;0,
IF(AND('Rent Roll'!$P12&gt;0,EDATE('Rent Roll'!$K12,'Rent Roll'!$P12*12)&gt;='Commercial Lease'!DT$6),
('Rent Roll'!$H12*'Rent Roll'!$D12/12)*((1+'Rent Roll'!$N12)^DATEDIF('Summary &amp; Purchase Assumptions'!$C$18,DT$6,"Y")),
OFFSET(DS18,0,-DATEDIF(EDATE('Rent Roll'!$K12,'Rent Roll'!$P12*12),DT$6,"M"))*((1+'Rent Roll'!$O12)^(DATEDIF(EDATE('Rent Roll'!$K12,'Rent Roll'!$P12*12),DT$6,"Y")+1))),('Rent Roll'!$H12*'Rent Roll'!$D12/12)*((1+'Rent Roll'!$N12)^DATEDIF('Summary &amp; Purchase Assumptions'!$C$18,DT$6,"Y")))))</f>
        <v>-</v>
      </c>
      <c r="DU18" s="227" t="str">
        <f ca="1">IF(DU$6&gt;='Rent Roll'!$M26,('Rent Roll'!$G26*'Rent Roll'!$D12/12)*((1+'Rent Roll'!$X26)^DATEDIF('Rent Roll'!$M26,DU$6,"Y")),
IF(DU$6&gt;'Rent Roll'!$L12,"-",
IF('Rent Roll'!$P12&gt;0,
IF(AND('Rent Roll'!$P12&gt;0,EDATE('Rent Roll'!$K12,'Rent Roll'!$P12*12)&gt;='Commercial Lease'!DU$6),
('Rent Roll'!$H12*'Rent Roll'!$D12/12)*((1+'Rent Roll'!$N12)^DATEDIF('Summary &amp; Purchase Assumptions'!$C$18,DU$6,"Y")),
OFFSET(DT18,0,-DATEDIF(EDATE('Rent Roll'!$K12,'Rent Roll'!$P12*12),DU$6,"M"))*((1+'Rent Roll'!$O12)^(DATEDIF(EDATE('Rent Roll'!$K12,'Rent Roll'!$P12*12),DU$6,"Y")+1))),('Rent Roll'!$H12*'Rent Roll'!$D12/12)*((1+'Rent Roll'!$N12)^DATEDIF('Summary &amp; Purchase Assumptions'!$C$18,DU$6,"Y")))))</f>
        <v>-</v>
      </c>
      <c r="DV18" s="227" t="str">
        <f ca="1">IF(DV$6&gt;='Rent Roll'!$M26,('Rent Roll'!$G26*'Rent Roll'!$D12/12)*((1+'Rent Roll'!$X26)^DATEDIF('Rent Roll'!$M26,DV$6,"Y")),
IF(DV$6&gt;'Rent Roll'!$L12,"-",
IF('Rent Roll'!$P12&gt;0,
IF(AND('Rent Roll'!$P12&gt;0,EDATE('Rent Roll'!$K12,'Rent Roll'!$P12*12)&gt;='Commercial Lease'!DV$6),
('Rent Roll'!$H12*'Rent Roll'!$D12/12)*((1+'Rent Roll'!$N12)^DATEDIF('Summary &amp; Purchase Assumptions'!$C$18,DV$6,"Y")),
OFFSET(DU18,0,-DATEDIF(EDATE('Rent Roll'!$K12,'Rent Roll'!$P12*12),DV$6,"M"))*((1+'Rent Roll'!$O12)^(DATEDIF(EDATE('Rent Roll'!$K12,'Rent Roll'!$P12*12),DV$6,"Y")+1))),('Rent Roll'!$H12*'Rent Roll'!$D12/12)*((1+'Rent Roll'!$N12)^DATEDIF('Summary &amp; Purchase Assumptions'!$C$18,DV$6,"Y")))))</f>
        <v>-</v>
      </c>
      <c r="DW18" s="227" t="str">
        <f ca="1">IF(DW$6&gt;='Rent Roll'!$M26,('Rent Roll'!$G26*'Rent Roll'!$D12/12)*((1+'Rent Roll'!$X26)^DATEDIF('Rent Roll'!$M26,DW$6,"Y")),
IF(DW$6&gt;'Rent Roll'!$L12,"-",
IF('Rent Roll'!$P12&gt;0,
IF(AND('Rent Roll'!$P12&gt;0,EDATE('Rent Roll'!$K12,'Rent Roll'!$P12*12)&gt;='Commercial Lease'!DW$6),
('Rent Roll'!$H12*'Rent Roll'!$D12/12)*((1+'Rent Roll'!$N12)^DATEDIF('Summary &amp; Purchase Assumptions'!$C$18,DW$6,"Y")),
OFFSET(DV18,0,-DATEDIF(EDATE('Rent Roll'!$K12,'Rent Roll'!$P12*12),DW$6,"M"))*((1+'Rent Roll'!$O12)^(DATEDIF(EDATE('Rent Roll'!$K12,'Rent Roll'!$P12*12),DW$6,"Y")+1))),('Rent Roll'!$H12*'Rent Roll'!$D12/12)*((1+'Rent Roll'!$N12)^DATEDIF('Summary &amp; Purchase Assumptions'!$C$18,DW$6,"Y")))))</f>
        <v>-</v>
      </c>
      <c r="DX18" s="227" t="str">
        <f ca="1">IF(DX$6&gt;='Rent Roll'!$M26,('Rent Roll'!$G26*'Rent Roll'!$D12/12)*((1+'Rent Roll'!$X26)^DATEDIF('Rent Roll'!$M26,DX$6,"Y")),
IF(DX$6&gt;'Rent Roll'!$L12,"-",
IF('Rent Roll'!$P12&gt;0,
IF(AND('Rent Roll'!$P12&gt;0,EDATE('Rent Roll'!$K12,'Rent Roll'!$P12*12)&gt;='Commercial Lease'!DX$6),
('Rent Roll'!$H12*'Rent Roll'!$D12/12)*((1+'Rent Roll'!$N12)^DATEDIF('Summary &amp; Purchase Assumptions'!$C$18,DX$6,"Y")),
OFFSET(DW18,0,-DATEDIF(EDATE('Rent Roll'!$K12,'Rent Roll'!$P12*12),DX$6,"M"))*((1+'Rent Roll'!$O12)^(DATEDIF(EDATE('Rent Roll'!$K12,'Rent Roll'!$P12*12),DX$6,"Y")+1))),('Rent Roll'!$H12*'Rent Roll'!$D12/12)*((1+'Rent Roll'!$N12)^DATEDIF('Summary &amp; Purchase Assumptions'!$C$18,DX$6,"Y")))))</f>
        <v>-</v>
      </c>
      <c r="DY18" s="227" t="str">
        <f ca="1">IF(DY$6&gt;='Rent Roll'!$M26,('Rent Roll'!$G26*'Rent Roll'!$D12/12)*((1+'Rent Roll'!$X26)^DATEDIF('Rent Roll'!$M26,DY$6,"Y")),
IF(DY$6&gt;'Rent Roll'!$L12,"-",
IF('Rent Roll'!$P12&gt;0,
IF(AND('Rent Roll'!$P12&gt;0,EDATE('Rent Roll'!$K12,'Rent Roll'!$P12*12)&gt;='Commercial Lease'!DY$6),
('Rent Roll'!$H12*'Rent Roll'!$D12/12)*((1+'Rent Roll'!$N12)^DATEDIF('Summary &amp; Purchase Assumptions'!$C$18,DY$6,"Y")),
OFFSET(DX18,0,-DATEDIF(EDATE('Rent Roll'!$K12,'Rent Roll'!$P12*12),DY$6,"M"))*((1+'Rent Roll'!$O12)^(DATEDIF(EDATE('Rent Roll'!$K12,'Rent Roll'!$P12*12),DY$6,"Y")+1))),('Rent Roll'!$H12*'Rent Roll'!$D12/12)*((1+'Rent Roll'!$N12)^DATEDIF('Summary &amp; Purchase Assumptions'!$C$18,DY$6,"Y")))))</f>
        <v>-</v>
      </c>
      <c r="DZ18" s="227" t="str">
        <f ca="1">IF(DZ$6&gt;='Rent Roll'!$M26,('Rent Roll'!$G26*'Rent Roll'!$D12/12)*((1+'Rent Roll'!$X26)^DATEDIF('Rent Roll'!$M26,DZ$6,"Y")),
IF(DZ$6&gt;'Rent Roll'!$L12,"-",
IF('Rent Roll'!$P12&gt;0,
IF(AND('Rent Roll'!$P12&gt;0,EDATE('Rent Roll'!$K12,'Rent Roll'!$P12*12)&gt;='Commercial Lease'!DZ$6),
('Rent Roll'!$H12*'Rent Roll'!$D12/12)*((1+'Rent Roll'!$N12)^DATEDIF('Summary &amp; Purchase Assumptions'!$C$18,DZ$6,"Y")),
OFFSET(DY18,0,-DATEDIF(EDATE('Rent Roll'!$K12,'Rent Roll'!$P12*12),DZ$6,"M"))*((1+'Rent Roll'!$O12)^(DATEDIF(EDATE('Rent Roll'!$K12,'Rent Roll'!$P12*12),DZ$6,"Y")+1))),('Rent Roll'!$H12*'Rent Roll'!$D12/12)*((1+'Rent Roll'!$N12)^DATEDIF('Summary &amp; Purchase Assumptions'!$C$18,DZ$6,"Y")))))</f>
        <v>-</v>
      </c>
      <c r="EA18" s="227" t="str">
        <f ca="1">IF(EA$6&gt;='Rent Roll'!$M26,('Rent Roll'!$G26*'Rent Roll'!$D12/12)*((1+'Rent Roll'!$X26)^DATEDIF('Rent Roll'!$M26,EA$6,"Y")),
IF(EA$6&gt;'Rent Roll'!$L12,"-",
IF('Rent Roll'!$P12&gt;0,
IF(AND('Rent Roll'!$P12&gt;0,EDATE('Rent Roll'!$K12,'Rent Roll'!$P12*12)&gt;='Commercial Lease'!EA$6),
('Rent Roll'!$H12*'Rent Roll'!$D12/12)*((1+'Rent Roll'!$N12)^DATEDIF('Summary &amp; Purchase Assumptions'!$C$18,EA$6,"Y")),
OFFSET(DZ18,0,-DATEDIF(EDATE('Rent Roll'!$K12,'Rent Roll'!$P12*12),EA$6,"M"))*((1+'Rent Roll'!$O12)^(DATEDIF(EDATE('Rent Roll'!$K12,'Rent Roll'!$P12*12),EA$6,"Y")+1))),('Rent Roll'!$H12*'Rent Roll'!$D12/12)*((1+'Rent Roll'!$N12)^DATEDIF('Summary &amp; Purchase Assumptions'!$C$18,EA$6,"Y")))))</f>
        <v>-</v>
      </c>
      <c r="EB18" s="227" t="str">
        <f ca="1">IF(EB$6&gt;='Rent Roll'!$M26,('Rent Roll'!$G26*'Rent Roll'!$D12/12)*((1+'Rent Roll'!$X26)^DATEDIF('Rent Roll'!$M26,EB$6,"Y")),
IF(EB$6&gt;'Rent Roll'!$L12,"-",
IF('Rent Roll'!$P12&gt;0,
IF(AND('Rent Roll'!$P12&gt;0,EDATE('Rent Roll'!$K12,'Rent Roll'!$P12*12)&gt;='Commercial Lease'!EB$6),
('Rent Roll'!$H12*'Rent Roll'!$D12/12)*((1+'Rent Roll'!$N12)^DATEDIF('Summary &amp; Purchase Assumptions'!$C$18,EB$6,"Y")),
OFFSET(EA18,0,-DATEDIF(EDATE('Rent Roll'!$K12,'Rent Roll'!$P12*12),EB$6,"M"))*((1+'Rent Roll'!$O12)^(DATEDIF(EDATE('Rent Roll'!$K12,'Rent Roll'!$P12*12),EB$6,"Y")+1))),('Rent Roll'!$H12*'Rent Roll'!$D12/12)*((1+'Rent Roll'!$N12)^DATEDIF('Summary &amp; Purchase Assumptions'!$C$18,EB$6,"Y")))))</f>
        <v>-</v>
      </c>
      <c r="EC18" s="227" t="str">
        <f ca="1">IF(EC$6&gt;='Rent Roll'!$M26,('Rent Roll'!$G26*'Rent Roll'!$D12/12)*((1+'Rent Roll'!$X26)^DATEDIF('Rent Roll'!$M26,EC$6,"Y")),
IF(EC$6&gt;'Rent Roll'!$L12,"-",
IF('Rent Roll'!$P12&gt;0,
IF(AND('Rent Roll'!$P12&gt;0,EDATE('Rent Roll'!$K12,'Rent Roll'!$P12*12)&gt;='Commercial Lease'!EC$6),
('Rent Roll'!$H12*'Rent Roll'!$D12/12)*((1+'Rent Roll'!$N12)^DATEDIF('Summary &amp; Purchase Assumptions'!$C$18,EC$6,"Y")),
OFFSET(EB18,0,-DATEDIF(EDATE('Rent Roll'!$K12,'Rent Roll'!$P12*12),EC$6,"M"))*((1+'Rent Roll'!$O12)^(DATEDIF(EDATE('Rent Roll'!$K12,'Rent Roll'!$P12*12),EC$6,"Y")+1))),('Rent Roll'!$H12*'Rent Roll'!$D12/12)*((1+'Rent Roll'!$N12)^DATEDIF('Summary &amp; Purchase Assumptions'!$C$18,EC$6,"Y")))))</f>
        <v>-</v>
      </c>
      <c r="ED18" s="227" t="str">
        <f ca="1">IF(ED$6&gt;='Rent Roll'!$M26,('Rent Roll'!$G26*'Rent Roll'!$D12/12)*((1+'Rent Roll'!$X26)^DATEDIF('Rent Roll'!$M26,ED$6,"Y")),
IF(ED$6&gt;'Rent Roll'!$L12,"-",
IF('Rent Roll'!$P12&gt;0,
IF(AND('Rent Roll'!$P12&gt;0,EDATE('Rent Roll'!$K12,'Rent Roll'!$P12*12)&gt;='Commercial Lease'!ED$6),
('Rent Roll'!$H12*'Rent Roll'!$D12/12)*((1+'Rent Roll'!$N12)^DATEDIF('Summary &amp; Purchase Assumptions'!$C$18,ED$6,"Y")),
OFFSET(EC18,0,-DATEDIF(EDATE('Rent Roll'!$K12,'Rent Roll'!$P12*12),ED$6,"M"))*((1+'Rent Roll'!$O12)^(DATEDIF(EDATE('Rent Roll'!$K12,'Rent Roll'!$P12*12),ED$6,"Y")+1))),('Rent Roll'!$H12*'Rent Roll'!$D12/12)*((1+'Rent Roll'!$N12)^DATEDIF('Summary &amp; Purchase Assumptions'!$C$18,ED$6,"Y")))))</f>
        <v>-</v>
      </c>
      <c r="EE18" s="227" t="str">
        <f ca="1">IF(EE$6&gt;='Rent Roll'!$M26,('Rent Roll'!$G26*'Rent Roll'!$D12/12)*((1+'Rent Roll'!$X26)^DATEDIF('Rent Roll'!$M26,EE$6,"Y")),
IF(EE$6&gt;'Rent Roll'!$L12,"-",
IF('Rent Roll'!$P12&gt;0,
IF(AND('Rent Roll'!$P12&gt;0,EDATE('Rent Roll'!$K12,'Rent Roll'!$P12*12)&gt;='Commercial Lease'!EE$6),
('Rent Roll'!$H12*'Rent Roll'!$D12/12)*((1+'Rent Roll'!$N12)^DATEDIF('Summary &amp; Purchase Assumptions'!$C$18,EE$6,"Y")),
OFFSET(ED18,0,-DATEDIF(EDATE('Rent Roll'!$K12,'Rent Roll'!$P12*12),EE$6,"M"))*((1+'Rent Roll'!$O12)^(DATEDIF(EDATE('Rent Roll'!$K12,'Rent Roll'!$P12*12),EE$6,"Y")+1))),('Rent Roll'!$H12*'Rent Roll'!$D12/12)*((1+'Rent Roll'!$N12)^DATEDIF('Summary &amp; Purchase Assumptions'!$C$18,EE$6,"Y")))))</f>
        <v>-</v>
      </c>
      <c r="EF18" s="227" t="str">
        <f ca="1">IF(EF$6&gt;='Rent Roll'!$M26,('Rent Roll'!$G26*'Rent Roll'!$D12/12)*((1+'Rent Roll'!$X26)^DATEDIF('Rent Roll'!$M26,EF$6,"Y")),
IF(EF$6&gt;'Rent Roll'!$L12,"-",
IF('Rent Roll'!$P12&gt;0,
IF(AND('Rent Roll'!$P12&gt;0,EDATE('Rent Roll'!$K12,'Rent Roll'!$P12*12)&gt;='Commercial Lease'!EF$6),
('Rent Roll'!$H12*'Rent Roll'!$D12/12)*((1+'Rent Roll'!$N12)^DATEDIF('Summary &amp; Purchase Assumptions'!$C$18,EF$6,"Y")),
OFFSET(EE18,0,-DATEDIF(EDATE('Rent Roll'!$K12,'Rent Roll'!$P12*12),EF$6,"M"))*((1+'Rent Roll'!$O12)^(DATEDIF(EDATE('Rent Roll'!$K12,'Rent Roll'!$P12*12),EF$6,"Y")+1))),('Rent Roll'!$H12*'Rent Roll'!$D12/12)*((1+'Rent Roll'!$N12)^DATEDIF('Summary &amp; Purchase Assumptions'!$C$18,EF$6,"Y")))))</f>
        <v>-</v>
      </c>
      <c r="EG18" s="224" t="str">
        <f ca="1">IF(EG$6&gt;='Rent Roll'!$M26,('Rent Roll'!$G26*'Rent Roll'!$D12/12)*((1+'Rent Roll'!$X26)^DATEDIF('Rent Roll'!$M26,EG$6,"Y")),
IF(EG$6&gt;'Rent Roll'!$L12,"-",
IF('Rent Roll'!$P12&gt;0,
IF(AND('Rent Roll'!$P12&gt;0,EDATE('Rent Roll'!$K12,'Rent Roll'!$P12*12)&gt;='Commercial Lease'!EG$6),
('Rent Roll'!$H12*'Rent Roll'!$D12/12)*((1+'Rent Roll'!$N12)^DATEDIF('Summary &amp; Purchase Assumptions'!$C$18,EG$6,"Y")),
OFFSET(EF18,0,-DATEDIF(EDATE('Rent Roll'!$K12,'Rent Roll'!$P12*12),EG$6,"M"))*((1+'Rent Roll'!$O12)^(DATEDIF(EDATE('Rent Roll'!$K12,'Rent Roll'!$P12*12),EG$6,"Y")+1))),('Rent Roll'!$H12*'Rent Roll'!$D12/12)*((1+'Rent Roll'!$N12)^DATEDIF('Summary &amp; Purchase Assumptions'!$C$18,EG$6,"Y")))))</f>
        <v>-</v>
      </c>
      <c r="EH18" s="277" t="s">
        <v>106</v>
      </c>
    </row>
    <row r="19" spans="2:138" ht="15" x14ac:dyDescent="0.25">
      <c r="B19" s="735"/>
      <c r="C19" s="736"/>
      <c r="D19" s="737" t="str">
        <f>CONCATENATE('Rent Roll'!B13&amp;" - "&amp;'Rent Roll'!C13)</f>
        <v xml:space="preserve"> - </v>
      </c>
      <c r="E19" s="21">
        <f t="shared" ca="1" si="24"/>
        <v>0</v>
      </c>
      <c r="F19" s="227" t="str">
        <f>IF('Rent Roll'!$E13='Data Validation'!$E$2,'Rent Roll'!$I13,"-")</f>
        <v>-</v>
      </c>
      <c r="G19" s="227" t="str">
        <f ca="1">IF(G$6&gt;='Rent Roll'!$M27,('Rent Roll'!$G27*'Rent Roll'!$D13/12)*((1+'Rent Roll'!$X27)^DATEDIF('Rent Roll'!$M27,G$6,"Y")),
IF(G$6&gt;'Rent Roll'!$L13,"-",
IF('Rent Roll'!$P13&gt;0,
IF(AND('Rent Roll'!$P13&gt;0,EDATE('Rent Roll'!$K13,'Rent Roll'!$P13*12)&gt;='Commercial Lease'!G$6),
('Rent Roll'!$H13*'Rent Roll'!$D13/12)*((1+'Rent Roll'!$N13)^DATEDIF('Summary &amp; Purchase Assumptions'!$C$18,G$6,"Y")),
OFFSET(F19,0,-DATEDIF(EDATE('Rent Roll'!$K13,'Rent Roll'!$P13*12),G$6,"M"))*((1+'Rent Roll'!$O13)^(DATEDIF(EDATE('Rent Roll'!$K13,'Rent Roll'!$P13*12),G$6,"Y")+1))),('Rent Roll'!$H13*'Rent Roll'!$D13/12)*((1+'Rent Roll'!$N13)^DATEDIF('Summary &amp; Purchase Assumptions'!$C$18,G$6,"Y")))))</f>
        <v>-</v>
      </c>
      <c r="H19" s="227" t="str">
        <f ca="1">IF(H$6&gt;='Rent Roll'!$M27,('Rent Roll'!$G27*'Rent Roll'!$D13/12)*((1+'Rent Roll'!$X27)^DATEDIF('Rent Roll'!$M27,H$6,"Y")),
IF(H$6&gt;'Rent Roll'!$L13,"-",
IF('Rent Roll'!$P13&gt;0,
IF(AND('Rent Roll'!$P13&gt;0,EDATE('Rent Roll'!$K13,'Rent Roll'!$P13*12)&gt;='Commercial Lease'!H$6),
('Rent Roll'!$H13*'Rent Roll'!$D13/12)*((1+'Rent Roll'!$N13)^DATEDIF('Summary &amp; Purchase Assumptions'!$C$18,H$6,"Y")),
OFFSET(G19,0,-DATEDIF(EDATE('Rent Roll'!$K13,'Rent Roll'!$P13*12),H$6,"M"))*((1+'Rent Roll'!$O13)^(DATEDIF(EDATE('Rent Roll'!$K13,'Rent Roll'!$P13*12),H$6,"Y")+1))),('Rent Roll'!$H13*'Rent Roll'!$D13/12)*((1+'Rent Roll'!$N13)^DATEDIF('Summary &amp; Purchase Assumptions'!$C$18,H$6,"Y")))))</f>
        <v>-</v>
      </c>
      <c r="I19" s="227" t="str">
        <f ca="1">IF(I$6&gt;='Rent Roll'!$M27,('Rent Roll'!$G27*'Rent Roll'!$D13/12)*((1+'Rent Roll'!$X27)^DATEDIF('Rent Roll'!$M27,I$6,"Y")),
IF(I$6&gt;'Rent Roll'!$L13,"-",
IF('Rent Roll'!$P13&gt;0,
IF(AND('Rent Roll'!$P13&gt;0,EDATE('Rent Roll'!$K13,'Rent Roll'!$P13*12)&gt;='Commercial Lease'!I$6),
('Rent Roll'!$H13*'Rent Roll'!$D13/12)*((1+'Rent Roll'!$N13)^DATEDIF('Summary &amp; Purchase Assumptions'!$C$18,I$6,"Y")),
OFFSET(H19,0,-DATEDIF(EDATE('Rent Roll'!$K13,'Rent Roll'!$P13*12),I$6,"M"))*((1+'Rent Roll'!$O13)^(DATEDIF(EDATE('Rent Roll'!$K13,'Rent Roll'!$P13*12),I$6,"Y")+1))),('Rent Roll'!$H13*'Rent Roll'!$D13/12)*((1+'Rent Roll'!$N13)^DATEDIF('Summary &amp; Purchase Assumptions'!$C$18,I$6,"Y")))))</f>
        <v>-</v>
      </c>
      <c r="J19" s="227" t="str">
        <f ca="1">IF(J$6&gt;='Rent Roll'!$M27,('Rent Roll'!$G27*'Rent Roll'!$D13/12)*((1+'Rent Roll'!$X27)^DATEDIF('Rent Roll'!$M27,J$6,"Y")),
IF(J$6&gt;'Rent Roll'!$L13,"-",
IF('Rent Roll'!$P13&gt;0,
IF(AND('Rent Roll'!$P13&gt;0,EDATE('Rent Roll'!$K13,'Rent Roll'!$P13*12)&gt;='Commercial Lease'!J$6),
('Rent Roll'!$H13*'Rent Roll'!$D13/12)*((1+'Rent Roll'!$N13)^DATEDIF('Summary &amp; Purchase Assumptions'!$C$18,J$6,"Y")),
OFFSET(I19,0,-DATEDIF(EDATE('Rent Roll'!$K13,'Rent Roll'!$P13*12),J$6,"M"))*((1+'Rent Roll'!$O13)^(DATEDIF(EDATE('Rent Roll'!$K13,'Rent Roll'!$P13*12),J$6,"Y")+1))),('Rent Roll'!$H13*'Rent Roll'!$D13/12)*((1+'Rent Roll'!$N13)^DATEDIF('Summary &amp; Purchase Assumptions'!$C$18,J$6,"Y")))))</f>
        <v>-</v>
      </c>
      <c r="K19" s="227" t="str">
        <f ca="1">IF(K$6&gt;='Rent Roll'!$M27,('Rent Roll'!$G27*'Rent Roll'!$D13/12)*((1+'Rent Roll'!$X27)^DATEDIF('Rent Roll'!$M27,K$6,"Y")),
IF(K$6&gt;'Rent Roll'!$L13,"-",
IF('Rent Roll'!$P13&gt;0,
IF(AND('Rent Roll'!$P13&gt;0,EDATE('Rent Roll'!$K13,'Rent Roll'!$P13*12)&gt;='Commercial Lease'!K$6),
('Rent Roll'!$H13*'Rent Roll'!$D13/12)*((1+'Rent Roll'!$N13)^DATEDIF('Summary &amp; Purchase Assumptions'!$C$18,K$6,"Y")),
OFFSET(J19,0,-DATEDIF(EDATE('Rent Roll'!$K13,'Rent Roll'!$P13*12),K$6,"M"))*((1+'Rent Roll'!$O13)^(DATEDIF(EDATE('Rent Roll'!$K13,'Rent Roll'!$P13*12),K$6,"Y")+1))),('Rent Roll'!$H13*'Rent Roll'!$D13/12)*((1+'Rent Roll'!$N13)^DATEDIF('Summary &amp; Purchase Assumptions'!$C$18,K$6,"Y")))))</f>
        <v>-</v>
      </c>
      <c r="L19" s="227" t="str">
        <f ca="1">IF(L$6&gt;='Rent Roll'!$M27,('Rent Roll'!$G27*'Rent Roll'!$D13/12)*((1+'Rent Roll'!$X27)^DATEDIF('Rent Roll'!$M27,L$6,"Y")),
IF(L$6&gt;'Rent Roll'!$L13,"-",
IF('Rent Roll'!$P13&gt;0,
IF(AND('Rent Roll'!$P13&gt;0,EDATE('Rent Roll'!$K13,'Rent Roll'!$P13*12)&gt;='Commercial Lease'!L$6),
('Rent Roll'!$H13*'Rent Roll'!$D13/12)*((1+'Rent Roll'!$N13)^DATEDIF('Summary &amp; Purchase Assumptions'!$C$18,L$6,"Y")),
OFFSET(K19,0,-DATEDIF(EDATE('Rent Roll'!$K13,'Rent Roll'!$P13*12),L$6,"M"))*((1+'Rent Roll'!$O13)^(DATEDIF(EDATE('Rent Roll'!$K13,'Rent Roll'!$P13*12),L$6,"Y")+1))),('Rent Roll'!$H13*'Rent Roll'!$D13/12)*((1+'Rent Roll'!$N13)^DATEDIF('Summary &amp; Purchase Assumptions'!$C$18,L$6,"Y")))))</f>
        <v>-</v>
      </c>
      <c r="M19" s="227" t="str">
        <f ca="1">IF(M$6&gt;='Rent Roll'!$M27,('Rent Roll'!$G27*'Rent Roll'!$D13/12)*((1+'Rent Roll'!$X27)^DATEDIF('Rent Roll'!$M27,M$6,"Y")),
IF(M$6&gt;'Rent Roll'!$L13,"-",
IF('Rent Roll'!$P13&gt;0,
IF(AND('Rent Roll'!$P13&gt;0,EDATE('Rent Roll'!$K13,'Rent Roll'!$P13*12)&gt;='Commercial Lease'!M$6),
('Rent Roll'!$H13*'Rent Roll'!$D13/12)*((1+'Rent Roll'!$N13)^DATEDIF('Summary &amp; Purchase Assumptions'!$C$18,M$6,"Y")),
OFFSET(L19,0,-DATEDIF(EDATE('Rent Roll'!$K13,'Rent Roll'!$P13*12),M$6,"M"))*((1+'Rent Roll'!$O13)^(DATEDIF(EDATE('Rent Roll'!$K13,'Rent Roll'!$P13*12),M$6,"Y")+1))),('Rent Roll'!$H13*'Rent Roll'!$D13/12)*((1+'Rent Roll'!$N13)^DATEDIF('Summary &amp; Purchase Assumptions'!$C$18,M$6,"Y")))))</f>
        <v>-</v>
      </c>
      <c r="N19" s="227" t="str">
        <f ca="1">IF(N$6&gt;='Rent Roll'!$M27,('Rent Roll'!$G27*'Rent Roll'!$D13/12)*((1+'Rent Roll'!$X27)^DATEDIF('Rent Roll'!$M27,N$6,"Y")),
IF(N$6&gt;'Rent Roll'!$L13,"-",
IF('Rent Roll'!$P13&gt;0,
IF(AND('Rent Roll'!$P13&gt;0,EDATE('Rent Roll'!$K13,'Rent Roll'!$P13*12)&gt;='Commercial Lease'!N$6),
('Rent Roll'!$H13*'Rent Roll'!$D13/12)*((1+'Rent Roll'!$N13)^DATEDIF('Summary &amp; Purchase Assumptions'!$C$18,N$6,"Y")),
OFFSET(M19,0,-DATEDIF(EDATE('Rent Roll'!$K13,'Rent Roll'!$P13*12),N$6,"M"))*((1+'Rent Roll'!$O13)^(DATEDIF(EDATE('Rent Roll'!$K13,'Rent Roll'!$P13*12),N$6,"Y")+1))),('Rent Roll'!$H13*'Rent Roll'!$D13/12)*((1+'Rent Roll'!$N13)^DATEDIF('Summary &amp; Purchase Assumptions'!$C$18,N$6,"Y")))))</f>
        <v>-</v>
      </c>
      <c r="O19" s="227" t="str">
        <f ca="1">IF(O$6&gt;='Rent Roll'!$M27,('Rent Roll'!$G27*'Rent Roll'!$D13/12)*((1+'Rent Roll'!$X27)^DATEDIF('Rent Roll'!$M27,O$6,"Y")),
IF(O$6&gt;'Rent Roll'!$L13,"-",
IF('Rent Roll'!$P13&gt;0,
IF(AND('Rent Roll'!$P13&gt;0,EDATE('Rent Roll'!$K13,'Rent Roll'!$P13*12)&gt;='Commercial Lease'!O$6),
('Rent Roll'!$H13*'Rent Roll'!$D13/12)*((1+'Rent Roll'!$N13)^DATEDIF('Summary &amp; Purchase Assumptions'!$C$18,O$6,"Y")),
OFFSET(N19,0,-DATEDIF(EDATE('Rent Roll'!$K13,'Rent Roll'!$P13*12),O$6,"M"))*((1+'Rent Roll'!$O13)^(DATEDIF(EDATE('Rent Roll'!$K13,'Rent Roll'!$P13*12),O$6,"Y")+1))),('Rent Roll'!$H13*'Rent Roll'!$D13/12)*((1+'Rent Roll'!$N13)^DATEDIF('Summary &amp; Purchase Assumptions'!$C$18,O$6,"Y")))))</f>
        <v>-</v>
      </c>
      <c r="P19" s="227" t="str">
        <f ca="1">IF(P$6&gt;='Rent Roll'!$M27,('Rent Roll'!$G27*'Rent Roll'!$D13/12)*((1+'Rent Roll'!$X27)^DATEDIF('Rent Roll'!$M27,P$6,"Y")),
IF(P$6&gt;'Rent Roll'!$L13,"-",
IF('Rent Roll'!$P13&gt;0,
IF(AND('Rent Roll'!$P13&gt;0,EDATE('Rent Roll'!$K13,'Rent Roll'!$P13*12)&gt;='Commercial Lease'!P$6),
('Rent Roll'!$H13*'Rent Roll'!$D13/12)*((1+'Rent Roll'!$N13)^DATEDIF('Summary &amp; Purchase Assumptions'!$C$18,P$6,"Y")),
OFFSET(O19,0,-DATEDIF(EDATE('Rent Roll'!$K13,'Rent Roll'!$P13*12),P$6,"M"))*((1+'Rent Roll'!$O13)^(DATEDIF(EDATE('Rent Roll'!$K13,'Rent Roll'!$P13*12),P$6,"Y")+1))),('Rent Roll'!$H13*'Rent Roll'!$D13/12)*((1+'Rent Roll'!$N13)^DATEDIF('Summary &amp; Purchase Assumptions'!$C$18,P$6,"Y")))))</f>
        <v>-</v>
      </c>
      <c r="Q19" s="227" t="str">
        <f ca="1">IF(Q$6&gt;='Rent Roll'!$M27,('Rent Roll'!$G27*'Rent Roll'!$D13/12)*((1+'Rent Roll'!$X27)^DATEDIF('Rent Roll'!$M27,Q$6,"Y")),
IF(Q$6&gt;'Rent Roll'!$L13,"-",
IF('Rent Roll'!$P13&gt;0,
IF(AND('Rent Roll'!$P13&gt;0,EDATE('Rent Roll'!$K13,'Rent Roll'!$P13*12)&gt;='Commercial Lease'!Q$6),
('Rent Roll'!$H13*'Rent Roll'!$D13/12)*((1+'Rent Roll'!$N13)^DATEDIF('Summary &amp; Purchase Assumptions'!$C$18,Q$6,"Y")),
OFFSET(P19,0,-DATEDIF(EDATE('Rent Roll'!$K13,'Rent Roll'!$P13*12),Q$6,"M"))*((1+'Rent Roll'!$O13)^(DATEDIF(EDATE('Rent Roll'!$K13,'Rent Roll'!$P13*12),Q$6,"Y")+1))),('Rent Roll'!$H13*'Rent Roll'!$D13/12)*((1+'Rent Roll'!$N13)^DATEDIF('Summary &amp; Purchase Assumptions'!$C$18,Q$6,"Y")))))</f>
        <v>-</v>
      </c>
      <c r="R19" s="227" t="str">
        <f ca="1">IF(R$6&gt;='Rent Roll'!$M27,('Rent Roll'!$G27*'Rent Roll'!$D13/12)*((1+'Rent Roll'!$X27)^DATEDIF('Rent Roll'!$M27,R$6,"Y")),
IF(R$6&gt;'Rent Roll'!$L13,"-",
IF('Rent Roll'!$P13&gt;0,
IF(AND('Rent Roll'!$P13&gt;0,EDATE('Rent Roll'!$K13,'Rent Roll'!$P13*12)&gt;='Commercial Lease'!R$6),
('Rent Roll'!$H13*'Rent Roll'!$D13/12)*((1+'Rent Roll'!$N13)^DATEDIF('Summary &amp; Purchase Assumptions'!$C$18,R$6,"Y")),
OFFSET(Q19,0,-DATEDIF(EDATE('Rent Roll'!$K13,'Rent Roll'!$P13*12),R$6,"M"))*((1+'Rent Roll'!$O13)^(DATEDIF(EDATE('Rent Roll'!$K13,'Rent Roll'!$P13*12),R$6,"Y")+1))),('Rent Roll'!$H13*'Rent Roll'!$D13/12)*((1+'Rent Roll'!$N13)^DATEDIF('Summary &amp; Purchase Assumptions'!$C$18,R$6,"Y")))))</f>
        <v>-</v>
      </c>
      <c r="S19" s="227" t="str">
        <f ca="1">IF(S$6&gt;='Rent Roll'!$M27,('Rent Roll'!$G27*'Rent Roll'!$D13/12)*((1+'Rent Roll'!$X27)^DATEDIF('Rent Roll'!$M27,S$6,"Y")),
IF(S$6&gt;'Rent Roll'!$L13,"-",
IF('Rent Roll'!$P13&gt;0,
IF(AND('Rent Roll'!$P13&gt;0,EDATE('Rent Roll'!$K13,'Rent Roll'!$P13*12)&gt;='Commercial Lease'!S$6),
('Rent Roll'!$H13*'Rent Roll'!$D13/12)*((1+'Rent Roll'!$N13)^DATEDIF('Summary &amp; Purchase Assumptions'!$C$18,S$6,"Y")),
OFFSET(R19,0,-DATEDIF(EDATE('Rent Roll'!$K13,'Rent Roll'!$P13*12),S$6,"M"))*((1+'Rent Roll'!$O13)^(DATEDIF(EDATE('Rent Roll'!$K13,'Rent Roll'!$P13*12),S$6,"Y")+1))),('Rent Roll'!$H13*'Rent Roll'!$D13/12)*((1+'Rent Roll'!$N13)^DATEDIF('Summary &amp; Purchase Assumptions'!$C$18,S$6,"Y")))))</f>
        <v>-</v>
      </c>
      <c r="T19" s="227" t="str">
        <f ca="1">IF(T$6&gt;='Rent Roll'!$M27,('Rent Roll'!$G27*'Rent Roll'!$D13/12)*((1+'Rent Roll'!$X27)^DATEDIF('Rent Roll'!$M27,T$6,"Y")),
IF(T$6&gt;'Rent Roll'!$L13,"-",
IF('Rent Roll'!$P13&gt;0,
IF(AND('Rent Roll'!$P13&gt;0,EDATE('Rent Roll'!$K13,'Rent Roll'!$P13*12)&gt;='Commercial Lease'!T$6),
('Rent Roll'!$H13*'Rent Roll'!$D13/12)*((1+'Rent Roll'!$N13)^DATEDIF('Summary &amp; Purchase Assumptions'!$C$18,T$6,"Y")),
OFFSET(S19,0,-DATEDIF(EDATE('Rent Roll'!$K13,'Rent Roll'!$P13*12),T$6,"M"))*((1+'Rent Roll'!$O13)^(DATEDIF(EDATE('Rent Roll'!$K13,'Rent Roll'!$P13*12),T$6,"Y")+1))),('Rent Roll'!$H13*'Rent Roll'!$D13/12)*((1+'Rent Roll'!$N13)^DATEDIF('Summary &amp; Purchase Assumptions'!$C$18,T$6,"Y")))))</f>
        <v>-</v>
      </c>
      <c r="U19" s="227" t="str">
        <f ca="1">IF(U$6&gt;='Rent Roll'!$M27,('Rent Roll'!$G27*'Rent Roll'!$D13/12)*((1+'Rent Roll'!$X27)^DATEDIF('Rent Roll'!$M27,U$6,"Y")),
IF(U$6&gt;'Rent Roll'!$L13,"-",
IF('Rent Roll'!$P13&gt;0,
IF(AND('Rent Roll'!$P13&gt;0,EDATE('Rent Roll'!$K13,'Rent Roll'!$P13*12)&gt;='Commercial Lease'!U$6),
('Rent Roll'!$H13*'Rent Roll'!$D13/12)*((1+'Rent Roll'!$N13)^DATEDIF('Summary &amp; Purchase Assumptions'!$C$18,U$6,"Y")),
OFFSET(T19,0,-DATEDIF(EDATE('Rent Roll'!$K13,'Rent Roll'!$P13*12),U$6,"M"))*((1+'Rent Roll'!$O13)^(DATEDIF(EDATE('Rent Roll'!$K13,'Rent Roll'!$P13*12),U$6,"Y")+1))),('Rent Roll'!$H13*'Rent Roll'!$D13/12)*((1+'Rent Roll'!$N13)^DATEDIF('Summary &amp; Purchase Assumptions'!$C$18,U$6,"Y")))))</f>
        <v>-</v>
      </c>
      <c r="V19" s="227" t="str">
        <f ca="1">IF(V$6&gt;='Rent Roll'!$M27,('Rent Roll'!$G27*'Rent Roll'!$D13/12)*((1+'Rent Roll'!$X27)^DATEDIF('Rent Roll'!$M27,V$6,"Y")),
IF(V$6&gt;'Rent Roll'!$L13,"-",
IF('Rent Roll'!$P13&gt;0,
IF(AND('Rent Roll'!$P13&gt;0,EDATE('Rent Roll'!$K13,'Rent Roll'!$P13*12)&gt;='Commercial Lease'!V$6),
('Rent Roll'!$H13*'Rent Roll'!$D13/12)*((1+'Rent Roll'!$N13)^DATEDIF('Summary &amp; Purchase Assumptions'!$C$18,V$6,"Y")),
OFFSET(U19,0,-DATEDIF(EDATE('Rent Roll'!$K13,'Rent Roll'!$P13*12),V$6,"M"))*((1+'Rent Roll'!$O13)^(DATEDIF(EDATE('Rent Roll'!$K13,'Rent Roll'!$P13*12),V$6,"Y")+1))),('Rent Roll'!$H13*'Rent Roll'!$D13/12)*((1+'Rent Roll'!$N13)^DATEDIF('Summary &amp; Purchase Assumptions'!$C$18,V$6,"Y")))))</f>
        <v>-</v>
      </c>
      <c r="W19" s="227" t="str">
        <f ca="1">IF(W$6&gt;='Rent Roll'!$M27,('Rent Roll'!$G27*'Rent Roll'!$D13/12)*((1+'Rent Roll'!$X27)^DATEDIF('Rent Roll'!$M27,W$6,"Y")),
IF(W$6&gt;'Rent Roll'!$L13,"-",
IF('Rent Roll'!$P13&gt;0,
IF(AND('Rent Roll'!$P13&gt;0,EDATE('Rent Roll'!$K13,'Rent Roll'!$P13*12)&gt;='Commercial Lease'!W$6),
('Rent Roll'!$H13*'Rent Roll'!$D13/12)*((1+'Rent Roll'!$N13)^DATEDIF('Summary &amp; Purchase Assumptions'!$C$18,W$6,"Y")),
OFFSET(V19,0,-DATEDIF(EDATE('Rent Roll'!$K13,'Rent Roll'!$P13*12),W$6,"M"))*((1+'Rent Roll'!$O13)^(DATEDIF(EDATE('Rent Roll'!$K13,'Rent Roll'!$P13*12),W$6,"Y")+1))),('Rent Roll'!$H13*'Rent Roll'!$D13/12)*((1+'Rent Roll'!$N13)^DATEDIF('Summary &amp; Purchase Assumptions'!$C$18,W$6,"Y")))))</f>
        <v>-</v>
      </c>
      <c r="X19" s="227" t="str">
        <f ca="1">IF(X$6&gt;='Rent Roll'!$M27,('Rent Roll'!$G27*'Rent Roll'!$D13/12)*((1+'Rent Roll'!$X27)^DATEDIF('Rent Roll'!$M27,X$6,"Y")),
IF(X$6&gt;'Rent Roll'!$L13,"-",
IF('Rent Roll'!$P13&gt;0,
IF(AND('Rent Roll'!$P13&gt;0,EDATE('Rent Roll'!$K13,'Rent Roll'!$P13*12)&gt;='Commercial Lease'!X$6),
('Rent Roll'!$H13*'Rent Roll'!$D13/12)*((1+'Rent Roll'!$N13)^DATEDIF('Summary &amp; Purchase Assumptions'!$C$18,X$6,"Y")),
OFFSET(W19,0,-DATEDIF(EDATE('Rent Roll'!$K13,'Rent Roll'!$P13*12),X$6,"M"))*((1+'Rent Roll'!$O13)^(DATEDIF(EDATE('Rent Roll'!$K13,'Rent Roll'!$P13*12),X$6,"Y")+1))),('Rent Roll'!$H13*'Rent Roll'!$D13/12)*((1+'Rent Roll'!$N13)^DATEDIF('Summary &amp; Purchase Assumptions'!$C$18,X$6,"Y")))))</f>
        <v>-</v>
      </c>
      <c r="Y19" s="227" t="str">
        <f ca="1">IF(Y$6&gt;='Rent Roll'!$M27,('Rent Roll'!$G27*'Rent Roll'!$D13/12)*((1+'Rent Roll'!$X27)^DATEDIF('Rent Roll'!$M27,Y$6,"Y")),
IF(Y$6&gt;'Rent Roll'!$L13,"-",
IF('Rent Roll'!$P13&gt;0,
IF(AND('Rent Roll'!$P13&gt;0,EDATE('Rent Roll'!$K13,'Rent Roll'!$P13*12)&gt;='Commercial Lease'!Y$6),
('Rent Roll'!$H13*'Rent Roll'!$D13/12)*((1+'Rent Roll'!$N13)^DATEDIF('Summary &amp; Purchase Assumptions'!$C$18,Y$6,"Y")),
OFFSET(X19,0,-DATEDIF(EDATE('Rent Roll'!$K13,'Rent Roll'!$P13*12),Y$6,"M"))*((1+'Rent Roll'!$O13)^(DATEDIF(EDATE('Rent Roll'!$K13,'Rent Roll'!$P13*12),Y$6,"Y")+1))),('Rent Roll'!$H13*'Rent Roll'!$D13/12)*((1+'Rent Roll'!$N13)^DATEDIF('Summary &amp; Purchase Assumptions'!$C$18,Y$6,"Y")))))</f>
        <v>-</v>
      </c>
      <c r="Z19" s="227" t="str">
        <f ca="1">IF(Z$6&gt;='Rent Roll'!$M27,('Rent Roll'!$G27*'Rent Roll'!$D13/12)*((1+'Rent Roll'!$X27)^DATEDIF('Rent Roll'!$M27,Z$6,"Y")),
IF(Z$6&gt;'Rent Roll'!$L13,"-",
IF('Rent Roll'!$P13&gt;0,
IF(AND('Rent Roll'!$P13&gt;0,EDATE('Rent Roll'!$K13,'Rent Roll'!$P13*12)&gt;='Commercial Lease'!Z$6),
('Rent Roll'!$H13*'Rent Roll'!$D13/12)*((1+'Rent Roll'!$N13)^DATEDIF('Summary &amp; Purchase Assumptions'!$C$18,Z$6,"Y")),
OFFSET(Y19,0,-DATEDIF(EDATE('Rent Roll'!$K13,'Rent Roll'!$P13*12),Z$6,"M"))*((1+'Rent Roll'!$O13)^(DATEDIF(EDATE('Rent Roll'!$K13,'Rent Roll'!$P13*12),Z$6,"Y")+1))),('Rent Roll'!$H13*'Rent Roll'!$D13/12)*((1+'Rent Roll'!$N13)^DATEDIF('Summary &amp; Purchase Assumptions'!$C$18,Z$6,"Y")))))</f>
        <v>-</v>
      </c>
      <c r="AA19" s="227" t="str">
        <f ca="1">IF(AA$6&gt;='Rent Roll'!$M27,('Rent Roll'!$G27*'Rent Roll'!$D13/12)*((1+'Rent Roll'!$X27)^DATEDIF('Rent Roll'!$M27,AA$6,"Y")),
IF(AA$6&gt;'Rent Roll'!$L13,"-",
IF('Rent Roll'!$P13&gt;0,
IF(AND('Rent Roll'!$P13&gt;0,EDATE('Rent Roll'!$K13,'Rent Roll'!$P13*12)&gt;='Commercial Lease'!AA$6),
('Rent Roll'!$H13*'Rent Roll'!$D13/12)*((1+'Rent Roll'!$N13)^DATEDIF('Summary &amp; Purchase Assumptions'!$C$18,AA$6,"Y")),
OFFSET(Z19,0,-DATEDIF(EDATE('Rent Roll'!$K13,'Rent Roll'!$P13*12),AA$6,"M"))*((1+'Rent Roll'!$O13)^(DATEDIF(EDATE('Rent Roll'!$K13,'Rent Roll'!$P13*12),AA$6,"Y")+1))),('Rent Roll'!$H13*'Rent Roll'!$D13/12)*((1+'Rent Roll'!$N13)^DATEDIF('Summary &amp; Purchase Assumptions'!$C$18,AA$6,"Y")))))</f>
        <v>-</v>
      </c>
      <c r="AB19" s="227" t="str">
        <f ca="1">IF(AB$6&gt;='Rent Roll'!$M27,('Rent Roll'!$G27*'Rent Roll'!$D13/12)*((1+'Rent Roll'!$X27)^DATEDIF('Rent Roll'!$M27,AB$6,"Y")),
IF(AB$6&gt;'Rent Roll'!$L13,"-",
IF('Rent Roll'!$P13&gt;0,
IF(AND('Rent Roll'!$P13&gt;0,EDATE('Rent Roll'!$K13,'Rent Roll'!$P13*12)&gt;='Commercial Lease'!AB$6),
('Rent Roll'!$H13*'Rent Roll'!$D13/12)*((1+'Rent Roll'!$N13)^DATEDIF('Summary &amp; Purchase Assumptions'!$C$18,AB$6,"Y")),
OFFSET(AA19,0,-DATEDIF(EDATE('Rent Roll'!$K13,'Rent Roll'!$P13*12),AB$6,"M"))*((1+'Rent Roll'!$O13)^(DATEDIF(EDATE('Rent Roll'!$K13,'Rent Roll'!$P13*12),AB$6,"Y")+1))),('Rent Roll'!$H13*'Rent Roll'!$D13/12)*((1+'Rent Roll'!$N13)^DATEDIF('Summary &amp; Purchase Assumptions'!$C$18,AB$6,"Y")))))</f>
        <v>-</v>
      </c>
      <c r="AC19" s="227" t="str">
        <f ca="1">IF(AC$6&gt;='Rent Roll'!$M27,('Rent Roll'!$G27*'Rent Roll'!$D13/12)*((1+'Rent Roll'!$X27)^DATEDIF('Rent Roll'!$M27,AC$6,"Y")),
IF(AC$6&gt;'Rent Roll'!$L13,"-",
IF('Rent Roll'!$P13&gt;0,
IF(AND('Rent Roll'!$P13&gt;0,EDATE('Rent Roll'!$K13,'Rent Roll'!$P13*12)&gt;='Commercial Lease'!AC$6),
('Rent Roll'!$H13*'Rent Roll'!$D13/12)*((1+'Rent Roll'!$N13)^DATEDIF('Summary &amp; Purchase Assumptions'!$C$18,AC$6,"Y")),
OFFSET(AB19,0,-DATEDIF(EDATE('Rent Roll'!$K13,'Rent Roll'!$P13*12),AC$6,"M"))*((1+'Rent Roll'!$O13)^(DATEDIF(EDATE('Rent Roll'!$K13,'Rent Roll'!$P13*12),AC$6,"Y")+1))),('Rent Roll'!$H13*'Rent Roll'!$D13/12)*((1+'Rent Roll'!$N13)^DATEDIF('Summary &amp; Purchase Assumptions'!$C$18,AC$6,"Y")))))</f>
        <v>-</v>
      </c>
      <c r="AD19" s="227" t="str">
        <f ca="1">IF(AD$6&gt;='Rent Roll'!$M27,('Rent Roll'!$G27*'Rent Roll'!$D13/12)*((1+'Rent Roll'!$X27)^DATEDIF('Rent Roll'!$M27,AD$6,"Y")),
IF(AD$6&gt;'Rent Roll'!$L13,"-",
IF('Rent Roll'!$P13&gt;0,
IF(AND('Rent Roll'!$P13&gt;0,EDATE('Rent Roll'!$K13,'Rent Roll'!$P13*12)&gt;='Commercial Lease'!AD$6),
('Rent Roll'!$H13*'Rent Roll'!$D13/12)*((1+'Rent Roll'!$N13)^DATEDIF('Summary &amp; Purchase Assumptions'!$C$18,AD$6,"Y")),
OFFSET(AC19,0,-DATEDIF(EDATE('Rent Roll'!$K13,'Rent Roll'!$P13*12),AD$6,"M"))*((1+'Rent Roll'!$O13)^(DATEDIF(EDATE('Rent Roll'!$K13,'Rent Roll'!$P13*12),AD$6,"Y")+1))),('Rent Roll'!$H13*'Rent Roll'!$D13/12)*((1+'Rent Roll'!$N13)^DATEDIF('Summary &amp; Purchase Assumptions'!$C$18,AD$6,"Y")))))</f>
        <v>-</v>
      </c>
      <c r="AE19" s="227" t="str">
        <f ca="1">IF(AE$6&gt;='Rent Roll'!$M27,('Rent Roll'!$G27*'Rent Roll'!$D13/12)*((1+'Rent Roll'!$X27)^DATEDIF('Rent Roll'!$M27,AE$6,"Y")),
IF(AE$6&gt;'Rent Roll'!$L13,"-",
IF('Rent Roll'!$P13&gt;0,
IF(AND('Rent Roll'!$P13&gt;0,EDATE('Rent Roll'!$K13,'Rent Roll'!$P13*12)&gt;='Commercial Lease'!AE$6),
('Rent Roll'!$H13*'Rent Roll'!$D13/12)*((1+'Rent Roll'!$N13)^DATEDIF('Summary &amp; Purchase Assumptions'!$C$18,AE$6,"Y")),
OFFSET(AD19,0,-DATEDIF(EDATE('Rent Roll'!$K13,'Rent Roll'!$P13*12),AE$6,"M"))*((1+'Rent Roll'!$O13)^(DATEDIF(EDATE('Rent Roll'!$K13,'Rent Roll'!$P13*12),AE$6,"Y")+1))),('Rent Roll'!$H13*'Rent Roll'!$D13/12)*((1+'Rent Roll'!$N13)^DATEDIF('Summary &amp; Purchase Assumptions'!$C$18,AE$6,"Y")))))</f>
        <v>-</v>
      </c>
      <c r="AF19" s="227" t="str">
        <f ca="1">IF(AF$6&gt;='Rent Roll'!$M27,('Rent Roll'!$G27*'Rent Roll'!$D13/12)*((1+'Rent Roll'!$X27)^DATEDIF('Rent Roll'!$M27,AF$6,"Y")),
IF(AF$6&gt;'Rent Roll'!$L13,"-",
IF('Rent Roll'!$P13&gt;0,
IF(AND('Rent Roll'!$P13&gt;0,EDATE('Rent Roll'!$K13,'Rent Roll'!$P13*12)&gt;='Commercial Lease'!AF$6),
('Rent Roll'!$H13*'Rent Roll'!$D13/12)*((1+'Rent Roll'!$N13)^DATEDIF('Summary &amp; Purchase Assumptions'!$C$18,AF$6,"Y")),
OFFSET(AE19,0,-DATEDIF(EDATE('Rent Roll'!$K13,'Rent Roll'!$P13*12),AF$6,"M"))*((1+'Rent Roll'!$O13)^(DATEDIF(EDATE('Rent Roll'!$K13,'Rent Roll'!$P13*12),AF$6,"Y")+1))),('Rent Roll'!$H13*'Rent Roll'!$D13/12)*((1+'Rent Roll'!$N13)^DATEDIF('Summary &amp; Purchase Assumptions'!$C$18,AF$6,"Y")))))</f>
        <v>-</v>
      </c>
      <c r="AG19" s="227" t="str">
        <f ca="1">IF(AG$6&gt;='Rent Roll'!$M27,('Rent Roll'!$G27*'Rent Roll'!$D13/12)*((1+'Rent Roll'!$X27)^DATEDIF('Rent Roll'!$M27,AG$6,"Y")),
IF(AG$6&gt;'Rent Roll'!$L13,"-",
IF('Rent Roll'!$P13&gt;0,
IF(AND('Rent Roll'!$P13&gt;0,EDATE('Rent Roll'!$K13,'Rent Roll'!$P13*12)&gt;='Commercial Lease'!AG$6),
('Rent Roll'!$H13*'Rent Roll'!$D13/12)*((1+'Rent Roll'!$N13)^DATEDIF('Summary &amp; Purchase Assumptions'!$C$18,AG$6,"Y")),
OFFSET(AF19,0,-DATEDIF(EDATE('Rent Roll'!$K13,'Rent Roll'!$P13*12),AG$6,"M"))*((1+'Rent Roll'!$O13)^(DATEDIF(EDATE('Rent Roll'!$K13,'Rent Roll'!$P13*12),AG$6,"Y")+1))),('Rent Roll'!$H13*'Rent Roll'!$D13/12)*((1+'Rent Roll'!$N13)^DATEDIF('Summary &amp; Purchase Assumptions'!$C$18,AG$6,"Y")))))</f>
        <v>-</v>
      </c>
      <c r="AH19" s="227" t="str">
        <f ca="1">IF(AH$6&gt;='Rent Roll'!$M27,('Rent Roll'!$G27*'Rent Roll'!$D13/12)*((1+'Rent Roll'!$X27)^DATEDIF('Rent Roll'!$M27,AH$6,"Y")),
IF(AH$6&gt;'Rent Roll'!$L13,"-",
IF('Rent Roll'!$P13&gt;0,
IF(AND('Rent Roll'!$P13&gt;0,EDATE('Rent Roll'!$K13,'Rent Roll'!$P13*12)&gt;='Commercial Lease'!AH$6),
('Rent Roll'!$H13*'Rent Roll'!$D13/12)*((1+'Rent Roll'!$N13)^DATEDIF('Summary &amp; Purchase Assumptions'!$C$18,AH$6,"Y")),
OFFSET(AG19,0,-DATEDIF(EDATE('Rent Roll'!$K13,'Rent Roll'!$P13*12),AH$6,"M"))*((1+'Rent Roll'!$O13)^(DATEDIF(EDATE('Rent Roll'!$K13,'Rent Roll'!$P13*12),AH$6,"Y")+1))),('Rent Roll'!$H13*'Rent Roll'!$D13/12)*((1+'Rent Roll'!$N13)^DATEDIF('Summary &amp; Purchase Assumptions'!$C$18,AH$6,"Y")))))</f>
        <v>-</v>
      </c>
      <c r="AI19" s="227" t="str">
        <f ca="1">IF(AI$6&gt;='Rent Roll'!$M27,('Rent Roll'!$G27*'Rent Roll'!$D13/12)*((1+'Rent Roll'!$X27)^DATEDIF('Rent Roll'!$M27,AI$6,"Y")),
IF(AI$6&gt;'Rent Roll'!$L13,"-",
IF('Rent Roll'!$P13&gt;0,
IF(AND('Rent Roll'!$P13&gt;0,EDATE('Rent Roll'!$K13,'Rent Roll'!$P13*12)&gt;='Commercial Lease'!AI$6),
('Rent Roll'!$H13*'Rent Roll'!$D13/12)*((1+'Rent Roll'!$N13)^DATEDIF('Summary &amp; Purchase Assumptions'!$C$18,AI$6,"Y")),
OFFSET(AH19,0,-DATEDIF(EDATE('Rent Roll'!$K13,'Rent Roll'!$P13*12),AI$6,"M"))*((1+'Rent Roll'!$O13)^(DATEDIF(EDATE('Rent Roll'!$K13,'Rent Roll'!$P13*12),AI$6,"Y")+1))),('Rent Roll'!$H13*'Rent Roll'!$D13/12)*((1+'Rent Roll'!$N13)^DATEDIF('Summary &amp; Purchase Assumptions'!$C$18,AI$6,"Y")))))</f>
        <v>-</v>
      </c>
      <c r="AJ19" s="227" t="str">
        <f ca="1">IF(AJ$6&gt;='Rent Roll'!$M27,('Rent Roll'!$G27*'Rent Roll'!$D13/12)*((1+'Rent Roll'!$X27)^DATEDIF('Rent Roll'!$M27,AJ$6,"Y")),
IF(AJ$6&gt;'Rent Roll'!$L13,"-",
IF('Rent Roll'!$P13&gt;0,
IF(AND('Rent Roll'!$P13&gt;0,EDATE('Rent Roll'!$K13,'Rent Roll'!$P13*12)&gt;='Commercial Lease'!AJ$6),
('Rent Roll'!$H13*'Rent Roll'!$D13/12)*((1+'Rent Roll'!$N13)^DATEDIF('Summary &amp; Purchase Assumptions'!$C$18,AJ$6,"Y")),
OFFSET(AI19,0,-DATEDIF(EDATE('Rent Roll'!$K13,'Rent Roll'!$P13*12),AJ$6,"M"))*((1+'Rent Roll'!$O13)^(DATEDIF(EDATE('Rent Roll'!$K13,'Rent Roll'!$P13*12),AJ$6,"Y")+1))),('Rent Roll'!$H13*'Rent Roll'!$D13/12)*((1+'Rent Roll'!$N13)^DATEDIF('Summary &amp; Purchase Assumptions'!$C$18,AJ$6,"Y")))))</f>
        <v>-</v>
      </c>
      <c r="AK19" s="227" t="str">
        <f ca="1">IF(AK$6&gt;='Rent Roll'!$M27,('Rent Roll'!$G27*'Rent Roll'!$D13/12)*((1+'Rent Roll'!$X27)^DATEDIF('Rent Roll'!$M27,AK$6,"Y")),
IF(AK$6&gt;'Rent Roll'!$L13,"-",
IF('Rent Roll'!$P13&gt;0,
IF(AND('Rent Roll'!$P13&gt;0,EDATE('Rent Roll'!$K13,'Rent Roll'!$P13*12)&gt;='Commercial Lease'!AK$6),
('Rent Roll'!$H13*'Rent Roll'!$D13/12)*((1+'Rent Roll'!$N13)^DATEDIF('Summary &amp; Purchase Assumptions'!$C$18,AK$6,"Y")),
OFFSET(AJ19,0,-DATEDIF(EDATE('Rent Roll'!$K13,'Rent Roll'!$P13*12),AK$6,"M"))*((1+'Rent Roll'!$O13)^(DATEDIF(EDATE('Rent Roll'!$K13,'Rent Roll'!$P13*12),AK$6,"Y")+1))),('Rent Roll'!$H13*'Rent Roll'!$D13/12)*((1+'Rent Roll'!$N13)^DATEDIF('Summary &amp; Purchase Assumptions'!$C$18,AK$6,"Y")))))</f>
        <v>-</v>
      </c>
      <c r="AL19" s="227" t="str">
        <f ca="1">IF(AL$6&gt;='Rent Roll'!$M27,('Rent Roll'!$G27*'Rent Roll'!$D13/12)*((1+'Rent Roll'!$X27)^DATEDIF('Rent Roll'!$M27,AL$6,"Y")),
IF(AL$6&gt;'Rent Roll'!$L13,"-",
IF('Rent Roll'!$P13&gt;0,
IF(AND('Rent Roll'!$P13&gt;0,EDATE('Rent Roll'!$K13,'Rent Roll'!$P13*12)&gt;='Commercial Lease'!AL$6),
('Rent Roll'!$H13*'Rent Roll'!$D13/12)*((1+'Rent Roll'!$N13)^DATEDIF('Summary &amp; Purchase Assumptions'!$C$18,AL$6,"Y")),
OFFSET(AK19,0,-DATEDIF(EDATE('Rent Roll'!$K13,'Rent Roll'!$P13*12),AL$6,"M"))*((1+'Rent Roll'!$O13)^(DATEDIF(EDATE('Rent Roll'!$K13,'Rent Roll'!$P13*12),AL$6,"Y")+1))),('Rent Roll'!$H13*'Rent Roll'!$D13/12)*((1+'Rent Roll'!$N13)^DATEDIF('Summary &amp; Purchase Assumptions'!$C$18,AL$6,"Y")))))</f>
        <v>-</v>
      </c>
      <c r="AM19" s="227" t="str">
        <f ca="1">IF(AM$6&gt;='Rent Roll'!$M27,('Rent Roll'!$G27*'Rent Roll'!$D13/12)*((1+'Rent Roll'!$X27)^DATEDIF('Rent Roll'!$M27,AM$6,"Y")),
IF(AM$6&gt;'Rent Roll'!$L13,"-",
IF('Rent Roll'!$P13&gt;0,
IF(AND('Rent Roll'!$P13&gt;0,EDATE('Rent Roll'!$K13,'Rent Roll'!$P13*12)&gt;='Commercial Lease'!AM$6),
('Rent Roll'!$H13*'Rent Roll'!$D13/12)*((1+'Rent Roll'!$N13)^DATEDIF('Summary &amp; Purchase Assumptions'!$C$18,AM$6,"Y")),
OFFSET(AL19,0,-DATEDIF(EDATE('Rent Roll'!$K13,'Rent Roll'!$P13*12),AM$6,"M"))*((1+'Rent Roll'!$O13)^(DATEDIF(EDATE('Rent Roll'!$K13,'Rent Roll'!$P13*12),AM$6,"Y")+1))),('Rent Roll'!$H13*'Rent Roll'!$D13/12)*((1+'Rent Roll'!$N13)^DATEDIF('Summary &amp; Purchase Assumptions'!$C$18,AM$6,"Y")))))</f>
        <v>-</v>
      </c>
      <c r="AN19" s="227" t="str">
        <f ca="1">IF(AN$6&gt;='Rent Roll'!$M27,('Rent Roll'!$G27*'Rent Roll'!$D13/12)*((1+'Rent Roll'!$X27)^DATEDIF('Rent Roll'!$M27,AN$6,"Y")),
IF(AN$6&gt;'Rent Roll'!$L13,"-",
IF('Rent Roll'!$P13&gt;0,
IF(AND('Rent Roll'!$P13&gt;0,EDATE('Rent Roll'!$K13,'Rent Roll'!$P13*12)&gt;='Commercial Lease'!AN$6),
('Rent Roll'!$H13*'Rent Roll'!$D13/12)*((1+'Rent Roll'!$N13)^DATEDIF('Summary &amp; Purchase Assumptions'!$C$18,AN$6,"Y")),
OFFSET(AM19,0,-DATEDIF(EDATE('Rent Roll'!$K13,'Rent Roll'!$P13*12),AN$6,"M"))*((1+'Rent Roll'!$O13)^(DATEDIF(EDATE('Rent Roll'!$K13,'Rent Roll'!$P13*12),AN$6,"Y")+1))),('Rent Roll'!$H13*'Rent Roll'!$D13/12)*((1+'Rent Roll'!$N13)^DATEDIF('Summary &amp; Purchase Assumptions'!$C$18,AN$6,"Y")))))</f>
        <v>-</v>
      </c>
      <c r="AO19" s="227" t="str">
        <f ca="1">IF(AO$6&gt;='Rent Roll'!$M27,('Rent Roll'!$G27*'Rent Roll'!$D13/12)*((1+'Rent Roll'!$X27)^DATEDIF('Rent Roll'!$M27,AO$6,"Y")),
IF(AO$6&gt;'Rent Roll'!$L13,"-",
IF('Rent Roll'!$P13&gt;0,
IF(AND('Rent Roll'!$P13&gt;0,EDATE('Rent Roll'!$K13,'Rent Roll'!$P13*12)&gt;='Commercial Lease'!AO$6),
('Rent Roll'!$H13*'Rent Roll'!$D13/12)*((1+'Rent Roll'!$N13)^DATEDIF('Summary &amp; Purchase Assumptions'!$C$18,AO$6,"Y")),
OFFSET(AN19,0,-DATEDIF(EDATE('Rent Roll'!$K13,'Rent Roll'!$P13*12),AO$6,"M"))*((1+'Rent Roll'!$O13)^(DATEDIF(EDATE('Rent Roll'!$K13,'Rent Roll'!$P13*12),AO$6,"Y")+1))),('Rent Roll'!$H13*'Rent Roll'!$D13/12)*((1+'Rent Roll'!$N13)^DATEDIF('Summary &amp; Purchase Assumptions'!$C$18,AO$6,"Y")))))</f>
        <v>-</v>
      </c>
      <c r="AP19" s="227" t="str">
        <f ca="1">IF(AP$6&gt;='Rent Roll'!$M27,('Rent Roll'!$G27*'Rent Roll'!$D13/12)*((1+'Rent Roll'!$X27)^DATEDIF('Rent Roll'!$M27,AP$6,"Y")),
IF(AP$6&gt;'Rent Roll'!$L13,"-",
IF('Rent Roll'!$P13&gt;0,
IF(AND('Rent Roll'!$P13&gt;0,EDATE('Rent Roll'!$K13,'Rent Roll'!$P13*12)&gt;='Commercial Lease'!AP$6),
('Rent Roll'!$H13*'Rent Roll'!$D13/12)*((1+'Rent Roll'!$N13)^DATEDIF('Summary &amp; Purchase Assumptions'!$C$18,AP$6,"Y")),
OFFSET(AO19,0,-DATEDIF(EDATE('Rent Roll'!$K13,'Rent Roll'!$P13*12),AP$6,"M"))*((1+'Rent Roll'!$O13)^(DATEDIF(EDATE('Rent Roll'!$K13,'Rent Roll'!$P13*12),AP$6,"Y")+1))),('Rent Roll'!$H13*'Rent Roll'!$D13/12)*((1+'Rent Roll'!$N13)^DATEDIF('Summary &amp; Purchase Assumptions'!$C$18,AP$6,"Y")))))</f>
        <v>-</v>
      </c>
      <c r="AQ19" s="227" t="str">
        <f ca="1">IF(AQ$6&gt;='Rent Roll'!$M27,('Rent Roll'!$G27*'Rent Roll'!$D13/12)*((1+'Rent Roll'!$X27)^DATEDIF('Rent Roll'!$M27,AQ$6,"Y")),
IF(AQ$6&gt;'Rent Roll'!$L13,"-",
IF('Rent Roll'!$P13&gt;0,
IF(AND('Rent Roll'!$P13&gt;0,EDATE('Rent Roll'!$K13,'Rent Roll'!$P13*12)&gt;='Commercial Lease'!AQ$6),
('Rent Roll'!$H13*'Rent Roll'!$D13/12)*((1+'Rent Roll'!$N13)^DATEDIF('Summary &amp; Purchase Assumptions'!$C$18,AQ$6,"Y")),
OFFSET(AP19,0,-DATEDIF(EDATE('Rent Roll'!$K13,'Rent Roll'!$P13*12),AQ$6,"M"))*((1+'Rent Roll'!$O13)^(DATEDIF(EDATE('Rent Roll'!$K13,'Rent Roll'!$P13*12),AQ$6,"Y")+1))),('Rent Roll'!$H13*'Rent Roll'!$D13/12)*((1+'Rent Roll'!$N13)^DATEDIF('Summary &amp; Purchase Assumptions'!$C$18,AQ$6,"Y")))))</f>
        <v>-</v>
      </c>
      <c r="AR19" s="227" t="str">
        <f ca="1">IF(AR$6&gt;='Rent Roll'!$M27,('Rent Roll'!$G27*'Rent Roll'!$D13/12)*((1+'Rent Roll'!$X27)^DATEDIF('Rent Roll'!$M27,AR$6,"Y")),
IF(AR$6&gt;'Rent Roll'!$L13,"-",
IF('Rent Roll'!$P13&gt;0,
IF(AND('Rent Roll'!$P13&gt;0,EDATE('Rent Roll'!$K13,'Rent Roll'!$P13*12)&gt;='Commercial Lease'!AR$6),
('Rent Roll'!$H13*'Rent Roll'!$D13/12)*((1+'Rent Roll'!$N13)^DATEDIF('Summary &amp; Purchase Assumptions'!$C$18,AR$6,"Y")),
OFFSET(AQ19,0,-DATEDIF(EDATE('Rent Roll'!$K13,'Rent Roll'!$P13*12),AR$6,"M"))*((1+'Rent Roll'!$O13)^(DATEDIF(EDATE('Rent Roll'!$K13,'Rent Roll'!$P13*12),AR$6,"Y")+1))),('Rent Roll'!$H13*'Rent Roll'!$D13/12)*((1+'Rent Roll'!$N13)^DATEDIF('Summary &amp; Purchase Assumptions'!$C$18,AR$6,"Y")))))</f>
        <v>-</v>
      </c>
      <c r="AS19" s="227" t="str">
        <f ca="1">IF(AS$6&gt;='Rent Roll'!$M27,('Rent Roll'!$G27*'Rent Roll'!$D13/12)*((1+'Rent Roll'!$X27)^DATEDIF('Rent Roll'!$M27,AS$6,"Y")),
IF(AS$6&gt;'Rent Roll'!$L13,"-",
IF('Rent Roll'!$P13&gt;0,
IF(AND('Rent Roll'!$P13&gt;0,EDATE('Rent Roll'!$K13,'Rent Roll'!$P13*12)&gt;='Commercial Lease'!AS$6),
('Rent Roll'!$H13*'Rent Roll'!$D13/12)*((1+'Rent Roll'!$N13)^DATEDIF('Summary &amp; Purchase Assumptions'!$C$18,AS$6,"Y")),
OFFSET(AR19,0,-DATEDIF(EDATE('Rent Roll'!$K13,'Rent Roll'!$P13*12),AS$6,"M"))*((1+'Rent Roll'!$O13)^(DATEDIF(EDATE('Rent Roll'!$K13,'Rent Roll'!$P13*12),AS$6,"Y")+1))),('Rent Roll'!$H13*'Rent Roll'!$D13/12)*((1+'Rent Roll'!$N13)^DATEDIF('Summary &amp; Purchase Assumptions'!$C$18,AS$6,"Y")))))</f>
        <v>-</v>
      </c>
      <c r="AT19" s="227" t="str">
        <f ca="1">IF(AT$6&gt;='Rent Roll'!$M27,('Rent Roll'!$G27*'Rent Roll'!$D13/12)*((1+'Rent Roll'!$X27)^DATEDIF('Rent Roll'!$M27,AT$6,"Y")),
IF(AT$6&gt;'Rent Roll'!$L13,"-",
IF('Rent Roll'!$P13&gt;0,
IF(AND('Rent Roll'!$P13&gt;0,EDATE('Rent Roll'!$K13,'Rent Roll'!$P13*12)&gt;='Commercial Lease'!AT$6),
('Rent Roll'!$H13*'Rent Roll'!$D13/12)*((1+'Rent Roll'!$N13)^DATEDIF('Summary &amp; Purchase Assumptions'!$C$18,AT$6,"Y")),
OFFSET(AS19,0,-DATEDIF(EDATE('Rent Roll'!$K13,'Rent Roll'!$P13*12),AT$6,"M"))*((1+'Rent Roll'!$O13)^(DATEDIF(EDATE('Rent Roll'!$K13,'Rent Roll'!$P13*12),AT$6,"Y")+1))),('Rent Roll'!$H13*'Rent Roll'!$D13/12)*((1+'Rent Roll'!$N13)^DATEDIF('Summary &amp; Purchase Assumptions'!$C$18,AT$6,"Y")))))</f>
        <v>-</v>
      </c>
      <c r="AU19" s="227" t="str">
        <f ca="1">IF(AU$6&gt;='Rent Roll'!$M27,('Rent Roll'!$G27*'Rent Roll'!$D13/12)*((1+'Rent Roll'!$X27)^DATEDIF('Rent Roll'!$M27,AU$6,"Y")),
IF(AU$6&gt;'Rent Roll'!$L13,"-",
IF('Rent Roll'!$P13&gt;0,
IF(AND('Rent Roll'!$P13&gt;0,EDATE('Rent Roll'!$K13,'Rent Roll'!$P13*12)&gt;='Commercial Lease'!AU$6),
('Rent Roll'!$H13*'Rent Roll'!$D13/12)*((1+'Rent Roll'!$N13)^DATEDIF('Summary &amp; Purchase Assumptions'!$C$18,AU$6,"Y")),
OFFSET(AT19,0,-DATEDIF(EDATE('Rent Roll'!$K13,'Rent Roll'!$P13*12),AU$6,"M"))*((1+'Rent Roll'!$O13)^(DATEDIF(EDATE('Rent Roll'!$K13,'Rent Roll'!$P13*12),AU$6,"Y")+1))),('Rent Roll'!$H13*'Rent Roll'!$D13/12)*((1+'Rent Roll'!$N13)^DATEDIF('Summary &amp; Purchase Assumptions'!$C$18,AU$6,"Y")))))</f>
        <v>-</v>
      </c>
      <c r="AV19" s="227" t="str">
        <f ca="1">IF(AV$6&gt;='Rent Roll'!$M27,('Rent Roll'!$G27*'Rent Roll'!$D13/12)*((1+'Rent Roll'!$X27)^DATEDIF('Rent Roll'!$M27,AV$6,"Y")),
IF(AV$6&gt;'Rent Roll'!$L13,"-",
IF('Rent Roll'!$P13&gt;0,
IF(AND('Rent Roll'!$P13&gt;0,EDATE('Rent Roll'!$K13,'Rent Roll'!$P13*12)&gt;='Commercial Lease'!AV$6),
('Rent Roll'!$H13*'Rent Roll'!$D13/12)*((1+'Rent Roll'!$N13)^DATEDIF('Summary &amp; Purchase Assumptions'!$C$18,AV$6,"Y")),
OFFSET(AU19,0,-DATEDIF(EDATE('Rent Roll'!$K13,'Rent Roll'!$P13*12),AV$6,"M"))*((1+'Rent Roll'!$O13)^(DATEDIF(EDATE('Rent Roll'!$K13,'Rent Roll'!$P13*12),AV$6,"Y")+1))),('Rent Roll'!$H13*'Rent Roll'!$D13/12)*((1+'Rent Roll'!$N13)^DATEDIF('Summary &amp; Purchase Assumptions'!$C$18,AV$6,"Y")))))</f>
        <v>-</v>
      </c>
      <c r="AW19" s="227" t="str">
        <f ca="1">IF(AW$6&gt;='Rent Roll'!$M27,('Rent Roll'!$G27*'Rent Roll'!$D13/12)*((1+'Rent Roll'!$X27)^DATEDIF('Rent Roll'!$M27,AW$6,"Y")),
IF(AW$6&gt;'Rent Roll'!$L13,"-",
IF('Rent Roll'!$P13&gt;0,
IF(AND('Rent Roll'!$P13&gt;0,EDATE('Rent Roll'!$K13,'Rent Roll'!$P13*12)&gt;='Commercial Lease'!AW$6),
('Rent Roll'!$H13*'Rent Roll'!$D13/12)*((1+'Rent Roll'!$N13)^DATEDIF('Summary &amp; Purchase Assumptions'!$C$18,AW$6,"Y")),
OFFSET(AV19,0,-DATEDIF(EDATE('Rent Roll'!$K13,'Rent Roll'!$P13*12),AW$6,"M"))*((1+'Rent Roll'!$O13)^(DATEDIF(EDATE('Rent Roll'!$K13,'Rent Roll'!$P13*12),AW$6,"Y")+1))),('Rent Roll'!$H13*'Rent Roll'!$D13/12)*((1+'Rent Roll'!$N13)^DATEDIF('Summary &amp; Purchase Assumptions'!$C$18,AW$6,"Y")))))</f>
        <v>-</v>
      </c>
      <c r="AX19" s="227" t="str">
        <f ca="1">IF(AX$6&gt;='Rent Roll'!$M27,('Rent Roll'!$G27*'Rent Roll'!$D13/12)*((1+'Rent Roll'!$X27)^DATEDIF('Rent Roll'!$M27,AX$6,"Y")),
IF(AX$6&gt;'Rent Roll'!$L13,"-",
IF('Rent Roll'!$P13&gt;0,
IF(AND('Rent Roll'!$P13&gt;0,EDATE('Rent Roll'!$K13,'Rent Roll'!$P13*12)&gt;='Commercial Lease'!AX$6),
('Rent Roll'!$H13*'Rent Roll'!$D13/12)*((1+'Rent Roll'!$N13)^DATEDIF('Summary &amp; Purchase Assumptions'!$C$18,AX$6,"Y")),
OFFSET(AW19,0,-DATEDIF(EDATE('Rent Roll'!$K13,'Rent Roll'!$P13*12),AX$6,"M"))*((1+'Rent Roll'!$O13)^(DATEDIF(EDATE('Rent Roll'!$K13,'Rent Roll'!$P13*12),AX$6,"Y")+1))),('Rent Roll'!$H13*'Rent Roll'!$D13/12)*((1+'Rent Roll'!$N13)^DATEDIF('Summary &amp; Purchase Assumptions'!$C$18,AX$6,"Y")))))</f>
        <v>-</v>
      </c>
      <c r="AY19" s="227" t="str">
        <f ca="1">IF(AY$6&gt;='Rent Roll'!$M27,('Rent Roll'!$G27*'Rent Roll'!$D13/12)*((1+'Rent Roll'!$X27)^DATEDIF('Rent Roll'!$M27,AY$6,"Y")),
IF(AY$6&gt;'Rent Roll'!$L13,"-",
IF('Rent Roll'!$P13&gt;0,
IF(AND('Rent Roll'!$P13&gt;0,EDATE('Rent Roll'!$K13,'Rent Roll'!$P13*12)&gt;='Commercial Lease'!AY$6),
('Rent Roll'!$H13*'Rent Roll'!$D13/12)*((1+'Rent Roll'!$N13)^DATEDIF('Summary &amp; Purchase Assumptions'!$C$18,AY$6,"Y")),
OFFSET(AX19,0,-DATEDIF(EDATE('Rent Roll'!$K13,'Rent Roll'!$P13*12),AY$6,"M"))*((1+'Rent Roll'!$O13)^(DATEDIF(EDATE('Rent Roll'!$K13,'Rent Roll'!$P13*12),AY$6,"Y")+1))),('Rent Roll'!$H13*'Rent Roll'!$D13/12)*((1+'Rent Roll'!$N13)^DATEDIF('Summary &amp; Purchase Assumptions'!$C$18,AY$6,"Y")))))</f>
        <v>-</v>
      </c>
      <c r="AZ19" s="227" t="str">
        <f ca="1">IF(AZ$6&gt;='Rent Roll'!$M27,('Rent Roll'!$G27*'Rent Roll'!$D13/12)*((1+'Rent Roll'!$X27)^DATEDIF('Rent Roll'!$M27,AZ$6,"Y")),
IF(AZ$6&gt;'Rent Roll'!$L13,"-",
IF('Rent Roll'!$P13&gt;0,
IF(AND('Rent Roll'!$P13&gt;0,EDATE('Rent Roll'!$K13,'Rent Roll'!$P13*12)&gt;='Commercial Lease'!AZ$6),
('Rent Roll'!$H13*'Rent Roll'!$D13/12)*((1+'Rent Roll'!$N13)^DATEDIF('Summary &amp; Purchase Assumptions'!$C$18,AZ$6,"Y")),
OFFSET(AY19,0,-DATEDIF(EDATE('Rent Roll'!$K13,'Rent Roll'!$P13*12),AZ$6,"M"))*((1+'Rent Roll'!$O13)^(DATEDIF(EDATE('Rent Roll'!$K13,'Rent Roll'!$P13*12),AZ$6,"Y")+1))),('Rent Roll'!$H13*'Rent Roll'!$D13/12)*((1+'Rent Roll'!$N13)^DATEDIF('Summary &amp; Purchase Assumptions'!$C$18,AZ$6,"Y")))))</f>
        <v>-</v>
      </c>
      <c r="BA19" s="227" t="str">
        <f ca="1">IF(BA$6&gt;='Rent Roll'!$M27,('Rent Roll'!$G27*'Rent Roll'!$D13/12)*((1+'Rent Roll'!$X27)^DATEDIF('Rent Roll'!$M27,BA$6,"Y")),
IF(BA$6&gt;'Rent Roll'!$L13,"-",
IF('Rent Roll'!$P13&gt;0,
IF(AND('Rent Roll'!$P13&gt;0,EDATE('Rent Roll'!$K13,'Rent Roll'!$P13*12)&gt;='Commercial Lease'!BA$6),
('Rent Roll'!$H13*'Rent Roll'!$D13/12)*((1+'Rent Roll'!$N13)^DATEDIF('Summary &amp; Purchase Assumptions'!$C$18,BA$6,"Y")),
OFFSET(AZ19,0,-DATEDIF(EDATE('Rent Roll'!$K13,'Rent Roll'!$P13*12),BA$6,"M"))*((1+'Rent Roll'!$O13)^(DATEDIF(EDATE('Rent Roll'!$K13,'Rent Roll'!$P13*12),BA$6,"Y")+1))),('Rent Roll'!$H13*'Rent Roll'!$D13/12)*((1+'Rent Roll'!$N13)^DATEDIF('Summary &amp; Purchase Assumptions'!$C$18,BA$6,"Y")))))</f>
        <v>-</v>
      </c>
      <c r="BB19" s="227" t="str">
        <f ca="1">IF(BB$6&gt;='Rent Roll'!$M27,('Rent Roll'!$G27*'Rent Roll'!$D13/12)*((1+'Rent Roll'!$X27)^DATEDIF('Rent Roll'!$M27,BB$6,"Y")),
IF(BB$6&gt;'Rent Roll'!$L13,"-",
IF('Rent Roll'!$P13&gt;0,
IF(AND('Rent Roll'!$P13&gt;0,EDATE('Rent Roll'!$K13,'Rent Roll'!$P13*12)&gt;='Commercial Lease'!BB$6),
('Rent Roll'!$H13*'Rent Roll'!$D13/12)*((1+'Rent Roll'!$N13)^DATEDIF('Summary &amp; Purchase Assumptions'!$C$18,BB$6,"Y")),
OFFSET(BA19,0,-DATEDIF(EDATE('Rent Roll'!$K13,'Rent Roll'!$P13*12),BB$6,"M"))*((1+'Rent Roll'!$O13)^(DATEDIF(EDATE('Rent Roll'!$K13,'Rent Roll'!$P13*12),BB$6,"Y")+1))),('Rent Roll'!$H13*'Rent Roll'!$D13/12)*((1+'Rent Roll'!$N13)^DATEDIF('Summary &amp; Purchase Assumptions'!$C$18,BB$6,"Y")))))</f>
        <v>-</v>
      </c>
      <c r="BC19" s="227" t="str">
        <f ca="1">IF(BC$6&gt;='Rent Roll'!$M27,('Rent Roll'!$G27*'Rent Roll'!$D13/12)*((1+'Rent Roll'!$X27)^DATEDIF('Rent Roll'!$M27,BC$6,"Y")),
IF(BC$6&gt;'Rent Roll'!$L13,"-",
IF('Rent Roll'!$P13&gt;0,
IF(AND('Rent Roll'!$P13&gt;0,EDATE('Rent Roll'!$K13,'Rent Roll'!$P13*12)&gt;='Commercial Lease'!BC$6),
('Rent Roll'!$H13*'Rent Roll'!$D13/12)*((1+'Rent Roll'!$N13)^DATEDIF('Summary &amp; Purchase Assumptions'!$C$18,BC$6,"Y")),
OFFSET(BB19,0,-DATEDIF(EDATE('Rent Roll'!$K13,'Rent Roll'!$P13*12),BC$6,"M"))*((1+'Rent Roll'!$O13)^(DATEDIF(EDATE('Rent Roll'!$K13,'Rent Roll'!$P13*12),BC$6,"Y")+1))),('Rent Roll'!$H13*'Rent Roll'!$D13/12)*((1+'Rent Roll'!$N13)^DATEDIF('Summary &amp; Purchase Assumptions'!$C$18,BC$6,"Y")))))</f>
        <v>-</v>
      </c>
      <c r="BD19" s="227" t="str">
        <f ca="1">IF(BD$6&gt;='Rent Roll'!$M27,('Rent Roll'!$G27*'Rent Roll'!$D13/12)*((1+'Rent Roll'!$X27)^DATEDIF('Rent Roll'!$M27,BD$6,"Y")),
IF(BD$6&gt;'Rent Roll'!$L13,"-",
IF('Rent Roll'!$P13&gt;0,
IF(AND('Rent Roll'!$P13&gt;0,EDATE('Rent Roll'!$K13,'Rent Roll'!$P13*12)&gt;='Commercial Lease'!BD$6),
('Rent Roll'!$H13*'Rent Roll'!$D13/12)*((1+'Rent Roll'!$N13)^DATEDIF('Summary &amp; Purchase Assumptions'!$C$18,BD$6,"Y")),
OFFSET(BC19,0,-DATEDIF(EDATE('Rent Roll'!$K13,'Rent Roll'!$P13*12),BD$6,"M"))*((1+'Rent Roll'!$O13)^(DATEDIF(EDATE('Rent Roll'!$K13,'Rent Roll'!$P13*12),BD$6,"Y")+1))),('Rent Roll'!$H13*'Rent Roll'!$D13/12)*((1+'Rent Roll'!$N13)^DATEDIF('Summary &amp; Purchase Assumptions'!$C$18,BD$6,"Y")))))</f>
        <v>-</v>
      </c>
      <c r="BE19" s="227" t="str">
        <f ca="1">IF(BE$6&gt;='Rent Roll'!$M27,('Rent Roll'!$G27*'Rent Roll'!$D13/12)*((1+'Rent Roll'!$X27)^DATEDIF('Rent Roll'!$M27,BE$6,"Y")),
IF(BE$6&gt;'Rent Roll'!$L13,"-",
IF('Rent Roll'!$P13&gt;0,
IF(AND('Rent Roll'!$P13&gt;0,EDATE('Rent Roll'!$K13,'Rent Roll'!$P13*12)&gt;='Commercial Lease'!BE$6),
('Rent Roll'!$H13*'Rent Roll'!$D13/12)*((1+'Rent Roll'!$N13)^DATEDIF('Summary &amp; Purchase Assumptions'!$C$18,BE$6,"Y")),
OFFSET(BD19,0,-DATEDIF(EDATE('Rent Roll'!$K13,'Rent Roll'!$P13*12),BE$6,"M"))*((1+'Rent Roll'!$O13)^(DATEDIF(EDATE('Rent Roll'!$K13,'Rent Roll'!$P13*12),BE$6,"Y")+1))),('Rent Roll'!$H13*'Rent Roll'!$D13/12)*((1+'Rent Roll'!$N13)^DATEDIF('Summary &amp; Purchase Assumptions'!$C$18,BE$6,"Y")))))</f>
        <v>-</v>
      </c>
      <c r="BF19" s="227" t="str">
        <f ca="1">IF(BF$6&gt;='Rent Roll'!$M27,('Rent Roll'!$G27*'Rent Roll'!$D13/12)*((1+'Rent Roll'!$X27)^DATEDIF('Rent Roll'!$M27,BF$6,"Y")),
IF(BF$6&gt;'Rent Roll'!$L13,"-",
IF('Rent Roll'!$P13&gt;0,
IF(AND('Rent Roll'!$P13&gt;0,EDATE('Rent Roll'!$K13,'Rent Roll'!$P13*12)&gt;='Commercial Lease'!BF$6),
('Rent Roll'!$H13*'Rent Roll'!$D13/12)*((1+'Rent Roll'!$N13)^DATEDIF('Summary &amp; Purchase Assumptions'!$C$18,BF$6,"Y")),
OFFSET(BE19,0,-DATEDIF(EDATE('Rent Roll'!$K13,'Rent Roll'!$P13*12),BF$6,"M"))*((1+'Rent Roll'!$O13)^(DATEDIF(EDATE('Rent Roll'!$K13,'Rent Roll'!$P13*12),BF$6,"Y")+1))),('Rent Roll'!$H13*'Rent Roll'!$D13/12)*((1+'Rent Roll'!$N13)^DATEDIF('Summary &amp; Purchase Assumptions'!$C$18,BF$6,"Y")))))</f>
        <v>-</v>
      </c>
      <c r="BG19" s="227" t="str">
        <f ca="1">IF(BG$6&gt;='Rent Roll'!$M27,('Rent Roll'!$G27*'Rent Roll'!$D13/12)*((1+'Rent Roll'!$X27)^DATEDIF('Rent Roll'!$M27,BG$6,"Y")),
IF(BG$6&gt;'Rent Roll'!$L13,"-",
IF('Rent Roll'!$P13&gt;0,
IF(AND('Rent Roll'!$P13&gt;0,EDATE('Rent Roll'!$K13,'Rent Roll'!$P13*12)&gt;='Commercial Lease'!BG$6),
('Rent Roll'!$H13*'Rent Roll'!$D13/12)*((1+'Rent Roll'!$N13)^DATEDIF('Summary &amp; Purchase Assumptions'!$C$18,BG$6,"Y")),
OFFSET(BF19,0,-DATEDIF(EDATE('Rent Roll'!$K13,'Rent Roll'!$P13*12),BG$6,"M"))*((1+'Rent Roll'!$O13)^(DATEDIF(EDATE('Rent Roll'!$K13,'Rent Roll'!$P13*12),BG$6,"Y")+1))),('Rent Roll'!$H13*'Rent Roll'!$D13/12)*((1+'Rent Roll'!$N13)^DATEDIF('Summary &amp; Purchase Assumptions'!$C$18,BG$6,"Y")))))</f>
        <v>-</v>
      </c>
      <c r="BH19" s="227" t="str">
        <f ca="1">IF(BH$6&gt;='Rent Roll'!$M27,('Rent Roll'!$G27*'Rent Roll'!$D13/12)*((1+'Rent Roll'!$X27)^DATEDIF('Rent Roll'!$M27,BH$6,"Y")),
IF(BH$6&gt;'Rent Roll'!$L13,"-",
IF('Rent Roll'!$P13&gt;0,
IF(AND('Rent Roll'!$P13&gt;0,EDATE('Rent Roll'!$K13,'Rent Roll'!$P13*12)&gt;='Commercial Lease'!BH$6),
('Rent Roll'!$H13*'Rent Roll'!$D13/12)*((1+'Rent Roll'!$N13)^DATEDIF('Summary &amp; Purchase Assumptions'!$C$18,BH$6,"Y")),
OFFSET(BG19,0,-DATEDIF(EDATE('Rent Roll'!$K13,'Rent Roll'!$P13*12),BH$6,"M"))*((1+'Rent Roll'!$O13)^(DATEDIF(EDATE('Rent Roll'!$K13,'Rent Roll'!$P13*12),BH$6,"Y")+1))),('Rent Roll'!$H13*'Rent Roll'!$D13/12)*((1+'Rent Roll'!$N13)^DATEDIF('Summary &amp; Purchase Assumptions'!$C$18,BH$6,"Y")))))</f>
        <v>-</v>
      </c>
      <c r="BI19" s="227" t="str">
        <f ca="1">IF(BI$6&gt;='Rent Roll'!$M27,('Rent Roll'!$G27*'Rent Roll'!$D13/12)*((1+'Rent Roll'!$X27)^DATEDIF('Rent Roll'!$M27,BI$6,"Y")),
IF(BI$6&gt;'Rent Roll'!$L13,"-",
IF('Rent Roll'!$P13&gt;0,
IF(AND('Rent Roll'!$P13&gt;0,EDATE('Rent Roll'!$K13,'Rent Roll'!$P13*12)&gt;='Commercial Lease'!BI$6),
('Rent Roll'!$H13*'Rent Roll'!$D13/12)*((1+'Rent Roll'!$N13)^DATEDIF('Summary &amp; Purchase Assumptions'!$C$18,BI$6,"Y")),
OFFSET(BH19,0,-DATEDIF(EDATE('Rent Roll'!$K13,'Rent Roll'!$P13*12),BI$6,"M"))*((1+'Rent Roll'!$O13)^(DATEDIF(EDATE('Rent Roll'!$K13,'Rent Roll'!$P13*12),BI$6,"Y")+1))),('Rent Roll'!$H13*'Rent Roll'!$D13/12)*((1+'Rent Roll'!$N13)^DATEDIF('Summary &amp; Purchase Assumptions'!$C$18,BI$6,"Y")))))</f>
        <v>-</v>
      </c>
      <c r="BJ19" s="227" t="str">
        <f ca="1">IF(BJ$6&gt;='Rent Roll'!$M27,('Rent Roll'!$G27*'Rent Roll'!$D13/12)*((1+'Rent Roll'!$X27)^DATEDIF('Rent Roll'!$M27,BJ$6,"Y")),
IF(BJ$6&gt;'Rent Roll'!$L13,"-",
IF('Rent Roll'!$P13&gt;0,
IF(AND('Rent Roll'!$P13&gt;0,EDATE('Rent Roll'!$K13,'Rent Roll'!$P13*12)&gt;='Commercial Lease'!BJ$6),
('Rent Roll'!$H13*'Rent Roll'!$D13/12)*((1+'Rent Roll'!$N13)^DATEDIF('Summary &amp; Purchase Assumptions'!$C$18,BJ$6,"Y")),
OFFSET(BI19,0,-DATEDIF(EDATE('Rent Roll'!$K13,'Rent Roll'!$P13*12),BJ$6,"M"))*((1+'Rent Roll'!$O13)^(DATEDIF(EDATE('Rent Roll'!$K13,'Rent Roll'!$P13*12),BJ$6,"Y")+1))),('Rent Roll'!$H13*'Rent Roll'!$D13/12)*((1+'Rent Roll'!$N13)^DATEDIF('Summary &amp; Purchase Assumptions'!$C$18,BJ$6,"Y")))))</f>
        <v>-</v>
      </c>
      <c r="BK19" s="227" t="str">
        <f ca="1">IF(BK$6&gt;='Rent Roll'!$M27,('Rent Roll'!$G27*'Rent Roll'!$D13/12)*((1+'Rent Roll'!$X27)^DATEDIF('Rent Roll'!$M27,BK$6,"Y")),
IF(BK$6&gt;'Rent Roll'!$L13,"-",
IF('Rent Roll'!$P13&gt;0,
IF(AND('Rent Roll'!$P13&gt;0,EDATE('Rent Roll'!$K13,'Rent Roll'!$P13*12)&gt;='Commercial Lease'!BK$6),
('Rent Roll'!$H13*'Rent Roll'!$D13/12)*((1+'Rent Roll'!$N13)^DATEDIF('Summary &amp; Purchase Assumptions'!$C$18,BK$6,"Y")),
OFFSET(BJ19,0,-DATEDIF(EDATE('Rent Roll'!$K13,'Rent Roll'!$P13*12),BK$6,"M"))*((1+'Rent Roll'!$O13)^(DATEDIF(EDATE('Rent Roll'!$K13,'Rent Roll'!$P13*12),BK$6,"Y")+1))),('Rent Roll'!$H13*'Rent Roll'!$D13/12)*((1+'Rent Roll'!$N13)^DATEDIF('Summary &amp; Purchase Assumptions'!$C$18,BK$6,"Y")))))</f>
        <v>-</v>
      </c>
      <c r="BL19" s="227" t="str">
        <f ca="1">IF(BL$6&gt;='Rent Roll'!$M27,('Rent Roll'!$G27*'Rent Roll'!$D13/12)*((1+'Rent Roll'!$X27)^DATEDIF('Rent Roll'!$M27,BL$6,"Y")),
IF(BL$6&gt;'Rent Roll'!$L13,"-",
IF('Rent Roll'!$P13&gt;0,
IF(AND('Rent Roll'!$P13&gt;0,EDATE('Rent Roll'!$K13,'Rent Roll'!$P13*12)&gt;='Commercial Lease'!BL$6),
('Rent Roll'!$H13*'Rent Roll'!$D13/12)*((1+'Rent Roll'!$N13)^DATEDIF('Summary &amp; Purchase Assumptions'!$C$18,BL$6,"Y")),
OFFSET(BK19,0,-DATEDIF(EDATE('Rent Roll'!$K13,'Rent Roll'!$P13*12),BL$6,"M"))*((1+'Rent Roll'!$O13)^(DATEDIF(EDATE('Rent Roll'!$K13,'Rent Roll'!$P13*12),BL$6,"Y")+1))),('Rent Roll'!$H13*'Rent Roll'!$D13/12)*((1+'Rent Roll'!$N13)^DATEDIF('Summary &amp; Purchase Assumptions'!$C$18,BL$6,"Y")))))</f>
        <v>-</v>
      </c>
      <c r="BM19" s="227" t="str">
        <f ca="1">IF(BM$6&gt;='Rent Roll'!$M27,('Rent Roll'!$G27*'Rent Roll'!$D13/12)*((1+'Rent Roll'!$X27)^DATEDIF('Rent Roll'!$M27,BM$6,"Y")),
IF(BM$6&gt;'Rent Roll'!$L13,"-",
IF('Rent Roll'!$P13&gt;0,
IF(AND('Rent Roll'!$P13&gt;0,EDATE('Rent Roll'!$K13,'Rent Roll'!$P13*12)&gt;='Commercial Lease'!BM$6),
('Rent Roll'!$H13*'Rent Roll'!$D13/12)*((1+'Rent Roll'!$N13)^DATEDIF('Summary &amp; Purchase Assumptions'!$C$18,BM$6,"Y")),
OFFSET(BL19,0,-DATEDIF(EDATE('Rent Roll'!$K13,'Rent Roll'!$P13*12),BM$6,"M"))*((1+'Rent Roll'!$O13)^(DATEDIF(EDATE('Rent Roll'!$K13,'Rent Roll'!$P13*12),BM$6,"Y")+1))),('Rent Roll'!$H13*'Rent Roll'!$D13/12)*((1+'Rent Roll'!$N13)^DATEDIF('Summary &amp; Purchase Assumptions'!$C$18,BM$6,"Y")))))</f>
        <v>-</v>
      </c>
      <c r="BN19" s="227" t="str">
        <f ca="1">IF(BN$6&gt;='Rent Roll'!$M27,('Rent Roll'!$G27*'Rent Roll'!$D13/12)*((1+'Rent Roll'!$X27)^DATEDIF('Rent Roll'!$M27,BN$6,"Y")),
IF(BN$6&gt;'Rent Roll'!$L13,"-",
IF('Rent Roll'!$P13&gt;0,
IF(AND('Rent Roll'!$P13&gt;0,EDATE('Rent Roll'!$K13,'Rent Roll'!$P13*12)&gt;='Commercial Lease'!BN$6),
('Rent Roll'!$H13*'Rent Roll'!$D13/12)*((1+'Rent Roll'!$N13)^DATEDIF('Summary &amp; Purchase Assumptions'!$C$18,BN$6,"Y")),
OFFSET(BM19,0,-DATEDIF(EDATE('Rent Roll'!$K13,'Rent Roll'!$P13*12),BN$6,"M"))*((1+'Rent Roll'!$O13)^(DATEDIF(EDATE('Rent Roll'!$K13,'Rent Roll'!$P13*12),BN$6,"Y")+1))),('Rent Roll'!$H13*'Rent Roll'!$D13/12)*((1+'Rent Roll'!$N13)^DATEDIF('Summary &amp; Purchase Assumptions'!$C$18,BN$6,"Y")))))</f>
        <v>-</v>
      </c>
      <c r="BO19" s="227" t="str">
        <f ca="1">IF(BO$6&gt;='Rent Roll'!$M27,('Rent Roll'!$G27*'Rent Roll'!$D13/12)*((1+'Rent Roll'!$X27)^DATEDIF('Rent Roll'!$M27,BO$6,"Y")),
IF(BO$6&gt;'Rent Roll'!$L13,"-",
IF('Rent Roll'!$P13&gt;0,
IF(AND('Rent Roll'!$P13&gt;0,EDATE('Rent Roll'!$K13,'Rent Roll'!$P13*12)&gt;='Commercial Lease'!BO$6),
('Rent Roll'!$H13*'Rent Roll'!$D13/12)*((1+'Rent Roll'!$N13)^DATEDIF('Summary &amp; Purchase Assumptions'!$C$18,BO$6,"Y")),
OFFSET(BN19,0,-DATEDIF(EDATE('Rent Roll'!$K13,'Rent Roll'!$P13*12),BO$6,"M"))*((1+'Rent Roll'!$O13)^(DATEDIF(EDATE('Rent Roll'!$K13,'Rent Roll'!$P13*12),BO$6,"Y")+1))),('Rent Roll'!$H13*'Rent Roll'!$D13/12)*((1+'Rent Roll'!$N13)^DATEDIF('Summary &amp; Purchase Assumptions'!$C$18,BO$6,"Y")))))</f>
        <v>-</v>
      </c>
      <c r="BP19" s="227" t="str">
        <f ca="1">IF(BP$6&gt;='Rent Roll'!$M27,('Rent Roll'!$G27*'Rent Roll'!$D13/12)*((1+'Rent Roll'!$X27)^DATEDIF('Rent Roll'!$M27,BP$6,"Y")),
IF(BP$6&gt;'Rent Roll'!$L13,"-",
IF('Rent Roll'!$P13&gt;0,
IF(AND('Rent Roll'!$P13&gt;0,EDATE('Rent Roll'!$K13,'Rent Roll'!$P13*12)&gt;='Commercial Lease'!BP$6),
('Rent Roll'!$H13*'Rent Roll'!$D13/12)*((1+'Rent Roll'!$N13)^DATEDIF('Summary &amp; Purchase Assumptions'!$C$18,BP$6,"Y")),
OFFSET(BO19,0,-DATEDIF(EDATE('Rent Roll'!$K13,'Rent Roll'!$P13*12),BP$6,"M"))*((1+'Rent Roll'!$O13)^(DATEDIF(EDATE('Rent Roll'!$K13,'Rent Roll'!$P13*12),BP$6,"Y")+1))),('Rent Roll'!$H13*'Rent Roll'!$D13/12)*((1+'Rent Roll'!$N13)^DATEDIF('Summary &amp; Purchase Assumptions'!$C$18,BP$6,"Y")))))</f>
        <v>-</v>
      </c>
      <c r="BQ19" s="227" t="str">
        <f ca="1">IF(BQ$6&gt;='Rent Roll'!$M27,('Rent Roll'!$G27*'Rent Roll'!$D13/12)*((1+'Rent Roll'!$X27)^DATEDIF('Rent Roll'!$M27,BQ$6,"Y")),
IF(BQ$6&gt;'Rent Roll'!$L13,"-",
IF('Rent Roll'!$P13&gt;0,
IF(AND('Rent Roll'!$P13&gt;0,EDATE('Rent Roll'!$K13,'Rent Roll'!$P13*12)&gt;='Commercial Lease'!BQ$6),
('Rent Roll'!$H13*'Rent Roll'!$D13/12)*((1+'Rent Roll'!$N13)^DATEDIF('Summary &amp; Purchase Assumptions'!$C$18,BQ$6,"Y")),
OFFSET(BP19,0,-DATEDIF(EDATE('Rent Roll'!$K13,'Rent Roll'!$P13*12),BQ$6,"M"))*((1+'Rent Roll'!$O13)^(DATEDIF(EDATE('Rent Roll'!$K13,'Rent Roll'!$P13*12),BQ$6,"Y")+1))),('Rent Roll'!$H13*'Rent Roll'!$D13/12)*((1+'Rent Roll'!$N13)^DATEDIF('Summary &amp; Purchase Assumptions'!$C$18,BQ$6,"Y")))))</f>
        <v>-</v>
      </c>
      <c r="BR19" s="227" t="str">
        <f ca="1">IF(BR$6&gt;='Rent Roll'!$M27,('Rent Roll'!$G27*'Rent Roll'!$D13/12)*((1+'Rent Roll'!$X27)^DATEDIF('Rent Roll'!$M27,BR$6,"Y")),
IF(BR$6&gt;'Rent Roll'!$L13,"-",
IF('Rent Roll'!$P13&gt;0,
IF(AND('Rent Roll'!$P13&gt;0,EDATE('Rent Roll'!$K13,'Rent Roll'!$P13*12)&gt;='Commercial Lease'!BR$6),
('Rent Roll'!$H13*'Rent Roll'!$D13/12)*((1+'Rent Roll'!$N13)^DATEDIF('Summary &amp; Purchase Assumptions'!$C$18,BR$6,"Y")),
OFFSET(BQ19,0,-DATEDIF(EDATE('Rent Roll'!$K13,'Rent Roll'!$P13*12),BR$6,"M"))*((1+'Rent Roll'!$O13)^(DATEDIF(EDATE('Rent Roll'!$K13,'Rent Roll'!$P13*12),BR$6,"Y")+1))),('Rent Roll'!$H13*'Rent Roll'!$D13/12)*((1+'Rent Roll'!$N13)^DATEDIF('Summary &amp; Purchase Assumptions'!$C$18,BR$6,"Y")))))</f>
        <v>-</v>
      </c>
      <c r="BS19" s="227" t="str">
        <f ca="1">IF(BS$6&gt;='Rent Roll'!$M27,('Rent Roll'!$G27*'Rent Roll'!$D13/12)*((1+'Rent Roll'!$X27)^DATEDIF('Rent Roll'!$M27,BS$6,"Y")),
IF(BS$6&gt;'Rent Roll'!$L13,"-",
IF('Rent Roll'!$P13&gt;0,
IF(AND('Rent Roll'!$P13&gt;0,EDATE('Rent Roll'!$K13,'Rent Roll'!$P13*12)&gt;='Commercial Lease'!BS$6),
('Rent Roll'!$H13*'Rent Roll'!$D13/12)*((1+'Rent Roll'!$N13)^DATEDIF('Summary &amp; Purchase Assumptions'!$C$18,BS$6,"Y")),
OFFSET(BR19,0,-DATEDIF(EDATE('Rent Roll'!$K13,'Rent Roll'!$P13*12),BS$6,"M"))*((1+'Rent Roll'!$O13)^(DATEDIF(EDATE('Rent Roll'!$K13,'Rent Roll'!$P13*12),BS$6,"Y")+1))),('Rent Roll'!$H13*'Rent Roll'!$D13/12)*((1+'Rent Roll'!$N13)^DATEDIF('Summary &amp; Purchase Assumptions'!$C$18,BS$6,"Y")))))</f>
        <v>-</v>
      </c>
      <c r="BT19" s="227" t="str">
        <f ca="1">IF(BT$6&gt;='Rent Roll'!$M27,('Rent Roll'!$G27*'Rent Roll'!$D13/12)*((1+'Rent Roll'!$X27)^DATEDIF('Rent Roll'!$M27,BT$6,"Y")),
IF(BT$6&gt;'Rent Roll'!$L13,"-",
IF('Rent Roll'!$P13&gt;0,
IF(AND('Rent Roll'!$P13&gt;0,EDATE('Rent Roll'!$K13,'Rent Roll'!$P13*12)&gt;='Commercial Lease'!BT$6),
('Rent Roll'!$H13*'Rent Roll'!$D13/12)*((1+'Rent Roll'!$N13)^DATEDIF('Summary &amp; Purchase Assumptions'!$C$18,BT$6,"Y")),
OFFSET(BS19,0,-DATEDIF(EDATE('Rent Roll'!$K13,'Rent Roll'!$P13*12),BT$6,"M"))*((1+'Rent Roll'!$O13)^(DATEDIF(EDATE('Rent Roll'!$K13,'Rent Roll'!$P13*12),BT$6,"Y")+1))),('Rent Roll'!$H13*'Rent Roll'!$D13/12)*((1+'Rent Roll'!$N13)^DATEDIF('Summary &amp; Purchase Assumptions'!$C$18,BT$6,"Y")))))</f>
        <v>-</v>
      </c>
      <c r="BU19" s="227" t="str">
        <f ca="1">IF(BU$6&gt;='Rent Roll'!$M27,('Rent Roll'!$G27*'Rent Roll'!$D13/12)*((1+'Rent Roll'!$X27)^DATEDIF('Rent Roll'!$M27,BU$6,"Y")),
IF(BU$6&gt;'Rent Roll'!$L13,"-",
IF('Rent Roll'!$P13&gt;0,
IF(AND('Rent Roll'!$P13&gt;0,EDATE('Rent Roll'!$K13,'Rent Roll'!$P13*12)&gt;='Commercial Lease'!BU$6),
('Rent Roll'!$H13*'Rent Roll'!$D13/12)*((1+'Rent Roll'!$N13)^DATEDIF('Summary &amp; Purchase Assumptions'!$C$18,BU$6,"Y")),
OFFSET(BT19,0,-DATEDIF(EDATE('Rent Roll'!$K13,'Rent Roll'!$P13*12),BU$6,"M"))*((1+'Rent Roll'!$O13)^(DATEDIF(EDATE('Rent Roll'!$K13,'Rent Roll'!$P13*12),BU$6,"Y")+1))),('Rent Roll'!$H13*'Rent Roll'!$D13/12)*((1+'Rent Roll'!$N13)^DATEDIF('Summary &amp; Purchase Assumptions'!$C$18,BU$6,"Y")))))</f>
        <v>-</v>
      </c>
      <c r="BV19" s="227" t="str">
        <f ca="1">IF(BV$6&gt;='Rent Roll'!$M27,('Rent Roll'!$G27*'Rent Roll'!$D13/12)*((1+'Rent Roll'!$X27)^DATEDIF('Rent Roll'!$M27,BV$6,"Y")),
IF(BV$6&gt;'Rent Roll'!$L13,"-",
IF('Rent Roll'!$P13&gt;0,
IF(AND('Rent Roll'!$P13&gt;0,EDATE('Rent Roll'!$K13,'Rent Roll'!$P13*12)&gt;='Commercial Lease'!BV$6),
('Rent Roll'!$H13*'Rent Roll'!$D13/12)*((1+'Rent Roll'!$N13)^DATEDIF('Summary &amp; Purchase Assumptions'!$C$18,BV$6,"Y")),
OFFSET(BU19,0,-DATEDIF(EDATE('Rent Roll'!$K13,'Rent Roll'!$P13*12),BV$6,"M"))*((1+'Rent Roll'!$O13)^(DATEDIF(EDATE('Rent Roll'!$K13,'Rent Roll'!$P13*12),BV$6,"Y")+1))),('Rent Roll'!$H13*'Rent Roll'!$D13/12)*((1+'Rent Roll'!$N13)^DATEDIF('Summary &amp; Purchase Assumptions'!$C$18,BV$6,"Y")))))</f>
        <v>-</v>
      </c>
      <c r="BW19" s="227" t="str">
        <f ca="1">IF(BW$6&gt;='Rent Roll'!$M27,('Rent Roll'!$G27*'Rent Roll'!$D13/12)*((1+'Rent Roll'!$X27)^DATEDIF('Rent Roll'!$M27,BW$6,"Y")),
IF(BW$6&gt;'Rent Roll'!$L13,"-",
IF('Rent Roll'!$P13&gt;0,
IF(AND('Rent Roll'!$P13&gt;0,EDATE('Rent Roll'!$K13,'Rent Roll'!$P13*12)&gt;='Commercial Lease'!BW$6),
('Rent Roll'!$H13*'Rent Roll'!$D13/12)*((1+'Rent Roll'!$N13)^DATEDIF('Summary &amp; Purchase Assumptions'!$C$18,BW$6,"Y")),
OFFSET(BV19,0,-DATEDIF(EDATE('Rent Roll'!$K13,'Rent Roll'!$P13*12),BW$6,"M"))*((1+'Rent Roll'!$O13)^(DATEDIF(EDATE('Rent Roll'!$K13,'Rent Roll'!$P13*12),BW$6,"Y")+1))),('Rent Roll'!$H13*'Rent Roll'!$D13/12)*((1+'Rent Roll'!$N13)^DATEDIF('Summary &amp; Purchase Assumptions'!$C$18,BW$6,"Y")))))</f>
        <v>-</v>
      </c>
      <c r="BX19" s="227" t="str">
        <f ca="1">IF(BX$6&gt;='Rent Roll'!$M27,('Rent Roll'!$G27*'Rent Roll'!$D13/12)*((1+'Rent Roll'!$X27)^DATEDIF('Rent Roll'!$M27,BX$6,"Y")),
IF(BX$6&gt;'Rent Roll'!$L13,"-",
IF('Rent Roll'!$P13&gt;0,
IF(AND('Rent Roll'!$P13&gt;0,EDATE('Rent Roll'!$K13,'Rent Roll'!$P13*12)&gt;='Commercial Lease'!BX$6),
('Rent Roll'!$H13*'Rent Roll'!$D13/12)*((1+'Rent Roll'!$N13)^DATEDIF('Summary &amp; Purchase Assumptions'!$C$18,BX$6,"Y")),
OFFSET(BW19,0,-DATEDIF(EDATE('Rent Roll'!$K13,'Rent Roll'!$P13*12),BX$6,"M"))*((1+'Rent Roll'!$O13)^(DATEDIF(EDATE('Rent Roll'!$K13,'Rent Roll'!$P13*12),BX$6,"Y")+1))),('Rent Roll'!$H13*'Rent Roll'!$D13/12)*((1+'Rent Roll'!$N13)^DATEDIF('Summary &amp; Purchase Assumptions'!$C$18,BX$6,"Y")))))</f>
        <v>-</v>
      </c>
      <c r="BY19" s="227" t="str">
        <f ca="1">IF(BY$6&gt;='Rent Roll'!$M27,('Rent Roll'!$G27*'Rent Roll'!$D13/12)*((1+'Rent Roll'!$X27)^DATEDIF('Rent Roll'!$M27,BY$6,"Y")),
IF(BY$6&gt;'Rent Roll'!$L13,"-",
IF('Rent Roll'!$P13&gt;0,
IF(AND('Rent Roll'!$P13&gt;0,EDATE('Rent Roll'!$K13,'Rent Roll'!$P13*12)&gt;='Commercial Lease'!BY$6),
('Rent Roll'!$H13*'Rent Roll'!$D13/12)*((1+'Rent Roll'!$N13)^DATEDIF('Summary &amp; Purchase Assumptions'!$C$18,BY$6,"Y")),
OFFSET(BX19,0,-DATEDIF(EDATE('Rent Roll'!$K13,'Rent Roll'!$P13*12),BY$6,"M"))*((1+'Rent Roll'!$O13)^(DATEDIF(EDATE('Rent Roll'!$K13,'Rent Roll'!$P13*12),BY$6,"Y")+1))),('Rent Roll'!$H13*'Rent Roll'!$D13/12)*((1+'Rent Roll'!$N13)^DATEDIF('Summary &amp; Purchase Assumptions'!$C$18,BY$6,"Y")))))</f>
        <v>-</v>
      </c>
      <c r="BZ19" s="227" t="str">
        <f ca="1">IF(BZ$6&gt;='Rent Roll'!$M27,('Rent Roll'!$G27*'Rent Roll'!$D13/12)*((1+'Rent Roll'!$X27)^DATEDIF('Rent Roll'!$M27,BZ$6,"Y")),
IF(BZ$6&gt;'Rent Roll'!$L13,"-",
IF('Rent Roll'!$P13&gt;0,
IF(AND('Rent Roll'!$P13&gt;0,EDATE('Rent Roll'!$K13,'Rent Roll'!$P13*12)&gt;='Commercial Lease'!BZ$6),
('Rent Roll'!$H13*'Rent Roll'!$D13/12)*((1+'Rent Roll'!$N13)^DATEDIF('Summary &amp; Purchase Assumptions'!$C$18,BZ$6,"Y")),
OFFSET(BY19,0,-DATEDIF(EDATE('Rent Roll'!$K13,'Rent Roll'!$P13*12),BZ$6,"M"))*((1+'Rent Roll'!$O13)^(DATEDIF(EDATE('Rent Roll'!$K13,'Rent Roll'!$P13*12),BZ$6,"Y")+1))),('Rent Roll'!$H13*'Rent Roll'!$D13/12)*((1+'Rent Roll'!$N13)^DATEDIF('Summary &amp; Purchase Assumptions'!$C$18,BZ$6,"Y")))))</f>
        <v>-</v>
      </c>
      <c r="CA19" s="227" t="str">
        <f ca="1">IF(CA$6&gt;='Rent Roll'!$M27,('Rent Roll'!$G27*'Rent Roll'!$D13/12)*((1+'Rent Roll'!$X27)^DATEDIF('Rent Roll'!$M27,CA$6,"Y")),
IF(CA$6&gt;'Rent Roll'!$L13,"-",
IF('Rent Roll'!$P13&gt;0,
IF(AND('Rent Roll'!$P13&gt;0,EDATE('Rent Roll'!$K13,'Rent Roll'!$P13*12)&gt;='Commercial Lease'!CA$6),
('Rent Roll'!$H13*'Rent Roll'!$D13/12)*((1+'Rent Roll'!$N13)^DATEDIF('Summary &amp; Purchase Assumptions'!$C$18,CA$6,"Y")),
OFFSET(BZ19,0,-DATEDIF(EDATE('Rent Roll'!$K13,'Rent Roll'!$P13*12),CA$6,"M"))*((1+'Rent Roll'!$O13)^(DATEDIF(EDATE('Rent Roll'!$K13,'Rent Roll'!$P13*12),CA$6,"Y")+1))),('Rent Roll'!$H13*'Rent Roll'!$D13/12)*((1+'Rent Roll'!$N13)^DATEDIF('Summary &amp; Purchase Assumptions'!$C$18,CA$6,"Y")))))</f>
        <v>-</v>
      </c>
      <c r="CB19" s="227" t="str">
        <f ca="1">IF(CB$6&gt;='Rent Roll'!$M27,('Rent Roll'!$G27*'Rent Roll'!$D13/12)*((1+'Rent Roll'!$X27)^DATEDIF('Rent Roll'!$M27,CB$6,"Y")),
IF(CB$6&gt;'Rent Roll'!$L13,"-",
IF('Rent Roll'!$P13&gt;0,
IF(AND('Rent Roll'!$P13&gt;0,EDATE('Rent Roll'!$K13,'Rent Roll'!$P13*12)&gt;='Commercial Lease'!CB$6),
('Rent Roll'!$H13*'Rent Roll'!$D13/12)*((1+'Rent Roll'!$N13)^DATEDIF('Summary &amp; Purchase Assumptions'!$C$18,CB$6,"Y")),
OFFSET(CA19,0,-DATEDIF(EDATE('Rent Roll'!$K13,'Rent Roll'!$P13*12),CB$6,"M"))*((1+'Rent Roll'!$O13)^(DATEDIF(EDATE('Rent Roll'!$K13,'Rent Roll'!$P13*12),CB$6,"Y")+1))),('Rent Roll'!$H13*'Rent Roll'!$D13/12)*((1+'Rent Roll'!$N13)^DATEDIF('Summary &amp; Purchase Assumptions'!$C$18,CB$6,"Y")))))</f>
        <v>-</v>
      </c>
      <c r="CC19" s="227" t="str">
        <f ca="1">IF(CC$6&gt;='Rent Roll'!$M27,('Rent Roll'!$G27*'Rent Roll'!$D13/12)*((1+'Rent Roll'!$X27)^DATEDIF('Rent Roll'!$M27,CC$6,"Y")),
IF(CC$6&gt;'Rent Roll'!$L13,"-",
IF('Rent Roll'!$P13&gt;0,
IF(AND('Rent Roll'!$P13&gt;0,EDATE('Rent Roll'!$K13,'Rent Roll'!$P13*12)&gt;='Commercial Lease'!CC$6),
('Rent Roll'!$H13*'Rent Roll'!$D13/12)*((1+'Rent Roll'!$N13)^DATEDIF('Summary &amp; Purchase Assumptions'!$C$18,CC$6,"Y")),
OFFSET(CB19,0,-DATEDIF(EDATE('Rent Roll'!$K13,'Rent Roll'!$P13*12),CC$6,"M"))*((1+'Rent Roll'!$O13)^(DATEDIF(EDATE('Rent Roll'!$K13,'Rent Roll'!$P13*12),CC$6,"Y")+1))),('Rent Roll'!$H13*'Rent Roll'!$D13/12)*((1+'Rent Roll'!$N13)^DATEDIF('Summary &amp; Purchase Assumptions'!$C$18,CC$6,"Y")))))</f>
        <v>-</v>
      </c>
      <c r="CD19" s="227" t="str">
        <f ca="1">IF(CD$6&gt;='Rent Roll'!$M27,('Rent Roll'!$G27*'Rent Roll'!$D13/12)*((1+'Rent Roll'!$X27)^DATEDIF('Rent Roll'!$M27,CD$6,"Y")),
IF(CD$6&gt;'Rent Roll'!$L13,"-",
IF('Rent Roll'!$P13&gt;0,
IF(AND('Rent Roll'!$P13&gt;0,EDATE('Rent Roll'!$K13,'Rent Roll'!$P13*12)&gt;='Commercial Lease'!CD$6),
('Rent Roll'!$H13*'Rent Roll'!$D13/12)*((1+'Rent Roll'!$N13)^DATEDIF('Summary &amp; Purchase Assumptions'!$C$18,CD$6,"Y")),
OFFSET(CC19,0,-DATEDIF(EDATE('Rent Roll'!$K13,'Rent Roll'!$P13*12),CD$6,"M"))*((1+'Rent Roll'!$O13)^(DATEDIF(EDATE('Rent Roll'!$K13,'Rent Roll'!$P13*12),CD$6,"Y")+1))),('Rent Roll'!$H13*'Rent Roll'!$D13/12)*((1+'Rent Roll'!$N13)^DATEDIF('Summary &amp; Purchase Assumptions'!$C$18,CD$6,"Y")))))</f>
        <v>-</v>
      </c>
      <c r="CE19" s="227" t="str">
        <f ca="1">IF(CE$6&gt;='Rent Roll'!$M27,('Rent Roll'!$G27*'Rent Roll'!$D13/12)*((1+'Rent Roll'!$X27)^DATEDIF('Rent Roll'!$M27,CE$6,"Y")),
IF(CE$6&gt;'Rent Roll'!$L13,"-",
IF('Rent Roll'!$P13&gt;0,
IF(AND('Rent Roll'!$P13&gt;0,EDATE('Rent Roll'!$K13,'Rent Roll'!$P13*12)&gt;='Commercial Lease'!CE$6),
('Rent Roll'!$H13*'Rent Roll'!$D13/12)*((1+'Rent Roll'!$N13)^DATEDIF('Summary &amp; Purchase Assumptions'!$C$18,CE$6,"Y")),
OFFSET(CD19,0,-DATEDIF(EDATE('Rent Roll'!$K13,'Rent Roll'!$P13*12),CE$6,"M"))*((1+'Rent Roll'!$O13)^(DATEDIF(EDATE('Rent Roll'!$K13,'Rent Roll'!$P13*12),CE$6,"Y")+1))),('Rent Roll'!$H13*'Rent Roll'!$D13/12)*((1+'Rent Roll'!$N13)^DATEDIF('Summary &amp; Purchase Assumptions'!$C$18,CE$6,"Y")))))</f>
        <v>-</v>
      </c>
      <c r="CF19" s="227" t="str">
        <f ca="1">IF(CF$6&gt;='Rent Roll'!$M27,('Rent Roll'!$G27*'Rent Roll'!$D13/12)*((1+'Rent Roll'!$X27)^DATEDIF('Rent Roll'!$M27,CF$6,"Y")),
IF(CF$6&gt;'Rent Roll'!$L13,"-",
IF('Rent Roll'!$P13&gt;0,
IF(AND('Rent Roll'!$P13&gt;0,EDATE('Rent Roll'!$K13,'Rent Roll'!$P13*12)&gt;='Commercial Lease'!CF$6),
('Rent Roll'!$H13*'Rent Roll'!$D13/12)*((1+'Rent Roll'!$N13)^DATEDIF('Summary &amp; Purchase Assumptions'!$C$18,CF$6,"Y")),
OFFSET(CE19,0,-DATEDIF(EDATE('Rent Roll'!$K13,'Rent Roll'!$P13*12),CF$6,"M"))*((1+'Rent Roll'!$O13)^(DATEDIF(EDATE('Rent Roll'!$K13,'Rent Roll'!$P13*12),CF$6,"Y")+1))),('Rent Roll'!$H13*'Rent Roll'!$D13/12)*((1+'Rent Roll'!$N13)^DATEDIF('Summary &amp; Purchase Assumptions'!$C$18,CF$6,"Y")))))</f>
        <v>-</v>
      </c>
      <c r="CG19" s="227" t="str">
        <f ca="1">IF(CG$6&gt;='Rent Roll'!$M27,('Rent Roll'!$G27*'Rent Roll'!$D13/12)*((1+'Rent Roll'!$X27)^DATEDIF('Rent Roll'!$M27,CG$6,"Y")),
IF(CG$6&gt;'Rent Roll'!$L13,"-",
IF('Rent Roll'!$P13&gt;0,
IF(AND('Rent Roll'!$P13&gt;0,EDATE('Rent Roll'!$K13,'Rent Roll'!$P13*12)&gt;='Commercial Lease'!CG$6),
('Rent Roll'!$H13*'Rent Roll'!$D13/12)*((1+'Rent Roll'!$N13)^DATEDIF('Summary &amp; Purchase Assumptions'!$C$18,CG$6,"Y")),
OFFSET(CF19,0,-DATEDIF(EDATE('Rent Roll'!$K13,'Rent Roll'!$P13*12),CG$6,"M"))*((1+'Rent Roll'!$O13)^(DATEDIF(EDATE('Rent Roll'!$K13,'Rent Roll'!$P13*12),CG$6,"Y")+1))),('Rent Roll'!$H13*'Rent Roll'!$D13/12)*((1+'Rent Roll'!$N13)^DATEDIF('Summary &amp; Purchase Assumptions'!$C$18,CG$6,"Y")))))</f>
        <v>-</v>
      </c>
      <c r="CH19" s="227" t="str">
        <f ca="1">IF(CH$6&gt;='Rent Roll'!$M27,('Rent Roll'!$G27*'Rent Roll'!$D13/12)*((1+'Rent Roll'!$X27)^DATEDIF('Rent Roll'!$M27,CH$6,"Y")),
IF(CH$6&gt;'Rent Roll'!$L13,"-",
IF('Rent Roll'!$P13&gt;0,
IF(AND('Rent Roll'!$P13&gt;0,EDATE('Rent Roll'!$K13,'Rent Roll'!$P13*12)&gt;='Commercial Lease'!CH$6),
('Rent Roll'!$H13*'Rent Roll'!$D13/12)*((1+'Rent Roll'!$N13)^DATEDIF('Summary &amp; Purchase Assumptions'!$C$18,CH$6,"Y")),
OFFSET(CG19,0,-DATEDIF(EDATE('Rent Roll'!$K13,'Rent Roll'!$P13*12),CH$6,"M"))*((1+'Rent Roll'!$O13)^(DATEDIF(EDATE('Rent Roll'!$K13,'Rent Roll'!$P13*12),CH$6,"Y")+1))),('Rent Roll'!$H13*'Rent Roll'!$D13/12)*((1+'Rent Roll'!$N13)^DATEDIF('Summary &amp; Purchase Assumptions'!$C$18,CH$6,"Y")))))</f>
        <v>-</v>
      </c>
      <c r="CI19" s="227" t="str">
        <f ca="1">IF(CI$6&gt;='Rent Roll'!$M27,('Rent Roll'!$G27*'Rent Roll'!$D13/12)*((1+'Rent Roll'!$X27)^DATEDIF('Rent Roll'!$M27,CI$6,"Y")),
IF(CI$6&gt;'Rent Roll'!$L13,"-",
IF('Rent Roll'!$P13&gt;0,
IF(AND('Rent Roll'!$P13&gt;0,EDATE('Rent Roll'!$K13,'Rent Roll'!$P13*12)&gt;='Commercial Lease'!CI$6),
('Rent Roll'!$H13*'Rent Roll'!$D13/12)*((1+'Rent Roll'!$N13)^DATEDIF('Summary &amp; Purchase Assumptions'!$C$18,CI$6,"Y")),
OFFSET(CH19,0,-DATEDIF(EDATE('Rent Roll'!$K13,'Rent Roll'!$P13*12),CI$6,"M"))*((1+'Rent Roll'!$O13)^(DATEDIF(EDATE('Rent Roll'!$K13,'Rent Roll'!$P13*12),CI$6,"Y")+1))),('Rent Roll'!$H13*'Rent Roll'!$D13/12)*((1+'Rent Roll'!$N13)^DATEDIF('Summary &amp; Purchase Assumptions'!$C$18,CI$6,"Y")))))</f>
        <v>-</v>
      </c>
      <c r="CJ19" s="227" t="str">
        <f ca="1">IF(CJ$6&gt;='Rent Roll'!$M27,('Rent Roll'!$G27*'Rent Roll'!$D13/12)*((1+'Rent Roll'!$X27)^DATEDIF('Rent Roll'!$M27,CJ$6,"Y")),
IF(CJ$6&gt;'Rent Roll'!$L13,"-",
IF('Rent Roll'!$P13&gt;0,
IF(AND('Rent Roll'!$P13&gt;0,EDATE('Rent Roll'!$K13,'Rent Roll'!$P13*12)&gt;='Commercial Lease'!CJ$6),
('Rent Roll'!$H13*'Rent Roll'!$D13/12)*((1+'Rent Roll'!$N13)^DATEDIF('Summary &amp; Purchase Assumptions'!$C$18,CJ$6,"Y")),
OFFSET(CI19,0,-DATEDIF(EDATE('Rent Roll'!$K13,'Rent Roll'!$P13*12),CJ$6,"M"))*((1+'Rent Roll'!$O13)^(DATEDIF(EDATE('Rent Roll'!$K13,'Rent Roll'!$P13*12),CJ$6,"Y")+1))),('Rent Roll'!$H13*'Rent Roll'!$D13/12)*((1+'Rent Roll'!$N13)^DATEDIF('Summary &amp; Purchase Assumptions'!$C$18,CJ$6,"Y")))))</f>
        <v>-</v>
      </c>
      <c r="CK19" s="227" t="str">
        <f ca="1">IF(CK$6&gt;='Rent Roll'!$M27,('Rent Roll'!$G27*'Rent Roll'!$D13/12)*((1+'Rent Roll'!$X27)^DATEDIF('Rent Roll'!$M27,CK$6,"Y")),
IF(CK$6&gt;'Rent Roll'!$L13,"-",
IF('Rent Roll'!$P13&gt;0,
IF(AND('Rent Roll'!$P13&gt;0,EDATE('Rent Roll'!$K13,'Rent Roll'!$P13*12)&gt;='Commercial Lease'!CK$6),
('Rent Roll'!$H13*'Rent Roll'!$D13/12)*((1+'Rent Roll'!$N13)^DATEDIF('Summary &amp; Purchase Assumptions'!$C$18,CK$6,"Y")),
OFFSET(CJ19,0,-DATEDIF(EDATE('Rent Roll'!$K13,'Rent Roll'!$P13*12),CK$6,"M"))*((1+'Rent Roll'!$O13)^(DATEDIF(EDATE('Rent Roll'!$K13,'Rent Roll'!$P13*12),CK$6,"Y")+1))),('Rent Roll'!$H13*'Rent Roll'!$D13/12)*((1+'Rent Roll'!$N13)^DATEDIF('Summary &amp; Purchase Assumptions'!$C$18,CK$6,"Y")))))</f>
        <v>-</v>
      </c>
      <c r="CL19" s="227" t="str">
        <f ca="1">IF(CL$6&gt;='Rent Roll'!$M27,('Rent Roll'!$G27*'Rent Roll'!$D13/12)*((1+'Rent Roll'!$X27)^DATEDIF('Rent Roll'!$M27,CL$6,"Y")),
IF(CL$6&gt;'Rent Roll'!$L13,"-",
IF('Rent Roll'!$P13&gt;0,
IF(AND('Rent Roll'!$P13&gt;0,EDATE('Rent Roll'!$K13,'Rent Roll'!$P13*12)&gt;='Commercial Lease'!CL$6),
('Rent Roll'!$H13*'Rent Roll'!$D13/12)*((1+'Rent Roll'!$N13)^DATEDIF('Summary &amp; Purchase Assumptions'!$C$18,CL$6,"Y")),
OFFSET(CK19,0,-DATEDIF(EDATE('Rent Roll'!$K13,'Rent Roll'!$P13*12),CL$6,"M"))*((1+'Rent Roll'!$O13)^(DATEDIF(EDATE('Rent Roll'!$K13,'Rent Roll'!$P13*12),CL$6,"Y")+1))),('Rent Roll'!$H13*'Rent Roll'!$D13/12)*((1+'Rent Roll'!$N13)^DATEDIF('Summary &amp; Purchase Assumptions'!$C$18,CL$6,"Y")))))</f>
        <v>-</v>
      </c>
      <c r="CM19" s="227" t="str">
        <f ca="1">IF(CM$6&gt;='Rent Roll'!$M27,('Rent Roll'!$G27*'Rent Roll'!$D13/12)*((1+'Rent Roll'!$X27)^DATEDIF('Rent Roll'!$M27,CM$6,"Y")),
IF(CM$6&gt;'Rent Roll'!$L13,"-",
IF('Rent Roll'!$P13&gt;0,
IF(AND('Rent Roll'!$P13&gt;0,EDATE('Rent Roll'!$K13,'Rent Roll'!$P13*12)&gt;='Commercial Lease'!CM$6),
('Rent Roll'!$H13*'Rent Roll'!$D13/12)*((1+'Rent Roll'!$N13)^DATEDIF('Summary &amp; Purchase Assumptions'!$C$18,CM$6,"Y")),
OFFSET(CL19,0,-DATEDIF(EDATE('Rent Roll'!$K13,'Rent Roll'!$P13*12),CM$6,"M"))*((1+'Rent Roll'!$O13)^(DATEDIF(EDATE('Rent Roll'!$K13,'Rent Roll'!$P13*12),CM$6,"Y")+1))),('Rent Roll'!$H13*'Rent Roll'!$D13/12)*((1+'Rent Roll'!$N13)^DATEDIF('Summary &amp; Purchase Assumptions'!$C$18,CM$6,"Y")))))</f>
        <v>-</v>
      </c>
      <c r="CN19" s="227" t="str">
        <f ca="1">IF(CN$6&gt;='Rent Roll'!$M27,('Rent Roll'!$G27*'Rent Roll'!$D13/12)*((1+'Rent Roll'!$X27)^DATEDIF('Rent Roll'!$M27,CN$6,"Y")),
IF(CN$6&gt;'Rent Roll'!$L13,"-",
IF('Rent Roll'!$P13&gt;0,
IF(AND('Rent Roll'!$P13&gt;0,EDATE('Rent Roll'!$K13,'Rent Roll'!$P13*12)&gt;='Commercial Lease'!CN$6),
('Rent Roll'!$H13*'Rent Roll'!$D13/12)*((1+'Rent Roll'!$N13)^DATEDIF('Summary &amp; Purchase Assumptions'!$C$18,CN$6,"Y")),
OFFSET(CM19,0,-DATEDIF(EDATE('Rent Roll'!$K13,'Rent Roll'!$P13*12),CN$6,"M"))*((1+'Rent Roll'!$O13)^(DATEDIF(EDATE('Rent Roll'!$K13,'Rent Roll'!$P13*12),CN$6,"Y")+1))),('Rent Roll'!$H13*'Rent Roll'!$D13/12)*((1+'Rent Roll'!$N13)^DATEDIF('Summary &amp; Purchase Assumptions'!$C$18,CN$6,"Y")))))</f>
        <v>-</v>
      </c>
      <c r="CO19" s="227" t="str">
        <f ca="1">IF(CO$6&gt;='Rent Roll'!$M27,('Rent Roll'!$G27*'Rent Roll'!$D13/12)*((1+'Rent Roll'!$X27)^DATEDIF('Rent Roll'!$M27,CO$6,"Y")),
IF(CO$6&gt;'Rent Roll'!$L13,"-",
IF('Rent Roll'!$P13&gt;0,
IF(AND('Rent Roll'!$P13&gt;0,EDATE('Rent Roll'!$K13,'Rent Roll'!$P13*12)&gt;='Commercial Lease'!CO$6),
('Rent Roll'!$H13*'Rent Roll'!$D13/12)*((1+'Rent Roll'!$N13)^DATEDIF('Summary &amp; Purchase Assumptions'!$C$18,CO$6,"Y")),
OFFSET(CN19,0,-DATEDIF(EDATE('Rent Roll'!$K13,'Rent Roll'!$P13*12),CO$6,"M"))*((1+'Rent Roll'!$O13)^(DATEDIF(EDATE('Rent Roll'!$K13,'Rent Roll'!$P13*12),CO$6,"Y")+1))),('Rent Roll'!$H13*'Rent Roll'!$D13/12)*((1+'Rent Roll'!$N13)^DATEDIF('Summary &amp; Purchase Assumptions'!$C$18,CO$6,"Y")))))</f>
        <v>-</v>
      </c>
      <c r="CP19" s="227" t="str">
        <f ca="1">IF(CP$6&gt;='Rent Roll'!$M27,('Rent Roll'!$G27*'Rent Roll'!$D13/12)*((1+'Rent Roll'!$X27)^DATEDIF('Rent Roll'!$M27,CP$6,"Y")),
IF(CP$6&gt;'Rent Roll'!$L13,"-",
IF('Rent Roll'!$P13&gt;0,
IF(AND('Rent Roll'!$P13&gt;0,EDATE('Rent Roll'!$K13,'Rent Roll'!$P13*12)&gt;='Commercial Lease'!CP$6),
('Rent Roll'!$H13*'Rent Roll'!$D13/12)*((1+'Rent Roll'!$N13)^DATEDIF('Summary &amp; Purchase Assumptions'!$C$18,CP$6,"Y")),
OFFSET(CO19,0,-DATEDIF(EDATE('Rent Roll'!$K13,'Rent Roll'!$P13*12),CP$6,"M"))*((1+'Rent Roll'!$O13)^(DATEDIF(EDATE('Rent Roll'!$K13,'Rent Roll'!$P13*12),CP$6,"Y")+1))),('Rent Roll'!$H13*'Rent Roll'!$D13/12)*((1+'Rent Roll'!$N13)^DATEDIF('Summary &amp; Purchase Assumptions'!$C$18,CP$6,"Y")))))</f>
        <v>-</v>
      </c>
      <c r="CQ19" s="227" t="str">
        <f ca="1">IF(CQ$6&gt;='Rent Roll'!$M27,('Rent Roll'!$G27*'Rent Roll'!$D13/12)*((1+'Rent Roll'!$X27)^DATEDIF('Rent Roll'!$M27,CQ$6,"Y")),
IF(CQ$6&gt;'Rent Roll'!$L13,"-",
IF('Rent Roll'!$P13&gt;0,
IF(AND('Rent Roll'!$P13&gt;0,EDATE('Rent Roll'!$K13,'Rent Roll'!$P13*12)&gt;='Commercial Lease'!CQ$6),
('Rent Roll'!$H13*'Rent Roll'!$D13/12)*((1+'Rent Roll'!$N13)^DATEDIF('Summary &amp; Purchase Assumptions'!$C$18,CQ$6,"Y")),
OFFSET(CP19,0,-DATEDIF(EDATE('Rent Roll'!$K13,'Rent Roll'!$P13*12),CQ$6,"M"))*((1+'Rent Roll'!$O13)^(DATEDIF(EDATE('Rent Roll'!$K13,'Rent Roll'!$P13*12),CQ$6,"Y")+1))),('Rent Roll'!$H13*'Rent Roll'!$D13/12)*((1+'Rent Roll'!$N13)^DATEDIF('Summary &amp; Purchase Assumptions'!$C$18,CQ$6,"Y")))))</f>
        <v>-</v>
      </c>
      <c r="CR19" s="227" t="str">
        <f ca="1">IF(CR$6&gt;='Rent Roll'!$M27,('Rent Roll'!$G27*'Rent Roll'!$D13/12)*((1+'Rent Roll'!$X27)^DATEDIF('Rent Roll'!$M27,CR$6,"Y")),
IF(CR$6&gt;'Rent Roll'!$L13,"-",
IF('Rent Roll'!$P13&gt;0,
IF(AND('Rent Roll'!$P13&gt;0,EDATE('Rent Roll'!$K13,'Rent Roll'!$P13*12)&gt;='Commercial Lease'!CR$6),
('Rent Roll'!$H13*'Rent Roll'!$D13/12)*((1+'Rent Roll'!$N13)^DATEDIF('Summary &amp; Purchase Assumptions'!$C$18,CR$6,"Y")),
OFFSET(CQ19,0,-DATEDIF(EDATE('Rent Roll'!$K13,'Rent Roll'!$P13*12),CR$6,"M"))*((1+'Rent Roll'!$O13)^(DATEDIF(EDATE('Rent Roll'!$K13,'Rent Roll'!$P13*12),CR$6,"Y")+1))),('Rent Roll'!$H13*'Rent Roll'!$D13/12)*((1+'Rent Roll'!$N13)^DATEDIF('Summary &amp; Purchase Assumptions'!$C$18,CR$6,"Y")))))</f>
        <v>-</v>
      </c>
      <c r="CS19" s="227" t="str">
        <f ca="1">IF(CS$6&gt;='Rent Roll'!$M27,('Rent Roll'!$G27*'Rent Roll'!$D13/12)*((1+'Rent Roll'!$X27)^DATEDIF('Rent Roll'!$M27,CS$6,"Y")),
IF(CS$6&gt;'Rent Roll'!$L13,"-",
IF('Rent Roll'!$P13&gt;0,
IF(AND('Rent Roll'!$P13&gt;0,EDATE('Rent Roll'!$K13,'Rent Roll'!$P13*12)&gt;='Commercial Lease'!CS$6),
('Rent Roll'!$H13*'Rent Roll'!$D13/12)*((1+'Rent Roll'!$N13)^DATEDIF('Summary &amp; Purchase Assumptions'!$C$18,CS$6,"Y")),
OFFSET(CR19,0,-DATEDIF(EDATE('Rent Roll'!$K13,'Rent Roll'!$P13*12),CS$6,"M"))*((1+'Rent Roll'!$O13)^(DATEDIF(EDATE('Rent Roll'!$K13,'Rent Roll'!$P13*12),CS$6,"Y")+1))),('Rent Roll'!$H13*'Rent Roll'!$D13/12)*((1+'Rent Roll'!$N13)^DATEDIF('Summary &amp; Purchase Assumptions'!$C$18,CS$6,"Y")))))</f>
        <v>-</v>
      </c>
      <c r="CT19" s="227" t="str">
        <f ca="1">IF(CT$6&gt;='Rent Roll'!$M27,('Rent Roll'!$G27*'Rent Roll'!$D13/12)*((1+'Rent Roll'!$X27)^DATEDIF('Rent Roll'!$M27,CT$6,"Y")),
IF(CT$6&gt;'Rent Roll'!$L13,"-",
IF('Rent Roll'!$P13&gt;0,
IF(AND('Rent Roll'!$P13&gt;0,EDATE('Rent Roll'!$K13,'Rent Roll'!$P13*12)&gt;='Commercial Lease'!CT$6),
('Rent Roll'!$H13*'Rent Roll'!$D13/12)*((1+'Rent Roll'!$N13)^DATEDIF('Summary &amp; Purchase Assumptions'!$C$18,CT$6,"Y")),
OFFSET(CS19,0,-DATEDIF(EDATE('Rent Roll'!$K13,'Rent Roll'!$P13*12),CT$6,"M"))*((1+'Rent Roll'!$O13)^(DATEDIF(EDATE('Rent Roll'!$K13,'Rent Roll'!$P13*12),CT$6,"Y")+1))),('Rent Roll'!$H13*'Rent Roll'!$D13/12)*((1+'Rent Roll'!$N13)^DATEDIF('Summary &amp; Purchase Assumptions'!$C$18,CT$6,"Y")))))</f>
        <v>-</v>
      </c>
      <c r="CU19" s="227" t="str">
        <f ca="1">IF(CU$6&gt;='Rent Roll'!$M27,('Rent Roll'!$G27*'Rent Roll'!$D13/12)*((1+'Rent Roll'!$X27)^DATEDIF('Rent Roll'!$M27,CU$6,"Y")),
IF(CU$6&gt;'Rent Roll'!$L13,"-",
IF('Rent Roll'!$P13&gt;0,
IF(AND('Rent Roll'!$P13&gt;0,EDATE('Rent Roll'!$K13,'Rent Roll'!$P13*12)&gt;='Commercial Lease'!CU$6),
('Rent Roll'!$H13*'Rent Roll'!$D13/12)*((1+'Rent Roll'!$N13)^DATEDIF('Summary &amp; Purchase Assumptions'!$C$18,CU$6,"Y")),
OFFSET(CT19,0,-DATEDIF(EDATE('Rent Roll'!$K13,'Rent Roll'!$P13*12),CU$6,"M"))*((1+'Rent Roll'!$O13)^(DATEDIF(EDATE('Rent Roll'!$K13,'Rent Roll'!$P13*12),CU$6,"Y")+1))),('Rent Roll'!$H13*'Rent Roll'!$D13/12)*((1+'Rent Roll'!$N13)^DATEDIF('Summary &amp; Purchase Assumptions'!$C$18,CU$6,"Y")))))</f>
        <v>-</v>
      </c>
      <c r="CV19" s="227" t="str">
        <f ca="1">IF(CV$6&gt;='Rent Roll'!$M27,('Rent Roll'!$G27*'Rent Roll'!$D13/12)*((1+'Rent Roll'!$X27)^DATEDIF('Rent Roll'!$M27,CV$6,"Y")),
IF(CV$6&gt;'Rent Roll'!$L13,"-",
IF('Rent Roll'!$P13&gt;0,
IF(AND('Rent Roll'!$P13&gt;0,EDATE('Rent Roll'!$K13,'Rent Roll'!$P13*12)&gt;='Commercial Lease'!CV$6),
('Rent Roll'!$H13*'Rent Roll'!$D13/12)*((1+'Rent Roll'!$N13)^DATEDIF('Summary &amp; Purchase Assumptions'!$C$18,CV$6,"Y")),
OFFSET(CU19,0,-DATEDIF(EDATE('Rent Roll'!$K13,'Rent Roll'!$P13*12),CV$6,"M"))*((1+'Rent Roll'!$O13)^(DATEDIF(EDATE('Rent Roll'!$K13,'Rent Roll'!$P13*12),CV$6,"Y")+1))),('Rent Roll'!$H13*'Rent Roll'!$D13/12)*((1+'Rent Roll'!$N13)^DATEDIF('Summary &amp; Purchase Assumptions'!$C$18,CV$6,"Y")))))</f>
        <v>-</v>
      </c>
      <c r="CW19" s="227" t="str">
        <f ca="1">IF(CW$6&gt;='Rent Roll'!$M27,('Rent Roll'!$G27*'Rent Roll'!$D13/12)*((1+'Rent Roll'!$X27)^DATEDIF('Rent Roll'!$M27,CW$6,"Y")),
IF(CW$6&gt;'Rent Roll'!$L13,"-",
IF('Rent Roll'!$P13&gt;0,
IF(AND('Rent Roll'!$P13&gt;0,EDATE('Rent Roll'!$K13,'Rent Roll'!$P13*12)&gt;='Commercial Lease'!CW$6),
('Rent Roll'!$H13*'Rent Roll'!$D13/12)*((1+'Rent Roll'!$N13)^DATEDIF('Summary &amp; Purchase Assumptions'!$C$18,CW$6,"Y")),
OFFSET(CV19,0,-DATEDIF(EDATE('Rent Roll'!$K13,'Rent Roll'!$P13*12),CW$6,"M"))*((1+'Rent Roll'!$O13)^(DATEDIF(EDATE('Rent Roll'!$K13,'Rent Roll'!$P13*12),CW$6,"Y")+1))),('Rent Roll'!$H13*'Rent Roll'!$D13/12)*((1+'Rent Roll'!$N13)^DATEDIF('Summary &amp; Purchase Assumptions'!$C$18,CW$6,"Y")))))</f>
        <v>-</v>
      </c>
      <c r="CX19" s="227" t="str">
        <f ca="1">IF(CX$6&gt;='Rent Roll'!$M27,('Rent Roll'!$G27*'Rent Roll'!$D13/12)*((1+'Rent Roll'!$X27)^DATEDIF('Rent Roll'!$M27,CX$6,"Y")),
IF(CX$6&gt;'Rent Roll'!$L13,"-",
IF('Rent Roll'!$P13&gt;0,
IF(AND('Rent Roll'!$P13&gt;0,EDATE('Rent Roll'!$K13,'Rent Roll'!$P13*12)&gt;='Commercial Lease'!CX$6),
('Rent Roll'!$H13*'Rent Roll'!$D13/12)*((1+'Rent Roll'!$N13)^DATEDIF('Summary &amp; Purchase Assumptions'!$C$18,CX$6,"Y")),
OFFSET(CW19,0,-DATEDIF(EDATE('Rent Roll'!$K13,'Rent Roll'!$P13*12),CX$6,"M"))*((1+'Rent Roll'!$O13)^(DATEDIF(EDATE('Rent Roll'!$K13,'Rent Roll'!$P13*12),CX$6,"Y")+1))),('Rent Roll'!$H13*'Rent Roll'!$D13/12)*((1+'Rent Roll'!$N13)^DATEDIF('Summary &amp; Purchase Assumptions'!$C$18,CX$6,"Y")))))</f>
        <v>-</v>
      </c>
      <c r="CY19" s="227" t="str">
        <f ca="1">IF(CY$6&gt;='Rent Roll'!$M27,('Rent Roll'!$G27*'Rent Roll'!$D13/12)*((1+'Rent Roll'!$X27)^DATEDIF('Rent Roll'!$M27,CY$6,"Y")),
IF(CY$6&gt;'Rent Roll'!$L13,"-",
IF('Rent Roll'!$P13&gt;0,
IF(AND('Rent Roll'!$P13&gt;0,EDATE('Rent Roll'!$K13,'Rent Roll'!$P13*12)&gt;='Commercial Lease'!CY$6),
('Rent Roll'!$H13*'Rent Roll'!$D13/12)*((1+'Rent Roll'!$N13)^DATEDIF('Summary &amp; Purchase Assumptions'!$C$18,CY$6,"Y")),
OFFSET(CX19,0,-DATEDIF(EDATE('Rent Roll'!$K13,'Rent Roll'!$P13*12),CY$6,"M"))*((1+'Rent Roll'!$O13)^(DATEDIF(EDATE('Rent Roll'!$K13,'Rent Roll'!$P13*12),CY$6,"Y")+1))),('Rent Roll'!$H13*'Rent Roll'!$D13/12)*((1+'Rent Roll'!$N13)^DATEDIF('Summary &amp; Purchase Assumptions'!$C$18,CY$6,"Y")))))</f>
        <v>-</v>
      </c>
      <c r="CZ19" s="227" t="str">
        <f ca="1">IF(CZ$6&gt;='Rent Roll'!$M27,('Rent Roll'!$G27*'Rent Roll'!$D13/12)*((1+'Rent Roll'!$X27)^DATEDIF('Rent Roll'!$M27,CZ$6,"Y")),
IF(CZ$6&gt;'Rent Roll'!$L13,"-",
IF('Rent Roll'!$P13&gt;0,
IF(AND('Rent Roll'!$P13&gt;0,EDATE('Rent Roll'!$K13,'Rent Roll'!$P13*12)&gt;='Commercial Lease'!CZ$6),
('Rent Roll'!$H13*'Rent Roll'!$D13/12)*((1+'Rent Roll'!$N13)^DATEDIF('Summary &amp; Purchase Assumptions'!$C$18,CZ$6,"Y")),
OFFSET(CY19,0,-DATEDIF(EDATE('Rent Roll'!$K13,'Rent Roll'!$P13*12),CZ$6,"M"))*((1+'Rent Roll'!$O13)^(DATEDIF(EDATE('Rent Roll'!$K13,'Rent Roll'!$P13*12),CZ$6,"Y")+1))),('Rent Roll'!$H13*'Rent Roll'!$D13/12)*((1+'Rent Roll'!$N13)^DATEDIF('Summary &amp; Purchase Assumptions'!$C$18,CZ$6,"Y")))))</f>
        <v>-</v>
      </c>
      <c r="DA19" s="227" t="str">
        <f ca="1">IF(DA$6&gt;='Rent Roll'!$M27,('Rent Roll'!$G27*'Rent Roll'!$D13/12)*((1+'Rent Roll'!$X27)^DATEDIF('Rent Roll'!$M27,DA$6,"Y")),
IF(DA$6&gt;'Rent Roll'!$L13,"-",
IF('Rent Roll'!$P13&gt;0,
IF(AND('Rent Roll'!$P13&gt;0,EDATE('Rent Roll'!$K13,'Rent Roll'!$P13*12)&gt;='Commercial Lease'!DA$6),
('Rent Roll'!$H13*'Rent Roll'!$D13/12)*((1+'Rent Roll'!$N13)^DATEDIF('Summary &amp; Purchase Assumptions'!$C$18,DA$6,"Y")),
OFFSET(CZ19,0,-DATEDIF(EDATE('Rent Roll'!$K13,'Rent Roll'!$P13*12),DA$6,"M"))*((1+'Rent Roll'!$O13)^(DATEDIF(EDATE('Rent Roll'!$K13,'Rent Roll'!$P13*12),DA$6,"Y")+1))),('Rent Roll'!$H13*'Rent Roll'!$D13/12)*((1+'Rent Roll'!$N13)^DATEDIF('Summary &amp; Purchase Assumptions'!$C$18,DA$6,"Y")))))</f>
        <v>-</v>
      </c>
      <c r="DB19" s="227" t="str">
        <f ca="1">IF(DB$6&gt;='Rent Roll'!$M27,('Rent Roll'!$G27*'Rent Roll'!$D13/12)*((1+'Rent Roll'!$X27)^DATEDIF('Rent Roll'!$M27,DB$6,"Y")),
IF(DB$6&gt;'Rent Roll'!$L13,"-",
IF('Rent Roll'!$P13&gt;0,
IF(AND('Rent Roll'!$P13&gt;0,EDATE('Rent Roll'!$K13,'Rent Roll'!$P13*12)&gt;='Commercial Lease'!DB$6),
('Rent Roll'!$H13*'Rent Roll'!$D13/12)*((1+'Rent Roll'!$N13)^DATEDIF('Summary &amp; Purchase Assumptions'!$C$18,DB$6,"Y")),
OFFSET(DA19,0,-DATEDIF(EDATE('Rent Roll'!$K13,'Rent Roll'!$P13*12),DB$6,"M"))*((1+'Rent Roll'!$O13)^(DATEDIF(EDATE('Rent Roll'!$K13,'Rent Roll'!$P13*12),DB$6,"Y")+1))),('Rent Roll'!$H13*'Rent Roll'!$D13/12)*((1+'Rent Roll'!$N13)^DATEDIF('Summary &amp; Purchase Assumptions'!$C$18,DB$6,"Y")))))</f>
        <v>-</v>
      </c>
      <c r="DC19" s="227" t="str">
        <f ca="1">IF(DC$6&gt;='Rent Roll'!$M27,('Rent Roll'!$G27*'Rent Roll'!$D13/12)*((1+'Rent Roll'!$X27)^DATEDIF('Rent Roll'!$M27,DC$6,"Y")),
IF(DC$6&gt;'Rent Roll'!$L13,"-",
IF('Rent Roll'!$P13&gt;0,
IF(AND('Rent Roll'!$P13&gt;0,EDATE('Rent Roll'!$K13,'Rent Roll'!$P13*12)&gt;='Commercial Lease'!DC$6),
('Rent Roll'!$H13*'Rent Roll'!$D13/12)*((1+'Rent Roll'!$N13)^DATEDIF('Summary &amp; Purchase Assumptions'!$C$18,DC$6,"Y")),
OFFSET(DB19,0,-DATEDIF(EDATE('Rent Roll'!$K13,'Rent Roll'!$P13*12),DC$6,"M"))*((1+'Rent Roll'!$O13)^(DATEDIF(EDATE('Rent Roll'!$K13,'Rent Roll'!$P13*12),DC$6,"Y")+1))),('Rent Roll'!$H13*'Rent Roll'!$D13/12)*((1+'Rent Roll'!$N13)^DATEDIF('Summary &amp; Purchase Assumptions'!$C$18,DC$6,"Y")))))</f>
        <v>-</v>
      </c>
      <c r="DD19" s="227" t="str">
        <f ca="1">IF(DD$6&gt;='Rent Roll'!$M27,('Rent Roll'!$G27*'Rent Roll'!$D13/12)*((1+'Rent Roll'!$X27)^DATEDIF('Rent Roll'!$M27,DD$6,"Y")),
IF(DD$6&gt;'Rent Roll'!$L13,"-",
IF('Rent Roll'!$P13&gt;0,
IF(AND('Rent Roll'!$P13&gt;0,EDATE('Rent Roll'!$K13,'Rent Roll'!$P13*12)&gt;='Commercial Lease'!DD$6),
('Rent Roll'!$H13*'Rent Roll'!$D13/12)*((1+'Rent Roll'!$N13)^DATEDIF('Summary &amp; Purchase Assumptions'!$C$18,DD$6,"Y")),
OFFSET(DC19,0,-DATEDIF(EDATE('Rent Roll'!$K13,'Rent Roll'!$P13*12),DD$6,"M"))*((1+'Rent Roll'!$O13)^(DATEDIF(EDATE('Rent Roll'!$K13,'Rent Roll'!$P13*12),DD$6,"Y")+1))),('Rent Roll'!$H13*'Rent Roll'!$D13/12)*((1+'Rent Roll'!$N13)^DATEDIF('Summary &amp; Purchase Assumptions'!$C$18,DD$6,"Y")))))</f>
        <v>-</v>
      </c>
      <c r="DE19" s="227" t="str">
        <f ca="1">IF(DE$6&gt;='Rent Roll'!$M27,('Rent Roll'!$G27*'Rent Roll'!$D13/12)*((1+'Rent Roll'!$X27)^DATEDIF('Rent Roll'!$M27,DE$6,"Y")),
IF(DE$6&gt;'Rent Roll'!$L13,"-",
IF('Rent Roll'!$P13&gt;0,
IF(AND('Rent Roll'!$P13&gt;0,EDATE('Rent Roll'!$K13,'Rent Roll'!$P13*12)&gt;='Commercial Lease'!DE$6),
('Rent Roll'!$H13*'Rent Roll'!$D13/12)*((1+'Rent Roll'!$N13)^DATEDIF('Summary &amp; Purchase Assumptions'!$C$18,DE$6,"Y")),
OFFSET(DD19,0,-DATEDIF(EDATE('Rent Roll'!$K13,'Rent Roll'!$P13*12),DE$6,"M"))*((1+'Rent Roll'!$O13)^(DATEDIF(EDATE('Rent Roll'!$K13,'Rent Roll'!$P13*12),DE$6,"Y")+1))),('Rent Roll'!$H13*'Rent Roll'!$D13/12)*((1+'Rent Roll'!$N13)^DATEDIF('Summary &amp; Purchase Assumptions'!$C$18,DE$6,"Y")))))</f>
        <v>-</v>
      </c>
      <c r="DF19" s="227" t="str">
        <f ca="1">IF(DF$6&gt;='Rent Roll'!$M27,('Rent Roll'!$G27*'Rent Roll'!$D13/12)*((1+'Rent Roll'!$X27)^DATEDIF('Rent Roll'!$M27,DF$6,"Y")),
IF(DF$6&gt;'Rent Roll'!$L13,"-",
IF('Rent Roll'!$P13&gt;0,
IF(AND('Rent Roll'!$P13&gt;0,EDATE('Rent Roll'!$K13,'Rent Roll'!$P13*12)&gt;='Commercial Lease'!DF$6),
('Rent Roll'!$H13*'Rent Roll'!$D13/12)*((1+'Rent Roll'!$N13)^DATEDIF('Summary &amp; Purchase Assumptions'!$C$18,DF$6,"Y")),
OFFSET(DE19,0,-DATEDIF(EDATE('Rent Roll'!$K13,'Rent Roll'!$P13*12),DF$6,"M"))*((1+'Rent Roll'!$O13)^(DATEDIF(EDATE('Rent Roll'!$K13,'Rent Roll'!$P13*12),DF$6,"Y")+1))),('Rent Roll'!$H13*'Rent Roll'!$D13/12)*((1+'Rent Roll'!$N13)^DATEDIF('Summary &amp; Purchase Assumptions'!$C$18,DF$6,"Y")))))</f>
        <v>-</v>
      </c>
      <c r="DG19" s="227" t="str">
        <f ca="1">IF(DG$6&gt;='Rent Roll'!$M27,('Rent Roll'!$G27*'Rent Roll'!$D13/12)*((1+'Rent Roll'!$X27)^DATEDIF('Rent Roll'!$M27,DG$6,"Y")),
IF(DG$6&gt;'Rent Roll'!$L13,"-",
IF('Rent Roll'!$P13&gt;0,
IF(AND('Rent Roll'!$P13&gt;0,EDATE('Rent Roll'!$K13,'Rent Roll'!$P13*12)&gt;='Commercial Lease'!DG$6),
('Rent Roll'!$H13*'Rent Roll'!$D13/12)*((1+'Rent Roll'!$N13)^DATEDIF('Summary &amp; Purchase Assumptions'!$C$18,DG$6,"Y")),
OFFSET(DF19,0,-DATEDIF(EDATE('Rent Roll'!$K13,'Rent Roll'!$P13*12),DG$6,"M"))*((1+'Rent Roll'!$O13)^(DATEDIF(EDATE('Rent Roll'!$K13,'Rent Roll'!$P13*12),DG$6,"Y")+1))),('Rent Roll'!$H13*'Rent Roll'!$D13/12)*((1+'Rent Roll'!$N13)^DATEDIF('Summary &amp; Purchase Assumptions'!$C$18,DG$6,"Y")))))</f>
        <v>-</v>
      </c>
      <c r="DH19" s="227" t="str">
        <f ca="1">IF(DH$6&gt;='Rent Roll'!$M27,('Rent Roll'!$G27*'Rent Roll'!$D13/12)*((1+'Rent Roll'!$X27)^DATEDIF('Rent Roll'!$M27,DH$6,"Y")),
IF(DH$6&gt;'Rent Roll'!$L13,"-",
IF('Rent Roll'!$P13&gt;0,
IF(AND('Rent Roll'!$P13&gt;0,EDATE('Rent Roll'!$K13,'Rent Roll'!$P13*12)&gt;='Commercial Lease'!DH$6),
('Rent Roll'!$H13*'Rent Roll'!$D13/12)*((1+'Rent Roll'!$N13)^DATEDIF('Summary &amp; Purchase Assumptions'!$C$18,DH$6,"Y")),
OFFSET(DG19,0,-DATEDIF(EDATE('Rent Roll'!$K13,'Rent Roll'!$P13*12),DH$6,"M"))*((1+'Rent Roll'!$O13)^(DATEDIF(EDATE('Rent Roll'!$K13,'Rent Roll'!$P13*12),DH$6,"Y")+1))),('Rent Roll'!$H13*'Rent Roll'!$D13/12)*((1+'Rent Roll'!$N13)^DATEDIF('Summary &amp; Purchase Assumptions'!$C$18,DH$6,"Y")))))</f>
        <v>-</v>
      </c>
      <c r="DI19" s="227" t="str">
        <f ca="1">IF(DI$6&gt;='Rent Roll'!$M27,('Rent Roll'!$G27*'Rent Roll'!$D13/12)*((1+'Rent Roll'!$X27)^DATEDIF('Rent Roll'!$M27,DI$6,"Y")),
IF(DI$6&gt;'Rent Roll'!$L13,"-",
IF('Rent Roll'!$P13&gt;0,
IF(AND('Rent Roll'!$P13&gt;0,EDATE('Rent Roll'!$K13,'Rent Roll'!$P13*12)&gt;='Commercial Lease'!DI$6),
('Rent Roll'!$H13*'Rent Roll'!$D13/12)*((1+'Rent Roll'!$N13)^DATEDIF('Summary &amp; Purchase Assumptions'!$C$18,DI$6,"Y")),
OFFSET(DH19,0,-DATEDIF(EDATE('Rent Roll'!$K13,'Rent Roll'!$P13*12),DI$6,"M"))*((1+'Rent Roll'!$O13)^(DATEDIF(EDATE('Rent Roll'!$K13,'Rent Roll'!$P13*12),DI$6,"Y")+1))),('Rent Roll'!$H13*'Rent Roll'!$D13/12)*((1+'Rent Roll'!$N13)^DATEDIF('Summary &amp; Purchase Assumptions'!$C$18,DI$6,"Y")))))</f>
        <v>-</v>
      </c>
      <c r="DJ19" s="227" t="str">
        <f ca="1">IF(DJ$6&gt;='Rent Roll'!$M27,('Rent Roll'!$G27*'Rent Roll'!$D13/12)*((1+'Rent Roll'!$X27)^DATEDIF('Rent Roll'!$M27,DJ$6,"Y")),
IF(DJ$6&gt;'Rent Roll'!$L13,"-",
IF('Rent Roll'!$P13&gt;0,
IF(AND('Rent Roll'!$P13&gt;0,EDATE('Rent Roll'!$K13,'Rent Roll'!$P13*12)&gt;='Commercial Lease'!DJ$6),
('Rent Roll'!$H13*'Rent Roll'!$D13/12)*((1+'Rent Roll'!$N13)^DATEDIF('Summary &amp; Purchase Assumptions'!$C$18,DJ$6,"Y")),
OFFSET(DI19,0,-DATEDIF(EDATE('Rent Roll'!$K13,'Rent Roll'!$P13*12),DJ$6,"M"))*((1+'Rent Roll'!$O13)^(DATEDIF(EDATE('Rent Roll'!$K13,'Rent Roll'!$P13*12),DJ$6,"Y")+1))),('Rent Roll'!$H13*'Rent Roll'!$D13/12)*((1+'Rent Roll'!$N13)^DATEDIF('Summary &amp; Purchase Assumptions'!$C$18,DJ$6,"Y")))))</f>
        <v>-</v>
      </c>
      <c r="DK19" s="227" t="str">
        <f ca="1">IF(DK$6&gt;='Rent Roll'!$M27,('Rent Roll'!$G27*'Rent Roll'!$D13/12)*((1+'Rent Roll'!$X27)^DATEDIF('Rent Roll'!$M27,DK$6,"Y")),
IF(DK$6&gt;'Rent Roll'!$L13,"-",
IF('Rent Roll'!$P13&gt;0,
IF(AND('Rent Roll'!$P13&gt;0,EDATE('Rent Roll'!$K13,'Rent Roll'!$P13*12)&gt;='Commercial Lease'!DK$6),
('Rent Roll'!$H13*'Rent Roll'!$D13/12)*((1+'Rent Roll'!$N13)^DATEDIF('Summary &amp; Purchase Assumptions'!$C$18,DK$6,"Y")),
OFFSET(DJ19,0,-DATEDIF(EDATE('Rent Roll'!$K13,'Rent Roll'!$P13*12),DK$6,"M"))*((1+'Rent Roll'!$O13)^(DATEDIF(EDATE('Rent Roll'!$K13,'Rent Roll'!$P13*12),DK$6,"Y")+1))),('Rent Roll'!$H13*'Rent Roll'!$D13/12)*((1+'Rent Roll'!$N13)^DATEDIF('Summary &amp; Purchase Assumptions'!$C$18,DK$6,"Y")))))</f>
        <v>-</v>
      </c>
      <c r="DL19" s="227" t="str">
        <f ca="1">IF(DL$6&gt;='Rent Roll'!$M27,('Rent Roll'!$G27*'Rent Roll'!$D13/12)*((1+'Rent Roll'!$X27)^DATEDIF('Rent Roll'!$M27,DL$6,"Y")),
IF(DL$6&gt;'Rent Roll'!$L13,"-",
IF('Rent Roll'!$P13&gt;0,
IF(AND('Rent Roll'!$P13&gt;0,EDATE('Rent Roll'!$K13,'Rent Roll'!$P13*12)&gt;='Commercial Lease'!DL$6),
('Rent Roll'!$H13*'Rent Roll'!$D13/12)*((1+'Rent Roll'!$N13)^DATEDIF('Summary &amp; Purchase Assumptions'!$C$18,DL$6,"Y")),
OFFSET(DK19,0,-DATEDIF(EDATE('Rent Roll'!$K13,'Rent Roll'!$P13*12),DL$6,"M"))*((1+'Rent Roll'!$O13)^(DATEDIF(EDATE('Rent Roll'!$K13,'Rent Roll'!$P13*12),DL$6,"Y")+1))),('Rent Roll'!$H13*'Rent Roll'!$D13/12)*((1+'Rent Roll'!$N13)^DATEDIF('Summary &amp; Purchase Assumptions'!$C$18,DL$6,"Y")))))</f>
        <v>-</v>
      </c>
      <c r="DM19" s="227" t="str">
        <f ca="1">IF(DM$6&gt;='Rent Roll'!$M27,('Rent Roll'!$G27*'Rent Roll'!$D13/12)*((1+'Rent Roll'!$X27)^DATEDIF('Rent Roll'!$M27,DM$6,"Y")),
IF(DM$6&gt;'Rent Roll'!$L13,"-",
IF('Rent Roll'!$P13&gt;0,
IF(AND('Rent Roll'!$P13&gt;0,EDATE('Rent Roll'!$K13,'Rent Roll'!$P13*12)&gt;='Commercial Lease'!DM$6),
('Rent Roll'!$H13*'Rent Roll'!$D13/12)*((1+'Rent Roll'!$N13)^DATEDIF('Summary &amp; Purchase Assumptions'!$C$18,DM$6,"Y")),
OFFSET(DL19,0,-DATEDIF(EDATE('Rent Roll'!$K13,'Rent Roll'!$P13*12),DM$6,"M"))*((1+'Rent Roll'!$O13)^(DATEDIF(EDATE('Rent Roll'!$K13,'Rent Roll'!$P13*12),DM$6,"Y")+1))),('Rent Roll'!$H13*'Rent Roll'!$D13/12)*((1+'Rent Roll'!$N13)^DATEDIF('Summary &amp; Purchase Assumptions'!$C$18,DM$6,"Y")))))</f>
        <v>-</v>
      </c>
      <c r="DN19" s="227" t="str">
        <f ca="1">IF(DN$6&gt;='Rent Roll'!$M27,('Rent Roll'!$G27*'Rent Roll'!$D13/12)*((1+'Rent Roll'!$X27)^DATEDIF('Rent Roll'!$M27,DN$6,"Y")),
IF(DN$6&gt;'Rent Roll'!$L13,"-",
IF('Rent Roll'!$P13&gt;0,
IF(AND('Rent Roll'!$P13&gt;0,EDATE('Rent Roll'!$K13,'Rent Roll'!$P13*12)&gt;='Commercial Lease'!DN$6),
('Rent Roll'!$H13*'Rent Roll'!$D13/12)*((1+'Rent Roll'!$N13)^DATEDIF('Summary &amp; Purchase Assumptions'!$C$18,DN$6,"Y")),
OFFSET(DM19,0,-DATEDIF(EDATE('Rent Roll'!$K13,'Rent Roll'!$P13*12),DN$6,"M"))*((1+'Rent Roll'!$O13)^(DATEDIF(EDATE('Rent Roll'!$K13,'Rent Roll'!$P13*12),DN$6,"Y")+1))),('Rent Roll'!$H13*'Rent Roll'!$D13/12)*((1+'Rent Roll'!$N13)^DATEDIF('Summary &amp; Purchase Assumptions'!$C$18,DN$6,"Y")))))</f>
        <v>-</v>
      </c>
      <c r="DO19" s="227" t="str">
        <f ca="1">IF(DO$6&gt;='Rent Roll'!$M27,('Rent Roll'!$G27*'Rent Roll'!$D13/12)*((1+'Rent Roll'!$X27)^DATEDIF('Rent Roll'!$M27,DO$6,"Y")),
IF(DO$6&gt;'Rent Roll'!$L13,"-",
IF('Rent Roll'!$P13&gt;0,
IF(AND('Rent Roll'!$P13&gt;0,EDATE('Rent Roll'!$K13,'Rent Roll'!$P13*12)&gt;='Commercial Lease'!DO$6),
('Rent Roll'!$H13*'Rent Roll'!$D13/12)*((1+'Rent Roll'!$N13)^DATEDIF('Summary &amp; Purchase Assumptions'!$C$18,DO$6,"Y")),
OFFSET(DN19,0,-DATEDIF(EDATE('Rent Roll'!$K13,'Rent Roll'!$P13*12),DO$6,"M"))*((1+'Rent Roll'!$O13)^(DATEDIF(EDATE('Rent Roll'!$K13,'Rent Roll'!$P13*12),DO$6,"Y")+1))),('Rent Roll'!$H13*'Rent Roll'!$D13/12)*((1+'Rent Roll'!$N13)^DATEDIF('Summary &amp; Purchase Assumptions'!$C$18,DO$6,"Y")))))</f>
        <v>-</v>
      </c>
      <c r="DP19" s="227" t="str">
        <f ca="1">IF(DP$6&gt;='Rent Roll'!$M27,('Rent Roll'!$G27*'Rent Roll'!$D13/12)*((1+'Rent Roll'!$X27)^DATEDIF('Rent Roll'!$M27,DP$6,"Y")),
IF(DP$6&gt;'Rent Roll'!$L13,"-",
IF('Rent Roll'!$P13&gt;0,
IF(AND('Rent Roll'!$P13&gt;0,EDATE('Rent Roll'!$K13,'Rent Roll'!$P13*12)&gt;='Commercial Lease'!DP$6),
('Rent Roll'!$H13*'Rent Roll'!$D13/12)*((1+'Rent Roll'!$N13)^DATEDIF('Summary &amp; Purchase Assumptions'!$C$18,DP$6,"Y")),
OFFSET(DO19,0,-DATEDIF(EDATE('Rent Roll'!$K13,'Rent Roll'!$P13*12),DP$6,"M"))*((1+'Rent Roll'!$O13)^(DATEDIF(EDATE('Rent Roll'!$K13,'Rent Roll'!$P13*12),DP$6,"Y")+1))),('Rent Roll'!$H13*'Rent Roll'!$D13/12)*((1+'Rent Roll'!$N13)^DATEDIF('Summary &amp; Purchase Assumptions'!$C$18,DP$6,"Y")))))</f>
        <v>-</v>
      </c>
      <c r="DQ19" s="227" t="str">
        <f ca="1">IF(DQ$6&gt;='Rent Roll'!$M27,('Rent Roll'!$G27*'Rent Roll'!$D13/12)*((1+'Rent Roll'!$X27)^DATEDIF('Rent Roll'!$M27,DQ$6,"Y")),
IF(DQ$6&gt;'Rent Roll'!$L13,"-",
IF('Rent Roll'!$P13&gt;0,
IF(AND('Rent Roll'!$P13&gt;0,EDATE('Rent Roll'!$K13,'Rent Roll'!$P13*12)&gt;='Commercial Lease'!DQ$6),
('Rent Roll'!$H13*'Rent Roll'!$D13/12)*((1+'Rent Roll'!$N13)^DATEDIF('Summary &amp; Purchase Assumptions'!$C$18,DQ$6,"Y")),
OFFSET(DP19,0,-DATEDIF(EDATE('Rent Roll'!$K13,'Rent Roll'!$P13*12),DQ$6,"M"))*((1+'Rent Roll'!$O13)^(DATEDIF(EDATE('Rent Roll'!$K13,'Rent Roll'!$P13*12),DQ$6,"Y")+1))),('Rent Roll'!$H13*'Rent Roll'!$D13/12)*((1+'Rent Roll'!$N13)^DATEDIF('Summary &amp; Purchase Assumptions'!$C$18,DQ$6,"Y")))))</f>
        <v>-</v>
      </c>
      <c r="DR19" s="227" t="str">
        <f ca="1">IF(DR$6&gt;='Rent Roll'!$M27,('Rent Roll'!$G27*'Rent Roll'!$D13/12)*((1+'Rent Roll'!$X27)^DATEDIF('Rent Roll'!$M27,DR$6,"Y")),
IF(DR$6&gt;'Rent Roll'!$L13,"-",
IF('Rent Roll'!$P13&gt;0,
IF(AND('Rent Roll'!$P13&gt;0,EDATE('Rent Roll'!$K13,'Rent Roll'!$P13*12)&gt;='Commercial Lease'!DR$6),
('Rent Roll'!$H13*'Rent Roll'!$D13/12)*((1+'Rent Roll'!$N13)^DATEDIF('Summary &amp; Purchase Assumptions'!$C$18,DR$6,"Y")),
OFFSET(DQ19,0,-DATEDIF(EDATE('Rent Roll'!$K13,'Rent Roll'!$P13*12),DR$6,"M"))*((1+'Rent Roll'!$O13)^(DATEDIF(EDATE('Rent Roll'!$K13,'Rent Roll'!$P13*12),DR$6,"Y")+1))),('Rent Roll'!$H13*'Rent Roll'!$D13/12)*((1+'Rent Roll'!$N13)^DATEDIF('Summary &amp; Purchase Assumptions'!$C$18,DR$6,"Y")))))</f>
        <v>-</v>
      </c>
      <c r="DS19" s="227" t="str">
        <f ca="1">IF(DS$6&gt;='Rent Roll'!$M27,('Rent Roll'!$G27*'Rent Roll'!$D13/12)*((1+'Rent Roll'!$X27)^DATEDIF('Rent Roll'!$M27,DS$6,"Y")),
IF(DS$6&gt;'Rent Roll'!$L13,"-",
IF('Rent Roll'!$P13&gt;0,
IF(AND('Rent Roll'!$P13&gt;0,EDATE('Rent Roll'!$K13,'Rent Roll'!$P13*12)&gt;='Commercial Lease'!DS$6),
('Rent Roll'!$H13*'Rent Roll'!$D13/12)*((1+'Rent Roll'!$N13)^DATEDIF('Summary &amp; Purchase Assumptions'!$C$18,DS$6,"Y")),
OFFSET(DR19,0,-DATEDIF(EDATE('Rent Roll'!$K13,'Rent Roll'!$P13*12),DS$6,"M"))*((1+'Rent Roll'!$O13)^(DATEDIF(EDATE('Rent Roll'!$K13,'Rent Roll'!$P13*12),DS$6,"Y")+1))),('Rent Roll'!$H13*'Rent Roll'!$D13/12)*((1+'Rent Roll'!$N13)^DATEDIF('Summary &amp; Purchase Assumptions'!$C$18,DS$6,"Y")))))</f>
        <v>-</v>
      </c>
      <c r="DT19" s="227" t="str">
        <f ca="1">IF(DT$6&gt;='Rent Roll'!$M27,('Rent Roll'!$G27*'Rent Roll'!$D13/12)*((1+'Rent Roll'!$X27)^DATEDIF('Rent Roll'!$M27,DT$6,"Y")),
IF(DT$6&gt;'Rent Roll'!$L13,"-",
IF('Rent Roll'!$P13&gt;0,
IF(AND('Rent Roll'!$P13&gt;0,EDATE('Rent Roll'!$K13,'Rent Roll'!$P13*12)&gt;='Commercial Lease'!DT$6),
('Rent Roll'!$H13*'Rent Roll'!$D13/12)*((1+'Rent Roll'!$N13)^DATEDIF('Summary &amp; Purchase Assumptions'!$C$18,DT$6,"Y")),
OFFSET(DS19,0,-DATEDIF(EDATE('Rent Roll'!$K13,'Rent Roll'!$P13*12),DT$6,"M"))*((1+'Rent Roll'!$O13)^(DATEDIF(EDATE('Rent Roll'!$K13,'Rent Roll'!$P13*12),DT$6,"Y")+1))),('Rent Roll'!$H13*'Rent Roll'!$D13/12)*((1+'Rent Roll'!$N13)^DATEDIF('Summary &amp; Purchase Assumptions'!$C$18,DT$6,"Y")))))</f>
        <v>-</v>
      </c>
      <c r="DU19" s="227" t="str">
        <f ca="1">IF(DU$6&gt;='Rent Roll'!$M27,('Rent Roll'!$G27*'Rent Roll'!$D13/12)*((1+'Rent Roll'!$X27)^DATEDIF('Rent Roll'!$M27,DU$6,"Y")),
IF(DU$6&gt;'Rent Roll'!$L13,"-",
IF('Rent Roll'!$P13&gt;0,
IF(AND('Rent Roll'!$P13&gt;0,EDATE('Rent Roll'!$K13,'Rent Roll'!$P13*12)&gt;='Commercial Lease'!DU$6),
('Rent Roll'!$H13*'Rent Roll'!$D13/12)*((1+'Rent Roll'!$N13)^DATEDIF('Summary &amp; Purchase Assumptions'!$C$18,DU$6,"Y")),
OFFSET(DT19,0,-DATEDIF(EDATE('Rent Roll'!$K13,'Rent Roll'!$P13*12),DU$6,"M"))*((1+'Rent Roll'!$O13)^(DATEDIF(EDATE('Rent Roll'!$K13,'Rent Roll'!$P13*12),DU$6,"Y")+1))),('Rent Roll'!$H13*'Rent Roll'!$D13/12)*((1+'Rent Roll'!$N13)^DATEDIF('Summary &amp; Purchase Assumptions'!$C$18,DU$6,"Y")))))</f>
        <v>-</v>
      </c>
      <c r="DV19" s="227" t="str">
        <f ca="1">IF(DV$6&gt;='Rent Roll'!$M27,('Rent Roll'!$G27*'Rent Roll'!$D13/12)*((1+'Rent Roll'!$X27)^DATEDIF('Rent Roll'!$M27,DV$6,"Y")),
IF(DV$6&gt;'Rent Roll'!$L13,"-",
IF('Rent Roll'!$P13&gt;0,
IF(AND('Rent Roll'!$P13&gt;0,EDATE('Rent Roll'!$K13,'Rent Roll'!$P13*12)&gt;='Commercial Lease'!DV$6),
('Rent Roll'!$H13*'Rent Roll'!$D13/12)*((1+'Rent Roll'!$N13)^DATEDIF('Summary &amp; Purchase Assumptions'!$C$18,DV$6,"Y")),
OFFSET(DU19,0,-DATEDIF(EDATE('Rent Roll'!$K13,'Rent Roll'!$P13*12),DV$6,"M"))*((1+'Rent Roll'!$O13)^(DATEDIF(EDATE('Rent Roll'!$K13,'Rent Roll'!$P13*12),DV$6,"Y")+1))),('Rent Roll'!$H13*'Rent Roll'!$D13/12)*((1+'Rent Roll'!$N13)^DATEDIF('Summary &amp; Purchase Assumptions'!$C$18,DV$6,"Y")))))</f>
        <v>-</v>
      </c>
      <c r="DW19" s="227" t="str">
        <f ca="1">IF(DW$6&gt;='Rent Roll'!$M27,('Rent Roll'!$G27*'Rent Roll'!$D13/12)*((1+'Rent Roll'!$X27)^DATEDIF('Rent Roll'!$M27,DW$6,"Y")),
IF(DW$6&gt;'Rent Roll'!$L13,"-",
IF('Rent Roll'!$P13&gt;0,
IF(AND('Rent Roll'!$P13&gt;0,EDATE('Rent Roll'!$K13,'Rent Roll'!$P13*12)&gt;='Commercial Lease'!DW$6),
('Rent Roll'!$H13*'Rent Roll'!$D13/12)*((1+'Rent Roll'!$N13)^DATEDIF('Summary &amp; Purchase Assumptions'!$C$18,DW$6,"Y")),
OFFSET(DV19,0,-DATEDIF(EDATE('Rent Roll'!$K13,'Rent Roll'!$P13*12),DW$6,"M"))*((1+'Rent Roll'!$O13)^(DATEDIF(EDATE('Rent Roll'!$K13,'Rent Roll'!$P13*12),DW$6,"Y")+1))),('Rent Roll'!$H13*'Rent Roll'!$D13/12)*((1+'Rent Roll'!$N13)^DATEDIF('Summary &amp; Purchase Assumptions'!$C$18,DW$6,"Y")))))</f>
        <v>-</v>
      </c>
      <c r="DX19" s="227" t="str">
        <f ca="1">IF(DX$6&gt;='Rent Roll'!$M27,('Rent Roll'!$G27*'Rent Roll'!$D13/12)*((1+'Rent Roll'!$X27)^DATEDIF('Rent Roll'!$M27,DX$6,"Y")),
IF(DX$6&gt;'Rent Roll'!$L13,"-",
IF('Rent Roll'!$P13&gt;0,
IF(AND('Rent Roll'!$P13&gt;0,EDATE('Rent Roll'!$K13,'Rent Roll'!$P13*12)&gt;='Commercial Lease'!DX$6),
('Rent Roll'!$H13*'Rent Roll'!$D13/12)*((1+'Rent Roll'!$N13)^DATEDIF('Summary &amp; Purchase Assumptions'!$C$18,DX$6,"Y")),
OFFSET(DW19,0,-DATEDIF(EDATE('Rent Roll'!$K13,'Rent Roll'!$P13*12),DX$6,"M"))*((1+'Rent Roll'!$O13)^(DATEDIF(EDATE('Rent Roll'!$K13,'Rent Roll'!$P13*12),DX$6,"Y")+1))),('Rent Roll'!$H13*'Rent Roll'!$D13/12)*((1+'Rent Roll'!$N13)^DATEDIF('Summary &amp; Purchase Assumptions'!$C$18,DX$6,"Y")))))</f>
        <v>-</v>
      </c>
      <c r="DY19" s="227" t="str">
        <f ca="1">IF(DY$6&gt;='Rent Roll'!$M27,('Rent Roll'!$G27*'Rent Roll'!$D13/12)*((1+'Rent Roll'!$X27)^DATEDIF('Rent Roll'!$M27,DY$6,"Y")),
IF(DY$6&gt;'Rent Roll'!$L13,"-",
IF('Rent Roll'!$P13&gt;0,
IF(AND('Rent Roll'!$P13&gt;0,EDATE('Rent Roll'!$K13,'Rent Roll'!$P13*12)&gt;='Commercial Lease'!DY$6),
('Rent Roll'!$H13*'Rent Roll'!$D13/12)*((1+'Rent Roll'!$N13)^DATEDIF('Summary &amp; Purchase Assumptions'!$C$18,DY$6,"Y")),
OFFSET(DX19,0,-DATEDIF(EDATE('Rent Roll'!$K13,'Rent Roll'!$P13*12),DY$6,"M"))*((1+'Rent Roll'!$O13)^(DATEDIF(EDATE('Rent Roll'!$K13,'Rent Roll'!$P13*12),DY$6,"Y")+1))),('Rent Roll'!$H13*'Rent Roll'!$D13/12)*((1+'Rent Roll'!$N13)^DATEDIF('Summary &amp; Purchase Assumptions'!$C$18,DY$6,"Y")))))</f>
        <v>-</v>
      </c>
      <c r="DZ19" s="227" t="str">
        <f ca="1">IF(DZ$6&gt;='Rent Roll'!$M27,('Rent Roll'!$G27*'Rent Roll'!$D13/12)*((1+'Rent Roll'!$X27)^DATEDIF('Rent Roll'!$M27,DZ$6,"Y")),
IF(DZ$6&gt;'Rent Roll'!$L13,"-",
IF('Rent Roll'!$P13&gt;0,
IF(AND('Rent Roll'!$P13&gt;0,EDATE('Rent Roll'!$K13,'Rent Roll'!$P13*12)&gt;='Commercial Lease'!DZ$6),
('Rent Roll'!$H13*'Rent Roll'!$D13/12)*((1+'Rent Roll'!$N13)^DATEDIF('Summary &amp; Purchase Assumptions'!$C$18,DZ$6,"Y")),
OFFSET(DY19,0,-DATEDIF(EDATE('Rent Roll'!$K13,'Rent Roll'!$P13*12),DZ$6,"M"))*((1+'Rent Roll'!$O13)^(DATEDIF(EDATE('Rent Roll'!$K13,'Rent Roll'!$P13*12),DZ$6,"Y")+1))),('Rent Roll'!$H13*'Rent Roll'!$D13/12)*((1+'Rent Roll'!$N13)^DATEDIF('Summary &amp; Purchase Assumptions'!$C$18,DZ$6,"Y")))))</f>
        <v>-</v>
      </c>
      <c r="EA19" s="227" t="str">
        <f ca="1">IF(EA$6&gt;='Rent Roll'!$M27,('Rent Roll'!$G27*'Rent Roll'!$D13/12)*((1+'Rent Roll'!$X27)^DATEDIF('Rent Roll'!$M27,EA$6,"Y")),
IF(EA$6&gt;'Rent Roll'!$L13,"-",
IF('Rent Roll'!$P13&gt;0,
IF(AND('Rent Roll'!$P13&gt;0,EDATE('Rent Roll'!$K13,'Rent Roll'!$P13*12)&gt;='Commercial Lease'!EA$6),
('Rent Roll'!$H13*'Rent Roll'!$D13/12)*((1+'Rent Roll'!$N13)^DATEDIF('Summary &amp; Purchase Assumptions'!$C$18,EA$6,"Y")),
OFFSET(DZ19,0,-DATEDIF(EDATE('Rent Roll'!$K13,'Rent Roll'!$P13*12),EA$6,"M"))*((1+'Rent Roll'!$O13)^(DATEDIF(EDATE('Rent Roll'!$K13,'Rent Roll'!$P13*12),EA$6,"Y")+1))),('Rent Roll'!$H13*'Rent Roll'!$D13/12)*((1+'Rent Roll'!$N13)^DATEDIF('Summary &amp; Purchase Assumptions'!$C$18,EA$6,"Y")))))</f>
        <v>-</v>
      </c>
      <c r="EB19" s="227" t="str">
        <f ca="1">IF(EB$6&gt;='Rent Roll'!$M27,('Rent Roll'!$G27*'Rent Roll'!$D13/12)*((1+'Rent Roll'!$X27)^DATEDIF('Rent Roll'!$M27,EB$6,"Y")),
IF(EB$6&gt;'Rent Roll'!$L13,"-",
IF('Rent Roll'!$P13&gt;0,
IF(AND('Rent Roll'!$P13&gt;0,EDATE('Rent Roll'!$K13,'Rent Roll'!$P13*12)&gt;='Commercial Lease'!EB$6),
('Rent Roll'!$H13*'Rent Roll'!$D13/12)*((1+'Rent Roll'!$N13)^DATEDIF('Summary &amp; Purchase Assumptions'!$C$18,EB$6,"Y")),
OFFSET(EA19,0,-DATEDIF(EDATE('Rent Roll'!$K13,'Rent Roll'!$P13*12),EB$6,"M"))*((1+'Rent Roll'!$O13)^(DATEDIF(EDATE('Rent Roll'!$K13,'Rent Roll'!$P13*12),EB$6,"Y")+1))),('Rent Roll'!$H13*'Rent Roll'!$D13/12)*((1+'Rent Roll'!$N13)^DATEDIF('Summary &amp; Purchase Assumptions'!$C$18,EB$6,"Y")))))</f>
        <v>-</v>
      </c>
      <c r="EC19" s="227" t="str">
        <f ca="1">IF(EC$6&gt;='Rent Roll'!$M27,('Rent Roll'!$G27*'Rent Roll'!$D13/12)*((1+'Rent Roll'!$X27)^DATEDIF('Rent Roll'!$M27,EC$6,"Y")),
IF(EC$6&gt;'Rent Roll'!$L13,"-",
IF('Rent Roll'!$P13&gt;0,
IF(AND('Rent Roll'!$P13&gt;0,EDATE('Rent Roll'!$K13,'Rent Roll'!$P13*12)&gt;='Commercial Lease'!EC$6),
('Rent Roll'!$H13*'Rent Roll'!$D13/12)*((1+'Rent Roll'!$N13)^DATEDIF('Summary &amp; Purchase Assumptions'!$C$18,EC$6,"Y")),
OFFSET(EB19,0,-DATEDIF(EDATE('Rent Roll'!$K13,'Rent Roll'!$P13*12),EC$6,"M"))*((1+'Rent Roll'!$O13)^(DATEDIF(EDATE('Rent Roll'!$K13,'Rent Roll'!$P13*12),EC$6,"Y")+1))),('Rent Roll'!$H13*'Rent Roll'!$D13/12)*((1+'Rent Roll'!$N13)^DATEDIF('Summary &amp; Purchase Assumptions'!$C$18,EC$6,"Y")))))</f>
        <v>-</v>
      </c>
      <c r="ED19" s="227" t="str">
        <f ca="1">IF(ED$6&gt;='Rent Roll'!$M27,('Rent Roll'!$G27*'Rent Roll'!$D13/12)*((1+'Rent Roll'!$X27)^DATEDIF('Rent Roll'!$M27,ED$6,"Y")),
IF(ED$6&gt;'Rent Roll'!$L13,"-",
IF('Rent Roll'!$P13&gt;0,
IF(AND('Rent Roll'!$P13&gt;0,EDATE('Rent Roll'!$K13,'Rent Roll'!$P13*12)&gt;='Commercial Lease'!ED$6),
('Rent Roll'!$H13*'Rent Roll'!$D13/12)*((1+'Rent Roll'!$N13)^DATEDIF('Summary &amp; Purchase Assumptions'!$C$18,ED$6,"Y")),
OFFSET(EC19,0,-DATEDIF(EDATE('Rent Roll'!$K13,'Rent Roll'!$P13*12),ED$6,"M"))*((1+'Rent Roll'!$O13)^(DATEDIF(EDATE('Rent Roll'!$K13,'Rent Roll'!$P13*12),ED$6,"Y")+1))),('Rent Roll'!$H13*'Rent Roll'!$D13/12)*((1+'Rent Roll'!$N13)^DATEDIF('Summary &amp; Purchase Assumptions'!$C$18,ED$6,"Y")))))</f>
        <v>-</v>
      </c>
      <c r="EE19" s="227" t="str">
        <f ca="1">IF(EE$6&gt;='Rent Roll'!$M27,('Rent Roll'!$G27*'Rent Roll'!$D13/12)*((1+'Rent Roll'!$X27)^DATEDIF('Rent Roll'!$M27,EE$6,"Y")),
IF(EE$6&gt;'Rent Roll'!$L13,"-",
IF('Rent Roll'!$P13&gt;0,
IF(AND('Rent Roll'!$P13&gt;0,EDATE('Rent Roll'!$K13,'Rent Roll'!$P13*12)&gt;='Commercial Lease'!EE$6),
('Rent Roll'!$H13*'Rent Roll'!$D13/12)*((1+'Rent Roll'!$N13)^DATEDIF('Summary &amp; Purchase Assumptions'!$C$18,EE$6,"Y")),
OFFSET(ED19,0,-DATEDIF(EDATE('Rent Roll'!$K13,'Rent Roll'!$P13*12),EE$6,"M"))*((1+'Rent Roll'!$O13)^(DATEDIF(EDATE('Rent Roll'!$K13,'Rent Roll'!$P13*12),EE$6,"Y")+1))),('Rent Roll'!$H13*'Rent Roll'!$D13/12)*((1+'Rent Roll'!$N13)^DATEDIF('Summary &amp; Purchase Assumptions'!$C$18,EE$6,"Y")))))</f>
        <v>-</v>
      </c>
      <c r="EF19" s="227" t="str">
        <f ca="1">IF(EF$6&gt;='Rent Roll'!$M27,('Rent Roll'!$G27*'Rent Roll'!$D13/12)*((1+'Rent Roll'!$X27)^DATEDIF('Rent Roll'!$M27,EF$6,"Y")),
IF(EF$6&gt;'Rent Roll'!$L13,"-",
IF('Rent Roll'!$P13&gt;0,
IF(AND('Rent Roll'!$P13&gt;0,EDATE('Rent Roll'!$K13,'Rent Roll'!$P13*12)&gt;='Commercial Lease'!EF$6),
('Rent Roll'!$H13*'Rent Roll'!$D13/12)*((1+'Rent Roll'!$N13)^DATEDIF('Summary &amp; Purchase Assumptions'!$C$18,EF$6,"Y")),
OFFSET(EE19,0,-DATEDIF(EDATE('Rent Roll'!$K13,'Rent Roll'!$P13*12),EF$6,"M"))*((1+'Rent Roll'!$O13)^(DATEDIF(EDATE('Rent Roll'!$K13,'Rent Roll'!$P13*12),EF$6,"Y")+1))),('Rent Roll'!$H13*'Rent Roll'!$D13/12)*((1+'Rent Roll'!$N13)^DATEDIF('Summary &amp; Purchase Assumptions'!$C$18,EF$6,"Y")))))</f>
        <v>-</v>
      </c>
      <c r="EG19" s="224" t="str">
        <f ca="1">IF(EG$6&gt;='Rent Roll'!$M27,('Rent Roll'!$G27*'Rent Roll'!$D13/12)*((1+'Rent Roll'!$X27)^DATEDIF('Rent Roll'!$M27,EG$6,"Y")),
IF(EG$6&gt;'Rent Roll'!$L13,"-",
IF('Rent Roll'!$P13&gt;0,
IF(AND('Rent Roll'!$P13&gt;0,EDATE('Rent Roll'!$K13,'Rent Roll'!$P13*12)&gt;='Commercial Lease'!EG$6),
('Rent Roll'!$H13*'Rent Roll'!$D13/12)*((1+'Rent Roll'!$N13)^DATEDIF('Summary &amp; Purchase Assumptions'!$C$18,EG$6,"Y")),
OFFSET(EF19,0,-DATEDIF(EDATE('Rent Roll'!$K13,'Rent Roll'!$P13*12),EG$6,"M"))*((1+'Rent Roll'!$O13)^(DATEDIF(EDATE('Rent Roll'!$K13,'Rent Roll'!$P13*12),EG$6,"Y")+1))),('Rent Roll'!$H13*'Rent Roll'!$D13/12)*((1+'Rent Roll'!$N13)^DATEDIF('Summary &amp; Purchase Assumptions'!$C$18,EG$6,"Y")))))</f>
        <v>-</v>
      </c>
      <c r="EH19" s="277" t="s">
        <v>106</v>
      </c>
    </row>
    <row r="20" spans="2:138" ht="15" x14ac:dyDescent="0.25">
      <c r="B20" s="735"/>
      <c r="C20" s="736"/>
      <c r="D20" s="737" t="str">
        <f>CONCATENATE('Rent Roll'!B14&amp;" - "&amp;'Rent Roll'!C14)</f>
        <v xml:space="preserve"> - </v>
      </c>
      <c r="E20" s="21">
        <f t="shared" ca="1" si="24"/>
        <v>0</v>
      </c>
      <c r="F20" s="227" t="str">
        <f>IF('Rent Roll'!$E14='Data Validation'!$E$2,'Rent Roll'!$I14,"-")</f>
        <v>-</v>
      </c>
      <c r="G20" s="227" t="str">
        <f ca="1">IF(G$6&gt;='Rent Roll'!$M28,('Rent Roll'!$G28*'Rent Roll'!$D14/12)*((1+'Rent Roll'!$X28)^DATEDIF('Rent Roll'!$M28,G$6,"Y")),
IF(G$6&gt;'Rent Roll'!$L14,"-",
IF('Rent Roll'!$P14&gt;0,
IF(AND('Rent Roll'!$P14&gt;0,EDATE('Rent Roll'!$K14,'Rent Roll'!$P14*12)&gt;='Commercial Lease'!G$6),
('Rent Roll'!$H14*'Rent Roll'!$D14/12)*((1+'Rent Roll'!$N14)^DATEDIF('Summary &amp; Purchase Assumptions'!$C$18,G$6,"Y")),
OFFSET(F20,0,-DATEDIF(EDATE('Rent Roll'!$K14,'Rent Roll'!$P14*12),G$6,"M"))*((1+'Rent Roll'!$O14)^(DATEDIF(EDATE('Rent Roll'!$K14,'Rent Roll'!$P14*12),G$6,"Y")+1))),('Rent Roll'!$H14*'Rent Roll'!$D14/12)*((1+'Rent Roll'!$N14)^DATEDIF('Summary &amp; Purchase Assumptions'!$C$18,G$6,"Y")))))</f>
        <v>-</v>
      </c>
      <c r="H20" s="227" t="str">
        <f ca="1">IF(H$6&gt;='Rent Roll'!$M28,('Rent Roll'!$G28*'Rent Roll'!$D14/12)*((1+'Rent Roll'!$X28)^DATEDIF('Rent Roll'!$M28,H$6,"Y")),
IF(H$6&gt;'Rent Roll'!$L14,"-",
IF('Rent Roll'!$P14&gt;0,
IF(AND('Rent Roll'!$P14&gt;0,EDATE('Rent Roll'!$K14,'Rent Roll'!$P14*12)&gt;='Commercial Lease'!H$6),
('Rent Roll'!$H14*'Rent Roll'!$D14/12)*((1+'Rent Roll'!$N14)^DATEDIF('Summary &amp; Purchase Assumptions'!$C$18,H$6,"Y")),
OFFSET(G20,0,-DATEDIF(EDATE('Rent Roll'!$K14,'Rent Roll'!$P14*12),H$6,"M"))*((1+'Rent Roll'!$O14)^(DATEDIF(EDATE('Rent Roll'!$K14,'Rent Roll'!$P14*12),H$6,"Y")+1))),('Rent Roll'!$H14*'Rent Roll'!$D14/12)*((1+'Rent Roll'!$N14)^DATEDIF('Summary &amp; Purchase Assumptions'!$C$18,H$6,"Y")))))</f>
        <v>-</v>
      </c>
      <c r="I20" s="227" t="str">
        <f ca="1">IF(I$6&gt;='Rent Roll'!$M28,('Rent Roll'!$G28*'Rent Roll'!$D14/12)*((1+'Rent Roll'!$X28)^DATEDIF('Rent Roll'!$M28,I$6,"Y")),
IF(I$6&gt;'Rent Roll'!$L14,"-",
IF('Rent Roll'!$P14&gt;0,
IF(AND('Rent Roll'!$P14&gt;0,EDATE('Rent Roll'!$K14,'Rent Roll'!$P14*12)&gt;='Commercial Lease'!I$6),
('Rent Roll'!$H14*'Rent Roll'!$D14/12)*((1+'Rent Roll'!$N14)^DATEDIF('Summary &amp; Purchase Assumptions'!$C$18,I$6,"Y")),
OFFSET(H20,0,-DATEDIF(EDATE('Rent Roll'!$K14,'Rent Roll'!$P14*12),I$6,"M"))*((1+'Rent Roll'!$O14)^(DATEDIF(EDATE('Rent Roll'!$K14,'Rent Roll'!$P14*12),I$6,"Y")+1))),('Rent Roll'!$H14*'Rent Roll'!$D14/12)*((1+'Rent Roll'!$N14)^DATEDIF('Summary &amp; Purchase Assumptions'!$C$18,I$6,"Y")))))</f>
        <v>-</v>
      </c>
      <c r="J20" s="227" t="str">
        <f ca="1">IF(J$6&gt;='Rent Roll'!$M28,('Rent Roll'!$G28*'Rent Roll'!$D14/12)*((1+'Rent Roll'!$X28)^DATEDIF('Rent Roll'!$M28,J$6,"Y")),
IF(J$6&gt;'Rent Roll'!$L14,"-",
IF('Rent Roll'!$P14&gt;0,
IF(AND('Rent Roll'!$P14&gt;0,EDATE('Rent Roll'!$K14,'Rent Roll'!$P14*12)&gt;='Commercial Lease'!J$6),
('Rent Roll'!$H14*'Rent Roll'!$D14/12)*((1+'Rent Roll'!$N14)^DATEDIF('Summary &amp; Purchase Assumptions'!$C$18,J$6,"Y")),
OFFSET(I20,0,-DATEDIF(EDATE('Rent Roll'!$K14,'Rent Roll'!$P14*12),J$6,"M"))*((1+'Rent Roll'!$O14)^(DATEDIF(EDATE('Rent Roll'!$K14,'Rent Roll'!$P14*12),J$6,"Y")+1))),('Rent Roll'!$H14*'Rent Roll'!$D14/12)*((1+'Rent Roll'!$N14)^DATEDIF('Summary &amp; Purchase Assumptions'!$C$18,J$6,"Y")))))</f>
        <v>-</v>
      </c>
      <c r="K20" s="227" t="str">
        <f ca="1">IF(K$6&gt;='Rent Roll'!$M28,('Rent Roll'!$G28*'Rent Roll'!$D14/12)*((1+'Rent Roll'!$X28)^DATEDIF('Rent Roll'!$M28,K$6,"Y")),
IF(K$6&gt;'Rent Roll'!$L14,"-",
IF('Rent Roll'!$P14&gt;0,
IF(AND('Rent Roll'!$P14&gt;0,EDATE('Rent Roll'!$K14,'Rent Roll'!$P14*12)&gt;='Commercial Lease'!K$6),
('Rent Roll'!$H14*'Rent Roll'!$D14/12)*((1+'Rent Roll'!$N14)^DATEDIF('Summary &amp; Purchase Assumptions'!$C$18,K$6,"Y")),
OFFSET(J20,0,-DATEDIF(EDATE('Rent Roll'!$K14,'Rent Roll'!$P14*12),K$6,"M"))*((1+'Rent Roll'!$O14)^(DATEDIF(EDATE('Rent Roll'!$K14,'Rent Roll'!$P14*12),K$6,"Y")+1))),('Rent Roll'!$H14*'Rent Roll'!$D14/12)*((1+'Rent Roll'!$N14)^DATEDIF('Summary &amp; Purchase Assumptions'!$C$18,K$6,"Y")))))</f>
        <v>-</v>
      </c>
      <c r="L20" s="227" t="str">
        <f ca="1">IF(L$6&gt;='Rent Roll'!$M28,('Rent Roll'!$G28*'Rent Roll'!$D14/12)*((1+'Rent Roll'!$X28)^DATEDIF('Rent Roll'!$M28,L$6,"Y")),
IF(L$6&gt;'Rent Roll'!$L14,"-",
IF('Rent Roll'!$P14&gt;0,
IF(AND('Rent Roll'!$P14&gt;0,EDATE('Rent Roll'!$K14,'Rent Roll'!$P14*12)&gt;='Commercial Lease'!L$6),
('Rent Roll'!$H14*'Rent Roll'!$D14/12)*((1+'Rent Roll'!$N14)^DATEDIF('Summary &amp; Purchase Assumptions'!$C$18,L$6,"Y")),
OFFSET(K20,0,-DATEDIF(EDATE('Rent Roll'!$K14,'Rent Roll'!$P14*12),L$6,"M"))*((1+'Rent Roll'!$O14)^(DATEDIF(EDATE('Rent Roll'!$K14,'Rent Roll'!$P14*12),L$6,"Y")+1))),('Rent Roll'!$H14*'Rent Roll'!$D14/12)*((1+'Rent Roll'!$N14)^DATEDIF('Summary &amp; Purchase Assumptions'!$C$18,L$6,"Y")))))</f>
        <v>-</v>
      </c>
      <c r="M20" s="227" t="str">
        <f ca="1">IF(M$6&gt;='Rent Roll'!$M28,('Rent Roll'!$G28*'Rent Roll'!$D14/12)*((1+'Rent Roll'!$X28)^DATEDIF('Rent Roll'!$M28,M$6,"Y")),
IF(M$6&gt;'Rent Roll'!$L14,"-",
IF('Rent Roll'!$P14&gt;0,
IF(AND('Rent Roll'!$P14&gt;0,EDATE('Rent Roll'!$K14,'Rent Roll'!$P14*12)&gt;='Commercial Lease'!M$6),
('Rent Roll'!$H14*'Rent Roll'!$D14/12)*((1+'Rent Roll'!$N14)^DATEDIF('Summary &amp; Purchase Assumptions'!$C$18,M$6,"Y")),
OFFSET(L20,0,-DATEDIF(EDATE('Rent Roll'!$K14,'Rent Roll'!$P14*12),M$6,"M"))*((1+'Rent Roll'!$O14)^(DATEDIF(EDATE('Rent Roll'!$K14,'Rent Roll'!$P14*12),M$6,"Y")+1))),('Rent Roll'!$H14*'Rent Roll'!$D14/12)*((1+'Rent Roll'!$N14)^DATEDIF('Summary &amp; Purchase Assumptions'!$C$18,M$6,"Y")))))</f>
        <v>-</v>
      </c>
      <c r="N20" s="227" t="str">
        <f ca="1">IF(N$6&gt;='Rent Roll'!$M28,('Rent Roll'!$G28*'Rent Roll'!$D14/12)*((1+'Rent Roll'!$X28)^DATEDIF('Rent Roll'!$M28,N$6,"Y")),
IF(N$6&gt;'Rent Roll'!$L14,"-",
IF('Rent Roll'!$P14&gt;0,
IF(AND('Rent Roll'!$P14&gt;0,EDATE('Rent Roll'!$K14,'Rent Roll'!$P14*12)&gt;='Commercial Lease'!N$6),
('Rent Roll'!$H14*'Rent Roll'!$D14/12)*((1+'Rent Roll'!$N14)^DATEDIF('Summary &amp; Purchase Assumptions'!$C$18,N$6,"Y")),
OFFSET(M20,0,-DATEDIF(EDATE('Rent Roll'!$K14,'Rent Roll'!$P14*12),N$6,"M"))*((1+'Rent Roll'!$O14)^(DATEDIF(EDATE('Rent Roll'!$K14,'Rent Roll'!$P14*12),N$6,"Y")+1))),('Rent Roll'!$H14*'Rent Roll'!$D14/12)*((1+'Rent Roll'!$N14)^DATEDIF('Summary &amp; Purchase Assumptions'!$C$18,N$6,"Y")))))</f>
        <v>-</v>
      </c>
      <c r="O20" s="227" t="str">
        <f ca="1">IF(O$6&gt;='Rent Roll'!$M28,('Rent Roll'!$G28*'Rent Roll'!$D14/12)*((1+'Rent Roll'!$X28)^DATEDIF('Rent Roll'!$M28,O$6,"Y")),
IF(O$6&gt;'Rent Roll'!$L14,"-",
IF('Rent Roll'!$P14&gt;0,
IF(AND('Rent Roll'!$P14&gt;0,EDATE('Rent Roll'!$K14,'Rent Roll'!$P14*12)&gt;='Commercial Lease'!O$6),
('Rent Roll'!$H14*'Rent Roll'!$D14/12)*((1+'Rent Roll'!$N14)^DATEDIF('Summary &amp; Purchase Assumptions'!$C$18,O$6,"Y")),
OFFSET(N20,0,-DATEDIF(EDATE('Rent Roll'!$K14,'Rent Roll'!$P14*12),O$6,"M"))*((1+'Rent Roll'!$O14)^(DATEDIF(EDATE('Rent Roll'!$K14,'Rent Roll'!$P14*12),O$6,"Y")+1))),('Rent Roll'!$H14*'Rent Roll'!$D14/12)*((1+'Rent Roll'!$N14)^DATEDIF('Summary &amp; Purchase Assumptions'!$C$18,O$6,"Y")))))</f>
        <v>-</v>
      </c>
      <c r="P20" s="227" t="str">
        <f ca="1">IF(P$6&gt;='Rent Roll'!$M28,('Rent Roll'!$G28*'Rent Roll'!$D14/12)*((1+'Rent Roll'!$X28)^DATEDIF('Rent Roll'!$M28,P$6,"Y")),
IF(P$6&gt;'Rent Roll'!$L14,"-",
IF('Rent Roll'!$P14&gt;0,
IF(AND('Rent Roll'!$P14&gt;0,EDATE('Rent Roll'!$K14,'Rent Roll'!$P14*12)&gt;='Commercial Lease'!P$6),
('Rent Roll'!$H14*'Rent Roll'!$D14/12)*((1+'Rent Roll'!$N14)^DATEDIF('Summary &amp; Purchase Assumptions'!$C$18,P$6,"Y")),
OFFSET(O20,0,-DATEDIF(EDATE('Rent Roll'!$K14,'Rent Roll'!$P14*12),P$6,"M"))*((1+'Rent Roll'!$O14)^(DATEDIF(EDATE('Rent Roll'!$K14,'Rent Roll'!$P14*12),P$6,"Y")+1))),('Rent Roll'!$H14*'Rent Roll'!$D14/12)*((1+'Rent Roll'!$N14)^DATEDIF('Summary &amp; Purchase Assumptions'!$C$18,P$6,"Y")))))</f>
        <v>-</v>
      </c>
      <c r="Q20" s="227" t="str">
        <f ca="1">IF(Q$6&gt;='Rent Roll'!$M28,('Rent Roll'!$G28*'Rent Roll'!$D14/12)*((1+'Rent Roll'!$X28)^DATEDIF('Rent Roll'!$M28,Q$6,"Y")),
IF(Q$6&gt;'Rent Roll'!$L14,"-",
IF('Rent Roll'!$P14&gt;0,
IF(AND('Rent Roll'!$P14&gt;0,EDATE('Rent Roll'!$K14,'Rent Roll'!$P14*12)&gt;='Commercial Lease'!Q$6),
('Rent Roll'!$H14*'Rent Roll'!$D14/12)*((1+'Rent Roll'!$N14)^DATEDIF('Summary &amp; Purchase Assumptions'!$C$18,Q$6,"Y")),
OFFSET(P20,0,-DATEDIF(EDATE('Rent Roll'!$K14,'Rent Roll'!$P14*12),Q$6,"M"))*((1+'Rent Roll'!$O14)^(DATEDIF(EDATE('Rent Roll'!$K14,'Rent Roll'!$P14*12),Q$6,"Y")+1))),('Rent Roll'!$H14*'Rent Roll'!$D14/12)*((1+'Rent Roll'!$N14)^DATEDIF('Summary &amp; Purchase Assumptions'!$C$18,Q$6,"Y")))))</f>
        <v>-</v>
      </c>
      <c r="R20" s="227" t="str">
        <f ca="1">IF(R$6&gt;='Rent Roll'!$M28,('Rent Roll'!$G28*'Rent Roll'!$D14/12)*((1+'Rent Roll'!$X28)^DATEDIF('Rent Roll'!$M28,R$6,"Y")),
IF(R$6&gt;'Rent Roll'!$L14,"-",
IF('Rent Roll'!$P14&gt;0,
IF(AND('Rent Roll'!$P14&gt;0,EDATE('Rent Roll'!$K14,'Rent Roll'!$P14*12)&gt;='Commercial Lease'!R$6),
('Rent Roll'!$H14*'Rent Roll'!$D14/12)*((1+'Rent Roll'!$N14)^DATEDIF('Summary &amp; Purchase Assumptions'!$C$18,R$6,"Y")),
OFFSET(Q20,0,-DATEDIF(EDATE('Rent Roll'!$K14,'Rent Roll'!$P14*12),R$6,"M"))*((1+'Rent Roll'!$O14)^(DATEDIF(EDATE('Rent Roll'!$K14,'Rent Roll'!$P14*12),R$6,"Y")+1))),('Rent Roll'!$H14*'Rent Roll'!$D14/12)*((1+'Rent Roll'!$N14)^DATEDIF('Summary &amp; Purchase Assumptions'!$C$18,R$6,"Y")))))</f>
        <v>-</v>
      </c>
      <c r="S20" s="227" t="str">
        <f ca="1">IF(S$6&gt;='Rent Roll'!$M28,('Rent Roll'!$G28*'Rent Roll'!$D14/12)*((1+'Rent Roll'!$X28)^DATEDIF('Rent Roll'!$M28,S$6,"Y")),
IF(S$6&gt;'Rent Roll'!$L14,"-",
IF('Rent Roll'!$P14&gt;0,
IF(AND('Rent Roll'!$P14&gt;0,EDATE('Rent Roll'!$K14,'Rent Roll'!$P14*12)&gt;='Commercial Lease'!S$6),
('Rent Roll'!$H14*'Rent Roll'!$D14/12)*((1+'Rent Roll'!$N14)^DATEDIF('Summary &amp; Purchase Assumptions'!$C$18,S$6,"Y")),
OFFSET(R20,0,-DATEDIF(EDATE('Rent Roll'!$K14,'Rent Roll'!$P14*12),S$6,"M"))*((1+'Rent Roll'!$O14)^(DATEDIF(EDATE('Rent Roll'!$K14,'Rent Roll'!$P14*12),S$6,"Y")+1))),('Rent Roll'!$H14*'Rent Roll'!$D14/12)*((1+'Rent Roll'!$N14)^DATEDIF('Summary &amp; Purchase Assumptions'!$C$18,S$6,"Y")))))</f>
        <v>-</v>
      </c>
      <c r="T20" s="227" t="str">
        <f ca="1">IF(T$6&gt;='Rent Roll'!$M28,('Rent Roll'!$G28*'Rent Roll'!$D14/12)*((1+'Rent Roll'!$X28)^DATEDIF('Rent Roll'!$M28,T$6,"Y")),
IF(T$6&gt;'Rent Roll'!$L14,"-",
IF('Rent Roll'!$P14&gt;0,
IF(AND('Rent Roll'!$P14&gt;0,EDATE('Rent Roll'!$K14,'Rent Roll'!$P14*12)&gt;='Commercial Lease'!T$6),
('Rent Roll'!$H14*'Rent Roll'!$D14/12)*((1+'Rent Roll'!$N14)^DATEDIF('Summary &amp; Purchase Assumptions'!$C$18,T$6,"Y")),
OFFSET(S20,0,-DATEDIF(EDATE('Rent Roll'!$K14,'Rent Roll'!$P14*12),T$6,"M"))*((1+'Rent Roll'!$O14)^(DATEDIF(EDATE('Rent Roll'!$K14,'Rent Roll'!$P14*12),T$6,"Y")+1))),('Rent Roll'!$H14*'Rent Roll'!$D14/12)*((1+'Rent Roll'!$N14)^DATEDIF('Summary &amp; Purchase Assumptions'!$C$18,T$6,"Y")))))</f>
        <v>-</v>
      </c>
      <c r="U20" s="227" t="str">
        <f ca="1">IF(U$6&gt;='Rent Roll'!$M28,('Rent Roll'!$G28*'Rent Roll'!$D14/12)*((1+'Rent Roll'!$X28)^DATEDIF('Rent Roll'!$M28,U$6,"Y")),
IF(U$6&gt;'Rent Roll'!$L14,"-",
IF('Rent Roll'!$P14&gt;0,
IF(AND('Rent Roll'!$P14&gt;0,EDATE('Rent Roll'!$K14,'Rent Roll'!$P14*12)&gt;='Commercial Lease'!U$6),
('Rent Roll'!$H14*'Rent Roll'!$D14/12)*((1+'Rent Roll'!$N14)^DATEDIF('Summary &amp; Purchase Assumptions'!$C$18,U$6,"Y")),
OFFSET(T20,0,-DATEDIF(EDATE('Rent Roll'!$K14,'Rent Roll'!$P14*12),U$6,"M"))*((1+'Rent Roll'!$O14)^(DATEDIF(EDATE('Rent Roll'!$K14,'Rent Roll'!$P14*12),U$6,"Y")+1))),('Rent Roll'!$H14*'Rent Roll'!$D14/12)*((1+'Rent Roll'!$N14)^DATEDIF('Summary &amp; Purchase Assumptions'!$C$18,U$6,"Y")))))</f>
        <v>-</v>
      </c>
      <c r="V20" s="227" t="str">
        <f ca="1">IF(V$6&gt;='Rent Roll'!$M28,('Rent Roll'!$G28*'Rent Roll'!$D14/12)*((1+'Rent Roll'!$X28)^DATEDIF('Rent Roll'!$M28,V$6,"Y")),
IF(V$6&gt;'Rent Roll'!$L14,"-",
IF('Rent Roll'!$P14&gt;0,
IF(AND('Rent Roll'!$P14&gt;0,EDATE('Rent Roll'!$K14,'Rent Roll'!$P14*12)&gt;='Commercial Lease'!V$6),
('Rent Roll'!$H14*'Rent Roll'!$D14/12)*((1+'Rent Roll'!$N14)^DATEDIF('Summary &amp; Purchase Assumptions'!$C$18,V$6,"Y")),
OFFSET(U20,0,-DATEDIF(EDATE('Rent Roll'!$K14,'Rent Roll'!$P14*12),V$6,"M"))*((1+'Rent Roll'!$O14)^(DATEDIF(EDATE('Rent Roll'!$K14,'Rent Roll'!$P14*12),V$6,"Y")+1))),('Rent Roll'!$H14*'Rent Roll'!$D14/12)*((1+'Rent Roll'!$N14)^DATEDIF('Summary &amp; Purchase Assumptions'!$C$18,V$6,"Y")))))</f>
        <v>-</v>
      </c>
      <c r="W20" s="227" t="str">
        <f ca="1">IF(W$6&gt;='Rent Roll'!$M28,('Rent Roll'!$G28*'Rent Roll'!$D14/12)*((1+'Rent Roll'!$X28)^DATEDIF('Rent Roll'!$M28,W$6,"Y")),
IF(W$6&gt;'Rent Roll'!$L14,"-",
IF('Rent Roll'!$P14&gt;0,
IF(AND('Rent Roll'!$P14&gt;0,EDATE('Rent Roll'!$K14,'Rent Roll'!$P14*12)&gt;='Commercial Lease'!W$6),
('Rent Roll'!$H14*'Rent Roll'!$D14/12)*((1+'Rent Roll'!$N14)^DATEDIF('Summary &amp; Purchase Assumptions'!$C$18,W$6,"Y")),
OFFSET(V20,0,-DATEDIF(EDATE('Rent Roll'!$K14,'Rent Roll'!$P14*12),W$6,"M"))*((1+'Rent Roll'!$O14)^(DATEDIF(EDATE('Rent Roll'!$K14,'Rent Roll'!$P14*12),W$6,"Y")+1))),('Rent Roll'!$H14*'Rent Roll'!$D14/12)*((1+'Rent Roll'!$N14)^DATEDIF('Summary &amp; Purchase Assumptions'!$C$18,W$6,"Y")))))</f>
        <v>-</v>
      </c>
      <c r="X20" s="227" t="str">
        <f ca="1">IF(X$6&gt;='Rent Roll'!$M28,('Rent Roll'!$G28*'Rent Roll'!$D14/12)*((1+'Rent Roll'!$X28)^DATEDIF('Rent Roll'!$M28,X$6,"Y")),
IF(X$6&gt;'Rent Roll'!$L14,"-",
IF('Rent Roll'!$P14&gt;0,
IF(AND('Rent Roll'!$P14&gt;0,EDATE('Rent Roll'!$K14,'Rent Roll'!$P14*12)&gt;='Commercial Lease'!X$6),
('Rent Roll'!$H14*'Rent Roll'!$D14/12)*((1+'Rent Roll'!$N14)^DATEDIF('Summary &amp; Purchase Assumptions'!$C$18,X$6,"Y")),
OFFSET(W20,0,-DATEDIF(EDATE('Rent Roll'!$K14,'Rent Roll'!$P14*12),X$6,"M"))*((1+'Rent Roll'!$O14)^(DATEDIF(EDATE('Rent Roll'!$K14,'Rent Roll'!$P14*12),X$6,"Y")+1))),('Rent Roll'!$H14*'Rent Roll'!$D14/12)*((1+'Rent Roll'!$N14)^DATEDIF('Summary &amp; Purchase Assumptions'!$C$18,X$6,"Y")))))</f>
        <v>-</v>
      </c>
      <c r="Y20" s="227" t="str">
        <f ca="1">IF(Y$6&gt;='Rent Roll'!$M28,('Rent Roll'!$G28*'Rent Roll'!$D14/12)*((1+'Rent Roll'!$X28)^DATEDIF('Rent Roll'!$M28,Y$6,"Y")),
IF(Y$6&gt;'Rent Roll'!$L14,"-",
IF('Rent Roll'!$P14&gt;0,
IF(AND('Rent Roll'!$P14&gt;0,EDATE('Rent Roll'!$K14,'Rent Roll'!$P14*12)&gt;='Commercial Lease'!Y$6),
('Rent Roll'!$H14*'Rent Roll'!$D14/12)*((1+'Rent Roll'!$N14)^DATEDIF('Summary &amp; Purchase Assumptions'!$C$18,Y$6,"Y")),
OFFSET(X20,0,-DATEDIF(EDATE('Rent Roll'!$K14,'Rent Roll'!$P14*12),Y$6,"M"))*((1+'Rent Roll'!$O14)^(DATEDIF(EDATE('Rent Roll'!$K14,'Rent Roll'!$P14*12),Y$6,"Y")+1))),('Rent Roll'!$H14*'Rent Roll'!$D14/12)*((1+'Rent Roll'!$N14)^DATEDIF('Summary &amp; Purchase Assumptions'!$C$18,Y$6,"Y")))))</f>
        <v>-</v>
      </c>
      <c r="Z20" s="227" t="str">
        <f ca="1">IF(Z$6&gt;='Rent Roll'!$M28,('Rent Roll'!$G28*'Rent Roll'!$D14/12)*((1+'Rent Roll'!$X28)^DATEDIF('Rent Roll'!$M28,Z$6,"Y")),
IF(Z$6&gt;'Rent Roll'!$L14,"-",
IF('Rent Roll'!$P14&gt;0,
IF(AND('Rent Roll'!$P14&gt;0,EDATE('Rent Roll'!$K14,'Rent Roll'!$P14*12)&gt;='Commercial Lease'!Z$6),
('Rent Roll'!$H14*'Rent Roll'!$D14/12)*((1+'Rent Roll'!$N14)^DATEDIF('Summary &amp; Purchase Assumptions'!$C$18,Z$6,"Y")),
OFFSET(Y20,0,-DATEDIF(EDATE('Rent Roll'!$K14,'Rent Roll'!$P14*12),Z$6,"M"))*((1+'Rent Roll'!$O14)^(DATEDIF(EDATE('Rent Roll'!$K14,'Rent Roll'!$P14*12),Z$6,"Y")+1))),('Rent Roll'!$H14*'Rent Roll'!$D14/12)*((1+'Rent Roll'!$N14)^DATEDIF('Summary &amp; Purchase Assumptions'!$C$18,Z$6,"Y")))))</f>
        <v>-</v>
      </c>
      <c r="AA20" s="227" t="str">
        <f ca="1">IF(AA$6&gt;='Rent Roll'!$M28,('Rent Roll'!$G28*'Rent Roll'!$D14/12)*((1+'Rent Roll'!$X28)^DATEDIF('Rent Roll'!$M28,AA$6,"Y")),
IF(AA$6&gt;'Rent Roll'!$L14,"-",
IF('Rent Roll'!$P14&gt;0,
IF(AND('Rent Roll'!$P14&gt;0,EDATE('Rent Roll'!$K14,'Rent Roll'!$P14*12)&gt;='Commercial Lease'!AA$6),
('Rent Roll'!$H14*'Rent Roll'!$D14/12)*((1+'Rent Roll'!$N14)^DATEDIF('Summary &amp; Purchase Assumptions'!$C$18,AA$6,"Y")),
OFFSET(Z20,0,-DATEDIF(EDATE('Rent Roll'!$K14,'Rent Roll'!$P14*12),AA$6,"M"))*((1+'Rent Roll'!$O14)^(DATEDIF(EDATE('Rent Roll'!$K14,'Rent Roll'!$P14*12),AA$6,"Y")+1))),('Rent Roll'!$H14*'Rent Roll'!$D14/12)*((1+'Rent Roll'!$N14)^DATEDIF('Summary &amp; Purchase Assumptions'!$C$18,AA$6,"Y")))))</f>
        <v>-</v>
      </c>
      <c r="AB20" s="227" t="str">
        <f ca="1">IF(AB$6&gt;='Rent Roll'!$M28,('Rent Roll'!$G28*'Rent Roll'!$D14/12)*((1+'Rent Roll'!$X28)^DATEDIF('Rent Roll'!$M28,AB$6,"Y")),
IF(AB$6&gt;'Rent Roll'!$L14,"-",
IF('Rent Roll'!$P14&gt;0,
IF(AND('Rent Roll'!$P14&gt;0,EDATE('Rent Roll'!$K14,'Rent Roll'!$P14*12)&gt;='Commercial Lease'!AB$6),
('Rent Roll'!$H14*'Rent Roll'!$D14/12)*((1+'Rent Roll'!$N14)^DATEDIF('Summary &amp; Purchase Assumptions'!$C$18,AB$6,"Y")),
OFFSET(AA20,0,-DATEDIF(EDATE('Rent Roll'!$K14,'Rent Roll'!$P14*12),AB$6,"M"))*((1+'Rent Roll'!$O14)^(DATEDIF(EDATE('Rent Roll'!$K14,'Rent Roll'!$P14*12),AB$6,"Y")+1))),('Rent Roll'!$H14*'Rent Roll'!$D14/12)*((1+'Rent Roll'!$N14)^DATEDIF('Summary &amp; Purchase Assumptions'!$C$18,AB$6,"Y")))))</f>
        <v>-</v>
      </c>
      <c r="AC20" s="227" t="str">
        <f ca="1">IF(AC$6&gt;='Rent Roll'!$M28,('Rent Roll'!$G28*'Rent Roll'!$D14/12)*((1+'Rent Roll'!$X28)^DATEDIF('Rent Roll'!$M28,AC$6,"Y")),
IF(AC$6&gt;'Rent Roll'!$L14,"-",
IF('Rent Roll'!$P14&gt;0,
IF(AND('Rent Roll'!$P14&gt;0,EDATE('Rent Roll'!$K14,'Rent Roll'!$P14*12)&gt;='Commercial Lease'!AC$6),
('Rent Roll'!$H14*'Rent Roll'!$D14/12)*((1+'Rent Roll'!$N14)^DATEDIF('Summary &amp; Purchase Assumptions'!$C$18,AC$6,"Y")),
OFFSET(AB20,0,-DATEDIF(EDATE('Rent Roll'!$K14,'Rent Roll'!$P14*12),AC$6,"M"))*((1+'Rent Roll'!$O14)^(DATEDIF(EDATE('Rent Roll'!$K14,'Rent Roll'!$P14*12),AC$6,"Y")+1))),('Rent Roll'!$H14*'Rent Roll'!$D14/12)*((1+'Rent Roll'!$N14)^DATEDIF('Summary &amp; Purchase Assumptions'!$C$18,AC$6,"Y")))))</f>
        <v>-</v>
      </c>
      <c r="AD20" s="227" t="str">
        <f ca="1">IF(AD$6&gt;='Rent Roll'!$M28,('Rent Roll'!$G28*'Rent Roll'!$D14/12)*((1+'Rent Roll'!$X28)^DATEDIF('Rent Roll'!$M28,AD$6,"Y")),
IF(AD$6&gt;'Rent Roll'!$L14,"-",
IF('Rent Roll'!$P14&gt;0,
IF(AND('Rent Roll'!$P14&gt;0,EDATE('Rent Roll'!$K14,'Rent Roll'!$P14*12)&gt;='Commercial Lease'!AD$6),
('Rent Roll'!$H14*'Rent Roll'!$D14/12)*((1+'Rent Roll'!$N14)^DATEDIF('Summary &amp; Purchase Assumptions'!$C$18,AD$6,"Y")),
OFFSET(AC20,0,-DATEDIF(EDATE('Rent Roll'!$K14,'Rent Roll'!$P14*12),AD$6,"M"))*((1+'Rent Roll'!$O14)^(DATEDIF(EDATE('Rent Roll'!$K14,'Rent Roll'!$P14*12),AD$6,"Y")+1))),('Rent Roll'!$H14*'Rent Roll'!$D14/12)*((1+'Rent Roll'!$N14)^DATEDIF('Summary &amp; Purchase Assumptions'!$C$18,AD$6,"Y")))))</f>
        <v>-</v>
      </c>
      <c r="AE20" s="227" t="str">
        <f ca="1">IF(AE$6&gt;='Rent Roll'!$M28,('Rent Roll'!$G28*'Rent Roll'!$D14/12)*((1+'Rent Roll'!$X28)^DATEDIF('Rent Roll'!$M28,AE$6,"Y")),
IF(AE$6&gt;'Rent Roll'!$L14,"-",
IF('Rent Roll'!$P14&gt;0,
IF(AND('Rent Roll'!$P14&gt;0,EDATE('Rent Roll'!$K14,'Rent Roll'!$P14*12)&gt;='Commercial Lease'!AE$6),
('Rent Roll'!$H14*'Rent Roll'!$D14/12)*((1+'Rent Roll'!$N14)^DATEDIF('Summary &amp; Purchase Assumptions'!$C$18,AE$6,"Y")),
OFFSET(AD20,0,-DATEDIF(EDATE('Rent Roll'!$K14,'Rent Roll'!$P14*12),AE$6,"M"))*((1+'Rent Roll'!$O14)^(DATEDIF(EDATE('Rent Roll'!$K14,'Rent Roll'!$P14*12),AE$6,"Y")+1))),('Rent Roll'!$H14*'Rent Roll'!$D14/12)*((1+'Rent Roll'!$N14)^DATEDIF('Summary &amp; Purchase Assumptions'!$C$18,AE$6,"Y")))))</f>
        <v>-</v>
      </c>
      <c r="AF20" s="227" t="str">
        <f ca="1">IF(AF$6&gt;='Rent Roll'!$M28,('Rent Roll'!$G28*'Rent Roll'!$D14/12)*((1+'Rent Roll'!$X28)^DATEDIF('Rent Roll'!$M28,AF$6,"Y")),
IF(AF$6&gt;'Rent Roll'!$L14,"-",
IF('Rent Roll'!$P14&gt;0,
IF(AND('Rent Roll'!$P14&gt;0,EDATE('Rent Roll'!$K14,'Rent Roll'!$P14*12)&gt;='Commercial Lease'!AF$6),
('Rent Roll'!$H14*'Rent Roll'!$D14/12)*((1+'Rent Roll'!$N14)^DATEDIF('Summary &amp; Purchase Assumptions'!$C$18,AF$6,"Y")),
OFFSET(AE20,0,-DATEDIF(EDATE('Rent Roll'!$K14,'Rent Roll'!$P14*12),AF$6,"M"))*((1+'Rent Roll'!$O14)^(DATEDIF(EDATE('Rent Roll'!$K14,'Rent Roll'!$P14*12),AF$6,"Y")+1))),('Rent Roll'!$H14*'Rent Roll'!$D14/12)*((1+'Rent Roll'!$N14)^DATEDIF('Summary &amp; Purchase Assumptions'!$C$18,AF$6,"Y")))))</f>
        <v>-</v>
      </c>
      <c r="AG20" s="227" t="str">
        <f ca="1">IF(AG$6&gt;='Rent Roll'!$M28,('Rent Roll'!$G28*'Rent Roll'!$D14/12)*((1+'Rent Roll'!$X28)^DATEDIF('Rent Roll'!$M28,AG$6,"Y")),
IF(AG$6&gt;'Rent Roll'!$L14,"-",
IF('Rent Roll'!$P14&gt;0,
IF(AND('Rent Roll'!$P14&gt;0,EDATE('Rent Roll'!$K14,'Rent Roll'!$P14*12)&gt;='Commercial Lease'!AG$6),
('Rent Roll'!$H14*'Rent Roll'!$D14/12)*((1+'Rent Roll'!$N14)^DATEDIF('Summary &amp; Purchase Assumptions'!$C$18,AG$6,"Y")),
OFFSET(AF20,0,-DATEDIF(EDATE('Rent Roll'!$K14,'Rent Roll'!$P14*12),AG$6,"M"))*((1+'Rent Roll'!$O14)^(DATEDIF(EDATE('Rent Roll'!$K14,'Rent Roll'!$P14*12),AG$6,"Y")+1))),('Rent Roll'!$H14*'Rent Roll'!$D14/12)*((1+'Rent Roll'!$N14)^DATEDIF('Summary &amp; Purchase Assumptions'!$C$18,AG$6,"Y")))))</f>
        <v>-</v>
      </c>
      <c r="AH20" s="227" t="str">
        <f ca="1">IF(AH$6&gt;='Rent Roll'!$M28,('Rent Roll'!$G28*'Rent Roll'!$D14/12)*((1+'Rent Roll'!$X28)^DATEDIF('Rent Roll'!$M28,AH$6,"Y")),
IF(AH$6&gt;'Rent Roll'!$L14,"-",
IF('Rent Roll'!$P14&gt;0,
IF(AND('Rent Roll'!$P14&gt;0,EDATE('Rent Roll'!$K14,'Rent Roll'!$P14*12)&gt;='Commercial Lease'!AH$6),
('Rent Roll'!$H14*'Rent Roll'!$D14/12)*((1+'Rent Roll'!$N14)^DATEDIF('Summary &amp; Purchase Assumptions'!$C$18,AH$6,"Y")),
OFFSET(AG20,0,-DATEDIF(EDATE('Rent Roll'!$K14,'Rent Roll'!$P14*12),AH$6,"M"))*((1+'Rent Roll'!$O14)^(DATEDIF(EDATE('Rent Roll'!$K14,'Rent Roll'!$P14*12),AH$6,"Y")+1))),('Rent Roll'!$H14*'Rent Roll'!$D14/12)*((1+'Rent Roll'!$N14)^DATEDIF('Summary &amp; Purchase Assumptions'!$C$18,AH$6,"Y")))))</f>
        <v>-</v>
      </c>
      <c r="AI20" s="227" t="str">
        <f ca="1">IF(AI$6&gt;='Rent Roll'!$M28,('Rent Roll'!$G28*'Rent Roll'!$D14/12)*((1+'Rent Roll'!$X28)^DATEDIF('Rent Roll'!$M28,AI$6,"Y")),
IF(AI$6&gt;'Rent Roll'!$L14,"-",
IF('Rent Roll'!$P14&gt;0,
IF(AND('Rent Roll'!$P14&gt;0,EDATE('Rent Roll'!$K14,'Rent Roll'!$P14*12)&gt;='Commercial Lease'!AI$6),
('Rent Roll'!$H14*'Rent Roll'!$D14/12)*((1+'Rent Roll'!$N14)^DATEDIF('Summary &amp; Purchase Assumptions'!$C$18,AI$6,"Y")),
OFFSET(AH20,0,-DATEDIF(EDATE('Rent Roll'!$K14,'Rent Roll'!$P14*12),AI$6,"M"))*((1+'Rent Roll'!$O14)^(DATEDIF(EDATE('Rent Roll'!$K14,'Rent Roll'!$P14*12),AI$6,"Y")+1))),('Rent Roll'!$H14*'Rent Roll'!$D14/12)*((1+'Rent Roll'!$N14)^DATEDIF('Summary &amp; Purchase Assumptions'!$C$18,AI$6,"Y")))))</f>
        <v>-</v>
      </c>
      <c r="AJ20" s="227" t="str">
        <f ca="1">IF(AJ$6&gt;='Rent Roll'!$M28,('Rent Roll'!$G28*'Rent Roll'!$D14/12)*((1+'Rent Roll'!$X28)^DATEDIF('Rent Roll'!$M28,AJ$6,"Y")),
IF(AJ$6&gt;'Rent Roll'!$L14,"-",
IF('Rent Roll'!$P14&gt;0,
IF(AND('Rent Roll'!$P14&gt;0,EDATE('Rent Roll'!$K14,'Rent Roll'!$P14*12)&gt;='Commercial Lease'!AJ$6),
('Rent Roll'!$H14*'Rent Roll'!$D14/12)*((1+'Rent Roll'!$N14)^DATEDIF('Summary &amp; Purchase Assumptions'!$C$18,AJ$6,"Y")),
OFFSET(AI20,0,-DATEDIF(EDATE('Rent Roll'!$K14,'Rent Roll'!$P14*12),AJ$6,"M"))*((1+'Rent Roll'!$O14)^(DATEDIF(EDATE('Rent Roll'!$K14,'Rent Roll'!$P14*12),AJ$6,"Y")+1))),('Rent Roll'!$H14*'Rent Roll'!$D14/12)*((1+'Rent Roll'!$N14)^DATEDIF('Summary &amp; Purchase Assumptions'!$C$18,AJ$6,"Y")))))</f>
        <v>-</v>
      </c>
      <c r="AK20" s="227" t="str">
        <f ca="1">IF(AK$6&gt;='Rent Roll'!$M28,('Rent Roll'!$G28*'Rent Roll'!$D14/12)*((1+'Rent Roll'!$X28)^DATEDIF('Rent Roll'!$M28,AK$6,"Y")),
IF(AK$6&gt;'Rent Roll'!$L14,"-",
IF('Rent Roll'!$P14&gt;0,
IF(AND('Rent Roll'!$P14&gt;0,EDATE('Rent Roll'!$K14,'Rent Roll'!$P14*12)&gt;='Commercial Lease'!AK$6),
('Rent Roll'!$H14*'Rent Roll'!$D14/12)*((1+'Rent Roll'!$N14)^DATEDIF('Summary &amp; Purchase Assumptions'!$C$18,AK$6,"Y")),
OFFSET(AJ20,0,-DATEDIF(EDATE('Rent Roll'!$K14,'Rent Roll'!$P14*12),AK$6,"M"))*((1+'Rent Roll'!$O14)^(DATEDIF(EDATE('Rent Roll'!$K14,'Rent Roll'!$P14*12),AK$6,"Y")+1))),('Rent Roll'!$H14*'Rent Roll'!$D14/12)*((1+'Rent Roll'!$N14)^DATEDIF('Summary &amp; Purchase Assumptions'!$C$18,AK$6,"Y")))))</f>
        <v>-</v>
      </c>
      <c r="AL20" s="227" t="str">
        <f ca="1">IF(AL$6&gt;='Rent Roll'!$M28,('Rent Roll'!$G28*'Rent Roll'!$D14/12)*((1+'Rent Roll'!$X28)^DATEDIF('Rent Roll'!$M28,AL$6,"Y")),
IF(AL$6&gt;'Rent Roll'!$L14,"-",
IF('Rent Roll'!$P14&gt;0,
IF(AND('Rent Roll'!$P14&gt;0,EDATE('Rent Roll'!$K14,'Rent Roll'!$P14*12)&gt;='Commercial Lease'!AL$6),
('Rent Roll'!$H14*'Rent Roll'!$D14/12)*((1+'Rent Roll'!$N14)^DATEDIF('Summary &amp; Purchase Assumptions'!$C$18,AL$6,"Y")),
OFFSET(AK20,0,-DATEDIF(EDATE('Rent Roll'!$K14,'Rent Roll'!$P14*12),AL$6,"M"))*((1+'Rent Roll'!$O14)^(DATEDIF(EDATE('Rent Roll'!$K14,'Rent Roll'!$P14*12),AL$6,"Y")+1))),('Rent Roll'!$H14*'Rent Roll'!$D14/12)*((1+'Rent Roll'!$N14)^DATEDIF('Summary &amp; Purchase Assumptions'!$C$18,AL$6,"Y")))))</f>
        <v>-</v>
      </c>
      <c r="AM20" s="227" t="str">
        <f ca="1">IF(AM$6&gt;='Rent Roll'!$M28,('Rent Roll'!$G28*'Rent Roll'!$D14/12)*((1+'Rent Roll'!$X28)^DATEDIF('Rent Roll'!$M28,AM$6,"Y")),
IF(AM$6&gt;'Rent Roll'!$L14,"-",
IF('Rent Roll'!$P14&gt;0,
IF(AND('Rent Roll'!$P14&gt;0,EDATE('Rent Roll'!$K14,'Rent Roll'!$P14*12)&gt;='Commercial Lease'!AM$6),
('Rent Roll'!$H14*'Rent Roll'!$D14/12)*((1+'Rent Roll'!$N14)^DATEDIF('Summary &amp; Purchase Assumptions'!$C$18,AM$6,"Y")),
OFFSET(AL20,0,-DATEDIF(EDATE('Rent Roll'!$K14,'Rent Roll'!$P14*12),AM$6,"M"))*((1+'Rent Roll'!$O14)^(DATEDIF(EDATE('Rent Roll'!$K14,'Rent Roll'!$P14*12),AM$6,"Y")+1))),('Rent Roll'!$H14*'Rent Roll'!$D14/12)*((1+'Rent Roll'!$N14)^DATEDIF('Summary &amp; Purchase Assumptions'!$C$18,AM$6,"Y")))))</f>
        <v>-</v>
      </c>
      <c r="AN20" s="227" t="str">
        <f ca="1">IF(AN$6&gt;='Rent Roll'!$M28,('Rent Roll'!$G28*'Rent Roll'!$D14/12)*((1+'Rent Roll'!$X28)^DATEDIF('Rent Roll'!$M28,AN$6,"Y")),
IF(AN$6&gt;'Rent Roll'!$L14,"-",
IF('Rent Roll'!$P14&gt;0,
IF(AND('Rent Roll'!$P14&gt;0,EDATE('Rent Roll'!$K14,'Rent Roll'!$P14*12)&gt;='Commercial Lease'!AN$6),
('Rent Roll'!$H14*'Rent Roll'!$D14/12)*((1+'Rent Roll'!$N14)^DATEDIF('Summary &amp; Purchase Assumptions'!$C$18,AN$6,"Y")),
OFFSET(AM20,0,-DATEDIF(EDATE('Rent Roll'!$K14,'Rent Roll'!$P14*12),AN$6,"M"))*((1+'Rent Roll'!$O14)^(DATEDIF(EDATE('Rent Roll'!$K14,'Rent Roll'!$P14*12),AN$6,"Y")+1))),('Rent Roll'!$H14*'Rent Roll'!$D14/12)*((1+'Rent Roll'!$N14)^DATEDIF('Summary &amp; Purchase Assumptions'!$C$18,AN$6,"Y")))))</f>
        <v>-</v>
      </c>
      <c r="AO20" s="227" t="str">
        <f ca="1">IF(AO$6&gt;='Rent Roll'!$M28,('Rent Roll'!$G28*'Rent Roll'!$D14/12)*((1+'Rent Roll'!$X28)^DATEDIF('Rent Roll'!$M28,AO$6,"Y")),
IF(AO$6&gt;'Rent Roll'!$L14,"-",
IF('Rent Roll'!$P14&gt;0,
IF(AND('Rent Roll'!$P14&gt;0,EDATE('Rent Roll'!$K14,'Rent Roll'!$P14*12)&gt;='Commercial Lease'!AO$6),
('Rent Roll'!$H14*'Rent Roll'!$D14/12)*((1+'Rent Roll'!$N14)^DATEDIF('Summary &amp; Purchase Assumptions'!$C$18,AO$6,"Y")),
OFFSET(AN20,0,-DATEDIF(EDATE('Rent Roll'!$K14,'Rent Roll'!$P14*12),AO$6,"M"))*((1+'Rent Roll'!$O14)^(DATEDIF(EDATE('Rent Roll'!$K14,'Rent Roll'!$P14*12),AO$6,"Y")+1))),('Rent Roll'!$H14*'Rent Roll'!$D14/12)*((1+'Rent Roll'!$N14)^DATEDIF('Summary &amp; Purchase Assumptions'!$C$18,AO$6,"Y")))))</f>
        <v>-</v>
      </c>
      <c r="AP20" s="227" t="str">
        <f ca="1">IF(AP$6&gt;='Rent Roll'!$M28,('Rent Roll'!$G28*'Rent Roll'!$D14/12)*((1+'Rent Roll'!$X28)^DATEDIF('Rent Roll'!$M28,AP$6,"Y")),
IF(AP$6&gt;'Rent Roll'!$L14,"-",
IF('Rent Roll'!$P14&gt;0,
IF(AND('Rent Roll'!$P14&gt;0,EDATE('Rent Roll'!$K14,'Rent Roll'!$P14*12)&gt;='Commercial Lease'!AP$6),
('Rent Roll'!$H14*'Rent Roll'!$D14/12)*((1+'Rent Roll'!$N14)^DATEDIF('Summary &amp; Purchase Assumptions'!$C$18,AP$6,"Y")),
OFFSET(AO20,0,-DATEDIF(EDATE('Rent Roll'!$K14,'Rent Roll'!$P14*12),AP$6,"M"))*((1+'Rent Roll'!$O14)^(DATEDIF(EDATE('Rent Roll'!$K14,'Rent Roll'!$P14*12),AP$6,"Y")+1))),('Rent Roll'!$H14*'Rent Roll'!$D14/12)*((1+'Rent Roll'!$N14)^DATEDIF('Summary &amp; Purchase Assumptions'!$C$18,AP$6,"Y")))))</f>
        <v>-</v>
      </c>
      <c r="AQ20" s="227" t="str">
        <f ca="1">IF(AQ$6&gt;='Rent Roll'!$M28,('Rent Roll'!$G28*'Rent Roll'!$D14/12)*((1+'Rent Roll'!$X28)^DATEDIF('Rent Roll'!$M28,AQ$6,"Y")),
IF(AQ$6&gt;'Rent Roll'!$L14,"-",
IF('Rent Roll'!$P14&gt;0,
IF(AND('Rent Roll'!$P14&gt;0,EDATE('Rent Roll'!$K14,'Rent Roll'!$P14*12)&gt;='Commercial Lease'!AQ$6),
('Rent Roll'!$H14*'Rent Roll'!$D14/12)*((1+'Rent Roll'!$N14)^DATEDIF('Summary &amp; Purchase Assumptions'!$C$18,AQ$6,"Y")),
OFFSET(AP20,0,-DATEDIF(EDATE('Rent Roll'!$K14,'Rent Roll'!$P14*12),AQ$6,"M"))*((1+'Rent Roll'!$O14)^(DATEDIF(EDATE('Rent Roll'!$K14,'Rent Roll'!$P14*12),AQ$6,"Y")+1))),('Rent Roll'!$H14*'Rent Roll'!$D14/12)*((1+'Rent Roll'!$N14)^DATEDIF('Summary &amp; Purchase Assumptions'!$C$18,AQ$6,"Y")))))</f>
        <v>-</v>
      </c>
      <c r="AR20" s="227" t="str">
        <f ca="1">IF(AR$6&gt;='Rent Roll'!$M28,('Rent Roll'!$G28*'Rent Roll'!$D14/12)*((1+'Rent Roll'!$X28)^DATEDIF('Rent Roll'!$M28,AR$6,"Y")),
IF(AR$6&gt;'Rent Roll'!$L14,"-",
IF('Rent Roll'!$P14&gt;0,
IF(AND('Rent Roll'!$P14&gt;0,EDATE('Rent Roll'!$K14,'Rent Roll'!$P14*12)&gt;='Commercial Lease'!AR$6),
('Rent Roll'!$H14*'Rent Roll'!$D14/12)*((1+'Rent Roll'!$N14)^DATEDIF('Summary &amp; Purchase Assumptions'!$C$18,AR$6,"Y")),
OFFSET(AQ20,0,-DATEDIF(EDATE('Rent Roll'!$K14,'Rent Roll'!$P14*12),AR$6,"M"))*((1+'Rent Roll'!$O14)^(DATEDIF(EDATE('Rent Roll'!$K14,'Rent Roll'!$P14*12),AR$6,"Y")+1))),('Rent Roll'!$H14*'Rent Roll'!$D14/12)*((1+'Rent Roll'!$N14)^DATEDIF('Summary &amp; Purchase Assumptions'!$C$18,AR$6,"Y")))))</f>
        <v>-</v>
      </c>
      <c r="AS20" s="227" t="str">
        <f ca="1">IF(AS$6&gt;='Rent Roll'!$M28,('Rent Roll'!$G28*'Rent Roll'!$D14/12)*((1+'Rent Roll'!$X28)^DATEDIF('Rent Roll'!$M28,AS$6,"Y")),
IF(AS$6&gt;'Rent Roll'!$L14,"-",
IF('Rent Roll'!$P14&gt;0,
IF(AND('Rent Roll'!$P14&gt;0,EDATE('Rent Roll'!$K14,'Rent Roll'!$P14*12)&gt;='Commercial Lease'!AS$6),
('Rent Roll'!$H14*'Rent Roll'!$D14/12)*((1+'Rent Roll'!$N14)^DATEDIF('Summary &amp; Purchase Assumptions'!$C$18,AS$6,"Y")),
OFFSET(AR20,0,-DATEDIF(EDATE('Rent Roll'!$K14,'Rent Roll'!$P14*12),AS$6,"M"))*((1+'Rent Roll'!$O14)^(DATEDIF(EDATE('Rent Roll'!$K14,'Rent Roll'!$P14*12),AS$6,"Y")+1))),('Rent Roll'!$H14*'Rent Roll'!$D14/12)*((1+'Rent Roll'!$N14)^DATEDIF('Summary &amp; Purchase Assumptions'!$C$18,AS$6,"Y")))))</f>
        <v>-</v>
      </c>
      <c r="AT20" s="227" t="str">
        <f ca="1">IF(AT$6&gt;='Rent Roll'!$M28,('Rent Roll'!$G28*'Rent Roll'!$D14/12)*((1+'Rent Roll'!$X28)^DATEDIF('Rent Roll'!$M28,AT$6,"Y")),
IF(AT$6&gt;'Rent Roll'!$L14,"-",
IF('Rent Roll'!$P14&gt;0,
IF(AND('Rent Roll'!$P14&gt;0,EDATE('Rent Roll'!$K14,'Rent Roll'!$P14*12)&gt;='Commercial Lease'!AT$6),
('Rent Roll'!$H14*'Rent Roll'!$D14/12)*((1+'Rent Roll'!$N14)^DATEDIF('Summary &amp; Purchase Assumptions'!$C$18,AT$6,"Y")),
OFFSET(AS20,0,-DATEDIF(EDATE('Rent Roll'!$K14,'Rent Roll'!$P14*12),AT$6,"M"))*((1+'Rent Roll'!$O14)^(DATEDIF(EDATE('Rent Roll'!$K14,'Rent Roll'!$P14*12),AT$6,"Y")+1))),('Rent Roll'!$H14*'Rent Roll'!$D14/12)*((1+'Rent Roll'!$N14)^DATEDIF('Summary &amp; Purchase Assumptions'!$C$18,AT$6,"Y")))))</f>
        <v>-</v>
      </c>
      <c r="AU20" s="227" t="str">
        <f ca="1">IF(AU$6&gt;='Rent Roll'!$M28,('Rent Roll'!$G28*'Rent Roll'!$D14/12)*((1+'Rent Roll'!$X28)^DATEDIF('Rent Roll'!$M28,AU$6,"Y")),
IF(AU$6&gt;'Rent Roll'!$L14,"-",
IF('Rent Roll'!$P14&gt;0,
IF(AND('Rent Roll'!$P14&gt;0,EDATE('Rent Roll'!$K14,'Rent Roll'!$P14*12)&gt;='Commercial Lease'!AU$6),
('Rent Roll'!$H14*'Rent Roll'!$D14/12)*((1+'Rent Roll'!$N14)^DATEDIF('Summary &amp; Purchase Assumptions'!$C$18,AU$6,"Y")),
OFFSET(AT20,0,-DATEDIF(EDATE('Rent Roll'!$K14,'Rent Roll'!$P14*12),AU$6,"M"))*((1+'Rent Roll'!$O14)^(DATEDIF(EDATE('Rent Roll'!$K14,'Rent Roll'!$P14*12),AU$6,"Y")+1))),('Rent Roll'!$H14*'Rent Roll'!$D14/12)*((1+'Rent Roll'!$N14)^DATEDIF('Summary &amp; Purchase Assumptions'!$C$18,AU$6,"Y")))))</f>
        <v>-</v>
      </c>
      <c r="AV20" s="227" t="str">
        <f ca="1">IF(AV$6&gt;='Rent Roll'!$M28,('Rent Roll'!$G28*'Rent Roll'!$D14/12)*((1+'Rent Roll'!$X28)^DATEDIF('Rent Roll'!$M28,AV$6,"Y")),
IF(AV$6&gt;'Rent Roll'!$L14,"-",
IF('Rent Roll'!$P14&gt;0,
IF(AND('Rent Roll'!$P14&gt;0,EDATE('Rent Roll'!$K14,'Rent Roll'!$P14*12)&gt;='Commercial Lease'!AV$6),
('Rent Roll'!$H14*'Rent Roll'!$D14/12)*((1+'Rent Roll'!$N14)^DATEDIF('Summary &amp; Purchase Assumptions'!$C$18,AV$6,"Y")),
OFFSET(AU20,0,-DATEDIF(EDATE('Rent Roll'!$K14,'Rent Roll'!$P14*12),AV$6,"M"))*((1+'Rent Roll'!$O14)^(DATEDIF(EDATE('Rent Roll'!$K14,'Rent Roll'!$P14*12),AV$6,"Y")+1))),('Rent Roll'!$H14*'Rent Roll'!$D14/12)*((1+'Rent Roll'!$N14)^DATEDIF('Summary &amp; Purchase Assumptions'!$C$18,AV$6,"Y")))))</f>
        <v>-</v>
      </c>
      <c r="AW20" s="227" t="str">
        <f ca="1">IF(AW$6&gt;='Rent Roll'!$M28,('Rent Roll'!$G28*'Rent Roll'!$D14/12)*((1+'Rent Roll'!$X28)^DATEDIF('Rent Roll'!$M28,AW$6,"Y")),
IF(AW$6&gt;'Rent Roll'!$L14,"-",
IF('Rent Roll'!$P14&gt;0,
IF(AND('Rent Roll'!$P14&gt;0,EDATE('Rent Roll'!$K14,'Rent Roll'!$P14*12)&gt;='Commercial Lease'!AW$6),
('Rent Roll'!$H14*'Rent Roll'!$D14/12)*((1+'Rent Roll'!$N14)^DATEDIF('Summary &amp; Purchase Assumptions'!$C$18,AW$6,"Y")),
OFFSET(AV20,0,-DATEDIF(EDATE('Rent Roll'!$K14,'Rent Roll'!$P14*12),AW$6,"M"))*((1+'Rent Roll'!$O14)^(DATEDIF(EDATE('Rent Roll'!$K14,'Rent Roll'!$P14*12),AW$6,"Y")+1))),('Rent Roll'!$H14*'Rent Roll'!$D14/12)*((1+'Rent Roll'!$N14)^DATEDIF('Summary &amp; Purchase Assumptions'!$C$18,AW$6,"Y")))))</f>
        <v>-</v>
      </c>
      <c r="AX20" s="227" t="str">
        <f ca="1">IF(AX$6&gt;='Rent Roll'!$M28,('Rent Roll'!$G28*'Rent Roll'!$D14/12)*((1+'Rent Roll'!$X28)^DATEDIF('Rent Roll'!$M28,AX$6,"Y")),
IF(AX$6&gt;'Rent Roll'!$L14,"-",
IF('Rent Roll'!$P14&gt;0,
IF(AND('Rent Roll'!$P14&gt;0,EDATE('Rent Roll'!$K14,'Rent Roll'!$P14*12)&gt;='Commercial Lease'!AX$6),
('Rent Roll'!$H14*'Rent Roll'!$D14/12)*((1+'Rent Roll'!$N14)^DATEDIF('Summary &amp; Purchase Assumptions'!$C$18,AX$6,"Y")),
OFFSET(AW20,0,-DATEDIF(EDATE('Rent Roll'!$K14,'Rent Roll'!$P14*12),AX$6,"M"))*((1+'Rent Roll'!$O14)^(DATEDIF(EDATE('Rent Roll'!$K14,'Rent Roll'!$P14*12),AX$6,"Y")+1))),('Rent Roll'!$H14*'Rent Roll'!$D14/12)*((1+'Rent Roll'!$N14)^DATEDIF('Summary &amp; Purchase Assumptions'!$C$18,AX$6,"Y")))))</f>
        <v>-</v>
      </c>
      <c r="AY20" s="227" t="str">
        <f ca="1">IF(AY$6&gt;='Rent Roll'!$M28,('Rent Roll'!$G28*'Rent Roll'!$D14/12)*((1+'Rent Roll'!$X28)^DATEDIF('Rent Roll'!$M28,AY$6,"Y")),
IF(AY$6&gt;'Rent Roll'!$L14,"-",
IF('Rent Roll'!$P14&gt;0,
IF(AND('Rent Roll'!$P14&gt;0,EDATE('Rent Roll'!$K14,'Rent Roll'!$P14*12)&gt;='Commercial Lease'!AY$6),
('Rent Roll'!$H14*'Rent Roll'!$D14/12)*((1+'Rent Roll'!$N14)^DATEDIF('Summary &amp; Purchase Assumptions'!$C$18,AY$6,"Y")),
OFFSET(AX20,0,-DATEDIF(EDATE('Rent Roll'!$K14,'Rent Roll'!$P14*12),AY$6,"M"))*((1+'Rent Roll'!$O14)^(DATEDIF(EDATE('Rent Roll'!$K14,'Rent Roll'!$P14*12),AY$6,"Y")+1))),('Rent Roll'!$H14*'Rent Roll'!$D14/12)*((1+'Rent Roll'!$N14)^DATEDIF('Summary &amp; Purchase Assumptions'!$C$18,AY$6,"Y")))))</f>
        <v>-</v>
      </c>
      <c r="AZ20" s="227" t="str">
        <f ca="1">IF(AZ$6&gt;='Rent Roll'!$M28,('Rent Roll'!$G28*'Rent Roll'!$D14/12)*((1+'Rent Roll'!$X28)^DATEDIF('Rent Roll'!$M28,AZ$6,"Y")),
IF(AZ$6&gt;'Rent Roll'!$L14,"-",
IF('Rent Roll'!$P14&gt;0,
IF(AND('Rent Roll'!$P14&gt;0,EDATE('Rent Roll'!$K14,'Rent Roll'!$P14*12)&gt;='Commercial Lease'!AZ$6),
('Rent Roll'!$H14*'Rent Roll'!$D14/12)*((1+'Rent Roll'!$N14)^DATEDIF('Summary &amp; Purchase Assumptions'!$C$18,AZ$6,"Y")),
OFFSET(AY20,0,-DATEDIF(EDATE('Rent Roll'!$K14,'Rent Roll'!$P14*12),AZ$6,"M"))*((1+'Rent Roll'!$O14)^(DATEDIF(EDATE('Rent Roll'!$K14,'Rent Roll'!$P14*12),AZ$6,"Y")+1))),('Rent Roll'!$H14*'Rent Roll'!$D14/12)*((1+'Rent Roll'!$N14)^DATEDIF('Summary &amp; Purchase Assumptions'!$C$18,AZ$6,"Y")))))</f>
        <v>-</v>
      </c>
      <c r="BA20" s="227" t="str">
        <f ca="1">IF(BA$6&gt;='Rent Roll'!$M28,('Rent Roll'!$G28*'Rent Roll'!$D14/12)*((1+'Rent Roll'!$X28)^DATEDIF('Rent Roll'!$M28,BA$6,"Y")),
IF(BA$6&gt;'Rent Roll'!$L14,"-",
IF('Rent Roll'!$P14&gt;0,
IF(AND('Rent Roll'!$P14&gt;0,EDATE('Rent Roll'!$K14,'Rent Roll'!$P14*12)&gt;='Commercial Lease'!BA$6),
('Rent Roll'!$H14*'Rent Roll'!$D14/12)*((1+'Rent Roll'!$N14)^DATEDIF('Summary &amp; Purchase Assumptions'!$C$18,BA$6,"Y")),
OFFSET(AZ20,0,-DATEDIF(EDATE('Rent Roll'!$K14,'Rent Roll'!$P14*12),BA$6,"M"))*((1+'Rent Roll'!$O14)^(DATEDIF(EDATE('Rent Roll'!$K14,'Rent Roll'!$P14*12),BA$6,"Y")+1))),('Rent Roll'!$H14*'Rent Roll'!$D14/12)*((1+'Rent Roll'!$N14)^DATEDIF('Summary &amp; Purchase Assumptions'!$C$18,BA$6,"Y")))))</f>
        <v>-</v>
      </c>
      <c r="BB20" s="227" t="str">
        <f ca="1">IF(BB$6&gt;='Rent Roll'!$M28,('Rent Roll'!$G28*'Rent Roll'!$D14/12)*((1+'Rent Roll'!$X28)^DATEDIF('Rent Roll'!$M28,BB$6,"Y")),
IF(BB$6&gt;'Rent Roll'!$L14,"-",
IF('Rent Roll'!$P14&gt;0,
IF(AND('Rent Roll'!$P14&gt;0,EDATE('Rent Roll'!$K14,'Rent Roll'!$P14*12)&gt;='Commercial Lease'!BB$6),
('Rent Roll'!$H14*'Rent Roll'!$D14/12)*((1+'Rent Roll'!$N14)^DATEDIF('Summary &amp; Purchase Assumptions'!$C$18,BB$6,"Y")),
OFFSET(BA20,0,-DATEDIF(EDATE('Rent Roll'!$K14,'Rent Roll'!$P14*12),BB$6,"M"))*((1+'Rent Roll'!$O14)^(DATEDIF(EDATE('Rent Roll'!$K14,'Rent Roll'!$P14*12),BB$6,"Y")+1))),('Rent Roll'!$H14*'Rent Roll'!$D14/12)*((1+'Rent Roll'!$N14)^DATEDIF('Summary &amp; Purchase Assumptions'!$C$18,BB$6,"Y")))))</f>
        <v>-</v>
      </c>
      <c r="BC20" s="227" t="str">
        <f ca="1">IF(BC$6&gt;='Rent Roll'!$M28,('Rent Roll'!$G28*'Rent Roll'!$D14/12)*((1+'Rent Roll'!$X28)^DATEDIF('Rent Roll'!$M28,BC$6,"Y")),
IF(BC$6&gt;'Rent Roll'!$L14,"-",
IF('Rent Roll'!$P14&gt;0,
IF(AND('Rent Roll'!$P14&gt;0,EDATE('Rent Roll'!$K14,'Rent Roll'!$P14*12)&gt;='Commercial Lease'!BC$6),
('Rent Roll'!$H14*'Rent Roll'!$D14/12)*((1+'Rent Roll'!$N14)^DATEDIF('Summary &amp; Purchase Assumptions'!$C$18,BC$6,"Y")),
OFFSET(BB20,0,-DATEDIF(EDATE('Rent Roll'!$K14,'Rent Roll'!$P14*12),BC$6,"M"))*((1+'Rent Roll'!$O14)^(DATEDIF(EDATE('Rent Roll'!$K14,'Rent Roll'!$P14*12),BC$6,"Y")+1))),('Rent Roll'!$H14*'Rent Roll'!$D14/12)*((1+'Rent Roll'!$N14)^DATEDIF('Summary &amp; Purchase Assumptions'!$C$18,BC$6,"Y")))))</f>
        <v>-</v>
      </c>
      <c r="BD20" s="227" t="str">
        <f ca="1">IF(BD$6&gt;='Rent Roll'!$M28,('Rent Roll'!$G28*'Rent Roll'!$D14/12)*((1+'Rent Roll'!$X28)^DATEDIF('Rent Roll'!$M28,BD$6,"Y")),
IF(BD$6&gt;'Rent Roll'!$L14,"-",
IF('Rent Roll'!$P14&gt;0,
IF(AND('Rent Roll'!$P14&gt;0,EDATE('Rent Roll'!$K14,'Rent Roll'!$P14*12)&gt;='Commercial Lease'!BD$6),
('Rent Roll'!$H14*'Rent Roll'!$D14/12)*((1+'Rent Roll'!$N14)^DATEDIF('Summary &amp; Purchase Assumptions'!$C$18,BD$6,"Y")),
OFFSET(BC20,0,-DATEDIF(EDATE('Rent Roll'!$K14,'Rent Roll'!$P14*12),BD$6,"M"))*((1+'Rent Roll'!$O14)^(DATEDIF(EDATE('Rent Roll'!$K14,'Rent Roll'!$P14*12),BD$6,"Y")+1))),('Rent Roll'!$H14*'Rent Roll'!$D14/12)*((1+'Rent Roll'!$N14)^DATEDIF('Summary &amp; Purchase Assumptions'!$C$18,BD$6,"Y")))))</f>
        <v>-</v>
      </c>
      <c r="BE20" s="227" t="str">
        <f ca="1">IF(BE$6&gt;='Rent Roll'!$M28,('Rent Roll'!$G28*'Rent Roll'!$D14/12)*((1+'Rent Roll'!$X28)^DATEDIF('Rent Roll'!$M28,BE$6,"Y")),
IF(BE$6&gt;'Rent Roll'!$L14,"-",
IF('Rent Roll'!$P14&gt;0,
IF(AND('Rent Roll'!$P14&gt;0,EDATE('Rent Roll'!$K14,'Rent Roll'!$P14*12)&gt;='Commercial Lease'!BE$6),
('Rent Roll'!$H14*'Rent Roll'!$D14/12)*((1+'Rent Roll'!$N14)^DATEDIF('Summary &amp; Purchase Assumptions'!$C$18,BE$6,"Y")),
OFFSET(BD20,0,-DATEDIF(EDATE('Rent Roll'!$K14,'Rent Roll'!$P14*12),BE$6,"M"))*((1+'Rent Roll'!$O14)^(DATEDIF(EDATE('Rent Roll'!$K14,'Rent Roll'!$P14*12),BE$6,"Y")+1))),('Rent Roll'!$H14*'Rent Roll'!$D14/12)*((1+'Rent Roll'!$N14)^DATEDIF('Summary &amp; Purchase Assumptions'!$C$18,BE$6,"Y")))))</f>
        <v>-</v>
      </c>
      <c r="BF20" s="227" t="str">
        <f ca="1">IF(BF$6&gt;='Rent Roll'!$M28,('Rent Roll'!$G28*'Rent Roll'!$D14/12)*((1+'Rent Roll'!$X28)^DATEDIF('Rent Roll'!$M28,BF$6,"Y")),
IF(BF$6&gt;'Rent Roll'!$L14,"-",
IF('Rent Roll'!$P14&gt;0,
IF(AND('Rent Roll'!$P14&gt;0,EDATE('Rent Roll'!$K14,'Rent Roll'!$P14*12)&gt;='Commercial Lease'!BF$6),
('Rent Roll'!$H14*'Rent Roll'!$D14/12)*((1+'Rent Roll'!$N14)^DATEDIF('Summary &amp; Purchase Assumptions'!$C$18,BF$6,"Y")),
OFFSET(BE20,0,-DATEDIF(EDATE('Rent Roll'!$K14,'Rent Roll'!$P14*12),BF$6,"M"))*((1+'Rent Roll'!$O14)^(DATEDIF(EDATE('Rent Roll'!$K14,'Rent Roll'!$P14*12),BF$6,"Y")+1))),('Rent Roll'!$H14*'Rent Roll'!$D14/12)*((1+'Rent Roll'!$N14)^DATEDIF('Summary &amp; Purchase Assumptions'!$C$18,BF$6,"Y")))))</f>
        <v>-</v>
      </c>
      <c r="BG20" s="227" t="str">
        <f ca="1">IF(BG$6&gt;='Rent Roll'!$M28,('Rent Roll'!$G28*'Rent Roll'!$D14/12)*((1+'Rent Roll'!$X28)^DATEDIF('Rent Roll'!$M28,BG$6,"Y")),
IF(BG$6&gt;'Rent Roll'!$L14,"-",
IF('Rent Roll'!$P14&gt;0,
IF(AND('Rent Roll'!$P14&gt;0,EDATE('Rent Roll'!$K14,'Rent Roll'!$P14*12)&gt;='Commercial Lease'!BG$6),
('Rent Roll'!$H14*'Rent Roll'!$D14/12)*((1+'Rent Roll'!$N14)^DATEDIF('Summary &amp; Purchase Assumptions'!$C$18,BG$6,"Y")),
OFFSET(BF20,0,-DATEDIF(EDATE('Rent Roll'!$K14,'Rent Roll'!$P14*12),BG$6,"M"))*((1+'Rent Roll'!$O14)^(DATEDIF(EDATE('Rent Roll'!$K14,'Rent Roll'!$P14*12),BG$6,"Y")+1))),('Rent Roll'!$H14*'Rent Roll'!$D14/12)*((1+'Rent Roll'!$N14)^DATEDIF('Summary &amp; Purchase Assumptions'!$C$18,BG$6,"Y")))))</f>
        <v>-</v>
      </c>
      <c r="BH20" s="227" t="str">
        <f ca="1">IF(BH$6&gt;='Rent Roll'!$M28,('Rent Roll'!$G28*'Rent Roll'!$D14/12)*((1+'Rent Roll'!$X28)^DATEDIF('Rent Roll'!$M28,BH$6,"Y")),
IF(BH$6&gt;'Rent Roll'!$L14,"-",
IF('Rent Roll'!$P14&gt;0,
IF(AND('Rent Roll'!$P14&gt;0,EDATE('Rent Roll'!$K14,'Rent Roll'!$P14*12)&gt;='Commercial Lease'!BH$6),
('Rent Roll'!$H14*'Rent Roll'!$D14/12)*((1+'Rent Roll'!$N14)^DATEDIF('Summary &amp; Purchase Assumptions'!$C$18,BH$6,"Y")),
OFFSET(BG20,0,-DATEDIF(EDATE('Rent Roll'!$K14,'Rent Roll'!$P14*12),BH$6,"M"))*((1+'Rent Roll'!$O14)^(DATEDIF(EDATE('Rent Roll'!$K14,'Rent Roll'!$P14*12),BH$6,"Y")+1))),('Rent Roll'!$H14*'Rent Roll'!$D14/12)*((1+'Rent Roll'!$N14)^DATEDIF('Summary &amp; Purchase Assumptions'!$C$18,BH$6,"Y")))))</f>
        <v>-</v>
      </c>
      <c r="BI20" s="227" t="str">
        <f ca="1">IF(BI$6&gt;='Rent Roll'!$M28,('Rent Roll'!$G28*'Rent Roll'!$D14/12)*((1+'Rent Roll'!$X28)^DATEDIF('Rent Roll'!$M28,BI$6,"Y")),
IF(BI$6&gt;'Rent Roll'!$L14,"-",
IF('Rent Roll'!$P14&gt;0,
IF(AND('Rent Roll'!$P14&gt;0,EDATE('Rent Roll'!$K14,'Rent Roll'!$P14*12)&gt;='Commercial Lease'!BI$6),
('Rent Roll'!$H14*'Rent Roll'!$D14/12)*((1+'Rent Roll'!$N14)^DATEDIF('Summary &amp; Purchase Assumptions'!$C$18,BI$6,"Y")),
OFFSET(BH20,0,-DATEDIF(EDATE('Rent Roll'!$K14,'Rent Roll'!$P14*12),BI$6,"M"))*((1+'Rent Roll'!$O14)^(DATEDIF(EDATE('Rent Roll'!$K14,'Rent Roll'!$P14*12),BI$6,"Y")+1))),('Rent Roll'!$H14*'Rent Roll'!$D14/12)*((1+'Rent Roll'!$N14)^DATEDIF('Summary &amp; Purchase Assumptions'!$C$18,BI$6,"Y")))))</f>
        <v>-</v>
      </c>
      <c r="BJ20" s="227" t="str">
        <f ca="1">IF(BJ$6&gt;='Rent Roll'!$M28,('Rent Roll'!$G28*'Rent Roll'!$D14/12)*((1+'Rent Roll'!$X28)^DATEDIF('Rent Roll'!$M28,BJ$6,"Y")),
IF(BJ$6&gt;'Rent Roll'!$L14,"-",
IF('Rent Roll'!$P14&gt;0,
IF(AND('Rent Roll'!$P14&gt;0,EDATE('Rent Roll'!$K14,'Rent Roll'!$P14*12)&gt;='Commercial Lease'!BJ$6),
('Rent Roll'!$H14*'Rent Roll'!$D14/12)*((1+'Rent Roll'!$N14)^DATEDIF('Summary &amp; Purchase Assumptions'!$C$18,BJ$6,"Y")),
OFFSET(BI20,0,-DATEDIF(EDATE('Rent Roll'!$K14,'Rent Roll'!$P14*12),BJ$6,"M"))*((1+'Rent Roll'!$O14)^(DATEDIF(EDATE('Rent Roll'!$K14,'Rent Roll'!$P14*12),BJ$6,"Y")+1))),('Rent Roll'!$H14*'Rent Roll'!$D14/12)*((1+'Rent Roll'!$N14)^DATEDIF('Summary &amp; Purchase Assumptions'!$C$18,BJ$6,"Y")))))</f>
        <v>-</v>
      </c>
      <c r="BK20" s="227" t="str">
        <f ca="1">IF(BK$6&gt;='Rent Roll'!$M28,('Rent Roll'!$G28*'Rent Roll'!$D14/12)*((1+'Rent Roll'!$X28)^DATEDIF('Rent Roll'!$M28,BK$6,"Y")),
IF(BK$6&gt;'Rent Roll'!$L14,"-",
IF('Rent Roll'!$P14&gt;0,
IF(AND('Rent Roll'!$P14&gt;0,EDATE('Rent Roll'!$K14,'Rent Roll'!$P14*12)&gt;='Commercial Lease'!BK$6),
('Rent Roll'!$H14*'Rent Roll'!$D14/12)*((1+'Rent Roll'!$N14)^DATEDIF('Summary &amp; Purchase Assumptions'!$C$18,BK$6,"Y")),
OFFSET(BJ20,0,-DATEDIF(EDATE('Rent Roll'!$K14,'Rent Roll'!$P14*12),BK$6,"M"))*((1+'Rent Roll'!$O14)^(DATEDIF(EDATE('Rent Roll'!$K14,'Rent Roll'!$P14*12),BK$6,"Y")+1))),('Rent Roll'!$H14*'Rent Roll'!$D14/12)*((1+'Rent Roll'!$N14)^DATEDIF('Summary &amp; Purchase Assumptions'!$C$18,BK$6,"Y")))))</f>
        <v>-</v>
      </c>
      <c r="BL20" s="227" t="str">
        <f ca="1">IF(BL$6&gt;='Rent Roll'!$M28,('Rent Roll'!$G28*'Rent Roll'!$D14/12)*((1+'Rent Roll'!$X28)^DATEDIF('Rent Roll'!$M28,BL$6,"Y")),
IF(BL$6&gt;'Rent Roll'!$L14,"-",
IF('Rent Roll'!$P14&gt;0,
IF(AND('Rent Roll'!$P14&gt;0,EDATE('Rent Roll'!$K14,'Rent Roll'!$P14*12)&gt;='Commercial Lease'!BL$6),
('Rent Roll'!$H14*'Rent Roll'!$D14/12)*((1+'Rent Roll'!$N14)^DATEDIF('Summary &amp; Purchase Assumptions'!$C$18,BL$6,"Y")),
OFFSET(BK20,0,-DATEDIF(EDATE('Rent Roll'!$K14,'Rent Roll'!$P14*12),BL$6,"M"))*((1+'Rent Roll'!$O14)^(DATEDIF(EDATE('Rent Roll'!$K14,'Rent Roll'!$P14*12),BL$6,"Y")+1))),('Rent Roll'!$H14*'Rent Roll'!$D14/12)*((1+'Rent Roll'!$N14)^DATEDIF('Summary &amp; Purchase Assumptions'!$C$18,BL$6,"Y")))))</f>
        <v>-</v>
      </c>
      <c r="BM20" s="227" t="str">
        <f ca="1">IF(BM$6&gt;='Rent Roll'!$M28,('Rent Roll'!$G28*'Rent Roll'!$D14/12)*((1+'Rent Roll'!$X28)^DATEDIF('Rent Roll'!$M28,BM$6,"Y")),
IF(BM$6&gt;'Rent Roll'!$L14,"-",
IF('Rent Roll'!$P14&gt;0,
IF(AND('Rent Roll'!$P14&gt;0,EDATE('Rent Roll'!$K14,'Rent Roll'!$P14*12)&gt;='Commercial Lease'!BM$6),
('Rent Roll'!$H14*'Rent Roll'!$D14/12)*((1+'Rent Roll'!$N14)^DATEDIF('Summary &amp; Purchase Assumptions'!$C$18,BM$6,"Y")),
OFFSET(BL20,0,-DATEDIF(EDATE('Rent Roll'!$K14,'Rent Roll'!$P14*12),BM$6,"M"))*((1+'Rent Roll'!$O14)^(DATEDIF(EDATE('Rent Roll'!$K14,'Rent Roll'!$P14*12),BM$6,"Y")+1))),('Rent Roll'!$H14*'Rent Roll'!$D14/12)*((1+'Rent Roll'!$N14)^DATEDIF('Summary &amp; Purchase Assumptions'!$C$18,BM$6,"Y")))))</f>
        <v>-</v>
      </c>
      <c r="BN20" s="227" t="str">
        <f ca="1">IF(BN$6&gt;='Rent Roll'!$M28,('Rent Roll'!$G28*'Rent Roll'!$D14/12)*((1+'Rent Roll'!$X28)^DATEDIF('Rent Roll'!$M28,BN$6,"Y")),
IF(BN$6&gt;'Rent Roll'!$L14,"-",
IF('Rent Roll'!$P14&gt;0,
IF(AND('Rent Roll'!$P14&gt;0,EDATE('Rent Roll'!$K14,'Rent Roll'!$P14*12)&gt;='Commercial Lease'!BN$6),
('Rent Roll'!$H14*'Rent Roll'!$D14/12)*((1+'Rent Roll'!$N14)^DATEDIF('Summary &amp; Purchase Assumptions'!$C$18,BN$6,"Y")),
OFFSET(BM20,0,-DATEDIF(EDATE('Rent Roll'!$K14,'Rent Roll'!$P14*12),BN$6,"M"))*((1+'Rent Roll'!$O14)^(DATEDIF(EDATE('Rent Roll'!$K14,'Rent Roll'!$P14*12),BN$6,"Y")+1))),('Rent Roll'!$H14*'Rent Roll'!$D14/12)*((1+'Rent Roll'!$N14)^DATEDIF('Summary &amp; Purchase Assumptions'!$C$18,BN$6,"Y")))))</f>
        <v>-</v>
      </c>
      <c r="BO20" s="227" t="str">
        <f ca="1">IF(BO$6&gt;='Rent Roll'!$M28,('Rent Roll'!$G28*'Rent Roll'!$D14/12)*((1+'Rent Roll'!$X28)^DATEDIF('Rent Roll'!$M28,BO$6,"Y")),
IF(BO$6&gt;'Rent Roll'!$L14,"-",
IF('Rent Roll'!$P14&gt;0,
IF(AND('Rent Roll'!$P14&gt;0,EDATE('Rent Roll'!$K14,'Rent Roll'!$P14*12)&gt;='Commercial Lease'!BO$6),
('Rent Roll'!$H14*'Rent Roll'!$D14/12)*((1+'Rent Roll'!$N14)^DATEDIF('Summary &amp; Purchase Assumptions'!$C$18,BO$6,"Y")),
OFFSET(BN20,0,-DATEDIF(EDATE('Rent Roll'!$K14,'Rent Roll'!$P14*12),BO$6,"M"))*((1+'Rent Roll'!$O14)^(DATEDIF(EDATE('Rent Roll'!$K14,'Rent Roll'!$P14*12),BO$6,"Y")+1))),('Rent Roll'!$H14*'Rent Roll'!$D14/12)*((1+'Rent Roll'!$N14)^DATEDIF('Summary &amp; Purchase Assumptions'!$C$18,BO$6,"Y")))))</f>
        <v>-</v>
      </c>
      <c r="BP20" s="227" t="str">
        <f ca="1">IF(BP$6&gt;='Rent Roll'!$M28,('Rent Roll'!$G28*'Rent Roll'!$D14/12)*((1+'Rent Roll'!$X28)^DATEDIF('Rent Roll'!$M28,BP$6,"Y")),
IF(BP$6&gt;'Rent Roll'!$L14,"-",
IF('Rent Roll'!$P14&gt;0,
IF(AND('Rent Roll'!$P14&gt;0,EDATE('Rent Roll'!$K14,'Rent Roll'!$P14*12)&gt;='Commercial Lease'!BP$6),
('Rent Roll'!$H14*'Rent Roll'!$D14/12)*((1+'Rent Roll'!$N14)^DATEDIF('Summary &amp; Purchase Assumptions'!$C$18,BP$6,"Y")),
OFFSET(BO20,0,-DATEDIF(EDATE('Rent Roll'!$K14,'Rent Roll'!$P14*12),BP$6,"M"))*((1+'Rent Roll'!$O14)^(DATEDIF(EDATE('Rent Roll'!$K14,'Rent Roll'!$P14*12),BP$6,"Y")+1))),('Rent Roll'!$H14*'Rent Roll'!$D14/12)*((1+'Rent Roll'!$N14)^DATEDIF('Summary &amp; Purchase Assumptions'!$C$18,BP$6,"Y")))))</f>
        <v>-</v>
      </c>
      <c r="BQ20" s="227" t="str">
        <f ca="1">IF(BQ$6&gt;='Rent Roll'!$M28,('Rent Roll'!$G28*'Rent Roll'!$D14/12)*((1+'Rent Roll'!$X28)^DATEDIF('Rent Roll'!$M28,BQ$6,"Y")),
IF(BQ$6&gt;'Rent Roll'!$L14,"-",
IF('Rent Roll'!$P14&gt;0,
IF(AND('Rent Roll'!$P14&gt;0,EDATE('Rent Roll'!$K14,'Rent Roll'!$P14*12)&gt;='Commercial Lease'!BQ$6),
('Rent Roll'!$H14*'Rent Roll'!$D14/12)*((1+'Rent Roll'!$N14)^DATEDIF('Summary &amp; Purchase Assumptions'!$C$18,BQ$6,"Y")),
OFFSET(BP20,0,-DATEDIF(EDATE('Rent Roll'!$K14,'Rent Roll'!$P14*12),BQ$6,"M"))*((1+'Rent Roll'!$O14)^(DATEDIF(EDATE('Rent Roll'!$K14,'Rent Roll'!$P14*12),BQ$6,"Y")+1))),('Rent Roll'!$H14*'Rent Roll'!$D14/12)*((1+'Rent Roll'!$N14)^DATEDIF('Summary &amp; Purchase Assumptions'!$C$18,BQ$6,"Y")))))</f>
        <v>-</v>
      </c>
      <c r="BR20" s="227" t="str">
        <f ca="1">IF(BR$6&gt;='Rent Roll'!$M28,('Rent Roll'!$G28*'Rent Roll'!$D14/12)*((1+'Rent Roll'!$X28)^DATEDIF('Rent Roll'!$M28,BR$6,"Y")),
IF(BR$6&gt;'Rent Roll'!$L14,"-",
IF('Rent Roll'!$P14&gt;0,
IF(AND('Rent Roll'!$P14&gt;0,EDATE('Rent Roll'!$K14,'Rent Roll'!$P14*12)&gt;='Commercial Lease'!BR$6),
('Rent Roll'!$H14*'Rent Roll'!$D14/12)*((1+'Rent Roll'!$N14)^DATEDIF('Summary &amp; Purchase Assumptions'!$C$18,BR$6,"Y")),
OFFSET(BQ20,0,-DATEDIF(EDATE('Rent Roll'!$K14,'Rent Roll'!$P14*12),BR$6,"M"))*((1+'Rent Roll'!$O14)^(DATEDIF(EDATE('Rent Roll'!$K14,'Rent Roll'!$P14*12),BR$6,"Y")+1))),('Rent Roll'!$H14*'Rent Roll'!$D14/12)*((1+'Rent Roll'!$N14)^DATEDIF('Summary &amp; Purchase Assumptions'!$C$18,BR$6,"Y")))))</f>
        <v>-</v>
      </c>
      <c r="BS20" s="227" t="str">
        <f ca="1">IF(BS$6&gt;='Rent Roll'!$M28,('Rent Roll'!$G28*'Rent Roll'!$D14/12)*((1+'Rent Roll'!$X28)^DATEDIF('Rent Roll'!$M28,BS$6,"Y")),
IF(BS$6&gt;'Rent Roll'!$L14,"-",
IF('Rent Roll'!$P14&gt;0,
IF(AND('Rent Roll'!$P14&gt;0,EDATE('Rent Roll'!$K14,'Rent Roll'!$P14*12)&gt;='Commercial Lease'!BS$6),
('Rent Roll'!$H14*'Rent Roll'!$D14/12)*((1+'Rent Roll'!$N14)^DATEDIF('Summary &amp; Purchase Assumptions'!$C$18,BS$6,"Y")),
OFFSET(BR20,0,-DATEDIF(EDATE('Rent Roll'!$K14,'Rent Roll'!$P14*12),BS$6,"M"))*((1+'Rent Roll'!$O14)^(DATEDIF(EDATE('Rent Roll'!$K14,'Rent Roll'!$P14*12),BS$6,"Y")+1))),('Rent Roll'!$H14*'Rent Roll'!$D14/12)*((1+'Rent Roll'!$N14)^DATEDIF('Summary &amp; Purchase Assumptions'!$C$18,BS$6,"Y")))))</f>
        <v>-</v>
      </c>
      <c r="BT20" s="227" t="str">
        <f ca="1">IF(BT$6&gt;='Rent Roll'!$M28,('Rent Roll'!$G28*'Rent Roll'!$D14/12)*((1+'Rent Roll'!$X28)^DATEDIF('Rent Roll'!$M28,BT$6,"Y")),
IF(BT$6&gt;'Rent Roll'!$L14,"-",
IF('Rent Roll'!$P14&gt;0,
IF(AND('Rent Roll'!$P14&gt;0,EDATE('Rent Roll'!$K14,'Rent Roll'!$P14*12)&gt;='Commercial Lease'!BT$6),
('Rent Roll'!$H14*'Rent Roll'!$D14/12)*((1+'Rent Roll'!$N14)^DATEDIF('Summary &amp; Purchase Assumptions'!$C$18,BT$6,"Y")),
OFFSET(BS20,0,-DATEDIF(EDATE('Rent Roll'!$K14,'Rent Roll'!$P14*12),BT$6,"M"))*((1+'Rent Roll'!$O14)^(DATEDIF(EDATE('Rent Roll'!$K14,'Rent Roll'!$P14*12),BT$6,"Y")+1))),('Rent Roll'!$H14*'Rent Roll'!$D14/12)*((1+'Rent Roll'!$N14)^DATEDIF('Summary &amp; Purchase Assumptions'!$C$18,BT$6,"Y")))))</f>
        <v>-</v>
      </c>
      <c r="BU20" s="227" t="str">
        <f ca="1">IF(BU$6&gt;='Rent Roll'!$M28,('Rent Roll'!$G28*'Rent Roll'!$D14/12)*((1+'Rent Roll'!$X28)^DATEDIF('Rent Roll'!$M28,BU$6,"Y")),
IF(BU$6&gt;'Rent Roll'!$L14,"-",
IF('Rent Roll'!$P14&gt;0,
IF(AND('Rent Roll'!$P14&gt;0,EDATE('Rent Roll'!$K14,'Rent Roll'!$P14*12)&gt;='Commercial Lease'!BU$6),
('Rent Roll'!$H14*'Rent Roll'!$D14/12)*((1+'Rent Roll'!$N14)^DATEDIF('Summary &amp; Purchase Assumptions'!$C$18,BU$6,"Y")),
OFFSET(BT20,0,-DATEDIF(EDATE('Rent Roll'!$K14,'Rent Roll'!$P14*12),BU$6,"M"))*((1+'Rent Roll'!$O14)^(DATEDIF(EDATE('Rent Roll'!$K14,'Rent Roll'!$P14*12),BU$6,"Y")+1))),('Rent Roll'!$H14*'Rent Roll'!$D14/12)*((1+'Rent Roll'!$N14)^DATEDIF('Summary &amp; Purchase Assumptions'!$C$18,BU$6,"Y")))))</f>
        <v>-</v>
      </c>
      <c r="BV20" s="227" t="str">
        <f ca="1">IF(BV$6&gt;='Rent Roll'!$M28,('Rent Roll'!$G28*'Rent Roll'!$D14/12)*((1+'Rent Roll'!$X28)^DATEDIF('Rent Roll'!$M28,BV$6,"Y")),
IF(BV$6&gt;'Rent Roll'!$L14,"-",
IF('Rent Roll'!$P14&gt;0,
IF(AND('Rent Roll'!$P14&gt;0,EDATE('Rent Roll'!$K14,'Rent Roll'!$P14*12)&gt;='Commercial Lease'!BV$6),
('Rent Roll'!$H14*'Rent Roll'!$D14/12)*((1+'Rent Roll'!$N14)^DATEDIF('Summary &amp; Purchase Assumptions'!$C$18,BV$6,"Y")),
OFFSET(BU20,0,-DATEDIF(EDATE('Rent Roll'!$K14,'Rent Roll'!$P14*12),BV$6,"M"))*((1+'Rent Roll'!$O14)^(DATEDIF(EDATE('Rent Roll'!$K14,'Rent Roll'!$P14*12),BV$6,"Y")+1))),('Rent Roll'!$H14*'Rent Roll'!$D14/12)*((1+'Rent Roll'!$N14)^DATEDIF('Summary &amp; Purchase Assumptions'!$C$18,BV$6,"Y")))))</f>
        <v>-</v>
      </c>
      <c r="BW20" s="227" t="str">
        <f ca="1">IF(BW$6&gt;='Rent Roll'!$M28,('Rent Roll'!$G28*'Rent Roll'!$D14/12)*((1+'Rent Roll'!$X28)^DATEDIF('Rent Roll'!$M28,BW$6,"Y")),
IF(BW$6&gt;'Rent Roll'!$L14,"-",
IF('Rent Roll'!$P14&gt;0,
IF(AND('Rent Roll'!$P14&gt;0,EDATE('Rent Roll'!$K14,'Rent Roll'!$P14*12)&gt;='Commercial Lease'!BW$6),
('Rent Roll'!$H14*'Rent Roll'!$D14/12)*((1+'Rent Roll'!$N14)^DATEDIF('Summary &amp; Purchase Assumptions'!$C$18,BW$6,"Y")),
OFFSET(BV20,0,-DATEDIF(EDATE('Rent Roll'!$K14,'Rent Roll'!$P14*12),BW$6,"M"))*((1+'Rent Roll'!$O14)^(DATEDIF(EDATE('Rent Roll'!$K14,'Rent Roll'!$P14*12),BW$6,"Y")+1))),('Rent Roll'!$H14*'Rent Roll'!$D14/12)*((1+'Rent Roll'!$N14)^DATEDIF('Summary &amp; Purchase Assumptions'!$C$18,BW$6,"Y")))))</f>
        <v>-</v>
      </c>
      <c r="BX20" s="227" t="str">
        <f ca="1">IF(BX$6&gt;='Rent Roll'!$M28,('Rent Roll'!$G28*'Rent Roll'!$D14/12)*((1+'Rent Roll'!$X28)^DATEDIF('Rent Roll'!$M28,BX$6,"Y")),
IF(BX$6&gt;'Rent Roll'!$L14,"-",
IF('Rent Roll'!$P14&gt;0,
IF(AND('Rent Roll'!$P14&gt;0,EDATE('Rent Roll'!$K14,'Rent Roll'!$P14*12)&gt;='Commercial Lease'!BX$6),
('Rent Roll'!$H14*'Rent Roll'!$D14/12)*((1+'Rent Roll'!$N14)^DATEDIF('Summary &amp; Purchase Assumptions'!$C$18,BX$6,"Y")),
OFFSET(BW20,0,-DATEDIF(EDATE('Rent Roll'!$K14,'Rent Roll'!$P14*12),BX$6,"M"))*((1+'Rent Roll'!$O14)^(DATEDIF(EDATE('Rent Roll'!$K14,'Rent Roll'!$P14*12),BX$6,"Y")+1))),('Rent Roll'!$H14*'Rent Roll'!$D14/12)*((1+'Rent Roll'!$N14)^DATEDIF('Summary &amp; Purchase Assumptions'!$C$18,BX$6,"Y")))))</f>
        <v>-</v>
      </c>
      <c r="BY20" s="227" t="str">
        <f ca="1">IF(BY$6&gt;='Rent Roll'!$M28,('Rent Roll'!$G28*'Rent Roll'!$D14/12)*((1+'Rent Roll'!$X28)^DATEDIF('Rent Roll'!$M28,BY$6,"Y")),
IF(BY$6&gt;'Rent Roll'!$L14,"-",
IF('Rent Roll'!$P14&gt;0,
IF(AND('Rent Roll'!$P14&gt;0,EDATE('Rent Roll'!$K14,'Rent Roll'!$P14*12)&gt;='Commercial Lease'!BY$6),
('Rent Roll'!$H14*'Rent Roll'!$D14/12)*((1+'Rent Roll'!$N14)^DATEDIF('Summary &amp; Purchase Assumptions'!$C$18,BY$6,"Y")),
OFFSET(BX20,0,-DATEDIF(EDATE('Rent Roll'!$K14,'Rent Roll'!$P14*12),BY$6,"M"))*((1+'Rent Roll'!$O14)^(DATEDIF(EDATE('Rent Roll'!$K14,'Rent Roll'!$P14*12),BY$6,"Y")+1))),('Rent Roll'!$H14*'Rent Roll'!$D14/12)*((1+'Rent Roll'!$N14)^DATEDIF('Summary &amp; Purchase Assumptions'!$C$18,BY$6,"Y")))))</f>
        <v>-</v>
      </c>
      <c r="BZ20" s="227" t="str">
        <f ca="1">IF(BZ$6&gt;='Rent Roll'!$M28,('Rent Roll'!$G28*'Rent Roll'!$D14/12)*((1+'Rent Roll'!$X28)^DATEDIF('Rent Roll'!$M28,BZ$6,"Y")),
IF(BZ$6&gt;'Rent Roll'!$L14,"-",
IF('Rent Roll'!$P14&gt;0,
IF(AND('Rent Roll'!$P14&gt;0,EDATE('Rent Roll'!$K14,'Rent Roll'!$P14*12)&gt;='Commercial Lease'!BZ$6),
('Rent Roll'!$H14*'Rent Roll'!$D14/12)*((1+'Rent Roll'!$N14)^DATEDIF('Summary &amp; Purchase Assumptions'!$C$18,BZ$6,"Y")),
OFFSET(BY20,0,-DATEDIF(EDATE('Rent Roll'!$K14,'Rent Roll'!$P14*12),BZ$6,"M"))*((1+'Rent Roll'!$O14)^(DATEDIF(EDATE('Rent Roll'!$K14,'Rent Roll'!$P14*12),BZ$6,"Y")+1))),('Rent Roll'!$H14*'Rent Roll'!$D14/12)*((1+'Rent Roll'!$N14)^DATEDIF('Summary &amp; Purchase Assumptions'!$C$18,BZ$6,"Y")))))</f>
        <v>-</v>
      </c>
      <c r="CA20" s="227" t="str">
        <f ca="1">IF(CA$6&gt;='Rent Roll'!$M28,('Rent Roll'!$G28*'Rent Roll'!$D14/12)*((1+'Rent Roll'!$X28)^DATEDIF('Rent Roll'!$M28,CA$6,"Y")),
IF(CA$6&gt;'Rent Roll'!$L14,"-",
IF('Rent Roll'!$P14&gt;0,
IF(AND('Rent Roll'!$P14&gt;0,EDATE('Rent Roll'!$K14,'Rent Roll'!$P14*12)&gt;='Commercial Lease'!CA$6),
('Rent Roll'!$H14*'Rent Roll'!$D14/12)*((1+'Rent Roll'!$N14)^DATEDIF('Summary &amp; Purchase Assumptions'!$C$18,CA$6,"Y")),
OFFSET(BZ20,0,-DATEDIF(EDATE('Rent Roll'!$K14,'Rent Roll'!$P14*12),CA$6,"M"))*((1+'Rent Roll'!$O14)^(DATEDIF(EDATE('Rent Roll'!$K14,'Rent Roll'!$P14*12),CA$6,"Y")+1))),('Rent Roll'!$H14*'Rent Roll'!$D14/12)*((1+'Rent Roll'!$N14)^DATEDIF('Summary &amp; Purchase Assumptions'!$C$18,CA$6,"Y")))))</f>
        <v>-</v>
      </c>
      <c r="CB20" s="227" t="str">
        <f ca="1">IF(CB$6&gt;='Rent Roll'!$M28,('Rent Roll'!$G28*'Rent Roll'!$D14/12)*((1+'Rent Roll'!$X28)^DATEDIF('Rent Roll'!$M28,CB$6,"Y")),
IF(CB$6&gt;'Rent Roll'!$L14,"-",
IF('Rent Roll'!$P14&gt;0,
IF(AND('Rent Roll'!$P14&gt;0,EDATE('Rent Roll'!$K14,'Rent Roll'!$P14*12)&gt;='Commercial Lease'!CB$6),
('Rent Roll'!$H14*'Rent Roll'!$D14/12)*((1+'Rent Roll'!$N14)^DATEDIF('Summary &amp; Purchase Assumptions'!$C$18,CB$6,"Y")),
OFFSET(CA20,0,-DATEDIF(EDATE('Rent Roll'!$K14,'Rent Roll'!$P14*12),CB$6,"M"))*((1+'Rent Roll'!$O14)^(DATEDIF(EDATE('Rent Roll'!$K14,'Rent Roll'!$P14*12),CB$6,"Y")+1))),('Rent Roll'!$H14*'Rent Roll'!$D14/12)*((1+'Rent Roll'!$N14)^DATEDIF('Summary &amp; Purchase Assumptions'!$C$18,CB$6,"Y")))))</f>
        <v>-</v>
      </c>
      <c r="CC20" s="227" t="str">
        <f ca="1">IF(CC$6&gt;='Rent Roll'!$M28,('Rent Roll'!$G28*'Rent Roll'!$D14/12)*((1+'Rent Roll'!$X28)^DATEDIF('Rent Roll'!$M28,CC$6,"Y")),
IF(CC$6&gt;'Rent Roll'!$L14,"-",
IF('Rent Roll'!$P14&gt;0,
IF(AND('Rent Roll'!$P14&gt;0,EDATE('Rent Roll'!$K14,'Rent Roll'!$P14*12)&gt;='Commercial Lease'!CC$6),
('Rent Roll'!$H14*'Rent Roll'!$D14/12)*((1+'Rent Roll'!$N14)^DATEDIF('Summary &amp; Purchase Assumptions'!$C$18,CC$6,"Y")),
OFFSET(CB20,0,-DATEDIF(EDATE('Rent Roll'!$K14,'Rent Roll'!$P14*12),CC$6,"M"))*((1+'Rent Roll'!$O14)^(DATEDIF(EDATE('Rent Roll'!$K14,'Rent Roll'!$P14*12),CC$6,"Y")+1))),('Rent Roll'!$H14*'Rent Roll'!$D14/12)*((1+'Rent Roll'!$N14)^DATEDIF('Summary &amp; Purchase Assumptions'!$C$18,CC$6,"Y")))))</f>
        <v>-</v>
      </c>
      <c r="CD20" s="227" t="str">
        <f ca="1">IF(CD$6&gt;='Rent Roll'!$M28,('Rent Roll'!$G28*'Rent Roll'!$D14/12)*((1+'Rent Roll'!$X28)^DATEDIF('Rent Roll'!$M28,CD$6,"Y")),
IF(CD$6&gt;'Rent Roll'!$L14,"-",
IF('Rent Roll'!$P14&gt;0,
IF(AND('Rent Roll'!$P14&gt;0,EDATE('Rent Roll'!$K14,'Rent Roll'!$P14*12)&gt;='Commercial Lease'!CD$6),
('Rent Roll'!$H14*'Rent Roll'!$D14/12)*((1+'Rent Roll'!$N14)^DATEDIF('Summary &amp; Purchase Assumptions'!$C$18,CD$6,"Y")),
OFFSET(CC20,0,-DATEDIF(EDATE('Rent Roll'!$K14,'Rent Roll'!$P14*12),CD$6,"M"))*((1+'Rent Roll'!$O14)^(DATEDIF(EDATE('Rent Roll'!$K14,'Rent Roll'!$P14*12),CD$6,"Y")+1))),('Rent Roll'!$H14*'Rent Roll'!$D14/12)*((1+'Rent Roll'!$N14)^DATEDIF('Summary &amp; Purchase Assumptions'!$C$18,CD$6,"Y")))))</f>
        <v>-</v>
      </c>
      <c r="CE20" s="227" t="str">
        <f ca="1">IF(CE$6&gt;='Rent Roll'!$M28,('Rent Roll'!$G28*'Rent Roll'!$D14/12)*((1+'Rent Roll'!$X28)^DATEDIF('Rent Roll'!$M28,CE$6,"Y")),
IF(CE$6&gt;'Rent Roll'!$L14,"-",
IF('Rent Roll'!$P14&gt;0,
IF(AND('Rent Roll'!$P14&gt;0,EDATE('Rent Roll'!$K14,'Rent Roll'!$P14*12)&gt;='Commercial Lease'!CE$6),
('Rent Roll'!$H14*'Rent Roll'!$D14/12)*((1+'Rent Roll'!$N14)^DATEDIF('Summary &amp; Purchase Assumptions'!$C$18,CE$6,"Y")),
OFFSET(CD20,0,-DATEDIF(EDATE('Rent Roll'!$K14,'Rent Roll'!$P14*12),CE$6,"M"))*((1+'Rent Roll'!$O14)^(DATEDIF(EDATE('Rent Roll'!$K14,'Rent Roll'!$P14*12),CE$6,"Y")+1))),('Rent Roll'!$H14*'Rent Roll'!$D14/12)*((1+'Rent Roll'!$N14)^DATEDIF('Summary &amp; Purchase Assumptions'!$C$18,CE$6,"Y")))))</f>
        <v>-</v>
      </c>
      <c r="CF20" s="227" t="str">
        <f ca="1">IF(CF$6&gt;='Rent Roll'!$M28,('Rent Roll'!$G28*'Rent Roll'!$D14/12)*((1+'Rent Roll'!$X28)^DATEDIF('Rent Roll'!$M28,CF$6,"Y")),
IF(CF$6&gt;'Rent Roll'!$L14,"-",
IF('Rent Roll'!$P14&gt;0,
IF(AND('Rent Roll'!$P14&gt;0,EDATE('Rent Roll'!$K14,'Rent Roll'!$P14*12)&gt;='Commercial Lease'!CF$6),
('Rent Roll'!$H14*'Rent Roll'!$D14/12)*((1+'Rent Roll'!$N14)^DATEDIF('Summary &amp; Purchase Assumptions'!$C$18,CF$6,"Y")),
OFFSET(CE20,0,-DATEDIF(EDATE('Rent Roll'!$K14,'Rent Roll'!$P14*12),CF$6,"M"))*((1+'Rent Roll'!$O14)^(DATEDIF(EDATE('Rent Roll'!$K14,'Rent Roll'!$P14*12),CF$6,"Y")+1))),('Rent Roll'!$H14*'Rent Roll'!$D14/12)*((1+'Rent Roll'!$N14)^DATEDIF('Summary &amp; Purchase Assumptions'!$C$18,CF$6,"Y")))))</f>
        <v>-</v>
      </c>
      <c r="CG20" s="227" t="str">
        <f ca="1">IF(CG$6&gt;='Rent Roll'!$M28,('Rent Roll'!$G28*'Rent Roll'!$D14/12)*((1+'Rent Roll'!$X28)^DATEDIF('Rent Roll'!$M28,CG$6,"Y")),
IF(CG$6&gt;'Rent Roll'!$L14,"-",
IF('Rent Roll'!$P14&gt;0,
IF(AND('Rent Roll'!$P14&gt;0,EDATE('Rent Roll'!$K14,'Rent Roll'!$P14*12)&gt;='Commercial Lease'!CG$6),
('Rent Roll'!$H14*'Rent Roll'!$D14/12)*((1+'Rent Roll'!$N14)^DATEDIF('Summary &amp; Purchase Assumptions'!$C$18,CG$6,"Y")),
OFFSET(CF20,0,-DATEDIF(EDATE('Rent Roll'!$K14,'Rent Roll'!$P14*12),CG$6,"M"))*((1+'Rent Roll'!$O14)^(DATEDIF(EDATE('Rent Roll'!$K14,'Rent Roll'!$P14*12),CG$6,"Y")+1))),('Rent Roll'!$H14*'Rent Roll'!$D14/12)*((1+'Rent Roll'!$N14)^DATEDIF('Summary &amp; Purchase Assumptions'!$C$18,CG$6,"Y")))))</f>
        <v>-</v>
      </c>
      <c r="CH20" s="227" t="str">
        <f ca="1">IF(CH$6&gt;='Rent Roll'!$M28,('Rent Roll'!$G28*'Rent Roll'!$D14/12)*((1+'Rent Roll'!$X28)^DATEDIF('Rent Roll'!$M28,CH$6,"Y")),
IF(CH$6&gt;'Rent Roll'!$L14,"-",
IF('Rent Roll'!$P14&gt;0,
IF(AND('Rent Roll'!$P14&gt;0,EDATE('Rent Roll'!$K14,'Rent Roll'!$P14*12)&gt;='Commercial Lease'!CH$6),
('Rent Roll'!$H14*'Rent Roll'!$D14/12)*((1+'Rent Roll'!$N14)^DATEDIF('Summary &amp; Purchase Assumptions'!$C$18,CH$6,"Y")),
OFFSET(CG20,0,-DATEDIF(EDATE('Rent Roll'!$K14,'Rent Roll'!$P14*12),CH$6,"M"))*((1+'Rent Roll'!$O14)^(DATEDIF(EDATE('Rent Roll'!$K14,'Rent Roll'!$P14*12),CH$6,"Y")+1))),('Rent Roll'!$H14*'Rent Roll'!$D14/12)*((1+'Rent Roll'!$N14)^DATEDIF('Summary &amp; Purchase Assumptions'!$C$18,CH$6,"Y")))))</f>
        <v>-</v>
      </c>
      <c r="CI20" s="227" t="str">
        <f ca="1">IF(CI$6&gt;='Rent Roll'!$M28,('Rent Roll'!$G28*'Rent Roll'!$D14/12)*((1+'Rent Roll'!$X28)^DATEDIF('Rent Roll'!$M28,CI$6,"Y")),
IF(CI$6&gt;'Rent Roll'!$L14,"-",
IF('Rent Roll'!$P14&gt;0,
IF(AND('Rent Roll'!$P14&gt;0,EDATE('Rent Roll'!$K14,'Rent Roll'!$P14*12)&gt;='Commercial Lease'!CI$6),
('Rent Roll'!$H14*'Rent Roll'!$D14/12)*((1+'Rent Roll'!$N14)^DATEDIF('Summary &amp; Purchase Assumptions'!$C$18,CI$6,"Y")),
OFFSET(CH20,0,-DATEDIF(EDATE('Rent Roll'!$K14,'Rent Roll'!$P14*12),CI$6,"M"))*((1+'Rent Roll'!$O14)^(DATEDIF(EDATE('Rent Roll'!$K14,'Rent Roll'!$P14*12),CI$6,"Y")+1))),('Rent Roll'!$H14*'Rent Roll'!$D14/12)*((1+'Rent Roll'!$N14)^DATEDIF('Summary &amp; Purchase Assumptions'!$C$18,CI$6,"Y")))))</f>
        <v>-</v>
      </c>
      <c r="CJ20" s="227" t="str">
        <f ca="1">IF(CJ$6&gt;='Rent Roll'!$M28,('Rent Roll'!$G28*'Rent Roll'!$D14/12)*((1+'Rent Roll'!$X28)^DATEDIF('Rent Roll'!$M28,CJ$6,"Y")),
IF(CJ$6&gt;'Rent Roll'!$L14,"-",
IF('Rent Roll'!$P14&gt;0,
IF(AND('Rent Roll'!$P14&gt;0,EDATE('Rent Roll'!$K14,'Rent Roll'!$P14*12)&gt;='Commercial Lease'!CJ$6),
('Rent Roll'!$H14*'Rent Roll'!$D14/12)*((1+'Rent Roll'!$N14)^DATEDIF('Summary &amp; Purchase Assumptions'!$C$18,CJ$6,"Y")),
OFFSET(CI20,0,-DATEDIF(EDATE('Rent Roll'!$K14,'Rent Roll'!$P14*12),CJ$6,"M"))*((1+'Rent Roll'!$O14)^(DATEDIF(EDATE('Rent Roll'!$K14,'Rent Roll'!$P14*12),CJ$6,"Y")+1))),('Rent Roll'!$H14*'Rent Roll'!$D14/12)*((1+'Rent Roll'!$N14)^DATEDIF('Summary &amp; Purchase Assumptions'!$C$18,CJ$6,"Y")))))</f>
        <v>-</v>
      </c>
      <c r="CK20" s="227" t="str">
        <f ca="1">IF(CK$6&gt;='Rent Roll'!$M28,('Rent Roll'!$G28*'Rent Roll'!$D14/12)*((1+'Rent Roll'!$X28)^DATEDIF('Rent Roll'!$M28,CK$6,"Y")),
IF(CK$6&gt;'Rent Roll'!$L14,"-",
IF('Rent Roll'!$P14&gt;0,
IF(AND('Rent Roll'!$P14&gt;0,EDATE('Rent Roll'!$K14,'Rent Roll'!$P14*12)&gt;='Commercial Lease'!CK$6),
('Rent Roll'!$H14*'Rent Roll'!$D14/12)*((1+'Rent Roll'!$N14)^DATEDIF('Summary &amp; Purchase Assumptions'!$C$18,CK$6,"Y")),
OFFSET(CJ20,0,-DATEDIF(EDATE('Rent Roll'!$K14,'Rent Roll'!$P14*12),CK$6,"M"))*((1+'Rent Roll'!$O14)^(DATEDIF(EDATE('Rent Roll'!$K14,'Rent Roll'!$P14*12),CK$6,"Y")+1))),('Rent Roll'!$H14*'Rent Roll'!$D14/12)*((1+'Rent Roll'!$N14)^DATEDIF('Summary &amp; Purchase Assumptions'!$C$18,CK$6,"Y")))))</f>
        <v>-</v>
      </c>
      <c r="CL20" s="227" t="str">
        <f ca="1">IF(CL$6&gt;='Rent Roll'!$M28,('Rent Roll'!$G28*'Rent Roll'!$D14/12)*((1+'Rent Roll'!$X28)^DATEDIF('Rent Roll'!$M28,CL$6,"Y")),
IF(CL$6&gt;'Rent Roll'!$L14,"-",
IF('Rent Roll'!$P14&gt;0,
IF(AND('Rent Roll'!$P14&gt;0,EDATE('Rent Roll'!$K14,'Rent Roll'!$P14*12)&gt;='Commercial Lease'!CL$6),
('Rent Roll'!$H14*'Rent Roll'!$D14/12)*((1+'Rent Roll'!$N14)^DATEDIF('Summary &amp; Purchase Assumptions'!$C$18,CL$6,"Y")),
OFFSET(CK20,0,-DATEDIF(EDATE('Rent Roll'!$K14,'Rent Roll'!$P14*12),CL$6,"M"))*((1+'Rent Roll'!$O14)^(DATEDIF(EDATE('Rent Roll'!$K14,'Rent Roll'!$P14*12),CL$6,"Y")+1))),('Rent Roll'!$H14*'Rent Roll'!$D14/12)*((1+'Rent Roll'!$N14)^DATEDIF('Summary &amp; Purchase Assumptions'!$C$18,CL$6,"Y")))))</f>
        <v>-</v>
      </c>
      <c r="CM20" s="227" t="str">
        <f ca="1">IF(CM$6&gt;='Rent Roll'!$M28,('Rent Roll'!$G28*'Rent Roll'!$D14/12)*((1+'Rent Roll'!$X28)^DATEDIF('Rent Roll'!$M28,CM$6,"Y")),
IF(CM$6&gt;'Rent Roll'!$L14,"-",
IF('Rent Roll'!$P14&gt;0,
IF(AND('Rent Roll'!$P14&gt;0,EDATE('Rent Roll'!$K14,'Rent Roll'!$P14*12)&gt;='Commercial Lease'!CM$6),
('Rent Roll'!$H14*'Rent Roll'!$D14/12)*((1+'Rent Roll'!$N14)^DATEDIF('Summary &amp; Purchase Assumptions'!$C$18,CM$6,"Y")),
OFFSET(CL20,0,-DATEDIF(EDATE('Rent Roll'!$K14,'Rent Roll'!$P14*12),CM$6,"M"))*((1+'Rent Roll'!$O14)^(DATEDIF(EDATE('Rent Roll'!$K14,'Rent Roll'!$P14*12),CM$6,"Y")+1))),('Rent Roll'!$H14*'Rent Roll'!$D14/12)*((1+'Rent Roll'!$N14)^DATEDIF('Summary &amp; Purchase Assumptions'!$C$18,CM$6,"Y")))))</f>
        <v>-</v>
      </c>
      <c r="CN20" s="227" t="str">
        <f ca="1">IF(CN$6&gt;='Rent Roll'!$M28,('Rent Roll'!$G28*'Rent Roll'!$D14/12)*((1+'Rent Roll'!$X28)^DATEDIF('Rent Roll'!$M28,CN$6,"Y")),
IF(CN$6&gt;'Rent Roll'!$L14,"-",
IF('Rent Roll'!$P14&gt;0,
IF(AND('Rent Roll'!$P14&gt;0,EDATE('Rent Roll'!$K14,'Rent Roll'!$P14*12)&gt;='Commercial Lease'!CN$6),
('Rent Roll'!$H14*'Rent Roll'!$D14/12)*((1+'Rent Roll'!$N14)^DATEDIF('Summary &amp; Purchase Assumptions'!$C$18,CN$6,"Y")),
OFFSET(CM20,0,-DATEDIF(EDATE('Rent Roll'!$K14,'Rent Roll'!$P14*12),CN$6,"M"))*((1+'Rent Roll'!$O14)^(DATEDIF(EDATE('Rent Roll'!$K14,'Rent Roll'!$P14*12),CN$6,"Y")+1))),('Rent Roll'!$H14*'Rent Roll'!$D14/12)*((1+'Rent Roll'!$N14)^DATEDIF('Summary &amp; Purchase Assumptions'!$C$18,CN$6,"Y")))))</f>
        <v>-</v>
      </c>
      <c r="CO20" s="227" t="str">
        <f ca="1">IF(CO$6&gt;='Rent Roll'!$M28,('Rent Roll'!$G28*'Rent Roll'!$D14/12)*((1+'Rent Roll'!$X28)^DATEDIF('Rent Roll'!$M28,CO$6,"Y")),
IF(CO$6&gt;'Rent Roll'!$L14,"-",
IF('Rent Roll'!$P14&gt;0,
IF(AND('Rent Roll'!$P14&gt;0,EDATE('Rent Roll'!$K14,'Rent Roll'!$P14*12)&gt;='Commercial Lease'!CO$6),
('Rent Roll'!$H14*'Rent Roll'!$D14/12)*((1+'Rent Roll'!$N14)^DATEDIF('Summary &amp; Purchase Assumptions'!$C$18,CO$6,"Y")),
OFFSET(CN20,0,-DATEDIF(EDATE('Rent Roll'!$K14,'Rent Roll'!$P14*12),CO$6,"M"))*((1+'Rent Roll'!$O14)^(DATEDIF(EDATE('Rent Roll'!$K14,'Rent Roll'!$P14*12),CO$6,"Y")+1))),('Rent Roll'!$H14*'Rent Roll'!$D14/12)*((1+'Rent Roll'!$N14)^DATEDIF('Summary &amp; Purchase Assumptions'!$C$18,CO$6,"Y")))))</f>
        <v>-</v>
      </c>
      <c r="CP20" s="227" t="str">
        <f ca="1">IF(CP$6&gt;='Rent Roll'!$M28,('Rent Roll'!$G28*'Rent Roll'!$D14/12)*((1+'Rent Roll'!$X28)^DATEDIF('Rent Roll'!$M28,CP$6,"Y")),
IF(CP$6&gt;'Rent Roll'!$L14,"-",
IF('Rent Roll'!$P14&gt;0,
IF(AND('Rent Roll'!$P14&gt;0,EDATE('Rent Roll'!$K14,'Rent Roll'!$P14*12)&gt;='Commercial Lease'!CP$6),
('Rent Roll'!$H14*'Rent Roll'!$D14/12)*((1+'Rent Roll'!$N14)^DATEDIF('Summary &amp; Purchase Assumptions'!$C$18,CP$6,"Y")),
OFFSET(CO20,0,-DATEDIF(EDATE('Rent Roll'!$K14,'Rent Roll'!$P14*12),CP$6,"M"))*((1+'Rent Roll'!$O14)^(DATEDIF(EDATE('Rent Roll'!$K14,'Rent Roll'!$P14*12),CP$6,"Y")+1))),('Rent Roll'!$H14*'Rent Roll'!$D14/12)*((1+'Rent Roll'!$N14)^DATEDIF('Summary &amp; Purchase Assumptions'!$C$18,CP$6,"Y")))))</f>
        <v>-</v>
      </c>
      <c r="CQ20" s="227" t="str">
        <f ca="1">IF(CQ$6&gt;='Rent Roll'!$M28,('Rent Roll'!$G28*'Rent Roll'!$D14/12)*((1+'Rent Roll'!$X28)^DATEDIF('Rent Roll'!$M28,CQ$6,"Y")),
IF(CQ$6&gt;'Rent Roll'!$L14,"-",
IF('Rent Roll'!$P14&gt;0,
IF(AND('Rent Roll'!$P14&gt;0,EDATE('Rent Roll'!$K14,'Rent Roll'!$P14*12)&gt;='Commercial Lease'!CQ$6),
('Rent Roll'!$H14*'Rent Roll'!$D14/12)*((1+'Rent Roll'!$N14)^DATEDIF('Summary &amp; Purchase Assumptions'!$C$18,CQ$6,"Y")),
OFFSET(CP20,0,-DATEDIF(EDATE('Rent Roll'!$K14,'Rent Roll'!$P14*12),CQ$6,"M"))*((1+'Rent Roll'!$O14)^(DATEDIF(EDATE('Rent Roll'!$K14,'Rent Roll'!$P14*12),CQ$6,"Y")+1))),('Rent Roll'!$H14*'Rent Roll'!$D14/12)*((1+'Rent Roll'!$N14)^DATEDIF('Summary &amp; Purchase Assumptions'!$C$18,CQ$6,"Y")))))</f>
        <v>-</v>
      </c>
      <c r="CR20" s="227" t="str">
        <f ca="1">IF(CR$6&gt;='Rent Roll'!$M28,('Rent Roll'!$G28*'Rent Roll'!$D14/12)*((1+'Rent Roll'!$X28)^DATEDIF('Rent Roll'!$M28,CR$6,"Y")),
IF(CR$6&gt;'Rent Roll'!$L14,"-",
IF('Rent Roll'!$P14&gt;0,
IF(AND('Rent Roll'!$P14&gt;0,EDATE('Rent Roll'!$K14,'Rent Roll'!$P14*12)&gt;='Commercial Lease'!CR$6),
('Rent Roll'!$H14*'Rent Roll'!$D14/12)*((1+'Rent Roll'!$N14)^DATEDIF('Summary &amp; Purchase Assumptions'!$C$18,CR$6,"Y")),
OFFSET(CQ20,0,-DATEDIF(EDATE('Rent Roll'!$K14,'Rent Roll'!$P14*12),CR$6,"M"))*((1+'Rent Roll'!$O14)^(DATEDIF(EDATE('Rent Roll'!$K14,'Rent Roll'!$P14*12),CR$6,"Y")+1))),('Rent Roll'!$H14*'Rent Roll'!$D14/12)*((1+'Rent Roll'!$N14)^DATEDIF('Summary &amp; Purchase Assumptions'!$C$18,CR$6,"Y")))))</f>
        <v>-</v>
      </c>
      <c r="CS20" s="227" t="str">
        <f ca="1">IF(CS$6&gt;='Rent Roll'!$M28,('Rent Roll'!$G28*'Rent Roll'!$D14/12)*((1+'Rent Roll'!$X28)^DATEDIF('Rent Roll'!$M28,CS$6,"Y")),
IF(CS$6&gt;'Rent Roll'!$L14,"-",
IF('Rent Roll'!$P14&gt;0,
IF(AND('Rent Roll'!$P14&gt;0,EDATE('Rent Roll'!$K14,'Rent Roll'!$P14*12)&gt;='Commercial Lease'!CS$6),
('Rent Roll'!$H14*'Rent Roll'!$D14/12)*((1+'Rent Roll'!$N14)^DATEDIF('Summary &amp; Purchase Assumptions'!$C$18,CS$6,"Y")),
OFFSET(CR20,0,-DATEDIF(EDATE('Rent Roll'!$K14,'Rent Roll'!$P14*12),CS$6,"M"))*((1+'Rent Roll'!$O14)^(DATEDIF(EDATE('Rent Roll'!$K14,'Rent Roll'!$P14*12),CS$6,"Y")+1))),('Rent Roll'!$H14*'Rent Roll'!$D14/12)*((1+'Rent Roll'!$N14)^DATEDIF('Summary &amp; Purchase Assumptions'!$C$18,CS$6,"Y")))))</f>
        <v>-</v>
      </c>
      <c r="CT20" s="227" t="str">
        <f ca="1">IF(CT$6&gt;='Rent Roll'!$M28,('Rent Roll'!$G28*'Rent Roll'!$D14/12)*((1+'Rent Roll'!$X28)^DATEDIF('Rent Roll'!$M28,CT$6,"Y")),
IF(CT$6&gt;'Rent Roll'!$L14,"-",
IF('Rent Roll'!$P14&gt;0,
IF(AND('Rent Roll'!$P14&gt;0,EDATE('Rent Roll'!$K14,'Rent Roll'!$P14*12)&gt;='Commercial Lease'!CT$6),
('Rent Roll'!$H14*'Rent Roll'!$D14/12)*((1+'Rent Roll'!$N14)^DATEDIF('Summary &amp; Purchase Assumptions'!$C$18,CT$6,"Y")),
OFFSET(CS20,0,-DATEDIF(EDATE('Rent Roll'!$K14,'Rent Roll'!$P14*12),CT$6,"M"))*((1+'Rent Roll'!$O14)^(DATEDIF(EDATE('Rent Roll'!$K14,'Rent Roll'!$P14*12),CT$6,"Y")+1))),('Rent Roll'!$H14*'Rent Roll'!$D14/12)*((1+'Rent Roll'!$N14)^DATEDIF('Summary &amp; Purchase Assumptions'!$C$18,CT$6,"Y")))))</f>
        <v>-</v>
      </c>
      <c r="CU20" s="227" t="str">
        <f ca="1">IF(CU$6&gt;='Rent Roll'!$M28,('Rent Roll'!$G28*'Rent Roll'!$D14/12)*((1+'Rent Roll'!$X28)^DATEDIF('Rent Roll'!$M28,CU$6,"Y")),
IF(CU$6&gt;'Rent Roll'!$L14,"-",
IF('Rent Roll'!$P14&gt;0,
IF(AND('Rent Roll'!$P14&gt;0,EDATE('Rent Roll'!$K14,'Rent Roll'!$P14*12)&gt;='Commercial Lease'!CU$6),
('Rent Roll'!$H14*'Rent Roll'!$D14/12)*((1+'Rent Roll'!$N14)^DATEDIF('Summary &amp; Purchase Assumptions'!$C$18,CU$6,"Y")),
OFFSET(CT20,0,-DATEDIF(EDATE('Rent Roll'!$K14,'Rent Roll'!$P14*12),CU$6,"M"))*((1+'Rent Roll'!$O14)^(DATEDIF(EDATE('Rent Roll'!$K14,'Rent Roll'!$P14*12),CU$6,"Y")+1))),('Rent Roll'!$H14*'Rent Roll'!$D14/12)*((1+'Rent Roll'!$N14)^DATEDIF('Summary &amp; Purchase Assumptions'!$C$18,CU$6,"Y")))))</f>
        <v>-</v>
      </c>
      <c r="CV20" s="227" t="str">
        <f ca="1">IF(CV$6&gt;='Rent Roll'!$M28,('Rent Roll'!$G28*'Rent Roll'!$D14/12)*((1+'Rent Roll'!$X28)^DATEDIF('Rent Roll'!$M28,CV$6,"Y")),
IF(CV$6&gt;'Rent Roll'!$L14,"-",
IF('Rent Roll'!$P14&gt;0,
IF(AND('Rent Roll'!$P14&gt;0,EDATE('Rent Roll'!$K14,'Rent Roll'!$P14*12)&gt;='Commercial Lease'!CV$6),
('Rent Roll'!$H14*'Rent Roll'!$D14/12)*((1+'Rent Roll'!$N14)^DATEDIF('Summary &amp; Purchase Assumptions'!$C$18,CV$6,"Y")),
OFFSET(CU20,0,-DATEDIF(EDATE('Rent Roll'!$K14,'Rent Roll'!$P14*12),CV$6,"M"))*((1+'Rent Roll'!$O14)^(DATEDIF(EDATE('Rent Roll'!$K14,'Rent Roll'!$P14*12),CV$6,"Y")+1))),('Rent Roll'!$H14*'Rent Roll'!$D14/12)*((1+'Rent Roll'!$N14)^DATEDIF('Summary &amp; Purchase Assumptions'!$C$18,CV$6,"Y")))))</f>
        <v>-</v>
      </c>
      <c r="CW20" s="227" t="str">
        <f ca="1">IF(CW$6&gt;='Rent Roll'!$M28,('Rent Roll'!$G28*'Rent Roll'!$D14/12)*((1+'Rent Roll'!$X28)^DATEDIF('Rent Roll'!$M28,CW$6,"Y")),
IF(CW$6&gt;'Rent Roll'!$L14,"-",
IF('Rent Roll'!$P14&gt;0,
IF(AND('Rent Roll'!$P14&gt;0,EDATE('Rent Roll'!$K14,'Rent Roll'!$P14*12)&gt;='Commercial Lease'!CW$6),
('Rent Roll'!$H14*'Rent Roll'!$D14/12)*((1+'Rent Roll'!$N14)^DATEDIF('Summary &amp; Purchase Assumptions'!$C$18,CW$6,"Y")),
OFFSET(CV20,0,-DATEDIF(EDATE('Rent Roll'!$K14,'Rent Roll'!$P14*12),CW$6,"M"))*((1+'Rent Roll'!$O14)^(DATEDIF(EDATE('Rent Roll'!$K14,'Rent Roll'!$P14*12),CW$6,"Y")+1))),('Rent Roll'!$H14*'Rent Roll'!$D14/12)*((1+'Rent Roll'!$N14)^DATEDIF('Summary &amp; Purchase Assumptions'!$C$18,CW$6,"Y")))))</f>
        <v>-</v>
      </c>
      <c r="CX20" s="227" t="str">
        <f ca="1">IF(CX$6&gt;='Rent Roll'!$M28,('Rent Roll'!$G28*'Rent Roll'!$D14/12)*((1+'Rent Roll'!$X28)^DATEDIF('Rent Roll'!$M28,CX$6,"Y")),
IF(CX$6&gt;'Rent Roll'!$L14,"-",
IF('Rent Roll'!$P14&gt;0,
IF(AND('Rent Roll'!$P14&gt;0,EDATE('Rent Roll'!$K14,'Rent Roll'!$P14*12)&gt;='Commercial Lease'!CX$6),
('Rent Roll'!$H14*'Rent Roll'!$D14/12)*((1+'Rent Roll'!$N14)^DATEDIF('Summary &amp; Purchase Assumptions'!$C$18,CX$6,"Y")),
OFFSET(CW20,0,-DATEDIF(EDATE('Rent Roll'!$K14,'Rent Roll'!$P14*12),CX$6,"M"))*((1+'Rent Roll'!$O14)^(DATEDIF(EDATE('Rent Roll'!$K14,'Rent Roll'!$P14*12),CX$6,"Y")+1))),('Rent Roll'!$H14*'Rent Roll'!$D14/12)*((1+'Rent Roll'!$N14)^DATEDIF('Summary &amp; Purchase Assumptions'!$C$18,CX$6,"Y")))))</f>
        <v>-</v>
      </c>
      <c r="CY20" s="227" t="str">
        <f ca="1">IF(CY$6&gt;='Rent Roll'!$M28,('Rent Roll'!$G28*'Rent Roll'!$D14/12)*((1+'Rent Roll'!$X28)^DATEDIF('Rent Roll'!$M28,CY$6,"Y")),
IF(CY$6&gt;'Rent Roll'!$L14,"-",
IF('Rent Roll'!$P14&gt;0,
IF(AND('Rent Roll'!$P14&gt;0,EDATE('Rent Roll'!$K14,'Rent Roll'!$P14*12)&gt;='Commercial Lease'!CY$6),
('Rent Roll'!$H14*'Rent Roll'!$D14/12)*((1+'Rent Roll'!$N14)^DATEDIF('Summary &amp; Purchase Assumptions'!$C$18,CY$6,"Y")),
OFFSET(CX20,0,-DATEDIF(EDATE('Rent Roll'!$K14,'Rent Roll'!$P14*12),CY$6,"M"))*((1+'Rent Roll'!$O14)^(DATEDIF(EDATE('Rent Roll'!$K14,'Rent Roll'!$P14*12),CY$6,"Y")+1))),('Rent Roll'!$H14*'Rent Roll'!$D14/12)*((1+'Rent Roll'!$N14)^DATEDIF('Summary &amp; Purchase Assumptions'!$C$18,CY$6,"Y")))))</f>
        <v>-</v>
      </c>
      <c r="CZ20" s="227" t="str">
        <f ca="1">IF(CZ$6&gt;='Rent Roll'!$M28,('Rent Roll'!$G28*'Rent Roll'!$D14/12)*((1+'Rent Roll'!$X28)^DATEDIF('Rent Roll'!$M28,CZ$6,"Y")),
IF(CZ$6&gt;'Rent Roll'!$L14,"-",
IF('Rent Roll'!$P14&gt;0,
IF(AND('Rent Roll'!$P14&gt;0,EDATE('Rent Roll'!$K14,'Rent Roll'!$P14*12)&gt;='Commercial Lease'!CZ$6),
('Rent Roll'!$H14*'Rent Roll'!$D14/12)*((1+'Rent Roll'!$N14)^DATEDIF('Summary &amp; Purchase Assumptions'!$C$18,CZ$6,"Y")),
OFFSET(CY20,0,-DATEDIF(EDATE('Rent Roll'!$K14,'Rent Roll'!$P14*12),CZ$6,"M"))*((1+'Rent Roll'!$O14)^(DATEDIF(EDATE('Rent Roll'!$K14,'Rent Roll'!$P14*12),CZ$6,"Y")+1))),('Rent Roll'!$H14*'Rent Roll'!$D14/12)*((1+'Rent Roll'!$N14)^DATEDIF('Summary &amp; Purchase Assumptions'!$C$18,CZ$6,"Y")))))</f>
        <v>-</v>
      </c>
      <c r="DA20" s="227" t="str">
        <f ca="1">IF(DA$6&gt;='Rent Roll'!$M28,('Rent Roll'!$G28*'Rent Roll'!$D14/12)*((1+'Rent Roll'!$X28)^DATEDIF('Rent Roll'!$M28,DA$6,"Y")),
IF(DA$6&gt;'Rent Roll'!$L14,"-",
IF('Rent Roll'!$P14&gt;0,
IF(AND('Rent Roll'!$P14&gt;0,EDATE('Rent Roll'!$K14,'Rent Roll'!$P14*12)&gt;='Commercial Lease'!DA$6),
('Rent Roll'!$H14*'Rent Roll'!$D14/12)*((1+'Rent Roll'!$N14)^DATEDIF('Summary &amp; Purchase Assumptions'!$C$18,DA$6,"Y")),
OFFSET(CZ20,0,-DATEDIF(EDATE('Rent Roll'!$K14,'Rent Roll'!$P14*12),DA$6,"M"))*((1+'Rent Roll'!$O14)^(DATEDIF(EDATE('Rent Roll'!$K14,'Rent Roll'!$P14*12),DA$6,"Y")+1))),('Rent Roll'!$H14*'Rent Roll'!$D14/12)*((1+'Rent Roll'!$N14)^DATEDIF('Summary &amp; Purchase Assumptions'!$C$18,DA$6,"Y")))))</f>
        <v>-</v>
      </c>
      <c r="DB20" s="227" t="str">
        <f ca="1">IF(DB$6&gt;='Rent Roll'!$M28,('Rent Roll'!$G28*'Rent Roll'!$D14/12)*((1+'Rent Roll'!$X28)^DATEDIF('Rent Roll'!$M28,DB$6,"Y")),
IF(DB$6&gt;'Rent Roll'!$L14,"-",
IF('Rent Roll'!$P14&gt;0,
IF(AND('Rent Roll'!$P14&gt;0,EDATE('Rent Roll'!$K14,'Rent Roll'!$P14*12)&gt;='Commercial Lease'!DB$6),
('Rent Roll'!$H14*'Rent Roll'!$D14/12)*((1+'Rent Roll'!$N14)^DATEDIF('Summary &amp; Purchase Assumptions'!$C$18,DB$6,"Y")),
OFFSET(DA20,0,-DATEDIF(EDATE('Rent Roll'!$K14,'Rent Roll'!$P14*12),DB$6,"M"))*((1+'Rent Roll'!$O14)^(DATEDIF(EDATE('Rent Roll'!$K14,'Rent Roll'!$P14*12),DB$6,"Y")+1))),('Rent Roll'!$H14*'Rent Roll'!$D14/12)*((1+'Rent Roll'!$N14)^DATEDIF('Summary &amp; Purchase Assumptions'!$C$18,DB$6,"Y")))))</f>
        <v>-</v>
      </c>
      <c r="DC20" s="227" t="str">
        <f ca="1">IF(DC$6&gt;='Rent Roll'!$M28,('Rent Roll'!$G28*'Rent Roll'!$D14/12)*((1+'Rent Roll'!$X28)^DATEDIF('Rent Roll'!$M28,DC$6,"Y")),
IF(DC$6&gt;'Rent Roll'!$L14,"-",
IF('Rent Roll'!$P14&gt;0,
IF(AND('Rent Roll'!$P14&gt;0,EDATE('Rent Roll'!$K14,'Rent Roll'!$P14*12)&gt;='Commercial Lease'!DC$6),
('Rent Roll'!$H14*'Rent Roll'!$D14/12)*((1+'Rent Roll'!$N14)^DATEDIF('Summary &amp; Purchase Assumptions'!$C$18,DC$6,"Y")),
OFFSET(DB20,0,-DATEDIF(EDATE('Rent Roll'!$K14,'Rent Roll'!$P14*12),DC$6,"M"))*((1+'Rent Roll'!$O14)^(DATEDIF(EDATE('Rent Roll'!$K14,'Rent Roll'!$P14*12),DC$6,"Y")+1))),('Rent Roll'!$H14*'Rent Roll'!$D14/12)*((1+'Rent Roll'!$N14)^DATEDIF('Summary &amp; Purchase Assumptions'!$C$18,DC$6,"Y")))))</f>
        <v>-</v>
      </c>
      <c r="DD20" s="227" t="str">
        <f ca="1">IF(DD$6&gt;='Rent Roll'!$M28,('Rent Roll'!$G28*'Rent Roll'!$D14/12)*((1+'Rent Roll'!$X28)^DATEDIF('Rent Roll'!$M28,DD$6,"Y")),
IF(DD$6&gt;'Rent Roll'!$L14,"-",
IF('Rent Roll'!$P14&gt;0,
IF(AND('Rent Roll'!$P14&gt;0,EDATE('Rent Roll'!$K14,'Rent Roll'!$P14*12)&gt;='Commercial Lease'!DD$6),
('Rent Roll'!$H14*'Rent Roll'!$D14/12)*((1+'Rent Roll'!$N14)^DATEDIF('Summary &amp; Purchase Assumptions'!$C$18,DD$6,"Y")),
OFFSET(DC20,0,-DATEDIF(EDATE('Rent Roll'!$K14,'Rent Roll'!$P14*12),DD$6,"M"))*((1+'Rent Roll'!$O14)^(DATEDIF(EDATE('Rent Roll'!$K14,'Rent Roll'!$P14*12),DD$6,"Y")+1))),('Rent Roll'!$H14*'Rent Roll'!$D14/12)*((1+'Rent Roll'!$N14)^DATEDIF('Summary &amp; Purchase Assumptions'!$C$18,DD$6,"Y")))))</f>
        <v>-</v>
      </c>
      <c r="DE20" s="227" t="str">
        <f ca="1">IF(DE$6&gt;='Rent Roll'!$M28,('Rent Roll'!$G28*'Rent Roll'!$D14/12)*((1+'Rent Roll'!$X28)^DATEDIF('Rent Roll'!$M28,DE$6,"Y")),
IF(DE$6&gt;'Rent Roll'!$L14,"-",
IF('Rent Roll'!$P14&gt;0,
IF(AND('Rent Roll'!$P14&gt;0,EDATE('Rent Roll'!$K14,'Rent Roll'!$P14*12)&gt;='Commercial Lease'!DE$6),
('Rent Roll'!$H14*'Rent Roll'!$D14/12)*((1+'Rent Roll'!$N14)^DATEDIF('Summary &amp; Purchase Assumptions'!$C$18,DE$6,"Y")),
OFFSET(DD20,0,-DATEDIF(EDATE('Rent Roll'!$K14,'Rent Roll'!$P14*12),DE$6,"M"))*((1+'Rent Roll'!$O14)^(DATEDIF(EDATE('Rent Roll'!$K14,'Rent Roll'!$P14*12),DE$6,"Y")+1))),('Rent Roll'!$H14*'Rent Roll'!$D14/12)*((1+'Rent Roll'!$N14)^DATEDIF('Summary &amp; Purchase Assumptions'!$C$18,DE$6,"Y")))))</f>
        <v>-</v>
      </c>
      <c r="DF20" s="227" t="str">
        <f ca="1">IF(DF$6&gt;='Rent Roll'!$M28,('Rent Roll'!$G28*'Rent Roll'!$D14/12)*((1+'Rent Roll'!$X28)^DATEDIF('Rent Roll'!$M28,DF$6,"Y")),
IF(DF$6&gt;'Rent Roll'!$L14,"-",
IF('Rent Roll'!$P14&gt;0,
IF(AND('Rent Roll'!$P14&gt;0,EDATE('Rent Roll'!$K14,'Rent Roll'!$P14*12)&gt;='Commercial Lease'!DF$6),
('Rent Roll'!$H14*'Rent Roll'!$D14/12)*((1+'Rent Roll'!$N14)^DATEDIF('Summary &amp; Purchase Assumptions'!$C$18,DF$6,"Y")),
OFFSET(DE20,0,-DATEDIF(EDATE('Rent Roll'!$K14,'Rent Roll'!$P14*12),DF$6,"M"))*((1+'Rent Roll'!$O14)^(DATEDIF(EDATE('Rent Roll'!$K14,'Rent Roll'!$P14*12),DF$6,"Y")+1))),('Rent Roll'!$H14*'Rent Roll'!$D14/12)*((1+'Rent Roll'!$N14)^DATEDIF('Summary &amp; Purchase Assumptions'!$C$18,DF$6,"Y")))))</f>
        <v>-</v>
      </c>
      <c r="DG20" s="227" t="str">
        <f ca="1">IF(DG$6&gt;='Rent Roll'!$M28,('Rent Roll'!$G28*'Rent Roll'!$D14/12)*((1+'Rent Roll'!$X28)^DATEDIF('Rent Roll'!$M28,DG$6,"Y")),
IF(DG$6&gt;'Rent Roll'!$L14,"-",
IF('Rent Roll'!$P14&gt;0,
IF(AND('Rent Roll'!$P14&gt;0,EDATE('Rent Roll'!$K14,'Rent Roll'!$P14*12)&gt;='Commercial Lease'!DG$6),
('Rent Roll'!$H14*'Rent Roll'!$D14/12)*((1+'Rent Roll'!$N14)^DATEDIF('Summary &amp; Purchase Assumptions'!$C$18,DG$6,"Y")),
OFFSET(DF20,0,-DATEDIF(EDATE('Rent Roll'!$K14,'Rent Roll'!$P14*12),DG$6,"M"))*((1+'Rent Roll'!$O14)^(DATEDIF(EDATE('Rent Roll'!$K14,'Rent Roll'!$P14*12),DG$6,"Y")+1))),('Rent Roll'!$H14*'Rent Roll'!$D14/12)*((1+'Rent Roll'!$N14)^DATEDIF('Summary &amp; Purchase Assumptions'!$C$18,DG$6,"Y")))))</f>
        <v>-</v>
      </c>
      <c r="DH20" s="227" t="str">
        <f ca="1">IF(DH$6&gt;='Rent Roll'!$M28,('Rent Roll'!$G28*'Rent Roll'!$D14/12)*((1+'Rent Roll'!$X28)^DATEDIF('Rent Roll'!$M28,DH$6,"Y")),
IF(DH$6&gt;'Rent Roll'!$L14,"-",
IF('Rent Roll'!$P14&gt;0,
IF(AND('Rent Roll'!$P14&gt;0,EDATE('Rent Roll'!$K14,'Rent Roll'!$P14*12)&gt;='Commercial Lease'!DH$6),
('Rent Roll'!$H14*'Rent Roll'!$D14/12)*((1+'Rent Roll'!$N14)^DATEDIF('Summary &amp; Purchase Assumptions'!$C$18,DH$6,"Y")),
OFFSET(DG20,0,-DATEDIF(EDATE('Rent Roll'!$K14,'Rent Roll'!$P14*12),DH$6,"M"))*((1+'Rent Roll'!$O14)^(DATEDIF(EDATE('Rent Roll'!$K14,'Rent Roll'!$P14*12),DH$6,"Y")+1))),('Rent Roll'!$H14*'Rent Roll'!$D14/12)*((1+'Rent Roll'!$N14)^DATEDIF('Summary &amp; Purchase Assumptions'!$C$18,DH$6,"Y")))))</f>
        <v>-</v>
      </c>
      <c r="DI20" s="227" t="str">
        <f ca="1">IF(DI$6&gt;='Rent Roll'!$M28,('Rent Roll'!$G28*'Rent Roll'!$D14/12)*((1+'Rent Roll'!$X28)^DATEDIF('Rent Roll'!$M28,DI$6,"Y")),
IF(DI$6&gt;'Rent Roll'!$L14,"-",
IF('Rent Roll'!$P14&gt;0,
IF(AND('Rent Roll'!$P14&gt;0,EDATE('Rent Roll'!$K14,'Rent Roll'!$P14*12)&gt;='Commercial Lease'!DI$6),
('Rent Roll'!$H14*'Rent Roll'!$D14/12)*((1+'Rent Roll'!$N14)^DATEDIF('Summary &amp; Purchase Assumptions'!$C$18,DI$6,"Y")),
OFFSET(DH20,0,-DATEDIF(EDATE('Rent Roll'!$K14,'Rent Roll'!$P14*12),DI$6,"M"))*((1+'Rent Roll'!$O14)^(DATEDIF(EDATE('Rent Roll'!$K14,'Rent Roll'!$P14*12),DI$6,"Y")+1))),('Rent Roll'!$H14*'Rent Roll'!$D14/12)*((1+'Rent Roll'!$N14)^DATEDIF('Summary &amp; Purchase Assumptions'!$C$18,DI$6,"Y")))))</f>
        <v>-</v>
      </c>
      <c r="DJ20" s="227" t="str">
        <f ca="1">IF(DJ$6&gt;='Rent Roll'!$M28,('Rent Roll'!$G28*'Rent Roll'!$D14/12)*((1+'Rent Roll'!$X28)^DATEDIF('Rent Roll'!$M28,DJ$6,"Y")),
IF(DJ$6&gt;'Rent Roll'!$L14,"-",
IF('Rent Roll'!$P14&gt;0,
IF(AND('Rent Roll'!$P14&gt;0,EDATE('Rent Roll'!$K14,'Rent Roll'!$P14*12)&gt;='Commercial Lease'!DJ$6),
('Rent Roll'!$H14*'Rent Roll'!$D14/12)*((1+'Rent Roll'!$N14)^DATEDIF('Summary &amp; Purchase Assumptions'!$C$18,DJ$6,"Y")),
OFFSET(DI20,0,-DATEDIF(EDATE('Rent Roll'!$K14,'Rent Roll'!$P14*12),DJ$6,"M"))*((1+'Rent Roll'!$O14)^(DATEDIF(EDATE('Rent Roll'!$K14,'Rent Roll'!$P14*12),DJ$6,"Y")+1))),('Rent Roll'!$H14*'Rent Roll'!$D14/12)*((1+'Rent Roll'!$N14)^DATEDIF('Summary &amp; Purchase Assumptions'!$C$18,DJ$6,"Y")))))</f>
        <v>-</v>
      </c>
      <c r="DK20" s="227" t="str">
        <f ca="1">IF(DK$6&gt;='Rent Roll'!$M28,('Rent Roll'!$G28*'Rent Roll'!$D14/12)*((1+'Rent Roll'!$X28)^DATEDIF('Rent Roll'!$M28,DK$6,"Y")),
IF(DK$6&gt;'Rent Roll'!$L14,"-",
IF('Rent Roll'!$P14&gt;0,
IF(AND('Rent Roll'!$P14&gt;0,EDATE('Rent Roll'!$K14,'Rent Roll'!$P14*12)&gt;='Commercial Lease'!DK$6),
('Rent Roll'!$H14*'Rent Roll'!$D14/12)*((1+'Rent Roll'!$N14)^DATEDIF('Summary &amp; Purchase Assumptions'!$C$18,DK$6,"Y")),
OFFSET(DJ20,0,-DATEDIF(EDATE('Rent Roll'!$K14,'Rent Roll'!$P14*12),DK$6,"M"))*((1+'Rent Roll'!$O14)^(DATEDIF(EDATE('Rent Roll'!$K14,'Rent Roll'!$P14*12),DK$6,"Y")+1))),('Rent Roll'!$H14*'Rent Roll'!$D14/12)*((1+'Rent Roll'!$N14)^DATEDIF('Summary &amp; Purchase Assumptions'!$C$18,DK$6,"Y")))))</f>
        <v>-</v>
      </c>
      <c r="DL20" s="227" t="str">
        <f ca="1">IF(DL$6&gt;='Rent Roll'!$M28,('Rent Roll'!$G28*'Rent Roll'!$D14/12)*((1+'Rent Roll'!$X28)^DATEDIF('Rent Roll'!$M28,DL$6,"Y")),
IF(DL$6&gt;'Rent Roll'!$L14,"-",
IF('Rent Roll'!$P14&gt;0,
IF(AND('Rent Roll'!$P14&gt;0,EDATE('Rent Roll'!$K14,'Rent Roll'!$P14*12)&gt;='Commercial Lease'!DL$6),
('Rent Roll'!$H14*'Rent Roll'!$D14/12)*((1+'Rent Roll'!$N14)^DATEDIF('Summary &amp; Purchase Assumptions'!$C$18,DL$6,"Y")),
OFFSET(DK20,0,-DATEDIF(EDATE('Rent Roll'!$K14,'Rent Roll'!$P14*12),DL$6,"M"))*((1+'Rent Roll'!$O14)^(DATEDIF(EDATE('Rent Roll'!$K14,'Rent Roll'!$P14*12),DL$6,"Y")+1))),('Rent Roll'!$H14*'Rent Roll'!$D14/12)*((1+'Rent Roll'!$N14)^DATEDIF('Summary &amp; Purchase Assumptions'!$C$18,DL$6,"Y")))))</f>
        <v>-</v>
      </c>
      <c r="DM20" s="227" t="str">
        <f ca="1">IF(DM$6&gt;='Rent Roll'!$M28,('Rent Roll'!$G28*'Rent Roll'!$D14/12)*((1+'Rent Roll'!$X28)^DATEDIF('Rent Roll'!$M28,DM$6,"Y")),
IF(DM$6&gt;'Rent Roll'!$L14,"-",
IF('Rent Roll'!$P14&gt;0,
IF(AND('Rent Roll'!$P14&gt;0,EDATE('Rent Roll'!$K14,'Rent Roll'!$P14*12)&gt;='Commercial Lease'!DM$6),
('Rent Roll'!$H14*'Rent Roll'!$D14/12)*((1+'Rent Roll'!$N14)^DATEDIF('Summary &amp; Purchase Assumptions'!$C$18,DM$6,"Y")),
OFFSET(DL20,0,-DATEDIF(EDATE('Rent Roll'!$K14,'Rent Roll'!$P14*12),DM$6,"M"))*((1+'Rent Roll'!$O14)^(DATEDIF(EDATE('Rent Roll'!$K14,'Rent Roll'!$P14*12),DM$6,"Y")+1))),('Rent Roll'!$H14*'Rent Roll'!$D14/12)*((1+'Rent Roll'!$N14)^DATEDIF('Summary &amp; Purchase Assumptions'!$C$18,DM$6,"Y")))))</f>
        <v>-</v>
      </c>
      <c r="DN20" s="227" t="str">
        <f ca="1">IF(DN$6&gt;='Rent Roll'!$M28,('Rent Roll'!$G28*'Rent Roll'!$D14/12)*((1+'Rent Roll'!$X28)^DATEDIF('Rent Roll'!$M28,DN$6,"Y")),
IF(DN$6&gt;'Rent Roll'!$L14,"-",
IF('Rent Roll'!$P14&gt;0,
IF(AND('Rent Roll'!$P14&gt;0,EDATE('Rent Roll'!$K14,'Rent Roll'!$P14*12)&gt;='Commercial Lease'!DN$6),
('Rent Roll'!$H14*'Rent Roll'!$D14/12)*((1+'Rent Roll'!$N14)^DATEDIF('Summary &amp; Purchase Assumptions'!$C$18,DN$6,"Y")),
OFFSET(DM20,0,-DATEDIF(EDATE('Rent Roll'!$K14,'Rent Roll'!$P14*12),DN$6,"M"))*((1+'Rent Roll'!$O14)^(DATEDIF(EDATE('Rent Roll'!$K14,'Rent Roll'!$P14*12),DN$6,"Y")+1))),('Rent Roll'!$H14*'Rent Roll'!$D14/12)*((1+'Rent Roll'!$N14)^DATEDIF('Summary &amp; Purchase Assumptions'!$C$18,DN$6,"Y")))))</f>
        <v>-</v>
      </c>
      <c r="DO20" s="227" t="str">
        <f ca="1">IF(DO$6&gt;='Rent Roll'!$M28,('Rent Roll'!$G28*'Rent Roll'!$D14/12)*((1+'Rent Roll'!$X28)^DATEDIF('Rent Roll'!$M28,DO$6,"Y")),
IF(DO$6&gt;'Rent Roll'!$L14,"-",
IF('Rent Roll'!$P14&gt;0,
IF(AND('Rent Roll'!$P14&gt;0,EDATE('Rent Roll'!$K14,'Rent Roll'!$P14*12)&gt;='Commercial Lease'!DO$6),
('Rent Roll'!$H14*'Rent Roll'!$D14/12)*((1+'Rent Roll'!$N14)^DATEDIF('Summary &amp; Purchase Assumptions'!$C$18,DO$6,"Y")),
OFFSET(DN20,0,-DATEDIF(EDATE('Rent Roll'!$K14,'Rent Roll'!$P14*12),DO$6,"M"))*((1+'Rent Roll'!$O14)^(DATEDIF(EDATE('Rent Roll'!$K14,'Rent Roll'!$P14*12),DO$6,"Y")+1))),('Rent Roll'!$H14*'Rent Roll'!$D14/12)*((1+'Rent Roll'!$N14)^DATEDIF('Summary &amp; Purchase Assumptions'!$C$18,DO$6,"Y")))))</f>
        <v>-</v>
      </c>
      <c r="DP20" s="227" t="str">
        <f ca="1">IF(DP$6&gt;='Rent Roll'!$M28,('Rent Roll'!$G28*'Rent Roll'!$D14/12)*((1+'Rent Roll'!$X28)^DATEDIF('Rent Roll'!$M28,DP$6,"Y")),
IF(DP$6&gt;'Rent Roll'!$L14,"-",
IF('Rent Roll'!$P14&gt;0,
IF(AND('Rent Roll'!$P14&gt;0,EDATE('Rent Roll'!$K14,'Rent Roll'!$P14*12)&gt;='Commercial Lease'!DP$6),
('Rent Roll'!$H14*'Rent Roll'!$D14/12)*((1+'Rent Roll'!$N14)^DATEDIF('Summary &amp; Purchase Assumptions'!$C$18,DP$6,"Y")),
OFFSET(DO20,0,-DATEDIF(EDATE('Rent Roll'!$K14,'Rent Roll'!$P14*12),DP$6,"M"))*((1+'Rent Roll'!$O14)^(DATEDIF(EDATE('Rent Roll'!$K14,'Rent Roll'!$P14*12),DP$6,"Y")+1))),('Rent Roll'!$H14*'Rent Roll'!$D14/12)*((1+'Rent Roll'!$N14)^DATEDIF('Summary &amp; Purchase Assumptions'!$C$18,DP$6,"Y")))))</f>
        <v>-</v>
      </c>
      <c r="DQ20" s="227" t="str">
        <f ca="1">IF(DQ$6&gt;='Rent Roll'!$M28,('Rent Roll'!$G28*'Rent Roll'!$D14/12)*((1+'Rent Roll'!$X28)^DATEDIF('Rent Roll'!$M28,DQ$6,"Y")),
IF(DQ$6&gt;'Rent Roll'!$L14,"-",
IF('Rent Roll'!$P14&gt;0,
IF(AND('Rent Roll'!$P14&gt;0,EDATE('Rent Roll'!$K14,'Rent Roll'!$P14*12)&gt;='Commercial Lease'!DQ$6),
('Rent Roll'!$H14*'Rent Roll'!$D14/12)*((1+'Rent Roll'!$N14)^DATEDIF('Summary &amp; Purchase Assumptions'!$C$18,DQ$6,"Y")),
OFFSET(DP20,0,-DATEDIF(EDATE('Rent Roll'!$K14,'Rent Roll'!$P14*12),DQ$6,"M"))*((1+'Rent Roll'!$O14)^(DATEDIF(EDATE('Rent Roll'!$K14,'Rent Roll'!$P14*12),DQ$6,"Y")+1))),('Rent Roll'!$H14*'Rent Roll'!$D14/12)*((1+'Rent Roll'!$N14)^DATEDIF('Summary &amp; Purchase Assumptions'!$C$18,DQ$6,"Y")))))</f>
        <v>-</v>
      </c>
      <c r="DR20" s="227" t="str">
        <f ca="1">IF(DR$6&gt;='Rent Roll'!$M28,('Rent Roll'!$G28*'Rent Roll'!$D14/12)*((1+'Rent Roll'!$X28)^DATEDIF('Rent Roll'!$M28,DR$6,"Y")),
IF(DR$6&gt;'Rent Roll'!$L14,"-",
IF('Rent Roll'!$P14&gt;0,
IF(AND('Rent Roll'!$P14&gt;0,EDATE('Rent Roll'!$K14,'Rent Roll'!$P14*12)&gt;='Commercial Lease'!DR$6),
('Rent Roll'!$H14*'Rent Roll'!$D14/12)*((1+'Rent Roll'!$N14)^DATEDIF('Summary &amp; Purchase Assumptions'!$C$18,DR$6,"Y")),
OFFSET(DQ20,0,-DATEDIF(EDATE('Rent Roll'!$K14,'Rent Roll'!$P14*12),DR$6,"M"))*((1+'Rent Roll'!$O14)^(DATEDIF(EDATE('Rent Roll'!$K14,'Rent Roll'!$P14*12),DR$6,"Y")+1))),('Rent Roll'!$H14*'Rent Roll'!$D14/12)*((1+'Rent Roll'!$N14)^DATEDIF('Summary &amp; Purchase Assumptions'!$C$18,DR$6,"Y")))))</f>
        <v>-</v>
      </c>
      <c r="DS20" s="227" t="str">
        <f ca="1">IF(DS$6&gt;='Rent Roll'!$M28,('Rent Roll'!$G28*'Rent Roll'!$D14/12)*((1+'Rent Roll'!$X28)^DATEDIF('Rent Roll'!$M28,DS$6,"Y")),
IF(DS$6&gt;'Rent Roll'!$L14,"-",
IF('Rent Roll'!$P14&gt;0,
IF(AND('Rent Roll'!$P14&gt;0,EDATE('Rent Roll'!$K14,'Rent Roll'!$P14*12)&gt;='Commercial Lease'!DS$6),
('Rent Roll'!$H14*'Rent Roll'!$D14/12)*((1+'Rent Roll'!$N14)^DATEDIF('Summary &amp; Purchase Assumptions'!$C$18,DS$6,"Y")),
OFFSET(DR20,0,-DATEDIF(EDATE('Rent Roll'!$K14,'Rent Roll'!$P14*12),DS$6,"M"))*((1+'Rent Roll'!$O14)^(DATEDIF(EDATE('Rent Roll'!$K14,'Rent Roll'!$P14*12),DS$6,"Y")+1))),('Rent Roll'!$H14*'Rent Roll'!$D14/12)*((1+'Rent Roll'!$N14)^DATEDIF('Summary &amp; Purchase Assumptions'!$C$18,DS$6,"Y")))))</f>
        <v>-</v>
      </c>
      <c r="DT20" s="227" t="str">
        <f ca="1">IF(DT$6&gt;='Rent Roll'!$M28,('Rent Roll'!$G28*'Rent Roll'!$D14/12)*((1+'Rent Roll'!$X28)^DATEDIF('Rent Roll'!$M28,DT$6,"Y")),
IF(DT$6&gt;'Rent Roll'!$L14,"-",
IF('Rent Roll'!$P14&gt;0,
IF(AND('Rent Roll'!$P14&gt;0,EDATE('Rent Roll'!$K14,'Rent Roll'!$P14*12)&gt;='Commercial Lease'!DT$6),
('Rent Roll'!$H14*'Rent Roll'!$D14/12)*((1+'Rent Roll'!$N14)^DATEDIF('Summary &amp; Purchase Assumptions'!$C$18,DT$6,"Y")),
OFFSET(DS20,0,-DATEDIF(EDATE('Rent Roll'!$K14,'Rent Roll'!$P14*12),DT$6,"M"))*((1+'Rent Roll'!$O14)^(DATEDIF(EDATE('Rent Roll'!$K14,'Rent Roll'!$P14*12),DT$6,"Y")+1))),('Rent Roll'!$H14*'Rent Roll'!$D14/12)*((1+'Rent Roll'!$N14)^DATEDIF('Summary &amp; Purchase Assumptions'!$C$18,DT$6,"Y")))))</f>
        <v>-</v>
      </c>
      <c r="DU20" s="227" t="str">
        <f ca="1">IF(DU$6&gt;='Rent Roll'!$M28,('Rent Roll'!$G28*'Rent Roll'!$D14/12)*((1+'Rent Roll'!$X28)^DATEDIF('Rent Roll'!$M28,DU$6,"Y")),
IF(DU$6&gt;'Rent Roll'!$L14,"-",
IF('Rent Roll'!$P14&gt;0,
IF(AND('Rent Roll'!$P14&gt;0,EDATE('Rent Roll'!$K14,'Rent Roll'!$P14*12)&gt;='Commercial Lease'!DU$6),
('Rent Roll'!$H14*'Rent Roll'!$D14/12)*((1+'Rent Roll'!$N14)^DATEDIF('Summary &amp; Purchase Assumptions'!$C$18,DU$6,"Y")),
OFFSET(DT20,0,-DATEDIF(EDATE('Rent Roll'!$K14,'Rent Roll'!$P14*12),DU$6,"M"))*((1+'Rent Roll'!$O14)^(DATEDIF(EDATE('Rent Roll'!$K14,'Rent Roll'!$P14*12),DU$6,"Y")+1))),('Rent Roll'!$H14*'Rent Roll'!$D14/12)*((1+'Rent Roll'!$N14)^DATEDIF('Summary &amp; Purchase Assumptions'!$C$18,DU$6,"Y")))))</f>
        <v>-</v>
      </c>
      <c r="DV20" s="227" t="str">
        <f ca="1">IF(DV$6&gt;='Rent Roll'!$M28,('Rent Roll'!$G28*'Rent Roll'!$D14/12)*((1+'Rent Roll'!$X28)^DATEDIF('Rent Roll'!$M28,DV$6,"Y")),
IF(DV$6&gt;'Rent Roll'!$L14,"-",
IF('Rent Roll'!$P14&gt;0,
IF(AND('Rent Roll'!$P14&gt;0,EDATE('Rent Roll'!$K14,'Rent Roll'!$P14*12)&gt;='Commercial Lease'!DV$6),
('Rent Roll'!$H14*'Rent Roll'!$D14/12)*((1+'Rent Roll'!$N14)^DATEDIF('Summary &amp; Purchase Assumptions'!$C$18,DV$6,"Y")),
OFFSET(DU20,0,-DATEDIF(EDATE('Rent Roll'!$K14,'Rent Roll'!$P14*12),DV$6,"M"))*((1+'Rent Roll'!$O14)^(DATEDIF(EDATE('Rent Roll'!$K14,'Rent Roll'!$P14*12),DV$6,"Y")+1))),('Rent Roll'!$H14*'Rent Roll'!$D14/12)*((1+'Rent Roll'!$N14)^DATEDIF('Summary &amp; Purchase Assumptions'!$C$18,DV$6,"Y")))))</f>
        <v>-</v>
      </c>
      <c r="DW20" s="227" t="str">
        <f ca="1">IF(DW$6&gt;='Rent Roll'!$M28,('Rent Roll'!$G28*'Rent Roll'!$D14/12)*((1+'Rent Roll'!$X28)^DATEDIF('Rent Roll'!$M28,DW$6,"Y")),
IF(DW$6&gt;'Rent Roll'!$L14,"-",
IF('Rent Roll'!$P14&gt;0,
IF(AND('Rent Roll'!$P14&gt;0,EDATE('Rent Roll'!$K14,'Rent Roll'!$P14*12)&gt;='Commercial Lease'!DW$6),
('Rent Roll'!$H14*'Rent Roll'!$D14/12)*((1+'Rent Roll'!$N14)^DATEDIF('Summary &amp; Purchase Assumptions'!$C$18,DW$6,"Y")),
OFFSET(DV20,0,-DATEDIF(EDATE('Rent Roll'!$K14,'Rent Roll'!$P14*12),DW$6,"M"))*((1+'Rent Roll'!$O14)^(DATEDIF(EDATE('Rent Roll'!$K14,'Rent Roll'!$P14*12),DW$6,"Y")+1))),('Rent Roll'!$H14*'Rent Roll'!$D14/12)*((1+'Rent Roll'!$N14)^DATEDIF('Summary &amp; Purchase Assumptions'!$C$18,DW$6,"Y")))))</f>
        <v>-</v>
      </c>
      <c r="DX20" s="227" t="str">
        <f ca="1">IF(DX$6&gt;='Rent Roll'!$M28,('Rent Roll'!$G28*'Rent Roll'!$D14/12)*((1+'Rent Roll'!$X28)^DATEDIF('Rent Roll'!$M28,DX$6,"Y")),
IF(DX$6&gt;'Rent Roll'!$L14,"-",
IF('Rent Roll'!$P14&gt;0,
IF(AND('Rent Roll'!$P14&gt;0,EDATE('Rent Roll'!$K14,'Rent Roll'!$P14*12)&gt;='Commercial Lease'!DX$6),
('Rent Roll'!$H14*'Rent Roll'!$D14/12)*((1+'Rent Roll'!$N14)^DATEDIF('Summary &amp; Purchase Assumptions'!$C$18,DX$6,"Y")),
OFFSET(DW20,0,-DATEDIF(EDATE('Rent Roll'!$K14,'Rent Roll'!$P14*12),DX$6,"M"))*((1+'Rent Roll'!$O14)^(DATEDIF(EDATE('Rent Roll'!$K14,'Rent Roll'!$P14*12),DX$6,"Y")+1))),('Rent Roll'!$H14*'Rent Roll'!$D14/12)*((1+'Rent Roll'!$N14)^DATEDIF('Summary &amp; Purchase Assumptions'!$C$18,DX$6,"Y")))))</f>
        <v>-</v>
      </c>
      <c r="DY20" s="227" t="str">
        <f ca="1">IF(DY$6&gt;='Rent Roll'!$M28,('Rent Roll'!$G28*'Rent Roll'!$D14/12)*((1+'Rent Roll'!$X28)^DATEDIF('Rent Roll'!$M28,DY$6,"Y")),
IF(DY$6&gt;'Rent Roll'!$L14,"-",
IF('Rent Roll'!$P14&gt;0,
IF(AND('Rent Roll'!$P14&gt;0,EDATE('Rent Roll'!$K14,'Rent Roll'!$P14*12)&gt;='Commercial Lease'!DY$6),
('Rent Roll'!$H14*'Rent Roll'!$D14/12)*((1+'Rent Roll'!$N14)^DATEDIF('Summary &amp; Purchase Assumptions'!$C$18,DY$6,"Y")),
OFFSET(DX20,0,-DATEDIF(EDATE('Rent Roll'!$K14,'Rent Roll'!$P14*12),DY$6,"M"))*((1+'Rent Roll'!$O14)^(DATEDIF(EDATE('Rent Roll'!$K14,'Rent Roll'!$P14*12),DY$6,"Y")+1))),('Rent Roll'!$H14*'Rent Roll'!$D14/12)*((1+'Rent Roll'!$N14)^DATEDIF('Summary &amp; Purchase Assumptions'!$C$18,DY$6,"Y")))))</f>
        <v>-</v>
      </c>
      <c r="DZ20" s="227" t="str">
        <f ca="1">IF(DZ$6&gt;='Rent Roll'!$M28,('Rent Roll'!$G28*'Rent Roll'!$D14/12)*((1+'Rent Roll'!$X28)^DATEDIF('Rent Roll'!$M28,DZ$6,"Y")),
IF(DZ$6&gt;'Rent Roll'!$L14,"-",
IF('Rent Roll'!$P14&gt;0,
IF(AND('Rent Roll'!$P14&gt;0,EDATE('Rent Roll'!$K14,'Rent Roll'!$P14*12)&gt;='Commercial Lease'!DZ$6),
('Rent Roll'!$H14*'Rent Roll'!$D14/12)*((1+'Rent Roll'!$N14)^DATEDIF('Summary &amp; Purchase Assumptions'!$C$18,DZ$6,"Y")),
OFFSET(DY20,0,-DATEDIF(EDATE('Rent Roll'!$K14,'Rent Roll'!$P14*12),DZ$6,"M"))*((1+'Rent Roll'!$O14)^(DATEDIF(EDATE('Rent Roll'!$K14,'Rent Roll'!$P14*12),DZ$6,"Y")+1))),('Rent Roll'!$H14*'Rent Roll'!$D14/12)*((1+'Rent Roll'!$N14)^DATEDIF('Summary &amp; Purchase Assumptions'!$C$18,DZ$6,"Y")))))</f>
        <v>-</v>
      </c>
      <c r="EA20" s="227" t="str">
        <f ca="1">IF(EA$6&gt;='Rent Roll'!$M28,('Rent Roll'!$G28*'Rent Roll'!$D14/12)*((1+'Rent Roll'!$X28)^DATEDIF('Rent Roll'!$M28,EA$6,"Y")),
IF(EA$6&gt;'Rent Roll'!$L14,"-",
IF('Rent Roll'!$P14&gt;0,
IF(AND('Rent Roll'!$P14&gt;0,EDATE('Rent Roll'!$K14,'Rent Roll'!$P14*12)&gt;='Commercial Lease'!EA$6),
('Rent Roll'!$H14*'Rent Roll'!$D14/12)*((1+'Rent Roll'!$N14)^DATEDIF('Summary &amp; Purchase Assumptions'!$C$18,EA$6,"Y")),
OFFSET(DZ20,0,-DATEDIF(EDATE('Rent Roll'!$K14,'Rent Roll'!$P14*12),EA$6,"M"))*((1+'Rent Roll'!$O14)^(DATEDIF(EDATE('Rent Roll'!$K14,'Rent Roll'!$P14*12),EA$6,"Y")+1))),('Rent Roll'!$H14*'Rent Roll'!$D14/12)*((1+'Rent Roll'!$N14)^DATEDIF('Summary &amp; Purchase Assumptions'!$C$18,EA$6,"Y")))))</f>
        <v>-</v>
      </c>
      <c r="EB20" s="227" t="str">
        <f ca="1">IF(EB$6&gt;='Rent Roll'!$M28,('Rent Roll'!$G28*'Rent Roll'!$D14/12)*((1+'Rent Roll'!$X28)^DATEDIF('Rent Roll'!$M28,EB$6,"Y")),
IF(EB$6&gt;'Rent Roll'!$L14,"-",
IF('Rent Roll'!$P14&gt;0,
IF(AND('Rent Roll'!$P14&gt;0,EDATE('Rent Roll'!$K14,'Rent Roll'!$P14*12)&gt;='Commercial Lease'!EB$6),
('Rent Roll'!$H14*'Rent Roll'!$D14/12)*((1+'Rent Roll'!$N14)^DATEDIF('Summary &amp; Purchase Assumptions'!$C$18,EB$6,"Y")),
OFFSET(EA20,0,-DATEDIF(EDATE('Rent Roll'!$K14,'Rent Roll'!$P14*12),EB$6,"M"))*((1+'Rent Roll'!$O14)^(DATEDIF(EDATE('Rent Roll'!$K14,'Rent Roll'!$P14*12),EB$6,"Y")+1))),('Rent Roll'!$H14*'Rent Roll'!$D14/12)*((1+'Rent Roll'!$N14)^DATEDIF('Summary &amp; Purchase Assumptions'!$C$18,EB$6,"Y")))))</f>
        <v>-</v>
      </c>
      <c r="EC20" s="227" t="str">
        <f ca="1">IF(EC$6&gt;='Rent Roll'!$M28,('Rent Roll'!$G28*'Rent Roll'!$D14/12)*((1+'Rent Roll'!$X28)^DATEDIF('Rent Roll'!$M28,EC$6,"Y")),
IF(EC$6&gt;'Rent Roll'!$L14,"-",
IF('Rent Roll'!$P14&gt;0,
IF(AND('Rent Roll'!$P14&gt;0,EDATE('Rent Roll'!$K14,'Rent Roll'!$P14*12)&gt;='Commercial Lease'!EC$6),
('Rent Roll'!$H14*'Rent Roll'!$D14/12)*((1+'Rent Roll'!$N14)^DATEDIF('Summary &amp; Purchase Assumptions'!$C$18,EC$6,"Y")),
OFFSET(EB20,0,-DATEDIF(EDATE('Rent Roll'!$K14,'Rent Roll'!$P14*12),EC$6,"M"))*((1+'Rent Roll'!$O14)^(DATEDIF(EDATE('Rent Roll'!$K14,'Rent Roll'!$P14*12),EC$6,"Y")+1))),('Rent Roll'!$H14*'Rent Roll'!$D14/12)*((1+'Rent Roll'!$N14)^DATEDIF('Summary &amp; Purchase Assumptions'!$C$18,EC$6,"Y")))))</f>
        <v>-</v>
      </c>
      <c r="ED20" s="227" t="str">
        <f ca="1">IF(ED$6&gt;='Rent Roll'!$M28,('Rent Roll'!$G28*'Rent Roll'!$D14/12)*((1+'Rent Roll'!$X28)^DATEDIF('Rent Roll'!$M28,ED$6,"Y")),
IF(ED$6&gt;'Rent Roll'!$L14,"-",
IF('Rent Roll'!$P14&gt;0,
IF(AND('Rent Roll'!$P14&gt;0,EDATE('Rent Roll'!$K14,'Rent Roll'!$P14*12)&gt;='Commercial Lease'!ED$6),
('Rent Roll'!$H14*'Rent Roll'!$D14/12)*((1+'Rent Roll'!$N14)^DATEDIF('Summary &amp; Purchase Assumptions'!$C$18,ED$6,"Y")),
OFFSET(EC20,0,-DATEDIF(EDATE('Rent Roll'!$K14,'Rent Roll'!$P14*12),ED$6,"M"))*((1+'Rent Roll'!$O14)^(DATEDIF(EDATE('Rent Roll'!$K14,'Rent Roll'!$P14*12),ED$6,"Y")+1))),('Rent Roll'!$H14*'Rent Roll'!$D14/12)*((1+'Rent Roll'!$N14)^DATEDIF('Summary &amp; Purchase Assumptions'!$C$18,ED$6,"Y")))))</f>
        <v>-</v>
      </c>
      <c r="EE20" s="227" t="str">
        <f ca="1">IF(EE$6&gt;='Rent Roll'!$M28,('Rent Roll'!$G28*'Rent Roll'!$D14/12)*((1+'Rent Roll'!$X28)^DATEDIF('Rent Roll'!$M28,EE$6,"Y")),
IF(EE$6&gt;'Rent Roll'!$L14,"-",
IF('Rent Roll'!$P14&gt;0,
IF(AND('Rent Roll'!$P14&gt;0,EDATE('Rent Roll'!$K14,'Rent Roll'!$P14*12)&gt;='Commercial Lease'!EE$6),
('Rent Roll'!$H14*'Rent Roll'!$D14/12)*((1+'Rent Roll'!$N14)^DATEDIF('Summary &amp; Purchase Assumptions'!$C$18,EE$6,"Y")),
OFFSET(ED20,0,-DATEDIF(EDATE('Rent Roll'!$K14,'Rent Roll'!$P14*12),EE$6,"M"))*((1+'Rent Roll'!$O14)^(DATEDIF(EDATE('Rent Roll'!$K14,'Rent Roll'!$P14*12),EE$6,"Y")+1))),('Rent Roll'!$H14*'Rent Roll'!$D14/12)*((1+'Rent Roll'!$N14)^DATEDIF('Summary &amp; Purchase Assumptions'!$C$18,EE$6,"Y")))))</f>
        <v>-</v>
      </c>
      <c r="EF20" s="227" t="str">
        <f ca="1">IF(EF$6&gt;='Rent Roll'!$M28,('Rent Roll'!$G28*'Rent Roll'!$D14/12)*((1+'Rent Roll'!$X28)^DATEDIF('Rent Roll'!$M28,EF$6,"Y")),
IF(EF$6&gt;'Rent Roll'!$L14,"-",
IF('Rent Roll'!$P14&gt;0,
IF(AND('Rent Roll'!$P14&gt;0,EDATE('Rent Roll'!$K14,'Rent Roll'!$P14*12)&gt;='Commercial Lease'!EF$6),
('Rent Roll'!$H14*'Rent Roll'!$D14/12)*((1+'Rent Roll'!$N14)^DATEDIF('Summary &amp; Purchase Assumptions'!$C$18,EF$6,"Y")),
OFFSET(EE20,0,-DATEDIF(EDATE('Rent Roll'!$K14,'Rent Roll'!$P14*12),EF$6,"M"))*((1+'Rent Roll'!$O14)^(DATEDIF(EDATE('Rent Roll'!$K14,'Rent Roll'!$P14*12),EF$6,"Y")+1))),('Rent Roll'!$H14*'Rent Roll'!$D14/12)*((1+'Rent Roll'!$N14)^DATEDIF('Summary &amp; Purchase Assumptions'!$C$18,EF$6,"Y")))))</f>
        <v>-</v>
      </c>
      <c r="EG20" s="224" t="str">
        <f ca="1">IF(EG$6&gt;='Rent Roll'!$M28,('Rent Roll'!$G28*'Rent Roll'!$D14/12)*((1+'Rent Roll'!$X28)^DATEDIF('Rent Roll'!$M28,EG$6,"Y")),
IF(EG$6&gt;'Rent Roll'!$L14,"-",
IF('Rent Roll'!$P14&gt;0,
IF(AND('Rent Roll'!$P14&gt;0,EDATE('Rent Roll'!$K14,'Rent Roll'!$P14*12)&gt;='Commercial Lease'!EG$6),
('Rent Roll'!$H14*'Rent Roll'!$D14/12)*((1+'Rent Roll'!$N14)^DATEDIF('Summary &amp; Purchase Assumptions'!$C$18,EG$6,"Y")),
OFFSET(EF20,0,-DATEDIF(EDATE('Rent Roll'!$K14,'Rent Roll'!$P14*12),EG$6,"M"))*((1+'Rent Roll'!$O14)^(DATEDIF(EDATE('Rent Roll'!$K14,'Rent Roll'!$P14*12),EG$6,"Y")+1))),('Rent Roll'!$H14*'Rent Roll'!$D14/12)*((1+'Rent Roll'!$N14)^DATEDIF('Summary &amp; Purchase Assumptions'!$C$18,EG$6,"Y")))))</f>
        <v>-</v>
      </c>
      <c r="EH20" s="277" t="s">
        <v>106</v>
      </c>
    </row>
    <row r="21" spans="2:138" ht="15.75" thickBot="1" x14ac:dyDescent="0.3">
      <c r="B21" s="154"/>
      <c r="C21" s="374"/>
      <c r="D21" s="155" t="s">
        <v>19</v>
      </c>
      <c r="E21" s="334">
        <f t="shared" ref="E21:AJ21" ca="1" si="25">SUM(E10:E20)</f>
        <v>4224006.5082173087</v>
      </c>
      <c r="F21" s="312">
        <f t="shared" si="25"/>
        <v>27833.739088263821</v>
      </c>
      <c r="G21" s="312">
        <f t="shared" ca="1" si="25"/>
        <v>27833.739088263821</v>
      </c>
      <c r="H21" s="312">
        <f t="shared" ca="1" si="25"/>
        <v>27833.739088263821</v>
      </c>
      <c r="I21" s="312">
        <f t="shared" ca="1" si="25"/>
        <v>27833.739088263821</v>
      </c>
      <c r="J21" s="312">
        <f t="shared" ca="1" si="25"/>
        <v>27833.739088263821</v>
      </c>
      <c r="K21" s="312">
        <f t="shared" ca="1" si="25"/>
        <v>27833.739088263821</v>
      </c>
      <c r="L21" s="312">
        <f t="shared" ca="1" si="25"/>
        <v>27833.739088263821</v>
      </c>
      <c r="M21" s="312">
        <f t="shared" ca="1" si="25"/>
        <v>27833.739088263821</v>
      </c>
      <c r="N21" s="312">
        <f t="shared" ca="1" si="25"/>
        <v>27833.739088263821</v>
      </c>
      <c r="O21" s="312">
        <f t="shared" ca="1" si="25"/>
        <v>27833.739088263821</v>
      </c>
      <c r="P21" s="312">
        <f t="shared" ca="1" si="25"/>
        <v>27833.739088263821</v>
      </c>
      <c r="Q21" s="312">
        <f t="shared" ca="1" si="25"/>
        <v>27833.739088263821</v>
      </c>
      <c r="R21" s="312">
        <f t="shared" ca="1" si="25"/>
        <v>28668.751260911737</v>
      </c>
      <c r="S21" s="312">
        <f t="shared" ca="1" si="25"/>
        <v>28668.751260911737</v>
      </c>
      <c r="T21" s="312">
        <f t="shared" ca="1" si="25"/>
        <v>28668.751260911737</v>
      </c>
      <c r="U21" s="312">
        <f t="shared" ca="1" si="25"/>
        <v>28668.751260911737</v>
      </c>
      <c r="V21" s="312">
        <f t="shared" ca="1" si="25"/>
        <v>28668.751260911737</v>
      </c>
      <c r="W21" s="312">
        <f t="shared" ca="1" si="25"/>
        <v>28668.751260911737</v>
      </c>
      <c r="X21" s="312">
        <f t="shared" ca="1" si="25"/>
        <v>28668.751260911737</v>
      </c>
      <c r="Y21" s="312">
        <f t="shared" ca="1" si="25"/>
        <v>28668.751260911737</v>
      </c>
      <c r="Z21" s="312">
        <f t="shared" ca="1" si="25"/>
        <v>28668.751260911737</v>
      </c>
      <c r="AA21" s="312">
        <f t="shared" ca="1" si="25"/>
        <v>28668.751260911737</v>
      </c>
      <c r="AB21" s="312">
        <f t="shared" ca="1" si="25"/>
        <v>28668.751260911737</v>
      </c>
      <c r="AC21" s="312">
        <f t="shared" ca="1" si="25"/>
        <v>28668.751260911737</v>
      </c>
      <c r="AD21" s="312">
        <f t="shared" ca="1" si="25"/>
        <v>29528.813798739087</v>
      </c>
      <c r="AE21" s="312">
        <f t="shared" ca="1" si="25"/>
        <v>29528.813798739087</v>
      </c>
      <c r="AF21" s="312">
        <f t="shared" ca="1" si="25"/>
        <v>29528.813798739087</v>
      </c>
      <c r="AG21" s="312">
        <f t="shared" ca="1" si="25"/>
        <v>29528.813798739087</v>
      </c>
      <c r="AH21" s="312">
        <f t="shared" ca="1" si="25"/>
        <v>29528.813798739087</v>
      </c>
      <c r="AI21" s="312">
        <f t="shared" ca="1" si="25"/>
        <v>29528.813798739087</v>
      </c>
      <c r="AJ21" s="312">
        <f t="shared" ca="1" si="25"/>
        <v>29528.813798739087</v>
      </c>
      <c r="AK21" s="312">
        <f t="shared" ref="AK21:BP21" ca="1" si="26">SUM(AK10:AK20)</f>
        <v>29528.813798739087</v>
      </c>
      <c r="AL21" s="312">
        <f t="shared" ca="1" si="26"/>
        <v>29528.813798739087</v>
      </c>
      <c r="AM21" s="312">
        <f t="shared" ca="1" si="26"/>
        <v>29528.813798739087</v>
      </c>
      <c r="AN21" s="312">
        <f t="shared" ca="1" si="26"/>
        <v>29528.813798739087</v>
      </c>
      <c r="AO21" s="312">
        <f t="shared" ca="1" si="26"/>
        <v>29528.813798739087</v>
      </c>
      <c r="AP21" s="312">
        <f t="shared" ca="1" si="26"/>
        <v>30414.678212701256</v>
      </c>
      <c r="AQ21" s="312">
        <f t="shared" ca="1" si="26"/>
        <v>30414.678212701256</v>
      </c>
      <c r="AR21" s="312">
        <f t="shared" ca="1" si="26"/>
        <v>30414.678212701256</v>
      </c>
      <c r="AS21" s="312">
        <f t="shared" ca="1" si="26"/>
        <v>30414.678212701256</v>
      </c>
      <c r="AT21" s="312">
        <f t="shared" ca="1" si="26"/>
        <v>30414.678212701256</v>
      </c>
      <c r="AU21" s="312">
        <f t="shared" ca="1" si="26"/>
        <v>30414.678212701256</v>
      </c>
      <c r="AV21" s="312">
        <f t="shared" ca="1" si="26"/>
        <v>30414.678212701256</v>
      </c>
      <c r="AW21" s="312">
        <f t="shared" ca="1" si="26"/>
        <v>30414.678212701256</v>
      </c>
      <c r="AX21" s="312">
        <f t="shared" ca="1" si="26"/>
        <v>30414.678212701256</v>
      </c>
      <c r="AY21" s="312">
        <f t="shared" ca="1" si="26"/>
        <v>30414.678212701256</v>
      </c>
      <c r="AZ21" s="312">
        <f t="shared" ca="1" si="26"/>
        <v>30414.678212701256</v>
      </c>
      <c r="BA21" s="312">
        <f t="shared" ca="1" si="26"/>
        <v>30414.678212701256</v>
      </c>
      <c r="BB21" s="312">
        <f t="shared" ca="1" si="26"/>
        <v>31327.118559082301</v>
      </c>
      <c r="BC21" s="312">
        <f t="shared" ca="1" si="26"/>
        <v>31327.118559082301</v>
      </c>
      <c r="BD21" s="312">
        <f t="shared" ca="1" si="26"/>
        <v>31327.118559082301</v>
      </c>
      <c r="BE21" s="312">
        <f t="shared" ca="1" si="26"/>
        <v>31327.118559082301</v>
      </c>
      <c r="BF21" s="312">
        <f t="shared" ca="1" si="26"/>
        <v>31327.118559082301</v>
      </c>
      <c r="BG21" s="312">
        <f t="shared" ca="1" si="26"/>
        <v>31327.118559082301</v>
      </c>
      <c r="BH21" s="312">
        <f t="shared" ca="1" si="26"/>
        <v>31327.118559082301</v>
      </c>
      <c r="BI21" s="312">
        <f t="shared" ca="1" si="26"/>
        <v>31327.118559082301</v>
      </c>
      <c r="BJ21" s="312">
        <f t="shared" ca="1" si="26"/>
        <v>31327.118559082301</v>
      </c>
      <c r="BK21" s="312">
        <f t="shared" ca="1" si="26"/>
        <v>31327.118559082301</v>
      </c>
      <c r="BL21" s="312">
        <f t="shared" ca="1" si="26"/>
        <v>31327.118559082301</v>
      </c>
      <c r="BM21" s="312">
        <f t="shared" ca="1" si="26"/>
        <v>31327.118559082301</v>
      </c>
      <c r="BN21" s="312">
        <f t="shared" ca="1" si="26"/>
        <v>32266.932115854761</v>
      </c>
      <c r="BO21" s="312">
        <f t="shared" ca="1" si="26"/>
        <v>32266.932115854761</v>
      </c>
      <c r="BP21" s="312">
        <f t="shared" ca="1" si="26"/>
        <v>32266.932115854761</v>
      </c>
      <c r="BQ21" s="312">
        <f t="shared" ref="BQ21:CV21" ca="1" si="27">SUM(BQ10:BQ20)</f>
        <v>32266.932115854761</v>
      </c>
      <c r="BR21" s="312">
        <f t="shared" ca="1" si="27"/>
        <v>32266.932115854761</v>
      </c>
      <c r="BS21" s="312">
        <f t="shared" ca="1" si="27"/>
        <v>32266.932115854761</v>
      </c>
      <c r="BT21" s="312">
        <f t="shared" ca="1" si="27"/>
        <v>32266.932115854761</v>
      </c>
      <c r="BU21" s="312">
        <f t="shared" ca="1" si="27"/>
        <v>32266.932115854761</v>
      </c>
      <c r="BV21" s="312">
        <f t="shared" ca="1" si="27"/>
        <v>32266.932115854761</v>
      </c>
      <c r="BW21" s="312">
        <f t="shared" ca="1" si="27"/>
        <v>32266.932115854761</v>
      </c>
      <c r="BX21" s="312">
        <f t="shared" ca="1" si="27"/>
        <v>32266.932115854761</v>
      </c>
      <c r="BY21" s="312">
        <f t="shared" ca="1" si="27"/>
        <v>32266.932115854761</v>
      </c>
      <c r="BZ21" s="312">
        <f t="shared" ca="1" si="27"/>
        <v>33234.940079330408</v>
      </c>
      <c r="CA21" s="312">
        <f t="shared" ca="1" si="27"/>
        <v>33234.940079330408</v>
      </c>
      <c r="CB21" s="312">
        <f t="shared" ca="1" si="27"/>
        <v>33234.940079330408</v>
      </c>
      <c r="CC21" s="312">
        <f t="shared" ca="1" si="27"/>
        <v>33234.940079330408</v>
      </c>
      <c r="CD21" s="312">
        <f t="shared" ca="1" si="27"/>
        <v>33234.940079330408</v>
      </c>
      <c r="CE21" s="312">
        <f t="shared" ca="1" si="27"/>
        <v>33234.940079330408</v>
      </c>
      <c r="CF21" s="312">
        <f t="shared" ca="1" si="27"/>
        <v>33234.940079330408</v>
      </c>
      <c r="CG21" s="312">
        <f t="shared" ca="1" si="27"/>
        <v>33234.940079330408</v>
      </c>
      <c r="CH21" s="312">
        <f t="shared" ca="1" si="27"/>
        <v>33234.940079330408</v>
      </c>
      <c r="CI21" s="312">
        <f t="shared" ca="1" si="27"/>
        <v>33234.940079330408</v>
      </c>
      <c r="CJ21" s="312">
        <f t="shared" ca="1" si="27"/>
        <v>33234.940079330408</v>
      </c>
      <c r="CK21" s="312">
        <f t="shared" ca="1" si="27"/>
        <v>33234.940079330408</v>
      </c>
      <c r="CL21" s="312">
        <f t="shared" ca="1" si="27"/>
        <v>34231.988281710321</v>
      </c>
      <c r="CM21" s="312">
        <f t="shared" ca="1" si="27"/>
        <v>34231.988281710321</v>
      </c>
      <c r="CN21" s="312">
        <f t="shared" ca="1" si="27"/>
        <v>34231.988281710321</v>
      </c>
      <c r="CO21" s="312">
        <f t="shared" ca="1" si="27"/>
        <v>29510.334725612345</v>
      </c>
      <c r="CP21" s="312">
        <f t="shared" ca="1" si="27"/>
        <v>29510.334725612345</v>
      </c>
      <c r="CQ21" s="312">
        <f t="shared" ca="1" si="27"/>
        <v>34639.515937513424</v>
      </c>
      <c r="CR21" s="312">
        <f t="shared" ca="1" si="27"/>
        <v>34639.515937513424</v>
      </c>
      <c r="CS21" s="312">
        <f t="shared" ca="1" si="27"/>
        <v>34639.515937513424</v>
      </c>
      <c r="CT21" s="312">
        <f t="shared" ca="1" si="27"/>
        <v>34639.515937513424</v>
      </c>
      <c r="CU21" s="312">
        <f t="shared" ca="1" si="27"/>
        <v>34639.515937513424</v>
      </c>
      <c r="CV21" s="312">
        <f t="shared" ca="1" si="27"/>
        <v>34639.515937513424</v>
      </c>
      <c r="CW21" s="312">
        <f t="shared" ref="CW21:EB21" ca="1" si="28">SUM(CW10:CW20)</f>
        <v>34639.515937513424</v>
      </c>
      <c r="CX21" s="312">
        <f t="shared" ca="1" si="28"/>
        <v>35524.825979281784</v>
      </c>
      <c r="CY21" s="312">
        <f t="shared" ca="1" si="28"/>
        <v>35524.825979281784</v>
      </c>
      <c r="CZ21" s="312">
        <f t="shared" ca="1" si="28"/>
        <v>35524.825979281784</v>
      </c>
      <c r="DA21" s="312">
        <f t="shared" ca="1" si="28"/>
        <v>35524.825979281784</v>
      </c>
      <c r="DB21" s="312">
        <f t="shared" ca="1" si="28"/>
        <v>35524.825979281784</v>
      </c>
      <c r="DC21" s="312">
        <f t="shared" ca="1" si="28"/>
        <v>35647.086453416749</v>
      </c>
      <c r="DD21" s="312">
        <f t="shared" ca="1" si="28"/>
        <v>35647.086453416749</v>
      </c>
      <c r="DE21" s="312">
        <f t="shared" ca="1" si="28"/>
        <v>35647.086453416749</v>
      </c>
      <c r="DF21" s="312">
        <f t="shared" ca="1" si="28"/>
        <v>35647.086453416749</v>
      </c>
      <c r="DG21" s="312">
        <f t="shared" ca="1" si="28"/>
        <v>35647.086453416749</v>
      </c>
      <c r="DH21" s="312">
        <f t="shared" ca="1" si="28"/>
        <v>35647.086453416749</v>
      </c>
      <c r="DI21" s="312">
        <f t="shared" ca="1" si="28"/>
        <v>35647.086453416749</v>
      </c>
      <c r="DJ21" s="312">
        <f t="shared" ca="1" si="28"/>
        <v>27792.851845525576</v>
      </c>
      <c r="DK21" s="312">
        <f t="shared" ca="1" si="28"/>
        <v>27792.851845525576</v>
      </c>
      <c r="DL21" s="312">
        <f t="shared" ca="1" si="28"/>
        <v>37069.47110181232</v>
      </c>
      <c r="DM21" s="312">
        <f t="shared" ca="1" si="28"/>
        <v>37069.47110181232</v>
      </c>
      <c r="DN21" s="312">
        <f t="shared" ca="1" si="28"/>
        <v>37069.47110181232</v>
      </c>
      <c r="DO21" s="312">
        <f t="shared" ca="1" si="28"/>
        <v>37194.645807852561</v>
      </c>
      <c r="DP21" s="312">
        <f t="shared" ca="1" si="28"/>
        <v>37194.645807852561</v>
      </c>
      <c r="DQ21" s="312">
        <f t="shared" ca="1" si="28"/>
        <v>37194.645807852561</v>
      </c>
      <c r="DR21" s="312">
        <f t="shared" ca="1" si="28"/>
        <v>37194.645807852561</v>
      </c>
      <c r="DS21" s="312">
        <f t="shared" ca="1" si="28"/>
        <v>37194.645807852561</v>
      </c>
      <c r="DT21" s="312">
        <f t="shared" ca="1" si="28"/>
        <v>37194.645807852561</v>
      </c>
      <c r="DU21" s="312">
        <f t="shared" ca="1" si="28"/>
        <v>37194.645807852561</v>
      </c>
      <c r="DV21" s="312">
        <f t="shared" ca="1" si="28"/>
        <v>24671.640163691711</v>
      </c>
      <c r="DW21" s="312">
        <f t="shared" ca="1" si="28"/>
        <v>24671.640163691711</v>
      </c>
      <c r="DX21" s="312">
        <f t="shared" ca="1" si="28"/>
        <v>27389.592372392046</v>
      </c>
      <c r="DY21" s="312">
        <f t="shared" ca="1" si="28"/>
        <v>27389.592372392046</v>
      </c>
      <c r="DZ21" s="312">
        <f t="shared" ca="1" si="28"/>
        <v>37647.954796194193</v>
      </c>
      <c r="EA21" s="312">
        <f t="shared" ca="1" si="28"/>
        <v>37776.113198516156</v>
      </c>
      <c r="EB21" s="312">
        <f t="shared" ca="1" si="28"/>
        <v>37776.113198516156</v>
      </c>
      <c r="EC21" s="312">
        <f t="shared" ref="EC21:EG21" ca="1" si="29">SUM(EC10:EC20)</f>
        <v>37776.113198516156</v>
      </c>
      <c r="ED21" s="312">
        <f t="shared" ca="1" si="29"/>
        <v>37776.113198516156</v>
      </c>
      <c r="EE21" s="312">
        <f t="shared" ca="1" si="29"/>
        <v>37776.113198516156</v>
      </c>
      <c r="EF21" s="312">
        <f t="shared" ca="1" si="29"/>
        <v>37776.113198516156</v>
      </c>
      <c r="EG21" s="313">
        <f t="shared" ca="1" si="29"/>
        <v>37776.113198516156</v>
      </c>
      <c r="EH21" s="277" t="s">
        <v>106</v>
      </c>
    </row>
    <row r="22" spans="2:138" ht="15.75" thickTop="1" x14ac:dyDescent="0.25">
      <c r="B22" s="152"/>
      <c r="C22" s="156"/>
      <c r="D22" s="153"/>
      <c r="E22" s="355"/>
      <c r="F22" s="314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E22" s="314"/>
      <c r="BF22" s="314"/>
      <c r="BG22" s="314"/>
      <c r="BH22" s="314"/>
      <c r="BI22" s="314"/>
      <c r="BJ22" s="314"/>
      <c r="BK22" s="314"/>
      <c r="BL22" s="314"/>
      <c r="BM22" s="314"/>
      <c r="BN22" s="314"/>
      <c r="BO22" s="314"/>
      <c r="BP22" s="314"/>
      <c r="BQ22" s="314"/>
      <c r="BR22" s="314"/>
      <c r="BS22" s="314"/>
      <c r="BT22" s="314"/>
      <c r="BU22" s="314"/>
      <c r="BV22" s="314"/>
      <c r="BW22" s="314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4"/>
      <c r="CK22" s="314"/>
      <c r="CL22" s="314"/>
      <c r="CM22" s="314"/>
      <c r="CN22" s="314"/>
      <c r="CO22" s="314"/>
      <c r="CP22" s="314"/>
      <c r="CQ22" s="314"/>
      <c r="CR22" s="314"/>
      <c r="CS22" s="314"/>
      <c r="CT22" s="314"/>
      <c r="CU22" s="314"/>
      <c r="CV22" s="314"/>
      <c r="CW22" s="314"/>
      <c r="CX22" s="314"/>
      <c r="CY22" s="314"/>
      <c r="CZ22" s="314"/>
      <c r="DA22" s="314"/>
      <c r="DB22" s="314"/>
      <c r="DC22" s="314"/>
      <c r="DD22" s="314"/>
      <c r="DE22" s="314"/>
      <c r="DF22" s="314"/>
      <c r="DG22" s="314"/>
      <c r="DH22" s="314"/>
      <c r="DI22" s="314"/>
      <c r="DJ22" s="314"/>
      <c r="DK22" s="314"/>
      <c r="DL22" s="314"/>
      <c r="DM22" s="314"/>
      <c r="DN22" s="314"/>
      <c r="DO22" s="314"/>
      <c r="DP22" s="314"/>
      <c r="DQ22" s="314"/>
      <c r="DR22" s="314"/>
      <c r="DS22" s="314"/>
      <c r="DT22" s="314"/>
      <c r="DU22" s="314"/>
      <c r="DV22" s="314"/>
      <c r="DW22" s="314"/>
      <c r="DX22" s="314"/>
      <c r="DY22" s="314"/>
      <c r="DZ22" s="314"/>
      <c r="EA22" s="314"/>
      <c r="EB22" s="314"/>
      <c r="EC22" s="314"/>
      <c r="ED22" s="314"/>
      <c r="EE22" s="314"/>
      <c r="EF22" s="314"/>
      <c r="EG22" s="315"/>
      <c r="EH22" s="277" t="s">
        <v>106</v>
      </c>
    </row>
    <row r="23" spans="2:138" ht="15" x14ac:dyDescent="0.25">
      <c r="B23" s="738" t="s">
        <v>107</v>
      </c>
      <c r="C23" s="739"/>
      <c r="D23" s="740"/>
      <c r="E23" s="33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16"/>
      <c r="AW23" s="316"/>
      <c r="AX23" s="316"/>
      <c r="AY23" s="316"/>
      <c r="AZ23" s="316"/>
      <c r="BA23" s="316"/>
      <c r="BB23" s="316"/>
      <c r="BC23" s="316"/>
      <c r="BD23" s="316"/>
      <c r="BE23" s="316"/>
      <c r="BF23" s="316"/>
      <c r="BG23" s="316"/>
      <c r="BH23" s="316"/>
      <c r="BI23" s="316"/>
      <c r="BJ23" s="316"/>
      <c r="BK23" s="316"/>
      <c r="BL23" s="316"/>
      <c r="BM23" s="316"/>
      <c r="BN23" s="316"/>
      <c r="BO23" s="316"/>
      <c r="BP23" s="316"/>
      <c r="BQ23" s="316"/>
      <c r="BR23" s="316"/>
      <c r="BS23" s="316"/>
      <c r="BT23" s="316"/>
      <c r="BU23" s="316"/>
      <c r="BV23" s="316"/>
      <c r="BW23" s="316"/>
      <c r="BX23" s="316"/>
      <c r="BY23" s="316"/>
      <c r="BZ23" s="316"/>
      <c r="CA23" s="316"/>
      <c r="CB23" s="316"/>
      <c r="CC23" s="316"/>
      <c r="CD23" s="316"/>
      <c r="CE23" s="316"/>
      <c r="CF23" s="316"/>
      <c r="CG23" s="316"/>
      <c r="CH23" s="316"/>
      <c r="CI23" s="316"/>
      <c r="CJ23" s="316"/>
      <c r="CK23" s="316"/>
      <c r="CL23" s="316"/>
      <c r="CM23" s="316"/>
      <c r="CN23" s="316"/>
      <c r="CO23" s="316"/>
      <c r="CP23" s="316"/>
      <c r="CQ23" s="316"/>
      <c r="CR23" s="316"/>
      <c r="CS23" s="316"/>
      <c r="CT23" s="316"/>
      <c r="CU23" s="316"/>
      <c r="CV23" s="316"/>
      <c r="CW23" s="316"/>
      <c r="CX23" s="316"/>
      <c r="CY23" s="316"/>
      <c r="CZ23" s="316"/>
      <c r="DA23" s="316"/>
      <c r="DB23" s="316"/>
      <c r="DC23" s="316"/>
      <c r="DD23" s="316"/>
      <c r="DE23" s="316"/>
      <c r="DF23" s="316"/>
      <c r="DG23" s="316"/>
      <c r="DH23" s="316"/>
      <c r="DI23" s="316"/>
      <c r="DJ23" s="316"/>
      <c r="DK23" s="316"/>
      <c r="DL23" s="316"/>
      <c r="DM23" s="316"/>
      <c r="DN23" s="316"/>
      <c r="DO23" s="316"/>
      <c r="DP23" s="316"/>
      <c r="DQ23" s="316"/>
      <c r="DR23" s="316"/>
      <c r="DS23" s="316"/>
      <c r="DT23" s="316"/>
      <c r="DU23" s="316"/>
      <c r="DV23" s="316"/>
      <c r="DW23" s="316"/>
      <c r="DX23" s="316"/>
      <c r="DY23" s="316"/>
      <c r="DZ23" s="316"/>
      <c r="EA23" s="316"/>
      <c r="EB23" s="316"/>
      <c r="EC23" s="316"/>
      <c r="ED23" s="316"/>
      <c r="EE23" s="316"/>
      <c r="EF23" s="316"/>
      <c r="EG23" s="317"/>
      <c r="EH23" s="277" t="s">
        <v>106</v>
      </c>
    </row>
    <row r="24" spans="2:138" ht="15" x14ac:dyDescent="0.25">
      <c r="B24" s="735"/>
      <c r="C24" s="736"/>
      <c r="D24" s="737" t="str">
        <f>CONCATENATE('Rent Roll'!B4&amp;" - "&amp;'Rent Roll'!C4)</f>
        <v>1 Brown-Comm 1 - LLC, New River Health &amp; Wellness, L</v>
      </c>
      <c r="E24" s="21">
        <f t="shared" ref="E24:E34" si="30">SUM(F24:EG24)</f>
        <v>0</v>
      </c>
      <c r="F24" s="227" t="str">
        <f>IFERROR(
IF(AND(F$6&gt;='Rent Roll'!$M18,EDATE('Rent Roll'!$M18,ROUNDDOWN('Rent Roll'!$Q18,0))-1&gt;=F$6),-F10,
IF(AND(F$6&gt;='Rent Roll'!$K10,EDATE('Rent Roll'!$K10,ROUNDDOWN('Rent Roll'!$M4,0))-1&gt;=F$6),-F10,
"-")),"-")</f>
        <v>-</v>
      </c>
      <c r="G24" s="227" t="str">
        <f>IFERROR(
IF(AND(G$6&gt;='Rent Roll'!$M18,EDATE('Rent Roll'!$M18,ROUNDDOWN('Rent Roll'!$Q18,0))-1&gt;=G$6),-G10,
IF(AND(G$6&gt;='Rent Roll'!$K10,EDATE('Rent Roll'!$K10,ROUNDDOWN('Rent Roll'!$M4,0))-1&gt;=G$6),-G10,
"-")),"-")</f>
        <v>-</v>
      </c>
      <c r="H24" s="227" t="str">
        <f>IFERROR(
IF(AND(H$6&gt;='Rent Roll'!$M18,EDATE('Rent Roll'!$M18,ROUNDDOWN('Rent Roll'!$Q18,0))-1&gt;=H$6),-H10,
IF(AND(H$6&gt;='Rent Roll'!$K10,EDATE('Rent Roll'!$K10,ROUNDDOWN('Rent Roll'!$M4,0))-1&gt;=H$6),-H10,
"-")),"-")</f>
        <v>-</v>
      </c>
      <c r="I24" s="227" t="str">
        <f>IFERROR(
IF(AND(I$6&gt;='Rent Roll'!$M18,EDATE('Rent Roll'!$M18,ROUNDDOWN('Rent Roll'!$Q18,0))-1&gt;=I$6),-I10,
IF(AND(I$6&gt;='Rent Roll'!$K10,EDATE('Rent Roll'!$K10,ROUNDDOWN('Rent Roll'!$M4,0))-1&gt;=I$6),-I10,
"-")),"-")</f>
        <v>-</v>
      </c>
      <c r="J24" s="227" t="str">
        <f>IFERROR(
IF(AND(J$6&gt;='Rent Roll'!$M18,EDATE('Rent Roll'!$M18,ROUNDDOWN('Rent Roll'!$Q18,0))-1&gt;=J$6),-J10,
IF(AND(J$6&gt;='Rent Roll'!$K10,EDATE('Rent Roll'!$K10,ROUNDDOWN('Rent Roll'!$M4,0))-1&gt;=J$6),-J10,
"-")),"-")</f>
        <v>-</v>
      </c>
      <c r="K24" s="227" t="str">
        <f>IFERROR(
IF(AND(K$6&gt;='Rent Roll'!$M18,EDATE('Rent Roll'!$M18,ROUNDDOWN('Rent Roll'!$Q18,0))-1&gt;=K$6),-K10,
IF(AND(K$6&gt;='Rent Roll'!$K10,EDATE('Rent Roll'!$K10,ROUNDDOWN('Rent Roll'!$M4,0))-1&gt;=K$6),-K10,
"-")),"-")</f>
        <v>-</v>
      </c>
      <c r="L24" s="227" t="str">
        <f>IFERROR(
IF(AND(L$6&gt;='Rent Roll'!$M18,EDATE('Rent Roll'!$M18,ROUNDDOWN('Rent Roll'!$Q18,0))-1&gt;=L$6),-L10,
IF(AND(L$6&gt;='Rent Roll'!$K10,EDATE('Rent Roll'!$K10,ROUNDDOWN('Rent Roll'!$M4,0))-1&gt;=L$6),-L10,
"-")),"-")</f>
        <v>-</v>
      </c>
      <c r="M24" s="227" t="str">
        <f>IFERROR(
IF(AND(M$6&gt;='Rent Roll'!$M18,EDATE('Rent Roll'!$M18,ROUNDDOWN('Rent Roll'!$Q18,0))-1&gt;=M$6),-M10,
IF(AND(M$6&gt;='Rent Roll'!$K10,EDATE('Rent Roll'!$K10,ROUNDDOWN('Rent Roll'!$M4,0))-1&gt;=M$6),-M10,
"-")),"-")</f>
        <v>-</v>
      </c>
      <c r="N24" s="227" t="str">
        <f>IFERROR(
IF(AND(N$6&gt;='Rent Roll'!$M18,EDATE('Rent Roll'!$M18,ROUNDDOWN('Rent Roll'!$Q18,0))-1&gt;=N$6),-N10,
IF(AND(N$6&gt;='Rent Roll'!$K10,EDATE('Rent Roll'!$K10,ROUNDDOWN('Rent Roll'!$M4,0))-1&gt;=N$6),-N10,
"-")),"-")</f>
        <v>-</v>
      </c>
      <c r="O24" s="227" t="str">
        <f>IFERROR(
IF(AND(O$6&gt;='Rent Roll'!$M18,EDATE('Rent Roll'!$M18,ROUNDDOWN('Rent Roll'!$Q18,0))-1&gt;=O$6),-O10,
IF(AND(O$6&gt;='Rent Roll'!$K10,EDATE('Rent Roll'!$K10,ROUNDDOWN('Rent Roll'!$M4,0))-1&gt;=O$6),-O10,
"-")),"-")</f>
        <v>-</v>
      </c>
      <c r="P24" s="227" t="str">
        <f>IFERROR(
IF(AND(P$6&gt;='Rent Roll'!$M18,EDATE('Rent Roll'!$M18,ROUNDDOWN('Rent Roll'!$Q18,0))-1&gt;=P$6),-P10,
IF(AND(P$6&gt;='Rent Roll'!$K10,EDATE('Rent Roll'!$K10,ROUNDDOWN('Rent Roll'!$M4,0))-1&gt;=P$6),-P10,
"-")),"-")</f>
        <v>-</v>
      </c>
      <c r="Q24" s="227" t="str">
        <f>IFERROR(
IF(AND(Q$6&gt;='Rent Roll'!$M18,EDATE('Rent Roll'!$M18,ROUNDDOWN('Rent Roll'!$Q18,0))-1&gt;=Q$6),-Q10,
IF(AND(Q$6&gt;='Rent Roll'!$K10,EDATE('Rent Roll'!$K10,ROUNDDOWN('Rent Roll'!$M4,0))-1&gt;=Q$6),-Q10,
"-")),"-")</f>
        <v>-</v>
      </c>
      <c r="R24" s="227" t="str">
        <f>IFERROR(
IF(AND(R$6&gt;='Rent Roll'!$M18,EDATE('Rent Roll'!$M18,ROUNDDOWN('Rent Roll'!$Q18,0))-1&gt;=R$6),-R10,
IF(AND(R$6&gt;='Rent Roll'!$K10,EDATE('Rent Roll'!$K10,ROUNDDOWN('Rent Roll'!$M4,0))-1&gt;=R$6),-R10,
"-")),"-")</f>
        <v>-</v>
      </c>
      <c r="S24" s="227" t="str">
        <f>IFERROR(
IF(AND(S$6&gt;='Rent Roll'!$M18,EDATE('Rent Roll'!$M18,ROUNDDOWN('Rent Roll'!$Q18,0))-1&gt;=S$6),-S10,
IF(AND(S$6&gt;='Rent Roll'!$K10,EDATE('Rent Roll'!$K10,ROUNDDOWN('Rent Roll'!$M4,0))-1&gt;=S$6),-S10,
"-")),"-")</f>
        <v>-</v>
      </c>
      <c r="T24" s="227" t="str">
        <f>IFERROR(
IF(AND(T$6&gt;='Rent Roll'!$M18,EDATE('Rent Roll'!$M18,ROUNDDOWN('Rent Roll'!$Q18,0))-1&gt;=T$6),-T10,
IF(AND(T$6&gt;='Rent Roll'!$K10,EDATE('Rent Roll'!$K10,ROUNDDOWN('Rent Roll'!$M4,0))-1&gt;=T$6),-T10,
"-")),"-")</f>
        <v>-</v>
      </c>
      <c r="U24" s="227" t="str">
        <f>IFERROR(
IF(AND(U$6&gt;='Rent Roll'!$M18,EDATE('Rent Roll'!$M18,ROUNDDOWN('Rent Roll'!$Q18,0))-1&gt;=U$6),-U10,
IF(AND(U$6&gt;='Rent Roll'!$K10,EDATE('Rent Roll'!$K10,ROUNDDOWN('Rent Roll'!$M4,0))-1&gt;=U$6),-U10,
"-")),"-")</f>
        <v>-</v>
      </c>
      <c r="V24" s="227" t="str">
        <f>IFERROR(
IF(AND(V$6&gt;='Rent Roll'!$M18,EDATE('Rent Roll'!$M18,ROUNDDOWN('Rent Roll'!$Q18,0))-1&gt;=V$6),-V10,
IF(AND(V$6&gt;='Rent Roll'!$K10,EDATE('Rent Roll'!$K10,ROUNDDOWN('Rent Roll'!$M4,0))-1&gt;=V$6),-V10,
"-")),"-")</f>
        <v>-</v>
      </c>
      <c r="W24" s="227" t="str">
        <f>IFERROR(
IF(AND(W$6&gt;='Rent Roll'!$M18,EDATE('Rent Roll'!$M18,ROUNDDOWN('Rent Roll'!$Q18,0))-1&gt;=W$6),-W10,
IF(AND(W$6&gt;='Rent Roll'!$K10,EDATE('Rent Roll'!$K10,ROUNDDOWN('Rent Roll'!$M4,0))-1&gt;=W$6),-W10,
"-")),"-")</f>
        <v>-</v>
      </c>
      <c r="X24" s="227" t="str">
        <f>IFERROR(
IF(AND(X$6&gt;='Rent Roll'!$M18,EDATE('Rent Roll'!$M18,ROUNDDOWN('Rent Roll'!$Q18,0))-1&gt;=X$6),-X10,
IF(AND(X$6&gt;='Rent Roll'!$K10,EDATE('Rent Roll'!$K10,ROUNDDOWN('Rent Roll'!$M4,0))-1&gt;=X$6),-X10,
"-")),"-")</f>
        <v>-</v>
      </c>
      <c r="Y24" s="227" t="str">
        <f>IFERROR(
IF(AND(Y$6&gt;='Rent Roll'!$M18,EDATE('Rent Roll'!$M18,ROUNDDOWN('Rent Roll'!$Q18,0))-1&gt;=Y$6),-Y10,
IF(AND(Y$6&gt;='Rent Roll'!$K10,EDATE('Rent Roll'!$K10,ROUNDDOWN('Rent Roll'!$M4,0))-1&gt;=Y$6),-Y10,
"-")),"-")</f>
        <v>-</v>
      </c>
      <c r="Z24" s="227" t="str">
        <f>IFERROR(
IF(AND(Z$6&gt;='Rent Roll'!$M18,EDATE('Rent Roll'!$M18,ROUNDDOWN('Rent Roll'!$Q18,0))-1&gt;=Z$6),-Z10,
IF(AND(Z$6&gt;='Rent Roll'!$K10,EDATE('Rent Roll'!$K10,ROUNDDOWN('Rent Roll'!$M4,0))-1&gt;=Z$6),-Z10,
"-")),"-")</f>
        <v>-</v>
      </c>
      <c r="AA24" s="227" t="str">
        <f>IFERROR(
IF(AND(AA$6&gt;='Rent Roll'!$M18,EDATE('Rent Roll'!$M18,ROUNDDOWN('Rent Roll'!$Q18,0))-1&gt;=AA$6),-AA10,
IF(AND(AA$6&gt;='Rent Roll'!$K10,EDATE('Rent Roll'!$K10,ROUNDDOWN('Rent Roll'!$M4,0))-1&gt;=AA$6),-AA10,
"-")),"-")</f>
        <v>-</v>
      </c>
      <c r="AB24" s="227" t="str">
        <f>IFERROR(
IF(AND(AB$6&gt;='Rent Roll'!$M18,EDATE('Rent Roll'!$M18,ROUNDDOWN('Rent Roll'!$Q18,0))-1&gt;=AB$6),-AB10,
IF(AND(AB$6&gt;='Rent Roll'!$K10,EDATE('Rent Roll'!$K10,ROUNDDOWN('Rent Roll'!$M4,0))-1&gt;=AB$6),-AB10,
"-")),"-")</f>
        <v>-</v>
      </c>
      <c r="AC24" s="227" t="str">
        <f>IFERROR(
IF(AND(AC$6&gt;='Rent Roll'!$M18,EDATE('Rent Roll'!$M18,ROUNDDOWN('Rent Roll'!$Q18,0))-1&gt;=AC$6),-AC10,
IF(AND(AC$6&gt;='Rent Roll'!$K10,EDATE('Rent Roll'!$K10,ROUNDDOWN('Rent Roll'!$M4,0))-1&gt;=AC$6),-AC10,
"-")),"-")</f>
        <v>-</v>
      </c>
      <c r="AD24" s="227" t="str">
        <f>IFERROR(
IF(AND(AD$6&gt;='Rent Roll'!$M18,EDATE('Rent Roll'!$M18,ROUNDDOWN('Rent Roll'!$Q18,0))-1&gt;=AD$6),-AD10,
IF(AND(AD$6&gt;='Rent Roll'!$K10,EDATE('Rent Roll'!$K10,ROUNDDOWN('Rent Roll'!$M4,0))-1&gt;=AD$6),-AD10,
"-")),"-")</f>
        <v>-</v>
      </c>
      <c r="AE24" s="227" t="str">
        <f>IFERROR(
IF(AND(AE$6&gt;='Rent Roll'!$M18,EDATE('Rent Roll'!$M18,ROUNDDOWN('Rent Roll'!$Q18,0))-1&gt;=AE$6),-AE10,
IF(AND(AE$6&gt;='Rent Roll'!$K10,EDATE('Rent Roll'!$K10,ROUNDDOWN('Rent Roll'!$M4,0))-1&gt;=AE$6),-AE10,
"-")),"-")</f>
        <v>-</v>
      </c>
      <c r="AF24" s="227" t="str">
        <f>IFERROR(
IF(AND(AF$6&gt;='Rent Roll'!$M18,EDATE('Rent Roll'!$M18,ROUNDDOWN('Rent Roll'!$Q18,0))-1&gt;=AF$6),-AF10,
IF(AND(AF$6&gt;='Rent Roll'!$K10,EDATE('Rent Roll'!$K10,ROUNDDOWN('Rent Roll'!$M4,0))-1&gt;=AF$6),-AF10,
"-")),"-")</f>
        <v>-</v>
      </c>
      <c r="AG24" s="227" t="str">
        <f>IFERROR(
IF(AND(AG$6&gt;='Rent Roll'!$M18,EDATE('Rent Roll'!$M18,ROUNDDOWN('Rent Roll'!$Q18,0))-1&gt;=AG$6),-AG10,
IF(AND(AG$6&gt;='Rent Roll'!$K10,EDATE('Rent Roll'!$K10,ROUNDDOWN('Rent Roll'!$M4,0))-1&gt;=AG$6),-AG10,
"-")),"-")</f>
        <v>-</v>
      </c>
      <c r="AH24" s="227" t="str">
        <f>IFERROR(
IF(AND(AH$6&gt;='Rent Roll'!$M18,EDATE('Rent Roll'!$M18,ROUNDDOWN('Rent Roll'!$Q18,0))-1&gt;=AH$6),-AH10,
IF(AND(AH$6&gt;='Rent Roll'!$K10,EDATE('Rent Roll'!$K10,ROUNDDOWN('Rent Roll'!$M4,0))-1&gt;=AH$6),-AH10,
"-")),"-")</f>
        <v>-</v>
      </c>
      <c r="AI24" s="227" t="str">
        <f>IFERROR(
IF(AND(AI$6&gt;='Rent Roll'!$M18,EDATE('Rent Roll'!$M18,ROUNDDOWN('Rent Roll'!$Q18,0))-1&gt;=AI$6),-AI10,
IF(AND(AI$6&gt;='Rent Roll'!$K10,EDATE('Rent Roll'!$K10,ROUNDDOWN('Rent Roll'!$M4,0))-1&gt;=AI$6),-AI10,
"-")),"-")</f>
        <v>-</v>
      </c>
      <c r="AJ24" s="227" t="str">
        <f>IFERROR(
IF(AND(AJ$6&gt;='Rent Roll'!$M18,EDATE('Rent Roll'!$M18,ROUNDDOWN('Rent Roll'!$Q18,0))-1&gt;=AJ$6),-AJ10,
IF(AND(AJ$6&gt;='Rent Roll'!$K10,EDATE('Rent Roll'!$K10,ROUNDDOWN('Rent Roll'!$M4,0))-1&gt;=AJ$6),-AJ10,
"-")),"-")</f>
        <v>-</v>
      </c>
      <c r="AK24" s="227" t="str">
        <f>IFERROR(
IF(AND(AK$6&gt;='Rent Roll'!$M18,EDATE('Rent Roll'!$M18,ROUNDDOWN('Rent Roll'!$Q18,0))-1&gt;=AK$6),-AK10,
IF(AND(AK$6&gt;='Rent Roll'!$K10,EDATE('Rent Roll'!$K10,ROUNDDOWN('Rent Roll'!$M4,0))-1&gt;=AK$6),-AK10,
"-")),"-")</f>
        <v>-</v>
      </c>
      <c r="AL24" s="227" t="str">
        <f>IFERROR(
IF(AND(AL$6&gt;='Rent Roll'!$M18,EDATE('Rent Roll'!$M18,ROUNDDOWN('Rent Roll'!$Q18,0))-1&gt;=AL$6),-AL10,
IF(AND(AL$6&gt;='Rent Roll'!$K10,EDATE('Rent Roll'!$K10,ROUNDDOWN('Rent Roll'!$M4,0))-1&gt;=AL$6),-AL10,
"-")),"-")</f>
        <v>-</v>
      </c>
      <c r="AM24" s="227" t="str">
        <f>IFERROR(
IF(AND(AM$6&gt;='Rent Roll'!$M18,EDATE('Rent Roll'!$M18,ROUNDDOWN('Rent Roll'!$Q18,0))-1&gt;=AM$6),-AM10,
IF(AND(AM$6&gt;='Rent Roll'!$K10,EDATE('Rent Roll'!$K10,ROUNDDOWN('Rent Roll'!$M4,0))-1&gt;=AM$6),-AM10,
"-")),"-")</f>
        <v>-</v>
      </c>
      <c r="AN24" s="227" t="str">
        <f>IFERROR(
IF(AND(AN$6&gt;='Rent Roll'!$M18,EDATE('Rent Roll'!$M18,ROUNDDOWN('Rent Roll'!$Q18,0))-1&gt;=AN$6),-AN10,
IF(AND(AN$6&gt;='Rent Roll'!$K10,EDATE('Rent Roll'!$K10,ROUNDDOWN('Rent Roll'!$M4,0))-1&gt;=AN$6),-AN10,
"-")),"-")</f>
        <v>-</v>
      </c>
      <c r="AO24" s="227" t="str">
        <f>IFERROR(
IF(AND(AO$6&gt;='Rent Roll'!$M18,EDATE('Rent Roll'!$M18,ROUNDDOWN('Rent Roll'!$Q18,0))-1&gt;=AO$6),-AO10,
IF(AND(AO$6&gt;='Rent Roll'!$K10,EDATE('Rent Roll'!$K10,ROUNDDOWN('Rent Roll'!$M4,0))-1&gt;=AO$6),-AO10,
"-")),"-")</f>
        <v>-</v>
      </c>
      <c r="AP24" s="227" t="str">
        <f>IFERROR(
IF(AND(AP$6&gt;='Rent Roll'!$M18,EDATE('Rent Roll'!$M18,ROUNDDOWN('Rent Roll'!$Q18,0))-1&gt;=AP$6),-AP10,
IF(AND(AP$6&gt;='Rent Roll'!$K10,EDATE('Rent Roll'!$K10,ROUNDDOWN('Rent Roll'!$M4,0))-1&gt;=AP$6),-AP10,
"-")),"-")</f>
        <v>-</v>
      </c>
      <c r="AQ24" s="227" t="str">
        <f>IFERROR(
IF(AND(AQ$6&gt;='Rent Roll'!$M18,EDATE('Rent Roll'!$M18,ROUNDDOWN('Rent Roll'!$Q18,0))-1&gt;=AQ$6),-AQ10,
IF(AND(AQ$6&gt;='Rent Roll'!$K10,EDATE('Rent Roll'!$K10,ROUNDDOWN('Rent Roll'!$M4,0))-1&gt;=AQ$6),-AQ10,
"-")),"-")</f>
        <v>-</v>
      </c>
      <c r="AR24" s="227" t="str">
        <f>IFERROR(
IF(AND(AR$6&gt;='Rent Roll'!$M18,EDATE('Rent Roll'!$M18,ROUNDDOWN('Rent Roll'!$Q18,0))-1&gt;=AR$6),-AR10,
IF(AND(AR$6&gt;='Rent Roll'!$K10,EDATE('Rent Roll'!$K10,ROUNDDOWN('Rent Roll'!$M4,0))-1&gt;=AR$6),-AR10,
"-")),"-")</f>
        <v>-</v>
      </c>
      <c r="AS24" s="227" t="str">
        <f>IFERROR(
IF(AND(AS$6&gt;='Rent Roll'!$M18,EDATE('Rent Roll'!$M18,ROUNDDOWN('Rent Roll'!$Q18,0))-1&gt;=AS$6),-AS10,
IF(AND(AS$6&gt;='Rent Roll'!$K10,EDATE('Rent Roll'!$K10,ROUNDDOWN('Rent Roll'!$M4,0))-1&gt;=AS$6),-AS10,
"-")),"-")</f>
        <v>-</v>
      </c>
      <c r="AT24" s="227" t="str">
        <f>IFERROR(
IF(AND(AT$6&gt;='Rent Roll'!$M18,EDATE('Rent Roll'!$M18,ROUNDDOWN('Rent Roll'!$Q18,0))-1&gt;=AT$6),-AT10,
IF(AND(AT$6&gt;='Rent Roll'!$K10,EDATE('Rent Roll'!$K10,ROUNDDOWN('Rent Roll'!$M4,0))-1&gt;=AT$6),-AT10,
"-")),"-")</f>
        <v>-</v>
      </c>
      <c r="AU24" s="227" t="str">
        <f>IFERROR(
IF(AND(AU$6&gt;='Rent Roll'!$M18,EDATE('Rent Roll'!$M18,ROUNDDOWN('Rent Roll'!$Q18,0))-1&gt;=AU$6),-AU10,
IF(AND(AU$6&gt;='Rent Roll'!$K10,EDATE('Rent Roll'!$K10,ROUNDDOWN('Rent Roll'!$M4,0))-1&gt;=AU$6),-AU10,
"-")),"-")</f>
        <v>-</v>
      </c>
      <c r="AV24" s="227" t="str">
        <f>IFERROR(
IF(AND(AV$6&gt;='Rent Roll'!$M18,EDATE('Rent Roll'!$M18,ROUNDDOWN('Rent Roll'!$Q18,0))-1&gt;=AV$6),-AV10,
IF(AND(AV$6&gt;='Rent Roll'!$K10,EDATE('Rent Roll'!$K10,ROUNDDOWN('Rent Roll'!$M4,0))-1&gt;=AV$6),-AV10,
"-")),"-")</f>
        <v>-</v>
      </c>
      <c r="AW24" s="227" t="str">
        <f>IFERROR(
IF(AND(AW$6&gt;='Rent Roll'!$M18,EDATE('Rent Roll'!$M18,ROUNDDOWN('Rent Roll'!$Q18,0))-1&gt;=AW$6),-AW10,
IF(AND(AW$6&gt;='Rent Roll'!$K10,EDATE('Rent Roll'!$K10,ROUNDDOWN('Rent Roll'!$M4,0))-1&gt;=AW$6),-AW10,
"-")),"-")</f>
        <v>-</v>
      </c>
      <c r="AX24" s="227" t="str">
        <f>IFERROR(
IF(AND(AX$6&gt;='Rent Roll'!$M18,EDATE('Rent Roll'!$M18,ROUNDDOWN('Rent Roll'!$Q18,0))-1&gt;=AX$6),-AX10,
IF(AND(AX$6&gt;='Rent Roll'!$K10,EDATE('Rent Roll'!$K10,ROUNDDOWN('Rent Roll'!$M4,0))-1&gt;=AX$6),-AX10,
"-")),"-")</f>
        <v>-</v>
      </c>
      <c r="AY24" s="227" t="str">
        <f>IFERROR(
IF(AND(AY$6&gt;='Rent Roll'!$M18,EDATE('Rent Roll'!$M18,ROUNDDOWN('Rent Roll'!$Q18,0))-1&gt;=AY$6),-AY10,
IF(AND(AY$6&gt;='Rent Roll'!$K10,EDATE('Rent Roll'!$K10,ROUNDDOWN('Rent Roll'!$M4,0))-1&gt;=AY$6),-AY10,
"-")),"-")</f>
        <v>-</v>
      </c>
      <c r="AZ24" s="227" t="str">
        <f>IFERROR(
IF(AND(AZ$6&gt;='Rent Roll'!$M18,EDATE('Rent Roll'!$M18,ROUNDDOWN('Rent Roll'!$Q18,0))-1&gt;=AZ$6),-AZ10,
IF(AND(AZ$6&gt;='Rent Roll'!$K10,EDATE('Rent Roll'!$K10,ROUNDDOWN('Rent Roll'!$M4,0))-1&gt;=AZ$6),-AZ10,
"-")),"-")</f>
        <v>-</v>
      </c>
      <c r="BA24" s="227" t="str">
        <f>IFERROR(
IF(AND(BA$6&gt;='Rent Roll'!$M18,EDATE('Rent Roll'!$M18,ROUNDDOWN('Rent Roll'!$Q18,0))-1&gt;=BA$6),-BA10,
IF(AND(BA$6&gt;='Rent Roll'!$K10,EDATE('Rent Roll'!$K10,ROUNDDOWN('Rent Roll'!$M4,0))-1&gt;=BA$6),-BA10,
"-")),"-")</f>
        <v>-</v>
      </c>
      <c r="BB24" s="227" t="str">
        <f>IFERROR(
IF(AND(BB$6&gt;='Rent Roll'!$M18,EDATE('Rent Roll'!$M18,ROUNDDOWN('Rent Roll'!$Q18,0))-1&gt;=BB$6),-BB10,
IF(AND(BB$6&gt;='Rent Roll'!$K10,EDATE('Rent Roll'!$K10,ROUNDDOWN('Rent Roll'!$M4,0))-1&gt;=BB$6),-BB10,
"-")),"-")</f>
        <v>-</v>
      </c>
      <c r="BC24" s="227" t="str">
        <f>IFERROR(
IF(AND(BC$6&gt;='Rent Roll'!$M18,EDATE('Rent Roll'!$M18,ROUNDDOWN('Rent Roll'!$Q18,0))-1&gt;=BC$6),-BC10,
IF(AND(BC$6&gt;='Rent Roll'!$K10,EDATE('Rent Roll'!$K10,ROUNDDOWN('Rent Roll'!$M4,0))-1&gt;=BC$6),-BC10,
"-")),"-")</f>
        <v>-</v>
      </c>
      <c r="BD24" s="227" t="str">
        <f>IFERROR(
IF(AND(BD$6&gt;='Rent Roll'!$M18,EDATE('Rent Roll'!$M18,ROUNDDOWN('Rent Roll'!$Q18,0))-1&gt;=BD$6),-BD10,
IF(AND(BD$6&gt;='Rent Roll'!$K10,EDATE('Rent Roll'!$K10,ROUNDDOWN('Rent Roll'!$M4,0))-1&gt;=BD$6),-BD10,
"-")),"-")</f>
        <v>-</v>
      </c>
      <c r="BE24" s="227" t="str">
        <f>IFERROR(
IF(AND(BE$6&gt;='Rent Roll'!$M18,EDATE('Rent Roll'!$M18,ROUNDDOWN('Rent Roll'!$Q18,0))-1&gt;=BE$6),-BE10,
IF(AND(BE$6&gt;='Rent Roll'!$K10,EDATE('Rent Roll'!$K10,ROUNDDOWN('Rent Roll'!$M4,0))-1&gt;=BE$6),-BE10,
"-")),"-")</f>
        <v>-</v>
      </c>
      <c r="BF24" s="227" t="str">
        <f>IFERROR(
IF(AND(BF$6&gt;='Rent Roll'!$M18,EDATE('Rent Roll'!$M18,ROUNDDOWN('Rent Roll'!$Q18,0))-1&gt;=BF$6),-BF10,
IF(AND(BF$6&gt;='Rent Roll'!$K10,EDATE('Rent Roll'!$K10,ROUNDDOWN('Rent Roll'!$M4,0))-1&gt;=BF$6),-BF10,
"-")),"-")</f>
        <v>-</v>
      </c>
      <c r="BG24" s="227" t="str">
        <f>IFERROR(
IF(AND(BG$6&gt;='Rent Roll'!$M18,EDATE('Rent Roll'!$M18,ROUNDDOWN('Rent Roll'!$Q18,0))-1&gt;=BG$6),-BG10,
IF(AND(BG$6&gt;='Rent Roll'!$K10,EDATE('Rent Roll'!$K10,ROUNDDOWN('Rent Roll'!$M4,0))-1&gt;=BG$6),-BG10,
"-")),"-")</f>
        <v>-</v>
      </c>
      <c r="BH24" s="227" t="str">
        <f>IFERROR(
IF(AND(BH$6&gt;='Rent Roll'!$M18,EDATE('Rent Roll'!$M18,ROUNDDOWN('Rent Roll'!$Q18,0))-1&gt;=BH$6),-BH10,
IF(AND(BH$6&gt;='Rent Roll'!$K10,EDATE('Rent Roll'!$K10,ROUNDDOWN('Rent Roll'!$M4,0))-1&gt;=BH$6),-BH10,
"-")),"-")</f>
        <v>-</v>
      </c>
      <c r="BI24" s="227" t="str">
        <f>IFERROR(
IF(AND(BI$6&gt;='Rent Roll'!$M18,EDATE('Rent Roll'!$M18,ROUNDDOWN('Rent Roll'!$Q18,0))-1&gt;=BI$6),-BI10,
IF(AND(BI$6&gt;='Rent Roll'!$K10,EDATE('Rent Roll'!$K10,ROUNDDOWN('Rent Roll'!$M4,0))-1&gt;=BI$6),-BI10,
"-")),"-")</f>
        <v>-</v>
      </c>
      <c r="BJ24" s="227" t="str">
        <f>IFERROR(
IF(AND(BJ$6&gt;='Rent Roll'!$M18,EDATE('Rent Roll'!$M18,ROUNDDOWN('Rent Roll'!$Q18,0))-1&gt;=BJ$6),-BJ10,
IF(AND(BJ$6&gt;='Rent Roll'!$K10,EDATE('Rent Roll'!$K10,ROUNDDOWN('Rent Roll'!$M4,0))-1&gt;=BJ$6),-BJ10,
"-")),"-")</f>
        <v>-</v>
      </c>
      <c r="BK24" s="227" t="str">
        <f>IFERROR(
IF(AND(BK$6&gt;='Rent Roll'!$M18,EDATE('Rent Roll'!$M18,ROUNDDOWN('Rent Roll'!$Q18,0))-1&gt;=BK$6),-BK10,
IF(AND(BK$6&gt;='Rent Roll'!$K10,EDATE('Rent Roll'!$K10,ROUNDDOWN('Rent Roll'!$M4,0))-1&gt;=BK$6),-BK10,
"-")),"-")</f>
        <v>-</v>
      </c>
      <c r="BL24" s="227" t="str">
        <f>IFERROR(
IF(AND(BL$6&gt;='Rent Roll'!$M18,EDATE('Rent Roll'!$M18,ROUNDDOWN('Rent Roll'!$Q18,0))-1&gt;=BL$6),-BL10,
IF(AND(BL$6&gt;='Rent Roll'!$K10,EDATE('Rent Roll'!$K10,ROUNDDOWN('Rent Roll'!$M4,0))-1&gt;=BL$6),-BL10,
"-")),"-")</f>
        <v>-</v>
      </c>
      <c r="BM24" s="227" t="str">
        <f>IFERROR(
IF(AND(BM$6&gt;='Rent Roll'!$M18,EDATE('Rent Roll'!$M18,ROUNDDOWN('Rent Roll'!$Q18,0))-1&gt;=BM$6),-BM10,
IF(AND(BM$6&gt;='Rent Roll'!$K10,EDATE('Rent Roll'!$K10,ROUNDDOWN('Rent Roll'!$M4,0))-1&gt;=BM$6),-BM10,
"-")),"-")</f>
        <v>-</v>
      </c>
      <c r="BN24" s="227" t="str">
        <f>IFERROR(
IF(AND(BN$6&gt;='Rent Roll'!$M18,EDATE('Rent Roll'!$M18,ROUNDDOWN('Rent Roll'!$Q18,0))-1&gt;=BN$6),-BN10,
IF(AND(BN$6&gt;='Rent Roll'!$K10,EDATE('Rent Roll'!$K10,ROUNDDOWN('Rent Roll'!$M4,0))-1&gt;=BN$6),-BN10,
"-")),"-")</f>
        <v>-</v>
      </c>
      <c r="BO24" s="227" t="str">
        <f>IFERROR(
IF(AND(BO$6&gt;='Rent Roll'!$M18,EDATE('Rent Roll'!$M18,ROUNDDOWN('Rent Roll'!$Q18,0))-1&gt;=BO$6),-BO10,
IF(AND(BO$6&gt;='Rent Roll'!$K10,EDATE('Rent Roll'!$K10,ROUNDDOWN('Rent Roll'!$M4,0))-1&gt;=BO$6),-BO10,
"-")),"-")</f>
        <v>-</v>
      </c>
      <c r="BP24" s="227" t="str">
        <f>IFERROR(
IF(AND(BP$6&gt;='Rent Roll'!$M18,EDATE('Rent Roll'!$M18,ROUNDDOWN('Rent Roll'!$Q18,0))-1&gt;=BP$6),-BP10,
IF(AND(BP$6&gt;='Rent Roll'!$K10,EDATE('Rent Roll'!$K10,ROUNDDOWN('Rent Roll'!$M4,0))-1&gt;=BP$6),-BP10,
"-")),"-")</f>
        <v>-</v>
      </c>
      <c r="BQ24" s="227" t="str">
        <f>IFERROR(
IF(AND(BQ$6&gt;='Rent Roll'!$M18,EDATE('Rent Roll'!$M18,ROUNDDOWN('Rent Roll'!$Q18,0))-1&gt;=BQ$6),-BQ10,
IF(AND(BQ$6&gt;='Rent Roll'!$K10,EDATE('Rent Roll'!$K10,ROUNDDOWN('Rent Roll'!$M4,0))-1&gt;=BQ$6),-BQ10,
"-")),"-")</f>
        <v>-</v>
      </c>
      <c r="BR24" s="227" t="str">
        <f>IFERROR(
IF(AND(BR$6&gt;='Rent Roll'!$M18,EDATE('Rent Roll'!$M18,ROUNDDOWN('Rent Roll'!$Q18,0))-1&gt;=BR$6),-BR10,
IF(AND(BR$6&gt;='Rent Roll'!$K10,EDATE('Rent Roll'!$K10,ROUNDDOWN('Rent Roll'!$M4,0))-1&gt;=BR$6),-BR10,
"-")),"-")</f>
        <v>-</v>
      </c>
      <c r="BS24" s="227" t="str">
        <f>IFERROR(
IF(AND(BS$6&gt;='Rent Roll'!$M18,EDATE('Rent Roll'!$M18,ROUNDDOWN('Rent Roll'!$Q18,0))-1&gt;=BS$6),-BS10,
IF(AND(BS$6&gt;='Rent Roll'!$K10,EDATE('Rent Roll'!$K10,ROUNDDOWN('Rent Roll'!$M4,0))-1&gt;=BS$6),-BS10,
"-")),"-")</f>
        <v>-</v>
      </c>
      <c r="BT24" s="227" t="str">
        <f>IFERROR(
IF(AND(BT$6&gt;='Rent Roll'!$M18,EDATE('Rent Roll'!$M18,ROUNDDOWN('Rent Roll'!$Q18,0))-1&gt;=BT$6),-BT10,
IF(AND(BT$6&gt;='Rent Roll'!$K10,EDATE('Rent Roll'!$K10,ROUNDDOWN('Rent Roll'!$M4,0))-1&gt;=BT$6),-BT10,
"-")),"-")</f>
        <v>-</v>
      </c>
      <c r="BU24" s="227" t="str">
        <f>IFERROR(
IF(AND(BU$6&gt;='Rent Roll'!$M18,EDATE('Rent Roll'!$M18,ROUNDDOWN('Rent Roll'!$Q18,0))-1&gt;=BU$6),-BU10,
IF(AND(BU$6&gt;='Rent Roll'!$K10,EDATE('Rent Roll'!$K10,ROUNDDOWN('Rent Roll'!$M4,0))-1&gt;=BU$6),-BU10,
"-")),"-")</f>
        <v>-</v>
      </c>
      <c r="BV24" s="227" t="str">
        <f>IFERROR(
IF(AND(BV$6&gt;='Rent Roll'!$M18,EDATE('Rent Roll'!$M18,ROUNDDOWN('Rent Roll'!$Q18,0))-1&gt;=BV$6),-BV10,
IF(AND(BV$6&gt;='Rent Roll'!$K10,EDATE('Rent Roll'!$K10,ROUNDDOWN('Rent Roll'!$M4,0))-1&gt;=BV$6),-BV10,
"-")),"-")</f>
        <v>-</v>
      </c>
      <c r="BW24" s="227" t="str">
        <f>IFERROR(
IF(AND(BW$6&gt;='Rent Roll'!$M18,EDATE('Rent Roll'!$M18,ROUNDDOWN('Rent Roll'!$Q18,0))-1&gt;=BW$6),-BW10,
IF(AND(BW$6&gt;='Rent Roll'!$K10,EDATE('Rent Roll'!$K10,ROUNDDOWN('Rent Roll'!$M4,0))-1&gt;=BW$6),-BW10,
"-")),"-")</f>
        <v>-</v>
      </c>
      <c r="BX24" s="227" t="str">
        <f>IFERROR(
IF(AND(BX$6&gt;='Rent Roll'!$M18,EDATE('Rent Roll'!$M18,ROUNDDOWN('Rent Roll'!$Q18,0))-1&gt;=BX$6),-BX10,
IF(AND(BX$6&gt;='Rent Roll'!$K10,EDATE('Rent Roll'!$K10,ROUNDDOWN('Rent Roll'!$M4,0))-1&gt;=BX$6),-BX10,
"-")),"-")</f>
        <v>-</v>
      </c>
      <c r="BY24" s="227" t="str">
        <f>IFERROR(
IF(AND(BY$6&gt;='Rent Roll'!$M18,EDATE('Rent Roll'!$M18,ROUNDDOWN('Rent Roll'!$Q18,0))-1&gt;=BY$6),-BY10,
IF(AND(BY$6&gt;='Rent Roll'!$K10,EDATE('Rent Roll'!$K10,ROUNDDOWN('Rent Roll'!$M4,0))-1&gt;=BY$6),-BY10,
"-")),"-")</f>
        <v>-</v>
      </c>
      <c r="BZ24" s="227" t="str">
        <f>IFERROR(
IF(AND(BZ$6&gt;='Rent Roll'!$M18,EDATE('Rent Roll'!$M18,ROUNDDOWN('Rent Roll'!$Q18,0))-1&gt;=BZ$6),-BZ10,
IF(AND(BZ$6&gt;='Rent Roll'!$K10,EDATE('Rent Roll'!$K10,ROUNDDOWN('Rent Roll'!$M4,0))-1&gt;=BZ$6),-BZ10,
"-")),"-")</f>
        <v>-</v>
      </c>
      <c r="CA24" s="227" t="str">
        <f>IFERROR(
IF(AND(CA$6&gt;='Rent Roll'!$M18,EDATE('Rent Roll'!$M18,ROUNDDOWN('Rent Roll'!$Q18,0))-1&gt;=CA$6),-CA10,
IF(AND(CA$6&gt;='Rent Roll'!$K10,EDATE('Rent Roll'!$K10,ROUNDDOWN('Rent Roll'!$M4,0))-1&gt;=CA$6),-CA10,
"-")),"-")</f>
        <v>-</v>
      </c>
      <c r="CB24" s="227" t="str">
        <f>IFERROR(
IF(AND(CB$6&gt;='Rent Roll'!$M18,EDATE('Rent Roll'!$M18,ROUNDDOWN('Rent Roll'!$Q18,0))-1&gt;=CB$6),-CB10,
IF(AND(CB$6&gt;='Rent Roll'!$K10,EDATE('Rent Roll'!$K10,ROUNDDOWN('Rent Roll'!$M4,0))-1&gt;=CB$6),-CB10,
"-")),"-")</f>
        <v>-</v>
      </c>
      <c r="CC24" s="227" t="str">
        <f>IFERROR(
IF(AND(CC$6&gt;='Rent Roll'!$M18,EDATE('Rent Roll'!$M18,ROUNDDOWN('Rent Roll'!$Q18,0))-1&gt;=CC$6),-CC10,
IF(AND(CC$6&gt;='Rent Roll'!$K10,EDATE('Rent Roll'!$K10,ROUNDDOWN('Rent Roll'!$M4,0))-1&gt;=CC$6),-CC10,
"-")),"-")</f>
        <v>-</v>
      </c>
      <c r="CD24" s="227" t="str">
        <f>IFERROR(
IF(AND(CD$6&gt;='Rent Roll'!$M18,EDATE('Rent Roll'!$M18,ROUNDDOWN('Rent Roll'!$Q18,0))-1&gt;=CD$6),-CD10,
IF(AND(CD$6&gt;='Rent Roll'!$K10,EDATE('Rent Roll'!$K10,ROUNDDOWN('Rent Roll'!$M4,0))-1&gt;=CD$6),-CD10,
"-")),"-")</f>
        <v>-</v>
      </c>
      <c r="CE24" s="227" t="str">
        <f>IFERROR(
IF(AND(CE$6&gt;='Rent Roll'!$M18,EDATE('Rent Roll'!$M18,ROUNDDOWN('Rent Roll'!$Q18,0))-1&gt;=CE$6),-CE10,
IF(AND(CE$6&gt;='Rent Roll'!$K10,EDATE('Rent Roll'!$K10,ROUNDDOWN('Rent Roll'!$M4,0))-1&gt;=CE$6),-CE10,
"-")),"-")</f>
        <v>-</v>
      </c>
      <c r="CF24" s="227" t="str">
        <f>IFERROR(
IF(AND(CF$6&gt;='Rent Roll'!$M18,EDATE('Rent Roll'!$M18,ROUNDDOWN('Rent Roll'!$Q18,0))-1&gt;=CF$6),-CF10,
IF(AND(CF$6&gt;='Rent Roll'!$K10,EDATE('Rent Roll'!$K10,ROUNDDOWN('Rent Roll'!$M4,0))-1&gt;=CF$6),-CF10,
"-")),"-")</f>
        <v>-</v>
      </c>
      <c r="CG24" s="227" t="str">
        <f>IFERROR(
IF(AND(CG$6&gt;='Rent Roll'!$M18,EDATE('Rent Roll'!$M18,ROUNDDOWN('Rent Roll'!$Q18,0))-1&gt;=CG$6),-CG10,
IF(AND(CG$6&gt;='Rent Roll'!$K10,EDATE('Rent Roll'!$K10,ROUNDDOWN('Rent Roll'!$M4,0))-1&gt;=CG$6),-CG10,
"-")),"-")</f>
        <v>-</v>
      </c>
      <c r="CH24" s="227" t="str">
        <f>IFERROR(
IF(AND(CH$6&gt;='Rent Roll'!$M18,EDATE('Rent Roll'!$M18,ROUNDDOWN('Rent Roll'!$Q18,0))-1&gt;=CH$6),-CH10,
IF(AND(CH$6&gt;='Rent Roll'!$K10,EDATE('Rent Roll'!$K10,ROUNDDOWN('Rent Roll'!$M4,0))-1&gt;=CH$6),-CH10,
"-")),"-")</f>
        <v>-</v>
      </c>
      <c r="CI24" s="227" t="str">
        <f>IFERROR(
IF(AND(CI$6&gt;='Rent Roll'!$M18,EDATE('Rent Roll'!$M18,ROUNDDOWN('Rent Roll'!$Q18,0))-1&gt;=CI$6),-CI10,
IF(AND(CI$6&gt;='Rent Roll'!$K10,EDATE('Rent Roll'!$K10,ROUNDDOWN('Rent Roll'!$M4,0))-1&gt;=CI$6),-CI10,
"-")),"-")</f>
        <v>-</v>
      </c>
      <c r="CJ24" s="227" t="str">
        <f>IFERROR(
IF(AND(CJ$6&gt;='Rent Roll'!$M18,EDATE('Rent Roll'!$M18,ROUNDDOWN('Rent Roll'!$Q18,0))-1&gt;=CJ$6),-CJ10,
IF(AND(CJ$6&gt;='Rent Roll'!$K10,EDATE('Rent Roll'!$K10,ROUNDDOWN('Rent Roll'!$M4,0))-1&gt;=CJ$6),-CJ10,
"-")),"-")</f>
        <v>-</v>
      </c>
      <c r="CK24" s="227" t="str">
        <f>IFERROR(
IF(AND(CK$6&gt;='Rent Roll'!$M18,EDATE('Rent Roll'!$M18,ROUNDDOWN('Rent Roll'!$Q18,0))-1&gt;=CK$6),-CK10,
IF(AND(CK$6&gt;='Rent Roll'!$K10,EDATE('Rent Roll'!$K10,ROUNDDOWN('Rent Roll'!$M4,0))-1&gt;=CK$6),-CK10,
"-")),"-")</f>
        <v>-</v>
      </c>
      <c r="CL24" s="227" t="str">
        <f>IFERROR(
IF(AND(CL$6&gt;='Rent Roll'!$M18,EDATE('Rent Roll'!$M18,ROUNDDOWN('Rent Roll'!$Q18,0))-1&gt;=CL$6),-CL10,
IF(AND(CL$6&gt;='Rent Roll'!$K10,EDATE('Rent Roll'!$K10,ROUNDDOWN('Rent Roll'!$M4,0))-1&gt;=CL$6),-CL10,
"-")),"-")</f>
        <v>-</v>
      </c>
      <c r="CM24" s="227" t="str">
        <f>IFERROR(
IF(AND(CM$6&gt;='Rent Roll'!$M18,EDATE('Rent Roll'!$M18,ROUNDDOWN('Rent Roll'!$Q18,0))-1&gt;=CM$6),-CM10,
IF(AND(CM$6&gt;='Rent Roll'!$K10,EDATE('Rent Roll'!$K10,ROUNDDOWN('Rent Roll'!$M4,0))-1&gt;=CM$6),-CM10,
"-")),"-")</f>
        <v>-</v>
      </c>
      <c r="CN24" s="227" t="str">
        <f>IFERROR(
IF(AND(CN$6&gt;='Rent Roll'!$M18,EDATE('Rent Roll'!$M18,ROUNDDOWN('Rent Roll'!$Q18,0))-1&gt;=CN$6),-CN10,
IF(AND(CN$6&gt;='Rent Roll'!$K10,EDATE('Rent Roll'!$K10,ROUNDDOWN('Rent Roll'!$M4,0))-1&gt;=CN$6),-CN10,
"-")),"-")</f>
        <v>-</v>
      </c>
      <c r="CO24" s="227" t="str">
        <f>IFERROR(
IF(AND(CO$6&gt;='Rent Roll'!$M18,EDATE('Rent Roll'!$M18,ROUNDDOWN('Rent Roll'!$Q18,0))-1&gt;=CO$6),-CO10,
IF(AND(CO$6&gt;='Rent Roll'!$K10,EDATE('Rent Roll'!$K10,ROUNDDOWN('Rent Roll'!$M4,0))-1&gt;=CO$6),-CO10,
"-")),"-")</f>
        <v>-</v>
      </c>
      <c r="CP24" s="227" t="str">
        <f>IFERROR(
IF(AND(CP$6&gt;='Rent Roll'!$M18,EDATE('Rent Roll'!$M18,ROUNDDOWN('Rent Roll'!$Q18,0))-1&gt;=CP$6),-CP10,
IF(AND(CP$6&gt;='Rent Roll'!$K10,EDATE('Rent Roll'!$K10,ROUNDDOWN('Rent Roll'!$M4,0))-1&gt;=CP$6),-CP10,
"-")),"-")</f>
        <v>-</v>
      </c>
      <c r="CQ24" s="227" t="str">
        <f>IFERROR(
IF(AND(CQ$6&gt;='Rent Roll'!$M18,EDATE('Rent Roll'!$M18,ROUNDDOWN('Rent Roll'!$Q18,0))-1&gt;=CQ$6),-CQ10,
IF(AND(CQ$6&gt;='Rent Roll'!$K10,EDATE('Rent Roll'!$K10,ROUNDDOWN('Rent Roll'!$M4,0))-1&gt;=CQ$6),-CQ10,
"-")),"-")</f>
        <v>-</v>
      </c>
      <c r="CR24" s="227" t="str">
        <f>IFERROR(
IF(AND(CR$6&gt;='Rent Roll'!$M18,EDATE('Rent Roll'!$M18,ROUNDDOWN('Rent Roll'!$Q18,0))-1&gt;=CR$6),-CR10,
IF(AND(CR$6&gt;='Rent Roll'!$K10,EDATE('Rent Roll'!$K10,ROUNDDOWN('Rent Roll'!$M4,0))-1&gt;=CR$6),-CR10,
"-")),"-")</f>
        <v>-</v>
      </c>
      <c r="CS24" s="227" t="str">
        <f>IFERROR(
IF(AND(CS$6&gt;='Rent Roll'!$M18,EDATE('Rent Roll'!$M18,ROUNDDOWN('Rent Roll'!$Q18,0))-1&gt;=CS$6),-CS10,
IF(AND(CS$6&gt;='Rent Roll'!$K10,EDATE('Rent Roll'!$K10,ROUNDDOWN('Rent Roll'!$M4,0))-1&gt;=CS$6),-CS10,
"-")),"-")</f>
        <v>-</v>
      </c>
      <c r="CT24" s="227" t="str">
        <f>IFERROR(
IF(AND(CT$6&gt;='Rent Roll'!$M18,EDATE('Rent Roll'!$M18,ROUNDDOWN('Rent Roll'!$Q18,0))-1&gt;=CT$6),-CT10,
IF(AND(CT$6&gt;='Rent Roll'!$K10,EDATE('Rent Roll'!$K10,ROUNDDOWN('Rent Roll'!$M4,0))-1&gt;=CT$6),-CT10,
"-")),"-")</f>
        <v>-</v>
      </c>
      <c r="CU24" s="227" t="str">
        <f>IFERROR(
IF(AND(CU$6&gt;='Rent Roll'!$M18,EDATE('Rent Roll'!$M18,ROUNDDOWN('Rent Roll'!$Q18,0))-1&gt;=CU$6),-CU10,
IF(AND(CU$6&gt;='Rent Roll'!$K10,EDATE('Rent Roll'!$K10,ROUNDDOWN('Rent Roll'!$M4,0))-1&gt;=CU$6),-CU10,
"-")),"-")</f>
        <v>-</v>
      </c>
      <c r="CV24" s="227" t="str">
        <f>IFERROR(
IF(AND(CV$6&gt;='Rent Roll'!$M18,EDATE('Rent Roll'!$M18,ROUNDDOWN('Rent Roll'!$Q18,0))-1&gt;=CV$6),-CV10,
IF(AND(CV$6&gt;='Rent Roll'!$K10,EDATE('Rent Roll'!$K10,ROUNDDOWN('Rent Roll'!$M4,0))-1&gt;=CV$6),-CV10,
"-")),"-")</f>
        <v>-</v>
      </c>
      <c r="CW24" s="227" t="str">
        <f>IFERROR(
IF(AND(CW$6&gt;='Rent Roll'!$M18,EDATE('Rent Roll'!$M18,ROUNDDOWN('Rent Roll'!$Q18,0))-1&gt;=CW$6),-CW10,
IF(AND(CW$6&gt;='Rent Roll'!$K10,EDATE('Rent Roll'!$K10,ROUNDDOWN('Rent Roll'!$M4,0))-1&gt;=CW$6),-CW10,
"-")),"-")</f>
        <v>-</v>
      </c>
      <c r="CX24" s="227" t="str">
        <f>IFERROR(
IF(AND(CX$6&gt;='Rent Roll'!$M18,EDATE('Rent Roll'!$M18,ROUNDDOWN('Rent Roll'!$Q18,0))-1&gt;=CX$6),-CX10,
IF(AND(CX$6&gt;='Rent Roll'!$K10,EDATE('Rent Roll'!$K10,ROUNDDOWN('Rent Roll'!$M4,0))-1&gt;=CX$6),-CX10,
"-")),"-")</f>
        <v>-</v>
      </c>
      <c r="CY24" s="227" t="str">
        <f>IFERROR(
IF(AND(CY$6&gt;='Rent Roll'!$M18,EDATE('Rent Roll'!$M18,ROUNDDOWN('Rent Roll'!$Q18,0))-1&gt;=CY$6),-CY10,
IF(AND(CY$6&gt;='Rent Roll'!$K10,EDATE('Rent Roll'!$K10,ROUNDDOWN('Rent Roll'!$M4,0))-1&gt;=CY$6),-CY10,
"-")),"-")</f>
        <v>-</v>
      </c>
      <c r="CZ24" s="227" t="str">
        <f>IFERROR(
IF(AND(CZ$6&gt;='Rent Roll'!$M18,EDATE('Rent Roll'!$M18,ROUNDDOWN('Rent Roll'!$Q18,0))-1&gt;=CZ$6),-CZ10,
IF(AND(CZ$6&gt;='Rent Roll'!$K10,EDATE('Rent Roll'!$K10,ROUNDDOWN('Rent Roll'!$M4,0))-1&gt;=CZ$6),-CZ10,
"-")),"-")</f>
        <v>-</v>
      </c>
      <c r="DA24" s="227" t="str">
        <f>IFERROR(
IF(AND(DA$6&gt;='Rent Roll'!$M18,EDATE('Rent Roll'!$M18,ROUNDDOWN('Rent Roll'!$Q18,0))-1&gt;=DA$6),-DA10,
IF(AND(DA$6&gt;='Rent Roll'!$K10,EDATE('Rent Roll'!$K10,ROUNDDOWN('Rent Roll'!$M4,0))-1&gt;=DA$6),-DA10,
"-")),"-")</f>
        <v>-</v>
      </c>
      <c r="DB24" s="227" t="str">
        <f>IFERROR(
IF(AND(DB$6&gt;='Rent Roll'!$M18,EDATE('Rent Roll'!$M18,ROUNDDOWN('Rent Roll'!$Q18,0))-1&gt;=DB$6),-DB10,
IF(AND(DB$6&gt;='Rent Roll'!$K10,EDATE('Rent Roll'!$K10,ROUNDDOWN('Rent Roll'!$M4,0))-1&gt;=DB$6),-DB10,
"-")),"-")</f>
        <v>-</v>
      </c>
      <c r="DC24" s="227" t="str">
        <f>IFERROR(
IF(AND(DC$6&gt;='Rent Roll'!$M18,EDATE('Rent Roll'!$M18,ROUNDDOWN('Rent Roll'!$Q18,0))-1&gt;=DC$6),-DC10,
IF(AND(DC$6&gt;='Rent Roll'!$K10,EDATE('Rent Roll'!$K10,ROUNDDOWN('Rent Roll'!$M4,0))-1&gt;=DC$6),-DC10,
"-")),"-")</f>
        <v>-</v>
      </c>
      <c r="DD24" s="227" t="str">
        <f>IFERROR(
IF(AND(DD$6&gt;='Rent Roll'!$M18,EDATE('Rent Roll'!$M18,ROUNDDOWN('Rent Roll'!$Q18,0))-1&gt;=DD$6),-DD10,
IF(AND(DD$6&gt;='Rent Roll'!$K10,EDATE('Rent Roll'!$K10,ROUNDDOWN('Rent Roll'!$M4,0))-1&gt;=DD$6),-DD10,
"-")),"-")</f>
        <v>-</v>
      </c>
      <c r="DE24" s="227" t="str">
        <f>IFERROR(
IF(AND(DE$6&gt;='Rent Roll'!$M18,EDATE('Rent Roll'!$M18,ROUNDDOWN('Rent Roll'!$Q18,0))-1&gt;=DE$6),-DE10,
IF(AND(DE$6&gt;='Rent Roll'!$K10,EDATE('Rent Roll'!$K10,ROUNDDOWN('Rent Roll'!$M4,0))-1&gt;=DE$6),-DE10,
"-")),"-")</f>
        <v>-</v>
      </c>
      <c r="DF24" s="227" t="str">
        <f>IFERROR(
IF(AND(DF$6&gt;='Rent Roll'!$M18,EDATE('Rent Roll'!$M18,ROUNDDOWN('Rent Roll'!$Q18,0))-1&gt;=DF$6),-DF10,
IF(AND(DF$6&gt;='Rent Roll'!$K10,EDATE('Rent Roll'!$K10,ROUNDDOWN('Rent Roll'!$M4,0))-1&gt;=DF$6),-DF10,
"-")),"-")</f>
        <v>-</v>
      </c>
      <c r="DG24" s="227" t="str">
        <f>IFERROR(
IF(AND(DG$6&gt;='Rent Roll'!$M18,EDATE('Rent Roll'!$M18,ROUNDDOWN('Rent Roll'!$Q18,0))-1&gt;=DG$6),-DG10,
IF(AND(DG$6&gt;='Rent Roll'!$K10,EDATE('Rent Roll'!$K10,ROUNDDOWN('Rent Roll'!$M4,0))-1&gt;=DG$6),-DG10,
"-")),"-")</f>
        <v>-</v>
      </c>
      <c r="DH24" s="227" t="str">
        <f>IFERROR(
IF(AND(DH$6&gt;='Rent Roll'!$M18,EDATE('Rent Roll'!$M18,ROUNDDOWN('Rent Roll'!$Q18,0))-1&gt;=DH$6),-DH10,
IF(AND(DH$6&gt;='Rent Roll'!$K10,EDATE('Rent Roll'!$K10,ROUNDDOWN('Rent Roll'!$M4,0))-1&gt;=DH$6),-DH10,
"-")),"-")</f>
        <v>-</v>
      </c>
      <c r="DI24" s="227" t="str">
        <f>IFERROR(
IF(AND(DI$6&gt;='Rent Roll'!$M18,EDATE('Rent Roll'!$M18,ROUNDDOWN('Rent Roll'!$Q18,0))-1&gt;=DI$6),-DI10,
IF(AND(DI$6&gt;='Rent Roll'!$K10,EDATE('Rent Roll'!$K10,ROUNDDOWN('Rent Roll'!$M4,0))-1&gt;=DI$6),-DI10,
"-")),"-")</f>
        <v>-</v>
      </c>
      <c r="DJ24" s="227" t="str">
        <f>IFERROR(
IF(AND(DJ$6&gt;='Rent Roll'!$M18,EDATE('Rent Roll'!$M18,ROUNDDOWN('Rent Roll'!$Q18,0))-1&gt;=DJ$6),-DJ10,
IF(AND(DJ$6&gt;='Rent Roll'!$K10,EDATE('Rent Roll'!$K10,ROUNDDOWN('Rent Roll'!$M4,0))-1&gt;=DJ$6),-DJ10,
"-")),"-")</f>
        <v>-</v>
      </c>
      <c r="DK24" s="227" t="str">
        <f>IFERROR(
IF(AND(DK$6&gt;='Rent Roll'!$M18,EDATE('Rent Roll'!$M18,ROUNDDOWN('Rent Roll'!$Q18,0))-1&gt;=DK$6),-DK10,
IF(AND(DK$6&gt;='Rent Roll'!$K10,EDATE('Rent Roll'!$K10,ROUNDDOWN('Rent Roll'!$M4,0))-1&gt;=DK$6),-DK10,
"-")),"-")</f>
        <v>-</v>
      </c>
      <c r="DL24" s="227" t="str">
        <f>IFERROR(
IF(AND(DL$6&gt;='Rent Roll'!$M18,EDATE('Rent Roll'!$M18,ROUNDDOWN('Rent Roll'!$Q18,0))-1&gt;=DL$6),-DL10,
IF(AND(DL$6&gt;='Rent Roll'!$K10,EDATE('Rent Roll'!$K10,ROUNDDOWN('Rent Roll'!$M4,0))-1&gt;=DL$6),-DL10,
"-")),"-")</f>
        <v>-</v>
      </c>
      <c r="DM24" s="227" t="str">
        <f>IFERROR(
IF(AND(DM$6&gt;='Rent Roll'!$M18,EDATE('Rent Roll'!$M18,ROUNDDOWN('Rent Roll'!$Q18,0))-1&gt;=DM$6),-DM10,
IF(AND(DM$6&gt;='Rent Roll'!$K10,EDATE('Rent Roll'!$K10,ROUNDDOWN('Rent Roll'!$M4,0))-1&gt;=DM$6),-DM10,
"-")),"-")</f>
        <v>-</v>
      </c>
      <c r="DN24" s="227" t="str">
        <f>IFERROR(
IF(AND(DN$6&gt;='Rent Roll'!$M18,EDATE('Rent Roll'!$M18,ROUNDDOWN('Rent Roll'!$Q18,0))-1&gt;=DN$6),-DN10,
IF(AND(DN$6&gt;='Rent Roll'!$K10,EDATE('Rent Roll'!$K10,ROUNDDOWN('Rent Roll'!$M4,0))-1&gt;=DN$6),-DN10,
"-")),"-")</f>
        <v>-</v>
      </c>
      <c r="DO24" s="227" t="str">
        <f>IFERROR(
IF(AND(DO$6&gt;='Rent Roll'!$M18,EDATE('Rent Roll'!$M18,ROUNDDOWN('Rent Roll'!$Q18,0))-1&gt;=DO$6),-DO10,
IF(AND(DO$6&gt;='Rent Roll'!$K10,EDATE('Rent Roll'!$K10,ROUNDDOWN('Rent Roll'!$M4,0))-1&gt;=DO$6),-DO10,
"-")),"-")</f>
        <v>-</v>
      </c>
      <c r="DP24" s="227" t="str">
        <f>IFERROR(
IF(AND(DP$6&gt;='Rent Roll'!$M18,EDATE('Rent Roll'!$M18,ROUNDDOWN('Rent Roll'!$Q18,0))-1&gt;=DP$6),-DP10,
IF(AND(DP$6&gt;='Rent Roll'!$K10,EDATE('Rent Roll'!$K10,ROUNDDOWN('Rent Roll'!$M4,0))-1&gt;=DP$6),-DP10,
"-")),"-")</f>
        <v>-</v>
      </c>
      <c r="DQ24" s="227" t="str">
        <f>IFERROR(
IF(AND(DQ$6&gt;='Rent Roll'!$M18,EDATE('Rent Roll'!$M18,ROUNDDOWN('Rent Roll'!$Q18,0))-1&gt;=DQ$6),-DQ10,
IF(AND(DQ$6&gt;='Rent Roll'!$K10,EDATE('Rent Roll'!$K10,ROUNDDOWN('Rent Roll'!$M4,0))-1&gt;=DQ$6),-DQ10,
"-")),"-")</f>
        <v>-</v>
      </c>
      <c r="DR24" s="227" t="str">
        <f>IFERROR(
IF(AND(DR$6&gt;='Rent Roll'!$M18,EDATE('Rent Roll'!$M18,ROUNDDOWN('Rent Roll'!$Q18,0))-1&gt;=DR$6),-DR10,
IF(AND(DR$6&gt;='Rent Roll'!$K10,EDATE('Rent Roll'!$K10,ROUNDDOWN('Rent Roll'!$M4,0))-1&gt;=DR$6),-DR10,
"-")),"-")</f>
        <v>-</v>
      </c>
      <c r="DS24" s="227" t="str">
        <f>IFERROR(
IF(AND(DS$6&gt;='Rent Roll'!$M18,EDATE('Rent Roll'!$M18,ROUNDDOWN('Rent Roll'!$Q18,0))-1&gt;=DS$6),-DS10,
IF(AND(DS$6&gt;='Rent Roll'!$K10,EDATE('Rent Roll'!$K10,ROUNDDOWN('Rent Roll'!$M4,0))-1&gt;=DS$6),-DS10,
"-")),"-")</f>
        <v>-</v>
      </c>
      <c r="DT24" s="227" t="str">
        <f>IFERROR(
IF(AND(DT$6&gt;='Rent Roll'!$M18,EDATE('Rent Roll'!$M18,ROUNDDOWN('Rent Roll'!$Q18,0))-1&gt;=DT$6),-DT10,
IF(AND(DT$6&gt;='Rent Roll'!$K10,EDATE('Rent Roll'!$K10,ROUNDDOWN('Rent Roll'!$M4,0))-1&gt;=DT$6),-DT10,
"-")),"-")</f>
        <v>-</v>
      </c>
      <c r="DU24" s="227" t="str">
        <f>IFERROR(
IF(AND(DU$6&gt;='Rent Roll'!$M18,EDATE('Rent Roll'!$M18,ROUNDDOWN('Rent Roll'!$Q18,0))-1&gt;=DU$6),-DU10,
IF(AND(DU$6&gt;='Rent Roll'!$K10,EDATE('Rent Roll'!$K10,ROUNDDOWN('Rent Roll'!$M4,0))-1&gt;=DU$6),-DU10,
"-")),"-")</f>
        <v>-</v>
      </c>
      <c r="DV24" s="227" t="str">
        <f>IFERROR(
IF(AND(DV$6&gt;='Rent Roll'!$M18,EDATE('Rent Roll'!$M18,ROUNDDOWN('Rent Roll'!$Q18,0))-1&gt;=DV$6),-DV10,
IF(AND(DV$6&gt;='Rent Roll'!$K10,EDATE('Rent Roll'!$K10,ROUNDDOWN('Rent Roll'!$M4,0))-1&gt;=DV$6),-DV10,
"-")),"-")</f>
        <v>-</v>
      </c>
      <c r="DW24" s="227" t="str">
        <f>IFERROR(
IF(AND(DW$6&gt;='Rent Roll'!$M18,EDATE('Rent Roll'!$M18,ROUNDDOWN('Rent Roll'!$Q18,0))-1&gt;=DW$6),-DW10,
IF(AND(DW$6&gt;='Rent Roll'!$K10,EDATE('Rent Roll'!$K10,ROUNDDOWN('Rent Roll'!$M4,0))-1&gt;=DW$6),-DW10,
"-")),"-")</f>
        <v>-</v>
      </c>
      <c r="DX24" s="227" t="str">
        <f>IFERROR(
IF(AND(DX$6&gt;='Rent Roll'!$M18,EDATE('Rent Roll'!$M18,ROUNDDOWN('Rent Roll'!$Q18,0))-1&gt;=DX$6),-DX10,
IF(AND(DX$6&gt;='Rent Roll'!$K10,EDATE('Rent Roll'!$K10,ROUNDDOWN('Rent Roll'!$M4,0))-1&gt;=DX$6),-DX10,
"-")),"-")</f>
        <v>-</v>
      </c>
      <c r="DY24" s="227" t="str">
        <f>IFERROR(
IF(AND(DY$6&gt;='Rent Roll'!$M18,EDATE('Rent Roll'!$M18,ROUNDDOWN('Rent Roll'!$Q18,0))-1&gt;=DY$6),-DY10,
IF(AND(DY$6&gt;='Rent Roll'!$K10,EDATE('Rent Roll'!$K10,ROUNDDOWN('Rent Roll'!$M4,0))-1&gt;=DY$6),-DY10,
"-")),"-")</f>
        <v>-</v>
      </c>
      <c r="DZ24" s="227" t="str">
        <f>IFERROR(
IF(AND(DZ$6&gt;='Rent Roll'!$M18,EDATE('Rent Roll'!$M18,ROUNDDOWN('Rent Roll'!$Q18,0))-1&gt;=DZ$6),-DZ10,
IF(AND(DZ$6&gt;='Rent Roll'!$K10,EDATE('Rent Roll'!$K10,ROUNDDOWN('Rent Roll'!$M4,0))-1&gt;=DZ$6),-DZ10,
"-")),"-")</f>
        <v>-</v>
      </c>
      <c r="EA24" s="227" t="str">
        <f>IFERROR(
IF(AND(EA$6&gt;='Rent Roll'!$M18,EDATE('Rent Roll'!$M18,ROUNDDOWN('Rent Roll'!$Q18,0))-1&gt;=EA$6),-EA10,
IF(AND(EA$6&gt;='Rent Roll'!$K10,EDATE('Rent Roll'!$K10,ROUNDDOWN('Rent Roll'!$M4,0))-1&gt;=EA$6),-EA10,
"-")),"-")</f>
        <v>-</v>
      </c>
      <c r="EB24" s="227" t="str">
        <f>IFERROR(
IF(AND(EB$6&gt;='Rent Roll'!$M18,EDATE('Rent Roll'!$M18,ROUNDDOWN('Rent Roll'!$Q18,0))-1&gt;=EB$6),-EB10,
IF(AND(EB$6&gt;='Rent Roll'!$K10,EDATE('Rent Roll'!$K10,ROUNDDOWN('Rent Roll'!$M4,0))-1&gt;=EB$6),-EB10,
"-")),"-")</f>
        <v>-</v>
      </c>
      <c r="EC24" s="227" t="str">
        <f>IFERROR(
IF(AND(EC$6&gt;='Rent Roll'!$M18,EDATE('Rent Roll'!$M18,ROUNDDOWN('Rent Roll'!$Q18,0))-1&gt;=EC$6),-EC10,
IF(AND(EC$6&gt;='Rent Roll'!$K10,EDATE('Rent Roll'!$K10,ROUNDDOWN('Rent Roll'!$M4,0))-1&gt;=EC$6),-EC10,
"-")),"-")</f>
        <v>-</v>
      </c>
      <c r="ED24" s="227" t="str">
        <f>IFERROR(
IF(AND(ED$6&gt;='Rent Roll'!$M18,EDATE('Rent Roll'!$M18,ROUNDDOWN('Rent Roll'!$Q18,0))-1&gt;=ED$6),-ED10,
IF(AND(ED$6&gt;='Rent Roll'!$K10,EDATE('Rent Roll'!$K10,ROUNDDOWN('Rent Roll'!$M4,0))-1&gt;=ED$6),-ED10,
"-")),"-")</f>
        <v>-</v>
      </c>
      <c r="EE24" s="227" t="str">
        <f>IFERROR(
IF(AND(EE$6&gt;='Rent Roll'!$M18,EDATE('Rent Roll'!$M18,ROUNDDOWN('Rent Roll'!$Q18,0))-1&gt;=EE$6),-EE10,
IF(AND(EE$6&gt;='Rent Roll'!$K10,EDATE('Rent Roll'!$K10,ROUNDDOWN('Rent Roll'!$M4,0))-1&gt;=EE$6),-EE10,
"-")),"-")</f>
        <v>-</v>
      </c>
      <c r="EF24" s="227" t="str">
        <f>IFERROR(
IF(AND(EF$6&gt;='Rent Roll'!$M18,EDATE('Rent Roll'!$M18,ROUNDDOWN('Rent Roll'!$Q18,0))-1&gt;=EF$6),-EF10,
IF(AND(EF$6&gt;='Rent Roll'!$K10,EDATE('Rent Roll'!$K10,ROUNDDOWN('Rent Roll'!$M4,0))-1&gt;=EF$6),-EF10,
"-")),"-")</f>
        <v>-</v>
      </c>
      <c r="EG24" s="224" t="str">
        <f>IFERROR(
IF(AND(EG$6&gt;='Rent Roll'!$M18,EDATE('Rent Roll'!$M18,ROUNDDOWN('Rent Roll'!$Q18,0))-1&gt;=EG$6),-EG10,
IF(AND(EG$6&gt;='Rent Roll'!$K10,EDATE('Rent Roll'!$K10,ROUNDDOWN('Rent Roll'!$M4,0))-1&gt;=EG$6),-EG10,
"-")),"-")</f>
        <v>-</v>
      </c>
      <c r="EH24" s="277" t="s">
        <v>106</v>
      </c>
    </row>
    <row r="25" spans="2:138" ht="15" x14ac:dyDescent="0.25">
      <c r="B25" s="735"/>
      <c r="C25" s="736"/>
      <c r="D25" s="737" t="str">
        <f>CONCATENATE('Rent Roll'!B5&amp;" - "&amp;'Rent Roll'!C5)</f>
        <v>1 Brown-Comm 2 - Center Inc, Brilliant Futures Learning</v>
      </c>
      <c r="E25" s="21">
        <f t="shared" si="30"/>
        <v>0</v>
      </c>
      <c r="F25" s="227" t="str">
        <f>IFERROR(
IF(AND(F$6&gt;='Rent Roll'!$M19,EDATE('Rent Roll'!$M19,ROUNDDOWN('Rent Roll'!$Q19,0))-1&gt;=F$6),-F11,
IF(AND(F$6&gt;='Rent Roll'!$K11,EDATE('Rent Roll'!$K11,ROUNDDOWN('Rent Roll'!$M5,0))-1&gt;=F$6),-F11,
"-")),"-")</f>
        <v>-</v>
      </c>
      <c r="G25" s="227" t="str">
        <f>IFERROR(
IF(AND(G$6&gt;='Rent Roll'!$M19,EDATE('Rent Roll'!$M19,ROUNDDOWN('Rent Roll'!$Q19,0))-1&gt;=G$6),-G11,
IF(AND(G$6&gt;='Rent Roll'!$K11,EDATE('Rent Roll'!$K11,ROUNDDOWN('Rent Roll'!$M5,0))-1&gt;=G$6),-G11,
"-")),"-")</f>
        <v>-</v>
      </c>
      <c r="H25" s="227" t="str">
        <f>IFERROR(
IF(AND(H$6&gt;='Rent Roll'!$M19,EDATE('Rent Roll'!$M19,ROUNDDOWN('Rent Roll'!$Q19,0))-1&gt;=H$6),-H11,
IF(AND(H$6&gt;='Rent Roll'!$K11,EDATE('Rent Roll'!$K11,ROUNDDOWN('Rent Roll'!$M5,0))-1&gt;=H$6),-H11,
"-")),"-")</f>
        <v>-</v>
      </c>
      <c r="I25" s="227" t="str">
        <f>IFERROR(
IF(AND(I$6&gt;='Rent Roll'!$M19,EDATE('Rent Roll'!$M19,ROUNDDOWN('Rent Roll'!$Q19,0))-1&gt;=I$6),-I11,
IF(AND(I$6&gt;='Rent Roll'!$K11,EDATE('Rent Roll'!$K11,ROUNDDOWN('Rent Roll'!$M5,0))-1&gt;=I$6),-I11,
"-")),"-")</f>
        <v>-</v>
      </c>
      <c r="J25" s="227" t="str">
        <f>IFERROR(
IF(AND(J$6&gt;='Rent Roll'!$M19,EDATE('Rent Roll'!$M19,ROUNDDOWN('Rent Roll'!$Q19,0))-1&gt;=J$6),-J11,
IF(AND(J$6&gt;='Rent Roll'!$K11,EDATE('Rent Roll'!$K11,ROUNDDOWN('Rent Roll'!$M5,0))-1&gt;=J$6),-J11,
"-")),"-")</f>
        <v>-</v>
      </c>
      <c r="K25" s="227" t="str">
        <f>IFERROR(
IF(AND(K$6&gt;='Rent Roll'!$M19,EDATE('Rent Roll'!$M19,ROUNDDOWN('Rent Roll'!$Q19,0))-1&gt;=K$6),-K11,
IF(AND(K$6&gt;='Rent Roll'!$K11,EDATE('Rent Roll'!$K11,ROUNDDOWN('Rent Roll'!$M5,0))-1&gt;=K$6),-K11,
"-")),"-")</f>
        <v>-</v>
      </c>
      <c r="L25" s="227" t="str">
        <f>IFERROR(
IF(AND(L$6&gt;='Rent Roll'!$M19,EDATE('Rent Roll'!$M19,ROUNDDOWN('Rent Roll'!$Q19,0))-1&gt;=L$6),-L11,
IF(AND(L$6&gt;='Rent Roll'!$K11,EDATE('Rent Roll'!$K11,ROUNDDOWN('Rent Roll'!$M5,0))-1&gt;=L$6),-L11,
"-")),"-")</f>
        <v>-</v>
      </c>
      <c r="M25" s="227" t="str">
        <f>IFERROR(
IF(AND(M$6&gt;='Rent Roll'!$M19,EDATE('Rent Roll'!$M19,ROUNDDOWN('Rent Roll'!$Q19,0))-1&gt;=M$6),-M11,
IF(AND(M$6&gt;='Rent Roll'!$K11,EDATE('Rent Roll'!$K11,ROUNDDOWN('Rent Roll'!$M5,0))-1&gt;=M$6),-M11,
"-")),"-")</f>
        <v>-</v>
      </c>
      <c r="N25" s="227" t="str">
        <f>IFERROR(
IF(AND(N$6&gt;='Rent Roll'!$M19,EDATE('Rent Roll'!$M19,ROUNDDOWN('Rent Roll'!$Q19,0))-1&gt;=N$6),-N11,
IF(AND(N$6&gt;='Rent Roll'!$K11,EDATE('Rent Roll'!$K11,ROUNDDOWN('Rent Roll'!$M5,0))-1&gt;=N$6),-N11,
"-")),"-")</f>
        <v>-</v>
      </c>
      <c r="O25" s="227" t="str">
        <f>IFERROR(
IF(AND(O$6&gt;='Rent Roll'!$M19,EDATE('Rent Roll'!$M19,ROUNDDOWN('Rent Roll'!$Q19,0))-1&gt;=O$6),-O11,
IF(AND(O$6&gt;='Rent Roll'!$K11,EDATE('Rent Roll'!$K11,ROUNDDOWN('Rent Roll'!$M5,0))-1&gt;=O$6),-O11,
"-")),"-")</f>
        <v>-</v>
      </c>
      <c r="P25" s="227" t="str">
        <f>IFERROR(
IF(AND(P$6&gt;='Rent Roll'!$M19,EDATE('Rent Roll'!$M19,ROUNDDOWN('Rent Roll'!$Q19,0))-1&gt;=P$6),-P11,
IF(AND(P$6&gt;='Rent Roll'!$K11,EDATE('Rent Roll'!$K11,ROUNDDOWN('Rent Roll'!$M5,0))-1&gt;=P$6),-P11,
"-")),"-")</f>
        <v>-</v>
      </c>
      <c r="Q25" s="227" t="str">
        <f>IFERROR(
IF(AND(Q$6&gt;='Rent Roll'!$M19,EDATE('Rent Roll'!$M19,ROUNDDOWN('Rent Roll'!$Q19,0))-1&gt;=Q$6),-Q11,
IF(AND(Q$6&gt;='Rent Roll'!$K11,EDATE('Rent Roll'!$K11,ROUNDDOWN('Rent Roll'!$M5,0))-1&gt;=Q$6),-Q11,
"-")),"-")</f>
        <v>-</v>
      </c>
      <c r="R25" s="227" t="str">
        <f>IFERROR(
IF(AND(R$6&gt;='Rent Roll'!$M19,EDATE('Rent Roll'!$M19,ROUNDDOWN('Rent Roll'!$Q19,0))-1&gt;=R$6),-R11,
IF(AND(R$6&gt;='Rent Roll'!$K11,EDATE('Rent Roll'!$K11,ROUNDDOWN('Rent Roll'!$M5,0))-1&gt;=R$6),-R11,
"-")),"-")</f>
        <v>-</v>
      </c>
      <c r="S25" s="227" t="str">
        <f>IFERROR(
IF(AND(S$6&gt;='Rent Roll'!$M19,EDATE('Rent Roll'!$M19,ROUNDDOWN('Rent Roll'!$Q19,0))-1&gt;=S$6),-S11,
IF(AND(S$6&gt;='Rent Roll'!$K11,EDATE('Rent Roll'!$K11,ROUNDDOWN('Rent Roll'!$M5,0))-1&gt;=S$6),-S11,
"-")),"-")</f>
        <v>-</v>
      </c>
      <c r="T25" s="227" t="str">
        <f>IFERROR(
IF(AND(T$6&gt;='Rent Roll'!$M19,EDATE('Rent Roll'!$M19,ROUNDDOWN('Rent Roll'!$Q19,0))-1&gt;=T$6),-T11,
IF(AND(T$6&gt;='Rent Roll'!$K11,EDATE('Rent Roll'!$K11,ROUNDDOWN('Rent Roll'!$M5,0))-1&gt;=T$6),-T11,
"-")),"-")</f>
        <v>-</v>
      </c>
      <c r="U25" s="227" t="str">
        <f>IFERROR(
IF(AND(U$6&gt;='Rent Roll'!$M19,EDATE('Rent Roll'!$M19,ROUNDDOWN('Rent Roll'!$Q19,0))-1&gt;=U$6),-U11,
IF(AND(U$6&gt;='Rent Roll'!$K11,EDATE('Rent Roll'!$K11,ROUNDDOWN('Rent Roll'!$M5,0))-1&gt;=U$6),-U11,
"-")),"-")</f>
        <v>-</v>
      </c>
      <c r="V25" s="227" t="str">
        <f>IFERROR(
IF(AND(V$6&gt;='Rent Roll'!$M19,EDATE('Rent Roll'!$M19,ROUNDDOWN('Rent Roll'!$Q19,0))-1&gt;=V$6),-V11,
IF(AND(V$6&gt;='Rent Roll'!$K11,EDATE('Rent Roll'!$K11,ROUNDDOWN('Rent Roll'!$M5,0))-1&gt;=V$6),-V11,
"-")),"-")</f>
        <v>-</v>
      </c>
      <c r="W25" s="227" t="str">
        <f>IFERROR(
IF(AND(W$6&gt;='Rent Roll'!$M19,EDATE('Rent Roll'!$M19,ROUNDDOWN('Rent Roll'!$Q19,0))-1&gt;=W$6),-W11,
IF(AND(W$6&gt;='Rent Roll'!$K11,EDATE('Rent Roll'!$K11,ROUNDDOWN('Rent Roll'!$M5,0))-1&gt;=W$6),-W11,
"-")),"-")</f>
        <v>-</v>
      </c>
      <c r="X25" s="227" t="str">
        <f>IFERROR(
IF(AND(X$6&gt;='Rent Roll'!$M19,EDATE('Rent Roll'!$M19,ROUNDDOWN('Rent Roll'!$Q19,0))-1&gt;=X$6),-X11,
IF(AND(X$6&gt;='Rent Roll'!$K11,EDATE('Rent Roll'!$K11,ROUNDDOWN('Rent Roll'!$M5,0))-1&gt;=X$6),-X11,
"-")),"-")</f>
        <v>-</v>
      </c>
      <c r="Y25" s="227" t="str">
        <f>IFERROR(
IF(AND(Y$6&gt;='Rent Roll'!$M19,EDATE('Rent Roll'!$M19,ROUNDDOWN('Rent Roll'!$Q19,0))-1&gt;=Y$6),-Y11,
IF(AND(Y$6&gt;='Rent Roll'!$K11,EDATE('Rent Roll'!$K11,ROUNDDOWN('Rent Roll'!$M5,0))-1&gt;=Y$6),-Y11,
"-")),"-")</f>
        <v>-</v>
      </c>
      <c r="Z25" s="227" t="str">
        <f>IFERROR(
IF(AND(Z$6&gt;='Rent Roll'!$M19,EDATE('Rent Roll'!$M19,ROUNDDOWN('Rent Roll'!$Q19,0))-1&gt;=Z$6),-Z11,
IF(AND(Z$6&gt;='Rent Roll'!$K11,EDATE('Rent Roll'!$K11,ROUNDDOWN('Rent Roll'!$M5,0))-1&gt;=Z$6),-Z11,
"-")),"-")</f>
        <v>-</v>
      </c>
      <c r="AA25" s="227" t="str">
        <f>IFERROR(
IF(AND(AA$6&gt;='Rent Roll'!$M19,EDATE('Rent Roll'!$M19,ROUNDDOWN('Rent Roll'!$Q19,0))-1&gt;=AA$6),-AA11,
IF(AND(AA$6&gt;='Rent Roll'!$K11,EDATE('Rent Roll'!$K11,ROUNDDOWN('Rent Roll'!$M5,0))-1&gt;=AA$6),-AA11,
"-")),"-")</f>
        <v>-</v>
      </c>
      <c r="AB25" s="227" t="str">
        <f>IFERROR(
IF(AND(AB$6&gt;='Rent Roll'!$M19,EDATE('Rent Roll'!$M19,ROUNDDOWN('Rent Roll'!$Q19,0))-1&gt;=AB$6),-AB11,
IF(AND(AB$6&gt;='Rent Roll'!$K11,EDATE('Rent Roll'!$K11,ROUNDDOWN('Rent Roll'!$M5,0))-1&gt;=AB$6),-AB11,
"-")),"-")</f>
        <v>-</v>
      </c>
      <c r="AC25" s="227" t="str">
        <f>IFERROR(
IF(AND(AC$6&gt;='Rent Roll'!$M19,EDATE('Rent Roll'!$M19,ROUNDDOWN('Rent Roll'!$Q19,0))-1&gt;=AC$6),-AC11,
IF(AND(AC$6&gt;='Rent Roll'!$K11,EDATE('Rent Roll'!$K11,ROUNDDOWN('Rent Roll'!$M5,0))-1&gt;=AC$6),-AC11,
"-")),"-")</f>
        <v>-</v>
      </c>
      <c r="AD25" s="227" t="str">
        <f>IFERROR(
IF(AND(AD$6&gt;='Rent Roll'!$M19,EDATE('Rent Roll'!$M19,ROUNDDOWN('Rent Roll'!$Q19,0))-1&gt;=AD$6),-AD11,
IF(AND(AD$6&gt;='Rent Roll'!$K11,EDATE('Rent Roll'!$K11,ROUNDDOWN('Rent Roll'!$M5,0))-1&gt;=AD$6),-AD11,
"-")),"-")</f>
        <v>-</v>
      </c>
      <c r="AE25" s="227" t="str">
        <f>IFERROR(
IF(AND(AE$6&gt;='Rent Roll'!$M19,EDATE('Rent Roll'!$M19,ROUNDDOWN('Rent Roll'!$Q19,0))-1&gt;=AE$6),-AE11,
IF(AND(AE$6&gt;='Rent Roll'!$K11,EDATE('Rent Roll'!$K11,ROUNDDOWN('Rent Roll'!$M5,0))-1&gt;=AE$6),-AE11,
"-")),"-")</f>
        <v>-</v>
      </c>
      <c r="AF25" s="227" t="str">
        <f>IFERROR(
IF(AND(AF$6&gt;='Rent Roll'!$M19,EDATE('Rent Roll'!$M19,ROUNDDOWN('Rent Roll'!$Q19,0))-1&gt;=AF$6),-AF11,
IF(AND(AF$6&gt;='Rent Roll'!$K11,EDATE('Rent Roll'!$K11,ROUNDDOWN('Rent Roll'!$M5,0))-1&gt;=AF$6),-AF11,
"-")),"-")</f>
        <v>-</v>
      </c>
      <c r="AG25" s="227" t="str">
        <f>IFERROR(
IF(AND(AG$6&gt;='Rent Roll'!$M19,EDATE('Rent Roll'!$M19,ROUNDDOWN('Rent Roll'!$Q19,0))-1&gt;=AG$6),-AG11,
IF(AND(AG$6&gt;='Rent Roll'!$K11,EDATE('Rent Roll'!$K11,ROUNDDOWN('Rent Roll'!$M5,0))-1&gt;=AG$6),-AG11,
"-")),"-")</f>
        <v>-</v>
      </c>
      <c r="AH25" s="227" t="str">
        <f>IFERROR(
IF(AND(AH$6&gt;='Rent Roll'!$M19,EDATE('Rent Roll'!$M19,ROUNDDOWN('Rent Roll'!$Q19,0))-1&gt;=AH$6),-AH11,
IF(AND(AH$6&gt;='Rent Roll'!$K11,EDATE('Rent Roll'!$K11,ROUNDDOWN('Rent Roll'!$M5,0))-1&gt;=AH$6),-AH11,
"-")),"-")</f>
        <v>-</v>
      </c>
      <c r="AI25" s="227" t="str">
        <f>IFERROR(
IF(AND(AI$6&gt;='Rent Roll'!$M19,EDATE('Rent Roll'!$M19,ROUNDDOWN('Rent Roll'!$Q19,0))-1&gt;=AI$6),-AI11,
IF(AND(AI$6&gt;='Rent Roll'!$K11,EDATE('Rent Roll'!$K11,ROUNDDOWN('Rent Roll'!$M5,0))-1&gt;=AI$6),-AI11,
"-")),"-")</f>
        <v>-</v>
      </c>
      <c r="AJ25" s="227" t="str">
        <f>IFERROR(
IF(AND(AJ$6&gt;='Rent Roll'!$M19,EDATE('Rent Roll'!$M19,ROUNDDOWN('Rent Roll'!$Q19,0))-1&gt;=AJ$6),-AJ11,
IF(AND(AJ$6&gt;='Rent Roll'!$K11,EDATE('Rent Roll'!$K11,ROUNDDOWN('Rent Roll'!$M5,0))-1&gt;=AJ$6),-AJ11,
"-")),"-")</f>
        <v>-</v>
      </c>
      <c r="AK25" s="227" t="str">
        <f>IFERROR(
IF(AND(AK$6&gt;='Rent Roll'!$M19,EDATE('Rent Roll'!$M19,ROUNDDOWN('Rent Roll'!$Q19,0))-1&gt;=AK$6),-AK11,
IF(AND(AK$6&gt;='Rent Roll'!$K11,EDATE('Rent Roll'!$K11,ROUNDDOWN('Rent Roll'!$M5,0))-1&gt;=AK$6),-AK11,
"-")),"-")</f>
        <v>-</v>
      </c>
      <c r="AL25" s="227" t="str">
        <f>IFERROR(
IF(AND(AL$6&gt;='Rent Roll'!$M19,EDATE('Rent Roll'!$M19,ROUNDDOWN('Rent Roll'!$Q19,0))-1&gt;=AL$6),-AL11,
IF(AND(AL$6&gt;='Rent Roll'!$K11,EDATE('Rent Roll'!$K11,ROUNDDOWN('Rent Roll'!$M5,0))-1&gt;=AL$6),-AL11,
"-")),"-")</f>
        <v>-</v>
      </c>
      <c r="AM25" s="227" t="str">
        <f>IFERROR(
IF(AND(AM$6&gt;='Rent Roll'!$M19,EDATE('Rent Roll'!$M19,ROUNDDOWN('Rent Roll'!$Q19,0))-1&gt;=AM$6),-AM11,
IF(AND(AM$6&gt;='Rent Roll'!$K11,EDATE('Rent Roll'!$K11,ROUNDDOWN('Rent Roll'!$M5,0))-1&gt;=AM$6),-AM11,
"-")),"-")</f>
        <v>-</v>
      </c>
      <c r="AN25" s="227" t="str">
        <f>IFERROR(
IF(AND(AN$6&gt;='Rent Roll'!$M19,EDATE('Rent Roll'!$M19,ROUNDDOWN('Rent Roll'!$Q19,0))-1&gt;=AN$6),-AN11,
IF(AND(AN$6&gt;='Rent Roll'!$K11,EDATE('Rent Roll'!$K11,ROUNDDOWN('Rent Roll'!$M5,0))-1&gt;=AN$6),-AN11,
"-")),"-")</f>
        <v>-</v>
      </c>
      <c r="AO25" s="227" t="str">
        <f>IFERROR(
IF(AND(AO$6&gt;='Rent Roll'!$M19,EDATE('Rent Roll'!$M19,ROUNDDOWN('Rent Roll'!$Q19,0))-1&gt;=AO$6),-AO11,
IF(AND(AO$6&gt;='Rent Roll'!$K11,EDATE('Rent Roll'!$K11,ROUNDDOWN('Rent Roll'!$M5,0))-1&gt;=AO$6),-AO11,
"-")),"-")</f>
        <v>-</v>
      </c>
      <c r="AP25" s="227" t="str">
        <f>IFERROR(
IF(AND(AP$6&gt;='Rent Roll'!$M19,EDATE('Rent Roll'!$M19,ROUNDDOWN('Rent Roll'!$Q19,0))-1&gt;=AP$6),-AP11,
IF(AND(AP$6&gt;='Rent Roll'!$K11,EDATE('Rent Roll'!$K11,ROUNDDOWN('Rent Roll'!$M5,0))-1&gt;=AP$6),-AP11,
"-")),"-")</f>
        <v>-</v>
      </c>
      <c r="AQ25" s="227" t="str">
        <f>IFERROR(
IF(AND(AQ$6&gt;='Rent Roll'!$M19,EDATE('Rent Roll'!$M19,ROUNDDOWN('Rent Roll'!$Q19,0))-1&gt;=AQ$6),-AQ11,
IF(AND(AQ$6&gt;='Rent Roll'!$K11,EDATE('Rent Roll'!$K11,ROUNDDOWN('Rent Roll'!$M5,0))-1&gt;=AQ$6),-AQ11,
"-")),"-")</f>
        <v>-</v>
      </c>
      <c r="AR25" s="227" t="str">
        <f>IFERROR(
IF(AND(AR$6&gt;='Rent Roll'!$M19,EDATE('Rent Roll'!$M19,ROUNDDOWN('Rent Roll'!$Q19,0))-1&gt;=AR$6),-AR11,
IF(AND(AR$6&gt;='Rent Roll'!$K11,EDATE('Rent Roll'!$K11,ROUNDDOWN('Rent Roll'!$M5,0))-1&gt;=AR$6),-AR11,
"-")),"-")</f>
        <v>-</v>
      </c>
      <c r="AS25" s="227" t="str">
        <f>IFERROR(
IF(AND(AS$6&gt;='Rent Roll'!$M19,EDATE('Rent Roll'!$M19,ROUNDDOWN('Rent Roll'!$Q19,0))-1&gt;=AS$6),-AS11,
IF(AND(AS$6&gt;='Rent Roll'!$K11,EDATE('Rent Roll'!$K11,ROUNDDOWN('Rent Roll'!$M5,0))-1&gt;=AS$6),-AS11,
"-")),"-")</f>
        <v>-</v>
      </c>
      <c r="AT25" s="227" t="str">
        <f>IFERROR(
IF(AND(AT$6&gt;='Rent Roll'!$M19,EDATE('Rent Roll'!$M19,ROUNDDOWN('Rent Roll'!$Q19,0))-1&gt;=AT$6),-AT11,
IF(AND(AT$6&gt;='Rent Roll'!$K11,EDATE('Rent Roll'!$K11,ROUNDDOWN('Rent Roll'!$M5,0))-1&gt;=AT$6),-AT11,
"-")),"-")</f>
        <v>-</v>
      </c>
      <c r="AU25" s="227" t="str">
        <f>IFERROR(
IF(AND(AU$6&gt;='Rent Roll'!$M19,EDATE('Rent Roll'!$M19,ROUNDDOWN('Rent Roll'!$Q19,0))-1&gt;=AU$6),-AU11,
IF(AND(AU$6&gt;='Rent Roll'!$K11,EDATE('Rent Roll'!$K11,ROUNDDOWN('Rent Roll'!$M5,0))-1&gt;=AU$6),-AU11,
"-")),"-")</f>
        <v>-</v>
      </c>
      <c r="AV25" s="227" t="str">
        <f>IFERROR(
IF(AND(AV$6&gt;='Rent Roll'!$M19,EDATE('Rent Roll'!$M19,ROUNDDOWN('Rent Roll'!$Q19,0))-1&gt;=AV$6),-AV11,
IF(AND(AV$6&gt;='Rent Roll'!$K11,EDATE('Rent Roll'!$K11,ROUNDDOWN('Rent Roll'!$M5,0))-1&gt;=AV$6),-AV11,
"-")),"-")</f>
        <v>-</v>
      </c>
      <c r="AW25" s="227" t="str">
        <f>IFERROR(
IF(AND(AW$6&gt;='Rent Roll'!$M19,EDATE('Rent Roll'!$M19,ROUNDDOWN('Rent Roll'!$Q19,0))-1&gt;=AW$6),-AW11,
IF(AND(AW$6&gt;='Rent Roll'!$K11,EDATE('Rent Roll'!$K11,ROUNDDOWN('Rent Roll'!$M5,0))-1&gt;=AW$6),-AW11,
"-")),"-")</f>
        <v>-</v>
      </c>
      <c r="AX25" s="227" t="str">
        <f>IFERROR(
IF(AND(AX$6&gt;='Rent Roll'!$M19,EDATE('Rent Roll'!$M19,ROUNDDOWN('Rent Roll'!$Q19,0))-1&gt;=AX$6),-AX11,
IF(AND(AX$6&gt;='Rent Roll'!$K11,EDATE('Rent Roll'!$K11,ROUNDDOWN('Rent Roll'!$M5,0))-1&gt;=AX$6),-AX11,
"-")),"-")</f>
        <v>-</v>
      </c>
      <c r="AY25" s="227" t="str">
        <f>IFERROR(
IF(AND(AY$6&gt;='Rent Roll'!$M19,EDATE('Rent Roll'!$M19,ROUNDDOWN('Rent Roll'!$Q19,0))-1&gt;=AY$6),-AY11,
IF(AND(AY$6&gt;='Rent Roll'!$K11,EDATE('Rent Roll'!$K11,ROUNDDOWN('Rent Roll'!$M5,0))-1&gt;=AY$6),-AY11,
"-")),"-")</f>
        <v>-</v>
      </c>
      <c r="AZ25" s="227" t="str">
        <f>IFERROR(
IF(AND(AZ$6&gt;='Rent Roll'!$M19,EDATE('Rent Roll'!$M19,ROUNDDOWN('Rent Roll'!$Q19,0))-1&gt;=AZ$6),-AZ11,
IF(AND(AZ$6&gt;='Rent Roll'!$K11,EDATE('Rent Roll'!$K11,ROUNDDOWN('Rent Roll'!$M5,0))-1&gt;=AZ$6),-AZ11,
"-")),"-")</f>
        <v>-</v>
      </c>
      <c r="BA25" s="227" t="str">
        <f>IFERROR(
IF(AND(BA$6&gt;='Rent Roll'!$M19,EDATE('Rent Roll'!$M19,ROUNDDOWN('Rent Roll'!$Q19,0))-1&gt;=BA$6),-BA11,
IF(AND(BA$6&gt;='Rent Roll'!$K11,EDATE('Rent Roll'!$K11,ROUNDDOWN('Rent Roll'!$M5,0))-1&gt;=BA$6),-BA11,
"-")),"-")</f>
        <v>-</v>
      </c>
      <c r="BB25" s="227" t="str">
        <f>IFERROR(
IF(AND(BB$6&gt;='Rent Roll'!$M19,EDATE('Rent Roll'!$M19,ROUNDDOWN('Rent Roll'!$Q19,0))-1&gt;=BB$6),-BB11,
IF(AND(BB$6&gt;='Rent Roll'!$K11,EDATE('Rent Roll'!$K11,ROUNDDOWN('Rent Roll'!$M5,0))-1&gt;=BB$6),-BB11,
"-")),"-")</f>
        <v>-</v>
      </c>
      <c r="BC25" s="227" t="str">
        <f>IFERROR(
IF(AND(BC$6&gt;='Rent Roll'!$M19,EDATE('Rent Roll'!$M19,ROUNDDOWN('Rent Roll'!$Q19,0))-1&gt;=BC$6),-BC11,
IF(AND(BC$6&gt;='Rent Roll'!$K11,EDATE('Rent Roll'!$K11,ROUNDDOWN('Rent Roll'!$M5,0))-1&gt;=BC$6),-BC11,
"-")),"-")</f>
        <v>-</v>
      </c>
      <c r="BD25" s="227" t="str">
        <f>IFERROR(
IF(AND(BD$6&gt;='Rent Roll'!$M19,EDATE('Rent Roll'!$M19,ROUNDDOWN('Rent Roll'!$Q19,0))-1&gt;=BD$6),-BD11,
IF(AND(BD$6&gt;='Rent Roll'!$K11,EDATE('Rent Roll'!$K11,ROUNDDOWN('Rent Roll'!$M5,0))-1&gt;=BD$6),-BD11,
"-")),"-")</f>
        <v>-</v>
      </c>
      <c r="BE25" s="227" t="str">
        <f>IFERROR(
IF(AND(BE$6&gt;='Rent Roll'!$M19,EDATE('Rent Roll'!$M19,ROUNDDOWN('Rent Roll'!$Q19,0))-1&gt;=BE$6),-BE11,
IF(AND(BE$6&gt;='Rent Roll'!$K11,EDATE('Rent Roll'!$K11,ROUNDDOWN('Rent Roll'!$M5,0))-1&gt;=BE$6),-BE11,
"-")),"-")</f>
        <v>-</v>
      </c>
      <c r="BF25" s="227" t="str">
        <f>IFERROR(
IF(AND(BF$6&gt;='Rent Roll'!$M19,EDATE('Rent Roll'!$M19,ROUNDDOWN('Rent Roll'!$Q19,0))-1&gt;=BF$6),-BF11,
IF(AND(BF$6&gt;='Rent Roll'!$K11,EDATE('Rent Roll'!$K11,ROUNDDOWN('Rent Roll'!$M5,0))-1&gt;=BF$6),-BF11,
"-")),"-")</f>
        <v>-</v>
      </c>
      <c r="BG25" s="227" t="str">
        <f>IFERROR(
IF(AND(BG$6&gt;='Rent Roll'!$M19,EDATE('Rent Roll'!$M19,ROUNDDOWN('Rent Roll'!$Q19,0))-1&gt;=BG$6),-BG11,
IF(AND(BG$6&gt;='Rent Roll'!$K11,EDATE('Rent Roll'!$K11,ROUNDDOWN('Rent Roll'!$M5,0))-1&gt;=BG$6),-BG11,
"-")),"-")</f>
        <v>-</v>
      </c>
      <c r="BH25" s="227" t="str">
        <f>IFERROR(
IF(AND(BH$6&gt;='Rent Roll'!$M19,EDATE('Rent Roll'!$M19,ROUNDDOWN('Rent Roll'!$Q19,0))-1&gt;=BH$6),-BH11,
IF(AND(BH$6&gt;='Rent Roll'!$K11,EDATE('Rent Roll'!$K11,ROUNDDOWN('Rent Roll'!$M5,0))-1&gt;=BH$6),-BH11,
"-")),"-")</f>
        <v>-</v>
      </c>
      <c r="BI25" s="227" t="str">
        <f>IFERROR(
IF(AND(BI$6&gt;='Rent Roll'!$M19,EDATE('Rent Roll'!$M19,ROUNDDOWN('Rent Roll'!$Q19,0))-1&gt;=BI$6),-BI11,
IF(AND(BI$6&gt;='Rent Roll'!$K11,EDATE('Rent Roll'!$K11,ROUNDDOWN('Rent Roll'!$M5,0))-1&gt;=BI$6),-BI11,
"-")),"-")</f>
        <v>-</v>
      </c>
      <c r="BJ25" s="227" t="str">
        <f>IFERROR(
IF(AND(BJ$6&gt;='Rent Roll'!$M19,EDATE('Rent Roll'!$M19,ROUNDDOWN('Rent Roll'!$Q19,0))-1&gt;=BJ$6),-BJ11,
IF(AND(BJ$6&gt;='Rent Roll'!$K11,EDATE('Rent Roll'!$K11,ROUNDDOWN('Rent Roll'!$M5,0))-1&gt;=BJ$6),-BJ11,
"-")),"-")</f>
        <v>-</v>
      </c>
      <c r="BK25" s="227" t="str">
        <f>IFERROR(
IF(AND(BK$6&gt;='Rent Roll'!$M19,EDATE('Rent Roll'!$M19,ROUNDDOWN('Rent Roll'!$Q19,0))-1&gt;=BK$6),-BK11,
IF(AND(BK$6&gt;='Rent Roll'!$K11,EDATE('Rent Roll'!$K11,ROUNDDOWN('Rent Roll'!$M5,0))-1&gt;=BK$6),-BK11,
"-")),"-")</f>
        <v>-</v>
      </c>
      <c r="BL25" s="227" t="str">
        <f>IFERROR(
IF(AND(BL$6&gt;='Rent Roll'!$M19,EDATE('Rent Roll'!$M19,ROUNDDOWN('Rent Roll'!$Q19,0))-1&gt;=BL$6),-BL11,
IF(AND(BL$6&gt;='Rent Roll'!$K11,EDATE('Rent Roll'!$K11,ROUNDDOWN('Rent Roll'!$M5,0))-1&gt;=BL$6),-BL11,
"-")),"-")</f>
        <v>-</v>
      </c>
      <c r="BM25" s="227" t="str">
        <f>IFERROR(
IF(AND(BM$6&gt;='Rent Roll'!$M19,EDATE('Rent Roll'!$M19,ROUNDDOWN('Rent Roll'!$Q19,0))-1&gt;=BM$6),-BM11,
IF(AND(BM$6&gt;='Rent Roll'!$K11,EDATE('Rent Roll'!$K11,ROUNDDOWN('Rent Roll'!$M5,0))-1&gt;=BM$6),-BM11,
"-")),"-")</f>
        <v>-</v>
      </c>
      <c r="BN25" s="227" t="str">
        <f>IFERROR(
IF(AND(BN$6&gt;='Rent Roll'!$M19,EDATE('Rent Roll'!$M19,ROUNDDOWN('Rent Roll'!$Q19,0))-1&gt;=BN$6),-BN11,
IF(AND(BN$6&gt;='Rent Roll'!$K11,EDATE('Rent Roll'!$K11,ROUNDDOWN('Rent Roll'!$M5,0))-1&gt;=BN$6),-BN11,
"-")),"-")</f>
        <v>-</v>
      </c>
      <c r="BO25" s="227" t="str">
        <f>IFERROR(
IF(AND(BO$6&gt;='Rent Roll'!$M19,EDATE('Rent Roll'!$M19,ROUNDDOWN('Rent Roll'!$Q19,0))-1&gt;=BO$6),-BO11,
IF(AND(BO$6&gt;='Rent Roll'!$K11,EDATE('Rent Roll'!$K11,ROUNDDOWN('Rent Roll'!$M5,0))-1&gt;=BO$6),-BO11,
"-")),"-")</f>
        <v>-</v>
      </c>
      <c r="BP25" s="227" t="str">
        <f>IFERROR(
IF(AND(BP$6&gt;='Rent Roll'!$M19,EDATE('Rent Roll'!$M19,ROUNDDOWN('Rent Roll'!$Q19,0))-1&gt;=BP$6),-BP11,
IF(AND(BP$6&gt;='Rent Roll'!$K11,EDATE('Rent Roll'!$K11,ROUNDDOWN('Rent Roll'!$M5,0))-1&gt;=BP$6),-BP11,
"-")),"-")</f>
        <v>-</v>
      </c>
      <c r="BQ25" s="227" t="str">
        <f>IFERROR(
IF(AND(BQ$6&gt;='Rent Roll'!$M19,EDATE('Rent Roll'!$M19,ROUNDDOWN('Rent Roll'!$Q19,0))-1&gt;=BQ$6),-BQ11,
IF(AND(BQ$6&gt;='Rent Roll'!$K11,EDATE('Rent Roll'!$K11,ROUNDDOWN('Rent Roll'!$M5,0))-1&gt;=BQ$6),-BQ11,
"-")),"-")</f>
        <v>-</v>
      </c>
      <c r="BR25" s="227" t="str">
        <f>IFERROR(
IF(AND(BR$6&gt;='Rent Roll'!$M19,EDATE('Rent Roll'!$M19,ROUNDDOWN('Rent Roll'!$Q19,0))-1&gt;=BR$6),-BR11,
IF(AND(BR$6&gt;='Rent Roll'!$K11,EDATE('Rent Roll'!$K11,ROUNDDOWN('Rent Roll'!$M5,0))-1&gt;=BR$6),-BR11,
"-")),"-")</f>
        <v>-</v>
      </c>
      <c r="BS25" s="227" t="str">
        <f>IFERROR(
IF(AND(BS$6&gt;='Rent Roll'!$M19,EDATE('Rent Roll'!$M19,ROUNDDOWN('Rent Roll'!$Q19,0))-1&gt;=BS$6),-BS11,
IF(AND(BS$6&gt;='Rent Roll'!$K11,EDATE('Rent Roll'!$K11,ROUNDDOWN('Rent Roll'!$M5,0))-1&gt;=BS$6),-BS11,
"-")),"-")</f>
        <v>-</v>
      </c>
      <c r="BT25" s="227" t="str">
        <f>IFERROR(
IF(AND(BT$6&gt;='Rent Roll'!$M19,EDATE('Rent Roll'!$M19,ROUNDDOWN('Rent Roll'!$Q19,0))-1&gt;=BT$6),-BT11,
IF(AND(BT$6&gt;='Rent Roll'!$K11,EDATE('Rent Roll'!$K11,ROUNDDOWN('Rent Roll'!$M5,0))-1&gt;=BT$6),-BT11,
"-")),"-")</f>
        <v>-</v>
      </c>
      <c r="BU25" s="227" t="str">
        <f>IFERROR(
IF(AND(BU$6&gt;='Rent Roll'!$M19,EDATE('Rent Roll'!$M19,ROUNDDOWN('Rent Roll'!$Q19,0))-1&gt;=BU$6),-BU11,
IF(AND(BU$6&gt;='Rent Roll'!$K11,EDATE('Rent Roll'!$K11,ROUNDDOWN('Rent Roll'!$M5,0))-1&gt;=BU$6),-BU11,
"-")),"-")</f>
        <v>-</v>
      </c>
      <c r="BV25" s="227" t="str">
        <f>IFERROR(
IF(AND(BV$6&gt;='Rent Roll'!$M19,EDATE('Rent Roll'!$M19,ROUNDDOWN('Rent Roll'!$Q19,0))-1&gt;=BV$6),-BV11,
IF(AND(BV$6&gt;='Rent Roll'!$K11,EDATE('Rent Roll'!$K11,ROUNDDOWN('Rent Roll'!$M5,0))-1&gt;=BV$6),-BV11,
"-")),"-")</f>
        <v>-</v>
      </c>
      <c r="BW25" s="227" t="str">
        <f>IFERROR(
IF(AND(BW$6&gt;='Rent Roll'!$M19,EDATE('Rent Roll'!$M19,ROUNDDOWN('Rent Roll'!$Q19,0))-1&gt;=BW$6),-BW11,
IF(AND(BW$6&gt;='Rent Roll'!$K11,EDATE('Rent Roll'!$K11,ROUNDDOWN('Rent Roll'!$M5,0))-1&gt;=BW$6),-BW11,
"-")),"-")</f>
        <v>-</v>
      </c>
      <c r="BX25" s="227" t="str">
        <f>IFERROR(
IF(AND(BX$6&gt;='Rent Roll'!$M19,EDATE('Rent Roll'!$M19,ROUNDDOWN('Rent Roll'!$Q19,0))-1&gt;=BX$6),-BX11,
IF(AND(BX$6&gt;='Rent Roll'!$K11,EDATE('Rent Roll'!$K11,ROUNDDOWN('Rent Roll'!$M5,0))-1&gt;=BX$6),-BX11,
"-")),"-")</f>
        <v>-</v>
      </c>
      <c r="BY25" s="227" t="str">
        <f>IFERROR(
IF(AND(BY$6&gt;='Rent Roll'!$M19,EDATE('Rent Roll'!$M19,ROUNDDOWN('Rent Roll'!$Q19,0))-1&gt;=BY$6),-BY11,
IF(AND(BY$6&gt;='Rent Roll'!$K11,EDATE('Rent Roll'!$K11,ROUNDDOWN('Rent Roll'!$M5,0))-1&gt;=BY$6),-BY11,
"-")),"-")</f>
        <v>-</v>
      </c>
      <c r="BZ25" s="227" t="str">
        <f>IFERROR(
IF(AND(BZ$6&gt;='Rent Roll'!$M19,EDATE('Rent Roll'!$M19,ROUNDDOWN('Rent Roll'!$Q19,0))-1&gt;=BZ$6),-BZ11,
IF(AND(BZ$6&gt;='Rent Roll'!$K11,EDATE('Rent Roll'!$K11,ROUNDDOWN('Rent Roll'!$M5,0))-1&gt;=BZ$6),-BZ11,
"-")),"-")</f>
        <v>-</v>
      </c>
      <c r="CA25" s="227" t="str">
        <f>IFERROR(
IF(AND(CA$6&gt;='Rent Roll'!$M19,EDATE('Rent Roll'!$M19,ROUNDDOWN('Rent Roll'!$Q19,0))-1&gt;=CA$6),-CA11,
IF(AND(CA$6&gt;='Rent Roll'!$K11,EDATE('Rent Roll'!$K11,ROUNDDOWN('Rent Roll'!$M5,0))-1&gt;=CA$6),-CA11,
"-")),"-")</f>
        <v>-</v>
      </c>
      <c r="CB25" s="227" t="str">
        <f>IFERROR(
IF(AND(CB$6&gt;='Rent Roll'!$M19,EDATE('Rent Roll'!$M19,ROUNDDOWN('Rent Roll'!$Q19,0))-1&gt;=CB$6),-CB11,
IF(AND(CB$6&gt;='Rent Roll'!$K11,EDATE('Rent Roll'!$K11,ROUNDDOWN('Rent Roll'!$M5,0))-1&gt;=CB$6),-CB11,
"-")),"-")</f>
        <v>-</v>
      </c>
      <c r="CC25" s="227" t="str">
        <f>IFERROR(
IF(AND(CC$6&gt;='Rent Roll'!$M19,EDATE('Rent Roll'!$M19,ROUNDDOWN('Rent Roll'!$Q19,0))-1&gt;=CC$6),-CC11,
IF(AND(CC$6&gt;='Rent Roll'!$K11,EDATE('Rent Roll'!$K11,ROUNDDOWN('Rent Roll'!$M5,0))-1&gt;=CC$6),-CC11,
"-")),"-")</f>
        <v>-</v>
      </c>
      <c r="CD25" s="227" t="str">
        <f>IFERROR(
IF(AND(CD$6&gt;='Rent Roll'!$M19,EDATE('Rent Roll'!$M19,ROUNDDOWN('Rent Roll'!$Q19,0))-1&gt;=CD$6),-CD11,
IF(AND(CD$6&gt;='Rent Roll'!$K11,EDATE('Rent Roll'!$K11,ROUNDDOWN('Rent Roll'!$M5,0))-1&gt;=CD$6),-CD11,
"-")),"-")</f>
        <v>-</v>
      </c>
      <c r="CE25" s="227" t="str">
        <f>IFERROR(
IF(AND(CE$6&gt;='Rent Roll'!$M19,EDATE('Rent Roll'!$M19,ROUNDDOWN('Rent Roll'!$Q19,0))-1&gt;=CE$6),-CE11,
IF(AND(CE$6&gt;='Rent Roll'!$K11,EDATE('Rent Roll'!$K11,ROUNDDOWN('Rent Roll'!$M5,0))-1&gt;=CE$6),-CE11,
"-")),"-")</f>
        <v>-</v>
      </c>
      <c r="CF25" s="227" t="str">
        <f>IFERROR(
IF(AND(CF$6&gt;='Rent Roll'!$M19,EDATE('Rent Roll'!$M19,ROUNDDOWN('Rent Roll'!$Q19,0))-1&gt;=CF$6),-CF11,
IF(AND(CF$6&gt;='Rent Roll'!$K11,EDATE('Rent Roll'!$K11,ROUNDDOWN('Rent Roll'!$M5,0))-1&gt;=CF$6),-CF11,
"-")),"-")</f>
        <v>-</v>
      </c>
      <c r="CG25" s="227" t="str">
        <f>IFERROR(
IF(AND(CG$6&gt;='Rent Roll'!$M19,EDATE('Rent Roll'!$M19,ROUNDDOWN('Rent Roll'!$Q19,0))-1&gt;=CG$6),-CG11,
IF(AND(CG$6&gt;='Rent Roll'!$K11,EDATE('Rent Roll'!$K11,ROUNDDOWN('Rent Roll'!$M5,0))-1&gt;=CG$6),-CG11,
"-")),"-")</f>
        <v>-</v>
      </c>
      <c r="CH25" s="227" t="str">
        <f>IFERROR(
IF(AND(CH$6&gt;='Rent Roll'!$M19,EDATE('Rent Roll'!$M19,ROUNDDOWN('Rent Roll'!$Q19,0))-1&gt;=CH$6),-CH11,
IF(AND(CH$6&gt;='Rent Roll'!$K11,EDATE('Rent Roll'!$K11,ROUNDDOWN('Rent Roll'!$M5,0))-1&gt;=CH$6),-CH11,
"-")),"-")</f>
        <v>-</v>
      </c>
      <c r="CI25" s="227" t="str">
        <f>IFERROR(
IF(AND(CI$6&gt;='Rent Roll'!$M19,EDATE('Rent Roll'!$M19,ROUNDDOWN('Rent Roll'!$Q19,0))-1&gt;=CI$6),-CI11,
IF(AND(CI$6&gt;='Rent Roll'!$K11,EDATE('Rent Roll'!$K11,ROUNDDOWN('Rent Roll'!$M5,0))-1&gt;=CI$6),-CI11,
"-")),"-")</f>
        <v>-</v>
      </c>
      <c r="CJ25" s="227" t="str">
        <f>IFERROR(
IF(AND(CJ$6&gt;='Rent Roll'!$M19,EDATE('Rent Roll'!$M19,ROUNDDOWN('Rent Roll'!$Q19,0))-1&gt;=CJ$6),-CJ11,
IF(AND(CJ$6&gt;='Rent Roll'!$K11,EDATE('Rent Roll'!$K11,ROUNDDOWN('Rent Roll'!$M5,0))-1&gt;=CJ$6),-CJ11,
"-")),"-")</f>
        <v>-</v>
      </c>
      <c r="CK25" s="227" t="str">
        <f>IFERROR(
IF(AND(CK$6&gt;='Rent Roll'!$M19,EDATE('Rent Roll'!$M19,ROUNDDOWN('Rent Roll'!$Q19,0))-1&gt;=CK$6),-CK11,
IF(AND(CK$6&gt;='Rent Roll'!$K11,EDATE('Rent Roll'!$K11,ROUNDDOWN('Rent Roll'!$M5,0))-1&gt;=CK$6),-CK11,
"-")),"-")</f>
        <v>-</v>
      </c>
      <c r="CL25" s="227" t="str">
        <f>IFERROR(
IF(AND(CL$6&gt;='Rent Roll'!$M19,EDATE('Rent Roll'!$M19,ROUNDDOWN('Rent Roll'!$Q19,0))-1&gt;=CL$6),-CL11,
IF(AND(CL$6&gt;='Rent Roll'!$K11,EDATE('Rent Roll'!$K11,ROUNDDOWN('Rent Roll'!$M5,0))-1&gt;=CL$6),-CL11,
"-")),"-")</f>
        <v>-</v>
      </c>
      <c r="CM25" s="227" t="str">
        <f>IFERROR(
IF(AND(CM$6&gt;='Rent Roll'!$M19,EDATE('Rent Roll'!$M19,ROUNDDOWN('Rent Roll'!$Q19,0))-1&gt;=CM$6),-CM11,
IF(AND(CM$6&gt;='Rent Roll'!$K11,EDATE('Rent Roll'!$K11,ROUNDDOWN('Rent Roll'!$M5,0))-1&gt;=CM$6),-CM11,
"-")),"-")</f>
        <v>-</v>
      </c>
      <c r="CN25" s="227" t="str">
        <f>IFERROR(
IF(AND(CN$6&gt;='Rent Roll'!$M19,EDATE('Rent Roll'!$M19,ROUNDDOWN('Rent Roll'!$Q19,0))-1&gt;=CN$6),-CN11,
IF(AND(CN$6&gt;='Rent Roll'!$K11,EDATE('Rent Roll'!$K11,ROUNDDOWN('Rent Roll'!$M5,0))-1&gt;=CN$6),-CN11,
"-")),"-")</f>
        <v>-</v>
      </c>
      <c r="CO25" s="227" t="str">
        <f>IFERROR(
IF(AND(CO$6&gt;='Rent Roll'!$M19,EDATE('Rent Roll'!$M19,ROUNDDOWN('Rent Roll'!$Q19,0))-1&gt;=CO$6),-CO11,
IF(AND(CO$6&gt;='Rent Roll'!$K11,EDATE('Rent Roll'!$K11,ROUNDDOWN('Rent Roll'!$M5,0))-1&gt;=CO$6),-CO11,
"-")),"-")</f>
        <v>-</v>
      </c>
      <c r="CP25" s="227" t="str">
        <f>IFERROR(
IF(AND(CP$6&gt;='Rent Roll'!$M19,EDATE('Rent Roll'!$M19,ROUNDDOWN('Rent Roll'!$Q19,0))-1&gt;=CP$6),-CP11,
IF(AND(CP$6&gt;='Rent Roll'!$K11,EDATE('Rent Roll'!$K11,ROUNDDOWN('Rent Roll'!$M5,0))-1&gt;=CP$6),-CP11,
"-")),"-")</f>
        <v>-</v>
      </c>
      <c r="CQ25" s="227" t="str">
        <f>IFERROR(
IF(AND(CQ$6&gt;='Rent Roll'!$M19,EDATE('Rent Roll'!$M19,ROUNDDOWN('Rent Roll'!$Q19,0))-1&gt;=CQ$6),-CQ11,
IF(AND(CQ$6&gt;='Rent Roll'!$K11,EDATE('Rent Roll'!$K11,ROUNDDOWN('Rent Roll'!$M5,0))-1&gt;=CQ$6),-CQ11,
"-")),"-")</f>
        <v>-</v>
      </c>
      <c r="CR25" s="227" t="str">
        <f>IFERROR(
IF(AND(CR$6&gt;='Rent Roll'!$M19,EDATE('Rent Roll'!$M19,ROUNDDOWN('Rent Roll'!$Q19,0))-1&gt;=CR$6),-CR11,
IF(AND(CR$6&gt;='Rent Roll'!$K11,EDATE('Rent Roll'!$K11,ROUNDDOWN('Rent Roll'!$M5,0))-1&gt;=CR$6),-CR11,
"-")),"-")</f>
        <v>-</v>
      </c>
      <c r="CS25" s="227" t="str">
        <f>IFERROR(
IF(AND(CS$6&gt;='Rent Roll'!$M19,EDATE('Rent Roll'!$M19,ROUNDDOWN('Rent Roll'!$Q19,0))-1&gt;=CS$6),-CS11,
IF(AND(CS$6&gt;='Rent Roll'!$K11,EDATE('Rent Roll'!$K11,ROUNDDOWN('Rent Roll'!$M5,0))-1&gt;=CS$6),-CS11,
"-")),"-")</f>
        <v>-</v>
      </c>
      <c r="CT25" s="227" t="str">
        <f>IFERROR(
IF(AND(CT$6&gt;='Rent Roll'!$M19,EDATE('Rent Roll'!$M19,ROUNDDOWN('Rent Roll'!$Q19,0))-1&gt;=CT$6),-CT11,
IF(AND(CT$6&gt;='Rent Roll'!$K11,EDATE('Rent Roll'!$K11,ROUNDDOWN('Rent Roll'!$M5,0))-1&gt;=CT$6),-CT11,
"-")),"-")</f>
        <v>-</v>
      </c>
      <c r="CU25" s="227" t="str">
        <f>IFERROR(
IF(AND(CU$6&gt;='Rent Roll'!$M19,EDATE('Rent Roll'!$M19,ROUNDDOWN('Rent Roll'!$Q19,0))-1&gt;=CU$6),-CU11,
IF(AND(CU$6&gt;='Rent Roll'!$K11,EDATE('Rent Roll'!$K11,ROUNDDOWN('Rent Roll'!$M5,0))-1&gt;=CU$6),-CU11,
"-")),"-")</f>
        <v>-</v>
      </c>
      <c r="CV25" s="227" t="str">
        <f>IFERROR(
IF(AND(CV$6&gt;='Rent Roll'!$M19,EDATE('Rent Roll'!$M19,ROUNDDOWN('Rent Roll'!$Q19,0))-1&gt;=CV$6),-CV11,
IF(AND(CV$6&gt;='Rent Roll'!$K11,EDATE('Rent Roll'!$K11,ROUNDDOWN('Rent Roll'!$M5,0))-1&gt;=CV$6),-CV11,
"-")),"-")</f>
        <v>-</v>
      </c>
      <c r="CW25" s="227" t="str">
        <f>IFERROR(
IF(AND(CW$6&gt;='Rent Roll'!$M19,EDATE('Rent Roll'!$M19,ROUNDDOWN('Rent Roll'!$Q19,0))-1&gt;=CW$6),-CW11,
IF(AND(CW$6&gt;='Rent Roll'!$K11,EDATE('Rent Roll'!$K11,ROUNDDOWN('Rent Roll'!$M5,0))-1&gt;=CW$6),-CW11,
"-")),"-")</f>
        <v>-</v>
      </c>
      <c r="CX25" s="227" t="str">
        <f>IFERROR(
IF(AND(CX$6&gt;='Rent Roll'!$M19,EDATE('Rent Roll'!$M19,ROUNDDOWN('Rent Roll'!$Q19,0))-1&gt;=CX$6),-CX11,
IF(AND(CX$6&gt;='Rent Roll'!$K11,EDATE('Rent Roll'!$K11,ROUNDDOWN('Rent Roll'!$M5,0))-1&gt;=CX$6),-CX11,
"-")),"-")</f>
        <v>-</v>
      </c>
      <c r="CY25" s="227" t="str">
        <f>IFERROR(
IF(AND(CY$6&gt;='Rent Roll'!$M19,EDATE('Rent Roll'!$M19,ROUNDDOWN('Rent Roll'!$Q19,0))-1&gt;=CY$6),-CY11,
IF(AND(CY$6&gt;='Rent Roll'!$K11,EDATE('Rent Roll'!$K11,ROUNDDOWN('Rent Roll'!$M5,0))-1&gt;=CY$6),-CY11,
"-")),"-")</f>
        <v>-</v>
      </c>
      <c r="CZ25" s="227" t="str">
        <f>IFERROR(
IF(AND(CZ$6&gt;='Rent Roll'!$M19,EDATE('Rent Roll'!$M19,ROUNDDOWN('Rent Roll'!$Q19,0))-1&gt;=CZ$6),-CZ11,
IF(AND(CZ$6&gt;='Rent Roll'!$K11,EDATE('Rent Roll'!$K11,ROUNDDOWN('Rent Roll'!$M5,0))-1&gt;=CZ$6),-CZ11,
"-")),"-")</f>
        <v>-</v>
      </c>
      <c r="DA25" s="227" t="str">
        <f>IFERROR(
IF(AND(DA$6&gt;='Rent Roll'!$M19,EDATE('Rent Roll'!$M19,ROUNDDOWN('Rent Roll'!$Q19,0))-1&gt;=DA$6),-DA11,
IF(AND(DA$6&gt;='Rent Roll'!$K11,EDATE('Rent Roll'!$K11,ROUNDDOWN('Rent Roll'!$M5,0))-1&gt;=DA$6),-DA11,
"-")),"-")</f>
        <v>-</v>
      </c>
      <c r="DB25" s="227" t="str">
        <f>IFERROR(
IF(AND(DB$6&gt;='Rent Roll'!$M19,EDATE('Rent Roll'!$M19,ROUNDDOWN('Rent Roll'!$Q19,0))-1&gt;=DB$6),-DB11,
IF(AND(DB$6&gt;='Rent Roll'!$K11,EDATE('Rent Roll'!$K11,ROUNDDOWN('Rent Roll'!$M5,0))-1&gt;=DB$6),-DB11,
"-")),"-")</f>
        <v>-</v>
      </c>
      <c r="DC25" s="227" t="str">
        <f>IFERROR(
IF(AND(DC$6&gt;='Rent Roll'!$M19,EDATE('Rent Roll'!$M19,ROUNDDOWN('Rent Roll'!$Q19,0))-1&gt;=DC$6),-DC11,
IF(AND(DC$6&gt;='Rent Roll'!$K11,EDATE('Rent Roll'!$K11,ROUNDDOWN('Rent Roll'!$M5,0))-1&gt;=DC$6),-DC11,
"-")),"-")</f>
        <v>-</v>
      </c>
      <c r="DD25" s="227" t="str">
        <f>IFERROR(
IF(AND(DD$6&gt;='Rent Roll'!$M19,EDATE('Rent Roll'!$M19,ROUNDDOWN('Rent Roll'!$Q19,0))-1&gt;=DD$6),-DD11,
IF(AND(DD$6&gt;='Rent Roll'!$K11,EDATE('Rent Roll'!$K11,ROUNDDOWN('Rent Roll'!$M5,0))-1&gt;=DD$6),-DD11,
"-")),"-")</f>
        <v>-</v>
      </c>
      <c r="DE25" s="227" t="str">
        <f>IFERROR(
IF(AND(DE$6&gt;='Rent Roll'!$M19,EDATE('Rent Roll'!$M19,ROUNDDOWN('Rent Roll'!$Q19,0))-1&gt;=DE$6),-DE11,
IF(AND(DE$6&gt;='Rent Roll'!$K11,EDATE('Rent Roll'!$K11,ROUNDDOWN('Rent Roll'!$M5,0))-1&gt;=DE$6),-DE11,
"-")),"-")</f>
        <v>-</v>
      </c>
      <c r="DF25" s="227" t="str">
        <f>IFERROR(
IF(AND(DF$6&gt;='Rent Roll'!$M19,EDATE('Rent Roll'!$M19,ROUNDDOWN('Rent Roll'!$Q19,0))-1&gt;=DF$6),-DF11,
IF(AND(DF$6&gt;='Rent Roll'!$K11,EDATE('Rent Roll'!$K11,ROUNDDOWN('Rent Roll'!$M5,0))-1&gt;=DF$6),-DF11,
"-")),"-")</f>
        <v>-</v>
      </c>
      <c r="DG25" s="227" t="str">
        <f>IFERROR(
IF(AND(DG$6&gt;='Rent Roll'!$M19,EDATE('Rent Roll'!$M19,ROUNDDOWN('Rent Roll'!$Q19,0))-1&gt;=DG$6),-DG11,
IF(AND(DG$6&gt;='Rent Roll'!$K11,EDATE('Rent Roll'!$K11,ROUNDDOWN('Rent Roll'!$M5,0))-1&gt;=DG$6),-DG11,
"-")),"-")</f>
        <v>-</v>
      </c>
      <c r="DH25" s="227" t="str">
        <f>IFERROR(
IF(AND(DH$6&gt;='Rent Roll'!$M19,EDATE('Rent Roll'!$M19,ROUNDDOWN('Rent Roll'!$Q19,0))-1&gt;=DH$6),-DH11,
IF(AND(DH$6&gt;='Rent Roll'!$K11,EDATE('Rent Roll'!$K11,ROUNDDOWN('Rent Roll'!$M5,0))-1&gt;=DH$6),-DH11,
"-")),"-")</f>
        <v>-</v>
      </c>
      <c r="DI25" s="227" t="str">
        <f>IFERROR(
IF(AND(DI$6&gt;='Rent Roll'!$M19,EDATE('Rent Roll'!$M19,ROUNDDOWN('Rent Roll'!$Q19,0))-1&gt;=DI$6),-DI11,
IF(AND(DI$6&gt;='Rent Roll'!$K11,EDATE('Rent Roll'!$K11,ROUNDDOWN('Rent Roll'!$M5,0))-1&gt;=DI$6),-DI11,
"-")),"-")</f>
        <v>-</v>
      </c>
      <c r="DJ25" s="227" t="str">
        <f>IFERROR(
IF(AND(DJ$6&gt;='Rent Roll'!$M19,EDATE('Rent Roll'!$M19,ROUNDDOWN('Rent Roll'!$Q19,0))-1&gt;=DJ$6),-DJ11,
IF(AND(DJ$6&gt;='Rent Roll'!$K11,EDATE('Rent Roll'!$K11,ROUNDDOWN('Rent Roll'!$M5,0))-1&gt;=DJ$6),-DJ11,
"-")),"-")</f>
        <v>-</v>
      </c>
      <c r="DK25" s="227" t="str">
        <f>IFERROR(
IF(AND(DK$6&gt;='Rent Roll'!$M19,EDATE('Rent Roll'!$M19,ROUNDDOWN('Rent Roll'!$Q19,0))-1&gt;=DK$6),-DK11,
IF(AND(DK$6&gt;='Rent Roll'!$K11,EDATE('Rent Roll'!$K11,ROUNDDOWN('Rent Roll'!$M5,0))-1&gt;=DK$6),-DK11,
"-")),"-")</f>
        <v>-</v>
      </c>
      <c r="DL25" s="227" t="str">
        <f>IFERROR(
IF(AND(DL$6&gt;='Rent Roll'!$M19,EDATE('Rent Roll'!$M19,ROUNDDOWN('Rent Roll'!$Q19,0))-1&gt;=DL$6),-DL11,
IF(AND(DL$6&gt;='Rent Roll'!$K11,EDATE('Rent Roll'!$K11,ROUNDDOWN('Rent Roll'!$M5,0))-1&gt;=DL$6),-DL11,
"-")),"-")</f>
        <v>-</v>
      </c>
      <c r="DM25" s="227" t="str">
        <f>IFERROR(
IF(AND(DM$6&gt;='Rent Roll'!$M19,EDATE('Rent Roll'!$M19,ROUNDDOWN('Rent Roll'!$Q19,0))-1&gt;=DM$6),-DM11,
IF(AND(DM$6&gt;='Rent Roll'!$K11,EDATE('Rent Roll'!$K11,ROUNDDOWN('Rent Roll'!$M5,0))-1&gt;=DM$6),-DM11,
"-")),"-")</f>
        <v>-</v>
      </c>
      <c r="DN25" s="227" t="str">
        <f>IFERROR(
IF(AND(DN$6&gt;='Rent Roll'!$M19,EDATE('Rent Roll'!$M19,ROUNDDOWN('Rent Roll'!$Q19,0))-1&gt;=DN$6),-DN11,
IF(AND(DN$6&gt;='Rent Roll'!$K11,EDATE('Rent Roll'!$K11,ROUNDDOWN('Rent Roll'!$M5,0))-1&gt;=DN$6),-DN11,
"-")),"-")</f>
        <v>-</v>
      </c>
      <c r="DO25" s="227" t="str">
        <f>IFERROR(
IF(AND(DO$6&gt;='Rent Roll'!$M19,EDATE('Rent Roll'!$M19,ROUNDDOWN('Rent Roll'!$Q19,0))-1&gt;=DO$6),-DO11,
IF(AND(DO$6&gt;='Rent Roll'!$K11,EDATE('Rent Roll'!$K11,ROUNDDOWN('Rent Roll'!$M5,0))-1&gt;=DO$6),-DO11,
"-")),"-")</f>
        <v>-</v>
      </c>
      <c r="DP25" s="227" t="str">
        <f>IFERROR(
IF(AND(DP$6&gt;='Rent Roll'!$M19,EDATE('Rent Roll'!$M19,ROUNDDOWN('Rent Roll'!$Q19,0))-1&gt;=DP$6),-DP11,
IF(AND(DP$6&gt;='Rent Roll'!$K11,EDATE('Rent Roll'!$K11,ROUNDDOWN('Rent Roll'!$M5,0))-1&gt;=DP$6),-DP11,
"-")),"-")</f>
        <v>-</v>
      </c>
      <c r="DQ25" s="227" t="str">
        <f>IFERROR(
IF(AND(DQ$6&gt;='Rent Roll'!$M19,EDATE('Rent Roll'!$M19,ROUNDDOWN('Rent Roll'!$Q19,0))-1&gt;=DQ$6),-DQ11,
IF(AND(DQ$6&gt;='Rent Roll'!$K11,EDATE('Rent Roll'!$K11,ROUNDDOWN('Rent Roll'!$M5,0))-1&gt;=DQ$6),-DQ11,
"-")),"-")</f>
        <v>-</v>
      </c>
      <c r="DR25" s="227" t="str">
        <f>IFERROR(
IF(AND(DR$6&gt;='Rent Roll'!$M19,EDATE('Rent Roll'!$M19,ROUNDDOWN('Rent Roll'!$Q19,0))-1&gt;=DR$6),-DR11,
IF(AND(DR$6&gt;='Rent Roll'!$K11,EDATE('Rent Roll'!$K11,ROUNDDOWN('Rent Roll'!$M5,0))-1&gt;=DR$6),-DR11,
"-")),"-")</f>
        <v>-</v>
      </c>
      <c r="DS25" s="227" t="str">
        <f>IFERROR(
IF(AND(DS$6&gt;='Rent Roll'!$M19,EDATE('Rent Roll'!$M19,ROUNDDOWN('Rent Roll'!$Q19,0))-1&gt;=DS$6),-DS11,
IF(AND(DS$6&gt;='Rent Roll'!$K11,EDATE('Rent Roll'!$K11,ROUNDDOWN('Rent Roll'!$M5,0))-1&gt;=DS$6),-DS11,
"-")),"-")</f>
        <v>-</v>
      </c>
      <c r="DT25" s="227" t="str">
        <f>IFERROR(
IF(AND(DT$6&gt;='Rent Roll'!$M19,EDATE('Rent Roll'!$M19,ROUNDDOWN('Rent Roll'!$Q19,0))-1&gt;=DT$6),-DT11,
IF(AND(DT$6&gt;='Rent Roll'!$K11,EDATE('Rent Roll'!$K11,ROUNDDOWN('Rent Roll'!$M5,0))-1&gt;=DT$6),-DT11,
"-")),"-")</f>
        <v>-</v>
      </c>
      <c r="DU25" s="227" t="str">
        <f>IFERROR(
IF(AND(DU$6&gt;='Rent Roll'!$M19,EDATE('Rent Roll'!$M19,ROUNDDOWN('Rent Roll'!$Q19,0))-1&gt;=DU$6),-DU11,
IF(AND(DU$6&gt;='Rent Roll'!$K11,EDATE('Rent Roll'!$K11,ROUNDDOWN('Rent Roll'!$M5,0))-1&gt;=DU$6),-DU11,
"-")),"-")</f>
        <v>-</v>
      </c>
      <c r="DV25" s="227" t="str">
        <f>IFERROR(
IF(AND(DV$6&gt;='Rent Roll'!$M19,EDATE('Rent Roll'!$M19,ROUNDDOWN('Rent Roll'!$Q19,0))-1&gt;=DV$6),-DV11,
IF(AND(DV$6&gt;='Rent Roll'!$K11,EDATE('Rent Roll'!$K11,ROUNDDOWN('Rent Roll'!$M5,0))-1&gt;=DV$6),-DV11,
"-")),"-")</f>
        <v>-</v>
      </c>
      <c r="DW25" s="227" t="str">
        <f>IFERROR(
IF(AND(DW$6&gt;='Rent Roll'!$M19,EDATE('Rent Roll'!$M19,ROUNDDOWN('Rent Roll'!$Q19,0))-1&gt;=DW$6),-DW11,
IF(AND(DW$6&gt;='Rent Roll'!$K11,EDATE('Rent Roll'!$K11,ROUNDDOWN('Rent Roll'!$M5,0))-1&gt;=DW$6),-DW11,
"-")),"-")</f>
        <v>-</v>
      </c>
      <c r="DX25" s="227" t="str">
        <f>IFERROR(
IF(AND(DX$6&gt;='Rent Roll'!$M19,EDATE('Rent Roll'!$M19,ROUNDDOWN('Rent Roll'!$Q19,0))-1&gt;=DX$6),-DX11,
IF(AND(DX$6&gt;='Rent Roll'!$K11,EDATE('Rent Roll'!$K11,ROUNDDOWN('Rent Roll'!$M5,0))-1&gt;=DX$6),-DX11,
"-")),"-")</f>
        <v>-</v>
      </c>
      <c r="DY25" s="227" t="str">
        <f>IFERROR(
IF(AND(DY$6&gt;='Rent Roll'!$M19,EDATE('Rent Roll'!$M19,ROUNDDOWN('Rent Roll'!$Q19,0))-1&gt;=DY$6),-DY11,
IF(AND(DY$6&gt;='Rent Roll'!$K11,EDATE('Rent Roll'!$K11,ROUNDDOWN('Rent Roll'!$M5,0))-1&gt;=DY$6),-DY11,
"-")),"-")</f>
        <v>-</v>
      </c>
      <c r="DZ25" s="227" t="str">
        <f>IFERROR(
IF(AND(DZ$6&gt;='Rent Roll'!$M19,EDATE('Rent Roll'!$M19,ROUNDDOWN('Rent Roll'!$Q19,0))-1&gt;=DZ$6),-DZ11,
IF(AND(DZ$6&gt;='Rent Roll'!$K11,EDATE('Rent Roll'!$K11,ROUNDDOWN('Rent Roll'!$M5,0))-1&gt;=DZ$6),-DZ11,
"-")),"-")</f>
        <v>-</v>
      </c>
      <c r="EA25" s="227" t="str">
        <f>IFERROR(
IF(AND(EA$6&gt;='Rent Roll'!$M19,EDATE('Rent Roll'!$M19,ROUNDDOWN('Rent Roll'!$Q19,0))-1&gt;=EA$6),-EA11,
IF(AND(EA$6&gt;='Rent Roll'!$K11,EDATE('Rent Roll'!$K11,ROUNDDOWN('Rent Roll'!$M5,0))-1&gt;=EA$6),-EA11,
"-")),"-")</f>
        <v>-</v>
      </c>
      <c r="EB25" s="227" t="str">
        <f>IFERROR(
IF(AND(EB$6&gt;='Rent Roll'!$M19,EDATE('Rent Roll'!$M19,ROUNDDOWN('Rent Roll'!$Q19,0))-1&gt;=EB$6),-EB11,
IF(AND(EB$6&gt;='Rent Roll'!$K11,EDATE('Rent Roll'!$K11,ROUNDDOWN('Rent Roll'!$M5,0))-1&gt;=EB$6),-EB11,
"-")),"-")</f>
        <v>-</v>
      </c>
      <c r="EC25" s="227" t="str">
        <f>IFERROR(
IF(AND(EC$6&gt;='Rent Roll'!$M19,EDATE('Rent Roll'!$M19,ROUNDDOWN('Rent Roll'!$Q19,0))-1&gt;=EC$6),-EC11,
IF(AND(EC$6&gt;='Rent Roll'!$K11,EDATE('Rent Roll'!$K11,ROUNDDOWN('Rent Roll'!$M5,0))-1&gt;=EC$6),-EC11,
"-")),"-")</f>
        <v>-</v>
      </c>
      <c r="ED25" s="227" t="str">
        <f>IFERROR(
IF(AND(ED$6&gt;='Rent Roll'!$M19,EDATE('Rent Roll'!$M19,ROUNDDOWN('Rent Roll'!$Q19,0))-1&gt;=ED$6),-ED11,
IF(AND(ED$6&gt;='Rent Roll'!$K11,EDATE('Rent Roll'!$K11,ROUNDDOWN('Rent Roll'!$M5,0))-1&gt;=ED$6),-ED11,
"-")),"-")</f>
        <v>-</v>
      </c>
      <c r="EE25" s="227" t="str">
        <f>IFERROR(
IF(AND(EE$6&gt;='Rent Roll'!$M19,EDATE('Rent Roll'!$M19,ROUNDDOWN('Rent Roll'!$Q19,0))-1&gt;=EE$6),-EE11,
IF(AND(EE$6&gt;='Rent Roll'!$K11,EDATE('Rent Roll'!$K11,ROUNDDOWN('Rent Roll'!$M5,0))-1&gt;=EE$6),-EE11,
"-")),"-")</f>
        <v>-</v>
      </c>
      <c r="EF25" s="227" t="str">
        <f>IFERROR(
IF(AND(EF$6&gt;='Rent Roll'!$M19,EDATE('Rent Roll'!$M19,ROUNDDOWN('Rent Roll'!$Q19,0))-1&gt;=EF$6),-EF11,
IF(AND(EF$6&gt;='Rent Roll'!$K11,EDATE('Rent Roll'!$K11,ROUNDDOWN('Rent Roll'!$M5,0))-1&gt;=EF$6),-EF11,
"-")),"-")</f>
        <v>-</v>
      </c>
      <c r="EG25" s="224" t="str">
        <f>IFERROR(
IF(AND(EG$6&gt;='Rent Roll'!$M19,EDATE('Rent Roll'!$M19,ROUNDDOWN('Rent Roll'!$Q19,0))-1&gt;=EG$6),-EG11,
IF(AND(EG$6&gt;='Rent Roll'!$K11,EDATE('Rent Roll'!$K11,ROUNDDOWN('Rent Roll'!$M5,0))-1&gt;=EG$6),-EG11,
"-")),"-")</f>
        <v>-</v>
      </c>
      <c r="EH25" s="277" t="s">
        <v>106</v>
      </c>
    </row>
    <row r="26" spans="2:138" ht="15" x14ac:dyDescent="0.25">
      <c r="B26" s="735"/>
      <c r="C26" s="736"/>
      <c r="D26" s="737" t="str">
        <f>CONCATENATE('Rent Roll'!B6&amp;" - "&amp;'Rent Roll'!C6)</f>
        <v>800 Del-Comm 1 - LLC, Progress Physical Therapy</v>
      </c>
      <c r="E26" s="21">
        <f t="shared" si="30"/>
        <v>0</v>
      </c>
      <c r="F26" s="227" t="str">
        <f>IFERROR(
IF(AND(F$6&gt;='Rent Roll'!$M20,EDATE('Rent Roll'!$M20,ROUNDDOWN('Rent Roll'!$Q20,0))-1&gt;=F$6),-F12,
IF(AND(F$6&gt;='Rent Roll'!$K12,EDATE('Rent Roll'!$K12,ROUNDDOWN('Rent Roll'!$M6,0))-1&gt;=F$6),-F12,
"-")),"-")</f>
        <v>-</v>
      </c>
      <c r="G26" s="227" t="str">
        <f>IFERROR(
IF(AND(G$6&gt;='Rent Roll'!$M20,EDATE('Rent Roll'!$M20,ROUNDDOWN('Rent Roll'!$Q20,0))-1&gt;=G$6),-G12,
IF(AND(G$6&gt;='Rent Roll'!$K12,EDATE('Rent Roll'!$K12,ROUNDDOWN('Rent Roll'!$M6,0))-1&gt;=G$6),-G12,
"-")),"-")</f>
        <v>-</v>
      </c>
      <c r="H26" s="227" t="str">
        <f>IFERROR(
IF(AND(H$6&gt;='Rent Roll'!$M20,EDATE('Rent Roll'!$M20,ROUNDDOWN('Rent Roll'!$Q20,0))-1&gt;=H$6),-H12,
IF(AND(H$6&gt;='Rent Roll'!$K12,EDATE('Rent Roll'!$K12,ROUNDDOWN('Rent Roll'!$M6,0))-1&gt;=H$6),-H12,
"-")),"-")</f>
        <v>-</v>
      </c>
      <c r="I26" s="227" t="str">
        <f>IFERROR(
IF(AND(I$6&gt;='Rent Roll'!$M20,EDATE('Rent Roll'!$M20,ROUNDDOWN('Rent Roll'!$Q20,0))-1&gt;=I$6),-I12,
IF(AND(I$6&gt;='Rent Roll'!$K12,EDATE('Rent Roll'!$K12,ROUNDDOWN('Rent Roll'!$M6,0))-1&gt;=I$6),-I12,
"-")),"-")</f>
        <v>-</v>
      </c>
      <c r="J26" s="227" t="str">
        <f>IFERROR(
IF(AND(J$6&gt;='Rent Roll'!$M20,EDATE('Rent Roll'!$M20,ROUNDDOWN('Rent Roll'!$Q20,0))-1&gt;=J$6),-J12,
IF(AND(J$6&gt;='Rent Roll'!$K12,EDATE('Rent Roll'!$K12,ROUNDDOWN('Rent Roll'!$M6,0))-1&gt;=J$6),-J12,
"-")),"-")</f>
        <v>-</v>
      </c>
      <c r="K26" s="227" t="str">
        <f>IFERROR(
IF(AND(K$6&gt;='Rent Roll'!$M20,EDATE('Rent Roll'!$M20,ROUNDDOWN('Rent Roll'!$Q20,0))-1&gt;=K$6),-K12,
IF(AND(K$6&gt;='Rent Roll'!$K12,EDATE('Rent Roll'!$K12,ROUNDDOWN('Rent Roll'!$M6,0))-1&gt;=K$6),-K12,
"-")),"-")</f>
        <v>-</v>
      </c>
      <c r="L26" s="227" t="str">
        <f>IFERROR(
IF(AND(L$6&gt;='Rent Roll'!$M20,EDATE('Rent Roll'!$M20,ROUNDDOWN('Rent Roll'!$Q20,0))-1&gt;=L$6),-L12,
IF(AND(L$6&gt;='Rent Roll'!$K12,EDATE('Rent Roll'!$K12,ROUNDDOWN('Rent Roll'!$M6,0))-1&gt;=L$6),-L12,
"-")),"-")</f>
        <v>-</v>
      </c>
      <c r="M26" s="227" t="str">
        <f>IFERROR(
IF(AND(M$6&gt;='Rent Roll'!$M20,EDATE('Rent Roll'!$M20,ROUNDDOWN('Rent Roll'!$Q20,0))-1&gt;=M$6),-M12,
IF(AND(M$6&gt;='Rent Roll'!$K12,EDATE('Rent Roll'!$K12,ROUNDDOWN('Rent Roll'!$M6,0))-1&gt;=M$6),-M12,
"-")),"-")</f>
        <v>-</v>
      </c>
      <c r="N26" s="227" t="str">
        <f>IFERROR(
IF(AND(N$6&gt;='Rent Roll'!$M20,EDATE('Rent Roll'!$M20,ROUNDDOWN('Rent Roll'!$Q20,0))-1&gt;=N$6),-N12,
IF(AND(N$6&gt;='Rent Roll'!$K12,EDATE('Rent Roll'!$K12,ROUNDDOWN('Rent Roll'!$M6,0))-1&gt;=N$6),-N12,
"-")),"-")</f>
        <v>-</v>
      </c>
      <c r="O26" s="227" t="str">
        <f>IFERROR(
IF(AND(O$6&gt;='Rent Roll'!$M20,EDATE('Rent Roll'!$M20,ROUNDDOWN('Rent Roll'!$Q20,0))-1&gt;=O$6),-O12,
IF(AND(O$6&gt;='Rent Roll'!$K12,EDATE('Rent Roll'!$K12,ROUNDDOWN('Rent Roll'!$M6,0))-1&gt;=O$6),-O12,
"-")),"-")</f>
        <v>-</v>
      </c>
      <c r="P26" s="227" t="str">
        <f>IFERROR(
IF(AND(P$6&gt;='Rent Roll'!$M20,EDATE('Rent Roll'!$M20,ROUNDDOWN('Rent Roll'!$Q20,0))-1&gt;=P$6),-P12,
IF(AND(P$6&gt;='Rent Roll'!$K12,EDATE('Rent Roll'!$K12,ROUNDDOWN('Rent Roll'!$M6,0))-1&gt;=P$6),-P12,
"-")),"-")</f>
        <v>-</v>
      </c>
      <c r="Q26" s="227" t="str">
        <f>IFERROR(
IF(AND(Q$6&gt;='Rent Roll'!$M20,EDATE('Rent Roll'!$M20,ROUNDDOWN('Rent Roll'!$Q20,0))-1&gt;=Q$6),-Q12,
IF(AND(Q$6&gt;='Rent Roll'!$K12,EDATE('Rent Roll'!$K12,ROUNDDOWN('Rent Roll'!$M6,0))-1&gt;=Q$6),-Q12,
"-")),"-")</f>
        <v>-</v>
      </c>
      <c r="R26" s="227" t="str">
        <f>IFERROR(
IF(AND(R$6&gt;='Rent Roll'!$M20,EDATE('Rent Roll'!$M20,ROUNDDOWN('Rent Roll'!$Q20,0))-1&gt;=R$6),-R12,
IF(AND(R$6&gt;='Rent Roll'!$K12,EDATE('Rent Roll'!$K12,ROUNDDOWN('Rent Roll'!$M6,0))-1&gt;=R$6),-R12,
"-")),"-")</f>
        <v>-</v>
      </c>
      <c r="S26" s="227" t="str">
        <f>IFERROR(
IF(AND(S$6&gt;='Rent Roll'!$M20,EDATE('Rent Roll'!$M20,ROUNDDOWN('Rent Roll'!$Q20,0))-1&gt;=S$6),-S12,
IF(AND(S$6&gt;='Rent Roll'!$K12,EDATE('Rent Roll'!$K12,ROUNDDOWN('Rent Roll'!$M6,0))-1&gt;=S$6),-S12,
"-")),"-")</f>
        <v>-</v>
      </c>
      <c r="T26" s="227" t="str">
        <f>IFERROR(
IF(AND(T$6&gt;='Rent Roll'!$M20,EDATE('Rent Roll'!$M20,ROUNDDOWN('Rent Roll'!$Q20,0))-1&gt;=T$6),-T12,
IF(AND(T$6&gt;='Rent Roll'!$K12,EDATE('Rent Roll'!$K12,ROUNDDOWN('Rent Roll'!$M6,0))-1&gt;=T$6),-T12,
"-")),"-")</f>
        <v>-</v>
      </c>
      <c r="U26" s="227" t="str">
        <f>IFERROR(
IF(AND(U$6&gt;='Rent Roll'!$M20,EDATE('Rent Roll'!$M20,ROUNDDOWN('Rent Roll'!$Q20,0))-1&gt;=U$6),-U12,
IF(AND(U$6&gt;='Rent Roll'!$K12,EDATE('Rent Roll'!$K12,ROUNDDOWN('Rent Roll'!$M6,0))-1&gt;=U$6),-U12,
"-")),"-")</f>
        <v>-</v>
      </c>
      <c r="V26" s="227" t="str">
        <f>IFERROR(
IF(AND(V$6&gt;='Rent Roll'!$M20,EDATE('Rent Roll'!$M20,ROUNDDOWN('Rent Roll'!$Q20,0))-1&gt;=V$6),-V12,
IF(AND(V$6&gt;='Rent Roll'!$K12,EDATE('Rent Roll'!$K12,ROUNDDOWN('Rent Roll'!$M6,0))-1&gt;=V$6),-V12,
"-")),"-")</f>
        <v>-</v>
      </c>
      <c r="W26" s="227" t="str">
        <f>IFERROR(
IF(AND(W$6&gt;='Rent Roll'!$M20,EDATE('Rent Roll'!$M20,ROUNDDOWN('Rent Roll'!$Q20,0))-1&gt;=W$6),-W12,
IF(AND(W$6&gt;='Rent Roll'!$K12,EDATE('Rent Roll'!$K12,ROUNDDOWN('Rent Roll'!$M6,0))-1&gt;=W$6),-W12,
"-")),"-")</f>
        <v>-</v>
      </c>
      <c r="X26" s="227" t="str">
        <f>IFERROR(
IF(AND(X$6&gt;='Rent Roll'!$M20,EDATE('Rent Roll'!$M20,ROUNDDOWN('Rent Roll'!$Q20,0))-1&gt;=X$6),-X12,
IF(AND(X$6&gt;='Rent Roll'!$K12,EDATE('Rent Roll'!$K12,ROUNDDOWN('Rent Roll'!$M6,0))-1&gt;=X$6),-X12,
"-")),"-")</f>
        <v>-</v>
      </c>
      <c r="Y26" s="227" t="str">
        <f>IFERROR(
IF(AND(Y$6&gt;='Rent Roll'!$M20,EDATE('Rent Roll'!$M20,ROUNDDOWN('Rent Roll'!$Q20,0))-1&gt;=Y$6),-Y12,
IF(AND(Y$6&gt;='Rent Roll'!$K12,EDATE('Rent Roll'!$K12,ROUNDDOWN('Rent Roll'!$M6,0))-1&gt;=Y$6),-Y12,
"-")),"-")</f>
        <v>-</v>
      </c>
      <c r="Z26" s="227" t="str">
        <f>IFERROR(
IF(AND(Z$6&gt;='Rent Roll'!$M20,EDATE('Rent Roll'!$M20,ROUNDDOWN('Rent Roll'!$Q20,0))-1&gt;=Z$6),-Z12,
IF(AND(Z$6&gt;='Rent Roll'!$K12,EDATE('Rent Roll'!$K12,ROUNDDOWN('Rent Roll'!$M6,0))-1&gt;=Z$6),-Z12,
"-")),"-")</f>
        <v>-</v>
      </c>
      <c r="AA26" s="227" t="str">
        <f>IFERROR(
IF(AND(AA$6&gt;='Rent Roll'!$M20,EDATE('Rent Roll'!$M20,ROUNDDOWN('Rent Roll'!$Q20,0))-1&gt;=AA$6),-AA12,
IF(AND(AA$6&gt;='Rent Roll'!$K12,EDATE('Rent Roll'!$K12,ROUNDDOWN('Rent Roll'!$M6,0))-1&gt;=AA$6),-AA12,
"-")),"-")</f>
        <v>-</v>
      </c>
      <c r="AB26" s="227" t="str">
        <f>IFERROR(
IF(AND(AB$6&gt;='Rent Roll'!$M20,EDATE('Rent Roll'!$M20,ROUNDDOWN('Rent Roll'!$Q20,0))-1&gt;=AB$6),-AB12,
IF(AND(AB$6&gt;='Rent Roll'!$K12,EDATE('Rent Roll'!$K12,ROUNDDOWN('Rent Roll'!$M6,0))-1&gt;=AB$6),-AB12,
"-")),"-")</f>
        <v>-</v>
      </c>
      <c r="AC26" s="227" t="str">
        <f>IFERROR(
IF(AND(AC$6&gt;='Rent Roll'!$M20,EDATE('Rent Roll'!$M20,ROUNDDOWN('Rent Roll'!$Q20,0))-1&gt;=AC$6),-AC12,
IF(AND(AC$6&gt;='Rent Roll'!$K12,EDATE('Rent Roll'!$K12,ROUNDDOWN('Rent Roll'!$M6,0))-1&gt;=AC$6),-AC12,
"-")),"-")</f>
        <v>-</v>
      </c>
      <c r="AD26" s="227" t="str">
        <f>IFERROR(
IF(AND(AD$6&gt;='Rent Roll'!$M20,EDATE('Rent Roll'!$M20,ROUNDDOWN('Rent Roll'!$Q20,0))-1&gt;=AD$6),-AD12,
IF(AND(AD$6&gt;='Rent Roll'!$K12,EDATE('Rent Roll'!$K12,ROUNDDOWN('Rent Roll'!$M6,0))-1&gt;=AD$6),-AD12,
"-")),"-")</f>
        <v>-</v>
      </c>
      <c r="AE26" s="227" t="str">
        <f>IFERROR(
IF(AND(AE$6&gt;='Rent Roll'!$M20,EDATE('Rent Roll'!$M20,ROUNDDOWN('Rent Roll'!$Q20,0))-1&gt;=AE$6),-AE12,
IF(AND(AE$6&gt;='Rent Roll'!$K12,EDATE('Rent Roll'!$K12,ROUNDDOWN('Rent Roll'!$M6,0))-1&gt;=AE$6),-AE12,
"-")),"-")</f>
        <v>-</v>
      </c>
      <c r="AF26" s="227" t="str">
        <f>IFERROR(
IF(AND(AF$6&gt;='Rent Roll'!$M20,EDATE('Rent Roll'!$M20,ROUNDDOWN('Rent Roll'!$Q20,0))-1&gt;=AF$6),-AF12,
IF(AND(AF$6&gt;='Rent Roll'!$K12,EDATE('Rent Roll'!$K12,ROUNDDOWN('Rent Roll'!$M6,0))-1&gt;=AF$6),-AF12,
"-")),"-")</f>
        <v>-</v>
      </c>
      <c r="AG26" s="227" t="str">
        <f>IFERROR(
IF(AND(AG$6&gt;='Rent Roll'!$M20,EDATE('Rent Roll'!$M20,ROUNDDOWN('Rent Roll'!$Q20,0))-1&gt;=AG$6),-AG12,
IF(AND(AG$6&gt;='Rent Roll'!$K12,EDATE('Rent Roll'!$K12,ROUNDDOWN('Rent Roll'!$M6,0))-1&gt;=AG$6),-AG12,
"-")),"-")</f>
        <v>-</v>
      </c>
      <c r="AH26" s="227" t="str">
        <f>IFERROR(
IF(AND(AH$6&gt;='Rent Roll'!$M20,EDATE('Rent Roll'!$M20,ROUNDDOWN('Rent Roll'!$Q20,0))-1&gt;=AH$6),-AH12,
IF(AND(AH$6&gt;='Rent Roll'!$K12,EDATE('Rent Roll'!$K12,ROUNDDOWN('Rent Roll'!$M6,0))-1&gt;=AH$6),-AH12,
"-")),"-")</f>
        <v>-</v>
      </c>
      <c r="AI26" s="227" t="str">
        <f>IFERROR(
IF(AND(AI$6&gt;='Rent Roll'!$M20,EDATE('Rent Roll'!$M20,ROUNDDOWN('Rent Roll'!$Q20,0))-1&gt;=AI$6),-AI12,
IF(AND(AI$6&gt;='Rent Roll'!$K12,EDATE('Rent Roll'!$K12,ROUNDDOWN('Rent Roll'!$M6,0))-1&gt;=AI$6),-AI12,
"-")),"-")</f>
        <v>-</v>
      </c>
      <c r="AJ26" s="227" t="str">
        <f>IFERROR(
IF(AND(AJ$6&gt;='Rent Roll'!$M20,EDATE('Rent Roll'!$M20,ROUNDDOWN('Rent Roll'!$Q20,0))-1&gt;=AJ$6),-AJ12,
IF(AND(AJ$6&gt;='Rent Roll'!$K12,EDATE('Rent Roll'!$K12,ROUNDDOWN('Rent Roll'!$M6,0))-1&gt;=AJ$6),-AJ12,
"-")),"-")</f>
        <v>-</v>
      </c>
      <c r="AK26" s="227" t="str">
        <f>IFERROR(
IF(AND(AK$6&gt;='Rent Roll'!$M20,EDATE('Rent Roll'!$M20,ROUNDDOWN('Rent Roll'!$Q20,0))-1&gt;=AK$6),-AK12,
IF(AND(AK$6&gt;='Rent Roll'!$K12,EDATE('Rent Roll'!$K12,ROUNDDOWN('Rent Roll'!$M6,0))-1&gt;=AK$6),-AK12,
"-")),"-")</f>
        <v>-</v>
      </c>
      <c r="AL26" s="227" t="str">
        <f>IFERROR(
IF(AND(AL$6&gt;='Rent Roll'!$M20,EDATE('Rent Roll'!$M20,ROUNDDOWN('Rent Roll'!$Q20,0))-1&gt;=AL$6),-AL12,
IF(AND(AL$6&gt;='Rent Roll'!$K12,EDATE('Rent Roll'!$K12,ROUNDDOWN('Rent Roll'!$M6,0))-1&gt;=AL$6),-AL12,
"-")),"-")</f>
        <v>-</v>
      </c>
      <c r="AM26" s="227" t="str">
        <f>IFERROR(
IF(AND(AM$6&gt;='Rent Roll'!$M20,EDATE('Rent Roll'!$M20,ROUNDDOWN('Rent Roll'!$Q20,0))-1&gt;=AM$6),-AM12,
IF(AND(AM$6&gt;='Rent Roll'!$K12,EDATE('Rent Roll'!$K12,ROUNDDOWN('Rent Roll'!$M6,0))-1&gt;=AM$6),-AM12,
"-")),"-")</f>
        <v>-</v>
      </c>
      <c r="AN26" s="227" t="str">
        <f>IFERROR(
IF(AND(AN$6&gt;='Rent Roll'!$M20,EDATE('Rent Roll'!$M20,ROUNDDOWN('Rent Roll'!$Q20,0))-1&gt;=AN$6),-AN12,
IF(AND(AN$6&gt;='Rent Roll'!$K12,EDATE('Rent Roll'!$K12,ROUNDDOWN('Rent Roll'!$M6,0))-1&gt;=AN$6),-AN12,
"-")),"-")</f>
        <v>-</v>
      </c>
      <c r="AO26" s="227" t="str">
        <f>IFERROR(
IF(AND(AO$6&gt;='Rent Roll'!$M20,EDATE('Rent Roll'!$M20,ROUNDDOWN('Rent Roll'!$Q20,0))-1&gt;=AO$6),-AO12,
IF(AND(AO$6&gt;='Rent Roll'!$K12,EDATE('Rent Roll'!$K12,ROUNDDOWN('Rent Roll'!$M6,0))-1&gt;=AO$6),-AO12,
"-")),"-")</f>
        <v>-</v>
      </c>
      <c r="AP26" s="227" t="str">
        <f>IFERROR(
IF(AND(AP$6&gt;='Rent Roll'!$M20,EDATE('Rent Roll'!$M20,ROUNDDOWN('Rent Roll'!$Q20,0))-1&gt;=AP$6),-AP12,
IF(AND(AP$6&gt;='Rent Roll'!$K12,EDATE('Rent Roll'!$K12,ROUNDDOWN('Rent Roll'!$M6,0))-1&gt;=AP$6),-AP12,
"-")),"-")</f>
        <v>-</v>
      </c>
      <c r="AQ26" s="227" t="str">
        <f>IFERROR(
IF(AND(AQ$6&gt;='Rent Roll'!$M20,EDATE('Rent Roll'!$M20,ROUNDDOWN('Rent Roll'!$Q20,0))-1&gt;=AQ$6),-AQ12,
IF(AND(AQ$6&gt;='Rent Roll'!$K12,EDATE('Rent Roll'!$K12,ROUNDDOWN('Rent Roll'!$M6,0))-1&gt;=AQ$6),-AQ12,
"-")),"-")</f>
        <v>-</v>
      </c>
      <c r="AR26" s="227" t="str">
        <f>IFERROR(
IF(AND(AR$6&gt;='Rent Roll'!$M20,EDATE('Rent Roll'!$M20,ROUNDDOWN('Rent Roll'!$Q20,0))-1&gt;=AR$6),-AR12,
IF(AND(AR$6&gt;='Rent Roll'!$K12,EDATE('Rent Roll'!$K12,ROUNDDOWN('Rent Roll'!$M6,0))-1&gt;=AR$6),-AR12,
"-")),"-")</f>
        <v>-</v>
      </c>
      <c r="AS26" s="227" t="str">
        <f>IFERROR(
IF(AND(AS$6&gt;='Rent Roll'!$M20,EDATE('Rent Roll'!$M20,ROUNDDOWN('Rent Roll'!$Q20,0))-1&gt;=AS$6),-AS12,
IF(AND(AS$6&gt;='Rent Roll'!$K12,EDATE('Rent Roll'!$K12,ROUNDDOWN('Rent Roll'!$M6,0))-1&gt;=AS$6),-AS12,
"-")),"-")</f>
        <v>-</v>
      </c>
      <c r="AT26" s="227" t="str">
        <f>IFERROR(
IF(AND(AT$6&gt;='Rent Roll'!$M20,EDATE('Rent Roll'!$M20,ROUNDDOWN('Rent Roll'!$Q20,0))-1&gt;=AT$6),-AT12,
IF(AND(AT$6&gt;='Rent Roll'!$K12,EDATE('Rent Roll'!$K12,ROUNDDOWN('Rent Roll'!$M6,0))-1&gt;=AT$6),-AT12,
"-")),"-")</f>
        <v>-</v>
      </c>
      <c r="AU26" s="227" t="str">
        <f>IFERROR(
IF(AND(AU$6&gt;='Rent Roll'!$M20,EDATE('Rent Roll'!$M20,ROUNDDOWN('Rent Roll'!$Q20,0))-1&gt;=AU$6),-AU12,
IF(AND(AU$6&gt;='Rent Roll'!$K12,EDATE('Rent Roll'!$K12,ROUNDDOWN('Rent Roll'!$M6,0))-1&gt;=AU$6),-AU12,
"-")),"-")</f>
        <v>-</v>
      </c>
      <c r="AV26" s="227" t="str">
        <f>IFERROR(
IF(AND(AV$6&gt;='Rent Roll'!$M20,EDATE('Rent Roll'!$M20,ROUNDDOWN('Rent Roll'!$Q20,0))-1&gt;=AV$6),-AV12,
IF(AND(AV$6&gt;='Rent Roll'!$K12,EDATE('Rent Roll'!$K12,ROUNDDOWN('Rent Roll'!$M6,0))-1&gt;=AV$6),-AV12,
"-")),"-")</f>
        <v>-</v>
      </c>
      <c r="AW26" s="227" t="str">
        <f>IFERROR(
IF(AND(AW$6&gt;='Rent Roll'!$M20,EDATE('Rent Roll'!$M20,ROUNDDOWN('Rent Roll'!$Q20,0))-1&gt;=AW$6),-AW12,
IF(AND(AW$6&gt;='Rent Roll'!$K12,EDATE('Rent Roll'!$K12,ROUNDDOWN('Rent Roll'!$M6,0))-1&gt;=AW$6),-AW12,
"-")),"-")</f>
        <v>-</v>
      </c>
      <c r="AX26" s="227" t="str">
        <f>IFERROR(
IF(AND(AX$6&gt;='Rent Roll'!$M20,EDATE('Rent Roll'!$M20,ROUNDDOWN('Rent Roll'!$Q20,0))-1&gt;=AX$6),-AX12,
IF(AND(AX$6&gt;='Rent Roll'!$K12,EDATE('Rent Roll'!$K12,ROUNDDOWN('Rent Roll'!$M6,0))-1&gt;=AX$6),-AX12,
"-")),"-")</f>
        <v>-</v>
      </c>
      <c r="AY26" s="227" t="str">
        <f>IFERROR(
IF(AND(AY$6&gt;='Rent Roll'!$M20,EDATE('Rent Roll'!$M20,ROUNDDOWN('Rent Roll'!$Q20,0))-1&gt;=AY$6),-AY12,
IF(AND(AY$6&gt;='Rent Roll'!$K12,EDATE('Rent Roll'!$K12,ROUNDDOWN('Rent Roll'!$M6,0))-1&gt;=AY$6),-AY12,
"-")),"-")</f>
        <v>-</v>
      </c>
      <c r="AZ26" s="227" t="str">
        <f>IFERROR(
IF(AND(AZ$6&gt;='Rent Roll'!$M20,EDATE('Rent Roll'!$M20,ROUNDDOWN('Rent Roll'!$Q20,0))-1&gt;=AZ$6),-AZ12,
IF(AND(AZ$6&gt;='Rent Roll'!$K12,EDATE('Rent Roll'!$K12,ROUNDDOWN('Rent Roll'!$M6,0))-1&gt;=AZ$6),-AZ12,
"-")),"-")</f>
        <v>-</v>
      </c>
      <c r="BA26" s="227" t="str">
        <f>IFERROR(
IF(AND(BA$6&gt;='Rent Roll'!$M20,EDATE('Rent Roll'!$M20,ROUNDDOWN('Rent Roll'!$Q20,0))-1&gt;=BA$6),-BA12,
IF(AND(BA$6&gt;='Rent Roll'!$K12,EDATE('Rent Roll'!$K12,ROUNDDOWN('Rent Roll'!$M6,0))-1&gt;=BA$6),-BA12,
"-")),"-")</f>
        <v>-</v>
      </c>
      <c r="BB26" s="227" t="str">
        <f>IFERROR(
IF(AND(BB$6&gt;='Rent Roll'!$M20,EDATE('Rent Roll'!$M20,ROUNDDOWN('Rent Roll'!$Q20,0))-1&gt;=BB$6),-BB12,
IF(AND(BB$6&gt;='Rent Roll'!$K12,EDATE('Rent Roll'!$K12,ROUNDDOWN('Rent Roll'!$M6,0))-1&gt;=BB$6),-BB12,
"-")),"-")</f>
        <v>-</v>
      </c>
      <c r="BC26" s="227" t="str">
        <f>IFERROR(
IF(AND(BC$6&gt;='Rent Roll'!$M20,EDATE('Rent Roll'!$M20,ROUNDDOWN('Rent Roll'!$Q20,0))-1&gt;=BC$6),-BC12,
IF(AND(BC$6&gt;='Rent Roll'!$K12,EDATE('Rent Roll'!$K12,ROUNDDOWN('Rent Roll'!$M6,0))-1&gt;=BC$6),-BC12,
"-")),"-")</f>
        <v>-</v>
      </c>
      <c r="BD26" s="227" t="str">
        <f>IFERROR(
IF(AND(BD$6&gt;='Rent Roll'!$M20,EDATE('Rent Roll'!$M20,ROUNDDOWN('Rent Roll'!$Q20,0))-1&gt;=BD$6),-BD12,
IF(AND(BD$6&gt;='Rent Roll'!$K12,EDATE('Rent Roll'!$K12,ROUNDDOWN('Rent Roll'!$M6,0))-1&gt;=BD$6),-BD12,
"-")),"-")</f>
        <v>-</v>
      </c>
      <c r="BE26" s="227" t="str">
        <f>IFERROR(
IF(AND(BE$6&gt;='Rent Roll'!$M20,EDATE('Rent Roll'!$M20,ROUNDDOWN('Rent Roll'!$Q20,0))-1&gt;=BE$6),-BE12,
IF(AND(BE$6&gt;='Rent Roll'!$K12,EDATE('Rent Roll'!$K12,ROUNDDOWN('Rent Roll'!$M6,0))-1&gt;=BE$6),-BE12,
"-")),"-")</f>
        <v>-</v>
      </c>
      <c r="BF26" s="227" t="str">
        <f>IFERROR(
IF(AND(BF$6&gt;='Rent Roll'!$M20,EDATE('Rent Roll'!$M20,ROUNDDOWN('Rent Roll'!$Q20,0))-1&gt;=BF$6),-BF12,
IF(AND(BF$6&gt;='Rent Roll'!$K12,EDATE('Rent Roll'!$K12,ROUNDDOWN('Rent Roll'!$M6,0))-1&gt;=BF$6),-BF12,
"-")),"-")</f>
        <v>-</v>
      </c>
      <c r="BG26" s="227" t="str">
        <f>IFERROR(
IF(AND(BG$6&gt;='Rent Roll'!$M20,EDATE('Rent Roll'!$M20,ROUNDDOWN('Rent Roll'!$Q20,0))-1&gt;=BG$6),-BG12,
IF(AND(BG$6&gt;='Rent Roll'!$K12,EDATE('Rent Roll'!$K12,ROUNDDOWN('Rent Roll'!$M6,0))-1&gt;=BG$6),-BG12,
"-")),"-")</f>
        <v>-</v>
      </c>
      <c r="BH26" s="227" t="str">
        <f>IFERROR(
IF(AND(BH$6&gt;='Rent Roll'!$M20,EDATE('Rent Roll'!$M20,ROUNDDOWN('Rent Roll'!$Q20,0))-1&gt;=BH$6),-BH12,
IF(AND(BH$6&gt;='Rent Roll'!$K12,EDATE('Rent Roll'!$K12,ROUNDDOWN('Rent Roll'!$M6,0))-1&gt;=BH$6),-BH12,
"-")),"-")</f>
        <v>-</v>
      </c>
      <c r="BI26" s="227" t="str">
        <f>IFERROR(
IF(AND(BI$6&gt;='Rent Roll'!$M20,EDATE('Rent Roll'!$M20,ROUNDDOWN('Rent Roll'!$Q20,0))-1&gt;=BI$6),-BI12,
IF(AND(BI$6&gt;='Rent Roll'!$K12,EDATE('Rent Roll'!$K12,ROUNDDOWN('Rent Roll'!$M6,0))-1&gt;=BI$6),-BI12,
"-")),"-")</f>
        <v>-</v>
      </c>
      <c r="BJ26" s="227" t="str">
        <f>IFERROR(
IF(AND(BJ$6&gt;='Rent Roll'!$M20,EDATE('Rent Roll'!$M20,ROUNDDOWN('Rent Roll'!$Q20,0))-1&gt;=BJ$6),-BJ12,
IF(AND(BJ$6&gt;='Rent Roll'!$K12,EDATE('Rent Roll'!$K12,ROUNDDOWN('Rent Roll'!$M6,0))-1&gt;=BJ$6),-BJ12,
"-")),"-")</f>
        <v>-</v>
      </c>
      <c r="BK26" s="227" t="str">
        <f>IFERROR(
IF(AND(BK$6&gt;='Rent Roll'!$M20,EDATE('Rent Roll'!$M20,ROUNDDOWN('Rent Roll'!$Q20,0))-1&gt;=BK$6),-BK12,
IF(AND(BK$6&gt;='Rent Roll'!$K12,EDATE('Rent Roll'!$K12,ROUNDDOWN('Rent Roll'!$M6,0))-1&gt;=BK$6),-BK12,
"-")),"-")</f>
        <v>-</v>
      </c>
      <c r="BL26" s="227" t="str">
        <f>IFERROR(
IF(AND(BL$6&gt;='Rent Roll'!$M20,EDATE('Rent Roll'!$M20,ROUNDDOWN('Rent Roll'!$Q20,0))-1&gt;=BL$6),-BL12,
IF(AND(BL$6&gt;='Rent Roll'!$K12,EDATE('Rent Roll'!$K12,ROUNDDOWN('Rent Roll'!$M6,0))-1&gt;=BL$6),-BL12,
"-")),"-")</f>
        <v>-</v>
      </c>
      <c r="BM26" s="227" t="str">
        <f>IFERROR(
IF(AND(BM$6&gt;='Rent Roll'!$M20,EDATE('Rent Roll'!$M20,ROUNDDOWN('Rent Roll'!$Q20,0))-1&gt;=BM$6),-BM12,
IF(AND(BM$6&gt;='Rent Roll'!$K12,EDATE('Rent Roll'!$K12,ROUNDDOWN('Rent Roll'!$M6,0))-1&gt;=BM$6),-BM12,
"-")),"-")</f>
        <v>-</v>
      </c>
      <c r="BN26" s="227" t="str">
        <f>IFERROR(
IF(AND(BN$6&gt;='Rent Roll'!$M20,EDATE('Rent Roll'!$M20,ROUNDDOWN('Rent Roll'!$Q20,0))-1&gt;=BN$6),-BN12,
IF(AND(BN$6&gt;='Rent Roll'!$K12,EDATE('Rent Roll'!$K12,ROUNDDOWN('Rent Roll'!$M6,0))-1&gt;=BN$6),-BN12,
"-")),"-")</f>
        <v>-</v>
      </c>
      <c r="BO26" s="227" t="str">
        <f>IFERROR(
IF(AND(BO$6&gt;='Rent Roll'!$M20,EDATE('Rent Roll'!$M20,ROUNDDOWN('Rent Roll'!$Q20,0))-1&gt;=BO$6),-BO12,
IF(AND(BO$6&gt;='Rent Roll'!$K12,EDATE('Rent Roll'!$K12,ROUNDDOWN('Rent Roll'!$M6,0))-1&gt;=BO$6),-BO12,
"-")),"-")</f>
        <v>-</v>
      </c>
      <c r="BP26" s="227" t="str">
        <f>IFERROR(
IF(AND(BP$6&gt;='Rent Roll'!$M20,EDATE('Rent Roll'!$M20,ROUNDDOWN('Rent Roll'!$Q20,0))-1&gt;=BP$6),-BP12,
IF(AND(BP$6&gt;='Rent Roll'!$K12,EDATE('Rent Roll'!$K12,ROUNDDOWN('Rent Roll'!$M6,0))-1&gt;=BP$6),-BP12,
"-")),"-")</f>
        <v>-</v>
      </c>
      <c r="BQ26" s="227" t="str">
        <f>IFERROR(
IF(AND(BQ$6&gt;='Rent Roll'!$M20,EDATE('Rent Roll'!$M20,ROUNDDOWN('Rent Roll'!$Q20,0))-1&gt;=BQ$6),-BQ12,
IF(AND(BQ$6&gt;='Rent Roll'!$K12,EDATE('Rent Roll'!$K12,ROUNDDOWN('Rent Roll'!$M6,0))-1&gt;=BQ$6),-BQ12,
"-")),"-")</f>
        <v>-</v>
      </c>
      <c r="BR26" s="227" t="str">
        <f>IFERROR(
IF(AND(BR$6&gt;='Rent Roll'!$M20,EDATE('Rent Roll'!$M20,ROUNDDOWN('Rent Roll'!$Q20,0))-1&gt;=BR$6),-BR12,
IF(AND(BR$6&gt;='Rent Roll'!$K12,EDATE('Rent Roll'!$K12,ROUNDDOWN('Rent Roll'!$M6,0))-1&gt;=BR$6),-BR12,
"-")),"-")</f>
        <v>-</v>
      </c>
      <c r="BS26" s="227" t="str">
        <f>IFERROR(
IF(AND(BS$6&gt;='Rent Roll'!$M20,EDATE('Rent Roll'!$M20,ROUNDDOWN('Rent Roll'!$Q20,0))-1&gt;=BS$6),-BS12,
IF(AND(BS$6&gt;='Rent Roll'!$K12,EDATE('Rent Roll'!$K12,ROUNDDOWN('Rent Roll'!$M6,0))-1&gt;=BS$6),-BS12,
"-")),"-")</f>
        <v>-</v>
      </c>
      <c r="BT26" s="227" t="str">
        <f>IFERROR(
IF(AND(BT$6&gt;='Rent Roll'!$M20,EDATE('Rent Roll'!$M20,ROUNDDOWN('Rent Roll'!$Q20,0))-1&gt;=BT$6),-BT12,
IF(AND(BT$6&gt;='Rent Roll'!$K12,EDATE('Rent Roll'!$K12,ROUNDDOWN('Rent Roll'!$M6,0))-1&gt;=BT$6),-BT12,
"-")),"-")</f>
        <v>-</v>
      </c>
      <c r="BU26" s="227" t="str">
        <f>IFERROR(
IF(AND(BU$6&gt;='Rent Roll'!$M20,EDATE('Rent Roll'!$M20,ROUNDDOWN('Rent Roll'!$Q20,0))-1&gt;=BU$6),-BU12,
IF(AND(BU$6&gt;='Rent Roll'!$K12,EDATE('Rent Roll'!$K12,ROUNDDOWN('Rent Roll'!$M6,0))-1&gt;=BU$6),-BU12,
"-")),"-")</f>
        <v>-</v>
      </c>
      <c r="BV26" s="227" t="str">
        <f>IFERROR(
IF(AND(BV$6&gt;='Rent Roll'!$M20,EDATE('Rent Roll'!$M20,ROUNDDOWN('Rent Roll'!$Q20,0))-1&gt;=BV$6),-BV12,
IF(AND(BV$6&gt;='Rent Roll'!$K12,EDATE('Rent Roll'!$K12,ROUNDDOWN('Rent Roll'!$M6,0))-1&gt;=BV$6),-BV12,
"-")),"-")</f>
        <v>-</v>
      </c>
      <c r="BW26" s="227" t="str">
        <f>IFERROR(
IF(AND(BW$6&gt;='Rent Roll'!$M20,EDATE('Rent Roll'!$M20,ROUNDDOWN('Rent Roll'!$Q20,0))-1&gt;=BW$6),-BW12,
IF(AND(BW$6&gt;='Rent Roll'!$K12,EDATE('Rent Roll'!$K12,ROUNDDOWN('Rent Roll'!$M6,0))-1&gt;=BW$6),-BW12,
"-")),"-")</f>
        <v>-</v>
      </c>
      <c r="BX26" s="227" t="str">
        <f>IFERROR(
IF(AND(BX$6&gt;='Rent Roll'!$M20,EDATE('Rent Roll'!$M20,ROUNDDOWN('Rent Roll'!$Q20,0))-1&gt;=BX$6),-BX12,
IF(AND(BX$6&gt;='Rent Roll'!$K12,EDATE('Rent Roll'!$K12,ROUNDDOWN('Rent Roll'!$M6,0))-1&gt;=BX$6),-BX12,
"-")),"-")</f>
        <v>-</v>
      </c>
      <c r="BY26" s="227" t="str">
        <f>IFERROR(
IF(AND(BY$6&gt;='Rent Roll'!$M20,EDATE('Rent Roll'!$M20,ROUNDDOWN('Rent Roll'!$Q20,0))-1&gt;=BY$6),-BY12,
IF(AND(BY$6&gt;='Rent Roll'!$K12,EDATE('Rent Roll'!$K12,ROUNDDOWN('Rent Roll'!$M6,0))-1&gt;=BY$6),-BY12,
"-")),"-")</f>
        <v>-</v>
      </c>
      <c r="BZ26" s="227" t="str">
        <f>IFERROR(
IF(AND(BZ$6&gt;='Rent Roll'!$M20,EDATE('Rent Roll'!$M20,ROUNDDOWN('Rent Roll'!$Q20,0))-1&gt;=BZ$6),-BZ12,
IF(AND(BZ$6&gt;='Rent Roll'!$K12,EDATE('Rent Roll'!$K12,ROUNDDOWN('Rent Roll'!$M6,0))-1&gt;=BZ$6),-BZ12,
"-")),"-")</f>
        <v>-</v>
      </c>
      <c r="CA26" s="227" t="str">
        <f>IFERROR(
IF(AND(CA$6&gt;='Rent Roll'!$M20,EDATE('Rent Roll'!$M20,ROUNDDOWN('Rent Roll'!$Q20,0))-1&gt;=CA$6),-CA12,
IF(AND(CA$6&gt;='Rent Roll'!$K12,EDATE('Rent Roll'!$K12,ROUNDDOWN('Rent Roll'!$M6,0))-1&gt;=CA$6),-CA12,
"-")),"-")</f>
        <v>-</v>
      </c>
      <c r="CB26" s="227" t="str">
        <f>IFERROR(
IF(AND(CB$6&gt;='Rent Roll'!$M20,EDATE('Rent Roll'!$M20,ROUNDDOWN('Rent Roll'!$Q20,0))-1&gt;=CB$6),-CB12,
IF(AND(CB$6&gt;='Rent Roll'!$K12,EDATE('Rent Roll'!$K12,ROUNDDOWN('Rent Roll'!$M6,0))-1&gt;=CB$6),-CB12,
"-")),"-")</f>
        <v>-</v>
      </c>
      <c r="CC26" s="227" t="str">
        <f>IFERROR(
IF(AND(CC$6&gt;='Rent Roll'!$M20,EDATE('Rent Roll'!$M20,ROUNDDOWN('Rent Roll'!$Q20,0))-1&gt;=CC$6),-CC12,
IF(AND(CC$6&gt;='Rent Roll'!$K12,EDATE('Rent Roll'!$K12,ROUNDDOWN('Rent Roll'!$M6,0))-1&gt;=CC$6),-CC12,
"-")),"-")</f>
        <v>-</v>
      </c>
      <c r="CD26" s="227" t="str">
        <f>IFERROR(
IF(AND(CD$6&gt;='Rent Roll'!$M20,EDATE('Rent Roll'!$M20,ROUNDDOWN('Rent Roll'!$Q20,0))-1&gt;=CD$6),-CD12,
IF(AND(CD$6&gt;='Rent Roll'!$K12,EDATE('Rent Roll'!$K12,ROUNDDOWN('Rent Roll'!$M6,0))-1&gt;=CD$6),-CD12,
"-")),"-")</f>
        <v>-</v>
      </c>
      <c r="CE26" s="227" t="str">
        <f>IFERROR(
IF(AND(CE$6&gt;='Rent Roll'!$M20,EDATE('Rent Roll'!$M20,ROUNDDOWN('Rent Roll'!$Q20,0))-1&gt;=CE$6),-CE12,
IF(AND(CE$6&gt;='Rent Roll'!$K12,EDATE('Rent Roll'!$K12,ROUNDDOWN('Rent Roll'!$M6,0))-1&gt;=CE$6),-CE12,
"-")),"-")</f>
        <v>-</v>
      </c>
      <c r="CF26" s="227" t="str">
        <f>IFERROR(
IF(AND(CF$6&gt;='Rent Roll'!$M20,EDATE('Rent Roll'!$M20,ROUNDDOWN('Rent Roll'!$Q20,0))-1&gt;=CF$6),-CF12,
IF(AND(CF$6&gt;='Rent Roll'!$K12,EDATE('Rent Roll'!$K12,ROUNDDOWN('Rent Roll'!$M6,0))-1&gt;=CF$6),-CF12,
"-")),"-")</f>
        <v>-</v>
      </c>
      <c r="CG26" s="227" t="str">
        <f>IFERROR(
IF(AND(CG$6&gt;='Rent Roll'!$M20,EDATE('Rent Roll'!$M20,ROUNDDOWN('Rent Roll'!$Q20,0))-1&gt;=CG$6),-CG12,
IF(AND(CG$6&gt;='Rent Roll'!$K12,EDATE('Rent Roll'!$K12,ROUNDDOWN('Rent Roll'!$M6,0))-1&gt;=CG$6),-CG12,
"-")),"-")</f>
        <v>-</v>
      </c>
      <c r="CH26" s="227" t="str">
        <f>IFERROR(
IF(AND(CH$6&gt;='Rent Roll'!$M20,EDATE('Rent Roll'!$M20,ROUNDDOWN('Rent Roll'!$Q20,0))-1&gt;=CH$6),-CH12,
IF(AND(CH$6&gt;='Rent Roll'!$K12,EDATE('Rent Roll'!$K12,ROUNDDOWN('Rent Roll'!$M6,0))-1&gt;=CH$6),-CH12,
"-")),"-")</f>
        <v>-</v>
      </c>
      <c r="CI26" s="227" t="str">
        <f>IFERROR(
IF(AND(CI$6&gt;='Rent Roll'!$M20,EDATE('Rent Roll'!$M20,ROUNDDOWN('Rent Roll'!$Q20,0))-1&gt;=CI$6),-CI12,
IF(AND(CI$6&gt;='Rent Roll'!$K12,EDATE('Rent Roll'!$K12,ROUNDDOWN('Rent Roll'!$M6,0))-1&gt;=CI$6),-CI12,
"-")),"-")</f>
        <v>-</v>
      </c>
      <c r="CJ26" s="227" t="str">
        <f>IFERROR(
IF(AND(CJ$6&gt;='Rent Roll'!$M20,EDATE('Rent Roll'!$M20,ROUNDDOWN('Rent Roll'!$Q20,0))-1&gt;=CJ$6),-CJ12,
IF(AND(CJ$6&gt;='Rent Roll'!$K12,EDATE('Rent Roll'!$K12,ROUNDDOWN('Rent Roll'!$M6,0))-1&gt;=CJ$6),-CJ12,
"-")),"-")</f>
        <v>-</v>
      </c>
      <c r="CK26" s="227" t="str">
        <f>IFERROR(
IF(AND(CK$6&gt;='Rent Roll'!$M20,EDATE('Rent Roll'!$M20,ROUNDDOWN('Rent Roll'!$Q20,0))-1&gt;=CK$6),-CK12,
IF(AND(CK$6&gt;='Rent Roll'!$K12,EDATE('Rent Roll'!$K12,ROUNDDOWN('Rent Roll'!$M6,0))-1&gt;=CK$6),-CK12,
"-")),"-")</f>
        <v>-</v>
      </c>
      <c r="CL26" s="227" t="str">
        <f>IFERROR(
IF(AND(CL$6&gt;='Rent Roll'!$M20,EDATE('Rent Roll'!$M20,ROUNDDOWN('Rent Roll'!$Q20,0))-1&gt;=CL$6),-CL12,
IF(AND(CL$6&gt;='Rent Roll'!$K12,EDATE('Rent Roll'!$K12,ROUNDDOWN('Rent Roll'!$M6,0))-1&gt;=CL$6),-CL12,
"-")),"-")</f>
        <v>-</v>
      </c>
      <c r="CM26" s="227" t="str">
        <f>IFERROR(
IF(AND(CM$6&gt;='Rent Roll'!$M20,EDATE('Rent Roll'!$M20,ROUNDDOWN('Rent Roll'!$Q20,0))-1&gt;=CM$6),-CM12,
IF(AND(CM$6&gt;='Rent Roll'!$K12,EDATE('Rent Roll'!$K12,ROUNDDOWN('Rent Roll'!$M6,0))-1&gt;=CM$6),-CM12,
"-")),"-")</f>
        <v>-</v>
      </c>
      <c r="CN26" s="227" t="str">
        <f>IFERROR(
IF(AND(CN$6&gt;='Rent Roll'!$M20,EDATE('Rent Roll'!$M20,ROUNDDOWN('Rent Roll'!$Q20,0))-1&gt;=CN$6),-CN12,
IF(AND(CN$6&gt;='Rent Roll'!$K12,EDATE('Rent Roll'!$K12,ROUNDDOWN('Rent Roll'!$M6,0))-1&gt;=CN$6),-CN12,
"-")),"-")</f>
        <v>-</v>
      </c>
      <c r="CO26" s="227" t="str">
        <f>IFERROR(
IF(AND(CO$6&gt;='Rent Roll'!$M20,EDATE('Rent Roll'!$M20,ROUNDDOWN('Rent Roll'!$Q20,0))-1&gt;=CO$6),-CO12,
IF(AND(CO$6&gt;='Rent Roll'!$K12,EDATE('Rent Roll'!$K12,ROUNDDOWN('Rent Roll'!$M6,0))-1&gt;=CO$6),-CO12,
"-")),"-")</f>
        <v>-</v>
      </c>
      <c r="CP26" s="227" t="str">
        <f>IFERROR(
IF(AND(CP$6&gt;='Rent Roll'!$M20,EDATE('Rent Roll'!$M20,ROUNDDOWN('Rent Roll'!$Q20,0))-1&gt;=CP$6),-CP12,
IF(AND(CP$6&gt;='Rent Roll'!$K12,EDATE('Rent Roll'!$K12,ROUNDDOWN('Rent Roll'!$M6,0))-1&gt;=CP$6),-CP12,
"-")),"-")</f>
        <v>-</v>
      </c>
      <c r="CQ26" s="227" t="str">
        <f>IFERROR(
IF(AND(CQ$6&gt;='Rent Roll'!$M20,EDATE('Rent Roll'!$M20,ROUNDDOWN('Rent Roll'!$Q20,0))-1&gt;=CQ$6),-CQ12,
IF(AND(CQ$6&gt;='Rent Roll'!$K12,EDATE('Rent Roll'!$K12,ROUNDDOWN('Rent Roll'!$M6,0))-1&gt;=CQ$6),-CQ12,
"-")),"-")</f>
        <v>-</v>
      </c>
      <c r="CR26" s="227" t="str">
        <f>IFERROR(
IF(AND(CR$6&gt;='Rent Roll'!$M20,EDATE('Rent Roll'!$M20,ROUNDDOWN('Rent Roll'!$Q20,0))-1&gt;=CR$6),-CR12,
IF(AND(CR$6&gt;='Rent Roll'!$K12,EDATE('Rent Roll'!$K12,ROUNDDOWN('Rent Roll'!$M6,0))-1&gt;=CR$6),-CR12,
"-")),"-")</f>
        <v>-</v>
      </c>
      <c r="CS26" s="227" t="str">
        <f>IFERROR(
IF(AND(CS$6&gt;='Rent Roll'!$M20,EDATE('Rent Roll'!$M20,ROUNDDOWN('Rent Roll'!$Q20,0))-1&gt;=CS$6),-CS12,
IF(AND(CS$6&gt;='Rent Roll'!$K12,EDATE('Rent Roll'!$K12,ROUNDDOWN('Rent Roll'!$M6,0))-1&gt;=CS$6),-CS12,
"-")),"-")</f>
        <v>-</v>
      </c>
      <c r="CT26" s="227" t="str">
        <f>IFERROR(
IF(AND(CT$6&gt;='Rent Roll'!$M20,EDATE('Rent Roll'!$M20,ROUNDDOWN('Rent Roll'!$Q20,0))-1&gt;=CT$6),-CT12,
IF(AND(CT$6&gt;='Rent Roll'!$K12,EDATE('Rent Roll'!$K12,ROUNDDOWN('Rent Roll'!$M6,0))-1&gt;=CT$6),-CT12,
"-")),"-")</f>
        <v>-</v>
      </c>
      <c r="CU26" s="227" t="str">
        <f>IFERROR(
IF(AND(CU$6&gt;='Rent Roll'!$M20,EDATE('Rent Roll'!$M20,ROUNDDOWN('Rent Roll'!$Q20,0))-1&gt;=CU$6),-CU12,
IF(AND(CU$6&gt;='Rent Roll'!$K12,EDATE('Rent Roll'!$K12,ROUNDDOWN('Rent Roll'!$M6,0))-1&gt;=CU$6),-CU12,
"-")),"-")</f>
        <v>-</v>
      </c>
      <c r="CV26" s="227" t="str">
        <f>IFERROR(
IF(AND(CV$6&gt;='Rent Roll'!$M20,EDATE('Rent Roll'!$M20,ROUNDDOWN('Rent Roll'!$Q20,0))-1&gt;=CV$6),-CV12,
IF(AND(CV$6&gt;='Rent Roll'!$K12,EDATE('Rent Roll'!$K12,ROUNDDOWN('Rent Roll'!$M6,0))-1&gt;=CV$6),-CV12,
"-")),"-")</f>
        <v>-</v>
      </c>
      <c r="CW26" s="227" t="str">
        <f>IFERROR(
IF(AND(CW$6&gt;='Rent Roll'!$M20,EDATE('Rent Roll'!$M20,ROUNDDOWN('Rent Roll'!$Q20,0))-1&gt;=CW$6),-CW12,
IF(AND(CW$6&gt;='Rent Roll'!$K12,EDATE('Rent Roll'!$K12,ROUNDDOWN('Rent Roll'!$M6,0))-1&gt;=CW$6),-CW12,
"-")),"-")</f>
        <v>-</v>
      </c>
      <c r="CX26" s="227" t="str">
        <f>IFERROR(
IF(AND(CX$6&gt;='Rent Roll'!$M20,EDATE('Rent Roll'!$M20,ROUNDDOWN('Rent Roll'!$Q20,0))-1&gt;=CX$6),-CX12,
IF(AND(CX$6&gt;='Rent Roll'!$K12,EDATE('Rent Roll'!$K12,ROUNDDOWN('Rent Roll'!$M6,0))-1&gt;=CX$6),-CX12,
"-")),"-")</f>
        <v>-</v>
      </c>
      <c r="CY26" s="227" t="str">
        <f>IFERROR(
IF(AND(CY$6&gt;='Rent Roll'!$M20,EDATE('Rent Roll'!$M20,ROUNDDOWN('Rent Roll'!$Q20,0))-1&gt;=CY$6),-CY12,
IF(AND(CY$6&gt;='Rent Roll'!$K12,EDATE('Rent Roll'!$K12,ROUNDDOWN('Rent Roll'!$M6,0))-1&gt;=CY$6),-CY12,
"-")),"-")</f>
        <v>-</v>
      </c>
      <c r="CZ26" s="227" t="str">
        <f>IFERROR(
IF(AND(CZ$6&gt;='Rent Roll'!$M20,EDATE('Rent Roll'!$M20,ROUNDDOWN('Rent Roll'!$Q20,0))-1&gt;=CZ$6),-CZ12,
IF(AND(CZ$6&gt;='Rent Roll'!$K12,EDATE('Rent Roll'!$K12,ROUNDDOWN('Rent Roll'!$M6,0))-1&gt;=CZ$6),-CZ12,
"-")),"-")</f>
        <v>-</v>
      </c>
      <c r="DA26" s="227" t="str">
        <f>IFERROR(
IF(AND(DA$6&gt;='Rent Roll'!$M20,EDATE('Rent Roll'!$M20,ROUNDDOWN('Rent Roll'!$Q20,0))-1&gt;=DA$6),-DA12,
IF(AND(DA$6&gt;='Rent Roll'!$K12,EDATE('Rent Roll'!$K12,ROUNDDOWN('Rent Roll'!$M6,0))-1&gt;=DA$6),-DA12,
"-")),"-")</f>
        <v>-</v>
      </c>
      <c r="DB26" s="227" t="str">
        <f>IFERROR(
IF(AND(DB$6&gt;='Rent Roll'!$M20,EDATE('Rent Roll'!$M20,ROUNDDOWN('Rent Roll'!$Q20,0))-1&gt;=DB$6),-DB12,
IF(AND(DB$6&gt;='Rent Roll'!$K12,EDATE('Rent Roll'!$K12,ROUNDDOWN('Rent Roll'!$M6,0))-1&gt;=DB$6),-DB12,
"-")),"-")</f>
        <v>-</v>
      </c>
      <c r="DC26" s="227" t="str">
        <f>IFERROR(
IF(AND(DC$6&gt;='Rent Roll'!$M20,EDATE('Rent Roll'!$M20,ROUNDDOWN('Rent Roll'!$Q20,0))-1&gt;=DC$6),-DC12,
IF(AND(DC$6&gt;='Rent Roll'!$K12,EDATE('Rent Roll'!$K12,ROUNDDOWN('Rent Roll'!$M6,0))-1&gt;=DC$6),-DC12,
"-")),"-")</f>
        <v>-</v>
      </c>
      <c r="DD26" s="227" t="str">
        <f>IFERROR(
IF(AND(DD$6&gt;='Rent Roll'!$M20,EDATE('Rent Roll'!$M20,ROUNDDOWN('Rent Roll'!$Q20,0))-1&gt;=DD$6),-DD12,
IF(AND(DD$6&gt;='Rent Roll'!$K12,EDATE('Rent Roll'!$K12,ROUNDDOWN('Rent Roll'!$M6,0))-1&gt;=DD$6),-DD12,
"-")),"-")</f>
        <v>-</v>
      </c>
      <c r="DE26" s="227" t="str">
        <f>IFERROR(
IF(AND(DE$6&gt;='Rent Roll'!$M20,EDATE('Rent Roll'!$M20,ROUNDDOWN('Rent Roll'!$Q20,0))-1&gt;=DE$6),-DE12,
IF(AND(DE$6&gt;='Rent Roll'!$K12,EDATE('Rent Roll'!$K12,ROUNDDOWN('Rent Roll'!$M6,0))-1&gt;=DE$6),-DE12,
"-")),"-")</f>
        <v>-</v>
      </c>
      <c r="DF26" s="227" t="str">
        <f>IFERROR(
IF(AND(DF$6&gt;='Rent Roll'!$M20,EDATE('Rent Roll'!$M20,ROUNDDOWN('Rent Roll'!$Q20,0))-1&gt;=DF$6),-DF12,
IF(AND(DF$6&gt;='Rent Roll'!$K12,EDATE('Rent Roll'!$K12,ROUNDDOWN('Rent Roll'!$M6,0))-1&gt;=DF$6),-DF12,
"-")),"-")</f>
        <v>-</v>
      </c>
      <c r="DG26" s="227" t="str">
        <f>IFERROR(
IF(AND(DG$6&gt;='Rent Roll'!$M20,EDATE('Rent Roll'!$M20,ROUNDDOWN('Rent Roll'!$Q20,0))-1&gt;=DG$6),-DG12,
IF(AND(DG$6&gt;='Rent Roll'!$K12,EDATE('Rent Roll'!$K12,ROUNDDOWN('Rent Roll'!$M6,0))-1&gt;=DG$6),-DG12,
"-")),"-")</f>
        <v>-</v>
      </c>
      <c r="DH26" s="227" t="str">
        <f>IFERROR(
IF(AND(DH$6&gt;='Rent Roll'!$M20,EDATE('Rent Roll'!$M20,ROUNDDOWN('Rent Roll'!$Q20,0))-1&gt;=DH$6),-DH12,
IF(AND(DH$6&gt;='Rent Roll'!$K12,EDATE('Rent Roll'!$K12,ROUNDDOWN('Rent Roll'!$M6,0))-1&gt;=DH$6),-DH12,
"-")),"-")</f>
        <v>-</v>
      </c>
      <c r="DI26" s="227" t="str">
        <f>IFERROR(
IF(AND(DI$6&gt;='Rent Roll'!$M20,EDATE('Rent Roll'!$M20,ROUNDDOWN('Rent Roll'!$Q20,0))-1&gt;=DI$6),-DI12,
IF(AND(DI$6&gt;='Rent Roll'!$K12,EDATE('Rent Roll'!$K12,ROUNDDOWN('Rent Roll'!$M6,0))-1&gt;=DI$6),-DI12,
"-")),"-")</f>
        <v>-</v>
      </c>
      <c r="DJ26" s="227" t="str">
        <f>IFERROR(
IF(AND(DJ$6&gt;='Rent Roll'!$M20,EDATE('Rent Roll'!$M20,ROUNDDOWN('Rent Roll'!$Q20,0))-1&gt;=DJ$6),-DJ12,
IF(AND(DJ$6&gt;='Rent Roll'!$K12,EDATE('Rent Roll'!$K12,ROUNDDOWN('Rent Roll'!$M6,0))-1&gt;=DJ$6),-DJ12,
"-")),"-")</f>
        <v>-</v>
      </c>
      <c r="DK26" s="227" t="str">
        <f>IFERROR(
IF(AND(DK$6&gt;='Rent Roll'!$M20,EDATE('Rent Roll'!$M20,ROUNDDOWN('Rent Roll'!$Q20,0))-1&gt;=DK$6),-DK12,
IF(AND(DK$6&gt;='Rent Roll'!$K12,EDATE('Rent Roll'!$K12,ROUNDDOWN('Rent Roll'!$M6,0))-1&gt;=DK$6),-DK12,
"-")),"-")</f>
        <v>-</v>
      </c>
      <c r="DL26" s="227" t="str">
        <f>IFERROR(
IF(AND(DL$6&gt;='Rent Roll'!$M20,EDATE('Rent Roll'!$M20,ROUNDDOWN('Rent Roll'!$Q20,0))-1&gt;=DL$6),-DL12,
IF(AND(DL$6&gt;='Rent Roll'!$K12,EDATE('Rent Roll'!$K12,ROUNDDOWN('Rent Roll'!$M6,0))-1&gt;=DL$6),-DL12,
"-")),"-")</f>
        <v>-</v>
      </c>
      <c r="DM26" s="227" t="str">
        <f>IFERROR(
IF(AND(DM$6&gt;='Rent Roll'!$M20,EDATE('Rent Roll'!$M20,ROUNDDOWN('Rent Roll'!$Q20,0))-1&gt;=DM$6),-DM12,
IF(AND(DM$6&gt;='Rent Roll'!$K12,EDATE('Rent Roll'!$K12,ROUNDDOWN('Rent Roll'!$M6,0))-1&gt;=DM$6),-DM12,
"-")),"-")</f>
        <v>-</v>
      </c>
      <c r="DN26" s="227" t="str">
        <f>IFERROR(
IF(AND(DN$6&gt;='Rent Roll'!$M20,EDATE('Rent Roll'!$M20,ROUNDDOWN('Rent Roll'!$Q20,0))-1&gt;=DN$6),-DN12,
IF(AND(DN$6&gt;='Rent Roll'!$K12,EDATE('Rent Roll'!$K12,ROUNDDOWN('Rent Roll'!$M6,0))-1&gt;=DN$6),-DN12,
"-")),"-")</f>
        <v>-</v>
      </c>
      <c r="DO26" s="227" t="str">
        <f>IFERROR(
IF(AND(DO$6&gt;='Rent Roll'!$M20,EDATE('Rent Roll'!$M20,ROUNDDOWN('Rent Roll'!$Q20,0))-1&gt;=DO$6),-DO12,
IF(AND(DO$6&gt;='Rent Roll'!$K12,EDATE('Rent Roll'!$K12,ROUNDDOWN('Rent Roll'!$M6,0))-1&gt;=DO$6),-DO12,
"-")),"-")</f>
        <v>-</v>
      </c>
      <c r="DP26" s="227" t="str">
        <f>IFERROR(
IF(AND(DP$6&gt;='Rent Roll'!$M20,EDATE('Rent Roll'!$M20,ROUNDDOWN('Rent Roll'!$Q20,0))-1&gt;=DP$6),-DP12,
IF(AND(DP$6&gt;='Rent Roll'!$K12,EDATE('Rent Roll'!$K12,ROUNDDOWN('Rent Roll'!$M6,0))-1&gt;=DP$6),-DP12,
"-")),"-")</f>
        <v>-</v>
      </c>
      <c r="DQ26" s="227" t="str">
        <f>IFERROR(
IF(AND(DQ$6&gt;='Rent Roll'!$M20,EDATE('Rent Roll'!$M20,ROUNDDOWN('Rent Roll'!$Q20,0))-1&gt;=DQ$6),-DQ12,
IF(AND(DQ$6&gt;='Rent Roll'!$K12,EDATE('Rent Roll'!$K12,ROUNDDOWN('Rent Roll'!$M6,0))-1&gt;=DQ$6),-DQ12,
"-")),"-")</f>
        <v>-</v>
      </c>
      <c r="DR26" s="227" t="str">
        <f>IFERROR(
IF(AND(DR$6&gt;='Rent Roll'!$M20,EDATE('Rent Roll'!$M20,ROUNDDOWN('Rent Roll'!$Q20,0))-1&gt;=DR$6),-DR12,
IF(AND(DR$6&gt;='Rent Roll'!$K12,EDATE('Rent Roll'!$K12,ROUNDDOWN('Rent Roll'!$M6,0))-1&gt;=DR$6),-DR12,
"-")),"-")</f>
        <v>-</v>
      </c>
      <c r="DS26" s="227" t="str">
        <f>IFERROR(
IF(AND(DS$6&gt;='Rent Roll'!$M20,EDATE('Rent Roll'!$M20,ROUNDDOWN('Rent Roll'!$Q20,0))-1&gt;=DS$6),-DS12,
IF(AND(DS$6&gt;='Rent Roll'!$K12,EDATE('Rent Roll'!$K12,ROUNDDOWN('Rent Roll'!$M6,0))-1&gt;=DS$6),-DS12,
"-")),"-")</f>
        <v>-</v>
      </c>
      <c r="DT26" s="227" t="str">
        <f>IFERROR(
IF(AND(DT$6&gt;='Rent Roll'!$M20,EDATE('Rent Roll'!$M20,ROUNDDOWN('Rent Roll'!$Q20,0))-1&gt;=DT$6),-DT12,
IF(AND(DT$6&gt;='Rent Roll'!$K12,EDATE('Rent Roll'!$K12,ROUNDDOWN('Rent Roll'!$M6,0))-1&gt;=DT$6),-DT12,
"-")),"-")</f>
        <v>-</v>
      </c>
      <c r="DU26" s="227" t="str">
        <f>IFERROR(
IF(AND(DU$6&gt;='Rent Roll'!$M20,EDATE('Rent Roll'!$M20,ROUNDDOWN('Rent Roll'!$Q20,0))-1&gt;=DU$6),-DU12,
IF(AND(DU$6&gt;='Rent Roll'!$K12,EDATE('Rent Roll'!$K12,ROUNDDOWN('Rent Roll'!$M6,0))-1&gt;=DU$6),-DU12,
"-")),"-")</f>
        <v>-</v>
      </c>
      <c r="DV26" s="227" t="str">
        <f>IFERROR(
IF(AND(DV$6&gt;='Rent Roll'!$M20,EDATE('Rent Roll'!$M20,ROUNDDOWN('Rent Roll'!$Q20,0))-1&gt;=DV$6),-DV12,
IF(AND(DV$6&gt;='Rent Roll'!$K12,EDATE('Rent Roll'!$K12,ROUNDDOWN('Rent Roll'!$M6,0))-1&gt;=DV$6),-DV12,
"-")),"-")</f>
        <v>-</v>
      </c>
      <c r="DW26" s="227" t="str">
        <f>IFERROR(
IF(AND(DW$6&gt;='Rent Roll'!$M20,EDATE('Rent Roll'!$M20,ROUNDDOWN('Rent Roll'!$Q20,0))-1&gt;=DW$6),-DW12,
IF(AND(DW$6&gt;='Rent Roll'!$K12,EDATE('Rent Roll'!$K12,ROUNDDOWN('Rent Roll'!$M6,0))-1&gt;=DW$6),-DW12,
"-")),"-")</f>
        <v>-</v>
      </c>
      <c r="DX26" s="227" t="str">
        <f>IFERROR(
IF(AND(DX$6&gt;='Rent Roll'!$M20,EDATE('Rent Roll'!$M20,ROUNDDOWN('Rent Roll'!$Q20,0))-1&gt;=DX$6),-DX12,
IF(AND(DX$6&gt;='Rent Roll'!$K12,EDATE('Rent Roll'!$K12,ROUNDDOWN('Rent Roll'!$M6,0))-1&gt;=DX$6),-DX12,
"-")),"-")</f>
        <v>-</v>
      </c>
      <c r="DY26" s="227" t="str">
        <f>IFERROR(
IF(AND(DY$6&gt;='Rent Roll'!$M20,EDATE('Rent Roll'!$M20,ROUNDDOWN('Rent Roll'!$Q20,0))-1&gt;=DY$6),-DY12,
IF(AND(DY$6&gt;='Rent Roll'!$K12,EDATE('Rent Roll'!$K12,ROUNDDOWN('Rent Roll'!$M6,0))-1&gt;=DY$6),-DY12,
"-")),"-")</f>
        <v>-</v>
      </c>
      <c r="DZ26" s="227" t="str">
        <f>IFERROR(
IF(AND(DZ$6&gt;='Rent Roll'!$M20,EDATE('Rent Roll'!$M20,ROUNDDOWN('Rent Roll'!$Q20,0))-1&gt;=DZ$6),-DZ12,
IF(AND(DZ$6&gt;='Rent Roll'!$K12,EDATE('Rent Roll'!$K12,ROUNDDOWN('Rent Roll'!$M6,0))-1&gt;=DZ$6),-DZ12,
"-")),"-")</f>
        <v>-</v>
      </c>
      <c r="EA26" s="227" t="str">
        <f>IFERROR(
IF(AND(EA$6&gt;='Rent Roll'!$M20,EDATE('Rent Roll'!$M20,ROUNDDOWN('Rent Roll'!$Q20,0))-1&gt;=EA$6),-EA12,
IF(AND(EA$6&gt;='Rent Roll'!$K12,EDATE('Rent Roll'!$K12,ROUNDDOWN('Rent Roll'!$M6,0))-1&gt;=EA$6),-EA12,
"-")),"-")</f>
        <v>-</v>
      </c>
      <c r="EB26" s="227" t="str">
        <f>IFERROR(
IF(AND(EB$6&gt;='Rent Roll'!$M20,EDATE('Rent Roll'!$M20,ROUNDDOWN('Rent Roll'!$Q20,0))-1&gt;=EB$6),-EB12,
IF(AND(EB$6&gt;='Rent Roll'!$K12,EDATE('Rent Roll'!$K12,ROUNDDOWN('Rent Roll'!$M6,0))-1&gt;=EB$6),-EB12,
"-")),"-")</f>
        <v>-</v>
      </c>
      <c r="EC26" s="227" t="str">
        <f>IFERROR(
IF(AND(EC$6&gt;='Rent Roll'!$M20,EDATE('Rent Roll'!$M20,ROUNDDOWN('Rent Roll'!$Q20,0))-1&gt;=EC$6),-EC12,
IF(AND(EC$6&gt;='Rent Roll'!$K12,EDATE('Rent Roll'!$K12,ROUNDDOWN('Rent Roll'!$M6,0))-1&gt;=EC$6),-EC12,
"-")),"-")</f>
        <v>-</v>
      </c>
      <c r="ED26" s="227" t="str">
        <f>IFERROR(
IF(AND(ED$6&gt;='Rent Roll'!$M20,EDATE('Rent Roll'!$M20,ROUNDDOWN('Rent Roll'!$Q20,0))-1&gt;=ED$6),-ED12,
IF(AND(ED$6&gt;='Rent Roll'!$K12,EDATE('Rent Roll'!$K12,ROUNDDOWN('Rent Roll'!$M6,0))-1&gt;=ED$6),-ED12,
"-")),"-")</f>
        <v>-</v>
      </c>
      <c r="EE26" s="227" t="str">
        <f>IFERROR(
IF(AND(EE$6&gt;='Rent Roll'!$M20,EDATE('Rent Roll'!$M20,ROUNDDOWN('Rent Roll'!$Q20,0))-1&gt;=EE$6),-EE12,
IF(AND(EE$6&gt;='Rent Roll'!$K12,EDATE('Rent Roll'!$K12,ROUNDDOWN('Rent Roll'!$M6,0))-1&gt;=EE$6),-EE12,
"-")),"-")</f>
        <v>-</v>
      </c>
      <c r="EF26" s="227" t="str">
        <f>IFERROR(
IF(AND(EF$6&gt;='Rent Roll'!$M20,EDATE('Rent Roll'!$M20,ROUNDDOWN('Rent Roll'!$Q20,0))-1&gt;=EF$6),-EF12,
IF(AND(EF$6&gt;='Rent Roll'!$K12,EDATE('Rent Roll'!$K12,ROUNDDOWN('Rent Roll'!$M6,0))-1&gt;=EF$6),-EF12,
"-")),"-")</f>
        <v>-</v>
      </c>
      <c r="EG26" s="224" t="str">
        <f>IFERROR(
IF(AND(EG$6&gt;='Rent Roll'!$M20,EDATE('Rent Roll'!$M20,ROUNDDOWN('Rent Roll'!$Q20,0))-1&gt;=EG$6),-EG12,
IF(AND(EG$6&gt;='Rent Roll'!$K12,EDATE('Rent Roll'!$K12,ROUNDDOWN('Rent Roll'!$M6,0))-1&gt;=EG$6),-EG12,
"-")),"-")</f>
        <v>-</v>
      </c>
      <c r="EH26" s="277" t="s">
        <v>106</v>
      </c>
    </row>
    <row r="27" spans="2:138" ht="15" x14ac:dyDescent="0.25">
      <c r="B27" s="735"/>
      <c r="C27" s="736"/>
      <c r="D27" s="737" t="str">
        <f>CONCATENATE('Rent Roll'!B7&amp;" - "&amp;'Rent Roll'!C7)</f>
        <v>800 Del-Comm 2 - Physician Services, Aria Health</v>
      </c>
      <c r="E27" s="21">
        <f t="shared" si="30"/>
        <v>0</v>
      </c>
      <c r="F27" s="227" t="str">
        <f>IFERROR(
IF(AND(F$6&gt;='Rent Roll'!$M21,EDATE('Rent Roll'!$M21,ROUNDDOWN('Rent Roll'!$Q21,0))-1&gt;=F$6),-F13,
IF(AND(F$6&gt;='Rent Roll'!$K13,EDATE('Rent Roll'!$K13,ROUNDDOWN('Rent Roll'!$M7,0))-1&gt;=F$6),-F13,
"-")),"-")</f>
        <v>-</v>
      </c>
      <c r="G27" s="227" t="str">
        <f>IFERROR(
IF(AND(G$6&gt;='Rent Roll'!$M21,EDATE('Rent Roll'!$M21,ROUNDDOWN('Rent Roll'!$Q21,0))-1&gt;=G$6),-G13,
IF(AND(G$6&gt;='Rent Roll'!$K13,EDATE('Rent Roll'!$K13,ROUNDDOWN('Rent Roll'!$M7,0))-1&gt;=G$6),-G13,
"-")),"-")</f>
        <v>-</v>
      </c>
      <c r="H27" s="227" t="str">
        <f>IFERROR(
IF(AND(H$6&gt;='Rent Roll'!$M21,EDATE('Rent Roll'!$M21,ROUNDDOWN('Rent Roll'!$Q21,0))-1&gt;=H$6),-H13,
IF(AND(H$6&gt;='Rent Roll'!$K13,EDATE('Rent Roll'!$K13,ROUNDDOWN('Rent Roll'!$M7,0))-1&gt;=H$6),-H13,
"-")),"-")</f>
        <v>-</v>
      </c>
      <c r="I27" s="227" t="str">
        <f>IFERROR(
IF(AND(I$6&gt;='Rent Roll'!$M21,EDATE('Rent Roll'!$M21,ROUNDDOWN('Rent Roll'!$Q21,0))-1&gt;=I$6),-I13,
IF(AND(I$6&gt;='Rent Roll'!$K13,EDATE('Rent Roll'!$K13,ROUNDDOWN('Rent Roll'!$M7,0))-1&gt;=I$6),-I13,
"-")),"-")</f>
        <v>-</v>
      </c>
      <c r="J27" s="227" t="str">
        <f>IFERROR(
IF(AND(J$6&gt;='Rent Roll'!$M21,EDATE('Rent Roll'!$M21,ROUNDDOWN('Rent Roll'!$Q21,0))-1&gt;=J$6),-J13,
IF(AND(J$6&gt;='Rent Roll'!$K13,EDATE('Rent Roll'!$K13,ROUNDDOWN('Rent Roll'!$M7,0))-1&gt;=J$6),-J13,
"-")),"-")</f>
        <v>-</v>
      </c>
      <c r="K27" s="227" t="str">
        <f>IFERROR(
IF(AND(K$6&gt;='Rent Roll'!$M21,EDATE('Rent Roll'!$M21,ROUNDDOWN('Rent Roll'!$Q21,0))-1&gt;=K$6),-K13,
IF(AND(K$6&gt;='Rent Roll'!$K13,EDATE('Rent Roll'!$K13,ROUNDDOWN('Rent Roll'!$M7,0))-1&gt;=K$6),-K13,
"-")),"-")</f>
        <v>-</v>
      </c>
      <c r="L27" s="227" t="str">
        <f>IFERROR(
IF(AND(L$6&gt;='Rent Roll'!$M21,EDATE('Rent Roll'!$M21,ROUNDDOWN('Rent Roll'!$Q21,0))-1&gt;=L$6),-L13,
IF(AND(L$6&gt;='Rent Roll'!$K13,EDATE('Rent Roll'!$K13,ROUNDDOWN('Rent Roll'!$M7,0))-1&gt;=L$6),-L13,
"-")),"-")</f>
        <v>-</v>
      </c>
      <c r="M27" s="227" t="str">
        <f>IFERROR(
IF(AND(M$6&gt;='Rent Roll'!$M21,EDATE('Rent Roll'!$M21,ROUNDDOWN('Rent Roll'!$Q21,0))-1&gt;=M$6),-M13,
IF(AND(M$6&gt;='Rent Roll'!$K13,EDATE('Rent Roll'!$K13,ROUNDDOWN('Rent Roll'!$M7,0))-1&gt;=M$6),-M13,
"-")),"-")</f>
        <v>-</v>
      </c>
      <c r="N27" s="227" t="str">
        <f>IFERROR(
IF(AND(N$6&gt;='Rent Roll'!$M21,EDATE('Rent Roll'!$M21,ROUNDDOWN('Rent Roll'!$Q21,0))-1&gt;=N$6),-N13,
IF(AND(N$6&gt;='Rent Roll'!$K13,EDATE('Rent Roll'!$K13,ROUNDDOWN('Rent Roll'!$M7,0))-1&gt;=N$6),-N13,
"-")),"-")</f>
        <v>-</v>
      </c>
      <c r="O27" s="227" t="str">
        <f>IFERROR(
IF(AND(O$6&gt;='Rent Roll'!$M21,EDATE('Rent Roll'!$M21,ROUNDDOWN('Rent Roll'!$Q21,0))-1&gt;=O$6),-O13,
IF(AND(O$6&gt;='Rent Roll'!$K13,EDATE('Rent Roll'!$K13,ROUNDDOWN('Rent Roll'!$M7,0))-1&gt;=O$6),-O13,
"-")),"-")</f>
        <v>-</v>
      </c>
      <c r="P27" s="227" t="str">
        <f>IFERROR(
IF(AND(P$6&gt;='Rent Roll'!$M21,EDATE('Rent Roll'!$M21,ROUNDDOWN('Rent Roll'!$Q21,0))-1&gt;=P$6),-P13,
IF(AND(P$6&gt;='Rent Roll'!$K13,EDATE('Rent Roll'!$K13,ROUNDDOWN('Rent Roll'!$M7,0))-1&gt;=P$6),-P13,
"-")),"-")</f>
        <v>-</v>
      </c>
      <c r="Q27" s="227" t="str">
        <f>IFERROR(
IF(AND(Q$6&gt;='Rent Roll'!$M21,EDATE('Rent Roll'!$M21,ROUNDDOWN('Rent Roll'!$Q21,0))-1&gt;=Q$6),-Q13,
IF(AND(Q$6&gt;='Rent Roll'!$K13,EDATE('Rent Roll'!$K13,ROUNDDOWN('Rent Roll'!$M7,0))-1&gt;=Q$6),-Q13,
"-")),"-")</f>
        <v>-</v>
      </c>
      <c r="R27" s="227" t="str">
        <f>IFERROR(
IF(AND(R$6&gt;='Rent Roll'!$M21,EDATE('Rent Roll'!$M21,ROUNDDOWN('Rent Roll'!$Q21,0))-1&gt;=R$6),-R13,
IF(AND(R$6&gt;='Rent Roll'!$K13,EDATE('Rent Roll'!$K13,ROUNDDOWN('Rent Roll'!$M7,0))-1&gt;=R$6),-R13,
"-")),"-")</f>
        <v>-</v>
      </c>
      <c r="S27" s="227" t="str">
        <f>IFERROR(
IF(AND(S$6&gt;='Rent Roll'!$M21,EDATE('Rent Roll'!$M21,ROUNDDOWN('Rent Roll'!$Q21,0))-1&gt;=S$6),-S13,
IF(AND(S$6&gt;='Rent Roll'!$K13,EDATE('Rent Roll'!$K13,ROUNDDOWN('Rent Roll'!$M7,0))-1&gt;=S$6),-S13,
"-")),"-")</f>
        <v>-</v>
      </c>
      <c r="T27" s="227" t="str">
        <f>IFERROR(
IF(AND(T$6&gt;='Rent Roll'!$M21,EDATE('Rent Roll'!$M21,ROUNDDOWN('Rent Roll'!$Q21,0))-1&gt;=T$6),-T13,
IF(AND(T$6&gt;='Rent Roll'!$K13,EDATE('Rent Roll'!$K13,ROUNDDOWN('Rent Roll'!$M7,0))-1&gt;=T$6),-T13,
"-")),"-")</f>
        <v>-</v>
      </c>
      <c r="U27" s="227" t="str">
        <f>IFERROR(
IF(AND(U$6&gt;='Rent Roll'!$M21,EDATE('Rent Roll'!$M21,ROUNDDOWN('Rent Roll'!$Q21,0))-1&gt;=U$6),-U13,
IF(AND(U$6&gt;='Rent Roll'!$K13,EDATE('Rent Roll'!$K13,ROUNDDOWN('Rent Roll'!$M7,0))-1&gt;=U$6),-U13,
"-")),"-")</f>
        <v>-</v>
      </c>
      <c r="V27" s="227" t="str">
        <f>IFERROR(
IF(AND(V$6&gt;='Rent Roll'!$M21,EDATE('Rent Roll'!$M21,ROUNDDOWN('Rent Roll'!$Q21,0))-1&gt;=V$6),-V13,
IF(AND(V$6&gt;='Rent Roll'!$K13,EDATE('Rent Roll'!$K13,ROUNDDOWN('Rent Roll'!$M7,0))-1&gt;=V$6),-V13,
"-")),"-")</f>
        <v>-</v>
      </c>
      <c r="W27" s="227" t="str">
        <f>IFERROR(
IF(AND(W$6&gt;='Rent Roll'!$M21,EDATE('Rent Roll'!$M21,ROUNDDOWN('Rent Roll'!$Q21,0))-1&gt;=W$6),-W13,
IF(AND(W$6&gt;='Rent Roll'!$K13,EDATE('Rent Roll'!$K13,ROUNDDOWN('Rent Roll'!$M7,0))-1&gt;=W$6),-W13,
"-")),"-")</f>
        <v>-</v>
      </c>
      <c r="X27" s="227" t="str">
        <f>IFERROR(
IF(AND(X$6&gt;='Rent Roll'!$M21,EDATE('Rent Roll'!$M21,ROUNDDOWN('Rent Roll'!$Q21,0))-1&gt;=X$6),-X13,
IF(AND(X$6&gt;='Rent Roll'!$K13,EDATE('Rent Roll'!$K13,ROUNDDOWN('Rent Roll'!$M7,0))-1&gt;=X$6),-X13,
"-")),"-")</f>
        <v>-</v>
      </c>
      <c r="Y27" s="227" t="str">
        <f>IFERROR(
IF(AND(Y$6&gt;='Rent Roll'!$M21,EDATE('Rent Roll'!$M21,ROUNDDOWN('Rent Roll'!$Q21,0))-1&gt;=Y$6),-Y13,
IF(AND(Y$6&gt;='Rent Roll'!$K13,EDATE('Rent Roll'!$K13,ROUNDDOWN('Rent Roll'!$M7,0))-1&gt;=Y$6),-Y13,
"-")),"-")</f>
        <v>-</v>
      </c>
      <c r="Z27" s="227" t="str">
        <f>IFERROR(
IF(AND(Z$6&gt;='Rent Roll'!$M21,EDATE('Rent Roll'!$M21,ROUNDDOWN('Rent Roll'!$Q21,0))-1&gt;=Z$6),-Z13,
IF(AND(Z$6&gt;='Rent Roll'!$K13,EDATE('Rent Roll'!$K13,ROUNDDOWN('Rent Roll'!$M7,0))-1&gt;=Z$6),-Z13,
"-")),"-")</f>
        <v>-</v>
      </c>
      <c r="AA27" s="227" t="str">
        <f>IFERROR(
IF(AND(AA$6&gt;='Rent Roll'!$M21,EDATE('Rent Roll'!$M21,ROUNDDOWN('Rent Roll'!$Q21,0))-1&gt;=AA$6),-AA13,
IF(AND(AA$6&gt;='Rent Roll'!$K13,EDATE('Rent Roll'!$K13,ROUNDDOWN('Rent Roll'!$M7,0))-1&gt;=AA$6),-AA13,
"-")),"-")</f>
        <v>-</v>
      </c>
      <c r="AB27" s="227" t="str">
        <f>IFERROR(
IF(AND(AB$6&gt;='Rent Roll'!$M21,EDATE('Rent Roll'!$M21,ROUNDDOWN('Rent Roll'!$Q21,0))-1&gt;=AB$6),-AB13,
IF(AND(AB$6&gt;='Rent Roll'!$K13,EDATE('Rent Roll'!$K13,ROUNDDOWN('Rent Roll'!$M7,0))-1&gt;=AB$6),-AB13,
"-")),"-")</f>
        <v>-</v>
      </c>
      <c r="AC27" s="227" t="str">
        <f>IFERROR(
IF(AND(AC$6&gt;='Rent Roll'!$M21,EDATE('Rent Roll'!$M21,ROUNDDOWN('Rent Roll'!$Q21,0))-1&gt;=AC$6),-AC13,
IF(AND(AC$6&gt;='Rent Roll'!$K13,EDATE('Rent Roll'!$K13,ROUNDDOWN('Rent Roll'!$M7,0))-1&gt;=AC$6),-AC13,
"-")),"-")</f>
        <v>-</v>
      </c>
      <c r="AD27" s="227" t="str">
        <f>IFERROR(
IF(AND(AD$6&gt;='Rent Roll'!$M21,EDATE('Rent Roll'!$M21,ROUNDDOWN('Rent Roll'!$Q21,0))-1&gt;=AD$6),-AD13,
IF(AND(AD$6&gt;='Rent Roll'!$K13,EDATE('Rent Roll'!$K13,ROUNDDOWN('Rent Roll'!$M7,0))-1&gt;=AD$6),-AD13,
"-")),"-")</f>
        <v>-</v>
      </c>
      <c r="AE27" s="227" t="str">
        <f>IFERROR(
IF(AND(AE$6&gt;='Rent Roll'!$M21,EDATE('Rent Roll'!$M21,ROUNDDOWN('Rent Roll'!$Q21,0))-1&gt;=AE$6),-AE13,
IF(AND(AE$6&gt;='Rent Roll'!$K13,EDATE('Rent Roll'!$K13,ROUNDDOWN('Rent Roll'!$M7,0))-1&gt;=AE$6),-AE13,
"-")),"-")</f>
        <v>-</v>
      </c>
      <c r="AF27" s="227" t="str">
        <f>IFERROR(
IF(AND(AF$6&gt;='Rent Roll'!$M21,EDATE('Rent Roll'!$M21,ROUNDDOWN('Rent Roll'!$Q21,0))-1&gt;=AF$6),-AF13,
IF(AND(AF$6&gt;='Rent Roll'!$K13,EDATE('Rent Roll'!$K13,ROUNDDOWN('Rent Roll'!$M7,0))-1&gt;=AF$6),-AF13,
"-")),"-")</f>
        <v>-</v>
      </c>
      <c r="AG27" s="227" t="str">
        <f>IFERROR(
IF(AND(AG$6&gt;='Rent Roll'!$M21,EDATE('Rent Roll'!$M21,ROUNDDOWN('Rent Roll'!$Q21,0))-1&gt;=AG$6),-AG13,
IF(AND(AG$6&gt;='Rent Roll'!$K13,EDATE('Rent Roll'!$K13,ROUNDDOWN('Rent Roll'!$M7,0))-1&gt;=AG$6),-AG13,
"-")),"-")</f>
        <v>-</v>
      </c>
      <c r="AH27" s="227" t="str">
        <f>IFERROR(
IF(AND(AH$6&gt;='Rent Roll'!$M21,EDATE('Rent Roll'!$M21,ROUNDDOWN('Rent Roll'!$Q21,0))-1&gt;=AH$6),-AH13,
IF(AND(AH$6&gt;='Rent Roll'!$K13,EDATE('Rent Roll'!$K13,ROUNDDOWN('Rent Roll'!$M7,0))-1&gt;=AH$6),-AH13,
"-")),"-")</f>
        <v>-</v>
      </c>
      <c r="AI27" s="227" t="str">
        <f>IFERROR(
IF(AND(AI$6&gt;='Rent Roll'!$M21,EDATE('Rent Roll'!$M21,ROUNDDOWN('Rent Roll'!$Q21,0))-1&gt;=AI$6),-AI13,
IF(AND(AI$6&gt;='Rent Roll'!$K13,EDATE('Rent Roll'!$K13,ROUNDDOWN('Rent Roll'!$M7,0))-1&gt;=AI$6),-AI13,
"-")),"-")</f>
        <v>-</v>
      </c>
      <c r="AJ27" s="227" t="str">
        <f>IFERROR(
IF(AND(AJ$6&gt;='Rent Roll'!$M21,EDATE('Rent Roll'!$M21,ROUNDDOWN('Rent Roll'!$Q21,0))-1&gt;=AJ$6),-AJ13,
IF(AND(AJ$6&gt;='Rent Roll'!$K13,EDATE('Rent Roll'!$K13,ROUNDDOWN('Rent Roll'!$M7,0))-1&gt;=AJ$6),-AJ13,
"-")),"-")</f>
        <v>-</v>
      </c>
      <c r="AK27" s="227" t="str">
        <f>IFERROR(
IF(AND(AK$6&gt;='Rent Roll'!$M21,EDATE('Rent Roll'!$M21,ROUNDDOWN('Rent Roll'!$Q21,0))-1&gt;=AK$6),-AK13,
IF(AND(AK$6&gt;='Rent Roll'!$K13,EDATE('Rent Roll'!$K13,ROUNDDOWN('Rent Roll'!$M7,0))-1&gt;=AK$6),-AK13,
"-")),"-")</f>
        <v>-</v>
      </c>
      <c r="AL27" s="227" t="str">
        <f>IFERROR(
IF(AND(AL$6&gt;='Rent Roll'!$M21,EDATE('Rent Roll'!$M21,ROUNDDOWN('Rent Roll'!$Q21,0))-1&gt;=AL$6),-AL13,
IF(AND(AL$6&gt;='Rent Roll'!$K13,EDATE('Rent Roll'!$K13,ROUNDDOWN('Rent Roll'!$M7,0))-1&gt;=AL$6),-AL13,
"-")),"-")</f>
        <v>-</v>
      </c>
      <c r="AM27" s="227" t="str">
        <f>IFERROR(
IF(AND(AM$6&gt;='Rent Roll'!$M21,EDATE('Rent Roll'!$M21,ROUNDDOWN('Rent Roll'!$Q21,0))-1&gt;=AM$6),-AM13,
IF(AND(AM$6&gt;='Rent Roll'!$K13,EDATE('Rent Roll'!$K13,ROUNDDOWN('Rent Roll'!$M7,0))-1&gt;=AM$6),-AM13,
"-")),"-")</f>
        <v>-</v>
      </c>
      <c r="AN27" s="227" t="str">
        <f>IFERROR(
IF(AND(AN$6&gt;='Rent Roll'!$M21,EDATE('Rent Roll'!$M21,ROUNDDOWN('Rent Roll'!$Q21,0))-1&gt;=AN$6),-AN13,
IF(AND(AN$6&gt;='Rent Roll'!$K13,EDATE('Rent Roll'!$K13,ROUNDDOWN('Rent Roll'!$M7,0))-1&gt;=AN$6),-AN13,
"-")),"-")</f>
        <v>-</v>
      </c>
      <c r="AO27" s="227" t="str">
        <f>IFERROR(
IF(AND(AO$6&gt;='Rent Roll'!$M21,EDATE('Rent Roll'!$M21,ROUNDDOWN('Rent Roll'!$Q21,0))-1&gt;=AO$6),-AO13,
IF(AND(AO$6&gt;='Rent Roll'!$K13,EDATE('Rent Roll'!$K13,ROUNDDOWN('Rent Roll'!$M7,0))-1&gt;=AO$6),-AO13,
"-")),"-")</f>
        <v>-</v>
      </c>
      <c r="AP27" s="227" t="str">
        <f>IFERROR(
IF(AND(AP$6&gt;='Rent Roll'!$M21,EDATE('Rent Roll'!$M21,ROUNDDOWN('Rent Roll'!$Q21,0))-1&gt;=AP$6),-AP13,
IF(AND(AP$6&gt;='Rent Roll'!$K13,EDATE('Rent Roll'!$K13,ROUNDDOWN('Rent Roll'!$M7,0))-1&gt;=AP$6),-AP13,
"-")),"-")</f>
        <v>-</v>
      </c>
      <c r="AQ27" s="227" t="str">
        <f>IFERROR(
IF(AND(AQ$6&gt;='Rent Roll'!$M21,EDATE('Rent Roll'!$M21,ROUNDDOWN('Rent Roll'!$Q21,0))-1&gt;=AQ$6),-AQ13,
IF(AND(AQ$6&gt;='Rent Roll'!$K13,EDATE('Rent Roll'!$K13,ROUNDDOWN('Rent Roll'!$M7,0))-1&gt;=AQ$6),-AQ13,
"-")),"-")</f>
        <v>-</v>
      </c>
      <c r="AR27" s="227" t="str">
        <f>IFERROR(
IF(AND(AR$6&gt;='Rent Roll'!$M21,EDATE('Rent Roll'!$M21,ROUNDDOWN('Rent Roll'!$Q21,0))-1&gt;=AR$6),-AR13,
IF(AND(AR$6&gt;='Rent Roll'!$K13,EDATE('Rent Roll'!$K13,ROUNDDOWN('Rent Roll'!$M7,0))-1&gt;=AR$6),-AR13,
"-")),"-")</f>
        <v>-</v>
      </c>
      <c r="AS27" s="227" t="str">
        <f>IFERROR(
IF(AND(AS$6&gt;='Rent Roll'!$M21,EDATE('Rent Roll'!$M21,ROUNDDOWN('Rent Roll'!$Q21,0))-1&gt;=AS$6),-AS13,
IF(AND(AS$6&gt;='Rent Roll'!$K13,EDATE('Rent Roll'!$K13,ROUNDDOWN('Rent Roll'!$M7,0))-1&gt;=AS$6),-AS13,
"-")),"-")</f>
        <v>-</v>
      </c>
      <c r="AT27" s="227" t="str">
        <f>IFERROR(
IF(AND(AT$6&gt;='Rent Roll'!$M21,EDATE('Rent Roll'!$M21,ROUNDDOWN('Rent Roll'!$Q21,0))-1&gt;=AT$6),-AT13,
IF(AND(AT$6&gt;='Rent Roll'!$K13,EDATE('Rent Roll'!$K13,ROUNDDOWN('Rent Roll'!$M7,0))-1&gt;=AT$6),-AT13,
"-")),"-")</f>
        <v>-</v>
      </c>
      <c r="AU27" s="227" t="str">
        <f>IFERROR(
IF(AND(AU$6&gt;='Rent Roll'!$M21,EDATE('Rent Roll'!$M21,ROUNDDOWN('Rent Roll'!$Q21,0))-1&gt;=AU$6),-AU13,
IF(AND(AU$6&gt;='Rent Roll'!$K13,EDATE('Rent Roll'!$K13,ROUNDDOWN('Rent Roll'!$M7,0))-1&gt;=AU$6),-AU13,
"-")),"-")</f>
        <v>-</v>
      </c>
      <c r="AV27" s="227" t="str">
        <f>IFERROR(
IF(AND(AV$6&gt;='Rent Roll'!$M21,EDATE('Rent Roll'!$M21,ROUNDDOWN('Rent Roll'!$Q21,0))-1&gt;=AV$6),-AV13,
IF(AND(AV$6&gt;='Rent Roll'!$K13,EDATE('Rent Roll'!$K13,ROUNDDOWN('Rent Roll'!$M7,0))-1&gt;=AV$6),-AV13,
"-")),"-")</f>
        <v>-</v>
      </c>
      <c r="AW27" s="227" t="str">
        <f>IFERROR(
IF(AND(AW$6&gt;='Rent Roll'!$M21,EDATE('Rent Roll'!$M21,ROUNDDOWN('Rent Roll'!$Q21,0))-1&gt;=AW$6),-AW13,
IF(AND(AW$6&gt;='Rent Roll'!$K13,EDATE('Rent Roll'!$K13,ROUNDDOWN('Rent Roll'!$M7,0))-1&gt;=AW$6),-AW13,
"-")),"-")</f>
        <v>-</v>
      </c>
      <c r="AX27" s="227" t="str">
        <f>IFERROR(
IF(AND(AX$6&gt;='Rent Roll'!$M21,EDATE('Rent Roll'!$M21,ROUNDDOWN('Rent Roll'!$Q21,0))-1&gt;=AX$6),-AX13,
IF(AND(AX$6&gt;='Rent Roll'!$K13,EDATE('Rent Roll'!$K13,ROUNDDOWN('Rent Roll'!$M7,0))-1&gt;=AX$6),-AX13,
"-")),"-")</f>
        <v>-</v>
      </c>
      <c r="AY27" s="227" t="str">
        <f>IFERROR(
IF(AND(AY$6&gt;='Rent Roll'!$M21,EDATE('Rent Roll'!$M21,ROUNDDOWN('Rent Roll'!$Q21,0))-1&gt;=AY$6),-AY13,
IF(AND(AY$6&gt;='Rent Roll'!$K13,EDATE('Rent Roll'!$K13,ROUNDDOWN('Rent Roll'!$M7,0))-1&gt;=AY$6),-AY13,
"-")),"-")</f>
        <v>-</v>
      </c>
      <c r="AZ27" s="227" t="str">
        <f>IFERROR(
IF(AND(AZ$6&gt;='Rent Roll'!$M21,EDATE('Rent Roll'!$M21,ROUNDDOWN('Rent Roll'!$Q21,0))-1&gt;=AZ$6),-AZ13,
IF(AND(AZ$6&gt;='Rent Roll'!$K13,EDATE('Rent Roll'!$K13,ROUNDDOWN('Rent Roll'!$M7,0))-1&gt;=AZ$6),-AZ13,
"-")),"-")</f>
        <v>-</v>
      </c>
      <c r="BA27" s="227" t="str">
        <f>IFERROR(
IF(AND(BA$6&gt;='Rent Roll'!$M21,EDATE('Rent Roll'!$M21,ROUNDDOWN('Rent Roll'!$Q21,0))-1&gt;=BA$6),-BA13,
IF(AND(BA$6&gt;='Rent Roll'!$K13,EDATE('Rent Roll'!$K13,ROUNDDOWN('Rent Roll'!$M7,0))-1&gt;=BA$6),-BA13,
"-")),"-")</f>
        <v>-</v>
      </c>
      <c r="BB27" s="227" t="str">
        <f>IFERROR(
IF(AND(BB$6&gt;='Rent Roll'!$M21,EDATE('Rent Roll'!$M21,ROUNDDOWN('Rent Roll'!$Q21,0))-1&gt;=BB$6),-BB13,
IF(AND(BB$6&gt;='Rent Roll'!$K13,EDATE('Rent Roll'!$K13,ROUNDDOWN('Rent Roll'!$M7,0))-1&gt;=BB$6),-BB13,
"-")),"-")</f>
        <v>-</v>
      </c>
      <c r="BC27" s="227" t="str">
        <f>IFERROR(
IF(AND(BC$6&gt;='Rent Roll'!$M21,EDATE('Rent Roll'!$M21,ROUNDDOWN('Rent Roll'!$Q21,0))-1&gt;=BC$6),-BC13,
IF(AND(BC$6&gt;='Rent Roll'!$K13,EDATE('Rent Roll'!$K13,ROUNDDOWN('Rent Roll'!$M7,0))-1&gt;=BC$6),-BC13,
"-")),"-")</f>
        <v>-</v>
      </c>
      <c r="BD27" s="227" t="str">
        <f>IFERROR(
IF(AND(BD$6&gt;='Rent Roll'!$M21,EDATE('Rent Roll'!$M21,ROUNDDOWN('Rent Roll'!$Q21,0))-1&gt;=BD$6),-BD13,
IF(AND(BD$6&gt;='Rent Roll'!$K13,EDATE('Rent Roll'!$K13,ROUNDDOWN('Rent Roll'!$M7,0))-1&gt;=BD$6),-BD13,
"-")),"-")</f>
        <v>-</v>
      </c>
      <c r="BE27" s="227" t="str">
        <f>IFERROR(
IF(AND(BE$6&gt;='Rent Roll'!$M21,EDATE('Rent Roll'!$M21,ROUNDDOWN('Rent Roll'!$Q21,0))-1&gt;=BE$6),-BE13,
IF(AND(BE$6&gt;='Rent Roll'!$K13,EDATE('Rent Roll'!$K13,ROUNDDOWN('Rent Roll'!$M7,0))-1&gt;=BE$6),-BE13,
"-")),"-")</f>
        <v>-</v>
      </c>
      <c r="BF27" s="227" t="str">
        <f>IFERROR(
IF(AND(BF$6&gt;='Rent Roll'!$M21,EDATE('Rent Roll'!$M21,ROUNDDOWN('Rent Roll'!$Q21,0))-1&gt;=BF$6),-BF13,
IF(AND(BF$6&gt;='Rent Roll'!$K13,EDATE('Rent Roll'!$K13,ROUNDDOWN('Rent Roll'!$M7,0))-1&gt;=BF$6),-BF13,
"-")),"-")</f>
        <v>-</v>
      </c>
      <c r="BG27" s="227" t="str">
        <f>IFERROR(
IF(AND(BG$6&gt;='Rent Roll'!$M21,EDATE('Rent Roll'!$M21,ROUNDDOWN('Rent Roll'!$Q21,0))-1&gt;=BG$6),-BG13,
IF(AND(BG$6&gt;='Rent Roll'!$K13,EDATE('Rent Roll'!$K13,ROUNDDOWN('Rent Roll'!$M7,0))-1&gt;=BG$6),-BG13,
"-")),"-")</f>
        <v>-</v>
      </c>
      <c r="BH27" s="227" t="str">
        <f>IFERROR(
IF(AND(BH$6&gt;='Rent Roll'!$M21,EDATE('Rent Roll'!$M21,ROUNDDOWN('Rent Roll'!$Q21,0))-1&gt;=BH$6),-BH13,
IF(AND(BH$6&gt;='Rent Roll'!$K13,EDATE('Rent Roll'!$K13,ROUNDDOWN('Rent Roll'!$M7,0))-1&gt;=BH$6),-BH13,
"-")),"-")</f>
        <v>-</v>
      </c>
      <c r="BI27" s="227" t="str">
        <f>IFERROR(
IF(AND(BI$6&gt;='Rent Roll'!$M21,EDATE('Rent Roll'!$M21,ROUNDDOWN('Rent Roll'!$Q21,0))-1&gt;=BI$6),-BI13,
IF(AND(BI$6&gt;='Rent Roll'!$K13,EDATE('Rent Roll'!$K13,ROUNDDOWN('Rent Roll'!$M7,0))-1&gt;=BI$6),-BI13,
"-")),"-")</f>
        <v>-</v>
      </c>
      <c r="BJ27" s="227" t="str">
        <f>IFERROR(
IF(AND(BJ$6&gt;='Rent Roll'!$M21,EDATE('Rent Roll'!$M21,ROUNDDOWN('Rent Roll'!$Q21,0))-1&gt;=BJ$6),-BJ13,
IF(AND(BJ$6&gt;='Rent Roll'!$K13,EDATE('Rent Roll'!$K13,ROUNDDOWN('Rent Roll'!$M7,0))-1&gt;=BJ$6),-BJ13,
"-")),"-")</f>
        <v>-</v>
      </c>
      <c r="BK27" s="227" t="str">
        <f>IFERROR(
IF(AND(BK$6&gt;='Rent Roll'!$M21,EDATE('Rent Roll'!$M21,ROUNDDOWN('Rent Roll'!$Q21,0))-1&gt;=BK$6),-BK13,
IF(AND(BK$6&gt;='Rent Roll'!$K13,EDATE('Rent Roll'!$K13,ROUNDDOWN('Rent Roll'!$M7,0))-1&gt;=BK$6),-BK13,
"-")),"-")</f>
        <v>-</v>
      </c>
      <c r="BL27" s="227" t="str">
        <f>IFERROR(
IF(AND(BL$6&gt;='Rent Roll'!$M21,EDATE('Rent Roll'!$M21,ROUNDDOWN('Rent Roll'!$Q21,0))-1&gt;=BL$6),-BL13,
IF(AND(BL$6&gt;='Rent Roll'!$K13,EDATE('Rent Roll'!$K13,ROUNDDOWN('Rent Roll'!$M7,0))-1&gt;=BL$6),-BL13,
"-")),"-")</f>
        <v>-</v>
      </c>
      <c r="BM27" s="227" t="str">
        <f>IFERROR(
IF(AND(BM$6&gt;='Rent Roll'!$M21,EDATE('Rent Roll'!$M21,ROUNDDOWN('Rent Roll'!$Q21,0))-1&gt;=BM$6),-BM13,
IF(AND(BM$6&gt;='Rent Roll'!$K13,EDATE('Rent Roll'!$K13,ROUNDDOWN('Rent Roll'!$M7,0))-1&gt;=BM$6),-BM13,
"-")),"-")</f>
        <v>-</v>
      </c>
      <c r="BN27" s="227" t="str">
        <f>IFERROR(
IF(AND(BN$6&gt;='Rent Roll'!$M21,EDATE('Rent Roll'!$M21,ROUNDDOWN('Rent Roll'!$Q21,0))-1&gt;=BN$6),-BN13,
IF(AND(BN$6&gt;='Rent Roll'!$K13,EDATE('Rent Roll'!$K13,ROUNDDOWN('Rent Roll'!$M7,0))-1&gt;=BN$6),-BN13,
"-")),"-")</f>
        <v>-</v>
      </c>
      <c r="BO27" s="227" t="str">
        <f>IFERROR(
IF(AND(BO$6&gt;='Rent Roll'!$M21,EDATE('Rent Roll'!$M21,ROUNDDOWN('Rent Roll'!$Q21,0))-1&gt;=BO$6),-BO13,
IF(AND(BO$6&gt;='Rent Roll'!$K13,EDATE('Rent Roll'!$K13,ROUNDDOWN('Rent Roll'!$M7,0))-1&gt;=BO$6),-BO13,
"-")),"-")</f>
        <v>-</v>
      </c>
      <c r="BP27" s="227" t="str">
        <f>IFERROR(
IF(AND(BP$6&gt;='Rent Roll'!$M21,EDATE('Rent Roll'!$M21,ROUNDDOWN('Rent Roll'!$Q21,0))-1&gt;=BP$6),-BP13,
IF(AND(BP$6&gt;='Rent Roll'!$K13,EDATE('Rent Roll'!$K13,ROUNDDOWN('Rent Roll'!$M7,0))-1&gt;=BP$6),-BP13,
"-")),"-")</f>
        <v>-</v>
      </c>
      <c r="BQ27" s="227" t="str">
        <f>IFERROR(
IF(AND(BQ$6&gt;='Rent Roll'!$M21,EDATE('Rent Roll'!$M21,ROUNDDOWN('Rent Roll'!$Q21,0))-1&gt;=BQ$6),-BQ13,
IF(AND(BQ$6&gt;='Rent Roll'!$K13,EDATE('Rent Roll'!$K13,ROUNDDOWN('Rent Roll'!$M7,0))-1&gt;=BQ$6),-BQ13,
"-")),"-")</f>
        <v>-</v>
      </c>
      <c r="BR27" s="227" t="str">
        <f>IFERROR(
IF(AND(BR$6&gt;='Rent Roll'!$M21,EDATE('Rent Roll'!$M21,ROUNDDOWN('Rent Roll'!$Q21,0))-1&gt;=BR$6),-BR13,
IF(AND(BR$6&gt;='Rent Roll'!$K13,EDATE('Rent Roll'!$K13,ROUNDDOWN('Rent Roll'!$M7,0))-1&gt;=BR$6),-BR13,
"-")),"-")</f>
        <v>-</v>
      </c>
      <c r="BS27" s="227" t="str">
        <f>IFERROR(
IF(AND(BS$6&gt;='Rent Roll'!$M21,EDATE('Rent Roll'!$M21,ROUNDDOWN('Rent Roll'!$Q21,0))-1&gt;=BS$6),-BS13,
IF(AND(BS$6&gt;='Rent Roll'!$K13,EDATE('Rent Roll'!$K13,ROUNDDOWN('Rent Roll'!$M7,0))-1&gt;=BS$6),-BS13,
"-")),"-")</f>
        <v>-</v>
      </c>
      <c r="BT27" s="227" t="str">
        <f>IFERROR(
IF(AND(BT$6&gt;='Rent Roll'!$M21,EDATE('Rent Roll'!$M21,ROUNDDOWN('Rent Roll'!$Q21,0))-1&gt;=BT$6),-BT13,
IF(AND(BT$6&gt;='Rent Roll'!$K13,EDATE('Rent Roll'!$K13,ROUNDDOWN('Rent Roll'!$M7,0))-1&gt;=BT$6),-BT13,
"-")),"-")</f>
        <v>-</v>
      </c>
      <c r="BU27" s="227" t="str">
        <f>IFERROR(
IF(AND(BU$6&gt;='Rent Roll'!$M21,EDATE('Rent Roll'!$M21,ROUNDDOWN('Rent Roll'!$Q21,0))-1&gt;=BU$6),-BU13,
IF(AND(BU$6&gt;='Rent Roll'!$K13,EDATE('Rent Roll'!$K13,ROUNDDOWN('Rent Roll'!$M7,0))-1&gt;=BU$6),-BU13,
"-")),"-")</f>
        <v>-</v>
      </c>
      <c r="BV27" s="227" t="str">
        <f>IFERROR(
IF(AND(BV$6&gt;='Rent Roll'!$M21,EDATE('Rent Roll'!$M21,ROUNDDOWN('Rent Roll'!$Q21,0))-1&gt;=BV$6),-BV13,
IF(AND(BV$6&gt;='Rent Roll'!$K13,EDATE('Rent Roll'!$K13,ROUNDDOWN('Rent Roll'!$M7,0))-1&gt;=BV$6),-BV13,
"-")),"-")</f>
        <v>-</v>
      </c>
      <c r="BW27" s="227" t="str">
        <f>IFERROR(
IF(AND(BW$6&gt;='Rent Roll'!$M21,EDATE('Rent Roll'!$M21,ROUNDDOWN('Rent Roll'!$Q21,0))-1&gt;=BW$6),-BW13,
IF(AND(BW$6&gt;='Rent Roll'!$K13,EDATE('Rent Roll'!$K13,ROUNDDOWN('Rent Roll'!$M7,0))-1&gt;=BW$6),-BW13,
"-")),"-")</f>
        <v>-</v>
      </c>
      <c r="BX27" s="227" t="str">
        <f>IFERROR(
IF(AND(BX$6&gt;='Rent Roll'!$M21,EDATE('Rent Roll'!$M21,ROUNDDOWN('Rent Roll'!$Q21,0))-1&gt;=BX$6),-BX13,
IF(AND(BX$6&gt;='Rent Roll'!$K13,EDATE('Rent Roll'!$K13,ROUNDDOWN('Rent Roll'!$M7,0))-1&gt;=BX$6),-BX13,
"-")),"-")</f>
        <v>-</v>
      </c>
      <c r="BY27" s="227" t="str">
        <f>IFERROR(
IF(AND(BY$6&gt;='Rent Roll'!$M21,EDATE('Rent Roll'!$M21,ROUNDDOWN('Rent Roll'!$Q21,0))-1&gt;=BY$6),-BY13,
IF(AND(BY$6&gt;='Rent Roll'!$K13,EDATE('Rent Roll'!$K13,ROUNDDOWN('Rent Roll'!$M7,0))-1&gt;=BY$6),-BY13,
"-")),"-")</f>
        <v>-</v>
      </c>
      <c r="BZ27" s="227" t="str">
        <f>IFERROR(
IF(AND(BZ$6&gt;='Rent Roll'!$M21,EDATE('Rent Roll'!$M21,ROUNDDOWN('Rent Roll'!$Q21,0))-1&gt;=BZ$6),-BZ13,
IF(AND(BZ$6&gt;='Rent Roll'!$K13,EDATE('Rent Roll'!$K13,ROUNDDOWN('Rent Roll'!$M7,0))-1&gt;=BZ$6),-BZ13,
"-")),"-")</f>
        <v>-</v>
      </c>
      <c r="CA27" s="227" t="str">
        <f>IFERROR(
IF(AND(CA$6&gt;='Rent Roll'!$M21,EDATE('Rent Roll'!$M21,ROUNDDOWN('Rent Roll'!$Q21,0))-1&gt;=CA$6),-CA13,
IF(AND(CA$6&gt;='Rent Roll'!$K13,EDATE('Rent Roll'!$K13,ROUNDDOWN('Rent Roll'!$M7,0))-1&gt;=CA$6),-CA13,
"-")),"-")</f>
        <v>-</v>
      </c>
      <c r="CB27" s="227" t="str">
        <f>IFERROR(
IF(AND(CB$6&gt;='Rent Roll'!$M21,EDATE('Rent Roll'!$M21,ROUNDDOWN('Rent Roll'!$Q21,0))-1&gt;=CB$6),-CB13,
IF(AND(CB$6&gt;='Rent Roll'!$K13,EDATE('Rent Roll'!$K13,ROUNDDOWN('Rent Roll'!$M7,0))-1&gt;=CB$6),-CB13,
"-")),"-")</f>
        <v>-</v>
      </c>
      <c r="CC27" s="227" t="str">
        <f>IFERROR(
IF(AND(CC$6&gt;='Rent Roll'!$M21,EDATE('Rent Roll'!$M21,ROUNDDOWN('Rent Roll'!$Q21,0))-1&gt;=CC$6),-CC13,
IF(AND(CC$6&gt;='Rent Roll'!$K13,EDATE('Rent Roll'!$K13,ROUNDDOWN('Rent Roll'!$M7,0))-1&gt;=CC$6),-CC13,
"-")),"-")</f>
        <v>-</v>
      </c>
      <c r="CD27" s="227" t="str">
        <f>IFERROR(
IF(AND(CD$6&gt;='Rent Roll'!$M21,EDATE('Rent Roll'!$M21,ROUNDDOWN('Rent Roll'!$Q21,0))-1&gt;=CD$6),-CD13,
IF(AND(CD$6&gt;='Rent Roll'!$K13,EDATE('Rent Roll'!$K13,ROUNDDOWN('Rent Roll'!$M7,0))-1&gt;=CD$6),-CD13,
"-")),"-")</f>
        <v>-</v>
      </c>
      <c r="CE27" s="227" t="str">
        <f>IFERROR(
IF(AND(CE$6&gt;='Rent Roll'!$M21,EDATE('Rent Roll'!$M21,ROUNDDOWN('Rent Roll'!$Q21,0))-1&gt;=CE$6),-CE13,
IF(AND(CE$6&gt;='Rent Roll'!$K13,EDATE('Rent Roll'!$K13,ROUNDDOWN('Rent Roll'!$M7,0))-1&gt;=CE$6),-CE13,
"-")),"-")</f>
        <v>-</v>
      </c>
      <c r="CF27" s="227" t="str">
        <f>IFERROR(
IF(AND(CF$6&gt;='Rent Roll'!$M21,EDATE('Rent Roll'!$M21,ROUNDDOWN('Rent Roll'!$Q21,0))-1&gt;=CF$6),-CF13,
IF(AND(CF$6&gt;='Rent Roll'!$K13,EDATE('Rent Roll'!$K13,ROUNDDOWN('Rent Roll'!$M7,0))-1&gt;=CF$6),-CF13,
"-")),"-")</f>
        <v>-</v>
      </c>
      <c r="CG27" s="227" t="str">
        <f>IFERROR(
IF(AND(CG$6&gt;='Rent Roll'!$M21,EDATE('Rent Roll'!$M21,ROUNDDOWN('Rent Roll'!$Q21,0))-1&gt;=CG$6),-CG13,
IF(AND(CG$6&gt;='Rent Roll'!$K13,EDATE('Rent Roll'!$K13,ROUNDDOWN('Rent Roll'!$M7,0))-1&gt;=CG$6),-CG13,
"-")),"-")</f>
        <v>-</v>
      </c>
      <c r="CH27" s="227" t="str">
        <f>IFERROR(
IF(AND(CH$6&gt;='Rent Roll'!$M21,EDATE('Rent Roll'!$M21,ROUNDDOWN('Rent Roll'!$Q21,0))-1&gt;=CH$6),-CH13,
IF(AND(CH$6&gt;='Rent Roll'!$K13,EDATE('Rent Roll'!$K13,ROUNDDOWN('Rent Roll'!$M7,0))-1&gt;=CH$6),-CH13,
"-")),"-")</f>
        <v>-</v>
      </c>
      <c r="CI27" s="227" t="str">
        <f>IFERROR(
IF(AND(CI$6&gt;='Rent Roll'!$M21,EDATE('Rent Roll'!$M21,ROUNDDOWN('Rent Roll'!$Q21,0))-1&gt;=CI$6),-CI13,
IF(AND(CI$6&gt;='Rent Roll'!$K13,EDATE('Rent Roll'!$K13,ROUNDDOWN('Rent Roll'!$M7,0))-1&gt;=CI$6),-CI13,
"-")),"-")</f>
        <v>-</v>
      </c>
      <c r="CJ27" s="227" t="str">
        <f>IFERROR(
IF(AND(CJ$6&gt;='Rent Roll'!$M21,EDATE('Rent Roll'!$M21,ROUNDDOWN('Rent Roll'!$Q21,0))-1&gt;=CJ$6),-CJ13,
IF(AND(CJ$6&gt;='Rent Roll'!$K13,EDATE('Rent Roll'!$K13,ROUNDDOWN('Rent Roll'!$M7,0))-1&gt;=CJ$6),-CJ13,
"-")),"-")</f>
        <v>-</v>
      </c>
      <c r="CK27" s="227" t="str">
        <f>IFERROR(
IF(AND(CK$6&gt;='Rent Roll'!$M21,EDATE('Rent Roll'!$M21,ROUNDDOWN('Rent Roll'!$Q21,0))-1&gt;=CK$6),-CK13,
IF(AND(CK$6&gt;='Rent Roll'!$K13,EDATE('Rent Roll'!$K13,ROUNDDOWN('Rent Roll'!$M7,0))-1&gt;=CK$6),-CK13,
"-")),"-")</f>
        <v>-</v>
      </c>
      <c r="CL27" s="227" t="str">
        <f>IFERROR(
IF(AND(CL$6&gt;='Rent Roll'!$M21,EDATE('Rent Roll'!$M21,ROUNDDOWN('Rent Roll'!$Q21,0))-1&gt;=CL$6),-CL13,
IF(AND(CL$6&gt;='Rent Roll'!$K13,EDATE('Rent Roll'!$K13,ROUNDDOWN('Rent Roll'!$M7,0))-1&gt;=CL$6),-CL13,
"-")),"-")</f>
        <v>-</v>
      </c>
      <c r="CM27" s="227" t="str">
        <f>IFERROR(
IF(AND(CM$6&gt;='Rent Roll'!$M21,EDATE('Rent Roll'!$M21,ROUNDDOWN('Rent Roll'!$Q21,0))-1&gt;=CM$6),-CM13,
IF(AND(CM$6&gt;='Rent Roll'!$K13,EDATE('Rent Roll'!$K13,ROUNDDOWN('Rent Roll'!$M7,0))-1&gt;=CM$6),-CM13,
"-")),"-")</f>
        <v>-</v>
      </c>
      <c r="CN27" s="227" t="str">
        <f>IFERROR(
IF(AND(CN$6&gt;='Rent Roll'!$M21,EDATE('Rent Roll'!$M21,ROUNDDOWN('Rent Roll'!$Q21,0))-1&gt;=CN$6),-CN13,
IF(AND(CN$6&gt;='Rent Roll'!$K13,EDATE('Rent Roll'!$K13,ROUNDDOWN('Rent Roll'!$M7,0))-1&gt;=CN$6),-CN13,
"-")),"-")</f>
        <v>-</v>
      </c>
      <c r="CO27" s="227" t="str">
        <f>IFERROR(
IF(AND(CO$6&gt;='Rent Roll'!$M21,EDATE('Rent Roll'!$M21,ROUNDDOWN('Rent Roll'!$Q21,0))-1&gt;=CO$6),-CO13,
IF(AND(CO$6&gt;='Rent Roll'!$K13,EDATE('Rent Roll'!$K13,ROUNDDOWN('Rent Roll'!$M7,0))-1&gt;=CO$6),-CO13,
"-")),"-")</f>
        <v>-</v>
      </c>
      <c r="CP27" s="227" t="str">
        <f>IFERROR(
IF(AND(CP$6&gt;='Rent Roll'!$M21,EDATE('Rent Roll'!$M21,ROUNDDOWN('Rent Roll'!$Q21,0))-1&gt;=CP$6),-CP13,
IF(AND(CP$6&gt;='Rent Roll'!$K13,EDATE('Rent Roll'!$K13,ROUNDDOWN('Rent Roll'!$M7,0))-1&gt;=CP$6),-CP13,
"-")),"-")</f>
        <v>-</v>
      </c>
      <c r="CQ27" s="227" t="str">
        <f>IFERROR(
IF(AND(CQ$6&gt;='Rent Roll'!$M21,EDATE('Rent Roll'!$M21,ROUNDDOWN('Rent Roll'!$Q21,0))-1&gt;=CQ$6),-CQ13,
IF(AND(CQ$6&gt;='Rent Roll'!$K13,EDATE('Rent Roll'!$K13,ROUNDDOWN('Rent Roll'!$M7,0))-1&gt;=CQ$6),-CQ13,
"-")),"-")</f>
        <v>-</v>
      </c>
      <c r="CR27" s="227" t="str">
        <f>IFERROR(
IF(AND(CR$6&gt;='Rent Roll'!$M21,EDATE('Rent Roll'!$M21,ROUNDDOWN('Rent Roll'!$Q21,0))-1&gt;=CR$6),-CR13,
IF(AND(CR$6&gt;='Rent Roll'!$K13,EDATE('Rent Roll'!$K13,ROUNDDOWN('Rent Roll'!$M7,0))-1&gt;=CR$6),-CR13,
"-")),"-")</f>
        <v>-</v>
      </c>
      <c r="CS27" s="227" t="str">
        <f>IFERROR(
IF(AND(CS$6&gt;='Rent Roll'!$M21,EDATE('Rent Roll'!$M21,ROUNDDOWN('Rent Roll'!$Q21,0))-1&gt;=CS$6),-CS13,
IF(AND(CS$6&gt;='Rent Roll'!$K13,EDATE('Rent Roll'!$K13,ROUNDDOWN('Rent Roll'!$M7,0))-1&gt;=CS$6),-CS13,
"-")),"-")</f>
        <v>-</v>
      </c>
      <c r="CT27" s="227" t="str">
        <f>IFERROR(
IF(AND(CT$6&gt;='Rent Roll'!$M21,EDATE('Rent Roll'!$M21,ROUNDDOWN('Rent Roll'!$Q21,0))-1&gt;=CT$6),-CT13,
IF(AND(CT$6&gt;='Rent Roll'!$K13,EDATE('Rent Roll'!$K13,ROUNDDOWN('Rent Roll'!$M7,0))-1&gt;=CT$6),-CT13,
"-")),"-")</f>
        <v>-</v>
      </c>
      <c r="CU27" s="227" t="str">
        <f>IFERROR(
IF(AND(CU$6&gt;='Rent Roll'!$M21,EDATE('Rent Roll'!$M21,ROUNDDOWN('Rent Roll'!$Q21,0))-1&gt;=CU$6),-CU13,
IF(AND(CU$6&gt;='Rent Roll'!$K13,EDATE('Rent Roll'!$K13,ROUNDDOWN('Rent Roll'!$M7,0))-1&gt;=CU$6),-CU13,
"-")),"-")</f>
        <v>-</v>
      </c>
      <c r="CV27" s="227" t="str">
        <f>IFERROR(
IF(AND(CV$6&gt;='Rent Roll'!$M21,EDATE('Rent Roll'!$M21,ROUNDDOWN('Rent Roll'!$Q21,0))-1&gt;=CV$6),-CV13,
IF(AND(CV$6&gt;='Rent Roll'!$K13,EDATE('Rent Roll'!$K13,ROUNDDOWN('Rent Roll'!$M7,0))-1&gt;=CV$6),-CV13,
"-")),"-")</f>
        <v>-</v>
      </c>
      <c r="CW27" s="227" t="str">
        <f>IFERROR(
IF(AND(CW$6&gt;='Rent Roll'!$M21,EDATE('Rent Roll'!$M21,ROUNDDOWN('Rent Roll'!$Q21,0))-1&gt;=CW$6),-CW13,
IF(AND(CW$6&gt;='Rent Roll'!$K13,EDATE('Rent Roll'!$K13,ROUNDDOWN('Rent Roll'!$M7,0))-1&gt;=CW$6),-CW13,
"-")),"-")</f>
        <v>-</v>
      </c>
      <c r="CX27" s="227" t="str">
        <f>IFERROR(
IF(AND(CX$6&gt;='Rent Roll'!$M21,EDATE('Rent Roll'!$M21,ROUNDDOWN('Rent Roll'!$Q21,0))-1&gt;=CX$6),-CX13,
IF(AND(CX$6&gt;='Rent Roll'!$K13,EDATE('Rent Roll'!$K13,ROUNDDOWN('Rent Roll'!$M7,0))-1&gt;=CX$6),-CX13,
"-")),"-")</f>
        <v>-</v>
      </c>
      <c r="CY27" s="227" t="str">
        <f>IFERROR(
IF(AND(CY$6&gt;='Rent Roll'!$M21,EDATE('Rent Roll'!$M21,ROUNDDOWN('Rent Roll'!$Q21,0))-1&gt;=CY$6),-CY13,
IF(AND(CY$6&gt;='Rent Roll'!$K13,EDATE('Rent Roll'!$K13,ROUNDDOWN('Rent Roll'!$M7,0))-1&gt;=CY$6),-CY13,
"-")),"-")</f>
        <v>-</v>
      </c>
      <c r="CZ27" s="227" t="str">
        <f>IFERROR(
IF(AND(CZ$6&gt;='Rent Roll'!$M21,EDATE('Rent Roll'!$M21,ROUNDDOWN('Rent Roll'!$Q21,0))-1&gt;=CZ$6),-CZ13,
IF(AND(CZ$6&gt;='Rent Roll'!$K13,EDATE('Rent Roll'!$K13,ROUNDDOWN('Rent Roll'!$M7,0))-1&gt;=CZ$6),-CZ13,
"-")),"-")</f>
        <v>-</v>
      </c>
      <c r="DA27" s="227" t="str">
        <f>IFERROR(
IF(AND(DA$6&gt;='Rent Roll'!$M21,EDATE('Rent Roll'!$M21,ROUNDDOWN('Rent Roll'!$Q21,0))-1&gt;=DA$6),-DA13,
IF(AND(DA$6&gt;='Rent Roll'!$K13,EDATE('Rent Roll'!$K13,ROUNDDOWN('Rent Roll'!$M7,0))-1&gt;=DA$6),-DA13,
"-")),"-")</f>
        <v>-</v>
      </c>
      <c r="DB27" s="227" t="str">
        <f>IFERROR(
IF(AND(DB$6&gt;='Rent Roll'!$M21,EDATE('Rent Roll'!$M21,ROUNDDOWN('Rent Roll'!$Q21,0))-1&gt;=DB$6),-DB13,
IF(AND(DB$6&gt;='Rent Roll'!$K13,EDATE('Rent Roll'!$K13,ROUNDDOWN('Rent Roll'!$M7,0))-1&gt;=DB$6),-DB13,
"-")),"-")</f>
        <v>-</v>
      </c>
      <c r="DC27" s="227" t="str">
        <f>IFERROR(
IF(AND(DC$6&gt;='Rent Roll'!$M21,EDATE('Rent Roll'!$M21,ROUNDDOWN('Rent Roll'!$Q21,0))-1&gt;=DC$6),-DC13,
IF(AND(DC$6&gt;='Rent Roll'!$K13,EDATE('Rent Roll'!$K13,ROUNDDOWN('Rent Roll'!$M7,0))-1&gt;=DC$6),-DC13,
"-")),"-")</f>
        <v>-</v>
      </c>
      <c r="DD27" s="227" t="str">
        <f>IFERROR(
IF(AND(DD$6&gt;='Rent Roll'!$M21,EDATE('Rent Roll'!$M21,ROUNDDOWN('Rent Roll'!$Q21,0))-1&gt;=DD$6),-DD13,
IF(AND(DD$6&gt;='Rent Roll'!$K13,EDATE('Rent Roll'!$K13,ROUNDDOWN('Rent Roll'!$M7,0))-1&gt;=DD$6),-DD13,
"-")),"-")</f>
        <v>-</v>
      </c>
      <c r="DE27" s="227" t="str">
        <f>IFERROR(
IF(AND(DE$6&gt;='Rent Roll'!$M21,EDATE('Rent Roll'!$M21,ROUNDDOWN('Rent Roll'!$Q21,0))-1&gt;=DE$6),-DE13,
IF(AND(DE$6&gt;='Rent Roll'!$K13,EDATE('Rent Roll'!$K13,ROUNDDOWN('Rent Roll'!$M7,0))-1&gt;=DE$6),-DE13,
"-")),"-")</f>
        <v>-</v>
      </c>
      <c r="DF27" s="227" t="str">
        <f>IFERROR(
IF(AND(DF$6&gt;='Rent Roll'!$M21,EDATE('Rent Roll'!$M21,ROUNDDOWN('Rent Roll'!$Q21,0))-1&gt;=DF$6),-DF13,
IF(AND(DF$6&gt;='Rent Roll'!$K13,EDATE('Rent Roll'!$K13,ROUNDDOWN('Rent Roll'!$M7,0))-1&gt;=DF$6),-DF13,
"-")),"-")</f>
        <v>-</v>
      </c>
      <c r="DG27" s="227" t="str">
        <f>IFERROR(
IF(AND(DG$6&gt;='Rent Roll'!$M21,EDATE('Rent Roll'!$M21,ROUNDDOWN('Rent Roll'!$Q21,0))-1&gt;=DG$6),-DG13,
IF(AND(DG$6&gt;='Rent Roll'!$K13,EDATE('Rent Roll'!$K13,ROUNDDOWN('Rent Roll'!$M7,0))-1&gt;=DG$6),-DG13,
"-")),"-")</f>
        <v>-</v>
      </c>
      <c r="DH27" s="227" t="str">
        <f>IFERROR(
IF(AND(DH$6&gt;='Rent Roll'!$M21,EDATE('Rent Roll'!$M21,ROUNDDOWN('Rent Roll'!$Q21,0))-1&gt;=DH$6),-DH13,
IF(AND(DH$6&gt;='Rent Roll'!$K13,EDATE('Rent Roll'!$K13,ROUNDDOWN('Rent Roll'!$M7,0))-1&gt;=DH$6),-DH13,
"-")),"-")</f>
        <v>-</v>
      </c>
      <c r="DI27" s="227" t="str">
        <f>IFERROR(
IF(AND(DI$6&gt;='Rent Roll'!$M21,EDATE('Rent Roll'!$M21,ROUNDDOWN('Rent Roll'!$Q21,0))-1&gt;=DI$6),-DI13,
IF(AND(DI$6&gt;='Rent Roll'!$K13,EDATE('Rent Roll'!$K13,ROUNDDOWN('Rent Roll'!$M7,0))-1&gt;=DI$6),-DI13,
"-")),"-")</f>
        <v>-</v>
      </c>
      <c r="DJ27" s="227" t="str">
        <f>IFERROR(
IF(AND(DJ$6&gt;='Rent Roll'!$M21,EDATE('Rent Roll'!$M21,ROUNDDOWN('Rent Roll'!$Q21,0))-1&gt;=DJ$6),-DJ13,
IF(AND(DJ$6&gt;='Rent Roll'!$K13,EDATE('Rent Roll'!$K13,ROUNDDOWN('Rent Roll'!$M7,0))-1&gt;=DJ$6),-DJ13,
"-")),"-")</f>
        <v>-</v>
      </c>
      <c r="DK27" s="227" t="str">
        <f>IFERROR(
IF(AND(DK$6&gt;='Rent Roll'!$M21,EDATE('Rent Roll'!$M21,ROUNDDOWN('Rent Roll'!$Q21,0))-1&gt;=DK$6),-DK13,
IF(AND(DK$6&gt;='Rent Roll'!$K13,EDATE('Rent Roll'!$K13,ROUNDDOWN('Rent Roll'!$M7,0))-1&gt;=DK$6),-DK13,
"-")),"-")</f>
        <v>-</v>
      </c>
      <c r="DL27" s="227" t="str">
        <f>IFERROR(
IF(AND(DL$6&gt;='Rent Roll'!$M21,EDATE('Rent Roll'!$M21,ROUNDDOWN('Rent Roll'!$Q21,0))-1&gt;=DL$6),-DL13,
IF(AND(DL$6&gt;='Rent Roll'!$K13,EDATE('Rent Roll'!$K13,ROUNDDOWN('Rent Roll'!$M7,0))-1&gt;=DL$6),-DL13,
"-")),"-")</f>
        <v>-</v>
      </c>
      <c r="DM27" s="227" t="str">
        <f>IFERROR(
IF(AND(DM$6&gt;='Rent Roll'!$M21,EDATE('Rent Roll'!$M21,ROUNDDOWN('Rent Roll'!$Q21,0))-1&gt;=DM$6),-DM13,
IF(AND(DM$6&gt;='Rent Roll'!$K13,EDATE('Rent Roll'!$K13,ROUNDDOWN('Rent Roll'!$M7,0))-1&gt;=DM$6),-DM13,
"-")),"-")</f>
        <v>-</v>
      </c>
      <c r="DN27" s="227" t="str">
        <f>IFERROR(
IF(AND(DN$6&gt;='Rent Roll'!$M21,EDATE('Rent Roll'!$M21,ROUNDDOWN('Rent Roll'!$Q21,0))-1&gt;=DN$6),-DN13,
IF(AND(DN$6&gt;='Rent Roll'!$K13,EDATE('Rent Roll'!$K13,ROUNDDOWN('Rent Roll'!$M7,0))-1&gt;=DN$6),-DN13,
"-")),"-")</f>
        <v>-</v>
      </c>
      <c r="DO27" s="227" t="str">
        <f>IFERROR(
IF(AND(DO$6&gt;='Rent Roll'!$M21,EDATE('Rent Roll'!$M21,ROUNDDOWN('Rent Roll'!$Q21,0))-1&gt;=DO$6),-DO13,
IF(AND(DO$6&gt;='Rent Roll'!$K13,EDATE('Rent Roll'!$K13,ROUNDDOWN('Rent Roll'!$M7,0))-1&gt;=DO$6),-DO13,
"-")),"-")</f>
        <v>-</v>
      </c>
      <c r="DP27" s="227" t="str">
        <f>IFERROR(
IF(AND(DP$6&gt;='Rent Roll'!$M21,EDATE('Rent Roll'!$M21,ROUNDDOWN('Rent Roll'!$Q21,0))-1&gt;=DP$6),-DP13,
IF(AND(DP$6&gt;='Rent Roll'!$K13,EDATE('Rent Roll'!$K13,ROUNDDOWN('Rent Roll'!$M7,0))-1&gt;=DP$6),-DP13,
"-")),"-")</f>
        <v>-</v>
      </c>
      <c r="DQ27" s="227" t="str">
        <f>IFERROR(
IF(AND(DQ$6&gt;='Rent Roll'!$M21,EDATE('Rent Roll'!$M21,ROUNDDOWN('Rent Roll'!$Q21,0))-1&gt;=DQ$6),-DQ13,
IF(AND(DQ$6&gt;='Rent Roll'!$K13,EDATE('Rent Roll'!$K13,ROUNDDOWN('Rent Roll'!$M7,0))-1&gt;=DQ$6),-DQ13,
"-")),"-")</f>
        <v>-</v>
      </c>
      <c r="DR27" s="227" t="str">
        <f>IFERROR(
IF(AND(DR$6&gt;='Rent Roll'!$M21,EDATE('Rent Roll'!$M21,ROUNDDOWN('Rent Roll'!$Q21,0))-1&gt;=DR$6),-DR13,
IF(AND(DR$6&gt;='Rent Roll'!$K13,EDATE('Rent Roll'!$K13,ROUNDDOWN('Rent Roll'!$M7,0))-1&gt;=DR$6),-DR13,
"-")),"-")</f>
        <v>-</v>
      </c>
      <c r="DS27" s="227" t="str">
        <f>IFERROR(
IF(AND(DS$6&gt;='Rent Roll'!$M21,EDATE('Rent Roll'!$M21,ROUNDDOWN('Rent Roll'!$Q21,0))-1&gt;=DS$6),-DS13,
IF(AND(DS$6&gt;='Rent Roll'!$K13,EDATE('Rent Roll'!$K13,ROUNDDOWN('Rent Roll'!$M7,0))-1&gt;=DS$6),-DS13,
"-")),"-")</f>
        <v>-</v>
      </c>
      <c r="DT27" s="227" t="str">
        <f>IFERROR(
IF(AND(DT$6&gt;='Rent Roll'!$M21,EDATE('Rent Roll'!$M21,ROUNDDOWN('Rent Roll'!$Q21,0))-1&gt;=DT$6),-DT13,
IF(AND(DT$6&gt;='Rent Roll'!$K13,EDATE('Rent Roll'!$K13,ROUNDDOWN('Rent Roll'!$M7,0))-1&gt;=DT$6),-DT13,
"-")),"-")</f>
        <v>-</v>
      </c>
      <c r="DU27" s="227" t="str">
        <f>IFERROR(
IF(AND(DU$6&gt;='Rent Roll'!$M21,EDATE('Rent Roll'!$M21,ROUNDDOWN('Rent Roll'!$Q21,0))-1&gt;=DU$6),-DU13,
IF(AND(DU$6&gt;='Rent Roll'!$K13,EDATE('Rent Roll'!$K13,ROUNDDOWN('Rent Roll'!$M7,0))-1&gt;=DU$6),-DU13,
"-")),"-")</f>
        <v>-</v>
      </c>
      <c r="DV27" s="227" t="str">
        <f>IFERROR(
IF(AND(DV$6&gt;='Rent Roll'!$M21,EDATE('Rent Roll'!$M21,ROUNDDOWN('Rent Roll'!$Q21,0))-1&gt;=DV$6),-DV13,
IF(AND(DV$6&gt;='Rent Roll'!$K13,EDATE('Rent Roll'!$K13,ROUNDDOWN('Rent Roll'!$M7,0))-1&gt;=DV$6),-DV13,
"-")),"-")</f>
        <v>-</v>
      </c>
      <c r="DW27" s="227" t="str">
        <f>IFERROR(
IF(AND(DW$6&gt;='Rent Roll'!$M21,EDATE('Rent Roll'!$M21,ROUNDDOWN('Rent Roll'!$Q21,0))-1&gt;=DW$6),-DW13,
IF(AND(DW$6&gt;='Rent Roll'!$K13,EDATE('Rent Roll'!$K13,ROUNDDOWN('Rent Roll'!$M7,0))-1&gt;=DW$6),-DW13,
"-")),"-")</f>
        <v>-</v>
      </c>
      <c r="DX27" s="227" t="str">
        <f>IFERROR(
IF(AND(DX$6&gt;='Rent Roll'!$M21,EDATE('Rent Roll'!$M21,ROUNDDOWN('Rent Roll'!$Q21,0))-1&gt;=DX$6),-DX13,
IF(AND(DX$6&gt;='Rent Roll'!$K13,EDATE('Rent Roll'!$K13,ROUNDDOWN('Rent Roll'!$M7,0))-1&gt;=DX$6),-DX13,
"-")),"-")</f>
        <v>-</v>
      </c>
      <c r="DY27" s="227" t="str">
        <f>IFERROR(
IF(AND(DY$6&gt;='Rent Roll'!$M21,EDATE('Rent Roll'!$M21,ROUNDDOWN('Rent Roll'!$Q21,0))-1&gt;=DY$6),-DY13,
IF(AND(DY$6&gt;='Rent Roll'!$K13,EDATE('Rent Roll'!$K13,ROUNDDOWN('Rent Roll'!$M7,0))-1&gt;=DY$6),-DY13,
"-")),"-")</f>
        <v>-</v>
      </c>
      <c r="DZ27" s="227" t="str">
        <f>IFERROR(
IF(AND(DZ$6&gt;='Rent Roll'!$M21,EDATE('Rent Roll'!$M21,ROUNDDOWN('Rent Roll'!$Q21,0))-1&gt;=DZ$6),-DZ13,
IF(AND(DZ$6&gt;='Rent Roll'!$K13,EDATE('Rent Roll'!$K13,ROUNDDOWN('Rent Roll'!$M7,0))-1&gt;=DZ$6),-DZ13,
"-")),"-")</f>
        <v>-</v>
      </c>
      <c r="EA27" s="227" t="str">
        <f>IFERROR(
IF(AND(EA$6&gt;='Rent Roll'!$M21,EDATE('Rent Roll'!$M21,ROUNDDOWN('Rent Roll'!$Q21,0))-1&gt;=EA$6),-EA13,
IF(AND(EA$6&gt;='Rent Roll'!$K13,EDATE('Rent Roll'!$K13,ROUNDDOWN('Rent Roll'!$M7,0))-1&gt;=EA$6),-EA13,
"-")),"-")</f>
        <v>-</v>
      </c>
      <c r="EB27" s="227" t="str">
        <f>IFERROR(
IF(AND(EB$6&gt;='Rent Roll'!$M21,EDATE('Rent Roll'!$M21,ROUNDDOWN('Rent Roll'!$Q21,0))-1&gt;=EB$6),-EB13,
IF(AND(EB$6&gt;='Rent Roll'!$K13,EDATE('Rent Roll'!$K13,ROUNDDOWN('Rent Roll'!$M7,0))-1&gt;=EB$6),-EB13,
"-")),"-")</f>
        <v>-</v>
      </c>
      <c r="EC27" s="227" t="str">
        <f>IFERROR(
IF(AND(EC$6&gt;='Rent Roll'!$M21,EDATE('Rent Roll'!$M21,ROUNDDOWN('Rent Roll'!$Q21,0))-1&gt;=EC$6),-EC13,
IF(AND(EC$6&gt;='Rent Roll'!$K13,EDATE('Rent Roll'!$K13,ROUNDDOWN('Rent Roll'!$M7,0))-1&gt;=EC$6),-EC13,
"-")),"-")</f>
        <v>-</v>
      </c>
      <c r="ED27" s="227" t="str">
        <f>IFERROR(
IF(AND(ED$6&gt;='Rent Roll'!$M21,EDATE('Rent Roll'!$M21,ROUNDDOWN('Rent Roll'!$Q21,0))-1&gt;=ED$6),-ED13,
IF(AND(ED$6&gt;='Rent Roll'!$K13,EDATE('Rent Roll'!$K13,ROUNDDOWN('Rent Roll'!$M7,0))-1&gt;=ED$6),-ED13,
"-")),"-")</f>
        <v>-</v>
      </c>
      <c r="EE27" s="227" t="str">
        <f>IFERROR(
IF(AND(EE$6&gt;='Rent Roll'!$M21,EDATE('Rent Roll'!$M21,ROUNDDOWN('Rent Roll'!$Q21,0))-1&gt;=EE$6),-EE13,
IF(AND(EE$6&gt;='Rent Roll'!$K13,EDATE('Rent Roll'!$K13,ROUNDDOWN('Rent Roll'!$M7,0))-1&gt;=EE$6),-EE13,
"-")),"-")</f>
        <v>-</v>
      </c>
      <c r="EF27" s="227" t="str">
        <f>IFERROR(
IF(AND(EF$6&gt;='Rent Roll'!$M21,EDATE('Rent Roll'!$M21,ROUNDDOWN('Rent Roll'!$Q21,0))-1&gt;=EF$6),-EF13,
IF(AND(EF$6&gt;='Rent Roll'!$K13,EDATE('Rent Roll'!$K13,ROUNDDOWN('Rent Roll'!$M7,0))-1&gt;=EF$6),-EF13,
"-")),"-")</f>
        <v>-</v>
      </c>
      <c r="EG27" s="224" t="str">
        <f>IFERROR(
IF(AND(EG$6&gt;='Rent Roll'!$M21,EDATE('Rent Roll'!$M21,ROUNDDOWN('Rent Roll'!$Q21,0))-1&gt;=EG$6),-EG13,
IF(AND(EG$6&gt;='Rent Roll'!$K13,EDATE('Rent Roll'!$K13,ROUNDDOWN('Rent Roll'!$M7,0))-1&gt;=EG$6),-EG13,
"-")),"-")</f>
        <v>-</v>
      </c>
      <c r="EH27" s="277" t="s">
        <v>106</v>
      </c>
    </row>
    <row r="28" spans="2:138" ht="15" x14ac:dyDescent="0.25">
      <c r="B28" s="735"/>
      <c r="C28" s="736"/>
      <c r="D28" s="737" t="str">
        <f>CONCATENATE('Rent Roll'!B8&amp;" - "&amp;'Rent Roll'!C8)</f>
        <v xml:space="preserve"> - </v>
      </c>
      <c r="E28" s="21">
        <f t="shared" si="30"/>
        <v>0</v>
      </c>
      <c r="F28" s="227" t="str">
        <f>IFERROR(
IF(AND(F$6&gt;='Rent Roll'!$M22,EDATE('Rent Roll'!$M22,ROUNDDOWN('Rent Roll'!$Q22,0))-1&gt;=F$6),-F14,
IF(AND(F$6&gt;='Rent Roll'!$K14,EDATE('Rent Roll'!$K14,ROUNDDOWN('Rent Roll'!$M8,0))-1&gt;=F$6),-F14,
"-")),"-")</f>
        <v>-</v>
      </c>
      <c r="G28" s="227" t="str">
        <f>IFERROR(
IF(AND(G$6&gt;='Rent Roll'!$M22,EDATE('Rent Roll'!$M22,ROUNDDOWN('Rent Roll'!$Q22,0))-1&gt;=G$6),-G14,
IF(AND(G$6&gt;='Rent Roll'!$K14,EDATE('Rent Roll'!$K14,ROUNDDOWN('Rent Roll'!$M8,0))-1&gt;=G$6),-G14,
"-")),"-")</f>
        <v>-</v>
      </c>
      <c r="H28" s="227" t="str">
        <f>IFERROR(
IF(AND(H$6&gt;='Rent Roll'!$M22,EDATE('Rent Roll'!$M22,ROUNDDOWN('Rent Roll'!$Q22,0))-1&gt;=H$6),-H14,
IF(AND(H$6&gt;='Rent Roll'!$K14,EDATE('Rent Roll'!$K14,ROUNDDOWN('Rent Roll'!$M8,0))-1&gt;=H$6),-H14,
"-")),"-")</f>
        <v>-</v>
      </c>
      <c r="I28" s="227" t="str">
        <f>IFERROR(
IF(AND(I$6&gt;='Rent Roll'!$M22,EDATE('Rent Roll'!$M22,ROUNDDOWN('Rent Roll'!$Q22,0))-1&gt;=I$6),-I14,
IF(AND(I$6&gt;='Rent Roll'!$K14,EDATE('Rent Roll'!$K14,ROUNDDOWN('Rent Roll'!$M8,0))-1&gt;=I$6),-I14,
"-")),"-")</f>
        <v>-</v>
      </c>
      <c r="J28" s="227" t="str">
        <f>IFERROR(
IF(AND(J$6&gt;='Rent Roll'!$M22,EDATE('Rent Roll'!$M22,ROUNDDOWN('Rent Roll'!$Q22,0))-1&gt;=J$6),-J14,
IF(AND(J$6&gt;='Rent Roll'!$K14,EDATE('Rent Roll'!$K14,ROUNDDOWN('Rent Roll'!$M8,0))-1&gt;=J$6),-J14,
"-")),"-")</f>
        <v>-</v>
      </c>
      <c r="K28" s="227" t="str">
        <f>IFERROR(
IF(AND(K$6&gt;='Rent Roll'!$M22,EDATE('Rent Roll'!$M22,ROUNDDOWN('Rent Roll'!$Q22,0))-1&gt;=K$6),-K14,
IF(AND(K$6&gt;='Rent Roll'!$K14,EDATE('Rent Roll'!$K14,ROUNDDOWN('Rent Roll'!$M8,0))-1&gt;=K$6),-K14,
"-")),"-")</f>
        <v>-</v>
      </c>
      <c r="L28" s="227" t="str">
        <f>IFERROR(
IF(AND(L$6&gt;='Rent Roll'!$M22,EDATE('Rent Roll'!$M22,ROUNDDOWN('Rent Roll'!$Q22,0))-1&gt;=L$6),-L14,
IF(AND(L$6&gt;='Rent Roll'!$K14,EDATE('Rent Roll'!$K14,ROUNDDOWN('Rent Roll'!$M8,0))-1&gt;=L$6),-L14,
"-")),"-")</f>
        <v>-</v>
      </c>
      <c r="M28" s="227" t="str">
        <f>IFERROR(
IF(AND(M$6&gt;='Rent Roll'!$M22,EDATE('Rent Roll'!$M22,ROUNDDOWN('Rent Roll'!$Q22,0))-1&gt;=M$6),-M14,
IF(AND(M$6&gt;='Rent Roll'!$K14,EDATE('Rent Roll'!$K14,ROUNDDOWN('Rent Roll'!$M8,0))-1&gt;=M$6),-M14,
"-")),"-")</f>
        <v>-</v>
      </c>
      <c r="N28" s="227" t="str">
        <f>IFERROR(
IF(AND(N$6&gt;='Rent Roll'!$M22,EDATE('Rent Roll'!$M22,ROUNDDOWN('Rent Roll'!$Q22,0))-1&gt;=N$6),-N14,
IF(AND(N$6&gt;='Rent Roll'!$K14,EDATE('Rent Roll'!$K14,ROUNDDOWN('Rent Roll'!$M8,0))-1&gt;=N$6),-N14,
"-")),"-")</f>
        <v>-</v>
      </c>
      <c r="O28" s="227" t="str">
        <f>IFERROR(
IF(AND(O$6&gt;='Rent Roll'!$M22,EDATE('Rent Roll'!$M22,ROUNDDOWN('Rent Roll'!$Q22,0))-1&gt;=O$6),-O14,
IF(AND(O$6&gt;='Rent Roll'!$K14,EDATE('Rent Roll'!$K14,ROUNDDOWN('Rent Roll'!$M8,0))-1&gt;=O$6),-O14,
"-")),"-")</f>
        <v>-</v>
      </c>
      <c r="P28" s="227" t="str">
        <f>IFERROR(
IF(AND(P$6&gt;='Rent Roll'!$M22,EDATE('Rent Roll'!$M22,ROUNDDOWN('Rent Roll'!$Q22,0))-1&gt;=P$6),-P14,
IF(AND(P$6&gt;='Rent Roll'!$K14,EDATE('Rent Roll'!$K14,ROUNDDOWN('Rent Roll'!$M8,0))-1&gt;=P$6),-P14,
"-")),"-")</f>
        <v>-</v>
      </c>
      <c r="Q28" s="227" t="str">
        <f>IFERROR(
IF(AND(Q$6&gt;='Rent Roll'!$M22,EDATE('Rent Roll'!$M22,ROUNDDOWN('Rent Roll'!$Q22,0))-1&gt;=Q$6),-Q14,
IF(AND(Q$6&gt;='Rent Roll'!$K14,EDATE('Rent Roll'!$K14,ROUNDDOWN('Rent Roll'!$M8,0))-1&gt;=Q$6),-Q14,
"-")),"-")</f>
        <v>-</v>
      </c>
      <c r="R28" s="227" t="str">
        <f>IFERROR(
IF(AND(R$6&gt;='Rent Roll'!$M22,EDATE('Rent Roll'!$M22,ROUNDDOWN('Rent Roll'!$Q22,0))-1&gt;=R$6),-R14,
IF(AND(R$6&gt;='Rent Roll'!$K14,EDATE('Rent Roll'!$K14,ROUNDDOWN('Rent Roll'!$M8,0))-1&gt;=R$6),-R14,
"-")),"-")</f>
        <v>-</v>
      </c>
      <c r="S28" s="227" t="str">
        <f>IFERROR(
IF(AND(S$6&gt;='Rent Roll'!$M22,EDATE('Rent Roll'!$M22,ROUNDDOWN('Rent Roll'!$Q22,0))-1&gt;=S$6),-S14,
IF(AND(S$6&gt;='Rent Roll'!$K14,EDATE('Rent Roll'!$K14,ROUNDDOWN('Rent Roll'!$M8,0))-1&gt;=S$6),-S14,
"-")),"-")</f>
        <v>-</v>
      </c>
      <c r="T28" s="227" t="str">
        <f>IFERROR(
IF(AND(T$6&gt;='Rent Roll'!$M22,EDATE('Rent Roll'!$M22,ROUNDDOWN('Rent Roll'!$Q22,0))-1&gt;=T$6),-T14,
IF(AND(T$6&gt;='Rent Roll'!$K14,EDATE('Rent Roll'!$K14,ROUNDDOWN('Rent Roll'!$M8,0))-1&gt;=T$6),-T14,
"-")),"-")</f>
        <v>-</v>
      </c>
      <c r="U28" s="227" t="str">
        <f>IFERROR(
IF(AND(U$6&gt;='Rent Roll'!$M22,EDATE('Rent Roll'!$M22,ROUNDDOWN('Rent Roll'!$Q22,0))-1&gt;=U$6),-U14,
IF(AND(U$6&gt;='Rent Roll'!$K14,EDATE('Rent Roll'!$K14,ROUNDDOWN('Rent Roll'!$M8,0))-1&gt;=U$6),-U14,
"-")),"-")</f>
        <v>-</v>
      </c>
      <c r="V28" s="227" t="str">
        <f>IFERROR(
IF(AND(V$6&gt;='Rent Roll'!$M22,EDATE('Rent Roll'!$M22,ROUNDDOWN('Rent Roll'!$Q22,0))-1&gt;=V$6),-V14,
IF(AND(V$6&gt;='Rent Roll'!$K14,EDATE('Rent Roll'!$K14,ROUNDDOWN('Rent Roll'!$M8,0))-1&gt;=V$6),-V14,
"-")),"-")</f>
        <v>-</v>
      </c>
      <c r="W28" s="227" t="str">
        <f>IFERROR(
IF(AND(W$6&gt;='Rent Roll'!$M22,EDATE('Rent Roll'!$M22,ROUNDDOWN('Rent Roll'!$Q22,0))-1&gt;=W$6),-W14,
IF(AND(W$6&gt;='Rent Roll'!$K14,EDATE('Rent Roll'!$K14,ROUNDDOWN('Rent Roll'!$M8,0))-1&gt;=W$6),-W14,
"-")),"-")</f>
        <v>-</v>
      </c>
      <c r="X28" s="227" t="str">
        <f>IFERROR(
IF(AND(X$6&gt;='Rent Roll'!$M22,EDATE('Rent Roll'!$M22,ROUNDDOWN('Rent Roll'!$Q22,0))-1&gt;=X$6),-X14,
IF(AND(X$6&gt;='Rent Roll'!$K14,EDATE('Rent Roll'!$K14,ROUNDDOWN('Rent Roll'!$M8,0))-1&gt;=X$6),-X14,
"-")),"-")</f>
        <v>-</v>
      </c>
      <c r="Y28" s="227" t="str">
        <f>IFERROR(
IF(AND(Y$6&gt;='Rent Roll'!$M22,EDATE('Rent Roll'!$M22,ROUNDDOWN('Rent Roll'!$Q22,0))-1&gt;=Y$6),-Y14,
IF(AND(Y$6&gt;='Rent Roll'!$K14,EDATE('Rent Roll'!$K14,ROUNDDOWN('Rent Roll'!$M8,0))-1&gt;=Y$6),-Y14,
"-")),"-")</f>
        <v>-</v>
      </c>
      <c r="Z28" s="227" t="str">
        <f>IFERROR(
IF(AND(Z$6&gt;='Rent Roll'!$M22,EDATE('Rent Roll'!$M22,ROUNDDOWN('Rent Roll'!$Q22,0))-1&gt;=Z$6),-Z14,
IF(AND(Z$6&gt;='Rent Roll'!$K14,EDATE('Rent Roll'!$K14,ROUNDDOWN('Rent Roll'!$M8,0))-1&gt;=Z$6),-Z14,
"-")),"-")</f>
        <v>-</v>
      </c>
      <c r="AA28" s="227" t="str">
        <f>IFERROR(
IF(AND(AA$6&gt;='Rent Roll'!$M22,EDATE('Rent Roll'!$M22,ROUNDDOWN('Rent Roll'!$Q22,0))-1&gt;=AA$6),-AA14,
IF(AND(AA$6&gt;='Rent Roll'!$K14,EDATE('Rent Roll'!$K14,ROUNDDOWN('Rent Roll'!$M8,0))-1&gt;=AA$6),-AA14,
"-")),"-")</f>
        <v>-</v>
      </c>
      <c r="AB28" s="227" t="str">
        <f>IFERROR(
IF(AND(AB$6&gt;='Rent Roll'!$M22,EDATE('Rent Roll'!$M22,ROUNDDOWN('Rent Roll'!$Q22,0))-1&gt;=AB$6),-AB14,
IF(AND(AB$6&gt;='Rent Roll'!$K14,EDATE('Rent Roll'!$K14,ROUNDDOWN('Rent Roll'!$M8,0))-1&gt;=AB$6),-AB14,
"-")),"-")</f>
        <v>-</v>
      </c>
      <c r="AC28" s="227" t="str">
        <f>IFERROR(
IF(AND(AC$6&gt;='Rent Roll'!$M22,EDATE('Rent Roll'!$M22,ROUNDDOWN('Rent Roll'!$Q22,0))-1&gt;=AC$6),-AC14,
IF(AND(AC$6&gt;='Rent Roll'!$K14,EDATE('Rent Roll'!$K14,ROUNDDOWN('Rent Roll'!$M8,0))-1&gt;=AC$6),-AC14,
"-")),"-")</f>
        <v>-</v>
      </c>
      <c r="AD28" s="227" t="str">
        <f>IFERROR(
IF(AND(AD$6&gt;='Rent Roll'!$M22,EDATE('Rent Roll'!$M22,ROUNDDOWN('Rent Roll'!$Q22,0))-1&gt;=AD$6),-AD14,
IF(AND(AD$6&gt;='Rent Roll'!$K14,EDATE('Rent Roll'!$K14,ROUNDDOWN('Rent Roll'!$M8,0))-1&gt;=AD$6),-AD14,
"-")),"-")</f>
        <v>-</v>
      </c>
      <c r="AE28" s="227" t="str">
        <f>IFERROR(
IF(AND(AE$6&gt;='Rent Roll'!$M22,EDATE('Rent Roll'!$M22,ROUNDDOWN('Rent Roll'!$Q22,0))-1&gt;=AE$6),-AE14,
IF(AND(AE$6&gt;='Rent Roll'!$K14,EDATE('Rent Roll'!$K14,ROUNDDOWN('Rent Roll'!$M8,0))-1&gt;=AE$6),-AE14,
"-")),"-")</f>
        <v>-</v>
      </c>
      <c r="AF28" s="227" t="str">
        <f>IFERROR(
IF(AND(AF$6&gt;='Rent Roll'!$M22,EDATE('Rent Roll'!$M22,ROUNDDOWN('Rent Roll'!$Q22,0))-1&gt;=AF$6),-AF14,
IF(AND(AF$6&gt;='Rent Roll'!$K14,EDATE('Rent Roll'!$K14,ROUNDDOWN('Rent Roll'!$M8,0))-1&gt;=AF$6),-AF14,
"-")),"-")</f>
        <v>-</v>
      </c>
      <c r="AG28" s="227" t="str">
        <f>IFERROR(
IF(AND(AG$6&gt;='Rent Roll'!$M22,EDATE('Rent Roll'!$M22,ROUNDDOWN('Rent Roll'!$Q22,0))-1&gt;=AG$6),-AG14,
IF(AND(AG$6&gt;='Rent Roll'!$K14,EDATE('Rent Roll'!$K14,ROUNDDOWN('Rent Roll'!$M8,0))-1&gt;=AG$6),-AG14,
"-")),"-")</f>
        <v>-</v>
      </c>
      <c r="AH28" s="227" t="str">
        <f>IFERROR(
IF(AND(AH$6&gt;='Rent Roll'!$M22,EDATE('Rent Roll'!$M22,ROUNDDOWN('Rent Roll'!$Q22,0))-1&gt;=AH$6),-AH14,
IF(AND(AH$6&gt;='Rent Roll'!$K14,EDATE('Rent Roll'!$K14,ROUNDDOWN('Rent Roll'!$M8,0))-1&gt;=AH$6),-AH14,
"-")),"-")</f>
        <v>-</v>
      </c>
      <c r="AI28" s="227" t="str">
        <f>IFERROR(
IF(AND(AI$6&gt;='Rent Roll'!$M22,EDATE('Rent Roll'!$M22,ROUNDDOWN('Rent Roll'!$Q22,0))-1&gt;=AI$6),-AI14,
IF(AND(AI$6&gt;='Rent Roll'!$K14,EDATE('Rent Roll'!$K14,ROUNDDOWN('Rent Roll'!$M8,0))-1&gt;=AI$6),-AI14,
"-")),"-")</f>
        <v>-</v>
      </c>
      <c r="AJ28" s="227" t="str">
        <f>IFERROR(
IF(AND(AJ$6&gt;='Rent Roll'!$M22,EDATE('Rent Roll'!$M22,ROUNDDOWN('Rent Roll'!$Q22,0))-1&gt;=AJ$6),-AJ14,
IF(AND(AJ$6&gt;='Rent Roll'!$K14,EDATE('Rent Roll'!$K14,ROUNDDOWN('Rent Roll'!$M8,0))-1&gt;=AJ$6),-AJ14,
"-")),"-")</f>
        <v>-</v>
      </c>
      <c r="AK28" s="227" t="str">
        <f>IFERROR(
IF(AND(AK$6&gt;='Rent Roll'!$M22,EDATE('Rent Roll'!$M22,ROUNDDOWN('Rent Roll'!$Q22,0))-1&gt;=AK$6),-AK14,
IF(AND(AK$6&gt;='Rent Roll'!$K14,EDATE('Rent Roll'!$K14,ROUNDDOWN('Rent Roll'!$M8,0))-1&gt;=AK$6),-AK14,
"-")),"-")</f>
        <v>-</v>
      </c>
      <c r="AL28" s="227" t="str">
        <f>IFERROR(
IF(AND(AL$6&gt;='Rent Roll'!$M22,EDATE('Rent Roll'!$M22,ROUNDDOWN('Rent Roll'!$Q22,0))-1&gt;=AL$6),-AL14,
IF(AND(AL$6&gt;='Rent Roll'!$K14,EDATE('Rent Roll'!$K14,ROUNDDOWN('Rent Roll'!$M8,0))-1&gt;=AL$6),-AL14,
"-")),"-")</f>
        <v>-</v>
      </c>
      <c r="AM28" s="227" t="str">
        <f>IFERROR(
IF(AND(AM$6&gt;='Rent Roll'!$M22,EDATE('Rent Roll'!$M22,ROUNDDOWN('Rent Roll'!$Q22,0))-1&gt;=AM$6),-AM14,
IF(AND(AM$6&gt;='Rent Roll'!$K14,EDATE('Rent Roll'!$K14,ROUNDDOWN('Rent Roll'!$M8,0))-1&gt;=AM$6),-AM14,
"-")),"-")</f>
        <v>-</v>
      </c>
      <c r="AN28" s="227" t="str">
        <f>IFERROR(
IF(AND(AN$6&gt;='Rent Roll'!$M22,EDATE('Rent Roll'!$M22,ROUNDDOWN('Rent Roll'!$Q22,0))-1&gt;=AN$6),-AN14,
IF(AND(AN$6&gt;='Rent Roll'!$K14,EDATE('Rent Roll'!$K14,ROUNDDOWN('Rent Roll'!$M8,0))-1&gt;=AN$6),-AN14,
"-")),"-")</f>
        <v>-</v>
      </c>
      <c r="AO28" s="227" t="str">
        <f>IFERROR(
IF(AND(AO$6&gt;='Rent Roll'!$M22,EDATE('Rent Roll'!$M22,ROUNDDOWN('Rent Roll'!$Q22,0))-1&gt;=AO$6),-AO14,
IF(AND(AO$6&gt;='Rent Roll'!$K14,EDATE('Rent Roll'!$K14,ROUNDDOWN('Rent Roll'!$M8,0))-1&gt;=AO$6),-AO14,
"-")),"-")</f>
        <v>-</v>
      </c>
      <c r="AP28" s="227" t="str">
        <f>IFERROR(
IF(AND(AP$6&gt;='Rent Roll'!$M22,EDATE('Rent Roll'!$M22,ROUNDDOWN('Rent Roll'!$Q22,0))-1&gt;=AP$6),-AP14,
IF(AND(AP$6&gt;='Rent Roll'!$K14,EDATE('Rent Roll'!$K14,ROUNDDOWN('Rent Roll'!$M8,0))-1&gt;=AP$6),-AP14,
"-")),"-")</f>
        <v>-</v>
      </c>
      <c r="AQ28" s="227" t="str">
        <f>IFERROR(
IF(AND(AQ$6&gt;='Rent Roll'!$M22,EDATE('Rent Roll'!$M22,ROUNDDOWN('Rent Roll'!$Q22,0))-1&gt;=AQ$6),-AQ14,
IF(AND(AQ$6&gt;='Rent Roll'!$K14,EDATE('Rent Roll'!$K14,ROUNDDOWN('Rent Roll'!$M8,0))-1&gt;=AQ$6),-AQ14,
"-")),"-")</f>
        <v>-</v>
      </c>
      <c r="AR28" s="227" t="str">
        <f>IFERROR(
IF(AND(AR$6&gt;='Rent Roll'!$M22,EDATE('Rent Roll'!$M22,ROUNDDOWN('Rent Roll'!$Q22,0))-1&gt;=AR$6),-AR14,
IF(AND(AR$6&gt;='Rent Roll'!$K14,EDATE('Rent Roll'!$K14,ROUNDDOWN('Rent Roll'!$M8,0))-1&gt;=AR$6),-AR14,
"-")),"-")</f>
        <v>-</v>
      </c>
      <c r="AS28" s="227" t="str">
        <f>IFERROR(
IF(AND(AS$6&gt;='Rent Roll'!$M22,EDATE('Rent Roll'!$M22,ROUNDDOWN('Rent Roll'!$Q22,0))-1&gt;=AS$6),-AS14,
IF(AND(AS$6&gt;='Rent Roll'!$K14,EDATE('Rent Roll'!$K14,ROUNDDOWN('Rent Roll'!$M8,0))-1&gt;=AS$6),-AS14,
"-")),"-")</f>
        <v>-</v>
      </c>
      <c r="AT28" s="227" t="str">
        <f>IFERROR(
IF(AND(AT$6&gt;='Rent Roll'!$M22,EDATE('Rent Roll'!$M22,ROUNDDOWN('Rent Roll'!$Q22,0))-1&gt;=AT$6),-AT14,
IF(AND(AT$6&gt;='Rent Roll'!$K14,EDATE('Rent Roll'!$K14,ROUNDDOWN('Rent Roll'!$M8,0))-1&gt;=AT$6),-AT14,
"-")),"-")</f>
        <v>-</v>
      </c>
      <c r="AU28" s="227" t="str">
        <f>IFERROR(
IF(AND(AU$6&gt;='Rent Roll'!$M22,EDATE('Rent Roll'!$M22,ROUNDDOWN('Rent Roll'!$Q22,0))-1&gt;=AU$6),-AU14,
IF(AND(AU$6&gt;='Rent Roll'!$K14,EDATE('Rent Roll'!$K14,ROUNDDOWN('Rent Roll'!$M8,0))-1&gt;=AU$6),-AU14,
"-")),"-")</f>
        <v>-</v>
      </c>
      <c r="AV28" s="227" t="str">
        <f>IFERROR(
IF(AND(AV$6&gt;='Rent Roll'!$M22,EDATE('Rent Roll'!$M22,ROUNDDOWN('Rent Roll'!$Q22,0))-1&gt;=AV$6),-AV14,
IF(AND(AV$6&gt;='Rent Roll'!$K14,EDATE('Rent Roll'!$K14,ROUNDDOWN('Rent Roll'!$M8,0))-1&gt;=AV$6),-AV14,
"-")),"-")</f>
        <v>-</v>
      </c>
      <c r="AW28" s="227" t="str">
        <f>IFERROR(
IF(AND(AW$6&gt;='Rent Roll'!$M22,EDATE('Rent Roll'!$M22,ROUNDDOWN('Rent Roll'!$Q22,0))-1&gt;=AW$6),-AW14,
IF(AND(AW$6&gt;='Rent Roll'!$K14,EDATE('Rent Roll'!$K14,ROUNDDOWN('Rent Roll'!$M8,0))-1&gt;=AW$6),-AW14,
"-")),"-")</f>
        <v>-</v>
      </c>
      <c r="AX28" s="227" t="str">
        <f>IFERROR(
IF(AND(AX$6&gt;='Rent Roll'!$M22,EDATE('Rent Roll'!$M22,ROUNDDOWN('Rent Roll'!$Q22,0))-1&gt;=AX$6),-AX14,
IF(AND(AX$6&gt;='Rent Roll'!$K14,EDATE('Rent Roll'!$K14,ROUNDDOWN('Rent Roll'!$M8,0))-1&gt;=AX$6),-AX14,
"-")),"-")</f>
        <v>-</v>
      </c>
      <c r="AY28" s="227" t="str">
        <f>IFERROR(
IF(AND(AY$6&gt;='Rent Roll'!$M22,EDATE('Rent Roll'!$M22,ROUNDDOWN('Rent Roll'!$Q22,0))-1&gt;=AY$6),-AY14,
IF(AND(AY$6&gt;='Rent Roll'!$K14,EDATE('Rent Roll'!$K14,ROUNDDOWN('Rent Roll'!$M8,0))-1&gt;=AY$6),-AY14,
"-")),"-")</f>
        <v>-</v>
      </c>
      <c r="AZ28" s="227" t="str">
        <f>IFERROR(
IF(AND(AZ$6&gt;='Rent Roll'!$M22,EDATE('Rent Roll'!$M22,ROUNDDOWN('Rent Roll'!$Q22,0))-1&gt;=AZ$6),-AZ14,
IF(AND(AZ$6&gt;='Rent Roll'!$K14,EDATE('Rent Roll'!$K14,ROUNDDOWN('Rent Roll'!$M8,0))-1&gt;=AZ$6),-AZ14,
"-")),"-")</f>
        <v>-</v>
      </c>
      <c r="BA28" s="227" t="str">
        <f>IFERROR(
IF(AND(BA$6&gt;='Rent Roll'!$M22,EDATE('Rent Roll'!$M22,ROUNDDOWN('Rent Roll'!$Q22,0))-1&gt;=BA$6),-BA14,
IF(AND(BA$6&gt;='Rent Roll'!$K14,EDATE('Rent Roll'!$K14,ROUNDDOWN('Rent Roll'!$M8,0))-1&gt;=BA$6),-BA14,
"-")),"-")</f>
        <v>-</v>
      </c>
      <c r="BB28" s="227" t="str">
        <f>IFERROR(
IF(AND(BB$6&gt;='Rent Roll'!$M22,EDATE('Rent Roll'!$M22,ROUNDDOWN('Rent Roll'!$Q22,0))-1&gt;=BB$6),-BB14,
IF(AND(BB$6&gt;='Rent Roll'!$K14,EDATE('Rent Roll'!$K14,ROUNDDOWN('Rent Roll'!$M8,0))-1&gt;=BB$6),-BB14,
"-")),"-")</f>
        <v>-</v>
      </c>
      <c r="BC28" s="227" t="str">
        <f>IFERROR(
IF(AND(BC$6&gt;='Rent Roll'!$M22,EDATE('Rent Roll'!$M22,ROUNDDOWN('Rent Roll'!$Q22,0))-1&gt;=BC$6),-BC14,
IF(AND(BC$6&gt;='Rent Roll'!$K14,EDATE('Rent Roll'!$K14,ROUNDDOWN('Rent Roll'!$M8,0))-1&gt;=BC$6),-BC14,
"-")),"-")</f>
        <v>-</v>
      </c>
      <c r="BD28" s="227" t="str">
        <f>IFERROR(
IF(AND(BD$6&gt;='Rent Roll'!$M22,EDATE('Rent Roll'!$M22,ROUNDDOWN('Rent Roll'!$Q22,0))-1&gt;=BD$6),-BD14,
IF(AND(BD$6&gt;='Rent Roll'!$K14,EDATE('Rent Roll'!$K14,ROUNDDOWN('Rent Roll'!$M8,0))-1&gt;=BD$6),-BD14,
"-")),"-")</f>
        <v>-</v>
      </c>
      <c r="BE28" s="227" t="str">
        <f>IFERROR(
IF(AND(BE$6&gt;='Rent Roll'!$M22,EDATE('Rent Roll'!$M22,ROUNDDOWN('Rent Roll'!$Q22,0))-1&gt;=BE$6),-BE14,
IF(AND(BE$6&gt;='Rent Roll'!$K14,EDATE('Rent Roll'!$K14,ROUNDDOWN('Rent Roll'!$M8,0))-1&gt;=BE$6),-BE14,
"-")),"-")</f>
        <v>-</v>
      </c>
      <c r="BF28" s="227" t="str">
        <f>IFERROR(
IF(AND(BF$6&gt;='Rent Roll'!$M22,EDATE('Rent Roll'!$M22,ROUNDDOWN('Rent Roll'!$Q22,0))-1&gt;=BF$6),-BF14,
IF(AND(BF$6&gt;='Rent Roll'!$K14,EDATE('Rent Roll'!$K14,ROUNDDOWN('Rent Roll'!$M8,0))-1&gt;=BF$6),-BF14,
"-")),"-")</f>
        <v>-</v>
      </c>
      <c r="BG28" s="227" t="str">
        <f>IFERROR(
IF(AND(BG$6&gt;='Rent Roll'!$M22,EDATE('Rent Roll'!$M22,ROUNDDOWN('Rent Roll'!$Q22,0))-1&gt;=BG$6),-BG14,
IF(AND(BG$6&gt;='Rent Roll'!$K14,EDATE('Rent Roll'!$K14,ROUNDDOWN('Rent Roll'!$M8,0))-1&gt;=BG$6),-BG14,
"-")),"-")</f>
        <v>-</v>
      </c>
      <c r="BH28" s="227" t="str">
        <f>IFERROR(
IF(AND(BH$6&gt;='Rent Roll'!$M22,EDATE('Rent Roll'!$M22,ROUNDDOWN('Rent Roll'!$Q22,0))-1&gt;=BH$6),-BH14,
IF(AND(BH$6&gt;='Rent Roll'!$K14,EDATE('Rent Roll'!$K14,ROUNDDOWN('Rent Roll'!$M8,0))-1&gt;=BH$6),-BH14,
"-")),"-")</f>
        <v>-</v>
      </c>
      <c r="BI28" s="227" t="str">
        <f>IFERROR(
IF(AND(BI$6&gt;='Rent Roll'!$M22,EDATE('Rent Roll'!$M22,ROUNDDOWN('Rent Roll'!$Q22,0))-1&gt;=BI$6),-BI14,
IF(AND(BI$6&gt;='Rent Roll'!$K14,EDATE('Rent Roll'!$K14,ROUNDDOWN('Rent Roll'!$M8,0))-1&gt;=BI$6),-BI14,
"-")),"-")</f>
        <v>-</v>
      </c>
      <c r="BJ28" s="227" t="str">
        <f>IFERROR(
IF(AND(BJ$6&gt;='Rent Roll'!$M22,EDATE('Rent Roll'!$M22,ROUNDDOWN('Rent Roll'!$Q22,0))-1&gt;=BJ$6),-BJ14,
IF(AND(BJ$6&gt;='Rent Roll'!$K14,EDATE('Rent Roll'!$K14,ROUNDDOWN('Rent Roll'!$M8,0))-1&gt;=BJ$6),-BJ14,
"-")),"-")</f>
        <v>-</v>
      </c>
      <c r="BK28" s="227" t="str">
        <f>IFERROR(
IF(AND(BK$6&gt;='Rent Roll'!$M22,EDATE('Rent Roll'!$M22,ROUNDDOWN('Rent Roll'!$Q22,0))-1&gt;=BK$6),-BK14,
IF(AND(BK$6&gt;='Rent Roll'!$K14,EDATE('Rent Roll'!$K14,ROUNDDOWN('Rent Roll'!$M8,0))-1&gt;=BK$6),-BK14,
"-")),"-")</f>
        <v>-</v>
      </c>
      <c r="BL28" s="227" t="str">
        <f>IFERROR(
IF(AND(BL$6&gt;='Rent Roll'!$M22,EDATE('Rent Roll'!$M22,ROUNDDOWN('Rent Roll'!$Q22,0))-1&gt;=BL$6),-BL14,
IF(AND(BL$6&gt;='Rent Roll'!$K14,EDATE('Rent Roll'!$K14,ROUNDDOWN('Rent Roll'!$M8,0))-1&gt;=BL$6),-BL14,
"-")),"-")</f>
        <v>-</v>
      </c>
      <c r="BM28" s="227" t="str">
        <f>IFERROR(
IF(AND(BM$6&gt;='Rent Roll'!$M22,EDATE('Rent Roll'!$M22,ROUNDDOWN('Rent Roll'!$Q22,0))-1&gt;=BM$6),-BM14,
IF(AND(BM$6&gt;='Rent Roll'!$K14,EDATE('Rent Roll'!$K14,ROUNDDOWN('Rent Roll'!$M8,0))-1&gt;=BM$6),-BM14,
"-")),"-")</f>
        <v>-</v>
      </c>
      <c r="BN28" s="227" t="str">
        <f>IFERROR(
IF(AND(BN$6&gt;='Rent Roll'!$M22,EDATE('Rent Roll'!$M22,ROUNDDOWN('Rent Roll'!$Q22,0))-1&gt;=BN$6),-BN14,
IF(AND(BN$6&gt;='Rent Roll'!$K14,EDATE('Rent Roll'!$K14,ROUNDDOWN('Rent Roll'!$M8,0))-1&gt;=BN$6),-BN14,
"-")),"-")</f>
        <v>-</v>
      </c>
      <c r="BO28" s="227" t="str">
        <f>IFERROR(
IF(AND(BO$6&gt;='Rent Roll'!$M22,EDATE('Rent Roll'!$M22,ROUNDDOWN('Rent Roll'!$Q22,0))-1&gt;=BO$6),-BO14,
IF(AND(BO$6&gt;='Rent Roll'!$K14,EDATE('Rent Roll'!$K14,ROUNDDOWN('Rent Roll'!$M8,0))-1&gt;=BO$6),-BO14,
"-")),"-")</f>
        <v>-</v>
      </c>
      <c r="BP28" s="227" t="str">
        <f>IFERROR(
IF(AND(BP$6&gt;='Rent Roll'!$M22,EDATE('Rent Roll'!$M22,ROUNDDOWN('Rent Roll'!$Q22,0))-1&gt;=BP$6),-BP14,
IF(AND(BP$6&gt;='Rent Roll'!$K14,EDATE('Rent Roll'!$K14,ROUNDDOWN('Rent Roll'!$M8,0))-1&gt;=BP$6),-BP14,
"-")),"-")</f>
        <v>-</v>
      </c>
      <c r="BQ28" s="227" t="str">
        <f>IFERROR(
IF(AND(BQ$6&gt;='Rent Roll'!$M22,EDATE('Rent Roll'!$M22,ROUNDDOWN('Rent Roll'!$Q22,0))-1&gt;=BQ$6),-BQ14,
IF(AND(BQ$6&gt;='Rent Roll'!$K14,EDATE('Rent Roll'!$K14,ROUNDDOWN('Rent Roll'!$M8,0))-1&gt;=BQ$6),-BQ14,
"-")),"-")</f>
        <v>-</v>
      </c>
      <c r="BR28" s="227" t="str">
        <f>IFERROR(
IF(AND(BR$6&gt;='Rent Roll'!$M22,EDATE('Rent Roll'!$M22,ROUNDDOWN('Rent Roll'!$Q22,0))-1&gt;=BR$6),-BR14,
IF(AND(BR$6&gt;='Rent Roll'!$K14,EDATE('Rent Roll'!$K14,ROUNDDOWN('Rent Roll'!$M8,0))-1&gt;=BR$6),-BR14,
"-")),"-")</f>
        <v>-</v>
      </c>
      <c r="BS28" s="227" t="str">
        <f>IFERROR(
IF(AND(BS$6&gt;='Rent Roll'!$M22,EDATE('Rent Roll'!$M22,ROUNDDOWN('Rent Roll'!$Q22,0))-1&gt;=BS$6),-BS14,
IF(AND(BS$6&gt;='Rent Roll'!$K14,EDATE('Rent Roll'!$K14,ROUNDDOWN('Rent Roll'!$M8,0))-1&gt;=BS$6),-BS14,
"-")),"-")</f>
        <v>-</v>
      </c>
      <c r="BT28" s="227" t="str">
        <f>IFERROR(
IF(AND(BT$6&gt;='Rent Roll'!$M22,EDATE('Rent Roll'!$M22,ROUNDDOWN('Rent Roll'!$Q22,0))-1&gt;=BT$6),-BT14,
IF(AND(BT$6&gt;='Rent Roll'!$K14,EDATE('Rent Roll'!$K14,ROUNDDOWN('Rent Roll'!$M8,0))-1&gt;=BT$6),-BT14,
"-")),"-")</f>
        <v>-</v>
      </c>
      <c r="BU28" s="227" t="str">
        <f>IFERROR(
IF(AND(BU$6&gt;='Rent Roll'!$M22,EDATE('Rent Roll'!$M22,ROUNDDOWN('Rent Roll'!$Q22,0))-1&gt;=BU$6),-BU14,
IF(AND(BU$6&gt;='Rent Roll'!$K14,EDATE('Rent Roll'!$K14,ROUNDDOWN('Rent Roll'!$M8,0))-1&gt;=BU$6),-BU14,
"-")),"-")</f>
        <v>-</v>
      </c>
      <c r="BV28" s="227" t="str">
        <f>IFERROR(
IF(AND(BV$6&gt;='Rent Roll'!$M22,EDATE('Rent Roll'!$M22,ROUNDDOWN('Rent Roll'!$Q22,0))-1&gt;=BV$6),-BV14,
IF(AND(BV$6&gt;='Rent Roll'!$K14,EDATE('Rent Roll'!$K14,ROUNDDOWN('Rent Roll'!$M8,0))-1&gt;=BV$6),-BV14,
"-")),"-")</f>
        <v>-</v>
      </c>
      <c r="BW28" s="227" t="str">
        <f>IFERROR(
IF(AND(BW$6&gt;='Rent Roll'!$M22,EDATE('Rent Roll'!$M22,ROUNDDOWN('Rent Roll'!$Q22,0))-1&gt;=BW$6),-BW14,
IF(AND(BW$6&gt;='Rent Roll'!$K14,EDATE('Rent Roll'!$K14,ROUNDDOWN('Rent Roll'!$M8,0))-1&gt;=BW$6),-BW14,
"-")),"-")</f>
        <v>-</v>
      </c>
      <c r="BX28" s="227" t="str">
        <f>IFERROR(
IF(AND(BX$6&gt;='Rent Roll'!$M22,EDATE('Rent Roll'!$M22,ROUNDDOWN('Rent Roll'!$Q22,0))-1&gt;=BX$6),-BX14,
IF(AND(BX$6&gt;='Rent Roll'!$K14,EDATE('Rent Roll'!$K14,ROUNDDOWN('Rent Roll'!$M8,0))-1&gt;=BX$6),-BX14,
"-")),"-")</f>
        <v>-</v>
      </c>
      <c r="BY28" s="227" t="str">
        <f>IFERROR(
IF(AND(BY$6&gt;='Rent Roll'!$M22,EDATE('Rent Roll'!$M22,ROUNDDOWN('Rent Roll'!$Q22,0))-1&gt;=BY$6),-BY14,
IF(AND(BY$6&gt;='Rent Roll'!$K14,EDATE('Rent Roll'!$K14,ROUNDDOWN('Rent Roll'!$M8,0))-1&gt;=BY$6),-BY14,
"-")),"-")</f>
        <v>-</v>
      </c>
      <c r="BZ28" s="227" t="str">
        <f>IFERROR(
IF(AND(BZ$6&gt;='Rent Roll'!$M22,EDATE('Rent Roll'!$M22,ROUNDDOWN('Rent Roll'!$Q22,0))-1&gt;=BZ$6),-BZ14,
IF(AND(BZ$6&gt;='Rent Roll'!$K14,EDATE('Rent Roll'!$K14,ROUNDDOWN('Rent Roll'!$M8,0))-1&gt;=BZ$6),-BZ14,
"-")),"-")</f>
        <v>-</v>
      </c>
      <c r="CA28" s="227" t="str">
        <f>IFERROR(
IF(AND(CA$6&gt;='Rent Roll'!$M22,EDATE('Rent Roll'!$M22,ROUNDDOWN('Rent Roll'!$Q22,0))-1&gt;=CA$6),-CA14,
IF(AND(CA$6&gt;='Rent Roll'!$K14,EDATE('Rent Roll'!$K14,ROUNDDOWN('Rent Roll'!$M8,0))-1&gt;=CA$6),-CA14,
"-")),"-")</f>
        <v>-</v>
      </c>
      <c r="CB28" s="227" t="str">
        <f>IFERROR(
IF(AND(CB$6&gt;='Rent Roll'!$M22,EDATE('Rent Roll'!$M22,ROUNDDOWN('Rent Roll'!$Q22,0))-1&gt;=CB$6),-CB14,
IF(AND(CB$6&gt;='Rent Roll'!$K14,EDATE('Rent Roll'!$K14,ROUNDDOWN('Rent Roll'!$M8,0))-1&gt;=CB$6),-CB14,
"-")),"-")</f>
        <v>-</v>
      </c>
      <c r="CC28" s="227" t="str">
        <f>IFERROR(
IF(AND(CC$6&gt;='Rent Roll'!$M22,EDATE('Rent Roll'!$M22,ROUNDDOWN('Rent Roll'!$Q22,0))-1&gt;=CC$6),-CC14,
IF(AND(CC$6&gt;='Rent Roll'!$K14,EDATE('Rent Roll'!$K14,ROUNDDOWN('Rent Roll'!$M8,0))-1&gt;=CC$6),-CC14,
"-")),"-")</f>
        <v>-</v>
      </c>
      <c r="CD28" s="227" t="str">
        <f>IFERROR(
IF(AND(CD$6&gt;='Rent Roll'!$M22,EDATE('Rent Roll'!$M22,ROUNDDOWN('Rent Roll'!$Q22,0))-1&gt;=CD$6),-CD14,
IF(AND(CD$6&gt;='Rent Roll'!$K14,EDATE('Rent Roll'!$K14,ROUNDDOWN('Rent Roll'!$M8,0))-1&gt;=CD$6),-CD14,
"-")),"-")</f>
        <v>-</v>
      </c>
      <c r="CE28" s="227" t="str">
        <f>IFERROR(
IF(AND(CE$6&gt;='Rent Roll'!$M22,EDATE('Rent Roll'!$M22,ROUNDDOWN('Rent Roll'!$Q22,0))-1&gt;=CE$6),-CE14,
IF(AND(CE$6&gt;='Rent Roll'!$K14,EDATE('Rent Roll'!$K14,ROUNDDOWN('Rent Roll'!$M8,0))-1&gt;=CE$6),-CE14,
"-")),"-")</f>
        <v>-</v>
      </c>
      <c r="CF28" s="227" t="str">
        <f>IFERROR(
IF(AND(CF$6&gt;='Rent Roll'!$M22,EDATE('Rent Roll'!$M22,ROUNDDOWN('Rent Roll'!$Q22,0))-1&gt;=CF$6),-CF14,
IF(AND(CF$6&gt;='Rent Roll'!$K14,EDATE('Rent Roll'!$K14,ROUNDDOWN('Rent Roll'!$M8,0))-1&gt;=CF$6),-CF14,
"-")),"-")</f>
        <v>-</v>
      </c>
      <c r="CG28" s="227" t="str">
        <f>IFERROR(
IF(AND(CG$6&gt;='Rent Roll'!$M22,EDATE('Rent Roll'!$M22,ROUNDDOWN('Rent Roll'!$Q22,0))-1&gt;=CG$6),-CG14,
IF(AND(CG$6&gt;='Rent Roll'!$K14,EDATE('Rent Roll'!$K14,ROUNDDOWN('Rent Roll'!$M8,0))-1&gt;=CG$6),-CG14,
"-")),"-")</f>
        <v>-</v>
      </c>
      <c r="CH28" s="227" t="str">
        <f>IFERROR(
IF(AND(CH$6&gt;='Rent Roll'!$M22,EDATE('Rent Roll'!$M22,ROUNDDOWN('Rent Roll'!$Q22,0))-1&gt;=CH$6),-CH14,
IF(AND(CH$6&gt;='Rent Roll'!$K14,EDATE('Rent Roll'!$K14,ROUNDDOWN('Rent Roll'!$M8,0))-1&gt;=CH$6),-CH14,
"-")),"-")</f>
        <v>-</v>
      </c>
      <c r="CI28" s="227" t="str">
        <f>IFERROR(
IF(AND(CI$6&gt;='Rent Roll'!$M22,EDATE('Rent Roll'!$M22,ROUNDDOWN('Rent Roll'!$Q22,0))-1&gt;=CI$6),-CI14,
IF(AND(CI$6&gt;='Rent Roll'!$K14,EDATE('Rent Roll'!$K14,ROUNDDOWN('Rent Roll'!$M8,0))-1&gt;=CI$6),-CI14,
"-")),"-")</f>
        <v>-</v>
      </c>
      <c r="CJ28" s="227" t="str">
        <f>IFERROR(
IF(AND(CJ$6&gt;='Rent Roll'!$M22,EDATE('Rent Roll'!$M22,ROUNDDOWN('Rent Roll'!$Q22,0))-1&gt;=CJ$6),-CJ14,
IF(AND(CJ$6&gt;='Rent Roll'!$K14,EDATE('Rent Roll'!$K14,ROUNDDOWN('Rent Roll'!$M8,0))-1&gt;=CJ$6),-CJ14,
"-")),"-")</f>
        <v>-</v>
      </c>
      <c r="CK28" s="227" t="str">
        <f>IFERROR(
IF(AND(CK$6&gt;='Rent Roll'!$M22,EDATE('Rent Roll'!$M22,ROUNDDOWN('Rent Roll'!$Q22,0))-1&gt;=CK$6),-CK14,
IF(AND(CK$6&gt;='Rent Roll'!$K14,EDATE('Rent Roll'!$K14,ROUNDDOWN('Rent Roll'!$M8,0))-1&gt;=CK$6),-CK14,
"-")),"-")</f>
        <v>-</v>
      </c>
      <c r="CL28" s="227" t="str">
        <f>IFERROR(
IF(AND(CL$6&gt;='Rent Roll'!$M22,EDATE('Rent Roll'!$M22,ROUNDDOWN('Rent Roll'!$Q22,0))-1&gt;=CL$6),-CL14,
IF(AND(CL$6&gt;='Rent Roll'!$K14,EDATE('Rent Roll'!$K14,ROUNDDOWN('Rent Roll'!$M8,0))-1&gt;=CL$6),-CL14,
"-")),"-")</f>
        <v>-</v>
      </c>
      <c r="CM28" s="227" t="str">
        <f>IFERROR(
IF(AND(CM$6&gt;='Rent Roll'!$M22,EDATE('Rent Roll'!$M22,ROUNDDOWN('Rent Roll'!$Q22,0))-1&gt;=CM$6),-CM14,
IF(AND(CM$6&gt;='Rent Roll'!$K14,EDATE('Rent Roll'!$K14,ROUNDDOWN('Rent Roll'!$M8,0))-1&gt;=CM$6),-CM14,
"-")),"-")</f>
        <v>-</v>
      </c>
      <c r="CN28" s="227" t="str">
        <f>IFERROR(
IF(AND(CN$6&gt;='Rent Roll'!$M22,EDATE('Rent Roll'!$M22,ROUNDDOWN('Rent Roll'!$Q22,0))-1&gt;=CN$6),-CN14,
IF(AND(CN$6&gt;='Rent Roll'!$K14,EDATE('Rent Roll'!$K14,ROUNDDOWN('Rent Roll'!$M8,0))-1&gt;=CN$6),-CN14,
"-")),"-")</f>
        <v>-</v>
      </c>
      <c r="CO28" s="227" t="str">
        <f>IFERROR(
IF(AND(CO$6&gt;='Rent Roll'!$M22,EDATE('Rent Roll'!$M22,ROUNDDOWN('Rent Roll'!$Q22,0))-1&gt;=CO$6),-CO14,
IF(AND(CO$6&gt;='Rent Roll'!$K14,EDATE('Rent Roll'!$K14,ROUNDDOWN('Rent Roll'!$M8,0))-1&gt;=CO$6),-CO14,
"-")),"-")</f>
        <v>-</v>
      </c>
      <c r="CP28" s="227" t="str">
        <f>IFERROR(
IF(AND(CP$6&gt;='Rent Roll'!$M22,EDATE('Rent Roll'!$M22,ROUNDDOWN('Rent Roll'!$Q22,0))-1&gt;=CP$6),-CP14,
IF(AND(CP$6&gt;='Rent Roll'!$K14,EDATE('Rent Roll'!$K14,ROUNDDOWN('Rent Roll'!$M8,0))-1&gt;=CP$6),-CP14,
"-")),"-")</f>
        <v>-</v>
      </c>
      <c r="CQ28" s="227" t="str">
        <f>IFERROR(
IF(AND(CQ$6&gt;='Rent Roll'!$M22,EDATE('Rent Roll'!$M22,ROUNDDOWN('Rent Roll'!$Q22,0))-1&gt;=CQ$6),-CQ14,
IF(AND(CQ$6&gt;='Rent Roll'!$K14,EDATE('Rent Roll'!$K14,ROUNDDOWN('Rent Roll'!$M8,0))-1&gt;=CQ$6),-CQ14,
"-")),"-")</f>
        <v>-</v>
      </c>
      <c r="CR28" s="227" t="str">
        <f>IFERROR(
IF(AND(CR$6&gt;='Rent Roll'!$M22,EDATE('Rent Roll'!$M22,ROUNDDOWN('Rent Roll'!$Q22,0))-1&gt;=CR$6),-CR14,
IF(AND(CR$6&gt;='Rent Roll'!$K14,EDATE('Rent Roll'!$K14,ROUNDDOWN('Rent Roll'!$M8,0))-1&gt;=CR$6),-CR14,
"-")),"-")</f>
        <v>-</v>
      </c>
      <c r="CS28" s="227" t="str">
        <f>IFERROR(
IF(AND(CS$6&gt;='Rent Roll'!$M22,EDATE('Rent Roll'!$M22,ROUNDDOWN('Rent Roll'!$Q22,0))-1&gt;=CS$6),-CS14,
IF(AND(CS$6&gt;='Rent Roll'!$K14,EDATE('Rent Roll'!$K14,ROUNDDOWN('Rent Roll'!$M8,0))-1&gt;=CS$6),-CS14,
"-")),"-")</f>
        <v>-</v>
      </c>
      <c r="CT28" s="227" t="str">
        <f>IFERROR(
IF(AND(CT$6&gt;='Rent Roll'!$M22,EDATE('Rent Roll'!$M22,ROUNDDOWN('Rent Roll'!$Q22,0))-1&gt;=CT$6),-CT14,
IF(AND(CT$6&gt;='Rent Roll'!$K14,EDATE('Rent Roll'!$K14,ROUNDDOWN('Rent Roll'!$M8,0))-1&gt;=CT$6),-CT14,
"-")),"-")</f>
        <v>-</v>
      </c>
      <c r="CU28" s="227" t="str">
        <f>IFERROR(
IF(AND(CU$6&gt;='Rent Roll'!$M22,EDATE('Rent Roll'!$M22,ROUNDDOWN('Rent Roll'!$Q22,0))-1&gt;=CU$6),-CU14,
IF(AND(CU$6&gt;='Rent Roll'!$K14,EDATE('Rent Roll'!$K14,ROUNDDOWN('Rent Roll'!$M8,0))-1&gt;=CU$6),-CU14,
"-")),"-")</f>
        <v>-</v>
      </c>
      <c r="CV28" s="227" t="str">
        <f>IFERROR(
IF(AND(CV$6&gt;='Rent Roll'!$M22,EDATE('Rent Roll'!$M22,ROUNDDOWN('Rent Roll'!$Q22,0))-1&gt;=CV$6),-CV14,
IF(AND(CV$6&gt;='Rent Roll'!$K14,EDATE('Rent Roll'!$K14,ROUNDDOWN('Rent Roll'!$M8,0))-1&gt;=CV$6),-CV14,
"-")),"-")</f>
        <v>-</v>
      </c>
      <c r="CW28" s="227" t="str">
        <f>IFERROR(
IF(AND(CW$6&gt;='Rent Roll'!$M22,EDATE('Rent Roll'!$M22,ROUNDDOWN('Rent Roll'!$Q22,0))-1&gt;=CW$6),-CW14,
IF(AND(CW$6&gt;='Rent Roll'!$K14,EDATE('Rent Roll'!$K14,ROUNDDOWN('Rent Roll'!$M8,0))-1&gt;=CW$6),-CW14,
"-")),"-")</f>
        <v>-</v>
      </c>
      <c r="CX28" s="227" t="str">
        <f>IFERROR(
IF(AND(CX$6&gt;='Rent Roll'!$M22,EDATE('Rent Roll'!$M22,ROUNDDOWN('Rent Roll'!$Q22,0))-1&gt;=CX$6),-CX14,
IF(AND(CX$6&gt;='Rent Roll'!$K14,EDATE('Rent Roll'!$K14,ROUNDDOWN('Rent Roll'!$M8,0))-1&gt;=CX$6),-CX14,
"-")),"-")</f>
        <v>-</v>
      </c>
      <c r="CY28" s="227" t="str">
        <f>IFERROR(
IF(AND(CY$6&gt;='Rent Roll'!$M22,EDATE('Rent Roll'!$M22,ROUNDDOWN('Rent Roll'!$Q22,0))-1&gt;=CY$6),-CY14,
IF(AND(CY$6&gt;='Rent Roll'!$K14,EDATE('Rent Roll'!$K14,ROUNDDOWN('Rent Roll'!$M8,0))-1&gt;=CY$6),-CY14,
"-")),"-")</f>
        <v>-</v>
      </c>
      <c r="CZ28" s="227" t="str">
        <f>IFERROR(
IF(AND(CZ$6&gt;='Rent Roll'!$M22,EDATE('Rent Roll'!$M22,ROUNDDOWN('Rent Roll'!$Q22,0))-1&gt;=CZ$6),-CZ14,
IF(AND(CZ$6&gt;='Rent Roll'!$K14,EDATE('Rent Roll'!$K14,ROUNDDOWN('Rent Roll'!$M8,0))-1&gt;=CZ$6),-CZ14,
"-")),"-")</f>
        <v>-</v>
      </c>
      <c r="DA28" s="227" t="str">
        <f>IFERROR(
IF(AND(DA$6&gt;='Rent Roll'!$M22,EDATE('Rent Roll'!$M22,ROUNDDOWN('Rent Roll'!$Q22,0))-1&gt;=DA$6),-DA14,
IF(AND(DA$6&gt;='Rent Roll'!$K14,EDATE('Rent Roll'!$K14,ROUNDDOWN('Rent Roll'!$M8,0))-1&gt;=DA$6),-DA14,
"-")),"-")</f>
        <v>-</v>
      </c>
      <c r="DB28" s="227" t="str">
        <f>IFERROR(
IF(AND(DB$6&gt;='Rent Roll'!$M22,EDATE('Rent Roll'!$M22,ROUNDDOWN('Rent Roll'!$Q22,0))-1&gt;=DB$6),-DB14,
IF(AND(DB$6&gt;='Rent Roll'!$K14,EDATE('Rent Roll'!$K14,ROUNDDOWN('Rent Roll'!$M8,0))-1&gt;=DB$6),-DB14,
"-")),"-")</f>
        <v>-</v>
      </c>
      <c r="DC28" s="227" t="str">
        <f>IFERROR(
IF(AND(DC$6&gt;='Rent Roll'!$M22,EDATE('Rent Roll'!$M22,ROUNDDOWN('Rent Roll'!$Q22,0))-1&gt;=DC$6),-DC14,
IF(AND(DC$6&gt;='Rent Roll'!$K14,EDATE('Rent Roll'!$K14,ROUNDDOWN('Rent Roll'!$M8,0))-1&gt;=DC$6),-DC14,
"-")),"-")</f>
        <v>-</v>
      </c>
      <c r="DD28" s="227" t="str">
        <f>IFERROR(
IF(AND(DD$6&gt;='Rent Roll'!$M22,EDATE('Rent Roll'!$M22,ROUNDDOWN('Rent Roll'!$Q22,0))-1&gt;=DD$6),-DD14,
IF(AND(DD$6&gt;='Rent Roll'!$K14,EDATE('Rent Roll'!$K14,ROUNDDOWN('Rent Roll'!$M8,0))-1&gt;=DD$6),-DD14,
"-")),"-")</f>
        <v>-</v>
      </c>
      <c r="DE28" s="227" t="str">
        <f>IFERROR(
IF(AND(DE$6&gt;='Rent Roll'!$M22,EDATE('Rent Roll'!$M22,ROUNDDOWN('Rent Roll'!$Q22,0))-1&gt;=DE$6),-DE14,
IF(AND(DE$6&gt;='Rent Roll'!$K14,EDATE('Rent Roll'!$K14,ROUNDDOWN('Rent Roll'!$M8,0))-1&gt;=DE$6),-DE14,
"-")),"-")</f>
        <v>-</v>
      </c>
      <c r="DF28" s="227" t="str">
        <f>IFERROR(
IF(AND(DF$6&gt;='Rent Roll'!$M22,EDATE('Rent Roll'!$M22,ROUNDDOWN('Rent Roll'!$Q22,0))-1&gt;=DF$6),-DF14,
IF(AND(DF$6&gt;='Rent Roll'!$K14,EDATE('Rent Roll'!$K14,ROUNDDOWN('Rent Roll'!$M8,0))-1&gt;=DF$6),-DF14,
"-")),"-")</f>
        <v>-</v>
      </c>
      <c r="DG28" s="227" t="str">
        <f>IFERROR(
IF(AND(DG$6&gt;='Rent Roll'!$M22,EDATE('Rent Roll'!$M22,ROUNDDOWN('Rent Roll'!$Q22,0))-1&gt;=DG$6),-DG14,
IF(AND(DG$6&gt;='Rent Roll'!$K14,EDATE('Rent Roll'!$K14,ROUNDDOWN('Rent Roll'!$M8,0))-1&gt;=DG$6),-DG14,
"-")),"-")</f>
        <v>-</v>
      </c>
      <c r="DH28" s="227" t="str">
        <f>IFERROR(
IF(AND(DH$6&gt;='Rent Roll'!$M22,EDATE('Rent Roll'!$M22,ROUNDDOWN('Rent Roll'!$Q22,0))-1&gt;=DH$6),-DH14,
IF(AND(DH$6&gt;='Rent Roll'!$K14,EDATE('Rent Roll'!$K14,ROUNDDOWN('Rent Roll'!$M8,0))-1&gt;=DH$6),-DH14,
"-")),"-")</f>
        <v>-</v>
      </c>
      <c r="DI28" s="227" t="str">
        <f>IFERROR(
IF(AND(DI$6&gt;='Rent Roll'!$M22,EDATE('Rent Roll'!$M22,ROUNDDOWN('Rent Roll'!$Q22,0))-1&gt;=DI$6),-DI14,
IF(AND(DI$6&gt;='Rent Roll'!$K14,EDATE('Rent Roll'!$K14,ROUNDDOWN('Rent Roll'!$M8,0))-1&gt;=DI$6),-DI14,
"-")),"-")</f>
        <v>-</v>
      </c>
      <c r="DJ28" s="227" t="str">
        <f>IFERROR(
IF(AND(DJ$6&gt;='Rent Roll'!$M22,EDATE('Rent Roll'!$M22,ROUNDDOWN('Rent Roll'!$Q22,0))-1&gt;=DJ$6),-DJ14,
IF(AND(DJ$6&gt;='Rent Roll'!$K14,EDATE('Rent Roll'!$K14,ROUNDDOWN('Rent Roll'!$M8,0))-1&gt;=DJ$6),-DJ14,
"-")),"-")</f>
        <v>-</v>
      </c>
      <c r="DK28" s="227" t="str">
        <f>IFERROR(
IF(AND(DK$6&gt;='Rent Roll'!$M22,EDATE('Rent Roll'!$M22,ROUNDDOWN('Rent Roll'!$Q22,0))-1&gt;=DK$6),-DK14,
IF(AND(DK$6&gt;='Rent Roll'!$K14,EDATE('Rent Roll'!$K14,ROUNDDOWN('Rent Roll'!$M8,0))-1&gt;=DK$6),-DK14,
"-")),"-")</f>
        <v>-</v>
      </c>
      <c r="DL28" s="227" t="str">
        <f>IFERROR(
IF(AND(DL$6&gt;='Rent Roll'!$M22,EDATE('Rent Roll'!$M22,ROUNDDOWN('Rent Roll'!$Q22,0))-1&gt;=DL$6),-DL14,
IF(AND(DL$6&gt;='Rent Roll'!$K14,EDATE('Rent Roll'!$K14,ROUNDDOWN('Rent Roll'!$M8,0))-1&gt;=DL$6),-DL14,
"-")),"-")</f>
        <v>-</v>
      </c>
      <c r="DM28" s="227" t="str">
        <f>IFERROR(
IF(AND(DM$6&gt;='Rent Roll'!$M22,EDATE('Rent Roll'!$M22,ROUNDDOWN('Rent Roll'!$Q22,0))-1&gt;=DM$6),-DM14,
IF(AND(DM$6&gt;='Rent Roll'!$K14,EDATE('Rent Roll'!$K14,ROUNDDOWN('Rent Roll'!$M8,0))-1&gt;=DM$6),-DM14,
"-")),"-")</f>
        <v>-</v>
      </c>
      <c r="DN28" s="227" t="str">
        <f>IFERROR(
IF(AND(DN$6&gt;='Rent Roll'!$M22,EDATE('Rent Roll'!$M22,ROUNDDOWN('Rent Roll'!$Q22,0))-1&gt;=DN$6),-DN14,
IF(AND(DN$6&gt;='Rent Roll'!$K14,EDATE('Rent Roll'!$K14,ROUNDDOWN('Rent Roll'!$M8,0))-1&gt;=DN$6),-DN14,
"-")),"-")</f>
        <v>-</v>
      </c>
      <c r="DO28" s="227" t="str">
        <f>IFERROR(
IF(AND(DO$6&gt;='Rent Roll'!$M22,EDATE('Rent Roll'!$M22,ROUNDDOWN('Rent Roll'!$Q22,0))-1&gt;=DO$6),-DO14,
IF(AND(DO$6&gt;='Rent Roll'!$K14,EDATE('Rent Roll'!$K14,ROUNDDOWN('Rent Roll'!$M8,0))-1&gt;=DO$6),-DO14,
"-")),"-")</f>
        <v>-</v>
      </c>
      <c r="DP28" s="227" t="str">
        <f>IFERROR(
IF(AND(DP$6&gt;='Rent Roll'!$M22,EDATE('Rent Roll'!$M22,ROUNDDOWN('Rent Roll'!$Q22,0))-1&gt;=DP$6),-DP14,
IF(AND(DP$6&gt;='Rent Roll'!$K14,EDATE('Rent Roll'!$K14,ROUNDDOWN('Rent Roll'!$M8,0))-1&gt;=DP$6),-DP14,
"-")),"-")</f>
        <v>-</v>
      </c>
      <c r="DQ28" s="227" t="str">
        <f>IFERROR(
IF(AND(DQ$6&gt;='Rent Roll'!$M22,EDATE('Rent Roll'!$M22,ROUNDDOWN('Rent Roll'!$Q22,0))-1&gt;=DQ$6),-DQ14,
IF(AND(DQ$6&gt;='Rent Roll'!$K14,EDATE('Rent Roll'!$K14,ROUNDDOWN('Rent Roll'!$M8,0))-1&gt;=DQ$6),-DQ14,
"-")),"-")</f>
        <v>-</v>
      </c>
      <c r="DR28" s="227" t="str">
        <f>IFERROR(
IF(AND(DR$6&gt;='Rent Roll'!$M22,EDATE('Rent Roll'!$M22,ROUNDDOWN('Rent Roll'!$Q22,0))-1&gt;=DR$6),-DR14,
IF(AND(DR$6&gt;='Rent Roll'!$K14,EDATE('Rent Roll'!$K14,ROUNDDOWN('Rent Roll'!$M8,0))-1&gt;=DR$6),-DR14,
"-")),"-")</f>
        <v>-</v>
      </c>
      <c r="DS28" s="227" t="str">
        <f>IFERROR(
IF(AND(DS$6&gt;='Rent Roll'!$M22,EDATE('Rent Roll'!$M22,ROUNDDOWN('Rent Roll'!$Q22,0))-1&gt;=DS$6),-DS14,
IF(AND(DS$6&gt;='Rent Roll'!$K14,EDATE('Rent Roll'!$K14,ROUNDDOWN('Rent Roll'!$M8,0))-1&gt;=DS$6),-DS14,
"-")),"-")</f>
        <v>-</v>
      </c>
      <c r="DT28" s="227" t="str">
        <f>IFERROR(
IF(AND(DT$6&gt;='Rent Roll'!$M22,EDATE('Rent Roll'!$M22,ROUNDDOWN('Rent Roll'!$Q22,0))-1&gt;=DT$6),-DT14,
IF(AND(DT$6&gt;='Rent Roll'!$K14,EDATE('Rent Roll'!$K14,ROUNDDOWN('Rent Roll'!$M8,0))-1&gt;=DT$6),-DT14,
"-")),"-")</f>
        <v>-</v>
      </c>
      <c r="DU28" s="227" t="str">
        <f>IFERROR(
IF(AND(DU$6&gt;='Rent Roll'!$M22,EDATE('Rent Roll'!$M22,ROUNDDOWN('Rent Roll'!$Q22,0))-1&gt;=DU$6),-DU14,
IF(AND(DU$6&gt;='Rent Roll'!$K14,EDATE('Rent Roll'!$K14,ROUNDDOWN('Rent Roll'!$M8,0))-1&gt;=DU$6),-DU14,
"-")),"-")</f>
        <v>-</v>
      </c>
      <c r="DV28" s="227" t="str">
        <f>IFERROR(
IF(AND(DV$6&gt;='Rent Roll'!$M22,EDATE('Rent Roll'!$M22,ROUNDDOWN('Rent Roll'!$Q22,0))-1&gt;=DV$6),-DV14,
IF(AND(DV$6&gt;='Rent Roll'!$K14,EDATE('Rent Roll'!$K14,ROUNDDOWN('Rent Roll'!$M8,0))-1&gt;=DV$6),-DV14,
"-")),"-")</f>
        <v>-</v>
      </c>
      <c r="DW28" s="227" t="str">
        <f>IFERROR(
IF(AND(DW$6&gt;='Rent Roll'!$M22,EDATE('Rent Roll'!$M22,ROUNDDOWN('Rent Roll'!$Q22,0))-1&gt;=DW$6),-DW14,
IF(AND(DW$6&gt;='Rent Roll'!$K14,EDATE('Rent Roll'!$K14,ROUNDDOWN('Rent Roll'!$M8,0))-1&gt;=DW$6),-DW14,
"-")),"-")</f>
        <v>-</v>
      </c>
      <c r="DX28" s="227" t="str">
        <f>IFERROR(
IF(AND(DX$6&gt;='Rent Roll'!$M22,EDATE('Rent Roll'!$M22,ROUNDDOWN('Rent Roll'!$Q22,0))-1&gt;=DX$6),-DX14,
IF(AND(DX$6&gt;='Rent Roll'!$K14,EDATE('Rent Roll'!$K14,ROUNDDOWN('Rent Roll'!$M8,0))-1&gt;=DX$6),-DX14,
"-")),"-")</f>
        <v>-</v>
      </c>
      <c r="DY28" s="227" t="str">
        <f>IFERROR(
IF(AND(DY$6&gt;='Rent Roll'!$M22,EDATE('Rent Roll'!$M22,ROUNDDOWN('Rent Roll'!$Q22,0))-1&gt;=DY$6),-DY14,
IF(AND(DY$6&gt;='Rent Roll'!$K14,EDATE('Rent Roll'!$K14,ROUNDDOWN('Rent Roll'!$M8,0))-1&gt;=DY$6),-DY14,
"-")),"-")</f>
        <v>-</v>
      </c>
      <c r="DZ28" s="227" t="str">
        <f>IFERROR(
IF(AND(DZ$6&gt;='Rent Roll'!$M22,EDATE('Rent Roll'!$M22,ROUNDDOWN('Rent Roll'!$Q22,0))-1&gt;=DZ$6),-DZ14,
IF(AND(DZ$6&gt;='Rent Roll'!$K14,EDATE('Rent Roll'!$K14,ROUNDDOWN('Rent Roll'!$M8,0))-1&gt;=DZ$6),-DZ14,
"-")),"-")</f>
        <v>-</v>
      </c>
      <c r="EA28" s="227" t="str">
        <f>IFERROR(
IF(AND(EA$6&gt;='Rent Roll'!$M22,EDATE('Rent Roll'!$M22,ROUNDDOWN('Rent Roll'!$Q22,0))-1&gt;=EA$6),-EA14,
IF(AND(EA$6&gt;='Rent Roll'!$K14,EDATE('Rent Roll'!$K14,ROUNDDOWN('Rent Roll'!$M8,0))-1&gt;=EA$6),-EA14,
"-")),"-")</f>
        <v>-</v>
      </c>
      <c r="EB28" s="227" t="str">
        <f>IFERROR(
IF(AND(EB$6&gt;='Rent Roll'!$M22,EDATE('Rent Roll'!$M22,ROUNDDOWN('Rent Roll'!$Q22,0))-1&gt;=EB$6),-EB14,
IF(AND(EB$6&gt;='Rent Roll'!$K14,EDATE('Rent Roll'!$K14,ROUNDDOWN('Rent Roll'!$M8,0))-1&gt;=EB$6),-EB14,
"-")),"-")</f>
        <v>-</v>
      </c>
      <c r="EC28" s="227" t="str">
        <f>IFERROR(
IF(AND(EC$6&gt;='Rent Roll'!$M22,EDATE('Rent Roll'!$M22,ROUNDDOWN('Rent Roll'!$Q22,0))-1&gt;=EC$6),-EC14,
IF(AND(EC$6&gt;='Rent Roll'!$K14,EDATE('Rent Roll'!$K14,ROUNDDOWN('Rent Roll'!$M8,0))-1&gt;=EC$6),-EC14,
"-")),"-")</f>
        <v>-</v>
      </c>
      <c r="ED28" s="227" t="str">
        <f>IFERROR(
IF(AND(ED$6&gt;='Rent Roll'!$M22,EDATE('Rent Roll'!$M22,ROUNDDOWN('Rent Roll'!$Q22,0))-1&gt;=ED$6),-ED14,
IF(AND(ED$6&gt;='Rent Roll'!$K14,EDATE('Rent Roll'!$K14,ROUNDDOWN('Rent Roll'!$M8,0))-1&gt;=ED$6),-ED14,
"-")),"-")</f>
        <v>-</v>
      </c>
      <c r="EE28" s="227" t="str">
        <f>IFERROR(
IF(AND(EE$6&gt;='Rent Roll'!$M22,EDATE('Rent Roll'!$M22,ROUNDDOWN('Rent Roll'!$Q22,0))-1&gt;=EE$6),-EE14,
IF(AND(EE$6&gt;='Rent Roll'!$K14,EDATE('Rent Roll'!$K14,ROUNDDOWN('Rent Roll'!$M8,0))-1&gt;=EE$6),-EE14,
"-")),"-")</f>
        <v>-</v>
      </c>
      <c r="EF28" s="227" t="str">
        <f>IFERROR(
IF(AND(EF$6&gt;='Rent Roll'!$M22,EDATE('Rent Roll'!$M22,ROUNDDOWN('Rent Roll'!$Q22,0))-1&gt;=EF$6),-EF14,
IF(AND(EF$6&gt;='Rent Roll'!$K14,EDATE('Rent Roll'!$K14,ROUNDDOWN('Rent Roll'!$M8,0))-1&gt;=EF$6),-EF14,
"-")),"-")</f>
        <v>-</v>
      </c>
      <c r="EG28" s="224" t="str">
        <f>IFERROR(
IF(AND(EG$6&gt;='Rent Roll'!$M22,EDATE('Rent Roll'!$M22,ROUNDDOWN('Rent Roll'!$Q22,0))-1&gt;=EG$6),-EG14,
IF(AND(EG$6&gt;='Rent Roll'!$K14,EDATE('Rent Roll'!$K14,ROUNDDOWN('Rent Roll'!$M8,0))-1&gt;=EG$6),-EG14,
"-")),"-")</f>
        <v>-</v>
      </c>
      <c r="EH28" s="277" t="s">
        <v>106</v>
      </c>
    </row>
    <row r="29" spans="2:138" ht="15" x14ac:dyDescent="0.25">
      <c r="B29" s="735"/>
      <c r="C29" s="736"/>
      <c r="D29" s="737" t="str">
        <f>CONCATENATE('Rent Roll'!B9&amp;" - "&amp;'Rent Roll'!C9)</f>
        <v xml:space="preserve"> - </v>
      </c>
      <c r="E29" s="21">
        <f t="shared" si="30"/>
        <v>0</v>
      </c>
      <c r="F29" s="227" t="str">
        <f>IFERROR(
IF(AND(F$6&gt;='Rent Roll'!$M23,EDATE('Rent Roll'!$M23,ROUNDDOWN('Rent Roll'!$Q23,0))-1&gt;=F$6),-F15,
IF(AND(F$6&gt;='Rent Roll'!$K15,EDATE('Rent Roll'!$K15,ROUNDDOWN('Rent Roll'!$M9,0))-1&gt;=F$6),-F15,
"-")),"-")</f>
        <v>-</v>
      </c>
      <c r="G29" s="227" t="str">
        <f>IFERROR(
IF(AND(G$6&gt;='Rent Roll'!$M23,EDATE('Rent Roll'!$M23,ROUNDDOWN('Rent Roll'!$Q23,0))-1&gt;=G$6),-G15,
IF(AND(G$6&gt;='Rent Roll'!$K15,EDATE('Rent Roll'!$K15,ROUNDDOWN('Rent Roll'!$M9,0))-1&gt;=G$6),-G15,
"-")),"-")</f>
        <v>-</v>
      </c>
      <c r="H29" s="227" t="str">
        <f>IFERROR(
IF(AND(H$6&gt;='Rent Roll'!$M23,EDATE('Rent Roll'!$M23,ROUNDDOWN('Rent Roll'!$Q23,0))-1&gt;=H$6),-H15,
IF(AND(H$6&gt;='Rent Roll'!$K15,EDATE('Rent Roll'!$K15,ROUNDDOWN('Rent Roll'!$M9,0))-1&gt;=H$6),-H15,
"-")),"-")</f>
        <v>-</v>
      </c>
      <c r="I29" s="227" t="str">
        <f>IFERROR(
IF(AND(I$6&gt;='Rent Roll'!$M23,EDATE('Rent Roll'!$M23,ROUNDDOWN('Rent Roll'!$Q23,0))-1&gt;=I$6),-I15,
IF(AND(I$6&gt;='Rent Roll'!$K15,EDATE('Rent Roll'!$K15,ROUNDDOWN('Rent Roll'!$M9,0))-1&gt;=I$6),-I15,
"-")),"-")</f>
        <v>-</v>
      </c>
      <c r="J29" s="227" t="str">
        <f>IFERROR(
IF(AND(J$6&gt;='Rent Roll'!$M23,EDATE('Rent Roll'!$M23,ROUNDDOWN('Rent Roll'!$Q23,0))-1&gt;=J$6),-J15,
IF(AND(J$6&gt;='Rent Roll'!$K15,EDATE('Rent Roll'!$K15,ROUNDDOWN('Rent Roll'!$M9,0))-1&gt;=J$6),-J15,
"-")),"-")</f>
        <v>-</v>
      </c>
      <c r="K29" s="227" t="str">
        <f>IFERROR(
IF(AND(K$6&gt;='Rent Roll'!$M23,EDATE('Rent Roll'!$M23,ROUNDDOWN('Rent Roll'!$Q23,0))-1&gt;=K$6),-K15,
IF(AND(K$6&gt;='Rent Roll'!$K15,EDATE('Rent Roll'!$K15,ROUNDDOWN('Rent Roll'!$M9,0))-1&gt;=K$6),-K15,
"-")),"-")</f>
        <v>-</v>
      </c>
      <c r="L29" s="227" t="str">
        <f>IFERROR(
IF(AND(L$6&gt;='Rent Roll'!$M23,EDATE('Rent Roll'!$M23,ROUNDDOWN('Rent Roll'!$Q23,0))-1&gt;=L$6),-L15,
IF(AND(L$6&gt;='Rent Roll'!$K15,EDATE('Rent Roll'!$K15,ROUNDDOWN('Rent Roll'!$M9,0))-1&gt;=L$6),-L15,
"-")),"-")</f>
        <v>-</v>
      </c>
      <c r="M29" s="227" t="str">
        <f>IFERROR(
IF(AND(M$6&gt;='Rent Roll'!$M23,EDATE('Rent Roll'!$M23,ROUNDDOWN('Rent Roll'!$Q23,0))-1&gt;=M$6),-M15,
IF(AND(M$6&gt;='Rent Roll'!$K15,EDATE('Rent Roll'!$K15,ROUNDDOWN('Rent Roll'!$M9,0))-1&gt;=M$6),-M15,
"-")),"-")</f>
        <v>-</v>
      </c>
      <c r="N29" s="227" t="str">
        <f>IFERROR(
IF(AND(N$6&gt;='Rent Roll'!$M23,EDATE('Rent Roll'!$M23,ROUNDDOWN('Rent Roll'!$Q23,0))-1&gt;=N$6),-N15,
IF(AND(N$6&gt;='Rent Roll'!$K15,EDATE('Rent Roll'!$K15,ROUNDDOWN('Rent Roll'!$M9,0))-1&gt;=N$6),-N15,
"-")),"-")</f>
        <v>-</v>
      </c>
      <c r="O29" s="227" t="str">
        <f>IFERROR(
IF(AND(O$6&gt;='Rent Roll'!$M23,EDATE('Rent Roll'!$M23,ROUNDDOWN('Rent Roll'!$Q23,0))-1&gt;=O$6),-O15,
IF(AND(O$6&gt;='Rent Roll'!$K15,EDATE('Rent Roll'!$K15,ROUNDDOWN('Rent Roll'!$M9,0))-1&gt;=O$6),-O15,
"-")),"-")</f>
        <v>-</v>
      </c>
      <c r="P29" s="227" t="str">
        <f>IFERROR(
IF(AND(P$6&gt;='Rent Roll'!$M23,EDATE('Rent Roll'!$M23,ROUNDDOWN('Rent Roll'!$Q23,0))-1&gt;=P$6),-P15,
IF(AND(P$6&gt;='Rent Roll'!$K15,EDATE('Rent Roll'!$K15,ROUNDDOWN('Rent Roll'!$M9,0))-1&gt;=P$6),-P15,
"-")),"-")</f>
        <v>-</v>
      </c>
      <c r="Q29" s="227" t="str">
        <f>IFERROR(
IF(AND(Q$6&gt;='Rent Roll'!$M23,EDATE('Rent Roll'!$M23,ROUNDDOWN('Rent Roll'!$Q23,0))-1&gt;=Q$6),-Q15,
IF(AND(Q$6&gt;='Rent Roll'!$K15,EDATE('Rent Roll'!$K15,ROUNDDOWN('Rent Roll'!$M9,0))-1&gt;=Q$6),-Q15,
"-")),"-")</f>
        <v>-</v>
      </c>
      <c r="R29" s="227" t="str">
        <f>IFERROR(
IF(AND(R$6&gt;='Rent Roll'!$M23,EDATE('Rent Roll'!$M23,ROUNDDOWN('Rent Roll'!$Q23,0))-1&gt;=R$6),-R15,
IF(AND(R$6&gt;='Rent Roll'!$K15,EDATE('Rent Roll'!$K15,ROUNDDOWN('Rent Roll'!$M9,0))-1&gt;=R$6),-R15,
"-")),"-")</f>
        <v>-</v>
      </c>
      <c r="S29" s="227" t="str">
        <f>IFERROR(
IF(AND(S$6&gt;='Rent Roll'!$M23,EDATE('Rent Roll'!$M23,ROUNDDOWN('Rent Roll'!$Q23,0))-1&gt;=S$6),-S15,
IF(AND(S$6&gt;='Rent Roll'!$K15,EDATE('Rent Roll'!$K15,ROUNDDOWN('Rent Roll'!$M9,0))-1&gt;=S$6),-S15,
"-")),"-")</f>
        <v>-</v>
      </c>
      <c r="T29" s="227" t="str">
        <f>IFERROR(
IF(AND(T$6&gt;='Rent Roll'!$M23,EDATE('Rent Roll'!$M23,ROUNDDOWN('Rent Roll'!$Q23,0))-1&gt;=T$6),-T15,
IF(AND(T$6&gt;='Rent Roll'!$K15,EDATE('Rent Roll'!$K15,ROUNDDOWN('Rent Roll'!$M9,0))-1&gt;=T$6),-T15,
"-")),"-")</f>
        <v>-</v>
      </c>
      <c r="U29" s="227" t="str">
        <f>IFERROR(
IF(AND(U$6&gt;='Rent Roll'!$M23,EDATE('Rent Roll'!$M23,ROUNDDOWN('Rent Roll'!$Q23,0))-1&gt;=U$6),-U15,
IF(AND(U$6&gt;='Rent Roll'!$K15,EDATE('Rent Roll'!$K15,ROUNDDOWN('Rent Roll'!$M9,0))-1&gt;=U$6),-U15,
"-")),"-")</f>
        <v>-</v>
      </c>
      <c r="V29" s="227" t="str">
        <f>IFERROR(
IF(AND(V$6&gt;='Rent Roll'!$M23,EDATE('Rent Roll'!$M23,ROUNDDOWN('Rent Roll'!$Q23,0))-1&gt;=V$6),-V15,
IF(AND(V$6&gt;='Rent Roll'!$K15,EDATE('Rent Roll'!$K15,ROUNDDOWN('Rent Roll'!$M9,0))-1&gt;=V$6),-V15,
"-")),"-")</f>
        <v>-</v>
      </c>
      <c r="W29" s="227" t="str">
        <f>IFERROR(
IF(AND(W$6&gt;='Rent Roll'!$M23,EDATE('Rent Roll'!$M23,ROUNDDOWN('Rent Roll'!$Q23,0))-1&gt;=W$6),-W15,
IF(AND(W$6&gt;='Rent Roll'!$K15,EDATE('Rent Roll'!$K15,ROUNDDOWN('Rent Roll'!$M9,0))-1&gt;=W$6),-W15,
"-")),"-")</f>
        <v>-</v>
      </c>
      <c r="X29" s="227" t="str">
        <f>IFERROR(
IF(AND(X$6&gt;='Rent Roll'!$M23,EDATE('Rent Roll'!$M23,ROUNDDOWN('Rent Roll'!$Q23,0))-1&gt;=X$6),-X15,
IF(AND(X$6&gt;='Rent Roll'!$K15,EDATE('Rent Roll'!$K15,ROUNDDOWN('Rent Roll'!$M9,0))-1&gt;=X$6),-X15,
"-")),"-")</f>
        <v>-</v>
      </c>
      <c r="Y29" s="227" t="str">
        <f>IFERROR(
IF(AND(Y$6&gt;='Rent Roll'!$M23,EDATE('Rent Roll'!$M23,ROUNDDOWN('Rent Roll'!$Q23,0))-1&gt;=Y$6),-Y15,
IF(AND(Y$6&gt;='Rent Roll'!$K15,EDATE('Rent Roll'!$K15,ROUNDDOWN('Rent Roll'!$M9,0))-1&gt;=Y$6),-Y15,
"-")),"-")</f>
        <v>-</v>
      </c>
      <c r="Z29" s="227" t="str">
        <f>IFERROR(
IF(AND(Z$6&gt;='Rent Roll'!$M23,EDATE('Rent Roll'!$M23,ROUNDDOWN('Rent Roll'!$Q23,0))-1&gt;=Z$6),-Z15,
IF(AND(Z$6&gt;='Rent Roll'!$K15,EDATE('Rent Roll'!$K15,ROUNDDOWN('Rent Roll'!$M9,0))-1&gt;=Z$6),-Z15,
"-")),"-")</f>
        <v>-</v>
      </c>
      <c r="AA29" s="227" t="str">
        <f>IFERROR(
IF(AND(AA$6&gt;='Rent Roll'!$M23,EDATE('Rent Roll'!$M23,ROUNDDOWN('Rent Roll'!$Q23,0))-1&gt;=AA$6),-AA15,
IF(AND(AA$6&gt;='Rent Roll'!$K15,EDATE('Rent Roll'!$K15,ROUNDDOWN('Rent Roll'!$M9,0))-1&gt;=AA$6),-AA15,
"-")),"-")</f>
        <v>-</v>
      </c>
      <c r="AB29" s="227" t="str">
        <f>IFERROR(
IF(AND(AB$6&gt;='Rent Roll'!$M23,EDATE('Rent Roll'!$M23,ROUNDDOWN('Rent Roll'!$Q23,0))-1&gt;=AB$6),-AB15,
IF(AND(AB$6&gt;='Rent Roll'!$K15,EDATE('Rent Roll'!$K15,ROUNDDOWN('Rent Roll'!$M9,0))-1&gt;=AB$6),-AB15,
"-")),"-")</f>
        <v>-</v>
      </c>
      <c r="AC29" s="227" t="str">
        <f>IFERROR(
IF(AND(AC$6&gt;='Rent Roll'!$M23,EDATE('Rent Roll'!$M23,ROUNDDOWN('Rent Roll'!$Q23,0))-1&gt;=AC$6),-AC15,
IF(AND(AC$6&gt;='Rent Roll'!$K15,EDATE('Rent Roll'!$K15,ROUNDDOWN('Rent Roll'!$M9,0))-1&gt;=AC$6),-AC15,
"-")),"-")</f>
        <v>-</v>
      </c>
      <c r="AD29" s="227" t="str">
        <f>IFERROR(
IF(AND(AD$6&gt;='Rent Roll'!$M23,EDATE('Rent Roll'!$M23,ROUNDDOWN('Rent Roll'!$Q23,0))-1&gt;=AD$6),-AD15,
IF(AND(AD$6&gt;='Rent Roll'!$K15,EDATE('Rent Roll'!$K15,ROUNDDOWN('Rent Roll'!$M9,0))-1&gt;=AD$6),-AD15,
"-")),"-")</f>
        <v>-</v>
      </c>
      <c r="AE29" s="227" t="str">
        <f>IFERROR(
IF(AND(AE$6&gt;='Rent Roll'!$M23,EDATE('Rent Roll'!$M23,ROUNDDOWN('Rent Roll'!$Q23,0))-1&gt;=AE$6),-AE15,
IF(AND(AE$6&gt;='Rent Roll'!$K15,EDATE('Rent Roll'!$K15,ROUNDDOWN('Rent Roll'!$M9,0))-1&gt;=AE$6),-AE15,
"-")),"-")</f>
        <v>-</v>
      </c>
      <c r="AF29" s="227" t="str">
        <f>IFERROR(
IF(AND(AF$6&gt;='Rent Roll'!$M23,EDATE('Rent Roll'!$M23,ROUNDDOWN('Rent Roll'!$Q23,0))-1&gt;=AF$6),-AF15,
IF(AND(AF$6&gt;='Rent Roll'!$K15,EDATE('Rent Roll'!$K15,ROUNDDOWN('Rent Roll'!$M9,0))-1&gt;=AF$6),-AF15,
"-")),"-")</f>
        <v>-</v>
      </c>
      <c r="AG29" s="227" t="str">
        <f>IFERROR(
IF(AND(AG$6&gt;='Rent Roll'!$M23,EDATE('Rent Roll'!$M23,ROUNDDOWN('Rent Roll'!$Q23,0))-1&gt;=AG$6),-AG15,
IF(AND(AG$6&gt;='Rent Roll'!$K15,EDATE('Rent Roll'!$K15,ROUNDDOWN('Rent Roll'!$M9,0))-1&gt;=AG$6),-AG15,
"-")),"-")</f>
        <v>-</v>
      </c>
      <c r="AH29" s="227" t="str">
        <f>IFERROR(
IF(AND(AH$6&gt;='Rent Roll'!$M23,EDATE('Rent Roll'!$M23,ROUNDDOWN('Rent Roll'!$Q23,0))-1&gt;=AH$6),-AH15,
IF(AND(AH$6&gt;='Rent Roll'!$K15,EDATE('Rent Roll'!$K15,ROUNDDOWN('Rent Roll'!$M9,0))-1&gt;=AH$6),-AH15,
"-")),"-")</f>
        <v>-</v>
      </c>
      <c r="AI29" s="227" t="str">
        <f>IFERROR(
IF(AND(AI$6&gt;='Rent Roll'!$M23,EDATE('Rent Roll'!$M23,ROUNDDOWN('Rent Roll'!$Q23,0))-1&gt;=AI$6),-AI15,
IF(AND(AI$6&gt;='Rent Roll'!$K15,EDATE('Rent Roll'!$K15,ROUNDDOWN('Rent Roll'!$M9,0))-1&gt;=AI$6),-AI15,
"-")),"-")</f>
        <v>-</v>
      </c>
      <c r="AJ29" s="227" t="str">
        <f>IFERROR(
IF(AND(AJ$6&gt;='Rent Roll'!$M23,EDATE('Rent Roll'!$M23,ROUNDDOWN('Rent Roll'!$Q23,0))-1&gt;=AJ$6),-AJ15,
IF(AND(AJ$6&gt;='Rent Roll'!$K15,EDATE('Rent Roll'!$K15,ROUNDDOWN('Rent Roll'!$M9,0))-1&gt;=AJ$6),-AJ15,
"-")),"-")</f>
        <v>-</v>
      </c>
      <c r="AK29" s="227" t="str">
        <f>IFERROR(
IF(AND(AK$6&gt;='Rent Roll'!$M23,EDATE('Rent Roll'!$M23,ROUNDDOWN('Rent Roll'!$Q23,0))-1&gt;=AK$6),-AK15,
IF(AND(AK$6&gt;='Rent Roll'!$K15,EDATE('Rent Roll'!$K15,ROUNDDOWN('Rent Roll'!$M9,0))-1&gt;=AK$6),-AK15,
"-")),"-")</f>
        <v>-</v>
      </c>
      <c r="AL29" s="227" t="str">
        <f>IFERROR(
IF(AND(AL$6&gt;='Rent Roll'!$M23,EDATE('Rent Roll'!$M23,ROUNDDOWN('Rent Roll'!$Q23,0))-1&gt;=AL$6),-AL15,
IF(AND(AL$6&gt;='Rent Roll'!$K15,EDATE('Rent Roll'!$K15,ROUNDDOWN('Rent Roll'!$M9,0))-1&gt;=AL$6),-AL15,
"-")),"-")</f>
        <v>-</v>
      </c>
      <c r="AM29" s="227" t="str">
        <f>IFERROR(
IF(AND(AM$6&gt;='Rent Roll'!$M23,EDATE('Rent Roll'!$M23,ROUNDDOWN('Rent Roll'!$Q23,0))-1&gt;=AM$6),-AM15,
IF(AND(AM$6&gt;='Rent Roll'!$K15,EDATE('Rent Roll'!$K15,ROUNDDOWN('Rent Roll'!$M9,0))-1&gt;=AM$6),-AM15,
"-")),"-")</f>
        <v>-</v>
      </c>
      <c r="AN29" s="227" t="str">
        <f>IFERROR(
IF(AND(AN$6&gt;='Rent Roll'!$M23,EDATE('Rent Roll'!$M23,ROUNDDOWN('Rent Roll'!$Q23,0))-1&gt;=AN$6),-AN15,
IF(AND(AN$6&gt;='Rent Roll'!$K15,EDATE('Rent Roll'!$K15,ROUNDDOWN('Rent Roll'!$M9,0))-1&gt;=AN$6),-AN15,
"-")),"-")</f>
        <v>-</v>
      </c>
      <c r="AO29" s="227" t="str">
        <f>IFERROR(
IF(AND(AO$6&gt;='Rent Roll'!$M23,EDATE('Rent Roll'!$M23,ROUNDDOWN('Rent Roll'!$Q23,0))-1&gt;=AO$6),-AO15,
IF(AND(AO$6&gt;='Rent Roll'!$K15,EDATE('Rent Roll'!$K15,ROUNDDOWN('Rent Roll'!$M9,0))-1&gt;=AO$6),-AO15,
"-")),"-")</f>
        <v>-</v>
      </c>
      <c r="AP29" s="227" t="str">
        <f>IFERROR(
IF(AND(AP$6&gt;='Rent Roll'!$M23,EDATE('Rent Roll'!$M23,ROUNDDOWN('Rent Roll'!$Q23,0))-1&gt;=AP$6),-AP15,
IF(AND(AP$6&gt;='Rent Roll'!$K15,EDATE('Rent Roll'!$K15,ROUNDDOWN('Rent Roll'!$M9,0))-1&gt;=AP$6),-AP15,
"-")),"-")</f>
        <v>-</v>
      </c>
      <c r="AQ29" s="227" t="str">
        <f>IFERROR(
IF(AND(AQ$6&gt;='Rent Roll'!$M23,EDATE('Rent Roll'!$M23,ROUNDDOWN('Rent Roll'!$Q23,0))-1&gt;=AQ$6),-AQ15,
IF(AND(AQ$6&gt;='Rent Roll'!$K15,EDATE('Rent Roll'!$K15,ROUNDDOWN('Rent Roll'!$M9,0))-1&gt;=AQ$6),-AQ15,
"-")),"-")</f>
        <v>-</v>
      </c>
      <c r="AR29" s="227" t="str">
        <f>IFERROR(
IF(AND(AR$6&gt;='Rent Roll'!$M23,EDATE('Rent Roll'!$M23,ROUNDDOWN('Rent Roll'!$Q23,0))-1&gt;=AR$6),-AR15,
IF(AND(AR$6&gt;='Rent Roll'!$K15,EDATE('Rent Roll'!$K15,ROUNDDOWN('Rent Roll'!$M9,0))-1&gt;=AR$6),-AR15,
"-")),"-")</f>
        <v>-</v>
      </c>
      <c r="AS29" s="227" t="str">
        <f>IFERROR(
IF(AND(AS$6&gt;='Rent Roll'!$M23,EDATE('Rent Roll'!$M23,ROUNDDOWN('Rent Roll'!$Q23,0))-1&gt;=AS$6),-AS15,
IF(AND(AS$6&gt;='Rent Roll'!$K15,EDATE('Rent Roll'!$K15,ROUNDDOWN('Rent Roll'!$M9,0))-1&gt;=AS$6),-AS15,
"-")),"-")</f>
        <v>-</v>
      </c>
      <c r="AT29" s="227" t="str">
        <f>IFERROR(
IF(AND(AT$6&gt;='Rent Roll'!$M23,EDATE('Rent Roll'!$M23,ROUNDDOWN('Rent Roll'!$Q23,0))-1&gt;=AT$6),-AT15,
IF(AND(AT$6&gt;='Rent Roll'!$K15,EDATE('Rent Roll'!$K15,ROUNDDOWN('Rent Roll'!$M9,0))-1&gt;=AT$6),-AT15,
"-")),"-")</f>
        <v>-</v>
      </c>
      <c r="AU29" s="227" t="str">
        <f>IFERROR(
IF(AND(AU$6&gt;='Rent Roll'!$M23,EDATE('Rent Roll'!$M23,ROUNDDOWN('Rent Roll'!$Q23,0))-1&gt;=AU$6),-AU15,
IF(AND(AU$6&gt;='Rent Roll'!$K15,EDATE('Rent Roll'!$K15,ROUNDDOWN('Rent Roll'!$M9,0))-1&gt;=AU$6),-AU15,
"-")),"-")</f>
        <v>-</v>
      </c>
      <c r="AV29" s="227" t="str">
        <f>IFERROR(
IF(AND(AV$6&gt;='Rent Roll'!$M23,EDATE('Rent Roll'!$M23,ROUNDDOWN('Rent Roll'!$Q23,0))-1&gt;=AV$6),-AV15,
IF(AND(AV$6&gt;='Rent Roll'!$K15,EDATE('Rent Roll'!$K15,ROUNDDOWN('Rent Roll'!$M9,0))-1&gt;=AV$6),-AV15,
"-")),"-")</f>
        <v>-</v>
      </c>
      <c r="AW29" s="227" t="str">
        <f>IFERROR(
IF(AND(AW$6&gt;='Rent Roll'!$M23,EDATE('Rent Roll'!$M23,ROUNDDOWN('Rent Roll'!$Q23,0))-1&gt;=AW$6),-AW15,
IF(AND(AW$6&gt;='Rent Roll'!$K15,EDATE('Rent Roll'!$K15,ROUNDDOWN('Rent Roll'!$M9,0))-1&gt;=AW$6),-AW15,
"-")),"-")</f>
        <v>-</v>
      </c>
      <c r="AX29" s="227" t="str">
        <f>IFERROR(
IF(AND(AX$6&gt;='Rent Roll'!$M23,EDATE('Rent Roll'!$M23,ROUNDDOWN('Rent Roll'!$Q23,0))-1&gt;=AX$6),-AX15,
IF(AND(AX$6&gt;='Rent Roll'!$K15,EDATE('Rent Roll'!$K15,ROUNDDOWN('Rent Roll'!$M9,0))-1&gt;=AX$6),-AX15,
"-")),"-")</f>
        <v>-</v>
      </c>
      <c r="AY29" s="227" t="str">
        <f>IFERROR(
IF(AND(AY$6&gt;='Rent Roll'!$M23,EDATE('Rent Roll'!$M23,ROUNDDOWN('Rent Roll'!$Q23,0))-1&gt;=AY$6),-AY15,
IF(AND(AY$6&gt;='Rent Roll'!$K15,EDATE('Rent Roll'!$K15,ROUNDDOWN('Rent Roll'!$M9,0))-1&gt;=AY$6),-AY15,
"-")),"-")</f>
        <v>-</v>
      </c>
      <c r="AZ29" s="227" t="str">
        <f>IFERROR(
IF(AND(AZ$6&gt;='Rent Roll'!$M23,EDATE('Rent Roll'!$M23,ROUNDDOWN('Rent Roll'!$Q23,0))-1&gt;=AZ$6),-AZ15,
IF(AND(AZ$6&gt;='Rent Roll'!$K15,EDATE('Rent Roll'!$K15,ROUNDDOWN('Rent Roll'!$M9,0))-1&gt;=AZ$6),-AZ15,
"-")),"-")</f>
        <v>-</v>
      </c>
      <c r="BA29" s="227" t="str">
        <f>IFERROR(
IF(AND(BA$6&gt;='Rent Roll'!$M23,EDATE('Rent Roll'!$M23,ROUNDDOWN('Rent Roll'!$Q23,0))-1&gt;=BA$6),-BA15,
IF(AND(BA$6&gt;='Rent Roll'!$K15,EDATE('Rent Roll'!$K15,ROUNDDOWN('Rent Roll'!$M9,0))-1&gt;=BA$6),-BA15,
"-")),"-")</f>
        <v>-</v>
      </c>
      <c r="BB29" s="227" t="str">
        <f>IFERROR(
IF(AND(BB$6&gt;='Rent Roll'!$M23,EDATE('Rent Roll'!$M23,ROUNDDOWN('Rent Roll'!$Q23,0))-1&gt;=BB$6),-BB15,
IF(AND(BB$6&gt;='Rent Roll'!$K15,EDATE('Rent Roll'!$K15,ROUNDDOWN('Rent Roll'!$M9,0))-1&gt;=BB$6),-BB15,
"-")),"-")</f>
        <v>-</v>
      </c>
      <c r="BC29" s="227" t="str">
        <f>IFERROR(
IF(AND(BC$6&gt;='Rent Roll'!$M23,EDATE('Rent Roll'!$M23,ROUNDDOWN('Rent Roll'!$Q23,0))-1&gt;=BC$6),-BC15,
IF(AND(BC$6&gt;='Rent Roll'!$K15,EDATE('Rent Roll'!$K15,ROUNDDOWN('Rent Roll'!$M9,0))-1&gt;=BC$6),-BC15,
"-")),"-")</f>
        <v>-</v>
      </c>
      <c r="BD29" s="227" t="str">
        <f>IFERROR(
IF(AND(BD$6&gt;='Rent Roll'!$M23,EDATE('Rent Roll'!$M23,ROUNDDOWN('Rent Roll'!$Q23,0))-1&gt;=BD$6),-BD15,
IF(AND(BD$6&gt;='Rent Roll'!$K15,EDATE('Rent Roll'!$K15,ROUNDDOWN('Rent Roll'!$M9,0))-1&gt;=BD$6),-BD15,
"-")),"-")</f>
        <v>-</v>
      </c>
      <c r="BE29" s="227" t="str">
        <f>IFERROR(
IF(AND(BE$6&gt;='Rent Roll'!$M23,EDATE('Rent Roll'!$M23,ROUNDDOWN('Rent Roll'!$Q23,0))-1&gt;=BE$6),-BE15,
IF(AND(BE$6&gt;='Rent Roll'!$K15,EDATE('Rent Roll'!$K15,ROUNDDOWN('Rent Roll'!$M9,0))-1&gt;=BE$6),-BE15,
"-")),"-")</f>
        <v>-</v>
      </c>
      <c r="BF29" s="227" t="str">
        <f>IFERROR(
IF(AND(BF$6&gt;='Rent Roll'!$M23,EDATE('Rent Roll'!$M23,ROUNDDOWN('Rent Roll'!$Q23,0))-1&gt;=BF$6),-BF15,
IF(AND(BF$6&gt;='Rent Roll'!$K15,EDATE('Rent Roll'!$K15,ROUNDDOWN('Rent Roll'!$M9,0))-1&gt;=BF$6),-BF15,
"-")),"-")</f>
        <v>-</v>
      </c>
      <c r="BG29" s="227" t="str">
        <f>IFERROR(
IF(AND(BG$6&gt;='Rent Roll'!$M23,EDATE('Rent Roll'!$M23,ROUNDDOWN('Rent Roll'!$Q23,0))-1&gt;=BG$6),-BG15,
IF(AND(BG$6&gt;='Rent Roll'!$K15,EDATE('Rent Roll'!$K15,ROUNDDOWN('Rent Roll'!$M9,0))-1&gt;=BG$6),-BG15,
"-")),"-")</f>
        <v>-</v>
      </c>
      <c r="BH29" s="227" t="str">
        <f>IFERROR(
IF(AND(BH$6&gt;='Rent Roll'!$M23,EDATE('Rent Roll'!$M23,ROUNDDOWN('Rent Roll'!$Q23,0))-1&gt;=BH$6),-BH15,
IF(AND(BH$6&gt;='Rent Roll'!$K15,EDATE('Rent Roll'!$K15,ROUNDDOWN('Rent Roll'!$M9,0))-1&gt;=BH$6),-BH15,
"-")),"-")</f>
        <v>-</v>
      </c>
      <c r="BI29" s="227" t="str">
        <f>IFERROR(
IF(AND(BI$6&gt;='Rent Roll'!$M23,EDATE('Rent Roll'!$M23,ROUNDDOWN('Rent Roll'!$Q23,0))-1&gt;=BI$6),-BI15,
IF(AND(BI$6&gt;='Rent Roll'!$K15,EDATE('Rent Roll'!$K15,ROUNDDOWN('Rent Roll'!$M9,0))-1&gt;=BI$6),-BI15,
"-")),"-")</f>
        <v>-</v>
      </c>
      <c r="BJ29" s="227" t="str">
        <f>IFERROR(
IF(AND(BJ$6&gt;='Rent Roll'!$M23,EDATE('Rent Roll'!$M23,ROUNDDOWN('Rent Roll'!$Q23,0))-1&gt;=BJ$6),-BJ15,
IF(AND(BJ$6&gt;='Rent Roll'!$K15,EDATE('Rent Roll'!$K15,ROUNDDOWN('Rent Roll'!$M9,0))-1&gt;=BJ$6),-BJ15,
"-")),"-")</f>
        <v>-</v>
      </c>
      <c r="BK29" s="227" t="str">
        <f>IFERROR(
IF(AND(BK$6&gt;='Rent Roll'!$M23,EDATE('Rent Roll'!$M23,ROUNDDOWN('Rent Roll'!$Q23,0))-1&gt;=BK$6),-BK15,
IF(AND(BK$6&gt;='Rent Roll'!$K15,EDATE('Rent Roll'!$K15,ROUNDDOWN('Rent Roll'!$M9,0))-1&gt;=BK$6),-BK15,
"-")),"-")</f>
        <v>-</v>
      </c>
      <c r="BL29" s="227" t="str">
        <f>IFERROR(
IF(AND(BL$6&gt;='Rent Roll'!$M23,EDATE('Rent Roll'!$M23,ROUNDDOWN('Rent Roll'!$Q23,0))-1&gt;=BL$6),-BL15,
IF(AND(BL$6&gt;='Rent Roll'!$K15,EDATE('Rent Roll'!$K15,ROUNDDOWN('Rent Roll'!$M9,0))-1&gt;=BL$6),-BL15,
"-")),"-")</f>
        <v>-</v>
      </c>
      <c r="BM29" s="227" t="str">
        <f>IFERROR(
IF(AND(BM$6&gt;='Rent Roll'!$M23,EDATE('Rent Roll'!$M23,ROUNDDOWN('Rent Roll'!$Q23,0))-1&gt;=BM$6),-BM15,
IF(AND(BM$6&gt;='Rent Roll'!$K15,EDATE('Rent Roll'!$K15,ROUNDDOWN('Rent Roll'!$M9,0))-1&gt;=BM$6),-BM15,
"-")),"-")</f>
        <v>-</v>
      </c>
      <c r="BN29" s="227" t="str">
        <f>IFERROR(
IF(AND(BN$6&gt;='Rent Roll'!$M23,EDATE('Rent Roll'!$M23,ROUNDDOWN('Rent Roll'!$Q23,0))-1&gt;=BN$6),-BN15,
IF(AND(BN$6&gt;='Rent Roll'!$K15,EDATE('Rent Roll'!$K15,ROUNDDOWN('Rent Roll'!$M9,0))-1&gt;=BN$6),-BN15,
"-")),"-")</f>
        <v>-</v>
      </c>
      <c r="BO29" s="227" t="str">
        <f>IFERROR(
IF(AND(BO$6&gt;='Rent Roll'!$M23,EDATE('Rent Roll'!$M23,ROUNDDOWN('Rent Roll'!$Q23,0))-1&gt;=BO$6),-BO15,
IF(AND(BO$6&gt;='Rent Roll'!$K15,EDATE('Rent Roll'!$K15,ROUNDDOWN('Rent Roll'!$M9,0))-1&gt;=BO$6),-BO15,
"-")),"-")</f>
        <v>-</v>
      </c>
      <c r="BP29" s="227" t="str">
        <f>IFERROR(
IF(AND(BP$6&gt;='Rent Roll'!$M23,EDATE('Rent Roll'!$M23,ROUNDDOWN('Rent Roll'!$Q23,0))-1&gt;=BP$6),-BP15,
IF(AND(BP$6&gt;='Rent Roll'!$K15,EDATE('Rent Roll'!$K15,ROUNDDOWN('Rent Roll'!$M9,0))-1&gt;=BP$6),-BP15,
"-")),"-")</f>
        <v>-</v>
      </c>
      <c r="BQ29" s="227" t="str">
        <f>IFERROR(
IF(AND(BQ$6&gt;='Rent Roll'!$M23,EDATE('Rent Roll'!$M23,ROUNDDOWN('Rent Roll'!$Q23,0))-1&gt;=BQ$6),-BQ15,
IF(AND(BQ$6&gt;='Rent Roll'!$K15,EDATE('Rent Roll'!$K15,ROUNDDOWN('Rent Roll'!$M9,0))-1&gt;=BQ$6),-BQ15,
"-")),"-")</f>
        <v>-</v>
      </c>
      <c r="BR29" s="227" t="str">
        <f>IFERROR(
IF(AND(BR$6&gt;='Rent Roll'!$M23,EDATE('Rent Roll'!$M23,ROUNDDOWN('Rent Roll'!$Q23,0))-1&gt;=BR$6),-BR15,
IF(AND(BR$6&gt;='Rent Roll'!$K15,EDATE('Rent Roll'!$K15,ROUNDDOWN('Rent Roll'!$M9,0))-1&gt;=BR$6),-BR15,
"-")),"-")</f>
        <v>-</v>
      </c>
      <c r="BS29" s="227" t="str">
        <f>IFERROR(
IF(AND(BS$6&gt;='Rent Roll'!$M23,EDATE('Rent Roll'!$M23,ROUNDDOWN('Rent Roll'!$Q23,0))-1&gt;=BS$6),-BS15,
IF(AND(BS$6&gt;='Rent Roll'!$K15,EDATE('Rent Roll'!$K15,ROUNDDOWN('Rent Roll'!$M9,0))-1&gt;=BS$6),-BS15,
"-")),"-")</f>
        <v>-</v>
      </c>
      <c r="BT29" s="227" t="str">
        <f>IFERROR(
IF(AND(BT$6&gt;='Rent Roll'!$M23,EDATE('Rent Roll'!$M23,ROUNDDOWN('Rent Roll'!$Q23,0))-1&gt;=BT$6),-BT15,
IF(AND(BT$6&gt;='Rent Roll'!$K15,EDATE('Rent Roll'!$K15,ROUNDDOWN('Rent Roll'!$M9,0))-1&gt;=BT$6),-BT15,
"-")),"-")</f>
        <v>-</v>
      </c>
      <c r="BU29" s="227" t="str">
        <f>IFERROR(
IF(AND(BU$6&gt;='Rent Roll'!$M23,EDATE('Rent Roll'!$M23,ROUNDDOWN('Rent Roll'!$Q23,0))-1&gt;=BU$6),-BU15,
IF(AND(BU$6&gt;='Rent Roll'!$K15,EDATE('Rent Roll'!$K15,ROUNDDOWN('Rent Roll'!$M9,0))-1&gt;=BU$6),-BU15,
"-")),"-")</f>
        <v>-</v>
      </c>
      <c r="BV29" s="227" t="str">
        <f>IFERROR(
IF(AND(BV$6&gt;='Rent Roll'!$M23,EDATE('Rent Roll'!$M23,ROUNDDOWN('Rent Roll'!$Q23,0))-1&gt;=BV$6),-BV15,
IF(AND(BV$6&gt;='Rent Roll'!$K15,EDATE('Rent Roll'!$K15,ROUNDDOWN('Rent Roll'!$M9,0))-1&gt;=BV$6),-BV15,
"-")),"-")</f>
        <v>-</v>
      </c>
      <c r="BW29" s="227" t="str">
        <f>IFERROR(
IF(AND(BW$6&gt;='Rent Roll'!$M23,EDATE('Rent Roll'!$M23,ROUNDDOWN('Rent Roll'!$Q23,0))-1&gt;=BW$6),-BW15,
IF(AND(BW$6&gt;='Rent Roll'!$K15,EDATE('Rent Roll'!$K15,ROUNDDOWN('Rent Roll'!$M9,0))-1&gt;=BW$6),-BW15,
"-")),"-")</f>
        <v>-</v>
      </c>
      <c r="BX29" s="227" t="str">
        <f>IFERROR(
IF(AND(BX$6&gt;='Rent Roll'!$M23,EDATE('Rent Roll'!$M23,ROUNDDOWN('Rent Roll'!$Q23,0))-1&gt;=BX$6),-BX15,
IF(AND(BX$6&gt;='Rent Roll'!$K15,EDATE('Rent Roll'!$K15,ROUNDDOWN('Rent Roll'!$M9,0))-1&gt;=BX$6),-BX15,
"-")),"-")</f>
        <v>-</v>
      </c>
      <c r="BY29" s="227" t="str">
        <f>IFERROR(
IF(AND(BY$6&gt;='Rent Roll'!$M23,EDATE('Rent Roll'!$M23,ROUNDDOWN('Rent Roll'!$Q23,0))-1&gt;=BY$6),-BY15,
IF(AND(BY$6&gt;='Rent Roll'!$K15,EDATE('Rent Roll'!$K15,ROUNDDOWN('Rent Roll'!$M9,0))-1&gt;=BY$6),-BY15,
"-")),"-")</f>
        <v>-</v>
      </c>
      <c r="BZ29" s="227" t="str">
        <f>IFERROR(
IF(AND(BZ$6&gt;='Rent Roll'!$M23,EDATE('Rent Roll'!$M23,ROUNDDOWN('Rent Roll'!$Q23,0))-1&gt;=BZ$6),-BZ15,
IF(AND(BZ$6&gt;='Rent Roll'!$K15,EDATE('Rent Roll'!$K15,ROUNDDOWN('Rent Roll'!$M9,0))-1&gt;=BZ$6),-BZ15,
"-")),"-")</f>
        <v>-</v>
      </c>
      <c r="CA29" s="227" t="str">
        <f>IFERROR(
IF(AND(CA$6&gt;='Rent Roll'!$M23,EDATE('Rent Roll'!$M23,ROUNDDOWN('Rent Roll'!$Q23,0))-1&gt;=CA$6),-CA15,
IF(AND(CA$6&gt;='Rent Roll'!$K15,EDATE('Rent Roll'!$K15,ROUNDDOWN('Rent Roll'!$M9,0))-1&gt;=CA$6),-CA15,
"-")),"-")</f>
        <v>-</v>
      </c>
      <c r="CB29" s="227" t="str">
        <f>IFERROR(
IF(AND(CB$6&gt;='Rent Roll'!$M23,EDATE('Rent Roll'!$M23,ROUNDDOWN('Rent Roll'!$Q23,0))-1&gt;=CB$6),-CB15,
IF(AND(CB$6&gt;='Rent Roll'!$K15,EDATE('Rent Roll'!$K15,ROUNDDOWN('Rent Roll'!$M9,0))-1&gt;=CB$6),-CB15,
"-")),"-")</f>
        <v>-</v>
      </c>
      <c r="CC29" s="227" t="str">
        <f>IFERROR(
IF(AND(CC$6&gt;='Rent Roll'!$M23,EDATE('Rent Roll'!$M23,ROUNDDOWN('Rent Roll'!$Q23,0))-1&gt;=CC$6),-CC15,
IF(AND(CC$6&gt;='Rent Roll'!$K15,EDATE('Rent Roll'!$K15,ROUNDDOWN('Rent Roll'!$M9,0))-1&gt;=CC$6),-CC15,
"-")),"-")</f>
        <v>-</v>
      </c>
      <c r="CD29" s="227" t="str">
        <f>IFERROR(
IF(AND(CD$6&gt;='Rent Roll'!$M23,EDATE('Rent Roll'!$M23,ROUNDDOWN('Rent Roll'!$Q23,0))-1&gt;=CD$6),-CD15,
IF(AND(CD$6&gt;='Rent Roll'!$K15,EDATE('Rent Roll'!$K15,ROUNDDOWN('Rent Roll'!$M9,0))-1&gt;=CD$6),-CD15,
"-")),"-")</f>
        <v>-</v>
      </c>
      <c r="CE29" s="227" t="str">
        <f>IFERROR(
IF(AND(CE$6&gt;='Rent Roll'!$M23,EDATE('Rent Roll'!$M23,ROUNDDOWN('Rent Roll'!$Q23,0))-1&gt;=CE$6),-CE15,
IF(AND(CE$6&gt;='Rent Roll'!$K15,EDATE('Rent Roll'!$K15,ROUNDDOWN('Rent Roll'!$M9,0))-1&gt;=CE$6),-CE15,
"-")),"-")</f>
        <v>-</v>
      </c>
      <c r="CF29" s="227" t="str">
        <f>IFERROR(
IF(AND(CF$6&gt;='Rent Roll'!$M23,EDATE('Rent Roll'!$M23,ROUNDDOWN('Rent Roll'!$Q23,0))-1&gt;=CF$6),-CF15,
IF(AND(CF$6&gt;='Rent Roll'!$K15,EDATE('Rent Roll'!$K15,ROUNDDOWN('Rent Roll'!$M9,0))-1&gt;=CF$6),-CF15,
"-")),"-")</f>
        <v>-</v>
      </c>
      <c r="CG29" s="227" t="str">
        <f>IFERROR(
IF(AND(CG$6&gt;='Rent Roll'!$M23,EDATE('Rent Roll'!$M23,ROUNDDOWN('Rent Roll'!$Q23,0))-1&gt;=CG$6),-CG15,
IF(AND(CG$6&gt;='Rent Roll'!$K15,EDATE('Rent Roll'!$K15,ROUNDDOWN('Rent Roll'!$M9,0))-1&gt;=CG$6),-CG15,
"-")),"-")</f>
        <v>-</v>
      </c>
      <c r="CH29" s="227" t="str">
        <f>IFERROR(
IF(AND(CH$6&gt;='Rent Roll'!$M23,EDATE('Rent Roll'!$M23,ROUNDDOWN('Rent Roll'!$Q23,0))-1&gt;=CH$6),-CH15,
IF(AND(CH$6&gt;='Rent Roll'!$K15,EDATE('Rent Roll'!$K15,ROUNDDOWN('Rent Roll'!$M9,0))-1&gt;=CH$6),-CH15,
"-")),"-")</f>
        <v>-</v>
      </c>
      <c r="CI29" s="227" t="str">
        <f>IFERROR(
IF(AND(CI$6&gt;='Rent Roll'!$M23,EDATE('Rent Roll'!$M23,ROUNDDOWN('Rent Roll'!$Q23,0))-1&gt;=CI$6),-CI15,
IF(AND(CI$6&gt;='Rent Roll'!$K15,EDATE('Rent Roll'!$K15,ROUNDDOWN('Rent Roll'!$M9,0))-1&gt;=CI$6),-CI15,
"-")),"-")</f>
        <v>-</v>
      </c>
      <c r="CJ29" s="227" t="str">
        <f>IFERROR(
IF(AND(CJ$6&gt;='Rent Roll'!$M23,EDATE('Rent Roll'!$M23,ROUNDDOWN('Rent Roll'!$Q23,0))-1&gt;=CJ$6),-CJ15,
IF(AND(CJ$6&gt;='Rent Roll'!$K15,EDATE('Rent Roll'!$K15,ROUNDDOWN('Rent Roll'!$M9,0))-1&gt;=CJ$6),-CJ15,
"-")),"-")</f>
        <v>-</v>
      </c>
      <c r="CK29" s="227" t="str">
        <f>IFERROR(
IF(AND(CK$6&gt;='Rent Roll'!$M23,EDATE('Rent Roll'!$M23,ROUNDDOWN('Rent Roll'!$Q23,0))-1&gt;=CK$6),-CK15,
IF(AND(CK$6&gt;='Rent Roll'!$K15,EDATE('Rent Roll'!$K15,ROUNDDOWN('Rent Roll'!$M9,0))-1&gt;=CK$6),-CK15,
"-")),"-")</f>
        <v>-</v>
      </c>
      <c r="CL29" s="227" t="str">
        <f>IFERROR(
IF(AND(CL$6&gt;='Rent Roll'!$M23,EDATE('Rent Roll'!$M23,ROUNDDOWN('Rent Roll'!$Q23,0))-1&gt;=CL$6),-CL15,
IF(AND(CL$6&gt;='Rent Roll'!$K15,EDATE('Rent Roll'!$K15,ROUNDDOWN('Rent Roll'!$M9,0))-1&gt;=CL$6),-CL15,
"-")),"-")</f>
        <v>-</v>
      </c>
      <c r="CM29" s="227" t="str">
        <f>IFERROR(
IF(AND(CM$6&gt;='Rent Roll'!$M23,EDATE('Rent Roll'!$M23,ROUNDDOWN('Rent Roll'!$Q23,0))-1&gt;=CM$6),-CM15,
IF(AND(CM$6&gt;='Rent Roll'!$K15,EDATE('Rent Roll'!$K15,ROUNDDOWN('Rent Roll'!$M9,0))-1&gt;=CM$6),-CM15,
"-")),"-")</f>
        <v>-</v>
      </c>
      <c r="CN29" s="227" t="str">
        <f>IFERROR(
IF(AND(CN$6&gt;='Rent Roll'!$M23,EDATE('Rent Roll'!$M23,ROUNDDOWN('Rent Roll'!$Q23,0))-1&gt;=CN$6),-CN15,
IF(AND(CN$6&gt;='Rent Roll'!$K15,EDATE('Rent Roll'!$K15,ROUNDDOWN('Rent Roll'!$M9,0))-1&gt;=CN$6),-CN15,
"-")),"-")</f>
        <v>-</v>
      </c>
      <c r="CO29" s="227" t="str">
        <f>IFERROR(
IF(AND(CO$6&gt;='Rent Roll'!$M23,EDATE('Rent Roll'!$M23,ROUNDDOWN('Rent Roll'!$Q23,0))-1&gt;=CO$6),-CO15,
IF(AND(CO$6&gt;='Rent Roll'!$K15,EDATE('Rent Roll'!$K15,ROUNDDOWN('Rent Roll'!$M9,0))-1&gt;=CO$6),-CO15,
"-")),"-")</f>
        <v>-</v>
      </c>
      <c r="CP29" s="227" t="str">
        <f>IFERROR(
IF(AND(CP$6&gt;='Rent Roll'!$M23,EDATE('Rent Roll'!$M23,ROUNDDOWN('Rent Roll'!$Q23,0))-1&gt;=CP$6),-CP15,
IF(AND(CP$6&gt;='Rent Roll'!$K15,EDATE('Rent Roll'!$K15,ROUNDDOWN('Rent Roll'!$M9,0))-1&gt;=CP$6),-CP15,
"-")),"-")</f>
        <v>-</v>
      </c>
      <c r="CQ29" s="227" t="str">
        <f>IFERROR(
IF(AND(CQ$6&gt;='Rent Roll'!$M23,EDATE('Rent Roll'!$M23,ROUNDDOWN('Rent Roll'!$Q23,0))-1&gt;=CQ$6),-CQ15,
IF(AND(CQ$6&gt;='Rent Roll'!$K15,EDATE('Rent Roll'!$K15,ROUNDDOWN('Rent Roll'!$M9,0))-1&gt;=CQ$6),-CQ15,
"-")),"-")</f>
        <v>-</v>
      </c>
      <c r="CR29" s="227" t="str">
        <f>IFERROR(
IF(AND(CR$6&gt;='Rent Roll'!$M23,EDATE('Rent Roll'!$M23,ROUNDDOWN('Rent Roll'!$Q23,0))-1&gt;=CR$6),-CR15,
IF(AND(CR$6&gt;='Rent Roll'!$K15,EDATE('Rent Roll'!$K15,ROUNDDOWN('Rent Roll'!$M9,0))-1&gt;=CR$6),-CR15,
"-")),"-")</f>
        <v>-</v>
      </c>
      <c r="CS29" s="227" t="str">
        <f>IFERROR(
IF(AND(CS$6&gt;='Rent Roll'!$M23,EDATE('Rent Roll'!$M23,ROUNDDOWN('Rent Roll'!$Q23,0))-1&gt;=CS$6),-CS15,
IF(AND(CS$6&gt;='Rent Roll'!$K15,EDATE('Rent Roll'!$K15,ROUNDDOWN('Rent Roll'!$M9,0))-1&gt;=CS$6),-CS15,
"-")),"-")</f>
        <v>-</v>
      </c>
      <c r="CT29" s="227" t="str">
        <f>IFERROR(
IF(AND(CT$6&gt;='Rent Roll'!$M23,EDATE('Rent Roll'!$M23,ROUNDDOWN('Rent Roll'!$Q23,0))-1&gt;=CT$6),-CT15,
IF(AND(CT$6&gt;='Rent Roll'!$K15,EDATE('Rent Roll'!$K15,ROUNDDOWN('Rent Roll'!$M9,0))-1&gt;=CT$6),-CT15,
"-")),"-")</f>
        <v>-</v>
      </c>
      <c r="CU29" s="227" t="str">
        <f>IFERROR(
IF(AND(CU$6&gt;='Rent Roll'!$M23,EDATE('Rent Roll'!$M23,ROUNDDOWN('Rent Roll'!$Q23,0))-1&gt;=CU$6),-CU15,
IF(AND(CU$6&gt;='Rent Roll'!$K15,EDATE('Rent Roll'!$K15,ROUNDDOWN('Rent Roll'!$M9,0))-1&gt;=CU$6),-CU15,
"-")),"-")</f>
        <v>-</v>
      </c>
      <c r="CV29" s="227" t="str">
        <f>IFERROR(
IF(AND(CV$6&gt;='Rent Roll'!$M23,EDATE('Rent Roll'!$M23,ROUNDDOWN('Rent Roll'!$Q23,0))-1&gt;=CV$6),-CV15,
IF(AND(CV$6&gt;='Rent Roll'!$K15,EDATE('Rent Roll'!$K15,ROUNDDOWN('Rent Roll'!$M9,0))-1&gt;=CV$6),-CV15,
"-")),"-")</f>
        <v>-</v>
      </c>
      <c r="CW29" s="227" t="str">
        <f>IFERROR(
IF(AND(CW$6&gt;='Rent Roll'!$M23,EDATE('Rent Roll'!$M23,ROUNDDOWN('Rent Roll'!$Q23,0))-1&gt;=CW$6),-CW15,
IF(AND(CW$6&gt;='Rent Roll'!$K15,EDATE('Rent Roll'!$K15,ROUNDDOWN('Rent Roll'!$M9,0))-1&gt;=CW$6),-CW15,
"-")),"-")</f>
        <v>-</v>
      </c>
      <c r="CX29" s="227" t="str">
        <f>IFERROR(
IF(AND(CX$6&gt;='Rent Roll'!$M23,EDATE('Rent Roll'!$M23,ROUNDDOWN('Rent Roll'!$Q23,0))-1&gt;=CX$6),-CX15,
IF(AND(CX$6&gt;='Rent Roll'!$K15,EDATE('Rent Roll'!$K15,ROUNDDOWN('Rent Roll'!$M9,0))-1&gt;=CX$6),-CX15,
"-")),"-")</f>
        <v>-</v>
      </c>
      <c r="CY29" s="227" t="str">
        <f>IFERROR(
IF(AND(CY$6&gt;='Rent Roll'!$M23,EDATE('Rent Roll'!$M23,ROUNDDOWN('Rent Roll'!$Q23,0))-1&gt;=CY$6),-CY15,
IF(AND(CY$6&gt;='Rent Roll'!$K15,EDATE('Rent Roll'!$K15,ROUNDDOWN('Rent Roll'!$M9,0))-1&gt;=CY$6),-CY15,
"-")),"-")</f>
        <v>-</v>
      </c>
      <c r="CZ29" s="227" t="str">
        <f>IFERROR(
IF(AND(CZ$6&gt;='Rent Roll'!$M23,EDATE('Rent Roll'!$M23,ROUNDDOWN('Rent Roll'!$Q23,0))-1&gt;=CZ$6),-CZ15,
IF(AND(CZ$6&gt;='Rent Roll'!$K15,EDATE('Rent Roll'!$K15,ROUNDDOWN('Rent Roll'!$M9,0))-1&gt;=CZ$6),-CZ15,
"-")),"-")</f>
        <v>-</v>
      </c>
      <c r="DA29" s="227" t="str">
        <f>IFERROR(
IF(AND(DA$6&gt;='Rent Roll'!$M23,EDATE('Rent Roll'!$M23,ROUNDDOWN('Rent Roll'!$Q23,0))-1&gt;=DA$6),-DA15,
IF(AND(DA$6&gt;='Rent Roll'!$K15,EDATE('Rent Roll'!$K15,ROUNDDOWN('Rent Roll'!$M9,0))-1&gt;=DA$6),-DA15,
"-")),"-")</f>
        <v>-</v>
      </c>
      <c r="DB29" s="227" t="str">
        <f>IFERROR(
IF(AND(DB$6&gt;='Rent Roll'!$M23,EDATE('Rent Roll'!$M23,ROUNDDOWN('Rent Roll'!$Q23,0))-1&gt;=DB$6),-DB15,
IF(AND(DB$6&gt;='Rent Roll'!$K15,EDATE('Rent Roll'!$K15,ROUNDDOWN('Rent Roll'!$M9,0))-1&gt;=DB$6),-DB15,
"-")),"-")</f>
        <v>-</v>
      </c>
      <c r="DC29" s="227" t="str">
        <f>IFERROR(
IF(AND(DC$6&gt;='Rent Roll'!$M23,EDATE('Rent Roll'!$M23,ROUNDDOWN('Rent Roll'!$Q23,0))-1&gt;=DC$6),-DC15,
IF(AND(DC$6&gt;='Rent Roll'!$K15,EDATE('Rent Roll'!$K15,ROUNDDOWN('Rent Roll'!$M9,0))-1&gt;=DC$6),-DC15,
"-")),"-")</f>
        <v>-</v>
      </c>
      <c r="DD29" s="227" t="str">
        <f>IFERROR(
IF(AND(DD$6&gt;='Rent Roll'!$M23,EDATE('Rent Roll'!$M23,ROUNDDOWN('Rent Roll'!$Q23,0))-1&gt;=DD$6),-DD15,
IF(AND(DD$6&gt;='Rent Roll'!$K15,EDATE('Rent Roll'!$K15,ROUNDDOWN('Rent Roll'!$M9,0))-1&gt;=DD$6),-DD15,
"-")),"-")</f>
        <v>-</v>
      </c>
      <c r="DE29" s="227" t="str">
        <f>IFERROR(
IF(AND(DE$6&gt;='Rent Roll'!$M23,EDATE('Rent Roll'!$M23,ROUNDDOWN('Rent Roll'!$Q23,0))-1&gt;=DE$6),-DE15,
IF(AND(DE$6&gt;='Rent Roll'!$K15,EDATE('Rent Roll'!$K15,ROUNDDOWN('Rent Roll'!$M9,0))-1&gt;=DE$6),-DE15,
"-")),"-")</f>
        <v>-</v>
      </c>
      <c r="DF29" s="227" t="str">
        <f>IFERROR(
IF(AND(DF$6&gt;='Rent Roll'!$M23,EDATE('Rent Roll'!$M23,ROUNDDOWN('Rent Roll'!$Q23,0))-1&gt;=DF$6),-DF15,
IF(AND(DF$6&gt;='Rent Roll'!$K15,EDATE('Rent Roll'!$K15,ROUNDDOWN('Rent Roll'!$M9,0))-1&gt;=DF$6),-DF15,
"-")),"-")</f>
        <v>-</v>
      </c>
      <c r="DG29" s="227" t="str">
        <f>IFERROR(
IF(AND(DG$6&gt;='Rent Roll'!$M23,EDATE('Rent Roll'!$M23,ROUNDDOWN('Rent Roll'!$Q23,0))-1&gt;=DG$6),-DG15,
IF(AND(DG$6&gt;='Rent Roll'!$K15,EDATE('Rent Roll'!$K15,ROUNDDOWN('Rent Roll'!$M9,0))-1&gt;=DG$6),-DG15,
"-")),"-")</f>
        <v>-</v>
      </c>
      <c r="DH29" s="227" t="str">
        <f>IFERROR(
IF(AND(DH$6&gt;='Rent Roll'!$M23,EDATE('Rent Roll'!$M23,ROUNDDOWN('Rent Roll'!$Q23,0))-1&gt;=DH$6),-DH15,
IF(AND(DH$6&gt;='Rent Roll'!$K15,EDATE('Rent Roll'!$K15,ROUNDDOWN('Rent Roll'!$M9,0))-1&gt;=DH$6),-DH15,
"-")),"-")</f>
        <v>-</v>
      </c>
      <c r="DI29" s="227" t="str">
        <f>IFERROR(
IF(AND(DI$6&gt;='Rent Roll'!$M23,EDATE('Rent Roll'!$M23,ROUNDDOWN('Rent Roll'!$Q23,0))-1&gt;=DI$6),-DI15,
IF(AND(DI$6&gt;='Rent Roll'!$K15,EDATE('Rent Roll'!$K15,ROUNDDOWN('Rent Roll'!$M9,0))-1&gt;=DI$6),-DI15,
"-")),"-")</f>
        <v>-</v>
      </c>
      <c r="DJ29" s="227" t="str">
        <f>IFERROR(
IF(AND(DJ$6&gt;='Rent Roll'!$M23,EDATE('Rent Roll'!$M23,ROUNDDOWN('Rent Roll'!$Q23,0))-1&gt;=DJ$6),-DJ15,
IF(AND(DJ$6&gt;='Rent Roll'!$K15,EDATE('Rent Roll'!$K15,ROUNDDOWN('Rent Roll'!$M9,0))-1&gt;=DJ$6),-DJ15,
"-")),"-")</f>
        <v>-</v>
      </c>
      <c r="DK29" s="227" t="str">
        <f>IFERROR(
IF(AND(DK$6&gt;='Rent Roll'!$M23,EDATE('Rent Roll'!$M23,ROUNDDOWN('Rent Roll'!$Q23,0))-1&gt;=DK$6),-DK15,
IF(AND(DK$6&gt;='Rent Roll'!$K15,EDATE('Rent Roll'!$K15,ROUNDDOWN('Rent Roll'!$M9,0))-1&gt;=DK$6),-DK15,
"-")),"-")</f>
        <v>-</v>
      </c>
      <c r="DL29" s="227" t="str">
        <f>IFERROR(
IF(AND(DL$6&gt;='Rent Roll'!$M23,EDATE('Rent Roll'!$M23,ROUNDDOWN('Rent Roll'!$Q23,0))-1&gt;=DL$6),-DL15,
IF(AND(DL$6&gt;='Rent Roll'!$K15,EDATE('Rent Roll'!$K15,ROUNDDOWN('Rent Roll'!$M9,0))-1&gt;=DL$6),-DL15,
"-")),"-")</f>
        <v>-</v>
      </c>
      <c r="DM29" s="227" t="str">
        <f>IFERROR(
IF(AND(DM$6&gt;='Rent Roll'!$M23,EDATE('Rent Roll'!$M23,ROUNDDOWN('Rent Roll'!$Q23,0))-1&gt;=DM$6),-DM15,
IF(AND(DM$6&gt;='Rent Roll'!$K15,EDATE('Rent Roll'!$K15,ROUNDDOWN('Rent Roll'!$M9,0))-1&gt;=DM$6),-DM15,
"-")),"-")</f>
        <v>-</v>
      </c>
      <c r="DN29" s="227" t="str">
        <f>IFERROR(
IF(AND(DN$6&gt;='Rent Roll'!$M23,EDATE('Rent Roll'!$M23,ROUNDDOWN('Rent Roll'!$Q23,0))-1&gt;=DN$6),-DN15,
IF(AND(DN$6&gt;='Rent Roll'!$K15,EDATE('Rent Roll'!$K15,ROUNDDOWN('Rent Roll'!$M9,0))-1&gt;=DN$6),-DN15,
"-")),"-")</f>
        <v>-</v>
      </c>
      <c r="DO29" s="227" t="str">
        <f>IFERROR(
IF(AND(DO$6&gt;='Rent Roll'!$M23,EDATE('Rent Roll'!$M23,ROUNDDOWN('Rent Roll'!$Q23,0))-1&gt;=DO$6),-DO15,
IF(AND(DO$6&gt;='Rent Roll'!$K15,EDATE('Rent Roll'!$K15,ROUNDDOWN('Rent Roll'!$M9,0))-1&gt;=DO$6),-DO15,
"-")),"-")</f>
        <v>-</v>
      </c>
      <c r="DP29" s="227" t="str">
        <f>IFERROR(
IF(AND(DP$6&gt;='Rent Roll'!$M23,EDATE('Rent Roll'!$M23,ROUNDDOWN('Rent Roll'!$Q23,0))-1&gt;=DP$6),-DP15,
IF(AND(DP$6&gt;='Rent Roll'!$K15,EDATE('Rent Roll'!$K15,ROUNDDOWN('Rent Roll'!$M9,0))-1&gt;=DP$6),-DP15,
"-")),"-")</f>
        <v>-</v>
      </c>
      <c r="DQ29" s="227" t="str">
        <f>IFERROR(
IF(AND(DQ$6&gt;='Rent Roll'!$M23,EDATE('Rent Roll'!$M23,ROUNDDOWN('Rent Roll'!$Q23,0))-1&gt;=DQ$6),-DQ15,
IF(AND(DQ$6&gt;='Rent Roll'!$K15,EDATE('Rent Roll'!$K15,ROUNDDOWN('Rent Roll'!$M9,0))-1&gt;=DQ$6),-DQ15,
"-")),"-")</f>
        <v>-</v>
      </c>
      <c r="DR29" s="227" t="str">
        <f>IFERROR(
IF(AND(DR$6&gt;='Rent Roll'!$M23,EDATE('Rent Roll'!$M23,ROUNDDOWN('Rent Roll'!$Q23,0))-1&gt;=DR$6),-DR15,
IF(AND(DR$6&gt;='Rent Roll'!$K15,EDATE('Rent Roll'!$K15,ROUNDDOWN('Rent Roll'!$M9,0))-1&gt;=DR$6),-DR15,
"-")),"-")</f>
        <v>-</v>
      </c>
      <c r="DS29" s="227" t="str">
        <f>IFERROR(
IF(AND(DS$6&gt;='Rent Roll'!$M23,EDATE('Rent Roll'!$M23,ROUNDDOWN('Rent Roll'!$Q23,0))-1&gt;=DS$6),-DS15,
IF(AND(DS$6&gt;='Rent Roll'!$K15,EDATE('Rent Roll'!$K15,ROUNDDOWN('Rent Roll'!$M9,0))-1&gt;=DS$6),-DS15,
"-")),"-")</f>
        <v>-</v>
      </c>
      <c r="DT29" s="227" t="str">
        <f>IFERROR(
IF(AND(DT$6&gt;='Rent Roll'!$M23,EDATE('Rent Roll'!$M23,ROUNDDOWN('Rent Roll'!$Q23,0))-1&gt;=DT$6),-DT15,
IF(AND(DT$6&gt;='Rent Roll'!$K15,EDATE('Rent Roll'!$K15,ROUNDDOWN('Rent Roll'!$M9,0))-1&gt;=DT$6),-DT15,
"-")),"-")</f>
        <v>-</v>
      </c>
      <c r="DU29" s="227" t="str">
        <f>IFERROR(
IF(AND(DU$6&gt;='Rent Roll'!$M23,EDATE('Rent Roll'!$M23,ROUNDDOWN('Rent Roll'!$Q23,0))-1&gt;=DU$6),-DU15,
IF(AND(DU$6&gt;='Rent Roll'!$K15,EDATE('Rent Roll'!$K15,ROUNDDOWN('Rent Roll'!$M9,0))-1&gt;=DU$6),-DU15,
"-")),"-")</f>
        <v>-</v>
      </c>
      <c r="DV29" s="227" t="str">
        <f>IFERROR(
IF(AND(DV$6&gt;='Rent Roll'!$M23,EDATE('Rent Roll'!$M23,ROUNDDOWN('Rent Roll'!$Q23,0))-1&gt;=DV$6),-DV15,
IF(AND(DV$6&gt;='Rent Roll'!$K15,EDATE('Rent Roll'!$K15,ROUNDDOWN('Rent Roll'!$M9,0))-1&gt;=DV$6),-DV15,
"-")),"-")</f>
        <v>-</v>
      </c>
      <c r="DW29" s="227" t="str">
        <f>IFERROR(
IF(AND(DW$6&gt;='Rent Roll'!$M23,EDATE('Rent Roll'!$M23,ROUNDDOWN('Rent Roll'!$Q23,0))-1&gt;=DW$6),-DW15,
IF(AND(DW$6&gt;='Rent Roll'!$K15,EDATE('Rent Roll'!$K15,ROUNDDOWN('Rent Roll'!$M9,0))-1&gt;=DW$6),-DW15,
"-")),"-")</f>
        <v>-</v>
      </c>
      <c r="DX29" s="227" t="str">
        <f>IFERROR(
IF(AND(DX$6&gt;='Rent Roll'!$M23,EDATE('Rent Roll'!$M23,ROUNDDOWN('Rent Roll'!$Q23,0))-1&gt;=DX$6),-DX15,
IF(AND(DX$6&gt;='Rent Roll'!$K15,EDATE('Rent Roll'!$K15,ROUNDDOWN('Rent Roll'!$M9,0))-1&gt;=DX$6),-DX15,
"-")),"-")</f>
        <v>-</v>
      </c>
      <c r="DY29" s="227" t="str">
        <f>IFERROR(
IF(AND(DY$6&gt;='Rent Roll'!$M23,EDATE('Rent Roll'!$M23,ROUNDDOWN('Rent Roll'!$Q23,0))-1&gt;=DY$6),-DY15,
IF(AND(DY$6&gt;='Rent Roll'!$K15,EDATE('Rent Roll'!$K15,ROUNDDOWN('Rent Roll'!$M9,0))-1&gt;=DY$6),-DY15,
"-")),"-")</f>
        <v>-</v>
      </c>
      <c r="DZ29" s="227" t="str">
        <f>IFERROR(
IF(AND(DZ$6&gt;='Rent Roll'!$M23,EDATE('Rent Roll'!$M23,ROUNDDOWN('Rent Roll'!$Q23,0))-1&gt;=DZ$6),-DZ15,
IF(AND(DZ$6&gt;='Rent Roll'!$K15,EDATE('Rent Roll'!$K15,ROUNDDOWN('Rent Roll'!$M9,0))-1&gt;=DZ$6),-DZ15,
"-")),"-")</f>
        <v>-</v>
      </c>
      <c r="EA29" s="227" t="str">
        <f>IFERROR(
IF(AND(EA$6&gt;='Rent Roll'!$M23,EDATE('Rent Roll'!$M23,ROUNDDOWN('Rent Roll'!$Q23,0))-1&gt;=EA$6),-EA15,
IF(AND(EA$6&gt;='Rent Roll'!$K15,EDATE('Rent Roll'!$K15,ROUNDDOWN('Rent Roll'!$M9,0))-1&gt;=EA$6),-EA15,
"-")),"-")</f>
        <v>-</v>
      </c>
      <c r="EB29" s="227" t="str">
        <f>IFERROR(
IF(AND(EB$6&gt;='Rent Roll'!$M23,EDATE('Rent Roll'!$M23,ROUNDDOWN('Rent Roll'!$Q23,0))-1&gt;=EB$6),-EB15,
IF(AND(EB$6&gt;='Rent Roll'!$K15,EDATE('Rent Roll'!$K15,ROUNDDOWN('Rent Roll'!$M9,0))-1&gt;=EB$6),-EB15,
"-")),"-")</f>
        <v>-</v>
      </c>
      <c r="EC29" s="227" t="str">
        <f>IFERROR(
IF(AND(EC$6&gt;='Rent Roll'!$M23,EDATE('Rent Roll'!$M23,ROUNDDOWN('Rent Roll'!$Q23,0))-1&gt;=EC$6),-EC15,
IF(AND(EC$6&gt;='Rent Roll'!$K15,EDATE('Rent Roll'!$K15,ROUNDDOWN('Rent Roll'!$M9,0))-1&gt;=EC$6),-EC15,
"-")),"-")</f>
        <v>-</v>
      </c>
      <c r="ED29" s="227" t="str">
        <f>IFERROR(
IF(AND(ED$6&gt;='Rent Roll'!$M23,EDATE('Rent Roll'!$M23,ROUNDDOWN('Rent Roll'!$Q23,0))-1&gt;=ED$6),-ED15,
IF(AND(ED$6&gt;='Rent Roll'!$K15,EDATE('Rent Roll'!$K15,ROUNDDOWN('Rent Roll'!$M9,0))-1&gt;=ED$6),-ED15,
"-")),"-")</f>
        <v>-</v>
      </c>
      <c r="EE29" s="227" t="str">
        <f>IFERROR(
IF(AND(EE$6&gt;='Rent Roll'!$M23,EDATE('Rent Roll'!$M23,ROUNDDOWN('Rent Roll'!$Q23,0))-1&gt;=EE$6),-EE15,
IF(AND(EE$6&gt;='Rent Roll'!$K15,EDATE('Rent Roll'!$K15,ROUNDDOWN('Rent Roll'!$M9,0))-1&gt;=EE$6),-EE15,
"-")),"-")</f>
        <v>-</v>
      </c>
      <c r="EF29" s="227" t="str">
        <f>IFERROR(
IF(AND(EF$6&gt;='Rent Roll'!$M23,EDATE('Rent Roll'!$M23,ROUNDDOWN('Rent Roll'!$Q23,0))-1&gt;=EF$6),-EF15,
IF(AND(EF$6&gt;='Rent Roll'!$K15,EDATE('Rent Roll'!$K15,ROUNDDOWN('Rent Roll'!$M9,0))-1&gt;=EF$6),-EF15,
"-")),"-")</f>
        <v>-</v>
      </c>
      <c r="EG29" s="224" t="str">
        <f>IFERROR(
IF(AND(EG$6&gt;='Rent Roll'!$M23,EDATE('Rent Roll'!$M23,ROUNDDOWN('Rent Roll'!$Q23,0))-1&gt;=EG$6),-EG15,
IF(AND(EG$6&gt;='Rent Roll'!$K15,EDATE('Rent Roll'!$K15,ROUNDDOWN('Rent Roll'!$M9,0))-1&gt;=EG$6),-EG15,
"-")),"-")</f>
        <v>-</v>
      </c>
      <c r="EH29" s="277" t="s">
        <v>106</v>
      </c>
    </row>
    <row r="30" spans="2:138" ht="15" x14ac:dyDescent="0.25">
      <c r="B30" s="735"/>
      <c r="C30" s="736"/>
      <c r="D30" s="737" t="str">
        <f>CONCATENATE('Rent Roll'!B10&amp;" - "&amp;'Rent Roll'!C10)</f>
        <v xml:space="preserve"> - </v>
      </c>
      <c r="E30" s="21">
        <f t="shared" si="30"/>
        <v>0</v>
      </c>
      <c r="F30" s="227" t="str">
        <f>IFERROR(
IF(AND(F$6&gt;='Rent Roll'!$M24,EDATE('Rent Roll'!$M24,ROUNDDOWN('Rent Roll'!$Q24,0))-1&gt;=F$6),-F16,
IF(AND(F$6&gt;='Rent Roll'!#REF!,EDATE('Rent Roll'!#REF!,ROUNDDOWN('Rent Roll'!$M10,0))-1&gt;=F$6),-F16,
"-")),"-")</f>
        <v>-</v>
      </c>
      <c r="G30" s="227" t="str">
        <f>IFERROR(
IF(AND(G$6&gt;='Rent Roll'!$M24,EDATE('Rent Roll'!$M24,ROUNDDOWN('Rent Roll'!$Q24,0))-1&gt;=G$6),-G16,
IF(AND(G$6&gt;='Rent Roll'!#REF!,EDATE('Rent Roll'!#REF!,ROUNDDOWN('Rent Roll'!$M10,0))-1&gt;=G$6),-G16,
"-")),"-")</f>
        <v>-</v>
      </c>
      <c r="H30" s="227" t="str">
        <f>IFERROR(
IF(AND(H$6&gt;='Rent Roll'!$M24,EDATE('Rent Roll'!$M24,ROUNDDOWN('Rent Roll'!$Q24,0))-1&gt;=H$6),-H16,
IF(AND(H$6&gt;='Rent Roll'!#REF!,EDATE('Rent Roll'!#REF!,ROUNDDOWN('Rent Roll'!$M10,0))-1&gt;=H$6),-H16,
"-")),"-")</f>
        <v>-</v>
      </c>
      <c r="I30" s="227" t="str">
        <f>IFERROR(
IF(AND(I$6&gt;='Rent Roll'!$M24,EDATE('Rent Roll'!$M24,ROUNDDOWN('Rent Roll'!$Q24,0))-1&gt;=I$6),-I16,
IF(AND(I$6&gt;='Rent Roll'!#REF!,EDATE('Rent Roll'!#REF!,ROUNDDOWN('Rent Roll'!$M10,0))-1&gt;=I$6),-I16,
"-")),"-")</f>
        <v>-</v>
      </c>
      <c r="J30" s="227" t="str">
        <f>IFERROR(
IF(AND(J$6&gt;='Rent Roll'!$M24,EDATE('Rent Roll'!$M24,ROUNDDOWN('Rent Roll'!$Q24,0))-1&gt;=J$6),-J16,
IF(AND(J$6&gt;='Rent Roll'!#REF!,EDATE('Rent Roll'!#REF!,ROUNDDOWN('Rent Roll'!$M10,0))-1&gt;=J$6),-J16,
"-")),"-")</f>
        <v>-</v>
      </c>
      <c r="K30" s="227" t="str">
        <f>IFERROR(
IF(AND(K$6&gt;='Rent Roll'!$M24,EDATE('Rent Roll'!$M24,ROUNDDOWN('Rent Roll'!$Q24,0))-1&gt;=K$6),-K16,
IF(AND(K$6&gt;='Rent Roll'!#REF!,EDATE('Rent Roll'!#REF!,ROUNDDOWN('Rent Roll'!$M10,0))-1&gt;=K$6),-K16,
"-")),"-")</f>
        <v>-</v>
      </c>
      <c r="L30" s="227" t="str">
        <f>IFERROR(
IF(AND(L$6&gt;='Rent Roll'!$M24,EDATE('Rent Roll'!$M24,ROUNDDOWN('Rent Roll'!$Q24,0))-1&gt;=L$6),-L16,
IF(AND(L$6&gt;='Rent Roll'!#REF!,EDATE('Rent Roll'!#REF!,ROUNDDOWN('Rent Roll'!$M10,0))-1&gt;=L$6),-L16,
"-")),"-")</f>
        <v>-</v>
      </c>
      <c r="M30" s="227" t="str">
        <f>IFERROR(
IF(AND(M$6&gt;='Rent Roll'!$M24,EDATE('Rent Roll'!$M24,ROUNDDOWN('Rent Roll'!$Q24,0))-1&gt;=M$6),-M16,
IF(AND(M$6&gt;='Rent Roll'!#REF!,EDATE('Rent Roll'!#REF!,ROUNDDOWN('Rent Roll'!$M10,0))-1&gt;=M$6),-M16,
"-")),"-")</f>
        <v>-</v>
      </c>
      <c r="N30" s="227" t="str">
        <f>IFERROR(
IF(AND(N$6&gt;='Rent Roll'!$M24,EDATE('Rent Roll'!$M24,ROUNDDOWN('Rent Roll'!$Q24,0))-1&gt;=N$6),-N16,
IF(AND(N$6&gt;='Rent Roll'!#REF!,EDATE('Rent Roll'!#REF!,ROUNDDOWN('Rent Roll'!$M10,0))-1&gt;=N$6),-N16,
"-")),"-")</f>
        <v>-</v>
      </c>
      <c r="O30" s="227" t="str">
        <f>IFERROR(
IF(AND(O$6&gt;='Rent Roll'!$M24,EDATE('Rent Roll'!$M24,ROUNDDOWN('Rent Roll'!$Q24,0))-1&gt;=O$6),-O16,
IF(AND(O$6&gt;='Rent Roll'!#REF!,EDATE('Rent Roll'!#REF!,ROUNDDOWN('Rent Roll'!$M10,0))-1&gt;=O$6),-O16,
"-")),"-")</f>
        <v>-</v>
      </c>
      <c r="P30" s="227" t="str">
        <f>IFERROR(
IF(AND(P$6&gt;='Rent Roll'!$M24,EDATE('Rent Roll'!$M24,ROUNDDOWN('Rent Roll'!$Q24,0))-1&gt;=P$6),-P16,
IF(AND(P$6&gt;='Rent Roll'!#REF!,EDATE('Rent Roll'!#REF!,ROUNDDOWN('Rent Roll'!$M10,0))-1&gt;=P$6),-P16,
"-")),"-")</f>
        <v>-</v>
      </c>
      <c r="Q30" s="227" t="str">
        <f>IFERROR(
IF(AND(Q$6&gt;='Rent Roll'!$M24,EDATE('Rent Roll'!$M24,ROUNDDOWN('Rent Roll'!$Q24,0))-1&gt;=Q$6),-Q16,
IF(AND(Q$6&gt;='Rent Roll'!#REF!,EDATE('Rent Roll'!#REF!,ROUNDDOWN('Rent Roll'!$M10,0))-1&gt;=Q$6),-Q16,
"-")),"-")</f>
        <v>-</v>
      </c>
      <c r="R30" s="227" t="str">
        <f>IFERROR(
IF(AND(R$6&gt;='Rent Roll'!$M24,EDATE('Rent Roll'!$M24,ROUNDDOWN('Rent Roll'!$Q24,0))-1&gt;=R$6),-R16,
IF(AND(R$6&gt;='Rent Roll'!#REF!,EDATE('Rent Roll'!#REF!,ROUNDDOWN('Rent Roll'!$M10,0))-1&gt;=R$6),-R16,
"-")),"-")</f>
        <v>-</v>
      </c>
      <c r="S30" s="227" t="str">
        <f>IFERROR(
IF(AND(S$6&gt;='Rent Roll'!$M24,EDATE('Rent Roll'!$M24,ROUNDDOWN('Rent Roll'!$Q24,0))-1&gt;=S$6),-S16,
IF(AND(S$6&gt;='Rent Roll'!#REF!,EDATE('Rent Roll'!#REF!,ROUNDDOWN('Rent Roll'!$M10,0))-1&gt;=S$6),-S16,
"-")),"-")</f>
        <v>-</v>
      </c>
      <c r="T30" s="227" t="str">
        <f>IFERROR(
IF(AND(T$6&gt;='Rent Roll'!$M24,EDATE('Rent Roll'!$M24,ROUNDDOWN('Rent Roll'!$Q24,0))-1&gt;=T$6),-T16,
IF(AND(T$6&gt;='Rent Roll'!#REF!,EDATE('Rent Roll'!#REF!,ROUNDDOWN('Rent Roll'!$M10,0))-1&gt;=T$6),-T16,
"-")),"-")</f>
        <v>-</v>
      </c>
      <c r="U30" s="227" t="str">
        <f>IFERROR(
IF(AND(U$6&gt;='Rent Roll'!$M24,EDATE('Rent Roll'!$M24,ROUNDDOWN('Rent Roll'!$Q24,0))-1&gt;=U$6),-U16,
IF(AND(U$6&gt;='Rent Roll'!#REF!,EDATE('Rent Roll'!#REF!,ROUNDDOWN('Rent Roll'!$M10,0))-1&gt;=U$6),-U16,
"-")),"-")</f>
        <v>-</v>
      </c>
      <c r="V30" s="227" t="str">
        <f>IFERROR(
IF(AND(V$6&gt;='Rent Roll'!$M24,EDATE('Rent Roll'!$M24,ROUNDDOWN('Rent Roll'!$Q24,0))-1&gt;=V$6),-V16,
IF(AND(V$6&gt;='Rent Roll'!#REF!,EDATE('Rent Roll'!#REF!,ROUNDDOWN('Rent Roll'!$M10,0))-1&gt;=V$6),-V16,
"-")),"-")</f>
        <v>-</v>
      </c>
      <c r="W30" s="227" t="str">
        <f>IFERROR(
IF(AND(W$6&gt;='Rent Roll'!$M24,EDATE('Rent Roll'!$M24,ROUNDDOWN('Rent Roll'!$Q24,0))-1&gt;=W$6),-W16,
IF(AND(W$6&gt;='Rent Roll'!#REF!,EDATE('Rent Roll'!#REF!,ROUNDDOWN('Rent Roll'!$M10,0))-1&gt;=W$6),-W16,
"-")),"-")</f>
        <v>-</v>
      </c>
      <c r="X30" s="227" t="str">
        <f>IFERROR(
IF(AND(X$6&gt;='Rent Roll'!$M24,EDATE('Rent Roll'!$M24,ROUNDDOWN('Rent Roll'!$Q24,0))-1&gt;=X$6),-X16,
IF(AND(X$6&gt;='Rent Roll'!#REF!,EDATE('Rent Roll'!#REF!,ROUNDDOWN('Rent Roll'!$M10,0))-1&gt;=X$6),-X16,
"-")),"-")</f>
        <v>-</v>
      </c>
      <c r="Y30" s="227" t="str">
        <f>IFERROR(
IF(AND(Y$6&gt;='Rent Roll'!$M24,EDATE('Rent Roll'!$M24,ROUNDDOWN('Rent Roll'!$Q24,0))-1&gt;=Y$6),-Y16,
IF(AND(Y$6&gt;='Rent Roll'!#REF!,EDATE('Rent Roll'!#REF!,ROUNDDOWN('Rent Roll'!$M10,0))-1&gt;=Y$6),-Y16,
"-")),"-")</f>
        <v>-</v>
      </c>
      <c r="Z30" s="227" t="str">
        <f>IFERROR(
IF(AND(Z$6&gt;='Rent Roll'!$M24,EDATE('Rent Roll'!$M24,ROUNDDOWN('Rent Roll'!$Q24,0))-1&gt;=Z$6),-Z16,
IF(AND(Z$6&gt;='Rent Roll'!#REF!,EDATE('Rent Roll'!#REF!,ROUNDDOWN('Rent Roll'!$M10,0))-1&gt;=Z$6),-Z16,
"-")),"-")</f>
        <v>-</v>
      </c>
      <c r="AA30" s="227" t="str">
        <f>IFERROR(
IF(AND(AA$6&gt;='Rent Roll'!$M24,EDATE('Rent Roll'!$M24,ROUNDDOWN('Rent Roll'!$Q24,0))-1&gt;=AA$6),-AA16,
IF(AND(AA$6&gt;='Rent Roll'!#REF!,EDATE('Rent Roll'!#REF!,ROUNDDOWN('Rent Roll'!$M10,0))-1&gt;=AA$6),-AA16,
"-")),"-")</f>
        <v>-</v>
      </c>
      <c r="AB30" s="227" t="str">
        <f>IFERROR(
IF(AND(AB$6&gt;='Rent Roll'!$M24,EDATE('Rent Roll'!$M24,ROUNDDOWN('Rent Roll'!$Q24,0))-1&gt;=AB$6),-AB16,
IF(AND(AB$6&gt;='Rent Roll'!#REF!,EDATE('Rent Roll'!#REF!,ROUNDDOWN('Rent Roll'!$M10,0))-1&gt;=AB$6),-AB16,
"-")),"-")</f>
        <v>-</v>
      </c>
      <c r="AC30" s="227" t="str">
        <f>IFERROR(
IF(AND(AC$6&gt;='Rent Roll'!$M24,EDATE('Rent Roll'!$M24,ROUNDDOWN('Rent Roll'!$Q24,0))-1&gt;=AC$6),-AC16,
IF(AND(AC$6&gt;='Rent Roll'!#REF!,EDATE('Rent Roll'!#REF!,ROUNDDOWN('Rent Roll'!$M10,0))-1&gt;=AC$6),-AC16,
"-")),"-")</f>
        <v>-</v>
      </c>
      <c r="AD30" s="227" t="str">
        <f>IFERROR(
IF(AND(AD$6&gt;='Rent Roll'!$M24,EDATE('Rent Roll'!$M24,ROUNDDOWN('Rent Roll'!$Q24,0))-1&gt;=AD$6),-AD16,
IF(AND(AD$6&gt;='Rent Roll'!#REF!,EDATE('Rent Roll'!#REF!,ROUNDDOWN('Rent Roll'!$M10,0))-1&gt;=AD$6),-AD16,
"-")),"-")</f>
        <v>-</v>
      </c>
      <c r="AE30" s="227" t="str">
        <f>IFERROR(
IF(AND(AE$6&gt;='Rent Roll'!$M24,EDATE('Rent Roll'!$M24,ROUNDDOWN('Rent Roll'!$Q24,0))-1&gt;=AE$6),-AE16,
IF(AND(AE$6&gt;='Rent Roll'!#REF!,EDATE('Rent Roll'!#REF!,ROUNDDOWN('Rent Roll'!$M10,0))-1&gt;=AE$6),-AE16,
"-")),"-")</f>
        <v>-</v>
      </c>
      <c r="AF30" s="227" t="str">
        <f>IFERROR(
IF(AND(AF$6&gt;='Rent Roll'!$M24,EDATE('Rent Roll'!$M24,ROUNDDOWN('Rent Roll'!$Q24,0))-1&gt;=AF$6),-AF16,
IF(AND(AF$6&gt;='Rent Roll'!#REF!,EDATE('Rent Roll'!#REF!,ROUNDDOWN('Rent Roll'!$M10,0))-1&gt;=AF$6),-AF16,
"-")),"-")</f>
        <v>-</v>
      </c>
      <c r="AG30" s="227" t="str">
        <f>IFERROR(
IF(AND(AG$6&gt;='Rent Roll'!$M24,EDATE('Rent Roll'!$M24,ROUNDDOWN('Rent Roll'!$Q24,0))-1&gt;=AG$6),-AG16,
IF(AND(AG$6&gt;='Rent Roll'!#REF!,EDATE('Rent Roll'!#REF!,ROUNDDOWN('Rent Roll'!$M10,0))-1&gt;=AG$6),-AG16,
"-")),"-")</f>
        <v>-</v>
      </c>
      <c r="AH30" s="227" t="str">
        <f>IFERROR(
IF(AND(AH$6&gt;='Rent Roll'!$M24,EDATE('Rent Roll'!$M24,ROUNDDOWN('Rent Roll'!$Q24,0))-1&gt;=AH$6),-AH16,
IF(AND(AH$6&gt;='Rent Roll'!#REF!,EDATE('Rent Roll'!#REF!,ROUNDDOWN('Rent Roll'!$M10,0))-1&gt;=AH$6),-AH16,
"-")),"-")</f>
        <v>-</v>
      </c>
      <c r="AI30" s="227" t="str">
        <f>IFERROR(
IF(AND(AI$6&gt;='Rent Roll'!$M24,EDATE('Rent Roll'!$M24,ROUNDDOWN('Rent Roll'!$Q24,0))-1&gt;=AI$6),-AI16,
IF(AND(AI$6&gt;='Rent Roll'!#REF!,EDATE('Rent Roll'!#REF!,ROUNDDOWN('Rent Roll'!$M10,0))-1&gt;=AI$6),-AI16,
"-")),"-")</f>
        <v>-</v>
      </c>
      <c r="AJ30" s="227" t="str">
        <f>IFERROR(
IF(AND(AJ$6&gt;='Rent Roll'!$M24,EDATE('Rent Roll'!$M24,ROUNDDOWN('Rent Roll'!$Q24,0))-1&gt;=AJ$6),-AJ16,
IF(AND(AJ$6&gt;='Rent Roll'!#REF!,EDATE('Rent Roll'!#REF!,ROUNDDOWN('Rent Roll'!$M10,0))-1&gt;=AJ$6),-AJ16,
"-")),"-")</f>
        <v>-</v>
      </c>
      <c r="AK30" s="227" t="str">
        <f>IFERROR(
IF(AND(AK$6&gt;='Rent Roll'!$M24,EDATE('Rent Roll'!$M24,ROUNDDOWN('Rent Roll'!$Q24,0))-1&gt;=AK$6),-AK16,
IF(AND(AK$6&gt;='Rent Roll'!#REF!,EDATE('Rent Roll'!#REF!,ROUNDDOWN('Rent Roll'!$M10,0))-1&gt;=AK$6),-AK16,
"-")),"-")</f>
        <v>-</v>
      </c>
      <c r="AL30" s="227" t="str">
        <f>IFERROR(
IF(AND(AL$6&gt;='Rent Roll'!$M24,EDATE('Rent Roll'!$M24,ROUNDDOWN('Rent Roll'!$Q24,0))-1&gt;=AL$6),-AL16,
IF(AND(AL$6&gt;='Rent Roll'!#REF!,EDATE('Rent Roll'!#REF!,ROUNDDOWN('Rent Roll'!$M10,0))-1&gt;=AL$6),-AL16,
"-")),"-")</f>
        <v>-</v>
      </c>
      <c r="AM30" s="227" t="str">
        <f>IFERROR(
IF(AND(AM$6&gt;='Rent Roll'!$M24,EDATE('Rent Roll'!$M24,ROUNDDOWN('Rent Roll'!$Q24,0))-1&gt;=AM$6),-AM16,
IF(AND(AM$6&gt;='Rent Roll'!#REF!,EDATE('Rent Roll'!#REF!,ROUNDDOWN('Rent Roll'!$M10,0))-1&gt;=AM$6),-AM16,
"-")),"-")</f>
        <v>-</v>
      </c>
      <c r="AN30" s="227" t="str">
        <f>IFERROR(
IF(AND(AN$6&gt;='Rent Roll'!$M24,EDATE('Rent Roll'!$M24,ROUNDDOWN('Rent Roll'!$Q24,0))-1&gt;=AN$6),-AN16,
IF(AND(AN$6&gt;='Rent Roll'!#REF!,EDATE('Rent Roll'!#REF!,ROUNDDOWN('Rent Roll'!$M10,0))-1&gt;=AN$6),-AN16,
"-")),"-")</f>
        <v>-</v>
      </c>
      <c r="AO30" s="227" t="str">
        <f>IFERROR(
IF(AND(AO$6&gt;='Rent Roll'!$M24,EDATE('Rent Roll'!$M24,ROUNDDOWN('Rent Roll'!$Q24,0))-1&gt;=AO$6),-AO16,
IF(AND(AO$6&gt;='Rent Roll'!#REF!,EDATE('Rent Roll'!#REF!,ROUNDDOWN('Rent Roll'!$M10,0))-1&gt;=AO$6),-AO16,
"-")),"-")</f>
        <v>-</v>
      </c>
      <c r="AP30" s="227" t="str">
        <f>IFERROR(
IF(AND(AP$6&gt;='Rent Roll'!$M24,EDATE('Rent Roll'!$M24,ROUNDDOWN('Rent Roll'!$Q24,0))-1&gt;=AP$6),-AP16,
IF(AND(AP$6&gt;='Rent Roll'!#REF!,EDATE('Rent Roll'!#REF!,ROUNDDOWN('Rent Roll'!$M10,0))-1&gt;=AP$6),-AP16,
"-")),"-")</f>
        <v>-</v>
      </c>
      <c r="AQ30" s="227" t="str">
        <f>IFERROR(
IF(AND(AQ$6&gt;='Rent Roll'!$M24,EDATE('Rent Roll'!$M24,ROUNDDOWN('Rent Roll'!$Q24,0))-1&gt;=AQ$6),-AQ16,
IF(AND(AQ$6&gt;='Rent Roll'!#REF!,EDATE('Rent Roll'!#REF!,ROUNDDOWN('Rent Roll'!$M10,0))-1&gt;=AQ$6),-AQ16,
"-")),"-")</f>
        <v>-</v>
      </c>
      <c r="AR30" s="227" t="str">
        <f>IFERROR(
IF(AND(AR$6&gt;='Rent Roll'!$M24,EDATE('Rent Roll'!$M24,ROUNDDOWN('Rent Roll'!$Q24,0))-1&gt;=AR$6),-AR16,
IF(AND(AR$6&gt;='Rent Roll'!#REF!,EDATE('Rent Roll'!#REF!,ROUNDDOWN('Rent Roll'!$M10,0))-1&gt;=AR$6),-AR16,
"-")),"-")</f>
        <v>-</v>
      </c>
      <c r="AS30" s="227" t="str">
        <f>IFERROR(
IF(AND(AS$6&gt;='Rent Roll'!$M24,EDATE('Rent Roll'!$M24,ROUNDDOWN('Rent Roll'!$Q24,0))-1&gt;=AS$6),-AS16,
IF(AND(AS$6&gt;='Rent Roll'!#REF!,EDATE('Rent Roll'!#REF!,ROUNDDOWN('Rent Roll'!$M10,0))-1&gt;=AS$6),-AS16,
"-")),"-")</f>
        <v>-</v>
      </c>
      <c r="AT30" s="227" t="str">
        <f>IFERROR(
IF(AND(AT$6&gt;='Rent Roll'!$M24,EDATE('Rent Roll'!$M24,ROUNDDOWN('Rent Roll'!$Q24,0))-1&gt;=AT$6),-AT16,
IF(AND(AT$6&gt;='Rent Roll'!#REF!,EDATE('Rent Roll'!#REF!,ROUNDDOWN('Rent Roll'!$M10,0))-1&gt;=AT$6),-AT16,
"-")),"-")</f>
        <v>-</v>
      </c>
      <c r="AU30" s="227" t="str">
        <f>IFERROR(
IF(AND(AU$6&gt;='Rent Roll'!$M24,EDATE('Rent Roll'!$M24,ROUNDDOWN('Rent Roll'!$Q24,0))-1&gt;=AU$6),-AU16,
IF(AND(AU$6&gt;='Rent Roll'!#REF!,EDATE('Rent Roll'!#REF!,ROUNDDOWN('Rent Roll'!$M10,0))-1&gt;=AU$6),-AU16,
"-")),"-")</f>
        <v>-</v>
      </c>
      <c r="AV30" s="227" t="str">
        <f>IFERROR(
IF(AND(AV$6&gt;='Rent Roll'!$M24,EDATE('Rent Roll'!$M24,ROUNDDOWN('Rent Roll'!$Q24,0))-1&gt;=AV$6),-AV16,
IF(AND(AV$6&gt;='Rent Roll'!#REF!,EDATE('Rent Roll'!#REF!,ROUNDDOWN('Rent Roll'!$M10,0))-1&gt;=AV$6),-AV16,
"-")),"-")</f>
        <v>-</v>
      </c>
      <c r="AW30" s="227" t="str">
        <f>IFERROR(
IF(AND(AW$6&gt;='Rent Roll'!$M24,EDATE('Rent Roll'!$M24,ROUNDDOWN('Rent Roll'!$Q24,0))-1&gt;=AW$6),-AW16,
IF(AND(AW$6&gt;='Rent Roll'!#REF!,EDATE('Rent Roll'!#REF!,ROUNDDOWN('Rent Roll'!$M10,0))-1&gt;=AW$6),-AW16,
"-")),"-")</f>
        <v>-</v>
      </c>
      <c r="AX30" s="227" t="str">
        <f>IFERROR(
IF(AND(AX$6&gt;='Rent Roll'!$M24,EDATE('Rent Roll'!$M24,ROUNDDOWN('Rent Roll'!$Q24,0))-1&gt;=AX$6),-AX16,
IF(AND(AX$6&gt;='Rent Roll'!#REF!,EDATE('Rent Roll'!#REF!,ROUNDDOWN('Rent Roll'!$M10,0))-1&gt;=AX$6),-AX16,
"-")),"-")</f>
        <v>-</v>
      </c>
      <c r="AY30" s="227" t="str">
        <f>IFERROR(
IF(AND(AY$6&gt;='Rent Roll'!$M24,EDATE('Rent Roll'!$M24,ROUNDDOWN('Rent Roll'!$Q24,0))-1&gt;=AY$6),-AY16,
IF(AND(AY$6&gt;='Rent Roll'!#REF!,EDATE('Rent Roll'!#REF!,ROUNDDOWN('Rent Roll'!$M10,0))-1&gt;=AY$6),-AY16,
"-")),"-")</f>
        <v>-</v>
      </c>
      <c r="AZ30" s="227" t="str">
        <f>IFERROR(
IF(AND(AZ$6&gt;='Rent Roll'!$M24,EDATE('Rent Roll'!$M24,ROUNDDOWN('Rent Roll'!$Q24,0))-1&gt;=AZ$6),-AZ16,
IF(AND(AZ$6&gt;='Rent Roll'!#REF!,EDATE('Rent Roll'!#REF!,ROUNDDOWN('Rent Roll'!$M10,0))-1&gt;=AZ$6),-AZ16,
"-")),"-")</f>
        <v>-</v>
      </c>
      <c r="BA30" s="227" t="str">
        <f>IFERROR(
IF(AND(BA$6&gt;='Rent Roll'!$M24,EDATE('Rent Roll'!$M24,ROUNDDOWN('Rent Roll'!$Q24,0))-1&gt;=BA$6),-BA16,
IF(AND(BA$6&gt;='Rent Roll'!#REF!,EDATE('Rent Roll'!#REF!,ROUNDDOWN('Rent Roll'!$M10,0))-1&gt;=BA$6),-BA16,
"-")),"-")</f>
        <v>-</v>
      </c>
      <c r="BB30" s="227" t="str">
        <f>IFERROR(
IF(AND(BB$6&gt;='Rent Roll'!$M24,EDATE('Rent Roll'!$M24,ROUNDDOWN('Rent Roll'!$Q24,0))-1&gt;=BB$6),-BB16,
IF(AND(BB$6&gt;='Rent Roll'!#REF!,EDATE('Rent Roll'!#REF!,ROUNDDOWN('Rent Roll'!$M10,0))-1&gt;=BB$6),-BB16,
"-")),"-")</f>
        <v>-</v>
      </c>
      <c r="BC30" s="227" t="str">
        <f>IFERROR(
IF(AND(BC$6&gt;='Rent Roll'!$M24,EDATE('Rent Roll'!$M24,ROUNDDOWN('Rent Roll'!$Q24,0))-1&gt;=BC$6),-BC16,
IF(AND(BC$6&gt;='Rent Roll'!#REF!,EDATE('Rent Roll'!#REF!,ROUNDDOWN('Rent Roll'!$M10,0))-1&gt;=BC$6),-BC16,
"-")),"-")</f>
        <v>-</v>
      </c>
      <c r="BD30" s="227" t="str">
        <f>IFERROR(
IF(AND(BD$6&gt;='Rent Roll'!$M24,EDATE('Rent Roll'!$M24,ROUNDDOWN('Rent Roll'!$Q24,0))-1&gt;=BD$6),-BD16,
IF(AND(BD$6&gt;='Rent Roll'!#REF!,EDATE('Rent Roll'!#REF!,ROUNDDOWN('Rent Roll'!$M10,0))-1&gt;=BD$6),-BD16,
"-")),"-")</f>
        <v>-</v>
      </c>
      <c r="BE30" s="227" t="str">
        <f>IFERROR(
IF(AND(BE$6&gt;='Rent Roll'!$M24,EDATE('Rent Roll'!$M24,ROUNDDOWN('Rent Roll'!$Q24,0))-1&gt;=BE$6),-BE16,
IF(AND(BE$6&gt;='Rent Roll'!#REF!,EDATE('Rent Roll'!#REF!,ROUNDDOWN('Rent Roll'!$M10,0))-1&gt;=BE$6),-BE16,
"-")),"-")</f>
        <v>-</v>
      </c>
      <c r="BF30" s="227" t="str">
        <f>IFERROR(
IF(AND(BF$6&gt;='Rent Roll'!$M24,EDATE('Rent Roll'!$M24,ROUNDDOWN('Rent Roll'!$Q24,0))-1&gt;=BF$6),-BF16,
IF(AND(BF$6&gt;='Rent Roll'!#REF!,EDATE('Rent Roll'!#REF!,ROUNDDOWN('Rent Roll'!$M10,0))-1&gt;=BF$6),-BF16,
"-")),"-")</f>
        <v>-</v>
      </c>
      <c r="BG30" s="227" t="str">
        <f>IFERROR(
IF(AND(BG$6&gt;='Rent Roll'!$M24,EDATE('Rent Roll'!$M24,ROUNDDOWN('Rent Roll'!$Q24,0))-1&gt;=BG$6),-BG16,
IF(AND(BG$6&gt;='Rent Roll'!#REF!,EDATE('Rent Roll'!#REF!,ROUNDDOWN('Rent Roll'!$M10,0))-1&gt;=BG$6),-BG16,
"-")),"-")</f>
        <v>-</v>
      </c>
      <c r="BH30" s="227" t="str">
        <f>IFERROR(
IF(AND(BH$6&gt;='Rent Roll'!$M24,EDATE('Rent Roll'!$M24,ROUNDDOWN('Rent Roll'!$Q24,0))-1&gt;=BH$6),-BH16,
IF(AND(BH$6&gt;='Rent Roll'!#REF!,EDATE('Rent Roll'!#REF!,ROUNDDOWN('Rent Roll'!$M10,0))-1&gt;=BH$6),-BH16,
"-")),"-")</f>
        <v>-</v>
      </c>
      <c r="BI30" s="227" t="str">
        <f>IFERROR(
IF(AND(BI$6&gt;='Rent Roll'!$M24,EDATE('Rent Roll'!$M24,ROUNDDOWN('Rent Roll'!$Q24,0))-1&gt;=BI$6),-BI16,
IF(AND(BI$6&gt;='Rent Roll'!#REF!,EDATE('Rent Roll'!#REF!,ROUNDDOWN('Rent Roll'!$M10,0))-1&gt;=BI$6),-BI16,
"-")),"-")</f>
        <v>-</v>
      </c>
      <c r="BJ30" s="227" t="str">
        <f>IFERROR(
IF(AND(BJ$6&gt;='Rent Roll'!$M24,EDATE('Rent Roll'!$M24,ROUNDDOWN('Rent Roll'!$Q24,0))-1&gt;=BJ$6),-BJ16,
IF(AND(BJ$6&gt;='Rent Roll'!#REF!,EDATE('Rent Roll'!#REF!,ROUNDDOWN('Rent Roll'!$M10,0))-1&gt;=BJ$6),-BJ16,
"-")),"-")</f>
        <v>-</v>
      </c>
      <c r="BK30" s="227" t="str">
        <f>IFERROR(
IF(AND(BK$6&gt;='Rent Roll'!$M24,EDATE('Rent Roll'!$M24,ROUNDDOWN('Rent Roll'!$Q24,0))-1&gt;=BK$6),-BK16,
IF(AND(BK$6&gt;='Rent Roll'!#REF!,EDATE('Rent Roll'!#REF!,ROUNDDOWN('Rent Roll'!$M10,0))-1&gt;=BK$6),-BK16,
"-")),"-")</f>
        <v>-</v>
      </c>
      <c r="BL30" s="227" t="str">
        <f>IFERROR(
IF(AND(BL$6&gt;='Rent Roll'!$M24,EDATE('Rent Roll'!$M24,ROUNDDOWN('Rent Roll'!$Q24,0))-1&gt;=BL$6),-BL16,
IF(AND(BL$6&gt;='Rent Roll'!#REF!,EDATE('Rent Roll'!#REF!,ROUNDDOWN('Rent Roll'!$M10,0))-1&gt;=BL$6),-BL16,
"-")),"-")</f>
        <v>-</v>
      </c>
      <c r="BM30" s="227" t="str">
        <f>IFERROR(
IF(AND(BM$6&gt;='Rent Roll'!$M24,EDATE('Rent Roll'!$M24,ROUNDDOWN('Rent Roll'!$Q24,0))-1&gt;=BM$6),-BM16,
IF(AND(BM$6&gt;='Rent Roll'!#REF!,EDATE('Rent Roll'!#REF!,ROUNDDOWN('Rent Roll'!$M10,0))-1&gt;=BM$6),-BM16,
"-")),"-")</f>
        <v>-</v>
      </c>
      <c r="BN30" s="227" t="str">
        <f>IFERROR(
IF(AND(BN$6&gt;='Rent Roll'!$M24,EDATE('Rent Roll'!$M24,ROUNDDOWN('Rent Roll'!$Q24,0))-1&gt;=BN$6),-BN16,
IF(AND(BN$6&gt;='Rent Roll'!#REF!,EDATE('Rent Roll'!#REF!,ROUNDDOWN('Rent Roll'!$M10,0))-1&gt;=BN$6),-BN16,
"-")),"-")</f>
        <v>-</v>
      </c>
      <c r="BO30" s="227" t="str">
        <f>IFERROR(
IF(AND(BO$6&gt;='Rent Roll'!$M24,EDATE('Rent Roll'!$M24,ROUNDDOWN('Rent Roll'!$Q24,0))-1&gt;=BO$6),-BO16,
IF(AND(BO$6&gt;='Rent Roll'!#REF!,EDATE('Rent Roll'!#REF!,ROUNDDOWN('Rent Roll'!$M10,0))-1&gt;=BO$6),-BO16,
"-")),"-")</f>
        <v>-</v>
      </c>
      <c r="BP30" s="227" t="str">
        <f>IFERROR(
IF(AND(BP$6&gt;='Rent Roll'!$M24,EDATE('Rent Roll'!$M24,ROUNDDOWN('Rent Roll'!$Q24,0))-1&gt;=BP$6),-BP16,
IF(AND(BP$6&gt;='Rent Roll'!#REF!,EDATE('Rent Roll'!#REF!,ROUNDDOWN('Rent Roll'!$M10,0))-1&gt;=BP$6),-BP16,
"-")),"-")</f>
        <v>-</v>
      </c>
      <c r="BQ30" s="227" t="str">
        <f>IFERROR(
IF(AND(BQ$6&gt;='Rent Roll'!$M24,EDATE('Rent Roll'!$M24,ROUNDDOWN('Rent Roll'!$Q24,0))-1&gt;=BQ$6),-BQ16,
IF(AND(BQ$6&gt;='Rent Roll'!#REF!,EDATE('Rent Roll'!#REF!,ROUNDDOWN('Rent Roll'!$M10,0))-1&gt;=BQ$6),-BQ16,
"-")),"-")</f>
        <v>-</v>
      </c>
      <c r="BR30" s="227" t="str">
        <f>IFERROR(
IF(AND(BR$6&gt;='Rent Roll'!$M24,EDATE('Rent Roll'!$M24,ROUNDDOWN('Rent Roll'!$Q24,0))-1&gt;=BR$6),-BR16,
IF(AND(BR$6&gt;='Rent Roll'!#REF!,EDATE('Rent Roll'!#REF!,ROUNDDOWN('Rent Roll'!$M10,0))-1&gt;=BR$6),-BR16,
"-")),"-")</f>
        <v>-</v>
      </c>
      <c r="BS30" s="227" t="str">
        <f>IFERROR(
IF(AND(BS$6&gt;='Rent Roll'!$M24,EDATE('Rent Roll'!$M24,ROUNDDOWN('Rent Roll'!$Q24,0))-1&gt;=BS$6),-BS16,
IF(AND(BS$6&gt;='Rent Roll'!#REF!,EDATE('Rent Roll'!#REF!,ROUNDDOWN('Rent Roll'!$M10,0))-1&gt;=BS$6),-BS16,
"-")),"-")</f>
        <v>-</v>
      </c>
      <c r="BT30" s="227" t="str">
        <f>IFERROR(
IF(AND(BT$6&gt;='Rent Roll'!$M24,EDATE('Rent Roll'!$M24,ROUNDDOWN('Rent Roll'!$Q24,0))-1&gt;=BT$6),-BT16,
IF(AND(BT$6&gt;='Rent Roll'!#REF!,EDATE('Rent Roll'!#REF!,ROUNDDOWN('Rent Roll'!$M10,0))-1&gt;=BT$6),-BT16,
"-")),"-")</f>
        <v>-</v>
      </c>
      <c r="BU30" s="227" t="str">
        <f>IFERROR(
IF(AND(BU$6&gt;='Rent Roll'!$M24,EDATE('Rent Roll'!$M24,ROUNDDOWN('Rent Roll'!$Q24,0))-1&gt;=BU$6),-BU16,
IF(AND(BU$6&gt;='Rent Roll'!#REF!,EDATE('Rent Roll'!#REF!,ROUNDDOWN('Rent Roll'!$M10,0))-1&gt;=BU$6),-BU16,
"-")),"-")</f>
        <v>-</v>
      </c>
      <c r="BV30" s="227" t="str">
        <f>IFERROR(
IF(AND(BV$6&gt;='Rent Roll'!$M24,EDATE('Rent Roll'!$M24,ROUNDDOWN('Rent Roll'!$Q24,0))-1&gt;=BV$6),-BV16,
IF(AND(BV$6&gt;='Rent Roll'!#REF!,EDATE('Rent Roll'!#REF!,ROUNDDOWN('Rent Roll'!$M10,0))-1&gt;=BV$6),-BV16,
"-")),"-")</f>
        <v>-</v>
      </c>
      <c r="BW30" s="227" t="str">
        <f>IFERROR(
IF(AND(BW$6&gt;='Rent Roll'!$M24,EDATE('Rent Roll'!$M24,ROUNDDOWN('Rent Roll'!$Q24,0))-1&gt;=BW$6),-BW16,
IF(AND(BW$6&gt;='Rent Roll'!#REF!,EDATE('Rent Roll'!#REF!,ROUNDDOWN('Rent Roll'!$M10,0))-1&gt;=BW$6),-BW16,
"-")),"-")</f>
        <v>-</v>
      </c>
      <c r="BX30" s="227" t="str">
        <f>IFERROR(
IF(AND(BX$6&gt;='Rent Roll'!$M24,EDATE('Rent Roll'!$M24,ROUNDDOWN('Rent Roll'!$Q24,0))-1&gt;=BX$6),-BX16,
IF(AND(BX$6&gt;='Rent Roll'!#REF!,EDATE('Rent Roll'!#REF!,ROUNDDOWN('Rent Roll'!$M10,0))-1&gt;=BX$6),-BX16,
"-")),"-")</f>
        <v>-</v>
      </c>
      <c r="BY30" s="227" t="str">
        <f>IFERROR(
IF(AND(BY$6&gt;='Rent Roll'!$M24,EDATE('Rent Roll'!$M24,ROUNDDOWN('Rent Roll'!$Q24,0))-1&gt;=BY$6),-BY16,
IF(AND(BY$6&gt;='Rent Roll'!#REF!,EDATE('Rent Roll'!#REF!,ROUNDDOWN('Rent Roll'!$M10,0))-1&gt;=BY$6),-BY16,
"-")),"-")</f>
        <v>-</v>
      </c>
      <c r="BZ30" s="227" t="str">
        <f>IFERROR(
IF(AND(BZ$6&gt;='Rent Roll'!$M24,EDATE('Rent Roll'!$M24,ROUNDDOWN('Rent Roll'!$Q24,0))-1&gt;=BZ$6),-BZ16,
IF(AND(BZ$6&gt;='Rent Roll'!#REF!,EDATE('Rent Roll'!#REF!,ROUNDDOWN('Rent Roll'!$M10,0))-1&gt;=BZ$6),-BZ16,
"-")),"-")</f>
        <v>-</v>
      </c>
      <c r="CA30" s="227" t="str">
        <f>IFERROR(
IF(AND(CA$6&gt;='Rent Roll'!$M24,EDATE('Rent Roll'!$M24,ROUNDDOWN('Rent Roll'!$Q24,0))-1&gt;=CA$6),-CA16,
IF(AND(CA$6&gt;='Rent Roll'!#REF!,EDATE('Rent Roll'!#REF!,ROUNDDOWN('Rent Roll'!$M10,0))-1&gt;=CA$6),-CA16,
"-")),"-")</f>
        <v>-</v>
      </c>
      <c r="CB30" s="227" t="str">
        <f>IFERROR(
IF(AND(CB$6&gt;='Rent Roll'!$M24,EDATE('Rent Roll'!$M24,ROUNDDOWN('Rent Roll'!$Q24,0))-1&gt;=CB$6),-CB16,
IF(AND(CB$6&gt;='Rent Roll'!#REF!,EDATE('Rent Roll'!#REF!,ROUNDDOWN('Rent Roll'!$M10,0))-1&gt;=CB$6),-CB16,
"-")),"-")</f>
        <v>-</v>
      </c>
      <c r="CC30" s="227" t="str">
        <f>IFERROR(
IF(AND(CC$6&gt;='Rent Roll'!$M24,EDATE('Rent Roll'!$M24,ROUNDDOWN('Rent Roll'!$Q24,0))-1&gt;=CC$6),-CC16,
IF(AND(CC$6&gt;='Rent Roll'!#REF!,EDATE('Rent Roll'!#REF!,ROUNDDOWN('Rent Roll'!$M10,0))-1&gt;=CC$6),-CC16,
"-")),"-")</f>
        <v>-</v>
      </c>
      <c r="CD30" s="227" t="str">
        <f>IFERROR(
IF(AND(CD$6&gt;='Rent Roll'!$M24,EDATE('Rent Roll'!$M24,ROUNDDOWN('Rent Roll'!$Q24,0))-1&gt;=CD$6),-CD16,
IF(AND(CD$6&gt;='Rent Roll'!#REF!,EDATE('Rent Roll'!#REF!,ROUNDDOWN('Rent Roll'!$M10,0))-1&gt;=CD$6),-CD16,
"-")),"-")</f>
        <v>-</v>
      </c>
      <c r="CE30" s="227" t="str">
        <f>IFERROR(
IF(AND(CE$6&gt;='Rent Roll'!$M24,EDATE('Rent Roll'!$M24,ROUNDDOWN('Rent Roll'!$Q24,0))-1&gt;=CE$6),-CE16,
IF(AND(CE$6&gt;='Rent Roll'!#REF!,EDATE('Rent Roll'!#REF!,ROUNDDOWN('Rent Roll'!$M10,0))-1&gt;=CE$6),-CE16,
"-")),"-")</f>
        <v>-</v>
      </c>
      <c r="CF30" s="227" t="str">
        <f>IFERROR(
IF(AND(CF$6&gt;='Rent Roll'!$M24,EDATE('Rent Roll'!$M24,ROUNDDOWN('Rent Roll'!$Q24,0))-1&gt;=CF$6),-CF16,
IF(AND(CF$6&gt;='Rent Roll'!#REF!,EDATE('Rent Roll'!#REF!,ROUNDDOWN('Rent Roll'!$M10,0))-1&gt;=CF$6),-CF16,
"-")),"-")</f>
        <v>-</v>
      </c>
      <c r="CG30" s="227" t="str">
        <f>IFERROR(
IF(AND(CG$6&gt;='Rent Roll'!$M24,EDATE('Rent Roll'!$M24,ROUNDDOWN('Rent Roll'!$Q24,0))-1&gt;=CG$6),-CG16,
IF(AND(CG$6&gt;='Rent Roll'!#REF!,EDATE('Rent Roll'!#REF!,ROUNDDOWN('Rent Roll'!$M10,0))-1&gt;=CG$6),-CG16,
"-")),"-")</f>
        <v>-</v>
      </c>
      <c r="CH30" s="227" t="str">
        <f>IFERROR(
IF(AND(CH$6&gt;='Rent Roll'!$M24,EDATE('Rent Roll'!$M24,ROUNDDOWN('Rent Roll'!$Q24,0))-1&gt;=CH$6),-CH16,
IF(AND(CH$6&gt;='Rent Roll'!#REF!,EDATE('Rent Roll'!#REF!,ROUNDDOWN('Rent Roll'!$M10,0))-1&gt;=CH$6),-CH16,
"-")),"-")</f>
        <v>-</v>
      </c>
      <c r="CI30" s="227" t="str">
        <f>IFERROR(
IF(AND(CI$6&gt;='Rent Roll'!$M24,EDATE('Rent Roll'!$M24,ROUNDDOWN('Rent Roll'!$Q24,0))-1&gt;=CI$6),-CI16,
IF(AND(CI$6&gt;='Rent Roll'!#REF!,EDATE('Rent Roll'!#REF!,ROUNDDOWN('Rent Roll'!$M10,0))-1&gt;=CI$6),-CI16,
"-")),"-")</f>
        <v>-</v>
      </c>
      <c r="CJ30" s="227" t="str">
        <f>IFERROR(
IF(AND(CJ$6&gt;='Rent Roll'!$M24,EDATE('Rent Roll'!$M24,ROUNDDOWN('Rent Roll'!$Q24,0))-1&gt;=CJ$6),-CJ16,
IF(AND(CJ$6&gt;='Rent Roll'!#REF!,EDATE('Rent Roll'!#REF!,ROUNDDOWN('Rent Roll'!$M10,0))-1&gt;=CJ$6),-CJ16,
"-")),"-")</f>
        <v>-</v>
      </c>
      <c r="CK30" s="227" t="str">
        <f>IFERROR(
IF(AND(CK$6&gt;='Rent Roll'!$M24,EDATE('Rent Roll'!$M24,ROUNDDOWN('Rent Roll'!$Q24,0))-1&gt;=CK$6),-CK16,
IF(AND(CK$6&gt;='Rent Roll'!#REF!,EDATE('Rent Roll'!#REF!,ROUNDDOWN('Rent Roll'!$M10,0))-1&gt;=CK$6),-CK16,
"-")),"-")</f>
        <v>-</v>
      </c>
      <c r="CL30" s="227" t="str">
        <f>IFERROR(
IF(AND(CL$6&gt;='Rent Roll'!$M24,EDATE('Rent Roll'!$M24,ROUNDDOWN('Rent Roll'!$Q24,0))-1&gt;=CL$6),-CL16,
IF(AND(CL$6&gt;='Rent Roll'!#REF!,EDATE('Rent Roll'!#REF!,ROUNDDOWN('Rent Roll'!$M10,0))-1&gt;=CL$6),-CL16,
"-")),"-")</f>
        <v>-</v>
      </c>
      <c r="CM30" s="227" t="str">
        <f>IFERROR(
IF(AND(CM$6&gt;='Rent Roll'!$M24,EDATE('Rent Roll'!$M24,ROUNDDOWN('Rent Roll'!$Q24,0))-1&gt;=CM$6),-CM16,
IF(AND(CM$6&gt;='Rent Roll'!#REF!,EDATE('Rent Roll'!#REF!,ROUNDDOWN('Rent Roll'!$M10,0))-1&gt;=CM$6),-CM16,
"-")),"-")</f>
        <v>-</v>
      </c>
      <c r="CN30" s="227" t="str">
        <f>IFERROR(
IF(AND(CN$6&gt;='Rent Roll'!$M24,EDATE('Rent Roll'!$M24,ROUNDDOWN('Rent Roll'!$Q24,0))-1&gt;=CN$6),-CN16,
IF(AND(CN$6&gt;='Rent Roll'!#REF!,EDATE('Rent Roll'!#REF!,ROUNDDOWN('Rent Roll'!$M10,0))-1&gt;=CN$6),-CN16,
"-")),"-")</f>
        <v>-</v>
      </c>
      <c r="CO30" s="227" t="str">
        <f>IFERROR(
IF(AND(CO$6&gt;='Rent Roll'!$M24,EDATE('Rent Roll'!$M24,ROUNDDOWN('Rent Roll'!$Q24,0))-1&gt;=CO$6),-CO16,
IF(AND(CO$6&gt;='Rent Roll'!#REF!,EDATE('Rent Roll'!#REF!,ROUNDDOWN('Rent Roll'!$M10,0))-1&gt;=CO$6),-CO16,
"-")),"-")</f>
        <v>-</v>
      </c>
      <c r="CP30" s="227" t="str">
        <f>IFERROR(
IF(AND(CP$6&gt;='Rent Roll'!$M24,EDATE('Rent Roll'!$M24,ROUNDDOWN('Rent Roll'!$Q24,0))-1&gt;=CP$6),-CP16,
IF(AND(CP$6&gt;='Rent Roll'!#REF!,EDATE('Rent Roll'!#REF!,ROUNDDOWN('Rent Roll'!$M10,0))-1&gt;=CP$6),-CP16,
"-")),"-")</f>
        <v>-</v>
      </c>
      <c r="CQ30" s="227" t="str">
        <f>IFERROR(
IF(AND(CQ$6&gt;='Rent Roll'!$M24,EDATE('Rent Roll'!$M24,ROUNDDOWN('Rent Roll'!$Q24,0))-1&gt;=CQ$6),-CQ16,
IF(AND(CQ$6&gt;='Rent Roll'!#REF!,EDATE('Rent Roll'!#REF!,ROUNDDOWN('Rent Roll'!$M10,0))-1&gt;=CQ$6),-CQ16,
"-")),"-")</f>
        <v>-</v>
      </c>
      <c r="CR30" s="227" t="str">
        <f>IFERROR(
IF(AND(CR$6&gt;='Rent Roll'!$M24,EDATE('Rent Roll'!$M24,ROUNDDOWN('Rent Roll'!$Q24,0))-1&gt;=CR$6),-CR16,
IF(AND(CR$6&gt;='Rent Roll'!#REF!,EDATE('Rent Roll'!#REF!,ROUNDDOWN('Rent Roll'!$M10,0))-1&gt;=CR$6),-CR16,
"-")),"-")</f>
        <v>-</v>
      </c>
      <c r="CS30" s="227" t="str">
        <f>IFERROR(
IF(AND(CS$6&gt;='Rent Roll'!$M24,EDATE('Rent Roll'!$M24,ROUNDDOWN('Rent Roll'!$Q24,0))-1&gt;=CS$6),-CS16,
IF(AND(CS$6&gt;='Rent Roll'!#REF!,EDATE('Rent Roll'!#REF!,ROUNDDOWN('Rent Roll'!$M10,0))-1&gt;=CS$6),-CS16,
"-")),"-")</f>
        <v>-</v>
      </c>
      <c r="CT30" s="227" t="str">
        <f>IFERROR(
IF(AND(CT$6&gt;='Rent Roll'!$M24,EDATE('Rent Roll'!$M24,ROUNDDOWN('Rent Roll'!$Q24,0))-1&gt;=CT$6),-CT16,
IF(AND(CT$6&gt;='Rent Roll'!#REF!,EDATE('Rent Roll'!#REF!,ROUNDDOWN('Rent Roll'!$M10,0))-1&gt;=CT$6),-CT16,
"-")),"-")</f>
        <v>-</v>
      </c>
      <c r="CU30" s="227" t="str">
        <f>IFERROR(
IF(AND(CU$6&gt;='Rent Roll'!$M24,EDATE('Rent Roll'!$M24,ROUNDDOWN('Rent Roll'!$Q24,0))-1&gt;=CU$6),-CU16,
IF(AND(CU$6&gt;='Rent Roll'!#REF!,EDATE('Rent Roll'!#REF!,ROUNDDOWN('Rent Roll'!$M10,0))-1&gt;=CU$6),-CU16,
"-")),"-")</f>
        <v>-</v>
      </c>
      <c r="CV30" s="227" t="str">
        <f>IFERROR(
IF(AND(CV$6&gt;='Rent Roll'!$M24,EDATE('Rent Roll'!$M24,ROUNDDOWN('Rent Roll'!$Q24,0))-1&gt;=CV$6),-CV16,
IF(AND(CV$6&gt;='Rent Roll'!#REF!,EDATE('Rent Roll'!#REF!,ROUNDDOWN('Rent Roll'!$M10,0))-1&gt;=CV$6),-CV16,
"-")),"-")</f>
        <v>-</v>
      </c>
      <c r="CW30" s="227" t="str">
        <f>IFERROR(
IF(AND(CW$6&gt;='Rent Roll'!$M24,EDATE('Rent Roll'!$M24,ROUNDDOWN('Rent Roll'!$Q24,0))-1&gt;=CW$6),-CW16,
IF(AND(CW$6&gt;='Rent Roll'!#REF!,EDATE('Rent Roll'!#REF!,ROUNDDOWN('Rent Roll'!$M10,0))-1&gt;=CW$6),-CW16,
"-")),"-")</f>
        <v>-</v>
      </c>
      <c r="CX30" s="227" t="str">
        <f>IFERROR(
IF(AND(CX$6&gt;='Rent Roll'!$M24,EDATE('Rent Roll'!$M24,ROUNDDOWN('Rent Roll'!$Q24,0))-1&gt;=CX$6),-CX16,
IF(AND(CX$6&gt;='Rent Roll'!#REF!,EDATE('Rent Roll'!#REF!,ROUNDDOWN('Rent Roll'!$M10,0))-1&gt;=CX$6),-CX16,
"-")),"-")</f>
        <v>-</v>
      </c>
      <c r="CY30" s="227" t="str">
        <f>IFERROR(
IF(AND(CY$6&gt;='Rent Roll'!$M24,EDATE('Rent Roll'!$M24,ROUNDDOWN('Rent Roll'!$Q24,0))-1&gt;=CY$6),-CY16,
IF(AND(CY$6&gt;='Rent Roll'!#REF!,EDATE('Rent Roll'!#REF!,ROUNDDOWN('Rent Roll'!$M10,0))-1&gt;=CY$6),-CY16,
"-")),"-")</f>
        <v>-</v>
      </c>
      <c r="CZ30" s="227" t="str">
        <f>IFERROR(
IF(AND(CZ$6&gt;='Rent Roll'!$M24,EDATE('Rent Roll'!$M24,ROUNDDOWN('Rent Roll'!$Q24,0))-1&gt;=CZ$6),-CZ16,
IF(AND(CZ$6&gt;='Rent Roll'!#REF!,EDATE('Rent Roll'!#REF!,ROUNDDOWN('Rent Roll'!$M10,0))-1&gt;=CZ$6),-CZ16,
"-")),"-")</f>
        <v>-</v>
      </c>
      <c r="DA30" s="227" t="str">
        <f>IFERROR(
IF(AND(DA$6&gt;='Rent Roll'!$M24,EDATE('Rent Roll'!$M24,ROUNDDOWN('Rent Roll'!$Q24,0))-1&gt;=DA$6),-DA16,
IF(AND(DA$6&gt;='Rent Roll'!#REF!,EDATE('Rent Roll'!#REF!,ROUNDDOWN('Rent Roll'!$M10,0))-1&gt;=DA$6),-DA16,
"-")),"-")</f>
        <v>-</v>
      </c>
      <c r="DB30" s="227" t="str">
        <f>IFERROR(
IF(AND(DB$6&gt;='Rent Roll'!$M24,EDATE('Rent Roll'!$M24,ROUNDDOWN('Rent Roll'!$Q24,0))-1&gt;=DB$6),-DB16,
IF(AND(DB$6&gt;='Rent Roll'!#REF!,EDATE('Rent Roll'!#REF!,ROUNDDOWN('Rent Roll'!$M10,0))-1&gt;=DB$6),-DB16,
"-")),"-")</f>
        <v>-</v>
      </c>
      <c r="DC30" s="227" t="str">
        <f>IFERROR(
IF(AND(DC$6&gt;='Rent Roll'!$M24,EDATE('Rent Roll'!$M24,ROUNDDOWN('Rent Roll'!$Q24,0))-1&gt;=DC$6),-DC16,
IF(AND(DC$6&gt;='Rent Roll'!#REF!,EDATE('Rent Roll'!#REF!,ROUNDDOWN('Rent Roll'!$M10,0))-1&gt;=DC$6),-DC16,
"-")),"-")</f>
        <v>-</v>
      </c>
      <c r="DD30" s="227" t="str">
        <f>IFERROR(
IF(AND(DD$6&gt;='Rent Roll'!$M24,EDATE('Rent Roll'!$M24,ROUNDDOWN('Rent Roll'!$Q24,0))-1&gt;=DD$6),-DD16,
IF(AND(DD$6&gt;='Rent Roll'!#REF!,EDATE('Rent Roll'!#REF!,ROUNDDOWN('Rent Roll'!$M10,0))-1&gt;=DD$6),-DD16,
"-")),"-")</f>
        <v>-</v>
      </c>
      <c r="DE30" s="227" t="str">
        <f>IFERROR(
IF(AND(DE$6&gt;='Rent Roll'!$M24,EDATE('Rent Roll'!$M24,ROUNDDOWN('Rent Roll'!$Q24,0))-1&gt;=DE$6),-DE16,
IF(AND(DE$6&gt;='Rent Roll'!#REF!,EDATE('Rent Roll'!#REF!,ROUNDDOWN('Rent Roll'!$M10,0))-1&gt;=DE$6),-DE16,
"-")),"-")</f>
        <v>-</v>
      </c>
      <c r="DF30" s="227" t="str">
        <f>IFERROR(
IF(AND(DF$6&gt;='Rent Roll'!$M24,EDATE('Rent Roll'!$M24,ROUNDDOWN('Rent Roll'!$Q24,0))-1&gt;=DF$6),-DF16,
IF(AND(DF$6&gt;='Rent Roll'!#REF!,EDATE('Rent Roll'!#REF!,ROUNDDOWN('Rent Roll'!$M10,0))-1&gt;=DF$6),-DF16,
"-")),"-")</f>
        <v>-</v>
      </c>
      <c r="DG30" s="227" t="str">
        <f>IFERROR(
IF(AND(DG$6&gt;='Rent Roll'!$M24,EDATE('Rent Roll'!$M24,ROUNDDOWN('Rent Roll'!$Q24,0))-1&gt;=DG$6),-DG16,
IF(AND(DG$6&gt;='Rent Roll'!#REF!,EDATE('Rent Roll'!#REF!,ROUNDDOWN('Rent Roll'!$M10,0))-1&gt;=DG$6),-DG16,
"-")),"-")</f>
        <v>-</v>
      </c>
      <c r="DH30" s="227" t="str">
        <f>IFERROR(
IF(AND(DH$6&gt;='Rent Roll'!$M24,EDATE('Rent Roll'!$M24,ROUNDDOWN('Rent Roll'!$Q24,0))-1&gt;=DH$6),-DH16,
IF(AND(DH$6&gt;='Rent Roll'!#REF!,EDATE('Rent Roll'!#REF!,ROUNDDOWN('Rent Roll'!$M10,0))-1&gt;=DH$6),-DH16,
"-")),"-")</f>
        <v>-</v>
      </c>
      <c r="DI30" s="227" t="str">
        <f>IFERROR(
IF(AND(DI$6&gt;='Rent Roll'!$M24,EDATE('Rent Roll'!$M24,ROUNDDOWN('Rent Roll'!$Q24,0))-1&gt;=DI$6),-DI16,
IF(AND(DI$6&gt;='Rent Roll'!#REF!,EDATE('Rent Roll'!#REF!,ROUNDDOWN('Rent Roll'!$M10,0))-1&gt;=DI$6),-DI16,
"-")),"-")</f>
        <v>-</v>
      </c>
      <c r="DJ30" s="227" t="str">
        <f>IFERROR(
IF(AND(DJ$6&gt;='Rent Roll'!$M24,EDATE('Rent Roll'!$M24,ROUNDDOWN('Rent Roll'!$Q24,0))-1&gt;=DJ$6),-DJ16,
IF(AND(DJ$6&gt;='Rent Roll'!#REF!,EDATE('Rent Roll'!#REF!,ROUNDDOWN('Rent Roll'!$M10,0))-1&gt;=DJ$6),-DJ16,
"-")),"-")</f>
        <v>-</v>
      </c>
      <c r="DK30" s="227" t="str">
        <f>IFERROR(
IF(AND(DK$6&gt;='Rent Roll'!$M24,EDATE('Rent Roll'!$M24,ROUNDDOWN('Rent Roll'!$Q24,0))-1&gt;=DK$6),-DK16,
IF(AND(DK$6&gt;='Rent Roll'!#REF!,EDATE('Rent Roll'!#REF!,ROUNDDOWN('Rent Roll'!$M10,0))-1&gt;=DK$6),-DK16,
"-")),"-")</f>
        <v>-</v>
      </c>
      <c r="DL30" s="227" t="str">
        <f>IFERROR(
IF(AND(DL$6&gt;='Rent Roll'!$M24,EDATE('Rent Roll'!$M24,ROUNDDOWN('Rent Roll'!$Q24,0))-1&gt;=DL$6),-DL16,
IF(AND(DL$6&gt;='Rent Roll'!#REF!,EDATE('Rent Roll'!#REF!,ROUNDDOWN('Rent Roll'!$M10,0))-1&gt;=DL$6),-DL16,
"-")),"-")</f>
        <v>-</v>
      </c>
      <c r="DM30" s="227" t="str">
        <f>IFERROR(
IF(AND(DM$6&gt;='Rent Roll'!$M24,EDATE('Rent Roll'!$M24,ROUNDDOWN('Rent Roll'!$Q24,0))-1&gt;=DM$6),-DM16,
IF(AND(DM$6&gt;='Rent Roll'!#REF!,EDATE('Rent Roll'!#REF!,ROUNDDOWN('Rent Roll'!$M10,0))-1&gt;=DM$6),-DM16,
"-")),"-")</f>
        <v>-</v>
      </c>
      <c r="DN30" s="227" t="str">
        <f>IFERROR(
IF(AND(DN$6&gt;='Rent Roll'!$M24,EDATE('Rent Roll'!$M24,ROUNDDOWN('Rent Roll'!$Q24,0))-1&gt;=DN$6),-DN16,
IF(AND(DN$6&gt;='Rent Roll'!#REF!,EDATE('Rent Roll'!#REF!,ROUNDDOWN('Rent Roll'!$M10,0))-1&gt;=DN$6),-DN16,
"-")),"-")</f>
        <v>-</v>
      </c>
      <c r="DO30" s="227" t="str">
        <f>IFERROR(
IF(AND(DO$6&gt;='Rent Roll'!$M24,EDATE('Rent Roll'!$M24,ROUNDDOWN('Rent Roll'!$Q24,0))-1&gt;=DO$6),-DO16,
IF(AND(DO$6&gt;='Rent Roll'!#REF!,EDATE('Rent Roll'!#REF!,ROUNDDOWN('Rent Roll'!$M10,0))-1&gt;=DO$6),-DO16,
"-")),"-")</f>
        <v>-</v>
      </c>
      <c r="DP30" s="227" t="str">
        <f>IFERROR(
IF(AND(DP$6&gt;='Rent Roll'!$M24,EDATE('Rent Roll'!$M24,ROUNDDOWN('Rent Roll'!$Q24,0))-1&gt;=DP$6),-DP16,
IF(AND(DP$6&gt;='Rent Roll'!#REF!,EDATE('Rent Roll'!#REF!,ROUNDDOWN('Rent Roll'!$M10,0))-1&gt;=DP$6),-DP16,
"-")),"-")</f>
        <v>-</v>
      </c>
      <c r="DQ30" s="227" t="str">
        <f>IFERROR(
IF(AND(DQ$6&gt;='Rent Roll'!$M24,EDATE('Rent Roll'!$M24,ROUNDDOWN('Rent Roll'!$Q24,0))-1&gt;=DQ$6),-DQ16,
IF(AND(DQ$6&gt;='Rent Roll'!#REF!,EDATE('Rent Roll'!#REF!,ROUNDDOWN('Rent Roll'!$M10,0))-1&gt;=DQ$6),-DQ16,
"-")),"-")</f>
        <v>-</v>
      </c>
      <c r="DR30" s="227" t="str">
        <f>IFERROR(
IF(AND(DR$6&gt;='Rent Roll'!$M24,EDATE('Rent Roll'!$M24,ROUNDDOWN('Rent Roll'!$Q24,0))-1&gt;=DR$6),-DR16,
IF(AND(DR$6&gt;='Rent Roll'!#REF!,EDATE('Rent Roll'!#REF!,ROUNDDOWN('Rent Roll'!$M10,0))-1&gt;=DR$6),-DR16,
"-")),"-")</f>
        <v>-</v>
      </c>
      <c r="DS30" s="227" t="str">
        <f>IFERROR(
IF(AND(DS$6&gt;='Rent Roll'!$M24,EDATE('Rent Roll'!$M24,ROUNDDOWN('Rent Roll'!$Q24,0))-1&gt;=DS$6),-DS16,
IF(AND(DS$6&gt;='Rent Roll'!#REF!,EDATE('Rent Roll'!#REF!,ROUNDDOWN('Rent Roll'!$M10,0))-1&gt;=DS$6),-DS16,
"-")),"-")</f>
        <v>-</v>
      </c>
      <c r="DT30" s="227" t="str">
        <f>IFERROR(
IF(AND(DT$6&gt;='Rent Roll'!$M24,EDATE('Rent Roll'!$M24,ROUNDDOWN('Rent Roll'!$Q24,0))-1&gt;=DT$6),-DT16,
IF(AND(DT$6&gt;='Rent Roll'!#REF!,EDATE('Rent Roll'!#REF!,ROUNDDOWN('Rent Roll'!$M10,0))-1&gt;=DT$6),-DT16,
"-")),"-")</f>
        <v>-</v>
      </c>
      <c r="DU30" s="227" t="str">
        <f>IFERROR(
IF(AND(DU$6&gt;='Rent Roll'!$M24,EDATE('Rent Roll'!$M24,ROUNDDOWN('Rent Roll'!$Q24,0))-1&gt;=DU$6),-DU16,
IF(AND(DU$6&gt;='Rent Roll'!#REF!,EDATE('Rent Roll'!#REF!,ROUNDDOWN('Rent Roll'!$M10,0))-1&gt;=DU$6),-DU16,
"-")),"-")</f>
        <v>-</v>
      </c>
      <c r="DV30" s="227" t="str">
        <f>IFERROR(
IF(AND(DV$6&gt;='Rent Roll'!$M24,EDATE('Rent Roll'!$M24,ROUNDDOWN('Rent Roll'!$Q24,0))-1&gt;=DV$6),-DV16,
IF(AND(DV$6&gt;='Rent Roll'!#REF!,EDATE('Rent Roll'!#REF!,ROUNDDOWN('Rent Roll'!$M10,0))-1&gt;=DV$6),-DV16,
"-")),"-")</f>
        <v>-</v>
      </c>
      <c r="DW30" s="227" t="str">
        <f>IFERROR(
IF(AND(DW$6&gt;='Rent Roll'!$M24,EDATE('Rent Roll'!$M24,ROUNDDOWN('Rent Roll'!$Q24,0))-1&gt;=DW$6),-DW16,
IF(AND(DW$6&gt;='Rent Roll'!#REF!,EDATE('Rent Roll'!#REF!,ROUNDDOWN('Rent Roll'!$M10,0))-1&gt;=DW$6),-DW16,
"-")),"-")</f>
        <v>-</v>
      </c>
      <c r="DX30" s="227" t="str">
        <f>IFERROR(
IF(AND(DX$6&gt;='Rent Roll'!$M24,EDATE('Rent Roll'!$M24,ROUNDDOWN('Rent Roll'!$Q24,0))-1&gt;=DX$6),-DX16,
IF(AND(DX$6&gt;='Rent Roll'!#REF!,EDATE('Rent Roll'!#REF!,ROUNDDOWN('Rent Roll'!$M10,0))-1&gt;=DX$6),-DX16,
"-")),"-")</f>
        <v>-</v>
      </c>
      <c r="DY30" s="227" t="str">
        <f>IFERROR(
IF(AND(DY$6&gt;='Rent Roll'!$M24,EDATE('Rent Roll'!$M24,ROUNDDOWN('Rent Roll'!$Q24,0))-1&gt;=DY$6),-DY16,
IF(AND(DY$6&gt;='Rent Roll'!#REF!,EDATE('Rent Roll'!#REF!,ROUNDDOWN('Rent Roll'!$M10,0))-1&gt;=DY$6),-DY16,
"-")),"-")</f>
        <v>-</v>
      </c>
      <c r="DZ30" s="227" t="str">
        <f>IFERROR(
IF(AND(DZ$6&gt;='Rent Roll'!$M24,EDATE('Rent Roll'!$M24,ROUNDDOWN('Rent Roll'!$Q24,0))-1&gt;=DZ$6),-DZ16,
IF(AND(DZ$6&gt;='Rent Roll'!#REF!,EDATE('Rent Roll'!#REF!,ROUNDDOWN('Rent Roll'!$M10,0))-1&gt;=DZ$6),-DZ16,
"-")),"-")</f>
        <v>-</v>
      </c>
      <c r="EA30" s="227" t="str">
        <f>IFERROR(
IF(AND(EA$6&gt;='Rent Roll'!$M24,EDATE('Rent Roll'!$M24,ROUNDDOWN('Rent Roll'!$Q24,0))-1&gt;=EA$6),-EA16,
IF(AND(EA$6&gt;='Rent Roll'!#REF!,EDATE('Rent Roll'!#REF!,ROUNDDOWN('Rent Roll'!$M10,0))-1&gt;=EA$6),-EA16,
"-")),"-")</f>
        <v>-</v>
      </c>
      <c r="EB30" s="227" t="str">
        <f>IFERROR(
IF(AND(EB$6&gt;='Rent Roll'!$M24,EDATE('Rent Roll'!$M24,ROUNDDOWN('Rent Roll'!$Q24,0))-1&gt;=EB$6),-EB16,
IF(AND(EB$6&gt;='Rent Roll'!#REF!,EDATE('Rent Roll'!#REF!,ROUNDDOWN('Rent Roll'!$M10,0))-1&gt;=EB$6),-EB16,
"-")),"-")</f>
        <v>-</v>
      </c>
      <c r="EC30" s="227" t="str">
        <f>IFERROR(
IF(AND(EC$6&gt;='Rent Roll'!$M24,EDATE('Rent Roll'!$M24,ROUNDDOWN('Rent Roll'!$Q24,0))-1&gt;=EC$6),-EC16,
IF(AND(EC$6&gt;='Rent Roll'!#REF!,EDATE('Rent Roll'!#REF!,ROUNDDOWN('Rent Roll'!$M10,0))-1&gt;=EC$6),-EC16,
"-")),"-")</f>
        <v>-</v>
      </c>
      <c r="ED30" s="227" t="str">
        <f>IFERROR(
IF(AND(ED$6&gt;='Rent Roll'!$M24,EDATE('Rent Roll'!$M24,ROUNDDOWN('Rent Roll'!$Q24,0))-1&gt;=ED$6),-ED16,
IF(AND(ED$6&gt;='Rent Roll'!#REF!,EDATE('Rent Roll'!#REF!,ROUNDDOWN('Rent Roll'!$M10,0))-1&gt;=ED$6),-ED16,
"-")),"-")</f>
        <v>-</v>
      </c>
      <c r="EE30" s="227" t="str">
        <f>IFERROR(
IF(AND(EE$6&gt;='Rent Roll'!$M24,EDATE('Rent Roll'!$M24,ROUNDDOWN('Rent Roll'!$Q24,0))-1&gt;=EE$6),-EE16,
IF(AND(EE$6&gt;='Rent Roll'!#REF!,EDATE('Rent Roll'!#REF!,ROUNDDOWN('Rent Roll'!$M10,0))-1&gt;=EE$6),-EE16,
"-")),"-")</f>
        <v>-</v>
      </c>
      <c r="EF30" s="227" t="str">
        <f>IFERROR(
IF(AND(EF$6&gt;='Rent Roll'!$M24,EDATE('Rent Roll'!$M24,ROUNDDOWN('Rent Roll'!$Q24,0))-1&gt;=EF$6),-EF16,
IF(AND(EF$6&gt;='Rent Roll'!#REF!,EDATE('Rent Roll'!#REF!,ROUNDDOWN('Rent Roll'!$M10,0))-1&gt;=EF$6),-EF16,
"-")),"-")</f>
        <v>-</v>
      </c>
      <c r="EG30" s="224" t="str">
        <f>IFERROR(
IF(AND(EG$6&gt;='Rent Roll'!$M24,EDATE('Rent Roll'!$M24,ROUNDDOWN('Rent Roll'!$Q24,0))-1&gt;=EG$6),-EG16,
IF(AND(EG$6&gt;='Rent Roll'!#REF!,EDATE('Rent Roll'!#REF!,ROUNDDOWN('Rent Roll'!$M10,0))-1&gt;=EG$6),-EG16,
"-")),"-")</f>
        <v>-</v>
      </c>
      <c r="EH30" s="277" t="s">
        <v>106</v>
      </c>
    </row>
    <row r="31" spans="2:138" ht="15" x14ac:dyDescent="0.25">
      <c r="B31" s="735"/>
      <c r="C31" s="736"/>
      <c r="D31" s="737" t="str">
        <f>CONCATENATE('Rent Roll'!B11&amp;" - "&amp;'Rent Roll'!C11)</f>
        <v xml:space="preserve"> - </v>
      </c>
      <c r="E31" s="21">
        <f t="shared" si="30"/>
        <v>0</v>
      </c>
      <c r="F31" s="227" t="str">
        <f>IFERROR(
IF(AND(F$6&gt;='Rent Roll'!$M25,EDATE('Rent Roll'!$M25,ROUNDDOWN('Rent Roll'!$Q25,0))-1&gt;=F$6),-F17,
IF(AND(F$6&gt;='Rent Roll'!#REF!,EDATE('Rent Roll'!#REF!,ROUNDDOWN('Rent Roll'!$M11,0))-1&gt;=F$6),-F17,
"-")),"-")</f>
        <v>-</v>
      </c>
      <c r="G31" s="227" t="str">
        <f>IFERROR(
IF(AND(G$6&gt;='Rent Roll'!$M25,EDATE('Rent Roll'!$M25,ROUNDDOWN('Rent Roll'!$Q25,0))-1&gt;=G$6),-G17,
IF(AND(G$6&gt;='Rent Roll'!#REF!,EDATE('Rent Roll'!#REF!,ROUNDDOWN('Rent Roll'!$M11,0))-1&gt;=G$6),-G17,
"-")),"-")</f>
        <v>-</v>
      </c>
      <c r="H31" s="227" t="str">
        <f>IFERROR(
IF(AND(H$6&gt;='Rent Roll'!$M25,EDATE('Rent Roll'!$M25,ROUNDDOWN('Rent Roll'!$Q25,0))-1&gt;=H$6),-H17,
IF(AND(H$6&gt;='Rent Roll'!#REF!,EDATE('Rent Roll'!#REF!,ROUNDDOWN('Rent Roll'!$M11,0))-1&gt;=H$6),-H17,
"-")),"-")</f>
        <v>-</v>
      </c>
      <c r="I31" s="227" t="str">
        <f>IFERROR(
IF(AND(I$6&gt;='Rent Roll'!$M25,EDATE('Rent Roll'!$M25,ROUNDDOWN('Rent Roll'!$Q25,0))-1&gt;=I$6),-I17,
IF(AND(I$6&gt;='Rent Roll'!#REF!,EDATE('Rent Roll'!#REF!,ROUNDDOWN('Rent Roll'!$M11,0))-1&gt;=I$6),-I17,
"-")),"-")</f>
        <v>-</v>
      </c>
      <c r="J31" s="227" t="str">
        <f>IFERROR(
IF(AND(J$6&gt;='Rent Roll'!$M25,EDATE('Rent Roll'!$M25,ROUNDDOWN('Rent Roll'!$Q25,0))-1&gt;=J$6),-J17,
IF(AND(J$6&gt;='Rent Roll'!#REF!,EDATE('Rent Roll'!#REF!,ROUNDDOWN('Rent Roll'!$M11,0))-1&gt;=J$6),-J17,
"-")),"-")</f>
        <v>-</v>
      </c>
      <c r="K31" s="227" t="str">
        <f>IFERROR(
IF(AND(K$6&gt;='Rent Roll'!$M25,EDATE('Rent Roll'!$M25,ROUNDDOWN('Rent Roll'!$Q25,0))-1&gt;=K$6),-K17,
IF(AND(K$6&gt;='Rent Roll'!#REF!,EDATE('Rent Roll'!#REF!,ROUNDDOWN('Rent Roll'!$M11,0))-1&gt;=K$6),-K17,
"-")),"-")</f>
        <v>-</v>
      </c>
      <c r="L31" s="227" t="str">
        <f>IFERROR(
IF(AND(L$6&gt;='Rent Roll'!$M25,EDATE('Rent Roll'!$M25,ROUNDDOWN('Rent Roll'!$Q25,0))-1&gt;=L$6),-L17,
IF(AND(L$6&gt;='Rent Roll'!#REF!,EDATE('Rent Roll'!#REF!,ROUNDDOWN('Rent Roll'!$M11,0))-1&gt;=L$6),-L17,
"-")),"-")</f>
        <v>-</v>
      </c>
      <c r="M31" s="227" t="str">
        <f>IFERROR(
IF(AND(M$6&gt;='Rent Roll'!$M25,EDATE('Rent Roll'!$M25,ROUNDDOWN('Rent Roll'!$Q25,0))-1&gt;=M$6),-M17,
IF(AND(M$6&gt;='Rent Roll'!#REF!,EDATE('Rent Roll'!#REF!,ROUNDDOWN('Rent Roll'!$M11,0))-1&gt;=M$6),-M17,
"-")),"-")</f>
        <v>-</v>
      </c>
      <c r="N31" s="227" t="str">
        <f>IFERROR(
IF(AND(N$6&gt;='Rent Roll'!$M25,EDATE('Rent Roll'!$M25,ROUNDDOWN('Rent Roll'!$Q25,0))-1&gt;=N$6),-N17,
IF(AND(N$6&gt;='Rent Roll'!#REF!,EDATE('Rent Roll'!#REF!,ROUNDDOWN('Rent Roll'!$M11,0))-1&gt;=N$6),-N17,
"-")),"-")</f>
        <v>-</v>
      </c>
      <c r="O31" s="227" t="str">
        <f>IFERROR(
IF(AND(O$6&gt;='Rent Roll'!$M25,EDATE('Rent Roll'!$M25,ROUNDDOWN('Rent Roll'!$Q25,0))-1&gt;=O$6),-O17,
IF(AND(O$6&gt;='Rent Roll'!#REF!,EDATE('Rent Roll'!#REF!,ROUNDDOWN('Rent Roll'!$M11,0))-1&gt;=O$6),-O17,
"-")),"-")</f>
        <v>-</v>
      </c>
      <c r="P31" s="227" t="str">
        <f>IFERROR(
IF(AND(P$6&gt;='Rent Roll'!$M25,EDATE('Rent Roll'!$M25,ROUNDDOWN('Rent Roll'!$Q25,0))-1&gt;=P$6),-P17,
IF(AND(P$6&gt;='Rent Roll'!#REF!,EDATE('Rent Roll'!#REF!,ROUNDDOWN('Rent Roll'!$M11,0))-1&gt;=P$6),-P17,
"-")),"-")</f>
        <v>-</v>
      </c>
      <c r="Q31" s="227" t="str">
        <f>IFERROR(
IF(AND(Q$6&gt;='Rent Roll'!$M25,EDATE('Rent Roll'!$M25,ROUNDDOWN('Rent Roll'!$Q25,0))-1&gt;=Q$6),-Q17,
IF(AND(Q$6&gt;='Rent Roll'!#REF!,EDATE('Rent Roll'!#REF!,ROUNDDOWN('Rent Roll'!$M11,0))-1&gt;=Q$6),-Q17,
"-")),"-")</f>
        <v>-</v>
      </c>
      <c r="R31" s="227" t="str">
        <f>IFERROR(
IF(AND(R$6&gt;='Rent Roll'!$M25,EDATE('Rent Roll'!$M25,ROUNDDOWN('Rent Roll'!$Q25,0))-1&gt;=R$6),-R17,
IF(AND(R$6&gt;='Rent Roll'!#REF!,EDATE('Rent Roll'!#REF!,ROUNDDOWN('Rent Roll'!$M11,0))-1&gt;=R$6),-R17,
"-")),"-")</f>
        <v>-</v>
      </c>
      <c r="S31" s="227" t="str">
        <f>IFERROR(
IF(AND(S$6&gt;='Rent Roll'!$M25,EDATE('Rent Roll'!$M25,ROUNDDOWN('Rent Roll'!$Q25,0))-1&gt;=S$6),-S17,
IF(AND(S$6&gt;='Rent Roll'!#REF!,EDATE('Rent Roll'!#REF!,ROUNDDOWN('Rent Roll'!$M11,0))-1&gt;=S$6),-S17,
"-")),"-")</f>
        <v>-</v>
      </c>
      <c r="T31" s="227" t="str">
        <f>IFERROR(
IF(AND(T$6&gt;='Rent Roll'!$M25,EDATE('Rent Roll'!$M25,ROUNDDOWN('Rent Roll'!$Q25,0))-1&gt;=T$6),-T17,
IF(AND(T$6&gt;='Rent Roll'!#REF!,EDATE('Rent Roll'!#REF!,ROUNDDOWN('Rent Roll'!$M11,0))-1&gt;=T$6),-T17,
"-")),"-")</f>
        <v>-</v>
      </c>
      <c r="U31" s="227" t="str">
        <f>IFERROR(
IF(AND(U$6&gt;='Rent Roll'!$M25,EDATE('Rent Roll'!$M25,ROUNDDOWN('Rent Roll'!$Q25,0))-1&gt;=U$6),-U17,
IF(AND(U$6&gt;='Rent Roll'!#REF!,EDATE('Rent Roll'!#REF!,ROUNDDOWN('Rent Roll'!$M11,0))-1&gt;=U$6),-U17,
"-")),"-")</f>
        <v>-</v>
      </c>
      <c r="V31" s="227" t="str">
        <f>IFERROR(
IF(AND(V$6&gt;='Rent Roll'!$M25,EDATE('Rent Roll'!$M25,ROUNDDOWN('Rent Roll'!$Q25,0))-1&gt;=V$6),-V17,
IF(AND(V$6&gt;='Rent Roll'!#REF!,EDATE('Rent Roll'!#REF!,ROUNDDOWN('Rent Roll'!$M11,0))-1&gt;=V$6),-V17,
"-")),"-")</f>
        <v>-</v>
      </c>
      <c r="W31" s="227" t="str">
        <f>IFERROR(
IF(AND(W$6&gt;='Rent Roll'!$M25,EDATE('Rent Roll'!$M25,ROUNDDOWN('Rent Roll'!$Q25,0))-1&gt;=W$6),-W17,
IF(AND(W$6&gt;='Rent Roll'!#REF!,EDATE('Rent Roll'!#REF!,ROUNDDOWN('Rent Roll'!$M11,0))-1&gt;=W$6),-W17,
"-")),"-")</f>
        <v>-</v>
      </c>
      <c r="X31" s="227" t="str">
        <f>IFERROR(
IF(AND(X$6&gt;='Rent Roll'!$M25,EDATE('Rent Roll'!$M25,ROUNDDOWN('Rent Roll'!$Q25,0))-1&gt;=X$6),-X17,
IF(AND(X$6&gt;='Rent Roll'!#REF!,EDATE('Rent Roll'!#REF!,ROUNDDOWN('Rent Roll'!$M11,0))-1&gt;=X$6),-X17,
"-")),"-")</f>
        <v>-</v>
      </c>
      <c r="Y31" s="227" t="str">
        <f>IFERROR(
IF(AND(Y$6&gt;='Rent Roll'!$M25,EDATE('Rent Roll'!$M25,ROUNDDOWN('Rent Roll'!$Q25,0))-1&gt;=Y$6),-Y17,
IF(AND(Y$6&gt;='Rent Roll'!#REF!,EDATE('Rent Roll'!#REF!,ROUNDDOWN('Rent Roll'!$M11,0))-1&gt;=Y$6),-Y17,
"-")),"-")</f>
        <v>-</v>
      </c>
      <c r="Z31" s="227" t="str">
        <f>IFERROR(
IF(AND(Z$6&gt;='Rent Roll'!$M25,EDATE('Rent Roll'!$M25,ROUNDDOWN('Rent Roll'!$Q25,0))-1&gt;=Z$6),-Z17,
IF(AND(Z$6&gt;='Rent Roll'!#REF!,EDATE('Rent Roll'!#REF!,ROUNDDOWN('Rent Roll'!$M11,0))-1&gt;=Z$6),-Z17,
"-")),"-")</f>
        <v>-</v>
      </c>
      <c r="AA31" s="227" t="str">
        <f>IFERROR(
IF(AND(AA$6&gt;='Rent Roll'!$M25,EDATE('Rent Roll'!$M25,ROUNDDOWN('Rent Roll'!$Q25,0))-1&gt;=AA$6),-AA17,
IF(AND(AA$6&gt;='Rent Roll'!#REF!,EDATE('Rent Roll'!#REF!,ROUNDDOWN('Rent Roll'!$M11,0))-1&gt;=AA$6),-AA17,
"-")),"-")</f>
        <v>-</v>
      </c>
      <c r="AB31" s="227" t="str">
        <f>IFERROR(
IF(AND(AB$6&gt;='Rent Roll'!$M25,EDATE('Rent Roll'!$M25,ROUNDDOWN('Rent Roll'!$Q25,0))-1&gt;=AB$6),-AB17,
IF(AND(AB$6&gt;='Rent Roll'!#REF!,EDATE('Rent Roll'!#REF!,ROUNDDOWN('Rent Roll'!$M11,0))-1&gt;=AB$6),-AB17,
"-")),"-")</f>
        <v>-</v>
      </c>
      <c r="AC31" s="227" t="str">
        <f>IFERROR(
IF(AND(AC$6&gt;='Rent Roll'!$M25,EDATE('Rent Roll'!$M25,ROUNDDOWN('Rent Roll'!$Q25,0))-1&gt;=AC$6),-AC17,
IF(AND(AC$6&gt;='Rent Roll'!#REF!,EDATE('Rent Roll'!#REF!,ROUNDDOWN('Rent Roll'!$M11,0))-1&gt;=AC$6),-AC17,
"-")),"-")</f>
        <v>-</v>
      </c>
      <c r="AD31" s="227" t="str">
        <f>IFERROR(
IF(AND(AD$6&gt;='Rent Roll'!$M25,EDATE('Rent Roll'!$M25,ROUNDDOWN('Rent Roll'!$Q25,0))-1&gt;=AD$6),-AD17,
IF(AND(AD$6&gt;='Rent Roll'!#REF!,EDATE('Rent Roll'!#REF!,ROUNDDOWN('Rent Roll'!$M11,0))-1&gt;=AD$6),-AD17,
"-")),"-")</f>
        <v>-</v>
      </c>
      <c r="AE31" s="227" t="str">
        <f>IFERROR(
IF(AND(AE$6&gt;='Rent Roll'!$M25,EDATE('Rent Roll'!$M25,ROUNDDOWN('Rent Roll'!$Q25,0))-1&gt;=AE$6),-AE17,
IF(AND(AE$6&gt;='Rent Roll'!#REF!,EDATE('Rent Roll'!#REF!,ROUNDDOWN('Rent Roll'!$M11,0))-1&gt;=AE$6),-AE17,
"-")),"-")</f>
        <v>-</v>
      </c>
      <c r="AF31" s="227" t="str">
        <f>IFERROR(
IF(AND(AF$6&gt;='Rent Roll'!$M25,EDATE('Rent Roll'!$M25,ROUNDDOWN('Rent Roll'!$Q25,0))-1&gt;=AF$6),-AF17,
IF(AND(AF$6&gt;='Rent Roll'!#REF!,EDATE('Rent Roll'!#REF!,ROUNDDOWN('Rent Roll'!$M11,0))-1&gt;=AF$6),-AF17,
"-")),"-")</f>
        <v>-</v>
      </c>
      <c r="AG31" s="227" t="str">
        <f>IFERROR(
IF(AND(AG$6&gt;='Rent Roll'!$M25,EDATE('Rent Roll'!$M25,ROUNDDOWN('Rent Roll'!$Q25,0))-1&gt;=AG$6),-AG17,
IF(AND(AG$6&gt;='Rent Roll'!#REF!,EDATE('Rent Roll'!#REF!,ROUNDDOWN('Rent Roll'!$M11,0))-1&gt;=AG$6),-AG17,
"-")),"-")</f>
        <v>-</v>
      </c>
      <c r="AH31" s="227" t="str">
        <f>IFERROR(
IF(AND(AH$6&gt;='Rent Roll'!$M25,EDATE('Rent Roll'!$M25,ROUNDDOWN('Rent Roll'!$Q25,0))-1&gt;=AH$6),-AH17,
IF(AND(AH$6&gt;='Rent Roll'!#REF!,EDATE('Rent Roll'!#REF!,ROUNDDOWN('Rent Roll'!$M11,0))-1&gt;=AH$6),-AH17,
"-")),"-")</f>
        <v>-</v>
      </c>
      <c r="AI31" s="227" t="str">
        <f>IFERROR(
IF(AND(AI$6&gt;='Rent Roll'!$M25,EDATE('Rent Roll'!$M25,ROUNDDOWN('Rent Roll'!$Q25,0))-1&gt;=AI$6),-AI17,
IF(AND(AI$6&gt;='Rent Roll'!#REF!,EDATE('Rent Roll'!#REF!,ROUNDDOWN('Rent Roll'!$M11,0))-1&gt;=AI$6),-AI17,
"-")),"-")</f>
        <v>-</v>
      </c>
      <c r="AJ31" s="227" t="str">
        <f>IFERROR(
IF(AND(AJ$6&gt;='Rent Roll'!$M25,EDATE('Rent Roll'!$M25,ROUNDDOWN('Rent Roll'!$Q25,0))-1&gt;=AJ$6),-AJ17,
IF(AND(AJ$6&gt;='Rent Roll'!#REF!,EDATE('Rent Roll'!#REF!,ROUNDDOWN('Rent Roll'!$M11,0))-1&gt;=AJ$6),-AJ17,
"-")),"-")</f>
        <v>-</v>
      </c>
      <c r="AK31" s="227" t="str">
        <f>IFERROR(
IF(AND(AK$6&gt;='Rent Roll'!$M25,EDATE('Rent Roll'!$M25,ROUNDDOWN('Rent Roll'!$Q25,0))-1&gt;=AK$6),-AK17,
IF(AND(AK$6&gt;='Rent Roll'!#REF!,EDATE('Rent Roll'!#REF!,ROUNDDOWN('Rent Roll'!$M11,0))-1&gt;=AK$6),-AK17,
"-")),"-")</f>
        <v>-</v>
      </c>
      <c r="AL31" s="227" t="str">
        <f>IFERROR(
IF(AND(AL$6&gt;='Rent Roll'!$M25,EDATE('Rent Roll'!$M25,ROUNDDOWN('Rent Roll'!$Q25,0))-1&gt;=AL$6),-AL17,
IF(AND(AL$6&gt;='Rent Roll'!#REF!,EDATE('Rent Roll'!#REF!,ROUNDDOWN('Rent Roll'!$M11,0))-1&gt;=AL$6),-AL17,
"-")),"-")</f>
        <v>-</v>
      </c>
      <c r="AM31" s="227" t="str">
        <f>IFERROR(
IF(AND(AM$6&gt;='Rent Roll'!$M25,EDATE('Rent Roll'!$M25,ROUNDDOWN('Rent Roll'!$Q25,0))-1&gt;=AM$6),-AM17,
IF(AND(AM$6&gt;='Rent Roll'!#REF!,EDATE('Rent Roll'!#REF!,ROUNDDOWN('Rent Roll'!$M11,0))-1&gt;=AM$6),-AM17,
"-")),"-")</f>
        <v>-</v>
      </c>
      <c r="AN31" s="227" t="str">
        <f>IFERROR(
IF(AND(AN$6&gt;='Rent Roll'!$M25,EDATE('Rent Roll'!$M25,ROUNDDOWN('Rent Roll'!$Q25,0))-1&gt;=AN$6),-AN17,
IF(AND(AN$6&gt;='Rent Roll'!#REF!,EDATE('Rent Roll'!#REF!,ROUNDDOWN('Rent Roll'!$M11,0))-1&gt;=AN$6),-AN17,
"-")),"-")</f>
        <v>-</v>
      </c>
      <c r="AO31" s="227" t="str">
        <f>IFERROR(
IF(AND(AO$6&gt;='Rent Roll'!$M25,EDATE('Rent Roll'!$M25,ROUNDDOWN('Rent Roll'!$Q25,0))-1&gt;=AO$6),-AO17,
IF(AND(AO$6&gt;='Rent Roll'!#REF!,EDATE('Rent Roll'!#REF!,ROUNDDOWN('Rent Roll'!$M11,0))-1&gt;=AO$6),-AO17,
"-")),"-")</f>
        <v>-</v>
      </c>
      <c r="AP31" s="227" t="str">
        <f>IFERROR(
IF(AND(AP$6&gt;='Rent Roll'!$M25,EDATE('Rent Roll'!$M25,ROUNDDOWN('Rent Roll'!$Q25,0))-1&gt;=AP$6),-AP17,
IF(AND(AP$6&gt;='Rent Roll'!#REF!,EDATE('Rent Roll'!#REF!,ROUNDDOWN('Rent Roll'!$M11,0))-1&gt;=AP$6),-AP17,
"-")),"-")</f>
        <v>-</v>
      </c>
      <c r="AQ31" s="227" t="str">
        <f>IFERROR(
IF(AND(AQ$6&gt;='Rent Roll'!$M25,EDATE('Rent Roll'!$M25,ROUNDDOWN('Rent Roll'!$Q25,0))-1&gt;=AQ$6),-AQ17,
IF(AND(AQ$6&gt;='Rent Roll'!#REF!,EDATE('Rent Roll'!#REF!,ROUNDDOWN('Rent Roll'!$M11,0))-1&gt;=AQ$6),-AQ17,
"-")),"-")</f>
        <v>-</v>
      </c>
      <c r="AR31" s="227" t="str">
        <f>IFERROR(
IF(AND(AR$6&gt;='Rent Roll'!$M25,EDATE('Rent Roll'!$M25,ROUNDDOWN('Rent Roll'!$Q25,0))-1&gt;=AR$6),-AR17,
IF(AND(AR$6&gt;='Rent Roll'!#REF!,EDATE('Rent Roll'!#REF!,ROUNDDOWN('Rent Roll'!$M11,0))-1&gt;=AR$6),-AR17,
"-")),"-")</f>
        <v>-</v>
      </c>
      <c r="AS31" s="227" t="str">
        <f>IFERROR(
IF(AND(AS$6&gt;='Rent Roll'!$M25,EDATE('Rent Roll'!$M25,ROUNDDOWN('Rent Roll'!$Q25,0))-1&gt;=AS$6),-AS17,
IF(AND(AS$6&gt;='Rent Roll'!#REF!,EDATE('Rent Roll'!#REF!,ROUNDDOWN('Rent Roll'!$M11,0))-1&gt;=AS$6),-AS17,
"-")),"-")</f>
        <v>-</v>
      </c>
      <c r="AT31" s="227" t="str">
        <f>IFERROR(
IF(AND(AT$6&gt;='Rent Roll'!$M25,EDATE('Rent Roll'!$M25,ROUNDDOWN('Rent Roll'!$Q25,0))-1&gt;=AT$6),-AT17,
IF(AND(AT$6&gt;='Rent Roll'!#REF!,EDATE('Rent Roll'!#REF!,ROUNDDOWN('Rent Roll'!$M11,0))-1&gt;=AT$6),-AT17,
"-")),"-")</f>
        <v>-</v>
      </c>
      <c r="AU31" s="227" t="str">
        <f>IFERROR(
IF(AND(AU$6&gt;='Rent Roll'!$M25,EDATE('Rent Roll'!$M25,ROUNDDOWN('Rent Roll'!$Q25,0))-1&gt;=AU$6),-AU17,
IF(AND(AU$6&gt;='Rent Roll'!#REF!,EDATE('Rent Roll'!#REF!,ROUNDDOWN('Rent Roll'!$M11,0))-1&gt;=AU$6),-AU17,
"-")),"-")</f>
        <v>-</v>
      </c>
      <c r="AV31" s="227" t="str">
        <f>IFERROR(
IF(AND(AV$6&gt;='Rent Roll'!$M25,EDATE('Rent Roll'!$M25,ROUNDDOWN('Rent Roll'!$Q25,0))-1&gt;=AV$6),-AV17,
IF(AND(AV$6&gt;='Rent Roll'!#REF!,EDATE('Rent Roll'!#REF!,ROUNDDOWN('Rent Roll'!$M11,0))-1&gt;=AV$6),-AV17,
"-")),"-")</f>
        <v>-</v>
      </c>
      <c r="AW31" s="227" t="str">
        <f>IFERROR(
IF(AND(AW$6&gt;='Rent Roll'!$M25,EDATE('Rent Roll'!$M25,ROUNDDOWN('Rent Roll'!$Q25,0))-1&gt;=AW$6),-AW17,
IF(AND(AW$6&gt;='Rent Roll'!#REF!,EDATE('Rent Roll'!#REF!,ROUNDDOWN('Rent Roll'!$M11,0))-1&gt;=AW$6),-AW17,
"-")),"-")</f>
        <v>-</v>
      </c>
      <c r="AX31" s="227" t="str">
        <f>IFERROR(
IF(AND(AX$6&gt;='Rent Roll'!$M25,EDATE('Rent Roll'!$M25,ROUNDDOWN('Rent Roll'!$Q25,0))-1&gt;=AX$6),-AX17,
IF(AND(AX$6&gt;='Rent Roll'!#REF!,EDATE('Rent Roll'!#REF!,ROUNDDOWN('Rent Roll'!$M11,0))-1&gt;=AX$6),-AX17,
"-")),"-")</f>
        <v>-</v>
      </c>
      <c r="AY31" s="227" t="str">
        <f>IFERROR(
IF(AND(AY$6&gt;='Rent Roll'!$M25,EDATE('Rent Roll'!$M25,ROUNDDOWN('Rent Roll'!$Q25,0))-1&gt;=AY$6),-AY17,
IF(AND(AY$6&gt;='Rent Roll'!#REF!,EDATE('Rent Roll'!#REF!,ROUNDDOWN('Rent Roll'!$M11,0))-1&gt;=AY$6),-AY17,
"-")),"-")</f>
        <v>-</v>
      </c>
      <c r="AZ31" s="227" t="str">
        <f>IFERROR(
IF(AND(AZ$6&gt;='Rent Roll'!$M25,EDATE('Rent Roll'!$M25,ROUNDDOWN('Rent Roll'!$Q25,0))-1&gt;=AZ$6),-AZ17,
IF(AND(AZ$6&gt;='Rent Roll'!#REF!,EDATE('Rent Roll'!#REF!,ROUNDDOWN('Rent Roll'!$M11,0))-1&gt;=AZ$6),-AZ17,
"-")),"-")</f>
        <v>-</v>
      </c>
      <c r="BA31" s="227" t="str">
        <f>IFERROR(
IF(AND(BA$6&gt;='Rent Roll'!$M25,EDATE('Rent Roll'!$M25,ROUNDDOWN('Rent Roll'!$Q25,0))-1&gt;=BA$6),-BA17,
IF(AND(BA$6&gt;='Rent Roll'!#REF!,EDATE('Rent Roll'!#REF!,ROUNDDOWN('Rent Roll'!$M11,0))-1&gt;=BA$6),-BA17,
"-")),"-")</f>
        <v>-</v>
      </c>
      <c r="BB31" s="227" t="str">
        <f>IFERROR(
IF(AND(BB$6&gt;='Rent Roll'!$M25,EDATE('Rent Roll'!$M25,ROUNDDOWN('Rent Roll'!$Q25,0))-1&gt;=BB$6),-BB17,
IF(AND(BB$6&gt;='Rent Roll'!#REF!,EDATE('Rent Roll'!#REF!,ROUNDDOWN('Rent Roll'!$M11,0))-1&gt;=BB$6),-BB17,
"-")),"-")</f>
        <v>-</v>
      </c>
      <c r="BC31" s="227" t="str">
        <f>IFERROR(
IF(AND(BC$6&gt;='Rent Roll'!$M25,EDATE('Rent Roll'!$M25,ROUNDDOWN('Rent Roll'!$Q25,0))-1&gt;=BC$6),-BC17,
IF(AND(BC$6&gt;='Rent Roll'!#REF!,EDATE('Rent Roll'!#REF!,ROUNDDOWN('Rent Roll'!$M11,0))-1&gt;=BC$6),-BC17,
"-")),"-")</f>
        <v>-</v>
      </c>
      <c r="BD31" s="227" t="str">
        <f>IFERROR(
IF(AND(BD$6&gt;='Rent Roll'!$M25,EDATE('Rent Roll'!$M25,ROUNDDOWN('Rent Roll'!$Q25,0))-1&gt;=BD$6),-BD17,
IF(AND(BD$6&gt;='Rent Roll'!#REF!,EDATE('Rent Roll'!#REF!,ROUNDDOWN('Rent Roll'!$M11,0))-1&gt;=BD$6),-BD17,
"-")),"-")</f>
        <v>-</v>
      </c>
      <c r="BE31" s="227" t="str">
        <f>IFERROR(
IF(AND(BE$6&gt;='Rent Roll'!$M25,EDATE('Rent Roll'!$M25,ROUNDDOWN('Rent Roll'!$Q25,0))-1&gt;=BE$6),-BE17,
IF(AND(BE$6&gt;='Rent Roll'!#REF!,EDATE('Rent Roll'!#REF!,ROUNDDOWN('Rent Roll'!$M11,0))-1&gt;=BE$6),-BE17,
"-")),"-")</f>
        <v>-</v>
      </c>
      <c r="BF31" s="227" t="str">
        <f>IFERROR(
IF(AND(BF$6&gt;='Rent Roll'!$M25,EDATE('Rent Roll'!$M25,ROUNDDOWN('Rent Roll'!$Q25,0))-1&gt;=BF$6),-BF17,
IF(AND(BF$6&gt;='Rent Roll'!#REF!,EDATE('Rent Roll'!#REF!,ROUNDDOWN('Rent Roll'!$M11,0))-1&gt;=BF$6),-BF17,
"-")),"-")</f>
        <v>-</v>
      </c>
      <c r="BG31" s="227" t="str">
        <f>IFERROR(
IF(AND(BG$6&gt;='Rent Roll'!$M25,EDATE('Rent Roll'!$M25,ROUNDDOWN('Rent Roll'!$Q25,0))-1&gt;=BG$6),-BG17,
IF(AND(BG$6&gt;='Rent Roll'!#REF!,EDATE('Rent Roll'!#REF!,ROUNDDOWN('Rent Roll'!$M11,0))-1&gt;=BG$6),-BG17,
"-")),"-")</f>
        <v>-</v>
      </c>
      <c r="BH31" s="227" t="str">
        <f>IFERROR(
IF(AND(BH$6&gt;='Rent Roll'!$M25,EDATE('Rent Roll'!$M25,ROUNDDOWN('Rent Roll'!$Q25,0))-1&gt;=BH$6),-BH17,
IF(AND(BH$6&gt;='Rent Roll'!#REF!,EDATE('Rent Roll'!#REF!,ROUNDDOWN('Rent Roll'!$M11,0))-1&gt;=BH$6),-BH17,
"-")),"-")</f>
        <v>-</v>
      </c>
      <c r="BI31" s="227" t="str">
        <f>IFERROR(
IF(AND(BI$6&gt;='Rent Roll'!$M25,EDATE('Rent Roll'!$M25,ROUNDDOWN('Rent Roll'!$Q25,0))-1&gt;=BI$6),-BI17,
IF(AND(BI$6&gt;='Rent Roll'!#REF!,EDATE('Rent Roll'!#REF!,ROUNDDOWN('Rent Roll'!$M11,0))-1&gt;=BI$6),-BI17,
"-")),"-")</f>
        <v>-</v>
      </c>
      <c r="BJ31" s="227" t="str">
        <f>IFERROR(
IF(AND(BJ$6&gt;='Rent Roll'!$M25,EDATE('Rent Roll'!$M25,ROUNDDOWN('Rent Roll'!$Q25,0))-1&gt;=BJ$6),-BJ17,
IF(AND(BJ$6&gt;='Rent Roll'!#REF!,EDATE('Rent Roll'!#REF!,ROUNDDOWN('Rent Roll'!$M11,0))-1&gt;=BJ$6),-BJ17,
"-")),"-")</f>
        <v>-</v>
      </c>
      <c r="BK31" s="227" t="str">
        <f>IFERROR(
IF(AND(BK$6&gt;='Rent Roll'!$M25,EDATE('Rent Roll'!$M25,ROUNDDOWN('Rent Roll'!$Q25,0))-1&gt;=BK$6),-BK17,
IF(AND(BK$6&gt;='Rent Roll'!#REF!,EDATE('Rent Roll'!#REF!,ROUNDDOWN('Rent Roll'!$M11,0))-1&gt;=BK$6),-BK17,
"-")),"-")</f>
        <v>-</v>
      </c>
      <c r="BL31" s="227" t="str">
        <f>IFERROR(
IF(AND(BL$6&gt;='Rent Roll'!$M25,EDATE('Rent Roll'!$M25,ROUNDDOWN('Rent Roll'!$Q25,0))-1&gt;=BL$6),-BL17,
IF(AND(BL$6&gt;='Rent Roll'!#REF!,EDATE('Rent Roll'!#REF!,ROUNDDOWN('Rent Roll'!$M11,0))-1&gt;=BL$6),-BL17,
"-")),"-")</f>
        <v>-</v>
      </c>
      <c r="BM31" s="227" t="str">
        <f>IFERROR(
IF(AND(BM$6&gt;='Rent Roll'!$M25,EDATE('Rent Roll'!$M25,ROUNDDOWN('Rent Roll'!$Q25,0))-1&gt;=BM$6),-BM17,
IF(AND(BM$6&gt;='Rent Roll'!#REF!,EDATE('Rent Roll'!#REF!,ROUNDDOWN('Rent Roll'!$M11,0))-1&gt;=BM$6),-BM17,
"-")),"-")</f>
        <v>-</v>
      </c>
      <c r="BN31" s="227" t="str">
        <f>IFERROR(
IF(AND(BN$6&gt;='Rent Roll'!$M25,EDATE('Rent Roll'!$M25,ROUNDDOWN('Rent Roll'!$Q25,0))-1&gt;=BN$6),-BN17,
IF(AND(BN$6&gt;='Rent Roll'!#REF!,EDATE('Rent Roll'!#REF!,ROUNDDOWN('Rent Roll'!$M11,0))-1&gt;=BN$6),-BN17,
"-")),"-")</f>
        <v>-</v>
      </c>
      <c r="BO31" s="227" t="str">
        <f>IFERROR(
IF(AND(BO$6&gt;='Rent Roll'!$M25,EDATE('Rent Roll'!$M25,ROUNDDOWN('Rent Roll'!$Q25,0))-1&gt;=BO$6),-BO17,
IF(AND(BO$6&gt;='Rent Roll'!#REF!,EDATE('Rent Roll'!#REF!,ROUNDDOWN('Rent Roll'!$M11,0))-1&gt;=BO$6),-BO17,
"-")),"-")</f>
        <v>-</v>
      </c>
      <c r="BP31" s="227" t="str">
        <f>IFERROR(
IF(AND(BP$6&gt;='Rent Roll'!$M25,EDATE('Rent Roll'!$M25,ROUNDDOWN('Rent Roll'!$Q25,0))-1&gt;=BP$6),-BP17,
IF(AND(BP$6&gt;='Rent Roll'!#REF!,EDATE('Rent Roll'!#REF!,ROUNDDOWN('Rent Roll'!$M11,0))-1&gt;=BP$6),-BP17,
"-")),"-")</f>
        <v>-</v>
      </c>
      <c r="BQ31" s="227" t="str">
        <f>IFERROR(
IF(AND(BQ$6&gt;='Rent Roll'!$M25,EDATE('Rent Roll'!$M25,ROUNDDOWN('Rent Roll'!$Q25,0))-1&gt;=BQ$6),-BQ17,
IF(AND(BQ$6&gt;='Rent Roll'!#REF!,EDATE('Rent Roll'!#REF!,ROUNDDOWN('Rent Roll'!$M11,0))-1&gt;=BQ$6),-BQ17,
"-")),"-")</f>
        <v>-</v>
      </c>
      <c r="BR31" s="227" t="str">
        <f>IFERROR(
IF(AND(BR$6&gt;='Rent Roll'!$M25,EDATE('Rent Roll'!$M25,ROUNDDOWN('Rent Roll'!$Q25,0))-1&gt;=BR$6),-BR17,
IF(AND(BR$6&gt;='Rent Roll'!#REF!,EDATE('Rent Roll'!#REF!,ROUNDDOWN('Rent Roll'!$M11,0))-1&gt;=BR$6),-BR17,
"-")),"-")</f>
        <v>-</v>
      </c>
      <c r="BS31" s="227" t="str">
        <f>IFERROR(
IF(AND(BS$6&gt;='Rent Roll'!$M25,EDATE('Rent Roll'!$M25,ROUNDDOWN('Rent Roll'!$Q25,0))-1&gt;=BS$6),-BS17,
IF(AND(BS$6&gt;='Rent Roll'!#REF!,EDATE('Rent Roll'!#REF!,ROUNDDOWN('Rent Roll'!$M11,0))-1&gt;=BS$6),-BS17,
"-")),"-")</f>
        <v>-</v>
      </c>
      <c r="BT31" s="227" t="str">
        <f>IFERROR(
IF(AND(BT$6&gt;='Rent Roll'!$M25,EDATE('Rent Roll'!$M25,ROUNDDOWN('Rent Roll'!$Q25,0))-1&gt;=BT$6),-BT17,
IF(AND(BT$6&gt;='Rent Roll'!#REF!,EDATE('Rent Roll'!#REF!,ROUNDDOWN('Rent Roll'!$M11,0))-1&gt;=BT$6),-BT17,
"-")),"-")</f>
        <v>-</v>
      </c>
      <c r="BU31" s="227" t="str">
        <f>IFERROR(
IF(AND(BU$6&gt;='Rent Roll'!$M25,EDATE('Rent Roll'!$M25,ROUNDDOWN('Rent Roll'!$Q25,0))-1&gt;=BU$6),-BU17,
IF(AND(BU$6&gt;='Rent Roll'!#REF!,EDATE('Rent Roll'!#REF!,ROUNDDOWN('Rent Roll'!$M11,0))-1&gt;=BU$6),-BU17,
"-")),"-")</f>
        <v>-</v>
      </c>
      <c r="BV31" s="227" t="str">
        <f>IFERROR(
IF(AND(BV$6&gt;='Rent Roll'!$M25,EDATE('Rent Roll'!$M25,ROUNDDOWN('Rent Roll'!$Q25,0))-1&gt;=BV$6),-BV17,
IF(AND(BV$6&gt;='Rent Roll'!#REF!,EDATE('Rent Roll'!#REF!,ROUNDDOWN('Rent Roll'!$M11,0))-1&gt;=BV$6),-BV17,
"-")),"-")</f>
        <v>-</v>
      </c>
      <c r="BW31" s="227" t="str">
        <f>IFERROR(
IF(AND(BW$6&gt;='Rent Roll'!$M25,EDATE('Rent Roll'!$M25,ROUNDDOWN('Rent Roll'!$Q25,0))-1&gt;=BW$6),-BW17,
IF(AND(BW$6&gt;='Rent Roll'!#REF!,EDATE('Rent Roll'!#REF!,ROUNDDOWN('Rent Roll'!$M11,0))-1&gt;=BW$6),-BW17,
"-")),"-")</f>
        <v>-</v>
      </c>
      <c r="BX31" s="227" t="str">
        <f>IFERROR(
IF(AND(BX$6&gt;='Rent Roll'!$M25,EDATE('Rent Roll'!$M25,ROUNDDOWN('Rent Roll'!$Q25,0))-1&gt;=BX$6),-BX17,
IF(AND(BX$6&gt;='Rent Roll'!#REF!,EDATE('Rent Roll'!#REF!,ROUNDDOWN('Rent Roll'!$M11,0))-1&gt;=BX$6),-BX17,
"-")),"-")</f>
        <v>-</v>
      </c>
      <c r="BY31" s="227" t="str">
        <f>IFERROR(
IF(AND(BY$6&gt;='Rent Roll'!$M25,EDATE('Rent Roll'!$M25,ROUNDDOWN('Rent Roll'!$Q25,0))-1&gt;=BY$6),-BY17,
IF(AND(BY$6&gt;='Rent Roll'!#REF!,EDATE('Rent Roll'!#REF!,ROUNDDOWN('Rent Roll'!$M11,0))-1&gt;=BY$6),-BY17,
"-")),"-")</f>
        <v>-</v>
      </c>
      <c r="BZ31" s="227" t="str">
        <f>IFERROR(
IF(AND(BZ$6&gt;='Rent Roll'!$M25,EDATE('Rent Roll'!$M25,ROUNDDOWN('Rent Roll'!$Q25,0))-1&gt;=BZ$6),-BZ17,
IF(AND(BZ$6&gt;='Rent Roll'!#REF!,EDATE('Rent Roll'!#REF!,ROUNDDOWN('Rent Roll'!$M11,0))-1&gt;=BZ$6),-BZ17,
"-")),"-")</f>
        <v>-</v>
      </c>
      <c r="CA31" s="227" t="str">
        <f>IFERROR(
IF(AND(CA$6&gt;='Rent Roll'!$M25,EDATE('Rent Roll'!$M25,ROUNDDOWN('Rent Roll'!$Q25,0))-1&gt;=CA$6),-CA17,
IF(AND(CA$6&gt;='Rent Roll'!#REF!,EDATE('Rent Roll'!#REF!,ROUNDDOWN('Rent Roll'!$M11,0))-1&gt;=CA$6),-CA17,
"-")),"-")</f>
        <v>-</v>
      </c>
      <c r="CB31" s="227" t="str">
        <f>IFERROR(
IF(AND(CB$6&gt;='Rent Roll'!$M25,EDATE('Rent Roll'!$M25,ROUNDDOWN('Rent Roll'!$Q25,0))-1&gt;=CB$6),-CB17,
IF(AND(CB$6&gt;='Rent Roll'!#REF!,EDATE('Rent Roll'!#REF!,ROUNDDOWN('Rent Roll'!$M11,0))-1&gt;=CB$6),-CB17,
"-")),"-")</f>
        <v>-</v>
      </c>
      <c r="CC31" s="227" t="str">
        <f>IFERROR(
IF(AND(CC$6&gt;='Rent Roll'!$M25,EDATE('Rent Roll'!$M25,ROUNDDOWN('Rent Roll'!$Q25,0))-1&gt;=CC$6),-CC17,
IF(AND(CC$6&gt;='Rent Roll'!#REF!,EDATE('Rent Roll'!#REF!,ROUNDDOWN('Rent Roll'!$M11,0))-1&gt;=CC$6),-CC17,
"-")),"-")</f>
        <v>-</v>
      </c>
      <c r="CD31" s="227" t="str">
        <f>IFERROR(
IF(AND(CD$6&gt;='Rent Roll'!$M25,EDATE('Rent Roll'!$M25,ROUNDDOWN('Rent Roll'!$Q25,0))-1&gt;=CD$6),-CD17,
IF(AND(CD$6&gt;='Rent Roll'!#REF!,EDATE('Rent Roll'!#REF!,ROUNDDOWN('Rent Roll'!$M11,0))-1&gt;=CD$6),-CD17,
"-")),"-")</f>
        <v>-</v>
      </c>
      <c r="CE31" s="227" t="str">
        <f>IFERROR(
IF(AND(CE$6&gt;='Rent Roll'!$M25,EDATE('Rent Roll'!$M25,ROUNDDOWN('Rent Roll'!$Q25,0))-1&gt;=CE$6),-CE17,
IF(AND(CE$6&gt;='Rent Roll'!#REF!,EDATE('Rent Roll'!#REF!,ROUNDDOWN('Rent Roll'!$M11,0))-1&gt;=CE$6),-CE17,
"-")),"-")</f>
        <v>-</v>
      </c>
      <c r="CF31" s="227" t="str">
        <f>IFERROR(
IF(AND(CF$6&gt;='Rent Roll'!$M25,EDATE('Rent Roll'!$M25,ROUNDDOWN('Rent Roll'!$Q25,0))-1&gt;=CF$6),-CF17,
IF(AND(CF$6&gt;='Rent Roll'!#REF!,EDATE('Rent Roll'!#REF!,ROUNDDOWN('Rent Roll'!$M11,0))-1&gt;=CF$6),-CF17,
"-")),"-")</f>
        <v>-</v>
      </c>
      <c r="CG31" s="227" t="str">
        <f>IFERROR(
IF(AND(CG$6&gt;='Rent Roll'!$M25,EDATE('Rent Roll'!$M25,ROUNDDOWN('Rent Roll'!$Q25,0))-1&gt;=CG$6),-CG17,
IF(AND(CG$6&gt;='Rent Roll'!#REF!,EDATE('Rent Roll'!#REF!,ROUNDDOWN('Rent Roll'!$M11,0))-1&gt;=CG$6),-CG17,
"-")),"-")</f>
        <v>-</v>
      </c>
      <c r="CH31" s="227" t="str">
        <f>IFERROR(
IF(AND(CH$6&gt;='Rent Roll'!$M25,EDATE('Rent Roll'!$M25,ROUNDDOWN('Rent Roll'!$Q25,0))-1&gt;=CH$6),-CH17,
IF(AND(CH$6&gt;='Rent Roll'!#REF!,EDATE('Rent Roll'!#REF!,ROUNDDOWN('Rent Roll'!$M11,0))-1&gt;=CH$6),-CH17,
"-")),"-")</f>
        <v>-</v>
      </c>
      <c r="CI31" s="227" t="str">
        <f>IFERROR(
IF(AND(CI$6&gt;='Rent Roll'!$M25,EDATE('Rent Roll'!$M25,ROUNDDOWN('Rent Roll'!$Q25,0))-1&gt;=CI$6),-CI17,
IF(AND(CI$6&gt;='Rent Roll'!#REF!,EDATE('Rent Roll'!#REF!,ROUNDDOWN('Rent Roll'!$M11,0))-1&gt;=CI$6),-CI17,
"-")),"-")</f>
        <v>-</v>
      </c>
      <c r="CJ31" s="227" t="str">
        <f>IFERROR(
IF(AND(CJ$6&gt;='Rent Roll'!$M25,EDATE('Rent Roll'!$M25,ROUNDDOWN('Rent Roll'!$Q25,0))-1&gt;=CJ$6),-CJ17,
IF(AND(CJ$6&gt;='Rent Roll'!#REF!,EDATE('Rent Roll'!#REF!,ROUNDDOWN('Rent Roll'!$M11,0))-1&gt;=CJ$6),-CJ17,
"-")),"-")</f>
        <v>-</v>
      </c>
      <c r="CK31" s="227" t="str">
        <f>IFERROR(
IF(AND(CK$6&gt;='Rent Roll'!$M25,EDATE('Rent Roll'!$M25,ROUNDDOWN('Rent Roll'!$Q25,0))-1&gt;=CK$6),-CK17,
IF(AND(CK$6&gt;='Rent Roll'!#REF!,EDATE('Rent Roll'!#REF!,ROUNDDOWN('Rent Roll'!$M11,0))-1&gt;=CK$6),-CK17,
"-")),"-")</f>
        <v>-</v>
      </c>
      <c r="CL31" s="227" t="str">
        <f>IFERROR(
IF(AND(CL$6&gt;='Rent Roll'!$M25,EDATE('Rent Roll'!$M25,ROUNDDOWN('Rent Roll'!$Q25,0))-1&gt;=CL$6),-CL17,
IF(AND(CL$6&gt;='Rent Roll'!#REF!,EDATE('Rent Roll'!#REF!,ROUNDDOWN('Rent Roll'!$M11,0))-1&gt;=CL$6),-CL17,
"-")),"-")</f>
        <v>-</v>
      </c>
      <c r="CM31" s="227" t="str">
        <f>IFERROR(
IF(AND(CM$6&gt;='Rent Roll'!$M25,EDATE('Rent Roll'!$M25,ROUNDDOWN('Rent Roll'!$Q25,0))-1&gt;=CM$6),-CM17,
IF(AND(CM$6&gt;='Rent Roll'!#REF!,EDATE('Rent Roll'!#REF!,ROUNDDOWN('Rent Roll'!$M11,0))-1&gt;=CM$6),-CM17,
"-")),"-")</f>
        <v>-</v>
      </c>
      <c r="CN31" s="227" t="str">
        <f>IFERROR(
IF(AND(CN$6&gt;='Rent Roll'!$M25,EDATE('Rent Roll'!$M25,ROUNDDOWN('Rent Roll'!$Q25,0))-1&gt;=CN$6),-CN17,
IF(AND(CN$6&gt;='Rent Roll'!#REF!,EDATE('Rent Roll'!#REF!,ROUNDDOWN('Rent Roll'!$M11,0))-1&gt;=CN$6),-CN17,
"-")),"-")</f>
        <v>-</v>
      </c>
      <c r="CO31" s="227" t="str">
        <f>IFERROR(
IF(AND(CO$6&gt;='Rent Roll'!$M25,EDATE('Rent Roll'!$M25,ROUNDDOWN('Rent Roll'!$Q25,0))-1&gt;=CO$6),-CO17,
IF(AND(CO$6&gt;='Rent Roll'!#REF!,EDATE('Rent Roll'!#REF!,ROUNDDOWN('Rent Roll'!$M11,0))-1&gt;=CO$6),-CO17,
"-")),"-")</f>
        <v>-</v>
      </c>
      <c r="CP31" s="227" t="str">
        <f>IFERROR(
IF(AND(CP$6&gt;='Rent Roll'!$M25,EDATE('Rent Roll'!$M25,ROUNDDOWN('Rent Roll'!$Q25,0))-1&gt;=CP$6),-CP17,
IF(AND(CP$6&gt;='Rent Roll'!#REF!,EDATE('Rent Roll'!#REF!,ROUNDDOWN('Rent Roll'!$M11,0))-1&gt;=CP$6),-CP17,
"-")),"-")</f>
        <v>-</v>
      </c>
      <c r="CQ31" s="227" t="str">
        <f>IFERROR(
IF(AND(CQ$6&gt;='Rent Roll'!$M25,EDATE('Rent Roll'!$M25,ROUNDDOWN('Rent Roll'!$Q25,0))-1&gt;=CQ$6),-CQ17,
IF(AND(CQ$6&gt;='Rent Roll'!#REF!,EDATE('Rent Roll'!#REF!,ROUNDDOWN('Rent Roll'!$M11,0))-1&gt;=CQ$6),-CQ17,
"-")),"-")</f>
        <v>-</v>
      </c>
      <c r="CR31" s="227" t="str">
        <f>IFERROR(
IF(AND(CR$6&gt;='Rent Roll'!$M25,EDATE('Rent Roll'!$M25,ROUNDDOWN('Rent Roll'!$Q25,0))-1&gt;=CR$6),-CR17,
IF(AND(CR$6&gt;='Rent Roll'!#REF!,EDATE('Rent Roll'!#REF!,ROUNDDOWN('Rent Roll'!$M11,0))-1&gt;=CR$6),-CR17,
"-")),"-")</f>
        <v>-</v>
      </c>
      <c r="CS31" s="227" t="str">
        <f>IFERROR(
IF(AND(CS$6&gt;='Rent Roll'!$M25,EDATE('Rent Roll'!$M25,ROUNDDOWN('Rent Roll'!$Q25,0))-1&gt;=CS$6),-CS17,
IF(AND(CS$6&gt;='Rent Roll'!#REF!,EDATE('Rent Roll'!#REF!,ROUNDDOWN('Rent Roll'!$M11,0))-1&gt;=CS$6),-CS17,
"-")),"-")</f>
        <v>-</v>
      </c>
      <c r="CT31" s="227" t="str">
        <f>IFERROR(
IF(AND(CT$6&gt;='Rent Roll'!$M25,EDATE('Rent Roll'!$M25,ROUNDDOWN('Rent Roll'!$Q25,0))-1&gt;=CT$6),-CT17,
IF(AND(CT$6&gt;='Rent Roll'!#REF!,EDATE('Rent Roll'!#REF!,ROUNDDOWN('Rent Roll'!$M11,0))-1&gt;=CT$6),-CT17,
"-")),"-")</f>
        <v>-</v>
      </c>
      <c r="CU31" s="227" t="str">
        <f>IFERROR(
IF(AND(CU$6&gt;='Rent Roll'!$M25,EDATE('Rent Roll'!$M25,ROUNDDOWN('Rent Roll'!$Q25,0))-1&gt;=CU$6),-CU17,
IF(AND(CU$6&gt;='Rent Roll'!#REF!,EDATE('Rent Roll'!#REF!,ROUNDDOWN('Rent Roll'!$M11,0))-1&gt;=CU$6),-CU17,
"-")),"-")</f>
        <v>-</v>
      </c>
      <c r="CV31" s="227" t="str">
        <f>IFERROR(
IF(AND(CV$6&gt;='Rent Roll'!$M25,EDATE('Rent Roll'!$M25,ROUNDDOWN('Rent Roll'!$Q25,0))-1&gt;=CV$6),-CV17,
IF(AND(CV$6&gt;='Rent Roll'!#REF!,EDATE('Rent Roll'!#REF!,ROUNDDOWN('Rent Roll'!$M11,0))-1&gt;=CV$6),-CV17,
"-")),"-")</f>
        <v>-</v>
      </c>
      <c r="CW31" s="227" t="str">
        <f>IFERROR(
IF(AND(CW$6&gt;='Rent Roll'!$M25,EDATE('Rent Roll'!$M25,ROUNDDOWN('Rent Roll'!$Q25,0))-1&gt;=CW$6),-CW17,
IF(AND(CW$6&gt;='Rent Roll'!#REF!,EDATE('Rent Roll'!#REF!,ROUNDDOWN('Rent Roll'!$M11,0))-1&gt;=CW$6),-CW17,
"-")),"-")</f>
        <v>-</v>
      </c>
      <c r="CX31" s="227" t="str">
        <f>IFERROR(
IF(AND(CX$6&gt;='Rent Roll'!$M25,EDATE('Rent Roll'!$M25,ROUNDDOWN('Rent Roll'!$Q25,0))-1&gt;=CX$6),-CX17,
IF(AND(CX$6&gt;='Rent Roll'!#REF!,EDATE('Rent Roll'!#REF!,ROUNDDOWN('Rent Roll'!$M11,0))-1&gt;=CX$6),-CX17,
"-")),"-")</f>
        <v>-</v>
      </c>
      <c r="CY31" s="227" t="str">
        <f>IFERROR(
IF(AND(CY$6&gt;='Rent Roll'!$M25,EDATE('Rent Roll'!$M25,ROUNDDOWN('Rent Roll'!$Q25,0))-1&gt;=CY$6),-CY17,
IF(AND(CY$6&gt;='Rent Roll'!#REF!,EDATE('Rent Roll'!#REF!,ROUNDDOWN('Rent Roll'!$M11,0))-1&gt;=CY$6),-CY17,
"-")),"-")</f>
        <v>-</v>
      </c>
      <c r="CZ31" s="227" t="str">
        <f>IFERROR(
IF(AND(CZ$6&gt;='Rent Roll'!$M25,EDATE('Rent Roll'!$M25,ROUNDDOWN('Rent Roll'!$Q25,0))-1&gt;=CZ$6),-CZ17,
IF(AND(CZ$6&gt;='Rent Roll'!#REF!,EDATE('Rent Roll'!#REF!,ROUNDDOWN('Rent Roll'!$M11,0))-1&gt;=CZ$6),-CZ17,
"-")),"-")</f>
        <v>-</v>
      </c>
      <c r="DA31" s="227" t="str">
        <f>IFERROR(
IF(AND(DA$6&gt;='Rent Roll'!$M25,EDATE('Rent Roll'!$M25,ROUNDDOWN('Rent Roll'!$Q25,0))-1&gt;=DA$6),-DA17,
IF(AND(DA$6&gt;='Rent Roll'!#REF!,EDATE('Rent Roll'!#REF!,ROUNDDOWN('Rent Roll'!$M11,0))-1&gt;=DA$6),-DA17,
"-")),"-")</f>
        <v>-</v>
      </c>
      <c r="DB31" s="227" t="str">
        <f>IFERROR(
IF(AND(DB$6&gt;='Rent Roll'!$M25,EDATE('Rent Roll'!$M25,ROUNDDOWN('Rent Roll'!$Q25,0))-1&gt;=DB$6),-DB17,
IF(AND(DB$6&gt;='Rent Roll'!#REF!,EDATE('Rent Roll'!#REF!,ROUNDDOWN('Rent Roll'!$M11,0))-1&gt;=DB$6),-DB17,
"-")),"-")</f>
        <v>-</v>
      </c>
      <c r="DC31" s="227" t="str">
        <f>IFERROR(
IF(AND(DC$6&gt;='Rent Roll'!$M25,EDATE('Rent Roll'!$M25,ROUNDDOWN('Rent Roll'!$Q25,0))-1&gt;=DC$6),-DC17,
IF(AND(DC$6&gt;='Rent Roll'!#REF!,EDATE('Rent Roll'!#REF!,ROUNDDOWN('Rent Roll'!$M11,0))-1&gt;=DC$6),-DC17,
"-")),"-")</f>
        <v>-</v>
      </c>
      <c r="DD31" s="227" t="str">
        <f>IFERROR(
IF(AND(DD$6&gt;='Rent Roll'!$M25,EDATE('Rent Roll'!$M25,ROUNDDOWN('Rent Roll'!$Q25,0))-1&gt;=DD$6),-DD17,
IF(AND(DD$6&gt;='Rent Roll'!#REF!,EDATE('Rent Roll'!#REF!,ROUNDDOWN('Rent Roll'!$M11,0))-1&gt;=DD$6),-DD17,
"-")),"-")</f>
        <v>-</v>
      </c>
      <c r="DE31" s="227" t="str">
        <f>IFERROR(
IF(AND(DE$6&gt;='Rent Roll'!$M25,EDATE('Rent Roll'!$M25,ROUNDDOWN('Rent Roll'!$Q25,0))-1&gt;=DE$6),-DE17,
IF(AND(DE$6&gt;='Rent Roll'!#REF!,EDATE('Rent Roll'!#REF!,ROUNDDOWN('Rent Roll'!$M11,0))-1&gt;=DE$6),-DE17,
"-")),"-")</f>
        <v>-</v>
      </c>
      <c r="DF31" s="227" t="str">
        <f>IFERROR(
IF(AND(DF$6&gt;='Rent Roll'!$M25,EDATE('Rent Roll'!$M25,ROUNDDOWN('Rent Roll'!$Q25,0))-1&gt;=DF$6),-DF17,
IF(AND(DF$6&gt;='Rent Roll'!#REF!,EDATE('Rent Roll'!#REF!,ROUNDDOWN('Rent Roll'!$M11,0))-1&gt;=DF$6),-DF17,
"-")),"-")</f>
        <v>-</v>
      </c>
      <c r="DG31" s="227" t="str">
        <f>IFERROR(
IF(AND(DG$6&gt;='Rent Roll'!$M25,EDATE('Rent Roll'!$M25,ROUNDDOWN('Rent Roll'!$Q25,0))-1&gt;=DG$6),-DG17,
IF(AND(DG$6&gt;='Rent Roll'!#REF!,EDATE('Rent Roll'!#REF!,ROUNDDOWN('Rent Roll'!$M11,0))-1&gt;=DG$6),-DG17,
"-")),"-")</f>
        <v>-</v>
      </c>
      <c r="DH31" s="227" t="str">
        <f>IFERROR(
IF(AND(DH$6&gt;='Rent Roll'!$M25,EDATE('Rent Roll'!$M25,ROUNDDOWN('Rent Roll'!$Q25,0))-1&gt;=DH$6),-DH17,
IF(AND(DH$6&gt;='Rent Roll'!#REF!,EDATE('Rent Roll'!#REF!,ROUNDDOWN('Rent Roll'!$M11,0))-1&gt;=DH$6),-DH17,
"-")),"-")</f>
        <v>-</v>
      </c>
      <c r="DI31" s="227" t="str">
        <f>IFERROR(
IF(AND(DI$6&gt;='Rent Roll'!$M25,EDATE('Rent Roll'!$M25,ROUNDDOWN('Rent Roll'!$Q25,0))-1&gt;=DI$6),-DI17,
IF(AND(DI$6&gt;='Rent Roll'!#REF!,EDATE('Rent Roll'!#REF!,ROUNDDOWN('Rent Roll'!$M11,0))-1&gt;=DI$6),-DI17,
"-")),"-")</f>
        <v>-</v>
      </c>
      <c r="DJ31" s="227" t="str">
        <f>IFERROR(
IF(AND(DJ$6&gt;='Rent Roll'!$M25,EDATE('Rent Roll'!$M25,ROUNDDOWN('Rent Roll'!$Q25,0))-1&gt;=DJ$6),-DJ17,
IF(AND(DJ$6&gt;='Rent Roll'!#REF!,EDATE('Rent Roll'!#REF!,ROUNDDOWN('Rent Roll'!$M11,0))-1&gt;=DJ$6),-DJ17,
"-")),"-")</f>
        <v>-</v>
      </c>
      <c r="DK31" s="227" t="str">
        <f>IFERROR(
IF(AND(DK$6&gt;='Rent Roll'!$M25,EDATE('Rent Roll'!$M25,ROUNDDOWN('Rent Roll'!$Q25,0))-1&gt;=DK$6),-DK17,
IF(AND(DK$6&gt;='Rent Roll'!#REF!,EDATE('Rent Roll'!#REF!,ROUNDDOWN('Rent Roll'!$M11,0))-1&gt;=DK$6),-DK17,
"-")),"-")</f>
        <v>-</v>
      </c>
      <c r="DL31" s="227" t="str">
        <f>IFERROR(
IF(AND(DL$6&gt;='Rent Roll'!$M25,EDATE('Rent Roll'!$M25,ROUNDDOWN('Rent Roll'!$Q25,0))-1&gt;=DL$6),-DL17,
IF(AND(DL$6&gt;='Rent Roll'!#REF!,EDATE('Rent Roll'!#REF!,ROUNDDOWN('Rent Roll'!$M11,0))-1&gt;=DL$6),-DL17,
"-")),"-")</f>
        <v>-</v>
      </c>
      <c r="DM31" s="227" t="str">
        <f>IFERROR(
IF(AND(DM$6&gt;='Rent Roll'!$M25,EDATE('Rent Roll'!$M25,ROUNDDOWN('Rent Roll'!$Q25,0))-1&gt;=DM$6),-DM17,
IF(AND(DM$6&gt;='Rent Roll'!#REF!,EDATE('Rent Roll'!#REF!,ROUNDDOWN('Rent Roll'!$M11,0))-1&gt;=DM$6),-DM17,
"-")),"-")</f>
        <v>-</v>
      </c>
      <c r="DN31" s="227" t="str">
        <f>IFERROR(
IF(AND(DN$6&gt;='Rent Roll'!$M25,EDATE('Rent Roll'!$M25,ROUNDDOWN('Rent Roll'!$Q25,0))-1&gt;=DN$6),-DN17,
IF(AND(DN$6&gt;='Rent Roll'!#REF!,EDATE('Rent Roll'!#REF!,ROUNDDOWN('Rent Roll'!$M11,0))-1&gt;=DN$6),-DN17,
"-")),"-")</f>
        <v>-</v>
      </c>
      <c r="DO31" s="227" t="str">
        <f>IFERROR(
IF(AND(DO$6&gt;='Rent Roll'!$M25,EDATE('Rent Roll'!$M25,ROUNDDOWN('Rent Roll'!$Q25,0))-1&gt;=DO$6),-DO17,
IF(AND(DO$6&gt;='Rent Roll'!#REF!,EDATE('Rent Roll'!#REF!,ROUNDDOWN('Rent Roll'!$M11,0))-1&gt;=DO$6),-DO17,
"-")),"-")</f>
        <v>-</v>
      </c>
      <c r="DP31" s="227" t="str">
        <f>IFERROR(
IF(AND(DP$6&gt;='Rent Roll'!$M25,EDATE('Rent Roll'!$M25,ROUNDDOWN('Rent Roll'!$Q25,0))-1&gt;=DP$6),-DP17,
IF(AND(DP$6&gt;='Rent Roll'!#REF!,EDATE('Rent Roll'!#REF!,ROUNDDOWN('Rent Roll'!$M11,0))-1&gt;=DP$6),-DP17,
"-")),"-")</f>
        <v>-</v>
      </c>
      <c r="DQ31" s="227" t="str">
        <f>IFERROR(
IF(AND(DQ$6&gt;='Rent Roll'!$M25,EDATE('Rent Roll'!$M25,ROUNDDOWN('Rent Roll'!$Q25,0))-1&gt;=DQ$6),-DQ17,
IF(AND(DQ$6&gt;='Rent Roll'!#REF!,EDATE('Rent Roll'!#REF!,ROUNDDOWN('Rent Roll'!$M11,0))-1&gt;=DQ$6),-DQ17,
"-")),"-")</f>
        <v>-</v>
      </c>
      <c r="DR31" s="227" t="str">
        <f>IFERROR(
IF(AND(DR$6&gt;='Rent Roll'!$M25,EDATE('Rent Roll'!$M25,ROUNDDOWN('Rent Roll'!$Q25,0))-1&gt;=DR$6),-DR17,
IF(AND(DR$6&gt;='Rent Roll'!#REF!,EDATE('Rent Roll'!#REF!,ROUNDDOWN('Rent Roll'!$M11,0))-1&gt;=DR$6),-DR17,
"-")),"-")</f>
        <v>-</v>
      </c>
      <c r="DS31" s="227" t="str">
        <f>IFERROR(
IF(AND(DS$6&gt;='Rent Roll'!$M25,EDATE('Rent Roll'!$M25,ROUNDDOWN('Rent Roll'!$Q25,0))-1&gt;=DS$6),-DS17,
IF(AND(DS$6&gt;='Rent Roll'!#REF!,EDATE('Rent Roll'!#REF!,ROUNDDOWN('Rent Roll'!$M11,0))-1&gt;=DS$6),-DS17,
"-")),"-")</f>
        <v>-</v>
      </c>
      <c r="DT31" s="227" t="str">
        <f>IFERROR(
IF(AND(DT$6&gt;='Rent Roll'!$M25,EDATE('Rent Roll'!$M25,ROUNDDOWN('Rent Roll'!$Q25,0))-1&gt;=DT$6),-DT17,
IF(AND(DT$6&gt;='Rent Roll'!#REF!,EDATE('Rent Roll'!#REF!,ROUNDDOWN('Rent Roll'!$M11,0))-1&gt;=DT$6),-DT17,
"-")),"-")</f>
        <v>-</v>
      </c>
      <c r="DU31" s="227" t="str">
        <f>IFERROR(
IF(AND(DU$6&gt;='Rent Roll'!$M25,EDATE('Rent Roll'!$M25,ROUNDDOWN('Rent Roll'!$Q25,0))-1&gt;=DU$6),-DU17,
IF(AND(DU$6&gt;='Rent Roll'!#REF!,EDATE('Rent Roll'!#REF!,ROUNDDOWN('Rent Roll'!$M11,0))-1&gt;=DU$6),-DU17,
"-")),"-")</f>
        <v>-</v>
      </c>
      <c r="DV31" s="227" t="str">
        <f>IFERROR(
IF(AND(DV$6&gt;='Rent Roll'!$M25,EDATE('Rent Roll'!$M25,ROUNDDOWN('Rent Roll'!$Q25,0))-1&gt;=DV$6),-DV17,
IF(AND(DV$6&gt;='Rent Roll'!#REF!,EDATE('Rent Roll'!#REF!,ROUNDDOWN('Rent Roll'!$M11,0))-1&gt;=DV$6),-DV17,
"-")),"-")</f>
        <v>-</v>
      </c>
      <c r="DW31" s="227" t="str">
        <f>IFERROR(
IF(AND(DW$6&gt;='Rent Roll'!$M25,EDATE('Rent Roll'!$M25,ROUNDDOWN('Rent Roll'!$Q25,0))-1&gt;=DW$6),-DW17,
IF(AND(DW$6&gt;='Rent Roll'!#REF!,EDATE('Rent Roll'!#REF!,ROUNDDOWN('Rent Roll'!$M11,0))-1&gt;=DW$6),-DW17,
"-")),"-")</f>
        <v>-</v>
      </c>
      <c r="DX31" s="227" t="str">
        <f>IFERROR(
IF(AND(DX$6&gt;='Rent Roll'!$M25,EDATE('Rent Roll'!$M25,ROUNDDOWN('Rent Roll'!$Q25,0))-1&gt;=DX$6),-DX17,
IF(AND(DX$6&gt;='Rent Roll'!#REF!,EDATE('Rent Roll'!#REF!,ROUNDDOWN('Rent Roll'!$M11,0))-1&gt;=DX$6),-DX17,
"-")),"-")</f>
        <v>-</v>
      </c>
      <c r="DY31" s="227" t="str">
        <f>IFERROR(
IF(AND(DY$6&gt;='Rent Roll'!$M25,EDATE('Rent Roll'!$M25,ROUNDDOWN('Rent Roll'!$Q25,0))-1&gt;=DY$6),-DY17,
IF(AND(DY$6&gt;='Rent Roll'!#REF!,EDATE('Rent Roll'!#REF!,ROUNDDOWN('Rent Roll'!$M11,0))-1&gt;=DY$6),-DY17,
"-")),"-")</f>
        <v>-</v>
      </c>
      <c r="DZ31" s="227" t="str">
        <f>IFERROR(
IF(AND(DZ$6&gt;='Rent Roll'!$M25,EDATE('Rent Roll'!$M25,ROUNDDOWN('Rent Roll'!$Q25,0))-1&gt;=DZ$6),-DZ17,
IF(AND(DZ$6&gt;='Rent Roll'!#REF!,EDATE('Rent Roll'!#REF!,ROUNDDOWN('Rent Roll'!$M11,0))-1&gt;=DZ$6),-DZ17,
"-")),"-")</f>
        <v>-</v>
      </c>
      <c r="EA31" s="227" t="str">
        <f>IFERROR(
IF(AND(EA$6&gt;='Rent Roll'!$M25,EDATE('Rent Roll'!$M25,ROUNDDOWN('Rent Roll'!$Q25,0))-1&gt;=EA$6),-EA17,
IF(AND(EA$6&gt;='Rent Roll'!#REF!,EDATE('Rent Roll'!#REF!,ROUNDDOWN('Rent Roll'!$M11,0))-1&gt;=EA$6),-EA17,
"-")),"-")</f>
        <v>-</v>
      </c>
      <c r="EB31" s="227" t="str">
        <f>IFERROR(
IF(AND(EB$6&gt;='Rent Roll'!$M25,EDATE('Rent Roll'!$M25,ROUNDDOWN('Rent Roll'!$Q25,0))-1&gt;=EB$6),-EB17,
IF(AND(EB$6&gt;='Rent Roll'!#REF!,EDATE('Rent Roll'!#REF!,ROUNDDOWN('Rent Roll'!$M11,0))-1&gt;=EB$6),-EB17,
"-")),"-")</f>
        <v>-</v>
      </c>
      <c r="EC31" s="227" t="str">
        <f>IFERROR(
IF(AND(EC$6&gt;='Rent Roll'!$M25,EDATE('Rent Roll'!$M25,ROUNDDOWN('Rent Roll'!$Q25,0))-1&gt;=EC$6),-EC17,
IF(AND(EC$6&gt;='Rent Roll'!#REF!,EDATE('Rent Roll'!#REF!,ROUNDDOWN('Rent Roll'!$M11,0))-1&gt;=EC$6),-EC17,
"-")),"-")</f>
        <v>-</v>
      </c>
      <c r="ED31" s="227" t="str">
        <f>IFERROR(
IF(AND(ED$6&gt;='Rent Roll'!$M25,EDATE('Rent Roll'!$M25,ROUNDDOWN('Rent Roll'!$Q25,0))-1&gt;=ED$6),-ED17,
IF(AND(ED$6&gt;='Rent Roll'!#REF!,EDATE('Rent Roll'!#REF!,ROUNDDOWN('Rent Roll'!$M11,0))-1&gt;=ED$6),-ED17,
"-")),"-")</f>
        <v>-</v>
      </c>
      <c r="EE31" s="227" t="str">
        <f>IFERROR(
IF(AND(EE$6&gt;='Rent Roll'!$M25,EDATE('Rent Roll'!$M25,ROUNDDOWN('Rent Roll'!$Q25,0))-1&gt;=EE$6),-EE17,
IF(AND(EE$6&gt;='Rent Roll'!#REF!,EDATE('Rent Roll'!#REF!,ROUNDDOWN('Rent Roll'!$M11,0))-1&gt;=EE$6),-EE17,
"-")),"-")</f>
        <v>-</v>
      </c>
      <c r="EF31" s="227" t="str">
        <f>IFERROR(
IF(AND(EF$6&gt;='Rent Roll'!$M25,EDATE('Rent Roll'!$M25,ROUNDDOWN('Rent Roll'!$Q25,0))-1&gt;=EF$6),-EF17,
IF(AND(EF$6&gt;='Rent Roll'!#REF!,EDATE('Rent Roll'!#REF!,ROUNDDOWN('Rent Roll'!$M11,0))-1&gt;=EF$6),-EF17,
"-")),"-")</f>
        <v>-</v>
      </c>
      <c r="EG31" s="224" t="str">
        <f>IFERROR(
IF(AND(EG$6&gt;='Rent Roll'!$M25,EDATE('Rent Roll'!$M25,ROUNDDOWN('Rent Roll'!$Q25,0))-1&gt;=EG$6),-EG17,
IF(AND(EG$6&gt;='Rent Roll'!#REF!,EDATE('Rent Roll'!#REF!,ROUNDDOWN('Rent Roll'!$M11,0))-1&gt;=EG$6),-EG17,
"-")),"-")</f>
        <v>-</v>
      </c>
      <c r="EH31" s="277" t="s">
        <v>106</v>
      </c>
    </row>
    <row r="32" spans="2:138" ht="15" x14ac:dyDescent="0.25">
      <c r="B32" s="735"/>
      <c r="C32" s="736"/>
      <c r="D32" s="737" t="str">
        <f>CONCATENATE('Rent Roll'!B12&amp;" - "&amp;'Rent Roll'!C12)</f>
        <v xml:space="preserve"> - </v>
      </c>
      <c r="E32" s="21">
        <f t="shared" si="30"/>
        <v>0</v>
      </c>
      <c r="F32" s="227" t="str">
        <f>IFERROR(
IF(AND(F$6&gt;='Rent Roll'!$M26,EDATE('Rent Roll'!$M26,ROUNDDOWN('Rent Roll'!$Q26,0))-1&gt;=F$6),-F18,
IF(AND(F$6&gt;='Rent Roll'!$K16,EDATE('Rent Roll'!$K16,ROUNDDOWN('Rent Roll'!$M12,0))-1&gt;=F$6),-F18,
"-")),"-")</f>
        <v>-</v>
      </c>
      <c r="G32" s="227" t="str">
        <f>IFERROR(
IF(AND(G$6&gt;='Rent Roll'!$M26,EDATE('Rent Roll'!$M26,ROUNDDOWN('Rent Roll'!$Q26,0))-1&gt;=G$6),-G18,
IF(AND(G$6&gt;='Rent Roll'!$K16,EDATE('Rent Roll'!$K16,ROUNDDOWN('Rent Roll'!$M12,0))-1&gt;=G$6),-G18,
"-")),"-")</f>
        <v>-</v>
      </c>
      <c r="H32" s="227" t="str">
        <f>IFERROR(
IF(AND(H$6&gt;='Rent Roll'!$M26,EDATE('Rent Roll'!$M26,ROUNDDOWN('Rent Roll'!$Q26,0))-1&gt;=H$6),-H18,
IF(AND(H$6&gt;='Rent Roll'!$K16,EDATE('Rent Roll'!$K16,ROUNDDOWN('Rent Roll'!$M12,0))-1&gt;=H$6),-H18,
"-")),"-")</f>
        <v>-</v>
      </c>
      <c r="I32" s="227" t="str">
        <f>IFERROR(
IF(AND(I$6&gt;='Rent Roll'!$M26,EDATE('Rent Roll'!$M26,ROUNDDOWN('Rent Roll'!$Q26,0))-1&gt;=I$6),-I18,
IF(AND(I$6&gt;='Rent Roll'!$K16,EDATE('Rent Roll'!$K16,ROUNDDOWN('Rent Roll'!$M12,0))-1&gt;=I$6),-I18,
"-")),"-")</f>
        <v>-</v>
      </c>
      <c r="J32" s="227" t="str">
        <f>IFERROR(
IF(AND(J$6&gt;='Rent Roll'!$M26,EDATE('Rent Roll'!$M26,ROUNDDOWN('Rent Roll'!$Q26,0))-1&gt;=J$6),-J18,
IF(AND(J$6&gt;='Rent Roll'!$K16,EDATE('Rent Roll'!$K16,ROUNDDOWN('Rent Roll'!$M12,0))-1&gt;=J$6),-J18,
"-")),"-")</f>
        <v>-</v>
      </c>
      <c r="K32" s="227" t="str">
        <f>IFERROR(
IF(AND(K$6&gt;='Rent Roll'!$M26,EDATE('Rent Roll'!$M26,ROUNDDOWN('Rent Roll'!$Q26,0))-1&gt;=K$6),-K18,
IF(AND(K$6&gt;='Rent Roll'!$K16,EDATE('Rent Roll'!$K16,ROUNDDOWN('Rent Roll'!$M12,0))-1&gt;=K$6),-K18,
"-")),"-")</f>
        <v>-</v>
      </c>
      <c r="L32" s="227" t="str">
        <f>IFERROR(
IF(AND(L$6&gt;='Rent Roll'!$M26,EDATE('Rent Roll'!$M26,ROUNDDOWN('Rent Roll'!$Q26,0))-1&gt;=L$6),-L18,
IF(AND(L$6&gt;='Rent Roll'!$K16,EDATE('Rent Roll'!$K16,ROUNDDOWN('Rent Roll'!$M12,0))-1&gt;=L$6),-L18,
"-")),"-")</f>
        <v>-</v>
      </c>
      <c r="M32" s="227" t="str">
        <f>IFERROR(
IF(AND(M$6&gt;='Rent Roll'!$M26,EDATE('Rent Roll'!$M26,ROUNDDOWN('Rent Roll'!$Q26,0))-1&gt;=M$6),-M18,
IF(AND(M$6&gt;='Rent Roll'!$K16,EDATE('Rent Roll'!$K16,ROUNDDOWN('Rent Roll'!$M12,0))-1&gt;=M$6),-M18,
"-")),"-")</f>
        <v>-</v>
      </c>
      <c r="N32" s="227" t="str">
        <f>IFERROR(
IF(AND(N$6&gt;='Rent Roll'!$M26,EDATE('Rent Roll'!$M26,ROUNDDOWN('Rent Roll'!$Q26,0))-1&gt;=N$6),-N18,
IF(AND(N$6&gt;='Rent Roll'!$K16,EDATE('Rent Roll'!$K16,ROUNDDOWN('Rent Roll'!$M12,0))-1&gt;=N$6),-N18,
"-")),"-")</f>
        <v>-</v>
      </c>
      <c r="O32" s="227" t="str">
        <f>IFERROR(
IF(AND(O$6&gt;='Rent Roll'!$M26,EDATE('Rent Roll'!$M26,ROUNDDOWN('Rent Roll'!$Q26,0))-1&gt;=O$6),-O18,
IF(AND(O$6&gt;='Rent Roll'!$K16,EDATE('Rent Roll'!$K16,ROUNDDOWN('Rent Roll'!$M12,0))-1&gt;=O$6),-O18,
"-")),"-")</f>
        <v>-</v>
      </c>
      <c r="P32" s="227" t="str">
        <f>IFERROR(
IF(AND(P$6&gt;='Rent Roll'!$M26,EDATE('Rent Roll'!$M26,ROUNDDOWN('Rent Roll'!$Q26,0))-1&gt;=P$6),-P18,
IF(AND(P$6&gt;='Rent Roll'!$K16,EDATE('Rent Roll'!$K16,ROUNDDOWN('Rent Roll'!$M12,0))-1&gt;=P$6),-P18,
"-")),"-")</f>
        <v>-</v>
      </c>
      <c r="Q32" s="227" t="str">
        <f>IFERROR(
IF(AND(Q$6&gt;='Rent Roll'!$M26,EDATE('Rent Roll'!$M26,ROUNDDOWN('Rent Roll'!$Q26,0))-1&gt;=Q$6),-Q18,
IF(AND(Q$6&gt;='Rent Roll'!$K16,EDATE('Rent Roll'!$K16,ROUNDDOWN('Rent Roll'!$M12,0))-1&gt;=Q$6),-Q18,
"-")),"-")</f>
        <v>-</v>
      </c>
      <c r="R32" s="227" t="str">
        <f>IFERROR(
IF(AND(R$6&gt;='Rent Roll'!$M26,EDATE('Rent Roll'!$M26,ROUNDDOWN('Rent Roll'!$Q26,0))-1&gt;=R$6),-R18,
IF(AND(R$6&gt;='Rent Roll'!$K16,EDATE('Rent Roll'!$K16,ROUNDDOWN('Rent Roll'!$M12,0))-1&gt;=R$6),-R18,
"-")),"-")</f>
        <v>-</v>
      </c>
      <c r="S32" s="227" t="str">
        <f>IFERROR(
IF(AND(S$6&gt;='Rent Roll'!$M26,EDATE('Rent Roll'!$M26,ROUNDDOWN('Rent Roll'!$Q26,0))-1&gt;=S$6),-S18,
IF(AND(S$6&gt;='Rent Roll'!$K16,EDATE('Rent Roll'!$K16,ROUNDDOWN('Rent Roll'!$M12,0))-1&gt;=S$6),-S18,
"-")),"-")</f>
        <v>-</v>
      </c>
      <c r="T32" s="227" t="str">
        <f>IFERROR(
IF(AND(T$6&gt;='Rent Roll'!$M26,EDATE('Rent Roll'!$M26,ROUNDDOWN('Rent Roll'!$Q26,0))-1&gt;=T$6),-T18,
IF(AND(T$6&gt;='Rent Roll'!$K16,EDATE('Rent Roll'!$K16,ROUNDDOWN('Rent Roll'!$M12,0))-1&gt;=T$6),-T18,
"-")),"-")</f>
        <v>-</v>
      </c>
      <c r="U32" s="227" t="str">
        <f>IFERROR(
IF(AND(U$6&gt;='Rent Roll'!$M26,EDATE('Rent Roll'!$M26,ROUNDDOWN('Rent Roll'!$Q26,0))-1&gt;=U$6),-U18,
IF(AND(U$6&gt;='Rent Roll'!$K16,EDATE('Rent Roll'!$K16,ROUNDDOWN('Rent Roll'!$M12,0))-1&gt;=U$6),-U18,
"-")),"-")</f>
        <v>-</v>
      </c>
      <c r="V32" s="227" t="str">
        <f>IFERROR(
IF(AND(V$6&gt;='Rent Roll'!$M26,EDATE('Rent Roll'!$M26,ROUNDDOWN('Rent Roll'!$Q26,0))-1&gt;=V$6),-V18,
IF(AND(V$6&gt;='Rent Roll'!$K16,EDATE('Rent Roll'!$K16,ROUNDDOWN('Rent Roll'!$M12,0))-1&gt;=V$6),-V18,
"-")),"-")</f>
        <v>-</v>
      </c>
      <c r="W32" s="227" t="str">
        <f>IFERROR(
IF(AND(W$6&gt;='Rent Roll'!$M26,EDATE('Rent Roll'!$M26,ROUNDDOWN('Rent Roll'!$Q26,0))-1&gt;=W$6),-W18,
IF(AND(W$6&gt;='Rent Roll'!$K16,EDATE('Rent Roll'!$K16,ROUNDDOWN('Rent Roll'!$M12,0))-1&gt;=W$6),-W18,
"-")),"-")</f>
        <v>-</v>
      </c>
      <c r="X32" s="227" t="str">
        <f>IFERROR(
IF(AND(X$6&gt;='Rent Roll'!$M26,EDATE('Rent Roll'!$M26,ROUNDDOWN('Rent Roll'!$Q26,0))-1&gt;=X$6),-X18,
IF(AND(X$6&gt;='Rent Roll'!$K16,EDATE('Rent Roll'!$K16,ROUNDDOWN('Rent Roll'!$M12,0))-1&gt;=X$6),-X18,
"-")),"-")</f>
        <v>-</v>
      </c>
      <c r="Y32" s="227" t="str">
        <f>IFERROR(
IF(AND(Y$6&gt;='Rent Roll'!$M26,EDATE('Rent Roll'!$M26,ROUNDDOWN('Rent Roll'!$Q26,0))-1&gt;=Y$6),-Y18,
IF(AND(Y$6&gt;='Rent Roll'!$K16,EDATE('Rent Roll'!$K16,ROUNDDOWN('Rent Roll'!$M12,0))-1&gt;=Y$6),-Y18,
"-")),"-")</f>
        <v>-</v>
      </c>
      <c r="Z32" s="227" t="str">
        <f>IFERROR(
IF(AND(Z$6&gt;='Rent Roll'!$M26,EDATE('Rent Roll'!$M26,ROUNDDOWN('Rent Roll'!$Q26,0))-1&gt;=Z$6),-Z18,
IF(AND(Z$6&gt;='Rent Roll'!$K16,EDATE('Rent Roll'!$K16,ROUNDDOWN('Rent Roll'!$M12,0))-1&gt;=Z$6),-Z18,
"-")),"-")</f>
        <v>-</v>
      </c>
      <c r="AA32" s="227" t="str">
        <f>IFERROR(
IF(AND(AA$6&gt;='Rent Roll'!$M26,EDATE('Rent Roll'!$M26,ROUNDDOWN('Rent Roll'!$Q26,0))-1&gt;=AA$6),-AA18,
IF(AND(AA$6&gt;='Rent Roll'!$K16,EDATE('Rent Roll'!$K16,ROUNDDOWN('Rent Roll'!$M12,0))-1&gt;=AA$6),-AA18,
"-")),"-")</f>
        <v>-</v>
      </c>
      <c r="AB32" s="227" t="str">
        <f>IFERROR(
IF(AND(AB$6&gt;='Rent Roll'!$M26,EDATE('Rent Roll'!$M26,ROUNDDOWN('Rent Roll'!$Q26,0))-1&gt;=AB$6),-AB18,
IF(AND(AB$6&gt;='Rent Roll'!$K16,EDATE('Rent Roll'!$K16,ROUNDDOWN('Rent Roll'!$M12,0))-1&gt;=AB$6),-AB18,
"-")),"-")</f>
        <v>-</v>
      </c>
      <c r="AC32" s="227" t="str">
        <f>IFERROR(
IF(AND(AC$6&gt;='Rent Roll'!$M26,EDATE('Rent Roll'!$M26,ROUNDDOWN('Rent Roll'!$Q26,0))-1&gt;=AC$6),-AC18,
IF(AND(AC$6&gt;='Rent Roll'!$K16,EDATE('Rent Roll'!$K16,ROUNDDOWN('Rent Roll'!$M12,0))-1&gt;=AC$6),-AC18,
"-")),"-")</f>
        <v>-</v>
      </c>
      <c r="AD32" s="227" t="str">
        <f>IFERROR(
IF(AND(AD$6&gt;='Rent Roll'!$M26,EDATE('Rent Roll'!$M26,ROUNDDOWN('Rent Roll'!$Q26,0))-1&gt;=AD$6),-AD18,
IF(AND(AD$6&gt;='Rent Roll'!$K16,EDATE('Rent Roll'!$K16,ROUNDDOWN('Rent Roll'!$M12,0))-1&gt;=AD$6),-AD18,
"-")),"-")</f>
        <v>-</v>
      </c>
      <c r="AE32" s="227" t="str">
        <f>IFERROR(
IF(AND(AE$6&gt;='Rent Roll'!$M26,EDATE('Rent Roll'!$M26,ROUNDDOWN('Rent Roll'!$Q26,0))-1&gt;=AE$6),-AE18,
IF(AND(AE$6&gt;='Rent Roll'!$K16,EDATE('Rent Roll'!$K16,ROUNDDOWN('Rent Roll'!$M12,0))-1&gt;=AE$6),-AE18,
"-")),"-")</f>
        <v>-</v>
      </c>
      <c r="AF32" s="227" t="str">
        <f>IFERROR(
IF(AND(AF$6&gt;='Rent Roll'!$M26,EDATE('Rent Roll'!$M26,ROUNDDOWN('Rent Roll'!$Q26,0))-1&gt;=AF$6),-AF18,
IF(AND(AF$6&gt;='Rent Roll'!$K16,EDATE('Rent Roll'!$K16,ROUNDDOWN('Rent Roll'!$M12,0))-1&gt;=AF$6),-AF18,
"-")),"-")</f>
        <v>-</v>
      </c>
      <c r="AG32" s="227" t="str">
        <f>IFERROR(
IF(AND(AG$6&gt;='Rent Roll'!$M26,EDATE('Rent Roll'!$M26,ROUNDDOWN('Rent Roll'!$Q26,0))-1&gt;=AG$6),-AG18,
IF(AND(AG$6&gt;='Rent Roll'!$K16,EDATE('Rent Roll'!$K16,ROUNDDOWN('Rent Roll'!$M12,0))-1&gt;=AG$6),-AG18,
"-")),"-")</f>
        <v>-</v>
      </c>
      <c r="AH32" s="227" t="str">
        <f>IFERROR(
IF(AND(AH$6&gt;='Rent Roll'!$M26,EDATE('Rent Roll'!$M26,ROUNDDOWN('Rent Roll'!$Q26,0))-1&gt;=AH$6),-AH18,
IF(AND(AH$6&gt;='Rent Roll'!$K16,EDATE('Rent Roll'!$K16,ROUNDDOWN('Rent Roll'!$M12,0))-1&gt;=AH$6),-AH18,
"-")),"-")</f>
        <v>-</v>
      </c>
      <c r="AI32" s="227" t="str">
        <f>IFERROR(
IF(AND(AI$6&gt;='Rent Roll'!$M26,EDATE('Rent Roll'!$M26,ROUNDDOWN('Rent Roll'!$Q26,0))-1&gt;=AI$6),-AI18,
IF(AND(AI$6&gt;='Rent Roll'!$K16,EDATE('Rent Roll'!$K16,ROUNDDOWN('Rent Roll'!$M12,0))-1&gt;=AI$6),-AI18,
"-")),"-")</f>
        <v>-</v>
      </c>
      <c r="AJ32" s="227" t="str">
        <f>IFERROR(
IF(AND(AJ$6&gt;='Rent Roll'!$M26,EDATE('Rent Roll'!$M26,ROUNDDOWN('Rent Roll'!$Q26,0))-1&gt;=AJ$6),-AJ18,
IF(AND(AJ$6&gt;='Rent Roll'!$K16,EDATE('Rent Roll'!$K16,ROUNDDOWN('Rent Roll'!$M12,0))-1&gt;=AJ$6),-AJ18,
"-")),"-")</f>
        <v>-</v>
      </c>
      <c r="AK32" s="227" t="str">
        <f>IFERROR(
IF(AND(AK$6&gt;='Rent Roll'!$M26,EDATE('Rent Roll'!$M26,ROUNDDOWN('Rent Roll'!$Q26,0))-1&gt;=AK$6),-AK18,
IF(AND(AK$6&gt;='Rent Roll'!$K16,EDATE('Rent Roll'!$K16,ROUNDDOWN('Rent Roll'!$M12,0))-1&gt;=AK$6),-AK18,
"-")),"-")</f>
        <v>-</v>
      </c>
      <c r="AL32" s="227" t="str">
        <f>IFERROR(
IF(AND(AL$6&gt;='Rent Roll'!$M26,EDATE('Rent Roll'!$M26,ROUNDDOWN('Rent Roll'!$Q26,0))-1&gt;=AL$6),-AL18,
IF(AND(AL$6&gt;='Rent Roll'!$K16,EDATE('Rent Roll'!$K16,ROUNDDOWN('Rent Roll'!$M12,0))-1&gt;=AL$6),-AL18,
"-")),"-")</f>
        <v>-</v>
      </c>
      <c r="AM32" s="227" t="str">
        <f>IFERROR(
IF(AND(AM$6&gt;='Rent Roll'!$M26,EDATE('Rent Roll'!$M26,ROUNDDOWN('Rent Roll'!$Q26,0))-1&gt;=AM$6),-AM18,
IF(AND(AM$6&gt;='Rent Roll'!$K16,EDATE('Rent Roll'!$K16,ROUNDDOWN('Rent Roll'!$M12,0))-1&gt;=AM$6),-AM18,
"-")),"-")</f>
        <v>-</v>
      </c>
      <c r="AN32" s="227" t="str">
        <f>IFERROR(
IF(AND(AN$6&gt;='Rent Roll'!$M26,EDATE('Rent Roll'!$M26,ROUNDDOWN('Rent Roll'!$Q26,0))-1&gt;=AN$6),-AN18,
IF(AND(AN$6&gt;='Rent Roll'!$K16,EDATE('Rent Roll'!$K16,ROUNDDOWN('Rent Roll'!$M12,0))-1&gt;=AN$6),-AN18,
"-")),"-")</f>
        <v>-</v>
      </c>
      <c r="AO32" s="227" t="str">
        <f>IFERROR(
IF(AND(AO$6&gt;='Rent Roll'!$M26,EDATE('Rent Roll'!$M26,ROUNDDOWN('Rent Roll'!$Q26,0))-1&gt;=AO$6),-AO18,
IF(AND(AO$6&gt;='Rent Roll'!$K16,EDATE('Rent Roll'!$K16,ROUNDDOWN('Rent Roll'!$M12,0))-1&gt;=AO$6),-AO18,
"-")),"-")</f>
        <v>-</v>
      </c>
      <c r="AP32" s="227" t="str">
        <f>IFERROR(
IF(AND(AP$6&gt;='Rent Roll'!$M26,EDATE('Rent Roll'!$M26,ROUNDDOWN('Rent Roll'!$Q26,0))-1&gt;=AP$6),-AP18,
IF(AND(AP$6&gt;='Rent Roll'!$K16,EDATE('Rent Roll'!$K16,ROUNDDOWN('Rent Roll'!$M12,0))-1&gt;=AP$6),-AP18,
"-")),"-")</f>
        <v>-</v>
      </c>
      <c r="AQ32" s="227" t="str">
        <f>IFERROR(
IF(AND(AQ$6&gt;='Rent Roll'!$M26,EDATE('Rent Roll'!$M26,ROUNDDOWN('Rent Roll'!$Q26,0))-1&gt;=AQ$6),-AQ18,
IF(AND(AQ$6&gt;='Rent Roll'!$K16,EDATE('Rent Roll'!$K16,ROUNDDOWN('Rent Roll'!$M12,0))-1&gt;=AQ$6),-AQ18,
"-")),"-")</f>
        <v>-</v>
      </c>
      <c r="AR32" s="227" t="str">
        <f>IFERROR(
IF(AND(AR$6&gt;='Rent Roll'!$M26,EDATE('Rent Roll'!$M26,ROUNDDOWN('Rent Roll'!$Q26,0))-1&gt;=AR$6),-AR18,
IF(AND(AR$6&gt;='Rent Roll'!$K16,EDATE('Rent Roll'!$K16,ROUNDDOWN('Rent Roll'!$M12,0))-1&gt;=AR$6),-AR18,
"-")),"-")</f>
        <v>-</v>
      </c>
      <c r="AS32" s="227" t="str">
        <f>IFERROR(
IF(AND(AS$6&gt;='Rent Roll'!$M26,EDATE('Rent Roll'!$M26,ROUNDDOWN('Rent Roll'!$Q26,0))-1&gt;=AS$6),-AS18,
IF(AND(AS$6&gt;='Rent Roll'!$K16,EDATE('Rent Roll'!$K16,ROUNDDOWN('Rent Roll'!$M12,0))-1&gt;=AS$6),-AS18,
"-")),"-")</f>
        <v>-</v>
      </c>
      <c r="AT32" s="227" t="str">
        <f>IFERROR(
IF(AND(AT$6&gt;='Rent Roll'!$M26,EDATE('Rent Roll'!$M26,ROUNDDOWN('Rent Roll'!$Q26,0))-1&gt;=AT$6),-AT18,
IF(AND(AT$6&gt;='Rent Roll'!$K16,EDATE('Rent Roll'!$K16,ROUNDDOWN('Rent Roll'!$M12,0))-1&gt;=AT$6),-AT18,
"-")),"-")</f>
        <v>-</v>
      </c>
      <c r="AU32" s="227" t="str">
        <f>IFERROR(
IF(AND(AU$6&gt;='Rent Roll'!$M26,EDATE('Rent Roll'!$M26,ROUNDDOWN('Rent Roll'!$Q26,0))-1&gt;=AU$6),-AU18,
IF(AND(AU$6&gt;='Rent Roll'!$K16,EDATE('Rent Roll'!$K16,ROUNDDOWN('Rent Roll'!$M12,0))-1&gt;=AU$6),-AU18,
"-")),"-")</f>
        <v>-</v>
      </c>
      <c r="AV32" s="227" t="str">
        <f>IFERROR(
IF(AND(AV$6&gt;='Rent Roll'!$M26,EDATE('Rent Roll'!$M26,ROUNDDOWN('Rent Roll'!$Q26,0))-1&gt;=AV$6),-AV18,
IF(AND(AV$6&gt;='Rent Roll'!$K16,EDATE('Rent Roll'!$K16,ROUNDDOWN('Rent Roll'!$M12,0))-1&gt;=AV$6),-AV18,
"-")),"-")</f>
        <v>-</v>
      </c>
      <c r="AW32" s="227" t="str">
        <f>IFERROR(
IF(AND(AW$6&gt;='Rent Roll'!$M26,EDATE('Rent Roll'!$M26,ROUNDDOWN('Rent Roll'!$Q26,0))-1&gt;=AW$6),-AW18,
IF(AND(AW$6&gt;='Rent Roll'!$K16,EDATE('Rent Roll'!$K16,ROUNDDOWN('Rent Roll'!$M12,0))-1&gt;=AW$6),-AW18,
"-")),"-")</f>
        <v>-</v>
      </c>
      <c r="AX32" s="227" t="str">
        <f>IFERROR(
IF(AND(AX$6&gt;='Rent Roll'!$M26,EDATE('Rent Roll'!$M26,ROUNDDOWN('Rent Roll'!$Q26,0))-1&gt;=AX$6),-AX18,
IF(AND(AX$6&gt;='Rent Roll'!$K16,EDATE('Rent Roll'!$K16,ROUNDDOWN('Rent Roll'!$M12,0))-1&gt;=AX$6),-AX18,
"-")),"-")</f>
        <v>-</v>
      </c>
      <c r="AY32" s="227" t="str">
        <f>IFERROR(
IF(AND(AY$6&gt;='Rent Roll'!$M26,EDATE('Rent Roll'!$M26,ROUNDDOWN('Rent Roll'!$Q26,0))-1&gt;=AY$6),-AY18,
IF(AND(AY$6&gt;='Rent Roll'!$K16,EDATE('Rent Roll'!$K16,ROUNDDOWN('Rent Roll'!$M12,0))-1&gt;=AY$6),-AY18,
"-")),"-")</f>
        <v>-</v>
      </c>
      <c r="AZ32" s="227" t="str">
        <f>IFERROR(
IF(AND(AZ$6&gt;='Rent Roll'!$M26,EDATE('Rent Roll'!$M26,ROUNDDOWN('Rent Roll'!$Q26,0))-1&gt;=AZ$6),-AZ18,
IF(AND(AZ$6&gt;='Rent Roll'!$K16,EDATE('Rent Roll'!$K16,ROUNDDOWN('Rent Roll'!$M12,0))-1&gt;=AZ$6),-AZ18,
"-")),"-")</f>
        <v>-</v>
      </c>
      <c r="BA32" s="227" t="str">
        <f>IFERROR(
IF(AND(BA$6&gt;='Rent Roll'!$M26,EDATE('Rent Roll'!$M26,ROUNDDOWN('Rent Roll'!$Q26,0))-1&gt;=BA$6),-BA18,
IF(AND(BA$6&gt;='Rent Roll'!$K16,EDATE('Rent Roll'!$K16,ROUNDDOWN('Rent Roll'!$M12,0))-1&gt;=BA$6),-BA18,
"-")),"-")</f>
        <v>-</v>
      </c>
      <c r="BB32" s="227" t="str">
        <f>IFERROR(
IF(AND(BB$6&gt;='Rent Roll'!$M26,EDATE('Rent Roll'!$M26,ROUNDDOWN('Rent Roll'!$Q26,0))-1&gt;=BB$6),-BB18,
IF(AND(BB$6&gt;='Rent Roll'!$K16,EDATE('Rent Roll'!$K16,ROUNDDOWN('Rent Roll'!$M12,0))-1&gt;=BB$6),-BB18,
"-")),"-")</f>
        <v>-</v>
      </c>
      <c r="BC32" s="227" t="str">
        <f>IFERROR(
IF(AND(BC$6&gt;='Rent Roll'!$M26,EDATE('Rent Roll'!$M26,ROUNDDOWN('Rent Roll'!$Q26,0))-1&gt;=BC$6),-BC18,
IF(AND(BC$6&gt;='Rent Roll'!$K16,EDATE('Rent Roll'!$K16,ROUNDDOWN('Rent Roll'!$M12,0))-1&gt;=BC$6),-BC18,
"-")),"-")</f>
        <v>-</v>
      </c>
      <c r="BD32" s="227" t="str">
        <f>IFERROR(
IF(AND(BD$6&gt;='Rent Roll'!$M26,EDATE('Rent Roll'!$M26,ROUNDDOWN('Rent Roll'!$Q26,0))-1&gt;=BD$6),-BD18,
IF(AND(BD$6&gt;='Rent Roll'!$K16,EDATE('Rent Roll'!$K16,ROUNDDOWN('Rent Roll'!$M12,0))-1&gt;=BD$6),-BD18,
"-")),"-")</f>
        <v>-</v>
      </c>
      <c r="BE32" s="227" t="str">
        <f>IFERROR(
IF(AND(BE$6&gt;='Rent Roll'!$M26,EDATE('Rent Roll'!$M26,ROUNDDOWN('Rent Roll'!$Q26,0))-1&gt;=BE$6),-BE18,
IF(AND(BE$6&gt;='Rent Roll'!$K16,EDATE('Rent Roll'!$K16,ROUNDDOWN('Rent Roll'!$M12,0))-1&gt;=BE$6),-BE18,
"-")),"-")</f>
        <v>-</v>
      </c>
      <c r="BF32" s="227" t="str">
        <f>IFERROR(
IF(AND(BF$6&gt;='Rent Roll'!$M26,EDATE('Rent Roll'!$M26,ROUNDDOWN('Rent Roll'!$Q26,0))-1&gt;=BF$6),-BF18,
IF(AND(BF$6&gt;='Rent Roll'!$K16,EDATE('Rent Roll'!$K16,ROUNDDOWN('Rent Roll'!$M12,0))-1&gt;=BF$6),-BF18,
"-")),"-")</f>
        <v>-</v>
      </c>
      <c r="BG32" s="227" t="str">
        <f>IFERROR(
IF(AND(BG$6&gt;='Rent Roll'!$M26,EDATE('Rent Roll'!$M26,ROUNDDOWN('Rent Roll'!$Q26,0))-1&gt;=BG$6),-BG18,
IF(AND(BG$6&gt;='Rent Roll'!$K16,EDATE('Rent Roll'!$K16,ROUNDDOWN('Rent Roll'!$M12,0))-1&gt;=BG$6),-BG18,
"-")),"-")</f>
        <v>-</v>
      </c>
      <c r="BH32" s="227" t="str">
        <f>IFERROR(
IF(AND(BH$6&gt;='Rent Roll'!$M26,EDATE('Rent Roll'!$M26,ROUNDDOWN('Rent Roll'!$Q26,0))-1&gt;=BH$6),-BH18,
IF(AND(BH$6&gt;='Rent Roll'!$K16,EDATE('Rent Roll'!$K16,ROUNDDOWN('Rent Roll'!$M12,0))-1&gt;=BH$6),-BH18,
"-")),"-")</f>
        <v>-</v>
      </c>
      <c r="BI32" s="227" t="str">
        <f>IFERROR(
IF(AND(BI$6&gt;='Rent Roll'!$M26,EDATE('Rent Roll'!$M26,ROUNDDOWN('Rent Roll'!$Q26,0))-1&gt;=BI$6),-BI18,
IF(AND(BI$6&gt;='Rent Roll'!$K16,EDATE('Rent Roll'!$K16,ROUNDDOWN('Rent Roll'!$M12,0))-1&gt;=BI$6),-BI18,
"-")),"-")</f>
        <v>-</v>
      </c>
      <c r="BJ32" s="227" t="str">
        <f>IFERROR(
IF(AND(BJ$6&gt;='Rent Roll'!$M26,EDATE('Rent Roll'!$M26,ROUNDDOWN('Rent Roll'!$Q26,0))-1&gt;=BJ$6),-BJ18,
IF(AND(BJ$6&gt;='Rent Roll'!$K16,EDATE('Rent Roll'!$K16,ROUNDDOWN('Rent Roll'!$M12,0))-1&gt;=BJ$6),-BJ18,
"-")),"-")</f>
        <v>-</v>
      </c>
      <c r="BK32" s="227" t="str">
        <f>IFERROR(
IF(AND(BK$6&gt;='Rent Roll'!$M26,EDATE('Rent Roll'!$M26,ROUNDDOWN('Rent Roll'!$Q26,0))-1&gt;=BK$6),-BK18,
IF(AND(BK$6&gt;='Rent Roll'!$K16,EDATE('Rent Roll'!$K16,ROUNDDOWN('Rent Roll'!$M12,0))-1&gt;=BK$6),-BK18,
"-")),"-")</f>
        <v>-</v>
      </c>
      <c r="BL32" s="227" t="str">
        <f>IFERROR(
IF(AND(BL$6&gt;='Rent Roll'!$M26,EDATE('Rent Roll'!$M26,ROUNDDOWN('Rent Roll'!$Q26,0))-1&gt;=BL$6),-BL18,
IF(AND(BL$6&gt;='Rent Roll'!$K16,EDATE('Rent Roll'!$K16,ROUNDDOWN('Rent Roll'!$M12,0))-1&gt;=BL$6),-BL18,
"-")),"-")</f>
        <v>-</v>
      </c>
      <c r="BM32" s="227" t="str">
        <f>IFERROR(
IF(AND(BM$6&gt;='Rent Roll'!$M26,EDATE('Rent Roll'!$M26,ROUNDDOWN('Rent Roll'!$Q26,0))-1&gt;=BM$6),-BM18,
IF(AND(BM$6&gt;='Rent Roll'!$K16,EDATE('Rent Roll'!$K16,ROUNDDOWN('Rent Roll'!$M12,0))-1&gt;=BM$6),-BM18,
"-")),"-")</f>
        <v>-</v>
      </c>
      <c r="BN32" s="227" t="str">
        <f>IFERROR(
IF(AND(BN$6&gt;='Rent Roll'!$M26,EDATE('Rent Roll'!$M26,ROUNDDOWN('Rent Roll'!$Q26,0))-1&gt;=BN$6),-BN18,
IF(AND(BN$6&gt;='Rent Roll'!$K16,EDATE('Rent Roll'!$K16,ROUNDDOWN('Rent Roll'!$M12,0))-1&gt;=BN$6),-BN18,
"-")),"-")</f>
        <v>-</v>
      </c>
      <c r="BO32" s="227" t="str">
        <f>IFERROR(
IF(AND(BO$6&gt;='Rent Roll'!$M26,EDATE('Rent Roll'!$M26,ROUNDDOWN('Rent Roll'!$Q26,0))-1&gt;=BO$6),-BO18,
IF(AND(BO$6&gt;='Rent Roll'!$K16,EDATE('Rent Roll'!$K16,ROUNDDOWN('Rent Roll'!$M12,0))-1&gt;=BO$6),-BO18,
"-")),"-")</f>
        <v>-</v>
      </c>
      <c r="BP32" s="227" t="str">
        <f>IFERROR(
IF(AND(BP$6&gt;='Rent Roll'!$M26,EDATE('Rent Roll'!$M26,ROUNDDOWN('Rent Roll'!$Q26,0))-1&gt;=BP$6),-BP18,
IF(AND(BP$6&gt;='Rent Roll'!$K16,EDATE('Rent Roll'!$K16,ROUNDDOWN('Rent Roll'!$M12,0))-1&gt;=BP$6),-BP18,
"-")),"-")</f>
        <v>-</v>
      </c>
      <c r="BQ32" s="227" t="str">
        <f>IFERROR(
IF(AND(BQ$6&gt;='Rent Roll'!$M26,EDATE('Rent Roll'!$M26,ROUNDDOWN('Rent Roll'!$Q26,0))-1&gt;=BQ$6),-BQ18,
IF(AND(BQ$6&gt;='Rent Roll'!$K16,EDATE('Rent Roll'!$K16,ROUNDDOWN('Rent Roll'!$M12,0))-1&gt;=BQ$6),-BQ18,
"-")),"-")</f>
        <v>-</v>
      </c>
      <c r="BR32" s="227" t="str">
        <f>IFERROR(
IF(AND(BR$6&gt;='Rent Roll'!$M26,EDATE('Rent Roll'!$M26,ROUNDDOWN('Rent Roll'!$Q26,0))-1&gt;=BR$6),-BR18,
IF(AND(BR$6&gt;='Rent Roll'!$K16,EDATE('Rent Roll'!$K16,ROUNDDOWN('Rent Roll'!$M12,0))-1&gt;=BR$6),-BR18,
"-")),"-")</f>
        <v>-</v>
      </c>
      <c r="BS32" s="227" t="str">
        <f>IFERROR(
IF(AND(BS$6&gt;='Rent Roll'!$M26,EDATE('Rent Roll'!$M26,ROUNDDOWN('Rent Roll'!$Q26,0))-1&gt;=BS$6),-BS18,
IF(AND(BS$6&gt;='Rent Roll'!$K16,EDATE('Rent Roll'!$K16,ROUNDDOWN('Rent Roll'!$M12,0))-1&gt;=BS$6),-BS18,
"-")),"-")</f>
        <v>-</v>
      </c>
      <c r="BT32" s="227" t="str">
        <f>IFERROR(
IF(AND(BT$6&gt;='Rent Roll'!$M26,EDATE('Rent Roll'!$M26,ROUNDDOWN('Rent Roll'!$Q26,0))-1&gt;=BT$6),-BT18,
IF(AND(BT$6&gt;='Rent Roll'!$K16,EDATE('Rent Roll'!$K16,ROUNDDOWN('Rent Roll'!$M12,0))-1&gt;=BT$6),-BT18,
"-")),"-")</f>
        <v>-</v>
      </c>
      <c r="BU32" s="227" t="str">
        <f>IFERROR(
IF(AND(BU$6&gt;='Rent Roll'!$M26,EDATE('Rent Roll'!$M26,ROUNDDOWN('Rent Roll'!$Q26,0))-1&gt;=BU$6),-BU18,
IF(AND(BU$6&gt;='Rent Roll'!$K16,EDATE('Rent Roll'!$K16,ROUNDDOWN('Rent Roll'!$M12,0))-1&gt;=BU$6),-BU18,
"-")),"-")</f>
        <v>-</v>
      </c>
      <c r="BV32" s="227" t="str">
        <f>IFERROR(
IF(AND(BV$6&gt;='Rent Roll'!$M26,EDATE('Rent Roll'!$M26,ROUNDDOWN('Rent Roll'!$Q26,0))-1&gt;=BV$6),-BV18,
IF(AND(BV$6&gt;='Rent Roll'!$K16,EDATE('Rent Roll'!$K16,ROUNDDOWN('Rent Roll'!$M12,0))-1&gt;=BV$6),-BV18,
"-")),"-")</f>
        <v>-</v>
      </c>
      <c r="BW32" s="227" t="str">
        <f>IFERROR(
IF(AND(BW$6&gt;='Rent Roll'!$M26,EDATE('Rent Roll'!$M26,ROUNDDOWN('Rent Roll'!$Q26,0))-1&gt;=BW$6),-BW18,
IF(AND(BW$6&gt;='Rent Roll'!$K16,EDATE('Rent Roll'!$K16,ROUNDDOWN('Rent Roll'!$M12,0))-1&gt;=BW$6),-BW18,
"-")),"-")</f>
        <v>-</v>
      </c>
      <c r="BX32" s="227" t="str">
        <f>IFERROR(
IF(AND(BX$6&gt;='Rent Roll'!$M26,EDATE('Rent Roll'!$M26,ROUNDDOWN('Rent Roll'!$Q26,0))-1&gt;=BX$6),-BX18,
IF(AND(BX$6&gt;='Rent Roll'!$K16,EDATE('Rent Roll'!$K16,ROUNDDOWN('Rent Roll'!$M12,0))-1&gt;=BX$6),-BX18,
"-")),"-")</f>
        <v>-</v>
      </c>
      <c r="BY32" s="227" t="str">
        <f>IFERROR(
IF(AND(BY$6&gt;='Rent Roll'!$M26,EDATE('Rent Roll'!$M26,ROUNDDOWN('Rent Roll'!$Q26,0))-1&gt;=BY$6),-BY18,
IF(AND(BY$6&gt;='Rent Roll'!$K16,EDATE('Rent Roll'!$K16,ROUNDDOWN('Rent Roll'!$M12,0))-1&gt;=BY$6),-BY18,
"-")),"-")</f>
        <v>-</v>
      </c>
      <c r="BZ32" s="227" t="str">
        <f>IFERROR(
IF(AND(BZ$6&gt;='Rent Roll'!$M26,EDATE('Rent Roll'!$M26,ROUNDDOWN('Rent Roll'!$Q26,0))-1&gt;=BZ$6),-BZ18,
IF(AND(BZ$6&gt;='Rent Roll'!$K16,EDATE('Rent Roll'!$K16,ROUNDDOWN('Rent Roll'!$M12,0))-1&gt;=BZ$6),-BZ18,
"-")),"-")</f>
        <v>-</v>
      </c>
      <c r="CA32" s="227" t="str">
        <f>IFERROR(
IF(AND(CA$6&gt;='Rent Roll'!$M26,EDATE('Rent Roll'!$M26,ROUNDDOWN('Rent Roll'!$Q26,0))-1&gt;=CA$6),-CA18,
IF(AND(CA$6&gt;='Rent Roll'!$K16,EDATE('Rent Roll'!$K16,ROUNDDOWN('Rent Roll'!$M12,0))-1&gt;=CA$6),-CA18,
"-")),"-")</f>
        <v>-</v>
      </c>
      <c r="CB32" s="227" t="str">
        <f>IFERROR(
IF(AND(CB$6&gt;='Rent Roll'!$M26,EDATE('Rent Roll'!$M26,ROUNDDOWN('Rent Roll'!$Q26,0))-1&gt;=CB$6),-CB18,
IF(AND(CB$6&gt;='Rent Roll'!$K16,EDATE('Rent Roll'!$K16,ROUNDDOWN('Rent Roll'!$M12,0))-1&gt;=CB$6),-CB18,
"-")),"-")</f>
        <v>-</v>
      </c>
      <c r="CC32" s="227" t="str">
        <f>IFERROR(
IF(AND(CC$6&gt;='Rent Roll'!$M26,EDATE('Rent Roll'!$M26,ROUNDDOWN('Rent Roll'!$Q26,0))-1&gt;=CC$6),-CC18,
IF(AND(CC$6&gt;='Rent Roll'!$K16,EDATE('Rent Roll'!$K16,ROUNDDOWN('Rent Roll'!$M12,0))-1&gt;=CC$6),-CC18,
"-")),"-")</f>
        <v>-</v>
      </c>
      <c r="CD32" s="227" t="str">
        <f>IFERROR(
IF(AND(CD$6&gt;='Rent Roll'!$M26,EDATE('Rent Roll'!$M26,ROUNDDOWN('Rent Roll'!$Q26,0))-1&gt;=CD$6),-CD18,
IF(AND(CD$6&gt;='Rent Roll'!$K16,EDATE('Rent Roll'!$K16,ROUNDDOWN('Rent Roll'!$M12,0))-1&gt;=CD$6),-CD18,
"-")),"-")</f>
        <v>-</v>
      </c>
      <c r="CE32" s="227" t="str">
        <f>IFERROR(
IF(AND(CE$6&gt;='Rent Roll'!$M26,EDATE('Rent Roll'!$M26,ROUNDDOWN('Rent Roll'!$Q26,0))-1&gt;=CE$6),-CE18,
IF(AND(CE$6&gt;='Rent Roll'!$K16,EDATE('Rent Roll'!$K16,ROUNDDOWN('Rent Roll'!$M12,0))-1&gt;=CE$6),-CE18,
"-")),"-")</f>
        <v>-</v>
      </c>
      <c r="CF32" s="227" t="str">
        <f>IFERROR(
IF(AND(CF$6&gt;='Rent Roll'!$M26,EDATE('Rent Roll'!$M26,ROUNDDOWN('Rent Roll'!$Q26,0))-1&gt;=CF$6),-CF18,
IF(AND(CF$6&gt;='Rent Roll'!$K16,EDATE('Rent Roll'!$K16,ROUNDDOWN('Rent Roll'!$M12,0))-1&gt;=CF$6),-CF18,
"-")),"-")</f>
        <v>-</v>
      </c>
      <c r="CG32" s="227" t="str">
        <f>IFERROR(
IF(AND(CG$6&gt;='Rent Roll'!$M26,EDATE('Rent Roll'!$M26,ROUNDDOWN('Rent Roll'!$Q26,0))-1&gt;=CG$6),-CG18,
IF(AND(CG$6&gt;='Rent Roll'!$K16,EDATE('Rent Roll'!$K16,ROUNDDOWN('Rent Roll'!$M12,0))-1&gt;=CG$6),-CG18,
"-")),"-")</f>
        <v>-</v>
      </c>
      <c r="CH32" s="227" t="str">
        <f>IFERROR(
IF(AND(CH$6&gt;='Rent Roll'!$M26,EDATE('Rent Roll'!$M26,ROUNDDOWN('Rent Roll'!$Q26,0))-1&gt;=CH$6),-CH18,
IF(AND(CH$6&gt;='Rent Roll'!$K16,EDATE('Rent Roll'!$K16,ROUNDDOWN('Rent Roll'!$M12,0))-1&gt;=CH$6),-CH18,
"-")),"-")</f>
        <v>-</v>
      </c>
      <c r="CI32" s="227" t="str">
        <f>IFERROR(
IF(AND(CI$6&gt;='Rent Roll'!$M26,EDATE('Rent Roll'!$M26,ROUNDDOWN('Rent Roll'!$Q26,0))-1&gt;=CI$6),-CI18,
IF(AND(CI$6&gt;='Rent Roll'!$K16,EDATE('Rent Roll'!$K16,ROUNDDOWN('Rent Roll'!$M12,0))-1&gt;=CI$6),-CI18,
"-")),"-")</f>
        <v>-</v>
      </c>
      <c r="CJ32" s="227" t="str">
        <f>IFERROR(
IF(AND(CJ$6&gt;='Rent Roll'!$M26,EDATE('Rent Roll'!$M26,ROUNDDOWN('Rent Roll'!$Q26,0))-1&gt;=CJ$6),-CJ18,
IF(AND(CJ$6&gt;='Rent Roll'!$K16,EDATE('Rent Roll'!$K16,ROUNDDOWN('Rent Roll'!$M12,0))-1&gt;=CJ$6),-CJ18,
"-")),"-")</f>
        <v>-</v>
      </c>
      <c r="CK32" s="227" t="str">
        <f>IFERROR(
IF(AND(CK$6&gt;='Rent Roll'!$M26,EDATE('Rent Roll'!$M26,ROUNDDOWN('Rent Roll'!$Q26,0))-1&gt;=CK$6),-CK18,
IF(AND(CK$6&gt;='Rent Roll'!$K16,EDATE('Rent Roll'!$K16,ROUNDDOWN('Rent Roll'!$M12,0))-1&gt;=CK$6),-CK18,
"-")),"-")</f>
        <v>-</v>
      </c>
      <c r="CL32" s="227" t="str">
        <f>IFERROR(
IF(AND(CL$6&gt;='Rent Roll'!$M26,EDATE('Rent Roll'!$M26,ROUNDDOWN('Rent Roll'!$Q26,0))-1&gt;=CL$6),-CL18,
IF(AND(CL$6&gt;='Rent Roll'!$K16,EDATE('Rent Roll'!$K16,ROUNDDOWN('Rent Roll'!$M12,0))-1&gt;=CL$6),-CL18,
"-")),"-")</f>
        <v>-</v>
      </c>
      <c r="CM32" s="227" t="str">
        <f>IFERROR(
IF(AND(CM$6&gt;='Rent Roll'!$M26,EDATE('Rent Roll'!$M26,ROUNDDOWN('Rent Roll'!$Q26,0))-1&gt;=CM$6),-CM18,
IF(AND(CM$6&gt;='Rent Roll'!$K16,EDATE('Rent Roll'!$K16,ROUNDDOWN('Rent Roll'!$M12,0))-1&gt;=CM$6),-CM18,
"-")),"-")</f>
        <v>-</v>
      </c>
      <c r="CN32" s="227" t="str">
        <f>IFERROR(
IF(AND(CN$6&gt;='Rent Roll'!$M26,EDATE('Rent Roll'!$M26,ROUNDDOWN('Rent Roll'!$Q26,0))-1&gt;=CN$6),-CN18,
IF(AND(CN$6&gt;='Rent Roll'!$K16,EDATE('Rent Roll'!$K16,ROUNDDOWN('Rent Roll'!$M12,0))-1&gt;=CN$6),-CN18,
"-")),"-")</f>
        <v>-</v>
      </c>
      <c r="CO32" s="227" t="str">
        <f>IFERROR(
IF(AND(CO$6&gt;='Rent Roll'!$M26,EDATE('Rent Roll'!$M26,ROUNDDOWN('Rent Roll'!$Q26,0))-1&gt;=CO$6),-CO18,
IF(AND(CO$6&gt;='Rent Roll'!$K16,EDATE('Rent Roll'!$K16,ROUNDDOWN('Rent Roll'!$M12,0))-1&gt;=CO$6),-CO18,
"-")),"-")</f>
        <v>-</v>
      </c>
      <c r="CP32" s="227" t="str">
        <f>IFERROR(
IF(AND(CP$6&gt;='Rent Roll'!$M26,EDATE('Rent Roll'!$M26,ROUNDDOWN('Rent Roll'!$Q26,0))-1&gt;=CP$6),-CP18,
IF(AND(CP$6&gt;='Rent Roll'!$K16,EDATE('Rent Roll'!$K16,ROUNDDOWN('Rent Roll'!$M12,0))-1&gt;=CP$6),-CP18,
"-")),"-")</f>
        <v>-</v>
      </c>
      <c r="CQ32" s="227" t="str">
        <f>IFERROR(
IF(AND(CQ$6&gt;='Rent Roll'!$M26,EDATE('Rent Roll'!$M26,ROUNDDOWN('Rent Roll'!$Q26,0))-1&gt;=CQ$6),-CQ18,
IF(AND(CQ$6&gt;='Rent Roll'!$K16,EDATE('Rent Roll'!$K16,ROUNDDOWN('Rent Roll'!$M12,0))-1&gt;=CQ$6),-CQ18,
"-")),"-")</f>
        <v>-</v>
      </c>
      <c r="CR32" s="227" t="str">
        <f>IFERROR(
IF(AND(CR$6&gt;='Rent Roll'!$M26,EDATE('Rent Roll'!$M26,ROUNDDOWN('Rent Roll'!$Q26,0))-1&gt;=CR$6),-CR18,
IF(AND(CR$6&gt;='Rent Roll'!$K16,EDATE('Rent Roll'!$K16,ROUNDDOWN('Rent Roll'!$M12,0))-1&gt;=CR$6),-CR18,
"-")),"-")</f>
        <v>-</v>
      </c>
      <c r="CS32" s="227" t="str">
        <f>IFERROR(
IF(AND(CS$6&gt;='Rent Roll'!$M26,EDATE('Rent Roll'!$M26,ROUNDDOWN('Rent Roll'!$Q26,0))-1&gt;=CS$6),-CS18,
IF(AND(CS$6&gt;='Rent Roll'!$K16,EDATE('Rent Roll'!$K16,ROUNDDOWN('Rent Roll'!$M12,0))-1&gt;=CS$6),-CS18,
"-")),"-")</f>
        <v>-</v>
      </c>
      <c r="CT32" s="227" t="str">
        <f>IFERROR(
IF(AND(CT$6&gt;='Rent Roll'!$M26,EDATE('Rent Roll'!$M26,ROUNDDOWN('Rent Roll'!$Q26,0))-1&gt;=CT$6),-CT18,
IF(AND(CT$6&gt;='Rent Roll'!$K16,EDATE('Rent Roll'!$K16,ROUNDDOWN('Rent Roll'!$M12,0))-1&gt;=CT$6),-CT18,
"-")),"-")</f>
        <v>-</v>
      </c>
      <c r="CU32" s="227" t="str">
        <f>IFERROR(
IF(AND(CU$6&gt;='Rent Roll'!$M26,EDATE('Rent Roll'!$M26,ROUNDDOWN('Rent Roll'!$Q26,0))-1&gt;=CU$6),-CU18,
IF(AND(CU$6&gt;='Rent Roll'!$K16,EDATE('Rent Roll'!$K16,ROUNDDOWN('Rent Roll'!$M12,0))-1&gt;=CU$6),-CU18,
"-")),"-")</f>
        <v>-</v>
      </c>
      <c r="CV32" s="227" t="str">
        <f>IFERROR(
IF(AND(CV$6&gt;='Rent Roll'!$M26,EDATE('Rent Roll'!$M26,ROUNDDOWN('Rent Roll'!$Q26,0))-1&gt;=CV$6),-CV18,
IF(AND(CV$6&gt;='Rent Roll'!$K16,EDATE('Rent Roll'!$K16,ROUNDDOWN('Rent Roll'!$M12,0))-1&gt;=CV$6),-CV18,
"-")),"-")</f>
        <v>-</v>
      </c>
      <c r="CW32" s="227" t="str">
        <f>IFERROR(
IF(AND(CW$6&gt;='Rent Roll'!$M26,EDATE('Rent Roll'!$M26,ROUNDDOWN('Rent Roll'!$Q26,0))-1&gt;=CW$6),-CW18,
IF(AND(CW$6&gt;='Rent Roll'!$K16,EDATE('Rent Roll'!$K16,ROUNDDOWN('Rent Roll'!$M12,0))-1&gt;=CW$6),-CW18,
"-")),"-")</f>
        <v>-</v>
      </c>
      <c r="CX32" s="227" t="str">
        <f>IFERROR(
IF(AND(CX$6&gt;='Rent Roll'!$M26,EDATE('Rent Roll'!$M26,ROUNDDOWN('Rent Roll'!$Q26,0))-1&gt;=CX$6),-CX18,
IF(AND(CX$6&gt;='Rent Roll'!$K16,EDATE('Rent Roll'!$K16,ROUNDDOWN('Rent Roll'!$M12,0))-1&gt;=CX$6),-CX18,
"-")),"-")</f>
        <v>-</v>
      </c>
      <c r="CY32" s="227" t="str">
        <f>IFERROR(
IF(AND(CY$6&gt;='Rent Roll'!$M26,EDATE('Rent Roll'!$M26,ROUNDDOWN('Rent Roll'!$Q26,0))-1&gt;=CY$6),-CY18,
IF(AND(CY$6&gt;='Rent Roll'!$K16,EDATE('Rent Roll'!$K16,ROUNDDOWN('Rent Roll'!$M12,0))-1&gt;=CY$6),-CY18,
"-")),"-")</f>
        <v>-</v>
      </c>
      <c r="CZ32" s="227" t="str">
        <f>IFERROR(
IF(AND(CZ$6&gt;='Rent Roll'!$M26,EDATE('Rent Roll'!$M26,ROUNDDOWN('Rent Roll'!$Q26,0))-1&gt;=CZ$6),-CZ18,
IF(AND(CZ$6&gt;='Rent Roll'!$K16,EDATE('Rent Roll'!$K16,ROUNDDOWN('Rent Roll'!$M12,0))-1&gt;=CZ$6),-CZ18,
"-")),"-")</f>
        <v>-</v>
      </c>
      <c r="DA32" s="227" t="str">
        <f>IFERROR(
IF(AND(DA$6&gt;='Rent Roll'!$M26,EDATE('Rent Roll'!$M26,ROUNDDOWN('Rent Roll'!$Q26,0))-1&gt;=DA$6),-DA18,
IF(AND(DA$6&gt;='Rent Roll'!$K16,EDATE('Rent Roll'!$K16,ROUNDDOWN('Rent Roll'!$M12,0))-1&gt;=DA$6),-DA18,
"-")),"-")</f>
        <v>-</v>
      </c>
      <c r="DB32" s="227" t="str">
        <f>IFERROR(
IF(AND(DB$6&gt;='Rent Roll'!$M26,EDATE('Rent Roll'!$M26,ROUNDDOWN('Rent Roll'!$Q26,0))-1&gt;=DB$6),-DB18,
IF(AND(DB$6&gt;='Rent Roll'!$K16,EDATE('Rent Roll'!$K16,ROUNDDOWN('Rent Roll'!$M12,0))-1&gt;=DB$6),-DB18,
"-")),"-")</f>
        <v>-</v>
      </c>
      <c r="DC32" s="227" t="str">
        <f>IFERROR(
IF(AND(DC$6&gt;='Rent Roll'!$M26,EDATE('Rent Roll'!$M26,ROUNDDOWN('Rent Roll'!$Q26,0))-1&gt;=DC$6),-DC18,
IF(AND(DC$6&gt;='Rent Roll'!$K16,EDATE('Rent Roll'!$K16,ROUNDDOWN('Rent Roll'!$M12,0))-1&gt;=DC$6),-DC18,
"-")),"-")</f>
        <v>-</v>
      </c>
      <c r="DD32" s="227" t="str">
        <f>IFERROR(
IF(AND(DD$6&gt;='Rent Roll'!$M26,EDATE('Rent Roll'!$M26,ROUNDDOWN('Rent Roll'!$Q26,0))-1&gt;=DD$6),-DD18,
IF(AND(DD$6&gt;='Rent Roll'!$K16,EDATE('Rent Roll'!$K16,ROUNDDOWN('Rent Roll'!$M12,0))-1&gt;=DD$6),-DD18,
"-")),"-")</f>
        <v>-</v>
      </c>
      <c r="DE32" s="227" t="str">
        <f>IFERROR(
IF(AND(DE$6&gt;='Rent Roll'!$M26,EDATE('Rent Roll'!$M26,ROUNDDOWN('Rent Roll'!$Q26,0))-1&gt;=DE$6),-DE18,
IF(AND(DE$6&gt;='Rent Roll'!$K16,EDATE('Rent Roll'!$K16,ROUNDDOWN('Rent Roll'!$M12,0))-1&gt;=DE$6),-DE18,
"-")),"-")</f>
        <v>-</v>
      </c>
      <c r="DF32" s="227" t="str">
        <f>IFERROR(
IF(AND(DF$6&gt;='Rent Roll'!$M26,EDATE('Rent Roll'!$M26,ROUNDDOWN('Rent Roll'!$Q26,0))-1&gt;=DF$6),-DF18,
IF(AND(DF$6&gt;='Rent Roll'!$K16,EDATE('Rent Roll'!$K16,ROUNDDOWN('Rent Roll'!$M12,0))-1&gt;=DF$6),-DF18,
"-")),"-")</f>
        <v>-</v>
      </c>
      <c r="DG32" s="227" t="str">
        <f>IFERROR(
IF(AND(DG$6&gt;='Rent Roll'!$M26,EDATE('Rent Roll'!$M26,ROUNDDOWN('Rent Roll'!$Q26,0))-1&gt;=DG$6),-DG18,
IF(AND(DG$6&gt;='Rent Roll'!$K16,EDATE('Rent Roll'!$K16,ROUNDDOWN('Rent Roll'!$M12,0))-1&gt;=DG$6),-DG18,
"-")),"-")</f>
        <v>-</v>
      </c>
      <c r="DH32" s="227" t="str">
        <f>IFERROR(
IF(AND(DH$6&gt;='Rent Roll'!$M26,EDATE('Rent Roll'!$M26,ROUNDDOWN('Rent Roll'!$Q26,0))-1&gt;=DH$6),-DH18,
IF(AND(DH$6&gt;='Rent Roll'!$K16,EDATE('Rent Roll'!$K16,ROUNDDOWN('Rent Roll'!$M12,0))-1&gt;=DH$6),-DH18,
"-")),"-")</f>
        <v>-</v>
      </c>
      <c r="DI32" s="227" t="str">
        <f>IFERROR(
IF(AND(DI$6&gt;='Rent Roll'!$M26,EDATE('Rent Roll'!$M26,ROUNDDOWN('Rent Roll'!$Q26,0))-1&gt;=DI$6),-DI18,
IF(AND(DI$6&gt;='Rent Roll'!$K16,EDATE('Rent Roll'!$K16,ROUNDDOWN('Rent Roll'!$M12,0))-1&gt;=DI$6),-DI18,
"-")),"-")</f>
        <v>-</v>
      </c>
      <c r="DJ32" s="227" t="str">
        <f>IFERROR(
IF(AND(DJ$6&gt;='Rent Roll'!$M26,EDATE('Rent Roll'!$M26,ROUNDDOWN('Rent Roll'!$Q26,0))-1&gt;=DJ$6),-DJ18,
IF(AND(DJ$6&gt;='Rent Roll'!$K16,EDATE('Rent Roll'!$K16,ROUNDDOWN('Rent Roll'!$M12,0))-1&gt;=DJ$6),-DJ18,
"-")),"-")</f>
        <v>-</v>
      </c>
      <c r="DK32" s="227" t="str">
        <f>IFERROR(
IF(AND(DK$6&gt;='Rent Roll'!$M26,EDATE('Rent Roll'!$M26,ROUNDDOWN('Rent Roll'!$Q26,0))-1&gt;=DK$6),-DK18,
IF(AND(DK$6&gt;='Rent Roll'!$K16,EDATE('Rent Roll'!$K16,ROUNDDOWN('Rent Roll'!$M12,0))-1&gt;=DK$6),-DK18,
"-")),"-")</f>
        <v>-</v>
      </c>
      <c r="DL32" s="227" t="str">
        <f>IFERROR(
IF(AND(DL$6&gt;='Rent Roll'!$M26,EDATE('Rent Roll'!$M26,ROUNDDOWN('Rent Roll'!$Q26,0))-1&gt;=DL$6),-DL18,
IF(AND(DL$6&gt;='Rent Roll'!$K16,EDATE('Rent Roll'!$K16,ROUNDDOWN('Rent Roll'!$M12,0))-1&gt;=DL$6),-DL18,
"-")),"-")</f>
        <v>-</v>
      </c>
      <c r="DM32" s="227" t="str">
        <f>IFERROR(
IF(AND(DM$6&gt;='Rent Roll'!$M26,EDATE('Rent Roll'!$M26,ROUNDDOWN('Rent Roll'!$Q26,0))-1&gt;=DM$6),-DM18,
IF(AND(DM$6&gt;='Rent Roll'!$K16,EDATE('Rent Roll'!$K16,ROUNDDOWN('Rent Roll'!$M12,0))-1&gt;=DM$6),-DM18,
"-")),"-")</f>
        <v>-</v>
      </c>
      <c r="DN32" s="227" t="str">
        <f>IFERROR(
IF(AND(DN$6&gt;='Rent Roll'!$M26,EDATE('Rent Roll'!$M26,ROUNDDOWN('Rent Roll'!$Q26,0))-1&gt;=DN$6),-DN18,
IF(AND(DN$6&gt;='Rent Roll'!$K16,EDATE('Rent Roll'!$K16,ROUNDDOWN('Rent Roll'!$M12,0))-1&gt;=DN$6),-DN18,
"-")),"-")</f>
        <v>-</v>
      </c>
      <c r="DO32" s="227" t="str">
        <f>IFERROR(
IF(AND(DO$6&gt;='Rent Roll'!$M26,EDATE('Rent Roll'!$M26,ROUNDDOWN('Rent Roll'!$Q26,0))-1&gt;=DO$6),-DO18,
IF(AND(DO$6&gt;='Rent Roll'!$K16,EDATE('Rent Roll'!$K16,ROUNDDOWN('Rent Roll'!$M12,0))-1&gt;=DO$6),-DO18,
"-")),"-")</f>
        <v>-</v>
      </c>
      <c r="DP32" s="227" t="str">
        <f>IFERROR(
IF(AND(DP$6&gt;='Rent Roll'!$M26,EDATE('Rent Roll'!$M26,ROUNDDOWN('Rent Roll'!$Q26,0))-1&gt;=DP$6),-DP18,
IF(AND(DP$6&gt;='Rent Roll'!$K16,EDATE('Rent Roll'!$K16,ROUNDDOWN('Rent Roll'!$M12,0))-1&gt;=DP$6),-DP18,
"-")),"-")</f>
        <v>-</v>
      </c>
      <c r="DQ32" s="227" t="str">
        <f>IFERROR(
IF(AND(DQ$6&gt;='Rent Roll'!$M26,EDATE('Rent Roll'!$M26,ROUNDDOWN('Rent Roll'!$Q26,0))-1&gt;=DQ$6),-DQ18,
IF(AND(DQ$6&gt;='Rent Roll'!$K16,EDATE('Rent Roll'!$K16,ROUNDDOWN('Rent Roll'!$M12,0))-1&gt;=DQ$6),-DQ18,
"-")),"-")</f>
        <v>-</v>
      </c>
      <c r="DR32" s="227" t="str">
        <f>IFERROR(
IF(AND(DR$6&gt;='Rent Roll'!$M26,EDATE('Rent Roll'!$M26,ROUNDDOWN('Rent Roll'!$Q26,0))-1&gt;=DR$6),-DR18,
IF(AND(DR$6&gt;='Rent Roll'!$K16,EDATE('Rent Roll'!$K16,ROUNDDOWN('Rent Roll'!$M12,0))-1&gt;=DR$6),-DR18,
"-")),"-")</f>
        <v>-</v>
      </c>
      <c r="DS32" s="227" t="str">
        <f>IFERROR(
IF(AND(DS$6&gt;='Rent Roll'!$M26,EDATE('Rent Roll'!$M26,ROUNDDOWN('Rent Roll'!$Q26,0))-1&gt;=DS$6),-DS18,
IF(AND(DS$6&gt;='Rent Roll'!$K16,EDATE('Rent Roll'!$K16,ROUNDDOWN('Rent Roll'!$M12,0))-1&gt;=DS$6),-DS18,
"-")),"-")</f>
        <v>-</v>
      </c>
      <c r="DT32" s="227" t="str">
        <f>IFERROR(
IF(AND(DT$6&gt;='Rent Roll'!$M26,EDATE('Rent Roll'!$M26,ROUNDDOWN('Rent Roll'!$Q26,0))-1&gt;=DT$6),-DT18,
IF(AND(DT$6&gt;='Rent Roll'!$K16,EDATE('Rent Roll'!$K16,ROUNDDOWN('Rent Roll'!$M12,0))-1&gt;=DT$6),-DT18,
"-")),"-")</f>
        <v>-</v>
      </c>
      <c r="DU32" s="227" t="str">
        <f>IFERROR(
IF(AND(DU$6&gt;='Rent Roll'!$M26,EDATE('Rent Roll'!$M26,ROUNDDOWN('Rent Roll'!$Q26,0))-1&gt;=DU$6),-DU18,
IF(AND(DU$6&gt;='Rent Roll'!$K16,EDATE('Rent Roll'!$K16,ROUNDDOWN('Rent Roll'!$M12,0))-1&gt;=DU$6),-DU18,
"-")),"-")</f>
        <v>-</v>
      </c>
      <c r="DV32" s="227" t="str">
        <f>IFERROR(
IF(AND(DV$6&gt;='Rent Roll'!$M26,EDATE('Rent Roll'!$M26,ROUNDDOWN('Rent Roll'!$Q26,0))-1&gt;=DV$6),-DV18,
IF(AND(DV$6&gt;='Rent Roll'!$K16,EDATE('Rent Roll'!$K16,ROUNDDOWN('Rent Roll'!$M12,0))-1&gt;=DV$6),-DV18,
"-")),"-")</f>
        <v>-</v>
      </c>
      <c r="DW32" s="227" t="str">
        <f>IFERROR(
IF(AND(DW$6&gt;='Rent Roll'!$M26,EDATE('Rent Roll'!$M26,ROUNDDOWN('Rent Roll'!$Q26,0))-1&gt;=DW$6),-DW18,
IF(AND(DW$6&gt;='Rent Roll'!$K16,EDATE('Rent Roll'!$K16,ROUNDDOWN('Rent Roll'!$M12,0))-1&gt;=DW$6),-DW18,
"-")),"-")</f>
        <v>-</v>
      </c>
      <c r="DX32" s="227" t="str">
        <f>IFERROR(
IF(AND(DX$6&gt;='Rent Roll'!$M26,EDATE('Rent Roll'!$M26,ROUNDDOWN('Rent Roll'!$Q26,0))-1&gt;=DX$6),-DX18,
IF(AND(DX$6&gt;='Rent Roll'!$K16,EDATE('Rent Roll'!$K16,ROUNDDOWN('Rent Roll'!$M12,0))-1&gt;=DX$6),-DX18,
"-")),"-")</f>
        <v>-</v>
      </c>
      <c r="DY32" s="227" t="str">
        <f>IFERROR(
IF(AND(DY$6&gt;='Rent Roll'!$M26,EDATE('Rent Roll'!$M26,ROUNDDOWN('Rent Roll'!$Q26,0))-1&gt;=DY$6),-DY18,
IF(AND(DY$6&gt;='Rent Roll'!$K16,EDATE('Rent Roll'!$K16,ROUNDDOWN('Rent Roll'!$M12,0))-1&gt;=DY$6),-DY18,
"-")),"-")</f>
        <v>-</v>
      </c>
      <c r="DZ32" s="227" t="str">
        <f>IFERROR(
IF(AND(DZ$6&gt;='Rent Roll'!$M26,EDATE('Rent Roll'!$M26,ROUNDDOWN('Rent Roll'!$Q26,0))-1&gt;=DZ$6),-DZ18,
IF(AND(DZ$6&gt;='Rent Roll'!$K16,EDATE('Rent Roll'!$K16,ROUNDDOWN('Rent Roll'!$M12,0))-1&gt;=DZ$6),-DZ18,
"-")),"-")</f>
        <v>-</v>
      </c>
      <c r="EA32" s="227" t="str">
        <f>IFERROR(
IF(AND(EA$6&gt;='Rent Roll'!$M26,EDATE('Rent Roll'!$M26,ROUNDDOWN('Rent Roll'!$Q26,0))-1&gt;=EA$6),-EA18,
IF(AND(EA$6&gt;='Rent Roll'!$K16,EDATE('Rent Roll'!$K16,ROUNDDOWN('Rent Roll'!$M12,0))-1&gt;=EA$6),-EA18,
"-")),"-")</f>
        <v>-</v>
      </c>
      <c r="EB32" s="227" t="str">
        <f>IFERROR(
IF(AND(EB$6&gt;='Rent Roll'!$M26,EDATE('Rent Roll'!$M26,ROUNDDOWN('Rent Roll'!$Q26,0))-1&gt;=EB$6),-EB18,
IF(AND(EB$6&gt;='Rent Roll'!$K16,EDATE('Rent Roll'!$K16,ROUNDDOWN('Rent Roll'!$M12,0))-1&gt;=EB$6),-EB18,
"-")),"-")</f>
        <v>-</v>
      </c>
      <c r="EC32" s="227" t="str">
        <f>IFERROR(
IF(AND(EC$6&gt;='Rent Roll'!$M26,EDATE('Rent Roll'!$M26,ROUNDDOWN('Rent Roll'!$Q26,0))-1&gt;=EC$6),-EC18,
IF(AND(EC$6&gt;='Rent Roll'!$K16,EDATE('Rent Roll'!$K16,ROUNDDOWN('Rent Roll'!$M12,0))-1&gt;=EC$6),-EC18,
"-")),"-")</f>
        <v>-</v>
      </c>
      <c r="ED32" s="227" t="str">
        <f>IFERROR(
IF(AND(ED$6&gt;='Rent Roll'!$M26,EDATE('Rent Roll'!$M26,ROUNDDOWN('Rent Roll'!$Q26,0))-1&gt;=ED$6),-ED18,
IF(AND(ED$6&gt;='Rent Roll'!$K16,EDATE('Rent Roll'!$K16,ROUNDDOWN('Rent Roll'!$M12,0))-1&gt;=ED$6),-ED18,
"-")),"-")</f>
        <v>-</v>
      </c>
      <c r="EE32" s="227" t="str">
        <f>IFERROR(
IF(AND(EE$6&gt;='Rent Roll'!$M26,EDATE('Rent Roll'!$M26,ROUNDDOWN('Rent Roll'!$Q26,0))-1&gt;=EE$6),-EE18,
IF(AND(EE$6&gt;='Rent Roll'!$K16,EDATE('Rent Roll'!$K16,ROUNDDOWN('Rent Roll'!$M12,0))-1&gt;=EE$6),-EE18,
"-")),"-")</f>
        <v>-</v>
      </c>
      <c r="EF32" s="227" t="str">
        <f>IFERROR(
IF(AND(EF$6&gt;='Rent Roll'!$M26,EDATE('Rent Roll'!$M26,ROUNDDOWN('Rent Roll'!$Q26,0))-1&gt;=EF$6),-EF18,
IF(AND(EF$6&gt;='Rent Roll'!$K16,EDATE('Rent Roll'!$K16,ROUNDDOWN('Rent Roll'!$M12,0))-1&gt;=EF$6),-EF18,
"-")),"-")</f>
        <v>-</v>
      </c>
      <c r="EG32" s="224" t="str">
        <f>IFERROR(
IF(AND(EG$6&gt;='Rent Roll'!$M26,EDATE('Rent Roll'!$M26,ROUNDDOWN('Rent Roll'!$Q26,0))-1&gt;=EG$6),-EG18,
IF(AND(EG$6&gt;='Rent Roll'!$K16,EDATE('Rent Roll'!$K16,ROUNDDOWN('Rent Roll'!$M12,0))-1&gt;=EG$6),-EG18,
"-")),"-")</f>
        <v>-</v>
      </c>
      <c r="EH32" s="277" t="s">
        <v>106</v>
      </c>
    </row>
    <row r="33" spans="2:138" ht="15" x14ac:dyDescent="0.25">
      <c r="B33" s="735"/>
      <c r="C33" s="736"/>
      <c r="D33" s="737" t="str">
        <f>CONCATENATE('Rent Roll'!B13&amp;" - "&amp;'Rent Roll'!C13)</f>
        <v xml:space="preserve"> - </v>
      </c>
      <c r="E33" s="21">
        <f t="shared" si="30"/>
        <v>0</v>
      </c>
      <c r="F33" s="227" t="str">
        <f>IFERROR(
IF(AND(F$6&gt;='Rent Roll'!$M27,EDATE('Rent Roll'!$M27,ROUNDDOWN('Rent Roll'!$Q27,0))-1&gt;=F$6),-F19,
IF(AND(F$6&gt;='Rent Roll'!$K17,EDATE('Rent Roll'!$K17,ROUNDDOWN('Rent Roll'!$M13,0))-1&gt;=F$6),-F19,
"-")),"-")</f>
        <v>-</v>
      </c>
      <c r="G33" s="227" t="str">
        <f>IFERROR(
IF(AND(G$6&gt;='Rent Roll'!$M27,EDATE('Rent Roll'!$M27,ROUNDDOWN('Rent Roll'!$Q27,0))-1&gt;=G$6),-G19,
IF(AND(G$6&gt;='Rent Roll'!$K17,EDATE('Rent Roll'!$K17,ROUNDDOWN('Rent Roll'!$M13,0))-1&gt;=G$6),-G19,
"-")),"-")</f>
        <v>-</v>
      </c>
      <c r="H33" s="227" t="str">
        <f>IFERROR(
IF(AND(H$6&gt;='Rent Roll'!$M27,EDATE('Rent Roll'!$M27,ROUNDDOWN('Rent Roll'!$Q27,0))-1&gt;=H$6),-H19,
IF(AND(H$6&gt;='Rent Roll'!$K17,EDATE('Rent Roll'!$K17,ROUNDDOWN('Rent Roll'!$M13,0))-1&gt;=H$6),-H19,
"-")),"-")</f>
        <v>-</v>
      </c>
      <c r="I33" s="227" t="str">
        <f>IFERROR(
IF(AND(I$6&gt;='Rent Roll'!$M27,EDATE('Rent Roll'!$M27,ROUNDDOWN('Rent Roll'!$Q27,0))-1&gt;=I$6),-I19,
IF(AND(I$6&gt;='Rent Roll'!$K17,EDATE('Rent Roll'!$K17,ROUNDDOWN('Rent Roll'!$M13,0))-1&gt;=I$6),-I19,
"-")),"-")</f>
        <v>-</v>
      </c>
      <c r="J33" s="227" t="str">
        <f>IFERROR(
IF(AND(J$6&gt;='Rent Roll'!$M27,EDATE('Rent Roll'!$M27,ROUNDDOWN('Rent Roll'!$Q27,0))-1&gt;=J$6),-J19,
IF(AND(J$6&gt;='Rent Roll'!$K17,EDATE('Rent Roll'!$K17,ROUNDDOWN('Rent Roll'!$M13,0))-1&gt;=J$6),-J19,
"-")),"-")</f>
        <v>-</v>
      </c>
      <c r="K33" s="227" t="str">
        <f>IFERROR(
IF(AND(K$6&gt;='Rent Roll'!$M27,EDATE('Rent Roll'!$M27,ROUNDDOWN('Rent Roll'!$Q27,0))-1&gt;=K$6),-K19,
IF(AND(K$6&gt;='Rent Roll'!$K17,EDATE('Rent Roll'!$K17,ROUNDDOWN('Rent Roll'!$M13,0))-1&gt;=K$6),-K19,
"-")),"-")</f>
        <v>-</v>
      </c>
      <c r="L33" s="227" t="str">
        <f>IFERROR(
IF(AND(L$6&gt;='Rent Roll'!$M27,EDATE('Rent Roll'!$M27,ROUNDDOWN('Rent Roll'!$Q27,0))-1&gt;=L$6),-L19,
IF(AND(L$6&gt;='Rent Roll'!$K17,EDATE('Rent Roll'!$K17,ROUNDDOWN('Rent Roll'!$M13,0))-1&gt;=L$6),-L19,
"-")),"-")</f>
        <v>-</v>
      </c>
      <c r="M33" s="227" t="str">
        <f>IFERROR(
IF(AND(M$6&gt;='Rent Roll'!$M27,EDATE('Rent Roll'!$M27,ROUNDDOWN('Rent Roll'!$Q27,0))-1&gt;=M$6),-M19,
IF(AND(M$6&gt;='Rent Roll'!$K17,EDATE('Rent Roll'!$K17,ROUNDDOWN('Rent Roll'!$M13,0))-1&gt;=M$6),-M19,
"-")),"-")</f>
        <v>-</v>
      </c>
      <c r="N33" s="227" t="str">
        <f>IFERROR(
IF(AND(N$6&gt;='Rent Roll'!$M27,EDATE('Rent Roll'!$M27,ROUNDDOWN('Rent Roll'!$Q27,0))-1&gt;=N$6),-N19,
IF(AND(N$6&gt;='Rent Roll'!$K17,EDATE('Rent Roll'!$K17,ROUNDDOWN('Rent Roll'!$M13,0))-1&gt;=N$6),-N19,
"-")),"-")</f>
        <v>-</v>
      </c>
      <c r="O33" s="227" t="str">
        <f>IFERROR(
IF(AND(O$6&gt;='Rent Roll'!$M27,EDATE('Rent Roll'!$M27,ROUNDDOWN('Rent Roll'!$Q27,0))-1&gt;=O$6),-O19,
IF(AND(O$6&gt;='Rent Roll'!$K17,EDATE('Rent Roll'!$K17,ROUNDDOWN('Rent Roll'!$M13,0))-1&gt;=O$6),-O19,
"-")),"-")</f>
        <v>-</v>
      </c>
      <c r="P33" s="227" t="str">
        <f>IFERROR(
IF(AND(P$6&gt;='Rent Roll'!$M27,EDATE('Rent Roll'!$M27,ROUNDDOWN('Rent Roll'!$Q27,0))-1&gt;=P$6),-P19,
IF(AND(P$6&gt;='Rent Roll'!$K17,EDATE('Rent Roll'!$K17,ROUNDDOWN('Rent Roll'!$M13,0))-1&gt;=P$6),-P19,
"-")),"-")</f>
        <v>-</v>
      </c>
      <c r="Q33" s="227" t="str">
        <f>IFERROR(
IF(AND(Q$6&gt;='Rent Roll'!$M27,EDATE('Rent Roll'!$M27,ROUNDDOWN('Rent Roll'!$Q27,0))-1&gt;=Q$6),-Q19,
IF(AND(Q$6&gt;='Rent Roll'!$K17,EDATE('Rent Roll'!$K17,ROUNDDOWN('Rent Roll'!$M13,0))-1&gt;=Q$6),-Q19,
"-")),"-")</f>
        <v>-</v>
      </c>
      <c r="R33" s="227" t="str">
        <f>IFERROR(
IF(AND(R$6&gt;='Rent Roll'!$M27,EDATE('Rent Roll'!$M27,ROUNDDOWN('Rent Roll'!$Q27,0))-1&gt;=R$6),-R19,
IF(AND(R$6&gt;='Rent Roll'!$K17,EDATE('Rent Roll'!$K17,ROUNDDOWN('Rent Roll'!$M13,0))-1&gt;=R$6),-R19,
"-")),"-")</f>
        <v>-</v>
      </c>
      <c r="S33" s="227" t="str">
        <f>IFERROR(
IF(AND(S$6&gt;='Rent Roll'!$M27,EDATE('Rent Roll'!$M27,ROUNDDOWN('Rent Roll'!$Q27,0))-1&gt;=S$6),-S19,
IF(AND(S$6&gt;='Rent Roll'!$K17,EDATE('Rent Roll'!$K17,ROUNDDOWN('Rent Roll'!$M13,0))-1&gt;=S$6),-S19,
"-")),"-")</f>
        <v>-</v>
      </c>
      <c r="T33" s="227" t="str">
        <f>IFERROR(
IF(AND(T$6&gt;='Rent Roll'!$M27,EDATE('Rent Roll'!$M27,ROUNDDOWN('Rent Roll'!$Q27,0))-1&gt;=T$6),-T19,
IF(AND(T$6&gt;='Rent Roll'!$K17,EDATE('Rent Roll'!$K17,ROUNDDOWN('Rent Roll'!$M13,0))-1&gt;=T$6),-T19,
"-")),"-")</f>
        <v>-</v>
      </c>
      <c r="U33" s="227" t="str">
        <f>IFERROR(
IF(AND(U$6&gt;='Rent Roll'!$M27,EDATE('Rent Roll'!$M27,ROUNDDOWN('Rent Roll'!$Q27,0))-1&gt;=U$6),-U19,
IF(AND(U$6&gt;='Rent Roll'!$K17,EDATE('Rent Roll'!$K17,ROUNDDOWN('Rent Roll'!$M13,0))-1&gt;=U$6),-U19,
"-")),"-")</f>
        <v>-</v>
      </c>
      <c r="V33" s="227" t="str">
        <f>IFERROR(
IF(AND(V$6&gt;='Rent Roll'!$M27,EDATE('Rent Roll'!$M27,ROUNDDOWN('Rent Roll'!$Q27,0))-1&gt;=V$6),-V19,
IF(AND(V$6&gt;='Rent Roll'!$K17,EDATE('Rent Roll'!$K17,ROUNDDOWN('Rent Roll'!$M13,0))-1&gt;=V$6),-V19,
"-")),"-")</f>
        <v>-</v>
      </c>
      <c r="W33" s="227" t="str">
        <f>IFERROR(
IF(AND(W$6&gt;='Rent Roll'!$M27,EDATE('Rent Roll'!$M27,ROUNDDOWN('Rent Roll'!$Q27,0))-1&gt;=W$6),-W19,
IF(AND(W$6&gt;='Rent Roll'!$K17,EDATE('Rent Roll'!$K17,ROUNDDOWN('Rent Roll'!$M13,0))-1&gt;=W$6),-W19,
"-")),"-")</f>
        <v>-</v>
      </c>
      <c r="X33" s="227" t="str">
        <f>IFERROR(
IF(AND(X$6&gt;='Rent Roll'!$M27,EDATE('Rent Roll'!$M27,ROUNDDOWN('Rent Roll'!$Q27,0))-1&gt;=X$6),-X19,
IF(AND(X$6&gt;='Rent Roll'!$K17,EDATE('Rent Roll'!$K17,ROUNDDOWN('Rent Roll'!$M13,0))-1&gt;=X$6),-X19,
"-")),"-")</f>
        <v>-</v>
      </c>
      <c r="Y33" s="227" t="str">
        <f>IFERROR(
IF(AND(Y$6&gt;='Rent Roll'!$M27,EDATE('Rent Roll'!$M27,ROUNDDOWN('Rent Roll'!$Q27,0))-1&gt;=Y$6),-Y19,
IF(AND(Y$6&gt;='Rent Roll'!$K17,EDATE('Rent Roll'!$K17,ROUNDDOWN('Rent Roll'!$M13,0))-1&gt;=Y$6),-Y19,
"-")),"-")</f>
        <v>-</v>
      </c>
      <c r="Z33" s="227" t="str">
        <f>IFERROR(
IF(AND(Z$6&gt;='Rent Roll'!$M27,EDATE('Rent Roll'!$M27,ROUNDDOWN('Rent Roll'!$Q27,0))-1&gt;=Z$6),-Z19,
IF(AND(Z$6&gt;='Rent Roll'!$K17,EDATE('Rent Roll'!$K17,ROUNDDOWN('Rent Roll'!$M13,0))-1&gt;=Z$6),-Z19,
"-")),"-")</f>
        <v>-</v>
      </c>
      <c r="AA33" s="227" t="str">
        <f>IFERROR(
IF(AND(AA$6&gt;='Rent Roll'!$M27,EDATE('Rent Roll'!$M27,ROUNDDOWN('Rent Roll'!$Q27,0))-1&gt;=AA$6),-AA19,
IF(AND(AA$6&gt;='Rent Roll'!$K17,EDATE('Rent Roll'!$K17,ROUNDDOWN('Rent Roll'!$M13,0))-1&gt;=AA$6),-AA19,
"-")),"-")</f>
        <v>-</v>
      </c>
      <c r="AB33" s="227" t="str">
        <f>IFERROR(
IF(AND(AB$6&gt;='Rent Roll'!$M27,EDATE('Rent Roll'!$M27,ROUNDDOWN('Rent Roll'!$Q27,0))-1&gt;=AB$6),-AB19,
IF(AND(AB$6&gt;='Rent Roll'!$K17,EDATE('Rent Roll'!$K17,ROUNDDOWN('Rent Roll'!$M13,0))-1&gt;=AB$6),-AB19,
"-")),"-")</f>
        <v>-</v>
      </c>
      <c r="AC33" s="227" t="str">
        <f>IFERROR(
IF(AND(AC$6&gt;='Rent Roll'!$M27,EDATE('Rent Roll'!$M27,ROUNDDOWN('Rent Roll'!$Q27,0))-1&gt;=AC$6),-AC19,
IF(AND(AC$6&gt;='Rent Roll'!$K17,EDATE('Rent Roll'!$K17,ROUNDDOWN('Rent Roll'!$M13,0))-1&gt;=AC$6),-AC19,
"-")),"-")</f>
        <v>-</v>
      </c>
      <c r="AD33" s="227" t="str">
        <f>IFERROR(
IF(AND(AD$6&gt;='Rent Roll'!$M27,EDATE('Rent Roll'!$M27,ROUNDDOWN('Rent Roll'!$Q27,0))-1&gt;=AD$6),-AD19,
IF(AND(AD$6&gt;='Rent Roll'!$K17,EDATE('Rent Roll'!$K17,ROUNDDOWN('Rent Roll'!$M13,0))-1&gt;=AD$6),-AD19,
"-")),"-")</f>
        <v>-</v>
      </c>
      <c r="AE33" s="227" t="str">
        <f>IFERROR(
IF(AND(AE$6&gt;='Rent Roll'!$M27,EDATE('Rent Roll'!$M27,ROUNDDOWN('Rent Roll'!$Q27,0))-1&gt;=AE$6),-AE19,
IF(AND(AE$6&gt;='Rent Roll'!$K17,EDATE('Rent Roll'!$K17,ROUNDDOWN('Rent Roll'!$M13,0))-1&gt;=AE$6),-AE19,
"-")),"-")</f>
        <v>-</v>
      </c>
      <c r="AF33" s="227" t="str">
        <f>IFERROR(
IF(AND(AF$6&gt;='Rent Roll'!$M27,EDATE('Rent Roll'!$M27,ROUNDDOWN('Rent Roll'!$Q27,0))-1&gt;=AF$6),-AF19,
IF(AND(AF$6&gt;='Rent Roll'!$K17,EDATE('Rent Roll'!$K17,ROUNDDOWN('Rent Roll'!$M13,0))-1&gt;=AF$6),-AF19,
"-")),"-")</f>
        <v>-</v>
      </c>
      <c r="AG33" s="227" t="str">
        <f>IFERROR(
IF(AND(AG$6&gt;='Rent Roll'!$M27,EDATE('Rent Roll'!$M27,ROUNDDOWN('Rent Roll'!$Q27,0))-1&gt;=AG$6),-AG19,
IF(AND(AG$6&gt;='Rent Roll'!$K17,EDATE('Rent Roll'!$K17,ROUNDDOWN('Rent Roll'!$M13,0))-1&gt;=AG$6),-AG19,
"-")),"-")</f>
        <v>-</v>
      </c>
      <c r="AH33" s="227" t="str">
        <f>IFERROR(
IF(AND(AH$6&gt;='Rent Roll'!$M27,EDATE('Rent Roll'!$M27,ROUNDDOWN('Rent Roll'!$Q27,0))-1&gt;=AH$6),-AH19,
IF(AND(AH$6&gt;='Rent Roll'!$K17,EDATE('Rent Roll'!$K17,ROUNDDOWN('Rent Roll'!$M13,0))-1&gt;=AH$6),-AH19,
"-")),"-")</f>
        <v>-</v>
      </c>
      <c r="AI33" s="227" t="str">
        <f>IFERROR(
IF(AND(AI$6&gt;='Rent Roll'!$M27,EDATE('Rent Roll'!$M27,ROUNDDOWN('Rent Roll'!$Q27,0))-1&gt;=AI$6),-AI19,
IF(AND(AI$6&gt;='Rent Roll'!$K17,EDATE('Rent Roll'!$K17,ROUNDDOWN('Rent Roll'!$M13,0))-1&gt;=AI$6),-AI19,
"-")),"-")</f>
        <v>-</v>
      </c>
      <c r="AJ33" s="227" t="str">
        <f>IFERROR(
IF(AND(AJ$6&gt;='Rent Roll'!$M27,EDATE('Rent Roll'!$M27,ROUNDDOWN('Rent Roll'!$Q27,0))-1&gt;=AJ$6),-AJ19,
IF(AND(AJ$6&gt;='Rent Roll'!$K17,EDATE('Rent Roll'!$K17,ROUNDDOWN('Rent Roll'!$M13,0))-1&gt;=AJ$6),-AJ19,
"-")),"-")</f>
        <v>-</v>
      </c>
      <c r="AK33" s="227" t="str">
        <f>IFERROR(
IF(AND(AK$6&gt;='Rent Roll'!$M27,EDATE('Rent Roll'!$M27,ROUNDDOWN('Rent Roll'!$Q27,0))-1&gt;=AK$6),-AK19,
IF(AND(AK$6&gt;='Rent Roll'!$K17,EDATE('Rent Roll'!$K17,ROUNDDOWN('Rent Roll'!$M13,0))-1&gt;=AK$6),-AK19,
"-")),"-")</f>
        <v>-</v>
      </c>
      <c r="AL33" s="227" t="str">
        <f>IFERROR(
IF(AND(AL$6&gt;='Rent Roll'!$M27,EDATE('Rent Roll'!$M27,ROUNDDOWN('Rent Roll'!$Q27,0))-1&gt;=AL$6),-AL19,
IF(AND(AL$6&gt;='Rent Roll'!$K17,EDATE('Rent Roll'!$K17,ROUNDDOWN('Rent Roll'!$M13,0))-1&gt;=AL$6),-AL19,
"-")),"-")</f>
        <v>-</v>
      </c>
      <c r="AM33" s="227" t="str">
        <f>IFERROR(
IF(AND(AM$6&gt;='Rent Roll'!$M27,EDATE('Rent Roll'!$M27,ROUNDDOWN('Rent Roll'!$Q27,0))-1&gt;=AM$6),-AM19,
IF(AND(AM$6&gt;='Rent Roll'!$K17,EDATE('Rent Roll'!$K17,ROUNDDOWN('Rent Roll'!$M13,0))-1&gt;=AM$6),-AM19,
"-")),"-")</f>
        <v>-</v>
      </c>
      <c r="AN33" s="227" t="str">
        <f>IFERROR(
IF(AND(AN$6&gt;='Rent Roll'!$M27,EDATE('Rent Roll'!$M27,ROUNDDOWN('Rent Roll'!$Q27,0))-1&gt;=AN$6),-AN19,
IF(AND(AN$6&gt;='Rent Roll'!$K17,EDATE('Rent Roll'!$K17,ROUNDDOWN('Rent Roll'!$M13,0))-1&gt;=AN$6),-AN19,
"-")),"-")</f>
        <v>-</v>
      </c>
      <c r="AO33" s="227" t="str">
        <f>IFERROR(
IF(AND(AO$6&gt;='Rent Roll'!$M27,EDATE('Rent Roll'!$M27,ROUNDDOWN('Rent Roll'!$Q27,0))-1&gt;=AO$6),-AO19,
IF(AND(AO$6&gt;='Rent Roll'!$K17,EDATE('Rent Roll'!$K17,ROUNDDOWN('Rent Roll'!$M13,0))-1&gt;=AO$6),-AO19,
"-")),"-")</f>
        <v>-</v>
      </c>
      <c r="AP33" s="227" t="str">
        <f>IFERROR(
IF(AND(AP$6&gt;='Rent Roll'!$M27,EDATE('Rent Roll'!$M27,ROUNDDOWN('Rent Roll'!$Q27,0))-1&gt;=AP$6),-AP19,
IF(AND(AP$6&gt;='Rent Roll'!$K17,EDATE('Rent Roll'!$K17,ROUNDDOWN('Rent Roll'!$M13,0))-1&gt;=AP$6),-AP19,
"-")),"-")</f>
        <v>-</v>
      </c>
      <c r="AQ33" s="227" t="str">
        <f>IFERROR(
IF(AND(AQ$6&gt;='Rent Roll'!$M27,EDATE('Rent Roll'!$M27,ROUNDDOWN('Rent Roll'!$Q27,0))-1&gt;=AQ$6),-AQ19,
IF(AND(AQ$6&gt;='Rent Roll'!$K17,EDATE('Rent Roll'!$K17,ROUNDDOWN('Rent Roll'!$M13,0))-1&gt;=AQ$6),-AQ19,
"-")),"-")</f>
        <v>-</v>
      </c>
      <c r="AR33" s="227" t="str">
        <f>IFERROR(
IF(AND(AR$6&gt;='Rent Roll'!$M27,EDATE('Rent Roll'!$M27,ROUNDDOWN('Rent Roll'!$Q27,0))-1&gt;=AR$6),-AR19,
IF(AND(AR$6&gt;='Rent Roll'!$K17,EDATE('Rent Roll'!$K17,ROUNDDOWN('Rent Roll'!$M13,0))-1&gt;=AR$6),-AR19,
"-")),"-")</f>
        <v>-</v>
      </c>
      <c r="AS33" s="227" t="str">
        <f>IFERROR(
IF(AND(AS$6&gt;='Rent Roll'!$M27,EDATE('Rent Roll'!$M27,ROUNDDOWN('Rent Roll'!$Q27,0))-1&gt;=AS$6),-AS19,
IF(AND(AS$6&gt;='Rent Roll'!$K17,EDATE('Rent Roll'!$K17,ROUNDDOWN('Rent Roll'!$M13,0))-1&gt;=AS$6),-AS19,
"-")),"-")</f>
        <v>-</v>
      </c>
      <c r="AT33" s="227" t="str">
        <f>IFERROR(
IF(AND(AT$6&gt;='Rent Roll'!$M27,EDATE('Rent Roll'!$M27,ROUNDDOWN('Rent Roll'!$Q27,0))-1&gt;=AT$6),-AT19,
IF(AND(AT$6&gt;='Rent Roll'!$K17,EDATE('Rent Roll'!$K17,ROUNDDOWN('Rent Roll'!$M13,0))-1&gt;=AT$6),-AT19,
"-")),"-")</f>
        <v>-</v>
      </c>
      <c r="AU33" s="227" t="str">
        <f>IFERROR(
IF(AND(AU$6&gt;='Rent Roll'!$M27,EDATE('Rent Roll'!$M27,ROUNDDOWN('Rent Roll'!$Q27,0))-1&gt;=AU$6),-AU19,
IF(AND(AU$6&gt;='Rent Roll'!$K17,EDATE('Rent Roll'!$K17,ROUNDDOWN('Rent Roll'!$M13,0))-1&gt;=AU$6),-AU19,
"-")),"-")</f>
        <v>-</v>
      </c>
      <c r="AV33" s="227" t="str">
        <f>IFERROR(
IF(AND(AV$6&gt;='Rent Roll'!$M27,EDATE('Rent Roll'!$M27,ROUNDDOWN('Rent Roll'!$Q27,0))-1&gt;=AV$6),-AV19,
IF(AND(AV$6&gt;='Rent Roll'!$K17,EDATE('Rent Roll'!$K17,ROUNDDOWN('Rent Roll'!$M13,0))-1&gt;=AV$6),-AV19,
"-")),"-")</f>
        <v>-</v>
      </c>
      <c r="AW33" s="227" t="str">
        <f>IFERROR(
IF(AND(AW$6&gt;='Rent Roll'!$M27,EDATE('Rent Roll'!$M27,ROUNDDOWN('Rent Roll'!$Q27,0))-1&gt;=AW$6),-AW19,
IF(AND(AW$6&gt;='Rent Roll'!$K17,EDATE('Rent Roll'!$K17,ROUNDDOWN('Rent Roll'!$M13,0))-1&gt;=AW$6),-AW19,
"-")),"-")</f>
        <v>-</v>
      </c>
      <c r="AX33" s="227" t="str">
        <f>IFERROR(
IF(AND(AX$6&gt;='Rent Roll'!$M27,EDATE('Rent Roll'!$M27,ROUNDDOWN('Rent Roll'!$Q27,0))-1&gt;=AX$6),-AX19,
IF(AND(AX$6&gt;='Rent Roll'!$K17,EDATE('Rent Roll'!$K17,ROUNDDOWN('Rent Roll'!$M13,0))-1&gt;=AX$6),-AX19,
"-")),"-")</f>
        <v>-</v>
      </c>
      <c r="AY33" s="227" t="str">
        <f>IFERROR(
IF(AND(AY$6&gt;='Rent Roll'!$M27,EDATE('Rent Roll'!$M27,ROUNDDOWN('Rent Roll'!$Q27,0))-1&gt;=AY$6),-AY19,
IF(AND(AY$6&gt;='Rent Roll'!$K17,EDATE('Rent Roll'!$K17,ROUNDDOWN('Rent Roll'!$M13,0))-1&gt;=AY$6),-AY19,
"-")),"-")</f>
        <v>-</v>
      </c>
      <c r="AZ33" s="227" t="str">
        <f>IFERROR(
IF(AND(AZ$6&gt;='Rent Roll'!$M27,EDATE('Rent Roll'!$M27,ROUNDDOWN('Rent Roll'!$Q27,0))-1&gt;=AZ$6),-AZ19,
IF(AND(AZ$6&gt;='Rent Roll'!$K17,EDATE('Rent Roll'!$K17,ROUNDDOWN('Rent Roll'!$M13,0))-1&gt;=AZ$6),-AZ19,
"-")),"-")</f>
        <v>-</v>
      </c>
      <c r="BA33" s="227" t="str">
        <f>IFERROR(
IF(AND(BA$6&gt;='Rent Roll'!$M27,EDATE('Rent Roll'!$M27,ROUNDDOWN('Rent Roll'!$Q27,0))-1&gt;=BA$6),-BA19,
IF(AND(BA$6&gt;='Rent Roll'!$K17,EDATE('Rent Roll'!$K17,ROUNDDOWN('Rent Roll'!$M13,0))-1&gt;=BA$6),-BA19,
"-")),"-")</f>
        <v>-</v>
      </c>
      <c r="BB33" s="227" t="str">
        <f>IFERROR(
IF(AND(BB$6&gt;='Rent Roll'!$M27,EDATE('Rent Roll'!$M27,ROUNDDOWN('Rent Roll'!$Q27,0))-1&gt;=BB$6),-BB19,
IF(AND(BB$6&gt;='Rent Roll'!$K17,EDATE('Rent Roll'!$K17,ROUNDDOWN('Rent Roll'!$M13,0))-1&gt;=BB$6),-BB19,
"-")),"-")</f>
        <v>-</v>
      </c>
      <c r="BC33" s="227" t="str">
        <f>IFERROR(
IF(AND(BC$6&gt;='Rent Roll'!$M27,EDATE('Rent Roll'!$M27,ROUNDDOWN('Rent Roll'!$Q27,0))-1&gt;=BC$6),-BC19,
IF(AND(BC$6&gt;='Rent Roll'!$K17,EDATE('Rent Roll'!$K17,ROUNDDOWN('Rent Roll'!$M13,0))-1&gt;=BC$6),-BC19,
"-")),"-")</f>
        <v>-</v>
      </c>
      <c r="BD33" s="227" t="str">
        <f>IFERROR(
IF(AND(BD$6&gt;='Rent Roll'!$M27,EDATE('Rent Roll'!$M27,ROUNDDOWN('Rent Roll'!$Q27,0))-1&gt;=BD$6),-BD19,
IF(AND(BD$6&gt;='Rent Roll'!$K17,EDATE('Rent Roll'!$K17,ROUNDDOWN('Rent Roll'!$M13,0))-1&gt;=BD$6),-BD19,
"-")),"-")</f>
        <v>-</v>
      </c>
      <c r="BE33" s="227" t="str">
        <f>IFERROR(
IF(AND(BE$6&gt;='Rent Roll'!$M27,EDATE('Rent Roll'!$M27,ROUNDDOWN('Rent Roll'!$Q27,0))-1&gt;=BE$6),-BE19,
IF(AND(BE$6&gt;='Rent Roll'!$K17,EDATE('Rent Roll'!$K17,ROUNDDOWN('Rent Roll'!$M13,0))-1&gt;=BE$6),-BE19,
"-")),"-")</f>
        <v>-</v>
      </c>
      <c r="BF33" s="227" t="str">
        <f>IFERROR(
IF(AND(BF$6&gt;='Rent Roll'!$M27,EDATE('Rent Roll'!$M27,ROUNDDOWN('Rent Roll'!$Q27,0))-1&gt;=BF$6),-BF19,
IF(AND(BF$6&gt;='Rent Roll'!$K17,EDATE('Rent Roll'!$K17,ROUNDDOWN('Rent Roll'!$M13,0))-1&gt;=BF$6),-BF19,
"-")),"-")</f>
        <v>-</v>
      </c>
      <c r="BG33" s="227" t="str">
        <f>IFERROR(
IF(AND(BG$6&gt;='Rent Roll'!$M27,EDATE('Rent Roll'!$M27,ROUNDDOWN('Rent Roll'!$Q27,0))-1&gt;=BG$6),-BG19,
IF(AND(BG$6&gt;='Rent Roll'!$K17,EDATE('Rent Roll'!$K17,ROUNDDOWN('Rent Roll'!$M13,0))-1&gt;=BG$6),-BG19,
"-")),"-")</f>
        <v>-</v>
      </c>
      <c r="BH33" s="227" t="str">
        <f>IFERROR(
IF(AND(BH$6&gt;='Rent Roll'!$M27,EDATE('Rent Roll'!$M27,ROUNDDOWN('Rent Roll'!$Q27,0))-1&gt;=BH$6),-BH19,
IF(AND(BH$6&gt;='Rent Roll'!$K17,EDATE('Rent Roll'!$K17,ROUNDDOWN('Rent Roll'!$M13,0))-1&gt;=BH$6),-BH19,
"-")),"-")</f>
        <v>-</v>
      </c>
      <c r="BI33" s="227" t="str">
        <f>IFERROR(
IF(AND(BI$6&gt;='Rent Roll'!$M27,EDATE('Rent Roll'!$M27,ROUNDDOWN('Rent Roll'!$Q27,0))-1&gt;=BI$6),-BI19,
IF(AND(BI$6&gt;='Rent Roll'!$K17,EDATE('Rent Roll'!$K17,ROUNDDOWN('Rent Roll'!$M13,0))-1&gt;=BI$6),-BI19,
"-")),"-")</f>
        <v>-</v>
      </c>
      <c r="BJ33" s="227" t="str">
        <f>IFERROR(
IF(AND(BJ$6&gt;='Rent Roll'!$M27,EDATE('Rent Roll'!$M27,ROUNDDOWN('Rent Roll'!$Q27,0))-1&gt;=BJ$6),-BJ19,
IF(AND(BJ$6&gt;='Rent Roll'!$K17,EDATE('Rent Roll'!$K17,ROUNDDOWN('Rent Roll'!$M13,0))-1&gt;=BJ$6),-BJ19,
"-")),"-")</f>
        <v>-</v>
      </c>
      <c r="BK33" s="227" t="str">
        <f>IFERROR(
IF(AND(BK$6&gt;='Rent Roll'!$M27,EDATE('Rent Roll'!$M27,ROUNDDOWN('Rent Roll'!$Q27,0))-1&gt;=BK$6),-BK19,
IF(AND(BK$6&gt;='Rent Roll'!$K17,EDATE('Rent Roll'!$K17,ROUNDDOWN('Rent Roll'!$M13,0))-1&gt;=BK$6),-BK19,
"-")),"-")</f>
        <v>-</v>
      </c>
      <c r="BL33" s="227" t="str">
        <f>IFERROR(
IF(AND(BL$6&gt;='Rent Roll'!$M27,EDATE('Rent Roll'!$M27,ROUNDDOWN('Rent Roll'!$Q27,0))-1&gt;=BL$6),-BL19,
IF(AND(BL$6&gt;='Rent Roll'!$K17,EDATE('Rent Roll'!$K17,ROUNDDOWN('Rent Roll'!$M13,0))-1&gt;=BL$6),-BL19,
"-")),"-")</f>
        <v>-</v>
      </c>
      <c r="BM33" s="227" t="str">
        <f>IFERROR(
IF(AND(BM$6&gt;='Rent Roll'!$M27,EDATE('Rent Roll'!$M27,ROUNDDOWN('Rent Roll'!$Q27,0))-1&gt;=BM$6),-BM19,
IF(AND(BM$6&gt;='Rent Roll'!$K17,EDATE('Rent Roll'!$K17,ROUNDDOWN('Rent Roll'!$M13,0))-1&gt;=BM$6),-BM19,
"-")),"-")</f>
        <v>-</v>
      </c>
      <c r="BN33" s="227" t="str">
        <f>IFERROR(
IF(AND(BN$6&gt;='Rent Roll'!$M27,EDATE('Rent Roll'!$M27,ROUNDDOWN('Rent Roll'!$Q27,0))-1&gt;=BN$6),-BN19,
IF(AND(BN$6&gt;='Rent Roll'!$K17,EDATE('Rent Roll'!$K17,ROUNDDOWN('Rent Roll'!$M13,0))-1&gt;=BN$6),-BN19,
"-")),"-")</f>
        <v>-</v>
      </c>
      <c r="BO33" s="227" t="str">
        <f>IFERROR(
IF(AND(BO$6&gt;='Rent Roll'!$M27,EDATE('Rent Roll'!$M27,ROUNDDOWN('Rent Roll'!$Q27,0))-1&gt;=BO$6),-BO19,
IF(AND(BO$6&gt;='Rent Roll'!$K17,EDATE('Rent Roll'!$K17,ROUNDDOWN('Rent Roll'!$M13,0))-1&gt;=BO$6),-BO19,
"-")),"-")</f>
        <v>-</v>
      </c>
      <c r="BP33" s="227" t="str">
        <f>IFERROR(
IF(AND(BP$6&gt;='Rent Roll'!$M27,EDATE('Rent Roll'!$M27,ROUNDDOWN('Rent Roll'!$Q27,0))-1&gt;=BP$6),-BP19,
IF(AND(BP$6&gt;='Rent Roll'!$K17,EDATE('Rent Roll'!$K17,ROUNDDOWN('Rent Roll'!$M13,0))-1&gt;=BP$6),-BP19,
"-")),"-")</f>
        <v>-</v>
      </c>
      <c r="BQ33" s="227" t="str">
        <f>IFERROR(
IF(AND(BQ$6&gt;='Rent Roll'!$M27,EDATE('Rent Roll'!$M27,ROUNDDOWN('Rent Roll'!$Q27,0))-1&gt;=BQ$6),-BQ19,
IF(AND(BQ$6&gt;='Rent Roll'!$K17,EDATE('Rent Roll'!$K17,ROUNDDOWN('Rent Roll'!$M13,0))-1&gt;=BQ$6),-BQ19,
"-")),"-")</f>
        <v>-</v>
      </c>
      <c r="BR33" s="227" t="str">
        <f>IFERROR(
IF(AND(BR$6&gt;='Rent Roll'!$M27,EDATE('Rent Roll'!$M27,ROUNDDOWN('Rent Roll'!$Q27,0))-1&gt;=BR$6),-BR19,
IF(AND(BR$6&gt;='Rent Roll'!$K17,EDATE('Rent Roll'!$K17,ROUNDDOWN('Rent Roll'!$M13,0))-1&gt;=BR$6),-BR19,
"-")),"-")</f>
        <v>-</v>
      </c>
      <c r="BS33" s="227" t="str">
        <f>IFERROR(
IF(AND(BS$6&gt;='Rent Roll'!$M27,EDATE('Rent Roll'!$M27,ROUNDDOWN('Rent Roll'!$Q27,0))-1&gt;=BS$6),-BS19,
IF(AND(BS$6&gt;='Rent Roll'!$K17,EDATE('Rent Roll'!$K17,ROUNDDOWN('Rent Roll'!$M13,0))-1&gt;=BS$6),-BS19,
"-")),"-")</f>
        <v>-</v>
      </c>
      <c r="BT33" s="227" t="str">
        <f>IFERROR(
IF(AND(BT$6&gt;='Rent Roll'!$M27,EDATE('Rent Roll'!$M27,ROUNDDOWN('Rent Roll'!$Q27,0))-1&gt;=BT$6),-BT19,
IF(AND(BT$6&gt;='Rent Roll'!$K17,EDATE('Rent Roll'!$K17,ROUNDDOWN('Rent Roll'!$M13,0))-1&gt;=BT$6),-BT19,
"-")),"-")</f>
        <v>-</v>
      </c>
      <c r="BU33" s="227" t="str">
        <f>IFERROR(
IF(AND(BU$6&gt;='Rent Roll'!$M27,EDATE('Rent Roll'!$M27,ROUNDDOWN('Rent Roll'!$Q27,0))-1&gt;=BU$6),-BU19,
IF(AND(BU$6&gt;='Rent Roll'!$K17,EDATE('Rent Roll'!$K17,ROUNDDOWN('Rent Roll'!$M13,0))-1&gt;=BU$6),-BU19,
"-")),"-")</f>
        <v>-</v>
      </c>
      <c r="BV33" s="227" t="str">
        <f>IFERROR(
IF(AND(BV$6&gt;='Rent Roll'!$M27,EDATE('Rent Roll'!$M27,ROUNDDOWN('Rent Roll'!$Q27,0))-1&gt;=BV$6),-BV19,
IF(AND(BV$6&gt;='Rent Roll'!$K17,EDATE('Rent Roll'!$K17,ROUNDDOWN('Rent Roll'!$M13,0))-1&gt;=BV$6),-BV19,
"-")),"-")</f>
        <v>-</v>
      </c>
      <c r="BW33" s="227" t="str">
        <f>IFERROR(
IF(AND(BW$6&gt;='Rent Roll'!$M27,EDATE('Rent Roll'!$M27,ROUNDDOWN('Rent Roll'!$Q27,0))-1&gt;=BW$6),-BW19,
IF(AND(BW$6&gt;='Rent Roll'!$K17,EDATE('Rent Roll'!$K17,ROUNDDOWN('Rent Roll'!$M13,0))-1&gt;=BW$6),-BW19,
"-")),"-")</f>
        <v>-</v>
      </c>
      <c r="BX33" s="227" t="str">
        <f>IFERROR(
IF(AND(BX$6&gt;='Rent Roll'!$M27,EDATE('Rent Roll'!$M27,ROUNDDOWN('Rent Roll'!$Q27,0))-1&gt;=BX$6),-BX19,
IF(AND(BX$6&gt;='Rent Roll'!$K17,EDATE('Rent Roll'!$K17,ROUNDDOWN('Rent Roll'!$M13,0))-1&gt;=BX$6),-BX19,
"-")),"-")</f>
        <v>-</v>
      </c>
      <c r="BY33" s="227" t="str">
        <f>IFERROR(
IF(AND(BY$6&gt;='Rent Roll'!$M27,EDATE('Rent Roll'!$M27,ROUNDDOWN('Rent Roll'!$Q27,0))-1&gt;=BY$6),-BY19,
IF(AND(BY$6&gt;='Rent Roll'!$K17,EDATE('Rent Roll'!$K17,ROUNDDOWN('Rent Roll'!$M13,0))-1&gt;=BY$6),-BY19,
"-")),"-")</f>
        <v>-</v>
      </c>
      <c r="BZ33" s="227" t="str">
        <f>IFERROR(
IF(AND(BZ$6&gt;='Rent Roll'!$M27,EDATE('Rent Roll'!$M27,ROUNDDOWN('Rent Roll'!$Q27,0))-1&gt;=BZ$6),-BZ19,
IF(AND(BZ$6&gt;='Rent Roll'!$K17,EDATE('Rent Roll'!$K17,ROUNDDOWN('Rent Roll'!$M13,0))-1&gt;=BZ$6),-BZ19,
"-")),"-")</f>
        <v>-</v>
      </c>
      <c r="CA33" s="227" t="str">
        <f>IFERROR(
IF(AND(CA$6&gt;='Rent Roll'!$M27,EDATE('Rent Roll'!$M27,ROUNDDOWN('Rent Roll'!$Q27,0))-1&gt;=CA$6),-CA19,
IF(AND(CA$6&gt;='Rent Roll'!$K17,EDATE('Rent Roll'!$K17,ROUNDDOWN('Rent Roll'!$M13,0))-1&gt;=CA$6),-CA19,
"-")),"-")</f>
        <v>-</v>
      </c>
      <c r="CB33" s="227" t="str">
        <f>IFERROR(
IF(AND(CB$6&gt;='Rent Roll'!$M27,EDATE('Rent Roll'!$M27,ROUNDDOWN('Rent Roll'!$Q27,0))-1&gt;=CB$6),-CB19,
IF(AND(CB$6&gt;='Rent Roll'!$K17,EDATE('Rent Roll'!$K17,ROUNDDOWN('Rent Roll'!$M13,0))-1&gt;=CB$6),-CB19,
"-")),"-")</f>
        <v>-</v>
      </c>
      <c r="CC33" s="227" t="str">
        <f>IFERROR(
IF(AND(CC$6&gt;='Rent Roll'!$M27,EDATE('Rent Roll'!$M27,ROUNDDOWN('Rent Roll'!$Q27,0))-1&gt;=CC$6),-CC19,
IF(AND(CC$6&gt;='Rent Roll'!$K17,EDATE('Rent Roll'!$K17,ROUNDDOWN('Rent Roll'!$M13,0))-1&gt;=CC$6),-CC19,
"-")),"-")</f>
        <v>-</v>
      </c>
      <c r="CD33" s="227" t="str">
        <f>IFERROR(
IF(AND(CD$6&gt;='Rent Roll'!$M27,EDATE('Rent Roll'!$M27,ROUNDDOWN('Rent Roll'!$Q27,0))-1&gt;=CD$6),-CD19,
IF(AND(CD$6&gt;='Rent Roll'!$K17,EDATE('Rent Roll'!$K17,ROUNDDOWN('Rent Roll'!$M13,0))-1&gt;=CD$6),-CD19,
"-")),"-")</f>
        <v>-</v>
      </c>
      <c r="CE33" s="227" t="str">
        <f>IFERROR(
IF(AND(CE$6&gt;='Rent Roll'!$M27,EDATE('Rent Roll'!$M27,ROUNDDOWN('Rent Roll'!$Q27,0))-1&gt;=CE$6),-CE19,
IF(AND(CE$6&gt;='Rent Roll'!$K17,EDATE('Rent Roll'!$K17,ROUNDDOWN('Rent Roll'!$M13,0))-1&gt;=CE$6),-CE19,
"-")),"-")</f>
        <v>-</v>
      </c>
      <c r="CF33" s="227" t="str">
        <f>IFERROR(
IF(AND(CF$6&gt;='Rent Roll'!$M27,EDATE('Rent Roll'!$M27,ROUNDDOWN('Rent Roll'!$Q27,0))-1&gt;=CF$6),-CF19,
IF(AND(CF$6&gt;='Rent Roll'!$K17,EDATE('Rent Roll'!$K17,ROUNDDOWN('Rent Roll'!$M13,0))-1&gt;=CF$6),-CF19,
"-")),"-")</f>
        <v>-</v>
      </c>
      <c r="CG33" s="227" t="str">
        <f>IFERROR(
IF(AND(CG$6&gt;='Rent Roll'!$M27,EDATE('Rent Roll'!$M27,ROUNDDOWN('Rent Roll'!$Q27,0))-1&gt;=CG$6),-CG19,
IF(AND(CG$6&gt;='Rent Roll'!$K17,EDATE('Rent Roll'!$K17,ROUNDDOWN('Rent Roll'!$M13,0))-1&gt;=CG$6),-CG19,
"-")),"-")</f>
        <v>-</v>
      </c>
      <c r="CH33" s="227" t="str">
        <f>IFERROR(
IF(AND(CH$6&gt;='Rent Roll'!$M27,EDATE('Rent Roll'!$M27,ROUNDDOWN('Rent Roll'!$Q27,0))-1&gt;=CH$6),-CH19,
IF(AND(CH$6&gt;='Rent Roll'!$K17,EDATE('Rent Roll'!$K17,ROUNDDOWN('Rent Roll'!$M13,0))-1&gt;=CH$6),-CH19,
"-")),"-")</f>
        <v>-</v>
      </c>
      <c r="CI33" s="227" t="str">
        <f>IFERROR(
IF(AND(CI$6&gt;='Rent Roll'!$M27,EDATE('Rent Roll'!$M27,ROUNDDOWN('Rent Roll'!$Q27,0))-1&gt;=CI$6),-CI19,
IF(AND(CI$6&gt;='Rent Roll'!$K17,EDATE('Rent Roll'!$K17,ROUNDDOWN('Rent Roll'!$M13,0))-1&gt;=CI$6),-CI19,
"-")),"-")</f>
        <v>-</v>
      </c>
      <c r="CJ33" s="227" t="str">
        <f>IFERROR(
IF(AND(CJ$6&gt;='Rent Roll'!$M27,EDATE('Rent Roll'!$M27,ROUNDDOWN('Rent Roll'!$Q27,0))-1&gt;=CJ$6),-CJ19,
IF(AND(CJ$6&gt;='Rent Roll'!$K17,EDATE('Rent Roll'!$K17,ROUNDDOWN('Rent Roll'!$M13,0))-1&gt;=CJ$6),-CJ19,
"-")),"-")</f>
        <v>-</v>
      </c>
      <c r="CK33" s="227" t="str">
        <f>IFERROR(
IF(AND(CK$6&gt;='Rent Roll'!$M27,EDATE('Rent Roll'!$M27,ROUNDDOWN('Rent Roll'!$Q27,0))-1&gt;=CK$6),-CK19,
IF(AND(CK$6&gt;='Rent Roll'!$K17,EDATE('Rent Roll'!$K17,ROUNDDOWN('Rent Roll'!$M13,0))-1&gt;=CK$6),-CK19,
"-")),"-")</f>
        <v>-</v>
      </c>
      <c r="CL33" s="227" t="str">
        <f>IFERROR(
IF(AND(CL$6&gt;='Rent Roll'!$M27,EDATE('Rent Roll'!$M27,ROUNDDOWN('Rent Roll'!$Q27,0))-1&gt;=CL$6),-CL19,
IF(AND(CL$6&gt;='Rent Roll'!$K17,EDATE('Rent Roll'!$K17,ROUNDDOWN('Rent Roll'!$M13,0))-1&gt;=CL$6),-CL19,
"-")),"-")</f>
        <v>-</v>
      </c>
      <c r="CM33" s="227" t="str">
        <f>IFERROR(
IF(AND(CM$6&gt;='Rent Roll'!$M27,EDATE('Rent Roll'!$M27,ROUNDDOWN('Rent Roll'!$Q27,0))-1&gt;=CM$6),-CM19,
IF(AND(CM$6&gt;='Rent Roll'!$K17,EDATE('Rent Roll'!$K17,ROUNDDOWN('Rent Roll'!$M13,0))-1&gt;=CM$6),-CM19,
"-")),"-")</f>
        <v>-</v>
      </c>
      <c r="CN33" s="227" t="str">
        <f>IFERROR(
IF(AND(CN$6&gt;='Rent Roll'!$M27,EDATE('Rent Roll'!$M27,ROUNDDOWN('Rent Roll'!$Q27,0))-1&gt;=CN$6),-CN19,
IF(AND(CN$6&gt;='Rent Roll'!$K17,EDATE('Rent Roll'!$K17,ROUNDDOWN('Rent Roll'!$M13,0))-1&gt;=CN$6),-CN19,
"-")),"-")</f>
        <v>-</v>
      </c>
      <c r="CO33" s="227" t="str">
        <f>IFERROR(
IF(AND(CO$6&gt;='Rent Roll'!$M27,EDATE('Rent Roll'!$M27,ROUNDDOWN('Rent Roll'!$Q27,0))-1&gt;=CO$6),-CO19,
IF(AND(CO$6&gt;='Rent Roll'!$K17,EDATE('Rent Roll'!$K17,ROUNDDOWN('Rent Roll'!$M13,0))-1&gt;=CO$6),-CO19,
"-")),"-")</f>
        <v>-</v>
      </c>
      <c r="CP33" s="227" t="str">
        <f>IFERROR(
IF(AND(CP$6&gt;='Rent Roll'!$M27,EDATE('Rent Roll'!$M27,ROUNDDOWN('Rent Roll'!$Q27,0))-1&gt;=CP$6),-CP19,
IF(AND(CP$6&gt;='Rent Roll'!$K17,EDATE('Rent Roll'!$K17,ROUNDDOWN('Rent Roll'!$M13,0))-1&gt;=CP$6),-CP19,
"-")),"-")</f>
        <v>-</v>
      </c>
      <c r="CQ33" s="227" t="str">
        <f>IFERROR(
IF(AND(CQ$6&gt;='Rent Roll'!$M27,EDATE('Rent Roll'!$M27,ROUNDDOWN('Rent Roll'!$Q27,0))-1&gt;=CQ$6),-CQ19,
IF(AND(CQ$6&gt;='Rent Roll'!$K17,EDATE('Rent Roll'!$K17,ROUNDDOWN('Rent Roll'!$M13,0))-1&gt;=CQ$6),-CQ19,
"-")),"-")</f>
        <v>-</v>
      </c>
      <c r="CR33" s="227" t="str">
        <f>IFERROR(
IF(AND(CR$6&gt;='Rent Roll'!$M27,EDATE('Rent Roll'!$M27,ROUNDDOWN('Rent Roll'!$Q27,0))-1&gt;=CR$6),-CR19,
IF(AND(CR$6&gt;='Rent Roll'!$K17,EDATE('Rent Roll'!$K17,ROUNDDOWN('Rent Roll'!$M13,0))-1&gt;=CR$6),-CR19,
"-")),"-")</f>
        <v>-</v>
      </c>
      <c r="CS33" s="227" t="str">
        <f>IFERROR(
IF(AND(CS$6&gt;='Rent Roll'!$M27,EDATE('Rent Roll'!$M27,ROUNDDOWN('Rent Roll'!$Q27,0))-1&gt;=CS$6),-CS19,
IF(AND(CS$6&gt;='Rent Roll'!$K17,EDATE('Rent Roll'!$K17,ROUNDDOWN('Rent Roll'!$M13,0))-1&gt;=CS$6),-CS19,
"-")),"-")</f>
        <v>-</v>
      </c>
      <c r="CT33" s="227" t="str">
        <f>IFERROR(
IF(AND(CT$6&gt;='Rent Roll'!$M27,EDATE('Rent Roll'!$M27,ROUNDDOWN('Rent Roll'!$Q27,0))-1&gt;=CT$6),-CT19,
IF(AND(CT$6&gt;='Rent Roll'!$K17,EDATE('Rent Roll'!$K17,ROUNDDOWN('Rent Roll'!$M13,0))-1&gt;=CT$6),-CT19,
"-")),"-")</f>
        <v>-</v>
      </c>
      <c r="CU33" s="227" t="str">
        <f>IFERROR(
IF(AND(CU$6&gt;='Rent Roll'!$M27,EDATE('Rent Roll'!$M27,ROUNDDOWN('Rent Roll'!$Q27,0))-1&gt;=CU$6),-CU19,
IF(AND(CU$6&gt;='Rent Roll'!$K17,EDATE('Rent Roll'!$K17,ROUNDDOWN('Rent Roll'!$M13,0))-1&gt;=CU$6),-CU19,
"-")),"-")</f>
        <v>-</v>
      </c>
      <c r="CV33" s="227" t="str">
        <f>IFERROR(
IF(AND(CV$6&gt;='Rent Roll'!$M27,EDATE('Rent Roll'!$M27,ROUNDDOWN('Rent Roll'!$Q27,0))-1&gt;=CV$6),-CV19,
IF(AND(CV$6&gt;='Rent Roll'!$K17,EDATE('Rent Roll'!$K17,ROUNDDOWN('Rent Roll'!$M13,0))-1&gt;=CV$6),-CV19,
"-")),"-")</f>
        <v>-</v>
      </c>
      <c r="CW33" s="227" t="str">
        <f>IFERROR(
IF(AND(CW$6&gt;='Rent Roll'!$M27,EDATE('Rent Roll'!$M27,ROUNDDOWN('Rent Roll'!$Q27,0))-1&gt;=CW$6),-CW19,
IF(AND(CW$6&gt;='Rent Roll'!$K17,EDATE('Rent Roll'!$K17,ROUNDDOWN('Rent Roll'!$M13,0))-1&gt;=CW$6),-CW19,
"-")),"-")</f>
        <v>-</v>
      </c>
      <c r="CX33" s="227" t="str">
        <f>IFERROR(
IF(AND(CX$6&gt;='Rent Roll'!$M27,EDATE('Rent Roll'!$M27,ROUNDDOWN('Rent Roll'!$Q27,0))-1&gt;=CX$6),-CX19,
IF(AND(CX$6&gt;='Rent Roll'!$K17,EDATE('Rent Roll'!$K17,ROUNDDOWN('Rent Roll'!$M13,0))-1&gt;=CX$6),-CX19,
"-")),"-")</f>
        <v>-</v>
      </c>
      <c r="CY33" s="227" t="str">
        <f>IFERROR(
IF(AND(CY$6&gt;='Rent Roll'!$M27,EDATE('Rent Roll'!$M27,ROUNDDOWN('Rent Roll'!$Q27,0))-1&gt;=CY$6),-CY19,
IF(AND(CY$6&gt;='Rent Roll'!$K17,EDATE('Rent Roll'!$K17,ROUNDDOWN('Rent Roll'!$M13,0))-1&gt;=CY$6),-CY19,
"-")),"-")</f>
        <v>-</v>
      </c>
      <c r="CZ33" s="227" t="str">
        <f>IFERROR(
IF(AND(CZ$6&gt;='Rent Roll'!$M27,EDATE('Rent Roll'!$M27,ROUNDDOWN('Rent Roll'!$Q27,0))-1&gt;=CZ$6),-CZ19,
IF(AND(CZ$6&gt;='Rent Roll'!$K17,EDATE('Rent Roll'!$K17,ROUNDDOWN('Rent Roll'!$M13,0))-1&gt;=CZ$6),-CZ19,
"-")),"-")</f>
        <v>-</v>
      </c>
      <c r="DA33" s="227" t="str">
        <f>IFERROR(
IF(AND(DA$6&gt;='Rent Roll'!$M27,EDATE('Rent Roll'!$M27,ROUNDDOWN('Rent Roll'!$Q27,0))-1&gt;=DA$6),-DA19,
IF(AND(DA$6&gt;='Rent Roll'!$K17,EDATE('Rent Roll'!$K17,ROUNDDOWN('Rent Roll'!$M13,0))-1&gt;=DA$6),-DA19,
"-")),"-")</f>
        <v>-</v>
      </c>
      <c r="DB33" s="227" t="str">
        <f>IFERROR(
IF(AND(DB$6&gt;='Rent Roll'!$M27,EDATE('Rent Roll'!$M27,ROUNDDOWN('Rent Roll'!$Q27,0))-1&gt;=DB$6),-DB19,
IF(AND(DB$6&gt;='Rent Roll'!$K17,EDATE('Rent Roll'!$K17,ROUNDDOWN('Rent Roll'!$M13,0))-1&gt;=DB$6),-DB19,
"-")),"-")</f>
        <v>-</v>
      </c>
      <c r="DC33" s="227" t="str">
        <f>IFERROR(
IF(AND(DC$6&gt;='Rent Roll'!$M27,EDATE('Rent Roll'!$M27,ROUNDDOWN('Rent Roll'!$Q27,0))-1&gt;=DC$6),-DC19,
IF(AND(DC$6&gt;='Rent Roll'!$K17,EDATE('Rent Roll'!$K17,ROUNDDOWN('Rent Roll'!$M13,0))-1&gt;=DC$6),-DC19,
"-")),"-")</f>
        <v>-</v>
      </c>
      <c r="DD33" s="227" t="str">
        <f>IFERROR(
IF(AND(DD$6&gt;='Rent Roll'!$M27,EDATE('Rent Roll'!$M27,ROUNDDOWN('Rent Roll'!$Q27,0))-1&gt;=DD$6),-DD19,
IF(AND(DD$6&gt;='Rent Roll'!$K17,EDATE('Rent Roll'!$K17,ROUNDDOWN('Rent Roll'!$M13,0))-1&gt;=DD$6),-DD19,
"-")),"-")</f>
        <v>-</v>
      </c>
      <c r="DE33" s="227" t="str">
        <f>IFERROR(
IF(AND(DE$6&gt;='Rent Roll'!$M27,EDATE('Rent Roll'!$M27,ROUNDDOWN('Rent Roll'!$Q27,0))-1&gt;=DE$6),-DE19,
IF(AND(DE$6&gt;='Rent Roll'!$K17,EDATE('Rent Roll'!$K17,ROUNDDOWN('Rent Roll'!$M13,0))-1&gt;=DE$6),-DE19,
"-")),"-")</f>
        <v>-</v>
      </c>
      <c r="DF33" s="227" t="str">
        <f>IFERROR(
IF(AND(DF$6&gt;='Rent Roll'!$M27,EDATE('Rent Roll'!$M27,ROUNDDOWN('Rent Roll'!$Q27,0))-1&gt;=DF$6),-DF19,
IF(AND(DF$6&gt;='Rent Roll'!$K17,EDATE('Rent Roll'!$K17,ROUNDDOWN('Rent Roll'!$M13,0))-1&gt;=DF$6),-DF19,
"-")),"-")</f>
        <v>-</v>
      </c>
      <c r="DG33" s="227" t="str">
        <f>IFERROR(
IF(AND(DG$6&gt;='Rent Roll'!$M27,EDATE('Rent Roll'!$M27,ROUNDDOWN('Rent Roll'!$Q27,0))-1&gt;=DG$6),-DG19,
IF(AND(DG$6&gt;='Rent Roll'!$K17,EDATE('Rent Roll'!$K17,ROUNDDOWN('Rent Roll'!$M13,0))-1&gt;=DG$6),-DG19,
"-")),"-")</f>
        <v>-</v>
      </c>
      <c r="DH33" s="227" t="str">
        <f>IFERROR(
IF(AND(DH$6&gt;='Rent Roll'!$M27,EDATE('Rent Roll'!$M27,ROUNDDOWN('Rent Roll'!$Q27,0))-1&gt;=DH$6),-DH19,
IF(AND(DH$6&gt;='Rent Roll'!$K17,EDATE('Rent Roll'!$K17,ROUNDDOWN('Rent Roll'!$M13,0))-1&gt;=DH$6),-DH19,
"-")),"-")</f>
        <v>-</v>
      </c>
      <c r="DI33" s="227" t="str">
        <f>IFERROR(
IF(AND(DI$6&gt;='Rent Roll'!$M27,EDATE('Rent Roll'!$M27,ROUNDDOWN('Rent Roll'!$Q27,0))-1&gt;=DI$6),-DI19,
IF(AND(DI$6&gt;='Rent Roll'!$K17,EDATE('Rent Roll'!$K17,ROUNDDOWN('Rent Roll'!$M13,0))-1&gt;=DI$6),-DI19,
"-")),"-")</f>
        <v>-</v>
      </c>
      <c r="DJ33" s="227" t="str">
        <f>IFERROR(
IF(AND(DJ$6&gt;='Rent Roll'!$M27,EDATE('Rent Roll'!$M27,ROUNDDOWN('Rent Roll'!$Q27,0))-1&gt;=DJ$6),-DJ19,
IF(AND(DJ$6&gt;='Rent Roll'!$K17,EDATE('Rent Roll'!$K17,ROUNDDOWN('Rent Roll'!$M13,0))-1&gt;=DJ$6),-DJ19,
"-")),"-")</f>
        <v>-</v>
      </c>
      <c r="DK33" s="227" t="str">
        <f>IFERROR(
IF(AND(DK$6&gt;='Rent Roll'!$M27,EDATE('Rent Roll'!$M27,ROUNDDOWN('Rent Roll'!$Q27,0))-1&gt;=DK$6),-DK19,
IF(AND(DK$6&gt;='Rent Roll'!$K17,EDATE('Rent Roll'!$K17,ROUNDDOWN('Rent Roll'!$M13,0))-1&gt;=DK$6),-DK19,
"-")),"-")</f>
        <v>-</v>
      </c>
      <c r="DL33" s="227" t="str">
        <f>IFERROR(
IF(AND(DL$6&gt;='Rent Roll'!$M27,EDATE('Rent Roll'!$M27,ROUNDDOWN('Rent Roll'!$Q27,0))-1&gt;=DL$6),-DL19,
IF(AND(DL$6&gt;='Rent Roll'!$K17,EDATE('Rent Roll'!$K17,ROUNDDOWN('Rent Roll'!$M13,0))-1&gt;=DL$6),-DL19,
"-")),"-")</f>
        <v>-</v>
      </c>
      <c r="DM33" s="227" t="str">
        <f>IFERROR(
IF(AND(DM$6&gt;='Rent Roll'!$M27,EDATE('Rent Roll'!$M27,ROUNDDOWN('Rent Roll'!$Q27,0))-1&gt;=DM$6),-DM19,
IF(AND(DM$6&gt;='Rent Roll'!$K17,EDATE('Rent Roll'!$K17,ROUNDDOWN('Rent Roll'!$M13,0))-1&gt;=DM$6),-DM19,
"-")),"-")</f>
        <v>-</v>
      </c>
      <c r="DN33" s="227" t="str">
        <f>IFERROR(
IF(AND(DN$6&gt;='Rent Roll'!$M27,EDATE('Rent Roll'!$M27,ROUNDDOWN('Rent Roll'!$Q27,0))-1&gt;=DN$6),-DN19,
IF(AND(DN$6&gt;='Rent Roll'!$K17,EDATE('Rent Roll'!$K17,ROUNDDOWN('Rent Roll'!$M13,0))-1&gt;=DN$6),-DN19,
"-")),"-")</f>
        <v>-</v>
      </c>
      <c r="DO33" s="227" t="str">
        <f>IFERROR(
IF(AND(DO$6&gt;='Rent Roll'!$M27,EDATE('Rent Roll'!$M27,ROUNDDOWN('Rent Roll'!$Q27,0))-1&gt;=DO$6),-DO19,
IF(AND(DO$6&gt;='Rent Roll'!$K17,EDATE('Rent Roll'!$K17,ROUNDDOWN('Rent Roll'!$M13,0))-1&gt;=DO$6),-DO19,
"-")),"-")</f>
        <v>-</v>
      </c>
      <c r="DP33" s="227" t="str">
        <f>IFERROR(
IF(AND(DP$6&gt;='Rent Roll'!$M27,EDATE('Rent Roll'!$M27,ROUNDDOWN('Rent Roll'!$Q27,0))-1&gt;=DP$6),-DP19,
IF(AND(DP$6&gt;='Rent Roll'!$K17,EDATE('Rent Roll'!$K17,ROUNDDOWN('Rent Roll'!$M13,0))-1&gt;=DP$6),-DP19,
"-")),"-")</f>
        <v>-</v>
      </c>
      <c r="DQ33" s="227" t="str">
        <f>IFERROR(
IF(AND(DQ$6&gt;='Rent Roll'!$M27,EDATE('Rent Roll'!$M27,ROUNDDOWN('Rent Roll'!$Q27,0))-1&gt;=DQ$6),-DQ19,
IF(AND(DQ$6&gt;='Rent Roll'!$K17,EDATE('Rent Roll'!$K17,ROUNDDOWN('Rent Roll'!$M13,0))-1&gt;=DQ$6),-DQ19,
"-")),"-")</f>
        <v>-</v>
      </c>
      <c r="DR33" s="227" t="str">
        <f>IFERROR(
IF(AND(DR$6&gt;='Rent Roll'!$M27,EDATE('Rent Roll'!$M27,ROUNDDOWN('Rent Roll'!$Q27,0))-1&gt;=DR$6),-DR19,
IF(AND(DR$6&gt;='Rent Roll'!$K17,EDATE('Rent Roll'!$K17,ROUNDDOWN('Rent Roll'!$M13,0))-1&gt;=DR$6),-DR19,
"-")),"-")</f>
        <v>-</v>
      </c>
      <c r="DS33" s="227" t="str">
        <f>IFERROR(
IF(AND(DS$6&gt;='Rent Roll'!$M27,EDATE('Rent Roll'!$M27,ROUNDDOWN('Rent Roll'!$Q27,0))-1&gt;=DS$6),-DS19,
IF(AND(DS$6&gt;='Rent Roll'!$K17,EDATE('Rent Roll'!$K17,ROUNDDOWN('Rent Roll'!$M13,0))-1&gt;=DS$6),-DS19,
"-")),"-")</f>
        <v>-</v>
      </c>
      <c r="DT33" s="227" t="str">
        <f>IFERROR(
IF(AND(DT$6&gt;='Rent Roll'!$M27,EDATE('Rent Roll'!$M27,ROUNDDOWN('Rent Roll'!$Q27,0))-1&gt;=DT$6),-DT19,
IF(AND(DT$6&gt;='Rent Roll'!$K17,EDATE('Rent Roll'!$K17,ROUNDDOWN('Rent Roll'!$M13,0))-1&gt;=DT$6),-DT19,
"-")),"-")</f>
        <v>-</v>
      </c>
      <c r="DU33" s="227" t="str">
        <f>IFERROR(
IF(AND(DU$6&gt;='Rent Roll'!$M27,EDATE('Rent Roll'!$M27,ROUNDDOWN('Rent Roll'!$Q27,0))-1&gt;=DU$6),-DU19,
IF(AND(DU$6&gt;='Rent Roll'!$K17,EDATE('Rent Roll'!$K17,ROUNDDOWN('Rent Roll'!$M13,0))-1&gt;=DU$6),-DU19,
"-")),"-")</f>
        <v>-</v>
      </c>
      <c r="DV33" s="227" t="str">
        <f>IFERROR(
IF(AND(DV$6&gt;='Rent Roll'!$M27,EDATE('Rent Roll'!$M27,ROUNDDOWN('Rent Roll'!$Q27,0))-1&gt;=DV$6),-DV19,
IF(AND(DV$6&gt;='Rent Roll'!$K17,EDATE('Rent Roll'!$K17,ROUNDDOWN('Rent Roll'!$M13,0))-1&gt;=DV$6),-DV19,
"-")),"-")</f>
        <v>-</v>
      </c>
      <c r="DW33" s="227" t="str">
        <f>IFERROR(
IF(AND(DW$6&gt;='Rent Roll'!$M27,EDATE('Rent Roll'!$M27,ROUNDDOWN('Rent Roll'!$Q27,0))-1&gt;=DW$6),-DW19,
IF(AND(DW$6&gt;='Rent Roll'!$K17,EDATE('Rent Roll'!$K17,ROUNDDOWN('Rent Roll'!$M13,0))-1&gt;=DW$6),-DW19,
"-")),"-")</f>
        <v>-</v>
      </c>
      <c r="DX33" s="227" t="str">
        <f>IFERROR(
IF(AND(DX$6&gt;='Rent Roll'!$M27,EDATE('Rent Roll'!$M27,ROUNDDOWN('Rent Roll'!$Q27,0))-1&gt;=DX$6),-DX19,
IF(AND(DX$6&gt;='Rent Roll'!$K17,EDATE('Rent Roll'!$K17,ROUNDDOWN('Rent Roll'!$M13,0))-1&gt;=DX$6),-DX19,
"-")),"-")</f>
        <v>-</v>
      </c>
      <c r="DY33" s="227" t="str">
        <f>IFERROR(
IF(AND(DY$6&gt;='Rent Roll'!$M27,EDATE('Rent Roll'!$M27,ROUNDDOWN('Rent Roll'!$Q27,0))-1&gt;=DY$6),-DY19,
IF(AND(DY$6&gt;='Rent Roll'!$K17,EDATE('Rent Roll'!$K17,ROUNDDOWN('Rent Roll'!$M13,0))-1&gt;=DY$6),-DY19,
"-")),"-")</f>
        <v>-</v>
      </c>
      <c r="DZ33" s="227" t="str">
        <f>IFERROR(
IF(AND(DZ$6&gt;='Rent Roll'!$M27,EDATE('Rent Roll'!$M27,ROUNDDOWN('Rent Roll'!$Q27,0))-1&gt;=DZ$6),-DZ19,
IF(AND(DZ$6&gt;='Rent Roll'!$K17,EDATE('Rent Roll'!$K17,ROUNDDOWN('Rent Roll'!$M13,0))-1&gt;=DZ$6),-DZ19,
"-")),"-")</f>
        <v>-</v>
      </c>
      <c r="EA33" s="227" t="str">
        <f>IFERROR(
IF(AND(EA$6&gt;='Rent Roll'!$M27,EDATE('Rent Roll'!$M27,ROUNDDOWN('Rent Roll'!$Q27,0))-1&gt;=EA$6),-EA19,
IF(AND(EA$6&gt;='Rent Roll'!$K17,EDATE('Rent Roll'!$K17,ROUNDDOWN('Rent Roll'!$M13,0))-1&gt;=EA$6),-EA19,
"-")),"-")</f>
        <v>-</v>
      </c>
      <c r="EB33" s="227" t="str">
        <f>IFERROR(
IF(AND(EB$6&gt;='Rent Roll'!$M27,EDATE('Rent Roll'!$M27,ROUNDDOWN('Rent Roll'!$Q27,0))-1&gt;=EB$6),-EB19,
IF(AND(EB$6&gt;='Rent Roll'!$K17,EDATE('Rent Roll'!$K17,ROUNDDOWN('Rent Roll'!$M13,0))-1&gt;=EB$6),-EB19,
"-")),"-")</f>
        <v>-</v>
      </c>
      <c r="EC33" s="227" t="str">
        <f>IFERROR(
IF(AND(EC$6&gt;='Rent Roll'!$M27,EDATE('Rent Roll'!$M27,ROUNDDOWN('Rent Roll'!$Q27,0))-1&gt;=EC$6),-EC19,
IF(AND(EC$6&gt;='Rent Roll'!$K17,EDATE('Rent Roll'!$K17,ROUNDDOWN('Rent Roll'!$M13,0))-1&gt;=EC$6),-EC19,
"-")),"-")</f>
        <v>-</v>
      </c>
      <c r="ED33" s="227" t="str">
        <f>IFERROR(
IF(AND(ED$6&gt;='Rent Roll'!$M27,EDATE('Rent Roll'!$M27,ROUNDDOWN('Rent Roll'!$Q27,0))-1&gt;=ED$6),-ED19,
IF(AND(ED$6&gt;='Rent Roll'!$K17,EDATE('Rent Roll'!$K17,ROUNDDOWN('Rent Roll'!$M13,0))-1&gt;=ED$6),-ED19,
"-")),"-")</f>
        <v>-</v>
      </c>
      <c r="EE33" s="227" t="str">
        <f>IFERROR(
IF(AND(EE$6&gt;='Rent Roll'!$M27,EDATE('Rent Roll'!$M27,ROUNDDOWN('Rent Roll'!$Q27,0))-1&gt;=EE$6),-EE19,
IF(AND(EE$6&gt;='Rent Roll'!$K17,EDATE('Rent Roll'!$K17,ROUNDDOWN('Rent Roll'!$M13,0))-1&gt;=EE$6),-EE19,
"-")),"-")</f>
        <v>-</v>
      </c>
      <c r="EF33" s="227" t="str">
        <f>IFERROR(
IF(AND(EF$6&gt;='Rent Roll'!$M27,EDATE('Rent Roll'!$M27,ROUNDDOWN('Rent Roll'!$Q27,0))-1&gt;=EF$6),-EF19,
IF(AND(EF$6&gt;='Rent Roll'!$K17,EDATE('Rent Roll'!$K17,ROUNDDOWN('Rent Roll'!$M13,0))-1&gt;=EF$6),-EF19,
"-")),"-")</f>
        <v>-</v>
      </c>
      <c r="EG33" s="224" t="str">
        <f>IFERROR(
IF(AND(EG$6&gt;='Rent Roll'!$M27,EDATE('Rent Roll'!$M27,ROUNDDOWN('Rent Roll'!$Q27,0))-1&gt;=EG$6),-EG19,
IF(AND(EG$6&gt;='Rent Roll'!$K17,EDATE('Rent Roll'!$K17,ROUNDDOWN('Rent Roll'!$M13,0))-1&gt;=EG$6),-EG19,
"-")),"-")</f>
        <v>-</v>
      </c>
      <c r="EH33" s="277" t="s">
        <v>106</v>
      </c>
    </row>
    <row r="34" spans="2:138" ht="15" x14ac:dyDescent="0.25">
      <c r="B34" s="735"/>
      <c r="C34" s="736"/>
      <c r="D34" s="737" t="str">
        <f>CONCATENATE('Rent Roll'!B14&amp;" - "&amp;'Rent Roll'!C14)</f>
        <v xml:space="preserve"> - </v>
      </c>
      <c r="E34" s="21">
        <f t="shared" si="30"/>
        <v>0</v>
      </c>
      <c r="F34" s="227" t="str">
        <f>IFERROR(
IF(AND(F$6&gt;='Rent Roll'!$M28,EDATE('Rent Roll'!$M28,ROUNDDOWN('Rent Roll'!$Q28,0))-1&gt;=F$6),-F20,
IF(AND(F$6&gt;='Rent Roll'!$K18,EDATE('Rent Roll'!$K18,ROUNDDOWN('Rent Roll'!$M14,0))-1&gt;=F$6),-F20,
"-")),"-")</f>
        <v>-</v>
      </c>
      <c r="G34" s="227" t="str">
        <f>IFERROR(
IF(AND(G$6&gt;='Rent Roll'!$M28,EDATE('Rent Roll'!$M28,ROUNDDOWN('Rent Roll'!$Q28,0))-1&gt;=G$6),-G20,
IF(AND(G$6&gt;='Rent Roll'!$K18,EDATE('Rent Roll'!$K18,ROUNDDOWN('Rent Roll'!$M14,0))-1&gt;=G$6),-G20,
"-")),"-")</f>
        <v>-</v>
      </c>
      <c r="H34" s="227" t="str">
        <f>IFERROR(
IF(AND(H$6&gt;='Rent Roll'!$M28,EDATE('Rent Roll'!$M28,ROUNDDOWN('Rent Roll'!$Q28,0))-1&gt;=H$6),-H20,
IF(AND(H$6&gt;='Rent Roll'!$K18,EDATE('Rent Roll'!$K18,ROUNDDOWN('Rent Roll'!$M14,0))-1&gt;=H$6),-H20,
"-")),"-")</f>
        <v>-</v>
      </c>
      <c r="I34" s="227" t="str">
        <f>IFERROR(
IF(AND(I$6&gt;='Rent Roll'!$M28,EDATE('Rent Roll'!$M28,ROUNDDOWN('Rent Roll'!$Q28,0))-1&gt;=I$6),-I20,
IF(AND(I$6&gt;='Rent Roll'!$K18,EDATE('Rent Roll'!$K18,ROUNDDOWN('Rent Roll'!$M14,0))-1&gt;=I$6),-I20,
"-")),"-")</f>
        <v>-</v>
      </c>
      <c r="J34" s="227" t="str">
        <f>IFERROR(
IF(AND(J$6&gt;='Rent Roll'!$M28,EDATE('Rent Roll'!$M28,ROUNDDOWN('Rent Roll'!$Q28,0))-1&gt;=J$6),-J20,
IF(AND(J$6&gt;='Rent Roll'!$K18,EDATE('Rent Roll'!$K18,ROUNDDOWN('Rent Roll'!$M14,0))-1&gt;=J$6),-J20,
"-")),"-")</f>
        <v>-</v>
      </c>
      <c r="K34" s="227" t="str">
        <f>IFERROR(
IF(AND(K$6&gt;='Rent Roll'!$M28,EDATE('Rent Roll'!$M28,ROUNDDOWN('Rent Roll'!$Q28,0))-1&gt;=K$6),-K20,
IF(AND(K$6&gt;='Rent Roll'!$K18,EDATE('Rent Roll'!$K18,ROUNDDOWN('Rent Roll'!$M14,0))-1&gt;=K$6),-K20,
"-")),"-")</f>
        <v>-</v>
      </c>
      <c r="L34" s="227" t="str">
        <f>IFERROR(
IF(AND(L$6&gt;='Rent Roll'!$M28,EDATE('Rent Roll'!$M28,ROUNDDOWN('Rent Roll'!$Q28,0))-1&gt;=L$6),-L20,
IF(AND(L$6&gt;='Rent Roll'!$K18,EDATE('Rent Roll'!$K18,ROUNDDOWN('Rent Roll'!$M14,0))-1&gt;=L$6),-L20,
"-")),"-")</f>
        <v>-</v>
      </c>
      <c r="M34" s="227" t="str">
        <f>IFERROR(
IF(AND(M$6&gt;='Rent Roll'!$M28,EDATE('Rent Roll'!$M28,ROUNDDOWN('Rent Roll'!$Q28,0))-1&gt;=M$6),-M20,
IF(AND(M$6&gt;='Rent Roll'!$K18,EDATE('Rent Roll'!$K18,ROUNDDOWN('Rent Roll'!$M14,0))-1&gt;=M$6),-M20,
"-")),"-")</f>
        <v>-</v>
      </c>
      <c r="N34" s="227" t="str">
        <f>IFERROR(
IF(AND(N$6&gt;='Rent Roll'!$M28,EDATE('Rent Roll'!$M28,ROUNDDOWN('Rent Roll'!$Q28,0))-1&gt;=N$6),-N20,
IF(AND(N$6&gt;='Rent Roll'!$K18,EDATE('Rent Roll'!$K18,ROUNDDOWN('Rent Roll'!$M14,0))-1&gt;=N$6),-N20,
"-")),"-")</f>
        <v>-</v>
      </c>
      <c r="O34" s="227" t="str">
        <f>IFERROR(
IF(AND(O$6&gt;='Rent Roll'!$M28,EDATE('Rent Roll'!$M28,ROUNDDOWN('Rent Roll'!$Q28,0))-1&gt;=O$6),-O20,
IF(AND(O$6&gt;='Rent Roll'!$K18,EDATE('Rent Roll'!$K18,ROUNDDOWN('Rent Roll'!$M14,0))-1&gt;=O$6),-O20,
"-")),"-")</f>
        <v>-</v>
      </c>
      <c r="P34" s="227" t="str">
        <f>IFERROR(
IF(AND(P$6&gt;='Rent Roll'!$M28,EDATE('Rent Roll'!$M28,ROUNDDOWN('Rent Roll'!$Q28,0))-1&gt;=P$6),-P20,
IF(AND(P$6&gt;='Rent Roll'!$K18,EDATE('Rent Roll'!$K18,ROUNDDOWN('Rent Roll'!$M14,0))-1&gt;=P$6),-P20,
"-")),"-")</f>
        <v>-</v>
      </c>
      <c r="Q34" s="227" t="str">
        <f>IFERROR(
IF(AND(Q$6&gt;='Rent Roll'!$M28,EDATE('Rent Roll'!$M28,ROUNDDOWN('Rent Roll'!$Q28,0))-1&gt;=Q$6),-Q20,
IF(AND(Q$6&gt;='Rent Roll'!$K18,EDATE('Rent Roll'!$K18,ROUNDDOWN('Rent Roll'!$M14,0))-1&gt;=Q$6),-Q20,
"-")),"-")</f>
        <v>-</v>
      </c>
      <c r="R34" s="227" t="str">
        <f>IFERROR(
IF(AND(R$6&gt;='Rent Roll'!$M28,EDATE('Rent Roll'!$M28,ROUNDDOWN('Rent Roll'!$Q28,0))-1&gt;=R$6),-R20,
IF(AND(R$6&gt;='Rent Roll'!$K18,EDATE('Rent Roll'!$K18,ROUNDDOWN('Rent Roll'!$M14,0))-1&gt;=R$6),-R20,
"-")),"-")</f>
        <v>-</v>
      </c>
      <c r="S34" s="227" t="str">
        <f>IFERROR(
IF(AND(S$6&gt;='Rent Roll'!$M28,EDATE('Rent Roll'!$M28,ROUNDDOWN('Rent Roll'!$Q28,0))-1&gt;=S$6),-S20,
IF(AND(S$6&gt;='Rent Roll'!$K18,EDATE('Rent Roll'!$K18,ROUNDDOWN('Rent Roll'!$M14,0))-1&gt;=S$6),-S20,
"-")),"-")</f>
        <v>-</v>
      </c>
      <c r="T34" s="227" t="str">
        <f>IFERROR(
IF(AND(T$6&gt;='Rent Roll'!$M28,EDATE('Rent Roll'!$M28,ROUNDDOWN('Rent Roll'!$Q28,0))-1&gt;=T$6),-T20,
IF(AND(T$6&gt;='Rent Roll'!$K18,EDATE('Rent Roll'!$K18,ROUNDDOWN('Rent Roll'!$M14,0))-1&gt;=T$6),-T20,
"-")),"-")</f>
        <v>-</v>
      </c>
      <c r="U34" s="227" t="str">
        <f>IFERROR(
IF(AND(U$6&gt;='Rent Roll'!$M28,EDATE('Rent Roll'!$M28,ROUNDDOWN('Rent Roll'!$Q28,0))-1&gt;=U$6),-U20,
IF(AND(U$6&gt;='Rent Roll'!$K18,EDATE('Rent Roll'!$K18,ROUNDDOWN('Rent Roll'!$M14,0))-1&gt;=U$6),-U20,
"-")),"-")</f>
        <v>-</v>
      </c>
      <c r="V34" s="227" t="str">
        <f>IFERROR(
IF(AND(V$6&gt;='Rent Roll'!$M28,EDATE('Rent Roll'!$M28,ROUNDDOWN('Rent Roll'!$Q28,0))-1&gt;=V$6),-V20,
IF(AND(V$6&gt;='Rent Roll'!$K18,EDATE('Rent Roll'!$K18,ROUNDDOWN('Rent Roll'!$M14,0))-1&gt;=V$6),-V20,
"-")),"-")</f>
        <v>-</v>
      </c>
      <c r="W34" s="227" t="str">
        <f>IFERROR(
IF(AND(W$6&gt;='Rent Roll'!$M28,EDATE('Rent Roll'!$M28,ROUNDDOWN('Rent Roll'!$Q28,0))-1&gt;=W$6),-W20,
IF(AND(W$6&gt;='Rent Roll'!$K18,EDATE('Rent Roll'!$K18,ROUNDDOWN('Rent Roll'!$M14,0))-1&gt;=W$6),-W20,
"-")),"-")</f>
        <v>-</v>
      </c>
      <c r="X34" s="227" t="str">
        <f>IFERROR(
IF(AND(X$6&gt;='Rent Roll'!$M28,EDATE('Rent Roll'!$M28,ROUNDDOWN('Rent Roll'!$Q28,0))-1&gt;=X$6),-X20,
IF(AND(X$6&gt;='Rent Roll'!$K18,EDATE('Rent Roll'!$K18,ROUNDDOWN('Rent Roll'!$M14,0))-1&gt;=X$6),-X20,
"-")),"-")</f>
        <v>-</v>
      </c>
      <c r="Y34" s="227" t="str">
        <f>IFERROR(
IF(AND(Y$6&gt;='Rent Roll'!$M28,EDATE('Rent Roll'!$M28,ROUNDDOWN('Rent Roll'!$Q28,0))-1&gt;=Y$6),-Y20,
IF(AND(Y$6&gt;='Rent Roll'!$K18,EDATE('Rent Roll'!$K18,ROUNDDOWN('Rent Roll'!$M14,0))-1&gt;=Y$6),-Y20,
"-")),"-")</f>
        <v>-</v>
      </c>
      <c r="Z34" s="227" t="str">
        <f>IFERROR(
IF(AND(Z$6&gt;='Rent Roll'!$M28,EDATE('Rent Roll'!$M28,ROUNDDOWN('Rent Roll'!$Q28,0))-1&gt;=Z$6),-Z20,
IF(AND(Z$6&gt;='Rent Roll'!$K18,EDATE('Rent Roll'!$K18,ROUNDDOWN('Rent Roll'!$M14,0))-1&gt;=Z$6),-Z20,
"-")),"-")</f>
        <v>-</v>
      </c>
      <c r="AA34" s="227" t="str">
        <f>IFERROR(
IF(AND(AA$6&gt;='Rent Roll'!$M28,EDATE('Rent Roll'!$M28,ROUNDDOWN('Rent Roll'!$Q28,0))-1&gt;=AA$6),-AA20,
IF(AND(AA$6&gt;='Rent Roll'!$K18,EDATE('Rent Roll'!$K18,ROUNDDOWN('Rent Roll'!$M14,0))-1&gt;=AA$6),-AA20,
"-")),"-")</f>
        <v>-</v>
      </c>
      <c r="AB34" s="227" t="str">
        <f>IFERROR(
IF(AND(AB$6&gt;='Rent Roll'!$M28,EDATE('Rent Roll'!$M28,ROUNDDOWN('Rent Roll'!$Q28,0))-1&gt;=AB$6),-AB20,
IF(AND(AB$6&gt;='Rent Roll'!$K18,EDATE('Rent Roll'!$K18,ROUNDDOWN('Rent Roll'!$M14,0))-1&gt;=AB$6),-AB20,
"-")),"-")</f>
        <v>-</v>
      </c>
      <c r="AC34" s="227" t="str">
        <f>IFERROR(
IF(AND(AC$6&gt;='Rent Roll'!$M28,EDATE('Rent Roll'!$M28,ROUNDDOWN('Rent Roll'!$Q28,0))-1&gt;=AC$6),-AC20,
IF(AND(AC$6&gt;='Rent Roll'!$K18,EDATE('Rent Roll'!$K18,ROUNDDOWN('Rent Roll'!$M14,0))-1&gt;=AC$6),-AC20,
"-")),"-")</f>
        <v>-</v>
      </c>
      <c r="AD34" s="227" t="str">
        <f>IFERROR(
IF(AND(AD$6&gt;='Rent Roll'!$M28,EDATE('Rent Roll'!$M28,ROUNDDOWN('Rent Roll'!$Q28,0))-1&gt;=AD$6),-AD20,
IF(AND(AD$6&gt;='Rent Roll'!$K18,EDATE('Rent Roll'!$K18,ROUNDDOWN('Rent Roll'!$M14,0))-1&gt;=AD$6),-AD20,
"-")),"-")</f>
        <v>-</v>
      </c>
      <c r="AE34" s="227" t="str">
        <f>IFERROR(
IF(AND(AE$6&gt;='Rent Roll'!$M28,EDATE('Rent Roll'!$M28,ROUNDDOWN('Rent Roll'!$Q28,0))-1&gt;=AE$6),-AE20,
IF(AND(AE$6&gt;='Rent Roll'!$K18,EDATE('Rent Roll'!$K18,ROUNDDOWN('Rent Roll'!$M14,0))-1&gt;=AE$6),-AE20,
"-")),"-")</f>
        <v>-</v>
      </c>
      <c r="AF34" s="227" t="str">
        <f>IFERROR(
IF(AND(AF$6&gt;='Rent Roll'!$M28,EDATE('Rent Roll'!$M28,ROUNDDOWN('Rent Roll'!$Q28,0))-1&gt;=AF$6),-AF20,
IF(AND(AF$6&gt;='Rent Roll'!$K18,EDATE('Rent Roll'!$K18,ROUNDDOWN('Rent Roll'!$M14,0))-1&gt;=AF$6),-AF20,
"-")),"-")</f>
        <v>-</v>
      </c>
      <c r="AG34" s="227" t="str">
        <f>IFERROR(
IF(AND(AG$6&gt;='Rent Roll'!$M28,EDATE('Rent Roll'!$M28,ROUNDDOWN('Rent Roll'!$Q28,0))-1&gt;=AG$6),-AG20,
IF(AND(AG$6&gt;='Rent Roll'!$K18,EDATE('Rent Roll'!$K18,ROUNDDOWN('Rent Roll'!$M14,0))-1&gt;=AG$6),-AG20,
"-")),"-")</f>
        <v>-</v>
      </c>
      <c r="AH34" s="227" t="str">
        <f>IFERROR(
IF(AND(AH$6&gt;='Rent Roll'!$M28,EDATE('Rent Roll'!$M28,ROUNDDOWN('Rent Roll'!$Q28,0))-1&gt;=AH$6),-AH20,
IF(AND(AH$6&gt;='Rent Roll'!$K18,EDATE('Rent Roll'!$K18,ROUNDDOWN('Rent Roll'!$M14,0))-1&gt;=AH$6),-AH20,
"-")),"-")</f>
        <v>-</v>
      </c>
      <c r="AI34" s="227" t="str">
        <f>IFERROR(
IF(AND(AI$6&gt;='Rent Roll'!$M28,EDATE('Rent Roll'!$M28,ROUNDDOWN('Rent Roll'!$Q28,0))-1&gt;=AI$6),-AI20,
IF(AND(AI$6&gt;='Rent Roll'!$K18,EDATE('Rent Roll'!$K18,ROUNDDOWN('Rent Roll'!$M14,0))-1&gt;=AI$6),-AI20,
"-")),"-")</f>
        <v>-</v>
      </c>
      <c r="AJ34" s="227" t="str">
        <f>IFERROR(
IF(AND(AJ$6&gt;='Rent Roll'!$M28,EDATE('Rent Roll'!$M28,ROUNDDOWN('Rent Roll'!$Q28,0))-1&gt;=AJ$6),-AJ20,
IF(AND(AJ$6&gt;='Rent Roll'!$K18,EDATE('Rent Roll'!$K18,ROUNDDOWN('Rent Roll'!$M14,0))-1&gt;=AJ$6),-AJ20,
"-")),"-")</f>
        <v>-</v>
      </c>
      <c r="AK34" s="227" t="str">
        <f>IFERROR(
IF(AND(AK$6&gt;='Rent Roll'!$M28,EDATE('Rent Roll'!$M28,ROUNDDOWN('Rent Roll'!$Q28,0))-1&gt;=AK$6),-AK20,
IF(AND(AK$6&gt;='Rent Roll'!$K18,EDATE('Rent Roll'!$K18,ROUNDDOWN('Rent Roll'!$M14,0))-1&gt;=AK$6),-AK20,
"-")),"-")</f>
        <v>-</v>
      </c>
      <c r="AL34" s="227" t="str">
        <f>IFERROR(
IF(AND(AL$6&gt;='Rent Roll'!$M28,EDATE('Rent Roll'!$M28,ROUNDDOWN('Rent Roll'!$Q28,0))-1&gt;=AL$6),-AL20,
IF(AND(AL$6&gt;='Rent Roll'!$K18,EDATE('Rent Roll'!$K18,ROUNDDOWN('Rent Roll'!$M14,0))-1&gt;=AL$6),-AL20,
"-")),"-")</f>
        <v>-</v>
      </c>
      <c r="AM34" s="227" t="str">
        <f>IFERROR(
IF(AND(AM$6&gt;='Rent Roll'!$M28,EDATE('Rent Roll'!$M28,ROUNDDOWN('Rent Roll'!$Q28,0))-1&gt;=AM$6),-AM20,
IF(AND(AM$6&gt;='Rent Roll'!$K18,EDATE('Rent Roll'!$K18,ROUNDDOWN('Rent Roll'!$M14,0))-1&gt;=AM$6),-AM20,
"-")),"-")</f>
        <v>-</v>
      </c>
      <c r="AN34" s="227" t="str">
        <f>IFERROR(
IF(AND(AN$6&gt;='Rent Roll'!$M28,EDATE('Rent Roll'!$M28,ROUNDDOWN('Rent Roll'!$Q28,0))-1&gt;=AN$6),-AN20,
IF(AND(AN$6&gt;='Rent Roll'!$K18,EDATE('Rent Roll'!$K18,ROUNDDOWN('Rent Roll'!$M14,0))-1&gt;=AN$6),-AN20,
"-")),"-")</f>
        <v>-</v>
      </c>
      <c r="AO34" s="227" t="str">
        <f>IFERROR(
IF(AND(AO$6&gt;='Rent Roll'!$M28,EDATE('Rent Roll'!$M28,ROUNDDOWN('Rent Roll'!$Q28,0))-1&gt;=AO$6),-AO20,
IF(AND(AO$6&gt;='Rent Roll'!$K18,EDATE('Rent Roll'!$K18,ROUNDDOWN('Rent Roll'!$M14,0))-1&gt;=AO$6),-AO20,
"-")),"-")</f>
        <v>-</v>
      </c>
      <c r="AP34" s="227" t="str">
        <f>IFERROR(
IF(AND(AP$6&gt;='Rent Roll'!$M28,EDATE('Rent Roll'!$M28,ROUNDDOWN('Rent Roll'!$Q28,0))-1&gt;=AP$6),-AP20,
IF(AND(AP$6&gt;='Rent Roll'!$K18,EDATE('Rent Roll'!$K18,ROUNDDOWN('Rent Roll'!$M14,0))-1&gt;=AP$6),-AP20,
"-")),"-")</f>
        <v>-</v>
      </c>
      <c r="AQ34" s="227" t="str">
        <f>IFERROR(
IF(AND(AQ$6&gt;='Rent Roll'!$M28,EDATE('Rent Roll'!$M28,ROUNDDOWN('Rent Roll'!$Q28,0))-1&gt;=AQ$6),-AQ20,
IF(AND(AQ$6&gt;='Rent Roll'!$K18,EDATE('Rent Roll'!$K18,ROUNDDOWN('Rent Roll'!$M14,0))-1&gt;=AQ$6),-AQ20,
"-")),"-")</f>
        <v>-</v>
      </c>
      <c r="AR34" s="227" t="str">
        <f>IFERROR(
IF(AND(AR$6&gt;='Rent Roll'!$M28,EDATE('Rent Roll'!$M28,ROUNDDOWN('Rent Roll'!$Q28,0))-1&gt;=AR$6),-AR20,
IF(AND(AR$6&gt;='Rent Roll'!$K18,EDATE('Rent Roll'!$K18,ROUNDDOWN('Rent Roll'!$M14,0))-1&gt;=AR$6),-AR20,
"-")),"-")</f>
        <v>-</v>
      </c>
      <c r="AS34" s="227" t="str">
        <f>IFERROR(
IF(AND(AS$6&gt;='Rent Roll'!$M28,EDATE('Rent Roll'!$M28,ROUNDDOWN('Rent Roll'!$Q28,0))-1&gt;=AS$6),-AS20,
IF(AND(AS$6&gt;='Rent Roll'!$K18,EDATE('Rent Roll'!$K18,ROUNDDOWN('Rent Roll'!$M14,0))-1&gt;=AS$6),-AS20,
"-")),"-")</f>
        <v>-</v>
      </c>
      <c r="AT34" s="227" t="str">
        <f>IFERROR(
IF(AND(AT$6&gt;='Rent Roll'!$M28,EDATE('Rent Roll'!$M28,ROUNDDOWN('Rent Roll'!$Q28,0))-1&gt;=AT$6),-AT20,
IF(AND(AT$6&gt;='Rent Roll'!$K18,EDATE('Rent Roll'!$K18,ROUNDDOWN('Rent Roll'!$M14,0))-1&gt;=AT$6),-AT20,
"-")),"-")</f>
        <v>-</v>
      </c>
      <c r="AU34" s="227" t="str">
        <f>IFERROR(
IF(AND(AU$6&gt;='Rent Roll'!$M28,EDATE('Rent Roll'!$M28,ROUNDDOWN('Rent Roll'!$Q28,0))-1&gt;=AU$6),-AU20,
IF(AND(AU$6&gt;='Rent Roll'!$K18,EDATE('Rent Roll'!$K18,ROUNDDOWN('Rent Roll'!$M14,0))-1&gt;=AU$6),-AU20,
"-")),"-")</f>
        <v>-</v>
      </c>
      <c r="AV34" s="227" t="str">
        <f>IFERROR(
IF(AND(AV$6&gt;='Rent Roll'!$M28,EDATE('Rent Roll'!$M28,ROUNDDOWN('Rent Roll'!$Q28,0))-1&gt;=AV$6),-AV20,
IF(AND(AV$6&gt;='Rent Roll'!$K18,EDATE('Rent Roll'!$K18,ROUNDDOWN('Rent Roll'!$M14,0))-1&gt;=AV$6),-AV20,
"-")),"-")</f>
        <v>-</v>
      </c>
      <c r="AW34" s="227" t="str">
        <f>IFERROR(
IF(AND(AW$6&gt;='Rent Roll'!$M28,EDATE('Rent Roll'!$M28,ROUNDDOWN('Rent Roll'!$Q28,0))-1&gt;=AW$6),-AW20,
IF(AND(AW$6&gt;='Rent Roll'!$K18,EDATE('Rent Roll'!$K18,ROUNDDOWN('Rent Roll'!$M14,0))-1&gt;=AW$6),-AW20,
"-")),"-")</f>
        <v>-</v>
      </c>
      <c r="AX34" s="227" t="str">
        <f>IFERROR(
IF(AND(AX$6&gt;='Rent Roll'!$M28,EDATE('Rent Roll'!$M28,ROUNDDOWN('Rent Roll'!$Q28,0))-1&gt;=AX$6),-AX20,
IF(AND(AX$6&gt;='Rent Roll'!$K18,EDATE('Rent Roll'!$K18,ROUNDDOWN('Rent Roll'!$M14,0))-1&gt;=AX$6),-AX20,
"-")),"-")</f>
        <v>-</v>
      </c>
      <c r="AY34" s="227" t="str">
        <f>IFERROR(
IF(AND(AY$6&gt;='Rent Roll'!$M28,EDATE('Rent Roll'!$M28,ROUNDDOWN('Rent Roll'!$Q28,0))-1&gt;=AY$6),-AY20,
IF(AND(AY$6&gt;='Rent Roll'!$K18,EDATE('Rent Roll'!$K18,ROUNDDOWN('Rent Roll'!$M14,0))-1&gt;=AY$6),-AY20,
"-")),"-")</f>
        <v>-</v>
      </c>
      <c r="AZ34" s="227" t="str">
        <f>IFERROR(
IF(AND(AZ$6&gt;='Rent Roll'!$M28,EDATE('Rent Roll'!$M28,ROUNDDOWN('Rent Roll'!$Q28,0))-1&gt;=AZ$6),-AZ20,
IF(AND(AZ$6&gt;='Rent Roll'!$K18,EDATE('Rent Roll'!$K18,ROUNDDOWN('Rent Roll'!$M14,0))-1&gt;=AZ$6),-AZ20,
"-")),"-")</f>
        <v>-</v>
      </c>
      <c r="BA34" s="227" t="str">
        <f>IFERROR(
IF(AND(BA$6&gt;='Rent Roll'!$M28,EDATE('Rent Roll'!$M28,ROUNDDOWN('Rent Roll'!$Q28,0))-1&gt;=BA$6),-BA20,
IF(AND(BA$6&gt;='Rent Roll'!$K18,EDATE('Rent Roll'!$K18,ROUNDDOWN('Rent Roll'!$M14,0))-1&gt;=BA$6),-BA20,
"-")),"-")</f>
        <v>-</v>
      </c>
      <c r="BB34" s="227" t="str">
        <f>IFERROR(
IF(AND(BB$6&gt;='Rent Roll'!$M28,EDATE('Rent Roll'!$M28,ROUNDDOWN('Rent Roll'!$Q28,0))-1&gt;=BB$6),-BB20,
IF(AND(BB$6&gt;='Rent Roll'!$K18,EDATE('Rent Roll'!$K18,ROUNDDOWN('Rent Roll'!$M14,0))-1&gt;=BB$6),-BB20,
"-")),"-")</f>
        <v>-</v>
      </c>
      <c r="BC34" s="227" t="str">
        <f>IFERROR(
IF(AND(BC$6&gt;='Rent Roll'!$M28,EDATE('Rent Roll'!$M28,ROUNDDOWN('Rent Roll'!$Q28,0))-1&gt;=BC$6),-BC20,
IF(AND(BC$6&gt;='Rent Roll'!$K18,EDATE('Rent Roll'!$K18,ROUNDDOWN('Rent Roll'!$M14,0))-1&gt;=BC$6),-BC20,
"-")),"-")</f>
        <v>-</v>
      </c>
      <c r="BD34" s="227" t="str">
        <f>IFERROR(
IF(AND(BD$6&gt;='Rent Roll'!$M28,EDATE('Rent Roll'!$M28,ROUNDDOWN('Rent Roll'!$Q28,0))-1&gt;=BD$6),-BD20,
IF(AND(BD$6&gt;='Rent Roll'!$K18,EDATE('Rent Roll'!$K18,ROUNDDOWN('Rent Roll'!$M14,0))-1&gt;=BD$6),-BD20,
"-")),"-")</f>
        <v>-</v>
      </c>
      <c r="BE34" s="227" t="str">
        <f>IFERROR(
IF(AND(BE$6&gt;='Rent Roll'!$M28,EDATE('Rent Roll'!$M28,ROUNDDOWN('Rent Roll'!$Q28,0))-1&gt;=BE$6),-BE20,
IF(AND(BE$6&gt;='Rent Roll'!$K18,EDATE('Rent Roll'!$K18,ROUNDDOWN('Rent Roll'!$M14,0))-1&gt;=BE$6),-BE20,
"-")),"-")</f>
        <v>-</v>
      </c>
      <c r="BF34" s="227" t="str">
        <f>IFERROR(
IF(AND(BF$6&gt;='Rent Roll'!$M28,EDATE('Rent Roll'!$M28,ROUNDDOWN('Rent Roll'!$Q28,0))-1&gt;=BF$6),-BF20,
IF(AND(BF$6&gt;='Rent Roll'!$K18,EDATE('Rent Roll'!$K18,ROUNDDOWN('Rent Roll'!$M14,0))-1&gt;=BF$6),-BF20,
"-")),"-")</f>
        <v>-</v>
      </c>
      <c r="BG34" s="227" t="str">
        <f>IFERROR(
IF(AND(BG$6&gt;='Rent Roll'!$M28,EDATE('Rent Roll'!$M28,ROUNDDOWN('Rent Roll'!$Q28,0))-1&gt;=BG$6),-BG20,
IF(AND(BG$6&gt;='Rent Roll'!$K18,EDATE('Rent Roll'!$K18,ROUNDDOWN('Rent Roll'!$M14,0))-1&gt;=BG$6),-BG20,
"-")),"-")</f>
        <v>-</v>
      </c>
      <c r="BH34" s="227" t="str">
        <f>IFERROR(
IF(AND(BH$6&gt;='Rent Roll'!$M28,EDATE('Rent Roll'!$M28,ROUNDDOWN('Rent Roll'!$Q28,0))-1&gt;=BH$6),-BH20,
IF(AND(BH$6&gt;='Rent Roll'!$K18,EDATE('Rent Roll'!$K18,ROUNDDOWN('Rent Roll'!$M14,0))-1&gt;=BH$6),-BH20,
"-")),"-")</f>
        <v>-</v>
      </c>
      <c r="BI34" s="227" t="str">
        <f>IFERROR(
IF(AND(BI$6&gt;='Rent Roll'!$M28,EDATE('Rent Roll'!$M28,ROUNDDOWN('Rent Roll'!$Q28,0))-1&gt;=BI$6),-BI20,
IF(AND(BI$6&gt;='Rent Roll'!$K18,EDATE('Rent Roll'!$K18,ROUNDDOWN('Rent Roll'!$M14,0))-1&gt;=BI$6),-BI20,
"-")),"-")</f>
        <v>-</v>
      </c>
      <c r="BJ34" s="227" t="str">
        <f>IFERROR(
IF(AND(BJ$6&gt;='Rent Roll'!$M28,EDATE('Rent Roll'!$M28,ROUNDDOWN('Rent Roll'!$Q28,0))-1&gt;=BJ$6),-BJ20,
IF(AND(BJ$6&gt;='Rent Roll'!$K18,EDATE('Rent Roll'!$K18,ROUNDDOWN('Rent Roll'!$M14,0))-1&gt;=BJ$6),-BJ20,
"-")),"-")</f>
        <v>-</v>
      </c>
      <c r="BK34" s="227" t="str">
        <f>IFERROR(
IF(AND(BK$6&gt;='Rent Roll'!$M28,EDATE('Rent Roll'!$M28,ROUNDDOWN('Rent Roll'!$Q28,0))-1&gt;=BK$6),-BK20,
IF(AND(BK$6&gt;='Rent Roll'!$K18,EDATE('Rent Roll'!$K18,ROUNDDOWN('Rent Roll'!$M14,0))-1&gt;=BK$6),-BK20,
"-")),"-")</f>
        <v>-</v>
      </c>
      <c r="BL34" s="227" t="str">
        <f>IFERROR(
IF(AND(BL$6&gt;='Rent Roll'!$M28,EDATE('Rent Roll'!$M28,ROUNDDOWN('Rent Roll'!$Q28,0))-1&gt;=BL$6),-BL20,
IF(AND(BL$6&gt;='Rent Roll'!$K18,EDATE('Rent Roll'!$K18,ROUNDDOWN('Rent Roll'!$M14,0))-1&gt;=BL$6),-BL20,
"-")),"-")</f>
        <v>-</v>
      </c>
      <c r="BM34" s="227" t="str">
        <f>IFERROR(
IF(AND(BM$6&gt;='Rent Roll'!$M28,EDATE('Rent Roll'!$M28,ROUNDDOWN('Rent Roll'!$Q28,0))-1&gt;=BM$6),-BM20,
IF(AND(BM$6&gt;='Rent Roll'!$K18,EDATE('Rent Roll'!$K18,ROUNDDOWN('Rent Roll'!$M14,0))-1&gt;=BM$6),-BM20,
"-")),"-")</f>
        <v>-</v>
      </c>
      <c r="BN34" s="227" t="str">
        <f>IFERROR(
IF(AND(BN$6&gt;='Rent Roll'!$M28,EDATE('Rent Roll'!$M28,ROUNDDOWN('Rent Roll'!$Q28,0))-1&gt;=BN$6),-BN20,
IF(AND(BN$6&gt;='Rent Roll'!$K18,EDATE('Rent Roll'!$K18,ROUNDDOWN('Rent Roll'!$M14,0))-1&gt;=BN$6),-BN20,
"-")),"-")</f>
        <v>-</v>
      </c>
      <c r="BO34" s="227" t="str">
        <f>IFERROR(
IF(AND(BO$6&gt;='Rent Roll'!$M28,EDATE('Rent Roll'!$M28,ROUNDDOWN('Rent Roll'!$Q28,0))-1&gt;=BO$6),-BO20,
IF(AND(BO$6&gt;='Rent Roll'!$K18,EDATE('Rent Roll'!$K18,ROUNDDOWN('Rent Roll'!$M14,0))-1&gt;=BO$6),-BO20,
"-")),"-")</f>
        <v>-</v>
      </c>
      <c r="BP34" s="227" t="str">
        <f>IFERROR(
IF(AND(BP$6&gt;='Rent Roll'!$M28,EDATE('Rent Roll'!$M28,ROUNDDOWN('Rent Roll'!$Q28,0))-1&gt;=BP$6),-BP20,
IF(AND(BP$6&gt;='Rent Roll'!$K18,EDATE('Rent Roll'!$K18,ROUNDDOWN('Rent Roll'!$M14,0))-1&gt;=BP$6),-BP20,
"-")),"-")</f>
        <v>-</v>
      </c>
      <c r="BQ34" s="227" t="str">
        <f>IFERROR(
IF(AND(BQ$6&gt;='Rent Roll'!$M28,EDATE('Rent Roll'!$M28,ROUNDDOWN('Rent Roll'!$Q28,0))-1&gt;=BQ$6),-BQ20,
IF(AND(BQ$6&gt;='Rent Roll'!$K18,EDATE('Rent Roll'!$K18,ROUNDDOWN('Rent Roll'!$M14,0))-1&gt;=BQ$6),-BQ20,
"-")),"-")</f>
        <v>-</v>
      </c>
      <c r="BR34" s="227" t="str">
        <f>IFERROR(
IF(AND(BR$6&gt;='Rent Roll'!$M28,EDATE('Rent Roll'!$M28,ROUNDDOWN('Rent Roll'!$Q28,0))-1&gt;=BR$6),-BR20,
IF(AND(BR$6&gt;='Rent Roll'!$K18,EDATE('Rent Roll'!$K18,ROUNDDOWN('Rent Roll'!$M14,0))-1&gt;=BR$6),-BR20,
"-")),"-")</f>
        <v>-</v>
      </c>
      <c r="BS34" s="227" t="str">
        <f>IFERROR(
IF(AND(BS$6&gt;='Rent Roll'!$M28,EDATE('Rent Roll'!$M28,ROUNDDOWN('Rent Roll'!$Q28,0))-1&gt;=BS$6),-BS20,
IF(AND(BS$6&gt;='Rent Roll'!$K18,EDATE('Rent Roll'!$K18,ROUNDDOWN('Rent Roll'!$M14,0))-1&gt;=BS$6),-BS20,
"-")),"-")</f>
        <v>-</v>
      </c>
      <c r="BT34" s="227" t="str">
        <f>IFERROR(
IF(AND(BT$6&gt;='Rent Roll'!$M28,EDATE('Rent Roll'!$M28,ROUNDDOWN('Rent Roll'!$Q28,0))-1&gt;=BT$6),-BT20,
IF(AND(BT$6&gt;='Rent Roll'!$K18,EDATE('Rent Roll'!$K18,ROUNDDOWN('Rent Roll'!$M14,0))-1&gt;=BT$6),-BT20,
"-")),"-")</f>
        <v>-</v>
      </c>
      <c r="BU34" s="227" t="str">
        <f>IFERROR(
IF(AND(BU$6&gt;='Rent Roll'!$M28,EDATE('Rent Roll'!$M28,ROUNDDOWN('Rent Roll'!$Q28,0))-1&gt;=BU$6),-BU20,
IF(AND(BU$6&gt;='Rent Roll'!$K18,EDATE('Rent Roll'!$K18,ROUNDDOWN('Rent Roll'!$M14,0))-1&gt;=BU$6),-BU20,
"-")),"-")</f>
        <v>-</v>
      </c>
      <c r="BV34" s="227" t="str">
        <f>IFERROR(
IF(AND(BV$6&gt;='Rent Roll'!$M28,EDATE('Rent Roll'!$M28,ROUNDDOWN('Rent Roll'!$Q28,0))-1&gt;=BV$6),-BV20,
IF(AND(BV$6&gt;='Rent Roll'!$K18,EDATE('Rent Roll'!$K18,ROUNDDOWN('Rent Roll'!$M14,0))-1&gt;=BV$6),-BV20,
"-")),"-")</f>
        <v>-</v>
      </c>
      <c r="BW34" s="227" t="str">
        <f>IFERROR(
IF(AND(BW$6&gt;='Rent Roll'!$M28,EDATE('Rent Roll'!$M28,ROUNDDOWN('Rent Roll'!$Q28,0))-1&gt;=BW$6),-BW20,
IF(AND(BW$6&gt;='Rent Roll'!$K18,EDATE('Rent Roll'!$K18,ROUNDDOWN('Rent Roll'!$M14,0))-1&gt;=BW$6),-BW20,
"-")),"-")</f>
        <v>-</v>
      </c>
      <c r="BX34" s="227" t="str">
        <f>IFERROR(
IF(AND(BX$6&gt;='Rent Roll'!$M28,EDATE('Rent Roll'!$M28,ROUNDDOWN('Rent Roll'!$Q28,0))-1&gt;=BX$6),-BX20,
IF(AND(BX$6&gt;='Rent Roll'!$K18,EDATE('Rent Roll'!$K18,ROUNDDOWN('Rent Roll'!$M14,0))-1&gt;=BX$6),-BX20,
"-")),"-")</f>
        <v>-</v>
      </c>
      <c r="BY34" s="227" t="str">
        <f>IFERROR(
IF(AND(BY$6&gt;='Rent Roll'!$M28,EDATE('Rent Roll'!$M28,ROUNDDOWN('Rent Roll'!$Q28,0))-1&gt;=BY$6),-BY20,
IF(AND(BY$6&gt;='Rent Roll'!$K18,EDATE('Rent Roll'!$K18,ROUNDDOWN('Rent Roll'!$M14,0))-1&gt;=BY$6),-BY20,
"-")),"-")</f>
        <v>-</v>
      </c>
      <c r="BZ34" s="227" t="str">
        <f>IFERROR(
IF(AND(BZ$6&gt;='Rent Roll'!$M28,EDATE('Rent Roll'!$M28,ROUNDDOWN('Rent Roll'!$Q28,0))-1&gt;=BZ$6),-BZ20,
IF(AND(BZ$6&gt;='Rent Roll'!$K18,EDATE('Rent Roll'!$K18,ROUNDDOWN('Rent Roll'!$M14,0))-1&gt;=BZ$6),-BZ20,
"-")),"-")</f>
        <v>-</v>
      </c>
      <c r="CA34" s="227" t="str">
        <f>IFERROR(
IF(AND(CA$6&gt;='Rent Roll'!$M28,EDATE('Rent Roll'!$M28,ROUNDDOWN('Rent Roll'!$Q28,0))-1&gt;=CA$6),-CA20,
IF(AND(CA$6&gt;='Rent Roll'!$K18,EDATE('Rent Roll'!$K18,ROUNDDOWN('Rent Roll'!$M14,0))-1&gt;=CA$6),-CA20,
"-")),"-")</f>
        <v>-</v>
      </c>
      <c r="CB34" s="227" t="str">
        <f>IFERROR(
IF(AND(CB$6&gt;='Rent Roll'!$M28,EDATE('Rent Roll'!$M28,ROUNDDOWN('Rent Roll'!$Q28,0))-1&gt;=CB$6),-CB20,
IF(AND(CB$6&gt;='Rent Roll'!$K18,EDATE('Rent Roll'!$K18,ROUNDDOWN('Rent Roll'!$M14,0))-1&gt;=CB$6),-CB20,
"-")),"-")</f>
        <v>-</v>
      </c>
      <c r="CC34" s="227" t="str">
        <f>IFERROR(
IF(AND(CC$6&gt;='Rent Roll'!$M28,EDATE('Rent Roll'!$M28,ROUNDDOWN('Rent Roll'!$Q28,0))-1&gt;=CC$6),-CC20,
IF(AND(CC$6&gt;='Rent Roll'!$K18,EDATE('Rent Roll'!$K18,ROUNDDOWN('Rent Roll'!$M14,0))-1&gt;=CC$6),-CC20,
"-")),"-")</f>
        <v>-</v>
      </c>
      <c r="CD34" s="227" t="str">
        <f>IFERROR(
IF(AND(CD$6&gt;='Rent Roll'!$M28,EDATE('Rent Roll'!$M28,ROUNDDOWN('Rent Roll'!$Q28,0))-1&gt;=CD$6),-CD20,
IF(AND(CD$6&gt;='Rent Roll'!$K18,EDATE('Rent Roll'!$K18,ROUNDDOWN('Rent Roll'!$M14,0))-1&gt;=CD$6),-CD20,
"-")),"-")</f>
        <v>-</v>
      </c>
      <c r="CE34" s="227" t="str">
        <f>IFERROR(
IF(AND(CE$6&gt;='Rent Roll'!$M28,EDATE('Rent Roll'!$M28,ROUNDDOWN('Rent Roll'!$Q28,0))-1&gt;=CE$6),-CE20,
IF(AND(CE$6&gt;='Rent Roll'!$K18,EDATE('Rent Roll'!$K18,ROUNDDOWN('Rent Roll'!$M14,0))-1&gt;=CE$6),-CE20,
"-")),"-")</f>
        <v>-</v>
      </c>
      <c r="CF34" s="227" t="str">
        <f>IFERROR(
IF(AND(CF$6&gt;='Rent Roll'!$M28,EDATE('Rent Roll'!$M28,ROUNDDOWN('Rent Roll'!$Q28,0))-1&gt;=CF$6),-CF20,
IF(AND(CF$6&gt;='Rent Roll'!$K18,EDATE('Rent Roll'!$K18,ROUNDDOWN('Rent Roll'!$M14,0))-1&gt;=CF$6),-CF20,
"-")),"-")</f>
        <v>-</v>
      </c>
      <c r="CG34" s="227" t="str">
        <f>IFERROR(
IF(AND(CG$6&gt;='Rent Roll'!$M28,EDATE('Rent Roll'!$M28,ROUNDDOWN('Rent Roll'!$Q28,0))-1&gt;=CG$6),-CG20,
IF(AND(CG$6&gt;='Rent Roll'!$K18,EDATE('Rent Roll'!$K18,ROUNDDOWN('Rent Roll'!$M14,0))-1&gt;=CG$6),-CG20,
"-")),"-")</f>
        <v>-</v>
      </c>
      <c r="CH34" s="227" t="str">
        <f>IFERROR(
IF(AND(CH$6&gt;='Rent Roll'!$M28,EDATE('Rent Roll'!$M28,ROUNDDOWN('Rent Roll'!$Q28,0))-1&gt;=CH$6),-CH20,
IF(AND(CH$6&gt;='Rent Roll'!$K18,EDATE('Rent Roll'!$K18,ROUNDDOWN('Rent Roll'!$M14,0))-1&gt;=CH$6),-CH20,
"-")),"-")</f>
        <v>-</v>
      </c>
      <c r="CI34" s="227" t="str">
        <f>IFERROR(
IF(AND(CI$6&gt;='Rent Roll'!$M28,EDATE('Rent Roll'!$M28,ROUNDDOWN('Rent Roll'!$Q28,0))-1&gt;=CI$6),-CI20,
IF(AND(CI$6&gt;='Rent Roll'!$K18,EDATE('Rent Roll'!$K18,ROUNDDOWN('Rent Roll'!$M14,0))-1&gt;=CI$6),-CI20,
"-")),"-")</f>
        <v>-</v>
      </c>
      <c r="CJ34" s="227" t="str">
        <f>IFERROR(
IF(AND(CJ$6&gt;='Rent Roll'!$M28,EDATE('Rent Roll'!$M28,ROUNDDOWN('Rent Roll'!$Q28,0))-1&gt;=CJ$6),-CJ20,
IF(AND(CJ$6&gt;='Rent Roll'!$K18,EDATE('Rent Roll'!$K18,ROUNDDOWN('Rent Roll'!$M14,0))-1&gt;=CJ$6),-CJ20,
"-")),"-")</f>
        <v>-</v>
      </c>
      <c r="CK34" s="227" t="str">
        <f>IFERROR(
IF(AND(CK$6&gt;='Rent Roll'!$M28,EDATE('Rent Roll'!$M28,ROUNDDOWN('Rent Roll'!$Q28,0))-1&gt;=CK$6),-CK20,
IF(AND(CK$6&gt;='Rent Roll'!$K18,EDATE('Rent Roll'!$K18,ROUNDDOWN('Rent Roll'!$M14,0))-1&gt;=CK$6),-CK20,
"-")),"-")</f>
        <v>-</v>
      </c>
      <c r="CL34" s="227" t="str">
        <f>IFERROR(
IF(AND(CL$6&gt;='Rent Roll'!$M28,EDATE('Rent Roll'!$M28,ROUNDDOWN('Rent Roll'!$Q28,0))-1&gt;=CL$6),-CL20,
IF(AND(CL$6&gt;='Rent Roll'!$K18,EDATE('Rent Roll'!$K18,ROUNDDOWN('Rent Roll'!$M14,0))-1&gt;=CL$6),-CL20,
"-")),"-")</f>
        <v>-</v>
      </c>
      <c r="CM34" s="227" t="str">
        <f>IFERROR(
IF(AND(CM$6&gt;='Rent Roll'!$M28,EDATE('Rent Roll'!$M28,ROUNDDOWN('Rent Roll'!$Q28,0))-1&gt;=CM$6),-CM20,
IF(AND(CM$6&gt;='Rent Roll'!$K18,EDATE('Rent Roll'!$K18,ROUNDDOWN('Rent Roll'!$M14,0))-1&gt;=CM$6),-CM20,
"-")),"-")</f>
        <v>-</v>
      </c>
      <c r="CN34" s="227" t="str">
        <f>IFERROR(
IF(AND(CN$6&gt;='Rent Roll'!$M28,EDATE('Rent Roll'!$M28,ROUNDDOWN('Rent Roll'!$Q28,0))-1&gt;=CN$6),-CN20,
IF(AND(CN$6&gt;='Rent Roll'!$K18,EDATE('Rent Roll'!$K18,ROUNDDOWN('Rent Roll'!$M14,0))-1&gt;=CN$6),-CN20,
"-")),"-")</f>
        <v>-</v>
      </c>
      <c r="CO34" s="227" t="str">
        <f>IFERROR(
IF(AND(CO$6&gt;='Rent Roll'!$M28,EDATE('Rent Roll'!$M28,ROUNDDOWN('Rent Roll'!$Q28,0))-1&gt;=CO$6),-CO20,
IF(AND(CO$6&gt;='Rent Roll'!$K18,EDATE('Rent Roll'!$K18,ROUNDDOWN('Rent Roll'!$M14,0))-1&gt;=CO$6),-CO20,
"-")),"-")</f>
        <v>-</v>
      </c>
      <c r="CP34" s="227" t="str">
        <f>IFERROR(
IF(AND(CP$6&gt;='Rent Roll'!$M28,EDATE('Rent Roll'!$M28,ROUNDDOWN('Rent Roll'!$Q28,0))-1&gt;=CP$6),-CP20,
IF(AND(CP$6&gt;='Rent Roll'!$K18,EDATE('Rent Roll'!$K18,ROUNDDOWN('Rent Roll'!$M14,0))-1&gt;=CP$6),-CP20,
"-")),"-")</f>
        <v>-</v>
      </c>
      <c r="CQ34" s="227" t="str">
        <f>IFERROR(
IF(AND(CQ$6&gt;='Rent Roll'!$M28,EDATE('Rent Roll'!$M28,ROUNDDOWN('Rent Roll'!$Q28,0))-1&gt;=CQ$6),-CQ20,
IF(AND(CQ$6&gt;='Rent Roll'!$K18,EDATE('Rent Roll'!$K18,ROUNDDOWN('Rent Roll'!$M14,0))-1&gt;=CQ$6),-CQ20,
"-")),"-")</f>
        <v>-</v>
      </c>
      <c r="CR34" s="227" t="str">
        <f>IFERROR(
IF(AND(CR$6&gt;='Rent Roll'!$M28,EDATE('Rent Roll'!$M28,ROUNDDOWN('Rent Roll'!$Q28,0))-1&gt;=CR$6),-CR20,
IF(AND(CR$6&gt;='Rent Roll'!$K18,EDATE('Rent Roll'!$K18,ROUNDDOWN('Rent Roll'!$M14,0))-1&gt;=CR$6),-CR20,
"-")),"-")</f>
        <v>-</v>
      </c>
      <c r="CS34" s="227" t="str">
        <f>IFERROR(
IF(AND(CS$6&gt;='Rent Roll'!$M28,EDATE('Rent Roll'!$M28,ROUNDDOWN('Rent Roll'!$Q28,0))-1&gt;=CS$6),-CS20,
IF(AND(CS$6&gt;='Rent Roll'!$K18,EDATE('Rent Roll'!$K18,ROUNDDOWN('Rent Roll'!$M14,0))-1&gt;=CS$6),-CS20,
"-")),"-")</f>
        <v>-</v>
      </c>
      <c r="CT34" s="227" t="str">
        <f>IFERROR(
IF(AND(CT$6&gt;='Rent Roll'!$M28,EDATE('Rent Roll'!$M28,ROUNDDOWN('Rent Roll'!$Q28,0))-1&gt;=CT$6),-CT20,
IF(AND(CT$6&gt;='Rent Roll'!$K18,EDATE('Rent Roll'!$K18,ROUNDDOWN('Rent Roll'!$M14,0))-1&gt;=CT$6),-CT20,
"-")),"-")</f>
        <v>-</v>
      </c>
      <c r="CU34" s="227" t="str">
        <f>IFERROR(
IF(AND(CU$6&gt;='Rent Roll'!$M28,EDATE('Rent Roll'!$M28,ROUNDDOWN('Rent Roll'!$Q28,0))-1&gt;=CU$6),-CU20,
IF(AND(CU$6&gt;='Rent Roll'!$K18,EDATE('Rent Roll'!$K18,ROUNDDOWN('Rent Roll'!$M14,0))-1&gt;=CU$6),-CU20,
"-")),"-")</f>
        <v>-</v>
      </c>
      <c r="CV34" s="227" t="str">
        <f>IFERROR(
IF(AND(CV$6&gt;='Rent Roll'!$M28,EDATE('Rent Roll'!$M28,ROUNDDOWN('Rent Roll'!$Q28,0))-1&gt;=CV$6),-CV20,
IF(AND(CV$6&gt;='Rent Roll'!$K18,EDATE('Rent Roll'!$K18,ROUNDDOWN('Rent Roll'!$M14,0))-1&gt;=CV$6),-CV20,
"-")),"-")</f>
        <v>-</v>
      </c>
      <c r="CW34" s="227" t="str">
        <f>IFERROR(
IF(AND(CW$6&gt;='Rent Roll'!$M28,EDATE('Rent Roll'!$M28,ROUNDDOWN('Rent Roll'!$Q28,0))-1&gt;=CW$6),-CW20,
IF(AND(CW$6&gt;='Rent Roll'!$K18,EDATE('Rent Roll'!$K18,ROUNDDOWN('Rent Roll'!$M14,0))-1&gt;=CW$6),-CW20,
"-")),"-")</f>
        <v>-</v>
      </c>
      <c r="CX34" s="227" t="str">
        <f>IFERROR(
IF(AND(CX$6&gt;='Rent Roll'!$M28,EDATE('Rent Roll'!$M28,ROUNDDOWN('Rent Roll'!$Q28,0))-1&gt;=CX$6),-CX20,
IF(AND(CX$6&gt;='Rent Roll'!$K18,EDATE('Rent Roll'!$K18,ROUNDDOWN('Rent Roll'!$M14,0))-1&gt;=CX$6),-CX20,
"-")),"-")</f>
        <v>-</v>
      </c>
      <c r="CY34" s="227" t="str">
        <f>IFERROR(
IF(AND(CY$6&gt;='Rent Roll'!$M28,EDATE('Rent Roll'!$M28,ROUNDDOWN('Rent Roll'!$Q28,0))-1&gt;=CY$6),-CY20,
IF(AND(CY$6&gt;='Rent Roll'!$K18,EDATE('Rent Roll'!$K18,ROUNDDOWN('Rent Roll'!$M14,0))-1&gt;=CY$6),-CY20,
"-")),"-")</f>
        <v>-</v>
      </c>
      <c r="CZ34" s="227" t="str">
        <f>IFERROR(
IF(AND(CZ$6&gt;='Rent Roll'!$M28,EDATE('Rent Roll'!$M28,ROUNDDOWN('Rent Roll'!$Q28,0))-1&gt;=CZ$6),-CZ20,
IF(AND(CZ$6&gt;='Rent Roll'!$K18,EDATE('Rent Roll'!$K18,ROUNDDOWN('Rent Roll'!$M14,0))-1&gt;=CZ$6),-CZ20,
"-")),"-")</f>
        <v>-</v>
      </c>
      <c r="DA34" s="227" t="str">
        <f>IFERROR(
IF(AND(DA$6&gt;='Rent Roll'!$M28,EDATE('Rent Roll'!$M28,ROUNDDOWN('Rent Roll'!$Q28,0))-1&gt;=DA$6),-DA20,
IF(AND(DA$6&gt;='Rent Roll'!$K18,EDATE('Rent Roll'!$K18,ROUNDDOWN('Rent Roll'!$M14,0))-1&gt;=DA$6),-DA20,
"-")),"-")</f>
        <v>-</v>
      </c>
      <c r="DB34" s="227" t="str">
        <f>IFERROR(
IF(AND(DB$6&gt;='Rent Roll'!$M28,EDATE('Rent Roll'!$M28,ROUNDDOWN('Rent Roll'!$Q28,0))-1&gt;=DB$6),-DB20,
IF(AND(DB$6&gt;='Rent Roll'!$K18,EDATE('Rent Roll'!$K18,ROUNDDOWN('Rent Roll'!$M14,0))-1&gt;=DB$6),-DB20,
"-")),"-")</f>
        <v>-</v>
      </c>
      <c r="DC34" s="227" t="str">
        <f>IFERROR(
IF(AND(DC$6&gt;='Rent Roll'!$M28,EDATE('Rent Roll'!$M28,ROUNDDOWN('Rent Roll'!$Q28,0))-1&gt;=DC$6),-DC20,
IF(AND(DC$6&gt;='Rent Roll'!$K18,EDATE('Rent Roll'!$K18,ROUNDDOWN('Rent Roll'!$M14,0))-1&gt;=DC$6),-DC20,
"-")),"-")</f>
        <v>-</v>
      </c>
      <c r="DD34" s="227" t="str">
        <f>IFERROR(
IF(AND(DD$6&gt;='Rent Roll'!$M28,EDATE('Rent Roll'!$M28,ROUNDDOWN('Rent Roll'!$Q28,0))-1&gt;=DD$6),-DD20,
IF(AND(DD$6&gt;='Rent Roll'!$K18,EDATE('Rent Roll'!$K18,ROUNDDOWN('Rent Roll'!$M14,0))-1&gt;=DD$6),-DD20,
"-")),"-")</f>
        <v>-</v>
      </c>
      <c r="DE34" s="227" t="str">
        <f>IFERROR(
IF(AND(DE$6&gt;='Rent Roll'!$M28,EDATE('Rent Roll'!$M28,ROUNDDOWN('Rent Roll'!$Q28,0))-1&gt;=DE$6),-DE20,
IF(AND(DE$6&gt;='Rent Roll'!$K18,EDATE('Rent Roll'!$K18,ROUNDDOWN('Rent Roll'!$M14,0))-1&gt;=DE$6),-DE20,
"-")),"-")</f>
        <v>-</v>
      </c>
      <c r="DF34" s="227" t="str">
        <f>IFERROR(
IF(AND(DF$6&gt;='Rent Roll'!$M28,EDATE('Rent Roll'!$M28,ROUNDDOWN('Rent Roll'!$Q28,0))-1&gt;=DF$6),-DF20,
IF(AND(DF$6&gt;='Rent Roll'!$K18,EDATE('Rent Roll'!$K18,ROUNDDOWN('Rent Roll'!$M14,0))-1&gt;=DF$6),-DF20,
"-")),"-")</f>
        <v>-</v>
      </c>
      <c r="DG34" s="227" t="str">
        <f>IFERROR(
IF(AND(DG$6&gt;='Rent Roll'!$M28,EDATE('Rent Roll'!$M28,ROUNDDOWN('Rent Roll'!$Q28,0))-1&gt;=DG$6),-DG20,
IF(AND(DG$6&gt;='Rent Roll'!$K18,EDATE('Rent Roll'!$K18,ROUNDDOWN('Rent Roll'!$M14,0))-1&gt;=DG$6),-DG20,
"-")),"-")</f>
        <v>-</v>
      </c>
      <c r="DH34" s="227" t="str">
        <f>IFERROR(
IF(AND(DH$6&gt;='Rent Roll'!$M28,EDATE('Rent Roll'!$M28,ROUNDDOWN('Rent Roll'!$Q28,0))-1&gt;=DH$6),-DH20,
IF(AND(DH$6&gt;='Rent Roll'!$K18,EDATE('Rent Roll'!$K18,ROUNDDOWN('Rent Roll'!$M14,0))-1&gt;=DH$6),-DH20,
"-")),"-")</f>
        <v>-</v>
      </c>
      <c r="DI34" s="227" t="str">
        <f>IFERROR(
IF(AND(DI$6&gt;='Rent Roll'!$M28,EDATE('Rent Roll'!$M28,ROUNDDOWN('Rent Roll'!$Q28,0))-1&gt;=DI$6),-DI20,
IF(AND(DI$6&gt;='Rent Roll'!$K18,EDATE('Rent Roll'!$K18,ROUNDDOWN('Rent Roll'!$M14,0))-1&gt;=DI$6),-DI20,
"-")),"-")</f>
        <v>-</v>
      </c>
      <c r="DJ34" s="227" t="str">
        <f>IFERROR(
IF(AND(DJ$6&gt;='Rent Roll'!$M28,EDATE('Rent Roll'!$M28,ROUNDDOWN('Rent Roll'!$Q28,0))-1&gt;=DJ$6),-DJ20,
IF(AND(DJ$6&gt;='Rent Roll'!$K18,EDATE('Rent Roll'!$K18,ROUNDDOWN('Rent Roll'!$M14,0))-1&gt;=DJ$6),-DJ20,
"-")),"-")</f>
        <v>-</v>
      </c>
      <c r="DK34" s="227" t="str">
        <f>IFERROR(
IF(AND(DK$6&gt;='Rent Roll'!$M28,EDATE('Rent Roll'!$M28,ROUNDDOWN('Rent Roll'!$Q28,0))-1&gt;=DK$6),-DK20,
IF(AND(DK$6&gt;='Rent Roll'!$K18,EDATE('Rent Roll'!$K18,ROUNDDOWN('Rent Roll'!$M14,0))-1&gt;=DK$6),-DK20,
"-")),"-")</f>
        <v>-</v>
      </c>
      <c r="DL34" s="227" t="str">
        <f>IFERROR(
IF(AND(DL$6&gt;='Rent Roll'!$M28,EDATE('Rent Roll'!$M28,ROUNDDOWN('Rent Roll'!$Q28,0))-1&gt;=DL$6),-DL20,
IF(AND(DL$6&gt;='Rent Roll'!$K18,EDATE('Rent Roll'!$K18,ROUNDDOWN('Rent Roll'!$M14,0))-1&gt;=DL$6),-DL20,
"-")),"-")</f>
        <v>-</v>
      </c>
      <c r="DM34" s="227" t="str">
        <f>IFERROR(
IF(AND(DM$6&gt;='Rent Roll'!$M28,EDATE('Rent Roll'!$M28,ROUNDDOWN('Rent Roll'!$Q28,0))-1&gt;=DM$6),-DM20,
IF(AND(DM$6&gt;='Rent Roll'!$K18,EDATE('Rent Roll'!$K18,ROUNDDOWN('Rent Roll'!$M14,0))-1&gt;=DM$6),-DM20,
"-")),"-")</f>
        <v>-</v>
      </c>
      <c r="DN34" s="227" t="str">
        <f>IFERROR(
IF(AND(DN$6&gt;='Rent Roll'!$M28,EDATE('Rent Roll'!$M28,ROUNDDOWN('Rent Roll'!$Q28,0))-1&gt;=DN$6),-DN20,
IF(AND(DN$6&gt;='Rent Roll'!$K18,EDATE('Rent Roll'!$K18,ROUNDDOWN('Rent Roll'!$M14,0))-1&gt;=DN$6),-DN20,
"-")),"-")</f>
        <v>-</v>
      </c>
      <c r="DO34" s="227" t="str">
        <f>IFERROR(
IF(AND(DO$6&gt;='Rent Roll'!$M28,EDATE('Rent Roll'!$M28,ROUNDDOWN('Rent Roll'!$Q28,0))-1&gt;=DO$6),-DO20,
IF(AND(DO$6&gt;='Rent Roll'!$K18,EDATE('Rent Roll'!$K18,ROUNDDOWN('Rent Roll'!$M14,0))-1&gt;=DO$6),-DO20,
"-")),"-")</f>
        <v>-</v>
      </c>
      <c r="DP34" s="227" t="str">
        <f>IFERROR(
IF(AND(DP$6&gt;='Rent Roll'!$M28,EDATE('Rent Roll'!$M28,ROUNDDOWN('Rent Roll'!$Q28,0))-1&gt;=DP$6),-DP20,
IF(AND(DP$6&gt;='Rent Roll'!$K18,EDATE('Rent Roll'!$K18,ROUNDDOWN('Rent Roll'!$M14,0))-1&gt;=DP$6),-DP20,
"-")),"-")</f>
        <v>-</v>
      </c>
      <c r="DQ34" s="227" t="str">
        <f>IFERROR(
IF(AND(DQ$6&gt;='Rent Roll'!$M28,EDATE('Rent Roll'!$M28,ROUNDDOWN('Rent Roll'!$Q28,0))-1&gt;=DQ$6),-DQ20,
IF(AND(DQ$6&gt;='Rent Roll'!$K18,EDATE('Rent Roll'!$K18,ROUNDDOWN('Rent Roll'!$M14,0))-1&gt;=DQ$6),-DQ20,
"-")),"-")</f>
        <v>-</v>
      </c>
      <c r="DR34" s="227" t="str">
        <f>IFERROR(
IF(AND(DR$6&gt;='Rent Roll'!$M28,EDATE('Rent Roll'!$M28,ROUNDDOWN('Rent Roll'!$Q28,0))-1&gt;=DR$6),-DR20,
IF(AND(DR$6&gt;='Rent Roll'!$K18,EDATE('Rent Roll'!$K18,ROUNDDOWN('Rent Roll'!$M14,0))-1&gt;=DR$6),-DR20,
"-")),"-")</f>
        <v>-</v>
      </c>
      <c r="DS34" s="227" t="str">
        <f>IFERROR(
IF(AND(DS$6&gt;='Rent Roll'!$M28,EDATE('Rent Roll'!$M28,ROUNDDOWN('Rent Roll'!$Q28,0))-1&gt;=DS$6),-DS20,
IF(AND(DS$6&gt;='Rent Roll'!$K18,EDATE('Rent Roll'!$K18,ROUNDDOWN('Rent Roll'!$M14,0))-1&gt;=DS$6),-DS20,
"-")),"-")</f>
        <v>-</v>
      </c>
      <c r="DT34" s="227" t="str">
        <f>IFERROR(
IF(AND(DT$6&gt;='Rent Roll'!$M28,EDATE('Rent Roll'!$M28,ROUNDDOWN('Rent Roll'!$Q28,0))-1&gt;=DT$6),-DT20,
IF(AND(DT$6&gt;='Rent Roll'!$K18,EDATE('Rent Roll'!$K18,ROUNDDOWN('Rent Roll'!$M14,0))-1&gt;=DT$6),-DT20,
"-")),"-")</f>
        <v>-</v>
      </c>
      <c r="DU34" s="227" t="str">
        <f>IFERROR(
IF(AND(DU$6&gt;='Rent Roll'!$M28,EDATE('Rent Roll'!$M28,ROUNDDOWN('Rent Roll'!$Q28,0))-1&gt;=DU$6),-DU20,
IF(AND(DU$6&gt;='Rent Roll'!$K18,EDATE('Rent Roll'!$K18,ROUNDDOWN('Rent Roll'!$M14,0))-1&gt;=DU$6),-DU20,
"-")),"-")</f>
        <v>-</v>
      </c>
      <c r="DV34" s="227" t="str">
        <f>IFERROR(
IF(AND(DV$6&gt;='Rent Roll'!$M28,EDATE('Rent Roll'!$M28,ROUNDDOWN('Rent Roll'!$Q28,0))-1&gt;=DV$6),-DV20,
IF(AND(DV$6&gt;='Rent Roll'!$K18,EDATE('Rent Roll'!$K18,ROUNDDOWN('Rent Roll'!$M14,0))-1&gt;=DV$6),-DV20,
"-")),"-")</f>
        <v>-</v>
      </c>
      <c r="DW34" s="227" t="str">
        <f>IFERROR(
IF(AND(DW$6&gt;='Rent Roll'!$M28,EDATE('Rent Roll'!$M28,ROUNDDOWN('Rent Roll'!$Q28,0))-1&gt;=DW$6),-DW20,
IF(AND(DW$6&gt;='Rent Roll'!$K18,EDATE('Rent Roll'!$K18,ROUNDDOWN('Rent Roll'!$M14,0))-1&gt;=DW$6),-DW20,
"-")),"-")</f>
        <v>-</v>
      </c>
      <c r="DX34" s="227" t="str">
        <f>IFERROR(
IF(AND(DX$6&gt;='Rent Roll'!$M28,EDATE('Rent Roll'!$M28,ROUNDDOWN('Rent Roll'!$Q28,0))-1&gt;=DX$6),-DX20,
IF(AND(DX$6&gt;='Rent Roll'!$K18,EDATE('Rent Roll'!$K18,ROUNDDOWN('Rent Roll'!$M14,0))-1&gt;=DX$6),-DX20,
"-")),"-")</f>
        <v>-</v>
      </c>
      <c r="DY34" s="227" t="str">
        <f>IFERROR(
IF(AND(DY$6&gt;='Rent Roll'!$M28,EDATE('Rent Roll'!$M28,ROUNDDOWN('Rent Roll'!$Q28,0))-1&gt;=DY$6),-DY20,
IF(AND(DY$6&gt;='Rent Roll'!$K18,EDATE('Rent Roll'!$K18,ROUNDDOWN('Rent Roll'!$M14,0))-1&gt;=DY$6),-DY20,
"-")),"-")</f>
        <v>-</v>
      </c>
      <c r="DZ34" s="227" t="str">
        <f>IFERROR(
IF(AND(DZ$6&gt;='Rent Roll'!$M28,EDATE('Rent Roll'!$M28,ROUNDDOWN('Rent Roll'!$Q28,0))-1&gt;=DZ$6),-DZ20,
IF(AND(DZ$6&gt;='Rent Roll'!$K18,EDATE('Rent Roll'!$K18,ROUNDDOWN('Rent Roll'!$M14,0))-1&gt;=DZ$6),-DZ20,
"-")),"-")</f>
        <v>-</v>
      </c>
      <c r="EA34" s="227" t="str">
        <f>IFERROR(
IF(AND(EA$6&gt;='Rent Roll'!$M28,EDATE('Rent Roll'!$M28,ROUNDDOWN('Rent Roll'!$Q28,0))-1&gt;=EA$6),-EA20,
IF(AND(EA$6&gt;='Rent Roll'!$K18,EDATE('Rent Roll'!$K18,ROUNDDOWN('Rent Roll'!$M14,0))-1&gt;=EA$6),-EA20,
"-")),"-")</f>
        <v>-</v>
      </c>
      <c r="EB34" s="227" t="str">
        <f>IFERROR(
IF(AND(EB$6&gt;='Rent Roll'!$M28,EDATE('Rent Roll'!$M28,ROUNDDOWN('Rent Roll'!$Q28,0))-1&gt;=EB$6),-EB20,
IF(AND(EB$6&gt;='Rent Roll'!$K18,EDATE('Rent Roll'!$K18,ROUNDDOWN('Rent Roll'!$M14,0))-1&gt;=EB$6),-EB20,
"-")),"-")</f>
        <v>-</v>
      </c>
      <c r="EC34" s="227" t="str">
        <f>IFERROR(
IF(AND(EC$6&gt;='Rent Roll'!$M28,EDATE('Rent Roll'!$M28,ROUNDDOWN('Rent Roll'!$Q28,0))-1&gt;=EC$6),-EC20,
IF(AND(EC$6&gt;='Rent Roll'!$K18,EDATE('Rent Roll'!$K18,ROUNDDOWN('Rent Roll'!$M14,0))-1&gt;=EC$6),-EC20,
"-")),"-")</f>
        <v>-</v>
      </c>
      <c r="ED34" s="227" t="str">
        <f>IFERROR(
IF(AND(ED$6&gt;='Rent Roll'!$M28,EDATE('Rent Roll'!$M28,ROUNDDOWN('Rent Roll'!$Q28,0))-1&gt;=ED$6),-ED20,
IF(AND(ED$6&gt;='Rent Roll'!$K18,EDATE('Rent Roll'!$K18,ROUNDDOWN('Rent Roll'!$M14,0))-1&gt;=ED$6),-ED20,
"-")),"-")</f>
        <v>-</v>
      </c>
      <c r="EE34" s="227" t="str">
        <f>IFERROR(
IF(AND(EE$6&gt;='Rent Roll'!$M28,EDATE('Rent Roll'!$M28,ROUNDDOWN('Rent Roll'!$Q28,0))-1&gt;=EE$6),-EE20,
IF(AND(EE$6&gt;='Rent Roll'!$K18,EDATE('Rent Roll'!$K18,ROUNDDOWN('Rent Roll'!$M14,0))-1&gt;=EE$6),-EE20,
"-")),"-")</f>
        <v>-</v>
      </c>
      <c r="EF34" s="227" t="str">
        <f>IFERROR(
IF(AND(EF$6&gt;='Rent Roll'!$M28,EDATE('Rent Roll'!$M28,ROUNDDOWN('Rent Roll'!$Q28,0))-1&gt;=EF$6),-EF20,
IF(AND(EF$6&gt;='Rent Roll'!$K18,EDATE('Rent Roll'!$K18,ROUNDDOWN('Rent Roll'!$M14,0))-1&gt;=EF$6),-EF20,
"-")),"-")</f>
        <v>-</v>
      </c>
      <c r="EG34" s="224" t="str">
        <f>IFERROR(
IF(AND(EG$6&gt;='Rent Roll'!$M28,EDATE('Rent Roll'!$M28,ROUNDDOWN('Rent Roll'!$Q28,0))-1&gt;=EG$6),-EG20,
IF(AND(EG$6&gt;='Rent Roll'!$K18,EDATE('Rent Roll'!$K18,ROUNDDOWN('Rent Roll'!$M14,0))-1&gt;=EG$6),-EG20,
"-")),"-")</f>
        <v>-</v>
      </c>
      <c r="EH34" s="277" t="s">
        <v>106</v>
      </c>
    </row>
    <row r="35" spans="2:138" ht="15.75" thickBot="1" x14ac:dyDescent="0.3">
      <c r="B35" s="154"/>
      <c r="C35" s="374"/>
      <c r="D35" s="155" t="s">
        <v>19</v>
      </c>
      <c r="E35" s="334">
        <f t="shared" ref="E35:AJ35" si="31">SUM(E24:E34)</f>
        <v>0</v>
      </c>
      <c r="F35" s="312">
        <f t="shared" si="31"/>
        <v>0</v>
      </c>
      <c r="G35" s="312">
        <f t="shared" si="31"/>
        <v>0</v>
      </c>
      <c r="H35" s="312">
        <f t="shared" si="31"/>
        <v>0</v>
      </c>
      <c r="I35" s="312">
        <f t="shared" si="31"/>
        <v>0</v>
      </c>
      <c r="J35" s="312">
        <f t="shared" si="31"/>
        <v>0</v>
      </c>
      <c r="K35" s="312">
        <f t="shared" si="31"/>
        <v>0</v>
      </c>
      <c r="L35" s="312">
        <f t="shared" si="31"/>
        <v>0</v>
      </c>
      <c r="M35" s="312">
        <f t="shared" si="31"/>
        <v>0</v>
      </c>
      <c r="N35" s="312">
        <f t="shared" si="31"/>
        <v>0</v>
      </c>
      <c r="O35" s="312">
        <f t="shared" si="31"/>
        <v>0</v>
      </c>
      <c r="P35" s="312">
        <f t="shared" si="31"/>
        <v>0</v>
      </c>
      <c r="Q35" s="312">
        <f t="shared" si="31"/>
        <v>0</v>
      </c>
      <c r="R35" s="312">
        <f t="shared" si="31"/>
        <v>0</v>
      </c>
      <c r="S35" s="312">
        <f t="shared" si="31"/>
        <v>0</v>
      </c>
      <c r="T35" s="312">
        <f t="shared" si="31"/>
        <v>0</v>
      </c>
      <c r="U35" s="312">
        <f t="shared" si="31"/>
        <v>0</v>
      </c>
      <c r="V35" s="312">
        <f t="shared" si="31"/>
        <v>0</v>
      </c>
      <c r="W35" s="312">
        <f t="shared" si="31"/>
        <v>0</v>
      </c>
      <c r="X35" s="312">
        <f t="shared" si="31"/>
        <v>0</v>
      </c>
      <c r="Y35" s="312">
        <f t="shared" si="31"/>
        <v>0</v>
      </c>
      <c r="Z35" s="312">
        <f t="shared" si="31"/>
        <v>0</v>
      </c>
      <c r="AA35" s="312">
        <f t="shared" si="31"/>
        <v>0</v>
      </c>
      <c r="AB35" s="312">
        <f t="shared" si="31"/>
        <v>0</v>
      </c>
      <c r="AC35" s="312">
        <f t="shared" si="31"/>
        <v>0</v>
      </c>
      <c r="AD35" s="312">
        <f t="shared" si="31"/>
        <v>0</v>
      </c>
      <c r="AE35" s="312">
        <f t="shared" si="31"/>
        <v>0</v>
      </c>
      <c r="AF35" s="312">
        <f t="shared" si="31"/>
        <v>0</v>
      </c>
      <c r="AG35" s="312">
        <f t="shared" si="31"/>
        <v>0</v>
      </c>
      <c r="AH35" s="312">
        <f t="shared" si="31"/>
        <v>0</v>
      </c>
      <c r="AI35" s="312">
        <f t="shared" si="31"/>
        <v>0</v>
      </c>
      <c r="AJ35" s="312">
        <f t="shared" si="31"/>
        <v>0</v>
      </c>
      <c r="AK35" s="312">
        <f t="shared" ref="AK35:BP35" si="32">SUM(AK24:AK34)</f>
        <v>0</v>
      </c>
      <c r="AL35" s="312">
        <f t="shared" si="32"/>
        <v>0</v>
      </c>
      <c r="AM35" s="312">
        <f t="shared" si="32"/>
        <v>0</v>
      </c>
      <c r="AN35" s="312">
        <f t="shared" si="32"/>
        <v>0</v>
      </c>
      <c r="AO35" s="312">
        <f t="shared" si="32"/>
        <v>0</v>
      </c>
      <c r="AP35" s="312">
        <f t="shared" si="32"/>
        <v>0</v>
      </c>
      <c r="AQ35" s="312">
        <f t="shared" si="32"/>
        <v>0</v>
      </c>
      <c r="AR35" s="312">
        <f t="shared" si="32"/>
        <v>0</v>
      </c>
      <c r="AS35" s="312">
        <f t="shared" si="32"/>
        <v>0</v>
      </c>
      <c r="AT35" s="312">
        <f t="shared" si="32"/>
        <v>0</v>
      </c>
      <c r="AU35" s="312">
        <f t="shared" si="32"/>
        <v>0</v>
      </c>
      <c r="AV35" s="312">
        <f t="shared" si="32"/>
        <v>0</v>
      </c>
      <c r="AW35" s="312">
        <f t="shared" si="32"/>
        <v>0</v>
      </c>
      <c r="AX35" s="312">
        <f t="shared" si="32"/>
        <v>0</v>
      </c>
      <c r="AY35" s="312">
        <f t="shared" si="32"/>
        <v>0</v>
      </c>
      <c r="AZ35" s="312">
        <f t="shared" si="32"/>
        <v>0</v>
      </c>
      <c r="BA35" s="312">
        <f t="shared" si="32"/>
        <v>0</v>
      </c>
      <c r="BB35" s="312">
        <f t="shared" si="32"/>
        <v>0</v>
      </c>
      <c r="BC35" s="312">
        <f t="shared" si="32"/>
        <v>0</v>
      </c>
      <c r="BD35" s="312">
        <f t="shared" si="32"/>
        <v>0</v>
      </c>
      <c r="BE35" s="312">
        <f t="shared" si="32"/>
        <v>0</v>
      </c>
      <c r="BF35" s="312">
        <f t="shared" si="32"/>
        <v>0</v>
      </c>
      <c r="BG35" s="312">
        <f t="shared" si="32"/>
        <v>0</v>
      </c>
      <c r="BH35" s="312">
        <f t="shared" si="32"/>
        <v>0</v>
      </c>
      <c r="BI35" s="312">
        <f t="shared" si="32"/>
        <v>0</v>
      </c>
      <c r="BJ35" s="312">
        <f t="shared" si="32"/>
        <v>0</v>
      </c>
      <c r="BK35" s="312">
        <f t="shared" si="32"/>
        <v>0</v>
      </c>
      <c r="BL35" s="312">
        <f t="shared" si="32"/>
        <v>0</v>
      </c>
      <c r="BM35" s="312">
        <f t="shared" si="32"/>
        <v>0</v>
      </c>
      <c r="BN35" s="312">
        <f t="shared" si="32"/>
        <v>0</v>
      </c>
      <c r="BO35" s="312">
        <f t="shared" si="32"/>
        <v>0</v>
      </c>
      <c r="BP35" s="312">
        <f t="shared" si="32"/>
        <v>0</v>
      </c>
      <c r="BQ35" s="312">
        <f t="shared" ref="BQ35:CV35" si="33">SUM(BQ24:BQ34)</f>
        <v>0</v>
      </c>
      <c r="BR35" s="312">
        <f t="shared" si="33"/>
        <v>0</v>
      </c>
      <c r="BS35" s="312">
        <f t="shared" si="33"/>
        <v>0</v>
      </c>
      <c r="BT35" s="312">
        <f t="shared" si="33"/>
        <v>0</v>
      </c>
      <c r="BU35" s="312">
        <f t="shared" si="33"/>
        <v>0</v>
      </c>
      <c r="BV35" s="312">
        <f t="shared" si="33"/>
        <v>0</v>
      </c>
      <c r="BW35" s="312">
        <f t="shared" si="33"/>
        <v>0</v>
      </c>
      <c r="BX35" s="312">
        <f t="shared" si="33"/>
        <v>0</v>
      </c>
      <c r="BY35" s="312">
        <f t="shared" si="33"/>
        <v>0</v>
      </c>
      <c r="BZ35" s="312">
        <f t="shared" si="33"/>
        <v>0</v>
      </c>
      <c r="CA35" s="312">
        <f t="shared" si="33"/>
        <v>0</v>
      </c>
      <c r="CB35" s="312">
        <f t="shared" si="33"/>
        <v>0</v>
      </c>
      <c r="CC35" s="312">
        <f t="shared" si="33"/>
        <v>0</v>
      </c>
      <c r="CD35" s="312">
        <f t="shared" si="33"/>
        <v>0</v>
      </c>
      <c r="CE35" s="312">
        <f t="shared" si="33"/>
        <v>0</v>
      </c>
      <c r="CF35" s="312">
        <f t="shared" si="33"/>
        <v>0</v>
      </c>
      <c r="CG35" s="312">
        <f t="shared" si="33"/>
        <v>0</v>
      </c>
      <c r="CH35" s="312">
        <f t="shared" si="33"/>
        <v>0</v>
      </c>
      <c r="CI35" s="312">
        <f t="shared" si="33"/>
        <v>0</v>
      </c>
      <c r="CJ35" s="312">
        <f t="shared" si="33"/>
        <v>0</v>
      </c>
      <c r="CK35" s="312">
        <f t="shared" si="33"/>
        <v>0</v>
      </c>
      <c r="CL35" s="312">
        <f t="shared" si="33"/>
        <v>0</v>
      </c>
      <c r="CM35" s="312">
        <f t="shared" si="33"/>
        <v>0</v>
      </c>
      <c r="CN35" s="312">
        <f t="shared" si="33"/>
        <v>0</v>
      </c>
      <c r="CO35" s="312">
        <f t="shared" si="33"/>
        <v>0</v>
      </c>
      <c r="CP35" s="312">
        <f t="shared" si="33"/>
        <v>0</v>
      </c>
      <c r="CQ35" s="312">
        <f t="shared" si="33"/>
        <v>0</v>
      </c>
      <c r="CR35" s="312">
        <f t="shared" si="33"/>
        <v>0</v>
      </c>
      <c r="CS35" s="312">
        <f t="shared" si="33"/>
        <v>0</v>
      </c>
      <c r="CT35" s="312">
        <f t="shared" si="33"/>
        <v>0</v>
      </c>
      <c r="CU35" s="312">
        <f t="shared" si="33"/>
        <v>0</v>
      </c>
      <c r="CV35" s="312">
        <f t="shared" si="33"/>
        <v>0</v>
      </c>
      <c r="CW35" s="312">
        <f t="shared" ref="CW35:EB35" si="34">SUM(CW24:CW34)</f>
        <v>0</v>
      </c>
      <c r="CX35" s="312">
        <f t="shared" si="34"/>
        <v>0</v>
      </c>
      <c r="CY35" s="312">
        <f t="shared" si="34"/>
        <v>0</v>
      </c>
      <c r="CZ35" s="312">
        <f t="shared" si="34"/>
        <v>0</v>
      </c>
      <c r="DA35" s="312">
        <f t="shared" si="34"/>
        <v>0</v>
      </c>
      <c r="DB35" s="312">
        <f t="shared" si="34"/>
        <v>0</v>
      </c>
      <c r="DC35" s="312">
        <f t="shared" si="34"/>
        <v>0</v>
      </c>
      <c r="DD35" s="312">
        <f t="shared" si="34"/>
        <v>0</v>
      </c>
      <c r="DE35" s="312">
        <f t="shared" si="34"/>
        <v>0</v>
      </c>
      <c r="DF35" s="312">
        <f t="shared" si="34"/>
        <v>0</v>
      </c>
      <c r="DG35" s="312">
        <f t="shared" si="34"/>
        <v>0</v>
      </c>
      <c r="DH35" s="312">
        <f t="shared" si="34"/>
        <v>0</v>
      </c>
      <c r="DI35" s="312">
        <f t="shared" si="34"/>
        <v>0</v>
      </c>
      <c r="DJ35" s="312">
        <f t="shared" si="34"/>
        <v>0</v>
      </c>
      <c r="DK35" s="312">
        <f t="shared" si="34"/>
        <v>0</v>
      </c>
      <c r="DL35" s="312">
        <f t="shared" si="34"/>
        <v>0</v>
      </c>
      <c r="DM35" s="312">
        <f t="shared" si="34"/>
        <v>0</v>
      </c>
      <c r="DN35" s="312">
        <f t="shared" si="34"/>
        <v>0</v>
      </c>
      <c r="DO35" s="312">
        <f t="shared" si="34"/>
        <v>0</v>
      </c>
      <c r="DP35" s="312">
        <f t="shared" si="34"/>
        <v>0</v>
      </c>
      <c r="DQ35" s="312">
        <f t="shared" si="34"/>
        <v>0</v>
      </c>
      <c r="DR35" s="312">
        <f t="shared" si="34"/>
        <v>0</v>
      </c>
      <c r="DS35" s="312">
        <f t="shared" si="34"/>
        <v>0</v>
      </c>
      <c r="DT35" s="312">
        <f t="shared" si="34"/>
        <v>0</v>
      </c>
      <c r="DU35" s="312">
        <f t="shared" si="34"/>
        <v>0</v>
      </c>
      <c r="DV35" s="312">
        <f t="shared" si="34"/>
        <v>0</v>
      </c>
      <c r="DW35" s="312">
        <f t="shared" si="34"/>
        <v>0</v>
      </c>
      <c r="DX35" s="312">
        <f t="shared" si="34"/>
        <v>0</v>
      </c>
      <c r="DY35" s="312">
        <f t="shared" si="34"/>
        <v>0</v>
      </c>
      <c r="DZ35" s="312">
        <f t="shared" si="34"/>
        <v>0</v>
      </c>
      <c r="EA35" s="312">
        <f t="shared" si="34"/>
        <v>0</v>
      </c>
      <c r="EB35" s="312">
        <f t="shared" si="34"/>
        <v>0</v>
      </c>
      <c r="EC35" s="312">
        <f t="shared" ref="EC35:EG35" si="35">SUM(EC24:EC34)</f>
        <v>0</v>
      </c>
      <c r="ED35" s="312">
        <f t="shared" si="35"/>
        <v>0</v>
      </c>
      <c r="EE35" s="312">
        <f t="shared" si="35"/>
        <v>0</v>
      </c>
      <c r="EF35" s="312">
        <f t="shared" si="35"/>
        <v>0</v>
      </c>
      <c r="EG35" s="313">
        <f t="shared" si="35"/>
        <v>0</v>
      </c>
      <c r="EH35" s="277" t="s">
        <v>106</v>
      </c>
    </row>
    <row r="36" spans="2:138" ht="15.75" thickTop="1" x14ac:dyDescent="0.25">
      <c r="B36" s="152"/>
      <c r="C36" s="156"/>
      <c r="D36" s="153"/>
      <c r="E36" s="355"/>
      <c r="F36" s="314"/>
      <c r="G36" s="314"/>
      <c r="H36" s="314"/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4"/>
      <c r="X36" s="314"/>
      <c r="Y36" s="314"/>
      <c r="Z36" s="314"/>
      <c r="AA36" s="314"/>
      <c r="AB36" s="314"/>
      <c r="AC36" s="314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  <c r="BN36" s="314"/>
      <c r="BO36" s="314"/>
      <c r="BP36" s="314"/>
      <c r="BQ36" s="314"/>
      <c r="BR36" s="314"/>
      <c r="BS36" s="314"/>
      <c r="BT36" s="314"/>
      <c r="BU36" s="314"/>
      <c r="BV36" s="314"/>
      <c r="BW36" s="314"/>
      <c r="BX36" s="314"/>
      <c r="BY36" s="314"/>
      <c r="BZ36" s="314"/>
      <c r="CA36" s="314"/>
      <c r="CB36" s="314"/>
      <c r="CC36" s="314"/>
      <c r="CD36" s="314"/>
      <c r="CE36" s="314"/>
      <c r="CF36" s="314"/>
      <c r="CG36" s="314"/>
      <c r="CH36" s="314"/>
      <c r="CI36" s="314"/>
      <c r="CJ36" s="314"/>
      <c r="CK36" s="314"/>
      <c r="CL36" s="314"/>
      <c r="CM36" s="314"/>
      <c r="CN36" s="314"/>
      <c r="CO36" s="314"/>
      <c r="CP36" s="314"/>
      <c r="CQ36" s="314"/>
      <c r="CR36" s="314"/>
      <c r="CS36" s="314"/>
      <c r="CT36" s="314"/>
      <c r="CU36" s="314"/>
      <c r="CV36" s="314"/>
      <c r="CW36" s="314"/>
      <c r="CX36" s="314"/>
      <c r="CY36" s="314"/>
      <c r="CZ36" s="314"/>
      <c r="DA36" s="314"/>
      <c r="DB36" s="314"/>
      <c r="DC36" s="314"/>
      <c r="DD36" s="314"/>
      <c r="DE36" s="314"/>
      <c r="DF36" s="314"/>
      <c r="DG36" s="314"/>
      <c r="DH36" s="314"/>
      <c r="DI36" s="314"/>
      <c r="DJ36" s="314"/>
      <c r="DK36" s="314"/>
      <c r="DL36" s="314"/>
      <c r="DM36" s="314"/>
      <c r="DN36" s="314"/>
      <c r="DO36" s="314"/>
      <c r="DP36" s="314"/>
      <c r="DQ36" s="314"/>
      <c r="DR36" s="314"/>
      <c r="DS36" s="314"/>
      <c r="DT36" s="314"/>
      <c r="DU36" s="314"/>
      <c r="DV36" s="314"/>
      <c r="DW36" s="314"/>
      <c r="DX36" s="314"/>
      <c r="DY36" s="314"/>
      <c r="DZ36" s="314"/>
      <c r="EA36" s="314"/>
      <c r="EB36" s="314"/>
      <c r="EC36" s="314"/>
      <c r="ED36" s="314"/>
      <c r="EE36" s="314"/>
      <c r="EF36" s="314"/>
      <c r="EG36" s="315"/>
      <c r="EH36" s="277" t="s">
        <v>106</v>
      </c>
    </row>
    <row r="37" spans="2:138" ht="15" x14ac:dyDescent="0.25">
      <c r="B37" s="738" t="s">
        <v>115</v>
      </c>
      <c r="C37" s="739"/>
      <c r="D37" s="740"/>
      <c r="E37" s="35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  <c r="AD37" s="316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316"/>
      <c r="AX37" s="316"/>
      <c r="AY37" s="316"/>
      <c r="AZ37" s="316"/>
      <c r="BA37" s="316"/>
      <c r="BB37" s="316"/>
      <c r="BC37" s="316"/>
      <c r="BD37" s="316"/>
      <c r="BE37" s="316"/>
      <c r="BF37" s="316"/>
      <c r="BG37" s="316"/>
      <c r="BH37" s="316"/>
      <c r="BI37" s="316"/>
      <c r="BJ37" s="316"/>
      <c r="BK37" s="316"/>
      <c r="BL37" s="316"/>
      <c r="BM37" s="316"/>
      <c r="BN37" s="316"/>
      <c r="BO37" s="316"/>
      <c r="BP37" s="316"/>
      <c r="BQ37" s="316"/>
      <c r="BR37" s="316"/>
      <c r="BS37" s="316"/>
      <c r="BT37" s="316"/>
      <c r="BU37" s="316"/>
      <c r="BV37" s="316"/>
      <c r="BW37" s="316"/>
      <c r="BX37" s="316"/>
      <c r="BY37" s="316"/>
      <c r="BZ37" s="316"/>
      <c r="CA37" s="316"/>
      <c r="CB37" s="316"/>
      <c r="CC37" s="316"/>
      <c r="CD37" s="316"/>
      <c r="CE37" s="316"/>
      <c r="CF37" s="316"/>
      <c r="CG37" s="316"/>
      <c r="CH37" s="316"/>
      <c r="CI37" s="316"/>
      <c r="CJ37" s="316"/>
      <c r="CK37" s="316"/>
      <c r="CL37" s="316"/>
      <c r="CM37" s="316"/>
      <c r="CN37" s="316"/>
      <c r="CO37" s="316"/>
      <c r="CP37" s="316"/>
      <c r="CQ37" s="316"/>
      <c r="CR37" s="316"/>
      <c r="CS37" s="316"/>
      <c r="CT37" s="316"/>
      <c r="CU37" s="316"/>
      <c r="CV37" s="316"/>
      <c r="CW37" s="316"/>
      <c r="CX37" s="316"/>
      <c r="CY37" s="316"/>
      <c r="CZ37" s="316"/>
      <c r="DA37" s="316"/>
      <c r="DB37" s="316"/>
      <c r="DC37" s="316"/>
      <c r="DD37" s="316"/>
      <c r="DE37" s="316"/>
      <c r="DF37" s="316"/>
      <c r="DG37" s="316"/>
      <c r="DH37" s="316"/>
      <c r="DI37" s="316"/>
      <c r="DJ37" s="316"/>
      <c r="DK37" s="316"/>
      <c r="DL37" s="316"/>
      <c r="DM37" s="316"/>
      <c r="DN37" s="316"/>
      <c r="DO37" s="316"/>
      <c r="DP37" s="316"/>
      <c r="DQ37" s="316"/>
      <c r="DR37" s="316"/>
      <c r="DS37" s="316"/>
      <c r="DT37" s="316"/>
      <c r="DU37" s="316"/>
      <c r="DV37" s="316"/>
      <c r="DW37" s="316"/>
      <c r="DX37" s="316"/>
      <c r="DY37" s="316"/>
      <c r="DZ37" s="316"/>
      <c r="EA37" s="316"/>
      <c r="EB37" s="316"/>
      <c r="EC37" s="316"/>
      <c r="ED37" s="316"/>
      <c r="EE37" s="316"/>
      <c r="EF37" s="316"/>
      <c r="EG37" s="317"/>
      <c r="EH37" s="277" t="s">
        <v>106</v>
      </c>
    </row>
    <row r="38" spans="2:138" ht="15" x14ac:dyDescent="0.25">
      <c r="B38" s="735"/>
      <c r="C38" s="736"/>
      <c r="D38" s="737" t="str">
        <f>CONCATENATE('Rent Roll'!B4&amp;" - "&amp;'Rent Roll'!C4)</f>
        <v>1 Brown-Comm 1 - LLC, New River Health &amp; Wellness, L</v>
      </c>
      <c r="E38" s="21" t="e">
        <f t="shared" ref="E38:E48" si="36">SUM(F38:EG38)</f>
        <v>#REF!</v>
      </c>
      <c r="F38" s="227" t="str">
        <f>IF('Commercial Lease'!F$4='Rent Roll'!$U4,
IF(OR(AND(F$6&gt;'Rent Roll'!$K4,F$6&lt;='Rent Roll'!$L4),AND(F$6&gt;'Rent Roll'!$M18,F$6&lt;='Rent Roll'!$N18)),
IF('Rent Roll'!$S4='Data Validation'!$D$2,-SUMIF('Monthly Cash Flow'!$F$2:$EG$2,'Commercial Lease'!F$3,'Monthly Cash Flow'!$F$37:$EG$37)*'Rent Roll'!$T4,
IF('Rent Roll'!$S4='Data Validation'!$D$3,('Rent Roll'!$D4*'Rent Roll'!#REF!)+(MAX(-SUMIF($C$96:$C$98,'Data Validation'!$M$2,'Commercial Lease'!F$96:F$98)-'Rent Roll'!$V4,0)*'Rent Roll'!$T4),
IF('Rent Roll'!$S4='Data Validation'!$D$4,'Rent Roll'!$D4*'Rent Roll'!#REF!,
('Rent Roll'!$D4*'Rent Roll'!#REF!)+(SUM((MAX(--SUMIF($D$96:$D$98,'Data Validation'!$M$2,'Commercial Lease'!F$96:F$98)-'Rent Roll'!$V4,0)),
(MAX(-SUMIF('Monthly Cash Flow'!$F$2:$EG$2,'Commercial Lease'!F$3,'Monthly Cash Flow'!$F$25:$EG$25)-'Rent Roll'!#REF!,0)),
(MAX(-SUMIF('Monthly Cash Flow'!$F$2:$EG$2,'Commercial Lease'!F$3,'Monthly Cash Flow'!$F$26:$EG$36)-'Rent Roll'!#REF!,0)))*'Rent Roll'!$T4)))),"-"),"-")</f>
        <v>-</v>
      </c>
      <c r="G38" s="227" t="str">
        <f>IF('Commercial Lease'!G$4='Rent Roll'!$U4,
IF(OR(AND(G$6&gt;'Rent Roll'!$K4,G$6&lt;='Rent Roll'!$L4),AND(G$6&gt;'Rent Roll'!$M18,G$6&lt;='Rent Roll'!$N18)),
IF('Rent Roll'!$S4='Data Validation'!$D$2,-SUMIF('Monthly Cash Flow'!$F$2:$EG$2,'Commercial Lease'!G$3,'Monthly Cash Flow'!$F$37:$EG$37)*'Rent Roll'!$T4,
IF('Rent Roll'!$S4='Data Validation'!$D$3,('Rent Roll'!$D4*'Rent Roll'!#REF!)+(MAX(-SUMIF($C$96:$C$98,'Data Validation'!$M$2,'Commercial Lease'!G$96:G$98)-'Rent Roll'!$V4,0)*'Rent Roll'!$T4),
IF('Rent Roll'!$S4='Data Validation'!$D$4,'Rent Roll'!$D4*'Rent Roll'!#REF!,
('Rent Roll'!$D4*'Rent Roll'!#REF!)+(SUM((MAX(--SUMIF($D$96:$D$98,'Data Validation'!$M$2,'Commercial Lease'!G$96:G$98)-'Rent Roll'!$V4,0)),
(MAX(-SUMIF('Monthly Cash Flow'!$F$2:$EG$2,'Commercial Lease'!G$3,'Monthly Cash Flow'!$F$25:$EG$25)-'Rent Roll'!#REF!,0)),
(MAX(-SUMIF('Monthly Cash Flow'!$F$2:$EG$2,'Commercial Lease'!G$3,'Monthly Cash Flow'!$F$26:$EG$36)-'Rent Roll'!#REF!,0)))*'Rent Roll'!$T4)))),"-"),"-")</f>
        <v>-</v>
      </c>
      <c r="H38" s="227" t="str">
        <f>IF('Commercial Lease'!H$4='Rent Roll'!$U4,
IF(OR(AND(H$6&gt;'Rent Roll'!$K4,H$6&lt;='Rent Roll'!$L4),AND(H$6&gt;'Rent Roll'!$M18,H$6&lt;='Rent Roll'!$N18)),
IF('Rent Roll'!$S4='Data Validation'!$D$2,-SUMIF('Monthly Cash Flow'!$F$2:$EG$2,'Commercial Lease'!H$3,'Monthly Cash Flow'!$F$37:$EG$37)*'Rent Roll'!$T4,
IF('Rent Roll'!$S4='Data Validation'!$D$3,('Rent Roll'!$D4*'Rent Roll'!#REF!)+(MAX(-SUMIF($C$96:$C$98,'Data Validation'!$M$2,'Commercial Lease'!H$96:H$98)-'Rent Roll'!$V4,0)*'Rent Roll'!$T4),
IF('Rent Roll'!$S4='Data Validation'!$D$4,'Rent Roll'!$D4*'Rent Roll'!#REF!,
('Rent Roll'!$D4*'Rent Roll'!#REF!)+(SUM((MAX(--SUMIF($D$96:$D$98,'Data Validation'!$M$2,'Commercial Lease'!H$96:H$98)-'Rent Roll'!$V4,0)),
(MAX(-SUMIF('Monthly Cash Flow'!$F$2:$EG$2,'Commercial Lease'!H$3,'Monthly Cash Flow'!$F$25:$EG$25)-'Rent Roll'!#REF!,0)),
(MAX(-SUMIF('Monthly Cash Flow'!$F$2:$EG$2,'Commercial Lease'!H$3,'Monthly Cash Flow'!$F$26:$EG$36)-'Rent Roll'!#REF!,0)))*'Rent Roll'!$T4)))),"-"),"-")</f>
        <v>-</v>
      </c>
      <c r="I38" s="227" t="str">
        <f>IF('Commercial Lease'!I$4='Rent Roll'!$U4,
IF(OR(AND(I$6&gt;'Rent Roll'!$K4,I$6&lt;='Rent Roll'!$L4),AND(I$6&gt;'Rent Roll'!$M18,I$6&lt;='Rent Roll'!$N18)),
IF('Rent Roll'!$S4='Data Validation'!$D$2,-SUMIF('Monthly Cash Flow'!$F$2:$EG$2,'Commercial Lease'!I$3,'Monthly Cash Flow'!$F$37:$EG$37)*'Rent Roll'!$T4,
IF('Rent Roll'!$S4='Data Validation'!$D$3,('Rent Roll'!$D4*'Rent Roll'!#REF!)+(MAX(-SUMIF($C$96:$C$98,'Data Validation'!$M$2,'Commercial Lease'!I$96:I$98)-'Rent Roll'!$V4,0)*'Rent Roll'!$T4),
IF('Rent Roll'!$S4='Data Validation'!$D$4,'Rent Roll'!$D4*'Rent Roll'!#REF!,
('Rent Roll'!$D4*'Rent Roll'!#REF!)+(SUM((MAX(--SUMIF($D$96:$D$98,'Data Validation'!$M$2,'Commercial Lease'!I$96:I$98)-'Rent Roll'!$V4,0)),
(MAX(-SUMIF('Monthly Cash Flow'!$F$2:$EG$2,'Commercial Lease'!I$3,'Monthly Cash Flow'!$F$25:$EG$25)-'Rent Roll'!#REF!,0)),
(MAX(-SUMIF('Monthly Cash Flow'!$F$2:$EG$2,'Commercial Lease'!I$3,'Monthly Cash Flow'!$F$26:$EG$36)-'Rent Roll'!#REF!,0)))*'Rent Roll'!$T4)))),"-"),"-")</f>
        <v>-</v>
      </c>
      <c r="J38" s="227" t="str">
        <f>IF('Commercial Lease'!J$4='Rent Roll'!$U4,
IF(OR(AND(J$6&gt;'Rent Roll'!$K4,J$6&lt;='Rent Roll'!$L4),AND(J$6&gt;'Rent Roll'!$M18,J$6&lt;='Rent Roll'!$N18)),
IF('Rent Roll'!$S4='Data Validation'!$D$2,-SUMIF('Monthly Cash Flow'!$F$2:$EG$2,'Commercial Lease'!J$3,'Monthly Cash Flow'!$F$37:$EG$37)*'Rent Roll'!$T4,
IF('Rent Roll'!$S4='Data Validation'!$D$3,('Rent Roll'!$D4*'Rent Roll'!#REF!)+(MAX(-SUMIF($C$96:$C$98,'Data Validation'!$M$2,'Commercial Lease'!J$96:J$98)-'Rent Roll'!$V4,0)*'Rent Roll'!$T4),
IF('Rent Roll'!$S4='Data Validation'!$D$4,'Rent Roll'!$D4*'Rent Roll'!#REF!,
('Rent Roll'!$D4*'Rent Roll'!#REF!)+(SUM((MAX(--SUMIF($D$96:$D$98,'Data Validation'!$M$2,'Commercial Lease'!J$96:J$98)-'Rent Roll'!$V4,0)),
(MAX(-SUMIF('Monthly Cash Flow'!$F$2:$EG$2,'Commercial Lease'!J$3,'Monthly Cash Flow'!$F$25:$EG$25)-'Rent Roll'!#REF!,0)),
(MAX(-SUMIF('Monthly Cash Flow'!$F$2:$EG$2,'Commercial Lease'!J$3,'Monthly Cash Flow'!$F$26:$EG$36)-'Rent Roll'!#REF!,0)))*'Rent Roll'!$T4)))),"-"),"-")</f>
        <v>-</v>
      </c>
      <c r="K38" s="227" t="str">
        <f>IF('Commercial Lease'!K$4='Rent Roll'!$U4,
IF(OR(AND(K$6&gt;'Rent Roll'!$K4,K$6&lt;='Rent Roll'!$L4),AND(K$6&gt;'Rent Roll'!$M18,K$6&lt;='Rent Roll'!$N18)),
IF('Rent Roll'!$S4='Data Validation'!$D$2,-SUMIF('Monthly Cash Flow'!$F$2:$EG$2,'Commercial Lease'!K$3,'Monthly Cash Flow'!$F$37:$EG$37)*'Rent Roll'!$T4,
IF('Rent Roll'!$S4='Data Validation'!$D$3,('Rent Roll'!$D4*'Rent Roll'!#REF!)+(MAX(-SUMIF($C$96:$C$98,'Data Validation'!$M$2,'Commercial Lease'!K$96:K$98)-'Rent Roll'!$V4,0)*'Rent Roll'!$T4),
IF('Rent Roll'!$S4='Data Validation'!$D$4,'Rent Roll'!$D4*'Rent Roll'!#REF!,
('Rent Roll'!$D4*'Rent Roll'!#REF!)+(SUM((MAX(--SUMIF($D$96:$D$98,'Data Validation'!$M$2,'Commercial Lease'!K$96:K$98)-'Rent Roll'!$V4,0)),
(MAX(-SUMIF('Monthly Cash Flow'!$F$2:$EG$2,'Commercial Lease'!K$3,'Monthly Cash Flow'!$F$25:$EG$25)-'Rent Roll'!#REF!,0)),
(MAX(-SUMIF('Monthly Cash Flow'!$F$2:$EG$2,'Commercial Lease'!K$3,'Monthly Cash Flow'!$F$26:$EG$36)-'Rent Roll'!#REF!,0)))*'Rent Roll'!$T4)))),"-"),"-")</f>
        <v>-</v>
      </c>
      <c r="L38" s="227" t="e">
        <f>IF('Commercial Lease'!L$4='Rent Roll'!$U4,
IF(OR(AND(L$6&gt;'Rent Roll'!$K4,L$6&lt;='Rent Roll'!$L4),AND(L$6&gt;'Rent Roll'!$M18,L$6&lt;='Rent Roll'!$N18)),
IF('Rent Roll'!$S4='Data Validation'!$D$2,-SUMIF('Monthly Cash Flow'!$F$2:$EG$2,'Commercial Lease'!L$3,'Monthly Cash Flow'!$F$37:$EG$37)*'Rent Roll'!$T4,
IF('Rent Roll'!$S4='Data Validation'!$D$3,('Rent Roll'!$D4*'Rent Roll'!#REF!)+(MAX(-SUMIF($C$96:$C$98,'Data Validation'!$M$2,'Commercial Lease'!L$96:L$98)-'Rent Roll'!$V4,0)*'Rent Roll'!$T4),
IF('Rent Roll'!$S4='Data Validation'!$D$4,'Rent Roll'!$D4*'Rent Roll'!#REF!,
('Rent Roll'!$D4*'Rent Roll'!#REF!)+(SUM((MAX(--SUMIF($D$96:$D$98,'Data Validation'!$M$2,'Commercial Lease'!L$96:L$98)-'Rent Roll'!$V4,0)),
(MAX(-SUMIF('Monthly Cash Flow'!$F$2:$EG$2,'Commercial Lease'!L$3,'Monthly Cash Flow'!$F$25:$EG$25)-'Rent Roll'!#REF!,0)),
(MAX(-SUMIF('Monthly Cash Flow'!$F$2:$EG$2,'Commercial Lease'!L$3,'Monthly Cash Flow'!$F$26:$EG$36)-'Rent Roll'!#REF!,0)))*'Rent Roll'!$T4)))),"-"),"-")</f>
        <v>#REF!</v>
      </c>
      <c r="M38" s="227" t="str">
        <f>IF('Commercial Lease'!M$4='Rent Roll'!$U4,
IF(OR(AND(M$6&gt;'Rent Roll'!$K4,M$6&lt;='Rent Roll'!$L4),AND(M$6&gt;'Rent Roll'!$M18,M$6&lt;='Rent Roll'!$N18)),
IF('Rent Roll'!$S4='Data Validation'!$D$2,-SUMIF('Monthly Cash Flow'!$F$2:$EG$2,'Commercial Lease'!M$3,'Monthly Cash Flow'!$F$37:$EG$37)*'Rent Roll'!$T4,
IF('Rent Roll'!$S4='Data Validation'!$D$3,('Rent Roll'!$D4*'Rent Roll'!#REF!)+(MAX(-SUMIF($C$96:$C$98,'Data Validation'!$M$2,'Commercial Lease'!M$96:M$98)-'Rent Roll'!$V4,0)*'Rent Roll'!$T4),
IF('Rent Roll'!$S4='Data Validation'!$D$4,'Rent Roll'!$D4*'Rent Roll'!#REF!,
('Rent Roll'!$D4*'Rent Roll'!#REF!)+(SUM((MAX(--SUMIF($D$96:$D$98,'Data Validation'!$M$2,'Commercial Lease'!M$96:M$98)-'Rent Roll'!$V4,0)),
(MAX(-SUMIF('Monthly Cash Flow'!$F$2:$EG$2,'Commercial Lease'!M$3,'Monthly Cash Flow'!$F$25:$EG$25)-'Rent Roll'!#REF!,0)),
(MAX(-SUMIF('Monthly Cash Flow'!$F$2:$EG$2,'Commercial Lease'!M$3,'Monthly Cash Flow'!$F$26:$EG$36)-'Rent Roll'!#REF!,0)))*'Rent Roll'!$T4)))),"-"),"-")</f>
        <v>-</v>
      </c>
      <c r="N38" s="227" t="str">
        <f>IF('Commercial Lease'!N$4='Rent Roll'!$U4,
IF(OR(AND(N$6&gt;'Rent Roll'!$K4,N$6&lt;='Rent Roll'!$L4),AND(N$6&gt;'Rent Roll'!$M18,N$6&lt;='Rent Roll'!$N18)),
IF('Rent Roll'!$S4='Data Validation'!$D$2,-SUMIF('Monthly Cash Flow'!$F$2:$EG$2,'Commercial Lease'!N$3,'Monthly Cash Flow'!$F$37:$EG$37)*'Rent Roll'!$T4,
IF('Rent Roll'!$S4='Data Validation'!$D$3,('Rent Roll'!$D4*'Rent Roll'!#REF!)+(MAX(-SUMIF($C$96:$C$98,'Data Validation'!$M$2,'Commercial Lease'!N$96:N$98)-'Rent Roll'!$V4,0)*'Rent Roll'!$T4),
IF('Rent Roll'!$S4='Data Validation'!$D$4,'Rent Roll'!$D4*'Rent Roll'!#REF!,
('Rent Roll'!$D4*'Rent Roll'!#REF!)+(SUM((MAX(--SUMIF($D$96:$D$98,'Data Validation'!$M$2,'Commercial Lease'!N$96:N$98)-'Rent Roll'!$V4,0)),
(MAX(-SUMIF('Monthly Cash Flow'!$F$2:$EG$2,'Commercial Lease'!N$3,'Monthly Cash Flow'!$F$25:$EG$25)-'Rent Roll'!#REF!,0)),
(MAX(-SUMIF('Monthly Cash Flow'!$F$2:$EG$2,'Commercial Lease'!N$3,'Monthly Cash Flow'!$F$26:$EG$36)-'Rent Roll'!#REF!,0)))*'Rent Roll'!$T4)))),"-"),"-")</f>
        <v>-</v>
      </c>
      <c r="O38" s="227" t="str">
        <f>IF('Commercial Lease'!O$4='Rent Roll'!$U4,
IF(OR(AND(O$6&gt;'Rent Roll'!$K4,O$6&lt;='Rent Roll'!$L4),AND(O$6&gt;'Rent Roll'!$M18,O$6&lt;='Rent Roll'!$N18)),
IF('Rent Roll'!$S4='Data Validation'!$D$2,-SUMIF('Monthly Cash Flow'!$F$2:$EG$2,'Commercial Lease'!O$3,'Monthly Cash Flow'!$F$37:$EG$37)*'Rent Roll'!$T4,
IF('Rent Roll'!$S4='Data Validation'!$D$3,('Rent Roll'!$D4*'Rent Roll'!#REF!)+(MAX(-SUMIF($C$96:$C$98,'Data Validation'!$M$2,'Commercial Lease'!O$96:O$98)-'Rent Roll'!$V4,0)*'Rent Roll'!$T4),
IF('Rent Roll'!$S4='Data Validation'!$D$4,'Rent Roll'!$D4*'Rent Roll'!#REF!,
('Rent Roll'!$D4*'Rent Roll'!#REF!)+(SUM((MAX(--SUMIF($D$96:$D$98,'Data Validation'!$M$2,'Commercial Lease'!O$96:O$98)-'Rent Roll'!$V4,0)),
(MAX(-SUMIF('Monthly Cash Flow'!$F$2:$EG$2,'Commercial Lease'!O$3,'Monthly Cash Flow'!$F$25:$EG$25)-'Rent Roll'!#REF!,0)),
(MAX(-SUMIF('Monthly Cash Flow'!$F$2:$EG$2,'Commercial Lease'!O$3,'Monthly Cash Flow'!$F$26:$EG$36)-'Rent Roll'!#REF!,0)))*'Rent Roll'!$T4)))),"-"),"-")</f>
        <v>-</v>
      </c>
      <c r="P38" s="227" t="str">
        <f>IF('Commercial Lease'!P$4='Rent Roll'!$U4,
IF(OR(AND(P$6&gt;'Rent Roll'!$K4,P$6&lt;='Rent Roll'!$L4),AND(P$6&gt;'Rent Roll'!$M18,P$6&lt;='Rent Roll'!$N18)),
IF('Rent Roll'!$S4='Data Validation'!$D$2,-SUMIF('Monthly Cash Flow'!$F$2:$EG$2,'Commercial Lease'!P$3,'Monthly Cash Flow'!$F$37:$EG$37)*'Rent Roll'!$T4,
IF('Rent Roll'!$S4='Data Validation'!$D$3,('Rent Roll'!$D4*'Rent Roll'!#REF!)+(MAX(-SUMIF($C$96:$C$98,'Data Validation'!$M$2,'Commercial Lease'!P$96:P$98)-'Rent Roll'!$V4,0)*'Rent Roll'!$T4),
IF('Rent Roll'!$S4='Data Validation'!$D$4,'Rent Roll'!$D4*'Rent Roll'!#REF!,
('Rent Roll'!$D4*'Rent Roll'!#REF!)+(SUM((MAX(--SUMIF($D$96:$D$98,'Data Validation'!$M$2,'Commercial Lease'!P$96:P$98)-'Rent Roll'!$V4,0)),
(MAX(-SUMIF('Monthly Cash Flow'!$F$2:$EG$2,'Commercial Lease'!P$3,'Monthly Cash Flow'!$F$25:$EG$25)-'Rent Roll'!#REF!,0)),
(MAX(-SUMIF('Monthly Cash Flow'!$F$2:$EG$2,'Commercial Lease'!P$3,'Monthly Cash Flow'!$F$26:$EG$36)-'Rent Roll'!#REF!,0)))*'Rent Roll'!$T4)))),"-"),"-")</f>
        <v>-</v>
      </c>
      <c r="Q38" s="227" t="str">
        <f>IF('Commercial Lease'!Q$4='Rent Roll'!$U4,
IF(OR(AND(Q$6&gt;'Rent Roll'!$K4,Q$6&lt;='Rent Roll'!$L4),AND(Q$6&gt;'Rent Roll'!$M18,Q$6&lt;='Rent Roll'!$N18)),
IF('Rent Roll'!$S4='Data Validation'!$D$2,-SUMIF('Monthly Cash Flow'!$F$2:$EG$2,'Commercial Lease'!Q$3,'Monthly Cash Flow'!$F$37:$EG$37)*'Rent Roll'!$T4,
IF('Rent Roll'!$S4='Data Validation'!$D$3,('Rent Roll'!$D4*'Rent Roll'!#REF!)+(MAX(-SUMIF($C$96:$C$98,'Data Validation'!$M$2,'Commercial Lease'!Q$96:Q$98)-'Rent Roll'!$V4,0)*'Rent Roll'!$T4),
IF('Rent Roll'!$S4='Data Validation'!$D$4,'Rent Roll'!$D4*'Rent Roll'!#REF!,
('Rent Roll'!$D4*'Rent Roll'!#REF!)+(SUM((MAX(--SUMIF($D$96:$D$98,'Data Validation'!$M$2,'Commercial Lease'!Q$96:Q$98)-'Rent Roll'!$V4,0)),
(MAX(-SUMIF('Monthly Cash Flow'!$F$2:$EG$2,'Commercial Lease'!Q$3,'Monthly Cash Flow'!$F$25:$EG$25)-'Rent Roll'!#REF!,0)),
(MAX(-SUMIF('Monthly Cash Flow'!$F$2:$EG$2,'Commercial Lease'!Q$3,'Monthly Cash Flow'!$F$26:$EG$36)-'Rent Roll'!#REF!,0)))*'Rent Roll'!$T4)))),"-"),"-")</f>
        <v>-</v>
      </c>
      <c r="R38" s="227" t="str">
        <f>IF('Commercial Lease'!R$4='Rent Roll'!$U4,
IF(OR(AND(R$6&gt;'Rent Roll'!$K4,R$6&lt;='Rent Roll'!$L4),AND(R$6&gt;'Rent Roll'!$M18,R$6&lt;='Rent Roll'!$N18)),
IF('Rent Roll'!$S4='Data Validation'!$D$2,-SUMIF('Monthly Cash Flow'!$F$2:$EG$2,'Commercial Lease'!R$3,'Monthly Cash Flow'!$F$37:$EG$37)*'Rent Roll'!$T4,
IF('Rent Roll'!$S4='Data Validation'!$D$3,('Rent Roll'!$D4*'Rent Roll'!#REF!)+(MAX(-SUMIF($C$96:$C$98,'Data Validation'!$M$2,'Commercial Lease'!R$96:R$98)-'Rent Roll'!$V4,0)*'Rent Roll'!$T4),
IF('Rent Roll'!$S4='Data Validation'!$D$4,'Rent Roll'!$D4*'Rent Roll'!#REF!,
('Rent Roll'!$D4*'Rent Roll'!#REF!)+(SUM((MAX(--SUMIF($D$96:$D$98,'Data Validation'!$M$2,'Commercial Lease'!R$96:R$98)-'Rent Roll'!$V4,0)),
(MAX(-SUMIF('Monthly Cash Flow'!$F$2:$EG$2,'Commercial Lease'!R$3,'Monthly Cash Flow'!$F$25:$EG$25)-'Rent Roll'!#REF!,0)),
(MAX(-SUMIF('Monthly Cash Flow'!$F$2:$EG$2,'Commercial Lease'!R$3,'Monthly Cash Flow'!$F$26:$EG$36)-'Rent Roll'!#REF!,0)))*'Rent Roll'!$T4)))),"-"),"-")</f>
        <v>-</v>
      </c>
      <c r="S38" s="227" t="str">
        <f>IF('Commercial Lease'!S$4='Rent Roll'!$U4,
IF(OR(AND(S$6&gt;'Rent Roll'!$K4,S$6&lt;='Rent Roll'!$L4),AND(S$6&gt;'Rent Roll'!$M18,S$6&lt;='Rent Roll'!$N18)),
IF('Rent Roll'!$S4='Data Validation'!$D$2,-SUMIF('Monthly Cash Flow'!$F$2:$EG$2,'Commercial Lease'!S$3,'Monthly Cash Flow'!$F$37:$EG$37)*'Rent Roll'!$T4,
IF('Rent Roll'!$S4='Data Validation'!$D$3,('Rent Roll'!$D4*'Rent Roll'!#REF!)+(MAX(-SUMIF($C$96:$C$98,'Data Validation'!$M$2,'Commercial Lease'!S$96:S$98)-'Rent Roll'!$V4,0)*'Rent Roll'!$T4),
IF('Rent Roll'!$S4='Data Validation'!$D$4,'Rent Roll'!$D4*'Rent Roll'!#REF!,
('Rent Roll'!$D4*'Rent Roll'!#REF!)+(SUM((MAX(--SUMIF($D$96:$D$98,'Data Validation'!$M$2,'Commercial Lease'!S$96:S$98)-'Rent Roll'!$V4,0)),
(MAX(-SUMIF('Monthly Cash Flow'!$F$2:$EG$2,'Commercial Lease'!S$3,'Monthly Cash Flow'!$F$25:$EG$25)-'Rent Roll'!#REF!,0)),
(MAX(-SUMIF('Monthly Cash Flow'!$F$2:$EG$2,'Commercial Lease'!S$3,'Monthly Cash Flow'!$F$26:$EG$36)-'Rent Roll'!#REF!,0)))*'Rent Roll'!$T4)))),"-"),"-")</f>
        <v>-</v>
      </c>
      <c r="T38" s="227" t="str">
        <f>IF('Commercial Lease'!T$4='Rent Roll'!$U4,
IF(OR(AND(T$6&gt;'Rent Roll'!$K4,T$6&lt;='Rent Roll'!$L4),AND(T$6&gt;'Rent Roll'!$M18,T$6&lt;='Rent Roll'!$N18)),
IF('Rent Roll'!$S4='Data Validation'!$D$2,-SUMIF('Monthly Cash Flow'!$F$2:$EG$2,'Commercial Lease'!T$3,'Monthly Cash Flow'!$F$37:$EG$37)*'Rent Roll'!$T4,
IF('Rent Roll'!$S4='Data Validation'!$D$3,('Rent Roll'!$D4*'Rent Roll'!#REF!)+(MAX(-SUMIF($C$96:$C$98,'Data Validation'!$M$2,'Commercial Lease'!T$96:T$98)-'Rent Roll'!$V4,0)*'Rent Roll'!$T4),
IF('Rent Roll'!$S4='Data Validation'!$D$4,'Rent Roll'!$D4*'Rent Roll'!#REF!,
('Rent Roll'!$D4*'Rent Roll'!#REF!)+(SUM((MAX(--SUMIF($D$96:$D$98,'Data Validation'!$M$2,'Commercial Lease'!T$96:T$98)-'Rent Roll'!$V4,0)),
(MAX(-SUMIF('Monthly Cash Flow'!$F$2:$EG$2,'Commercial Lease'!T$3,'Monthly Cash Flow'!$F$25:$EG$25)-'Rent Roll'!#REF!,0)),
(MAX(-SUMIF('Monthly Cash Flow'!$F$2:$EG$2,'Commercial Lease'!T$3,'Monthly Cash Flow'!$F$26:$EG$36)-'Rent Roll'!#REF!,0)))*'Rent Roll'!$T4)))),"-"),"-")</f>
        <v>-</v>
      </c>
      <c r="U38" s="227" t="str">
        <f>IF('Commercial Lease'!U$4='Rent Roll'!$U4,
IF(OR(AND(U$6&gt;'Rent Roll'!$K4,U$6&lt;='Rent Roll'!$L4),AND(U$6&gt;'Rent Roll'!$M18,U$6&lt;='Rent Roll'!$N18)),
IF('Rent Roll'!$S4='Data Validation'!$D$2,-SUMIF('Monthly Cash Flow'!$F$2:$EG$2,'Commercial Lease'!U$3,'Monthly Cash Flow'!$F$37:$EG$37)*'Rent Roll'!$T4,
IF('Rent Roll'!$S4='Data Validation'!$D$3,('Rent Roll'!$D4*'Rent Roll'!#REF!)+(MAX(-SUMIF($C$96:$C$98,'Data Validation'!$M$2,'Commercial Lease'!U$96:U$98)-'Rent Roll'!$V4,0)*'Rent Roll'!$T4),
IF('Rent Roll'!$S4='Data Validation'!$D$4,'Rent Roll'!$D4*'Rent Roll'!#REF!,
('Rent Roll'!$D4*'Rent Roll'!#REF!)+(SUM((MAX(--SUMIF($D$96:$D$98,'Data Validation'!$M$2,'Commercial Lease'!U$96:U$98)-'Rent Roll'!$V4,0)),
(MAX(-SUMIF('Monthly Cash Flow'!$F$2:$EG$2,'Commercial Lease'!U$3,'Monthly Cash Flow'!$F$25:$EG$25)-'Rent Roll'!#REF!,0)),
(MAX(-SUMIF('Monthly Cash Flow'!$F$2:$EG$2,'Commercial Lease'!U$3,'Monthly Cash Flow'!$F$26:$EG$36)-'Rent Roll'!#REF!,0)))*'Rent Roll'!$T4)))),"-"),"-")</f>
        <v>-</v>
      </c>
      <c r="V38" s="227" t="str">
        <f>IF('Commercial Lease'!V$4='Rent Roll'!$U4,
IF(OR(AND(V$6&gt;'Rent Roll'!$K4,V$6&lt;='Rent Roll'!$L4),AND(V$6&gt;'Rent Roll'!$M18,V$6&lt;='Rent Roll'!$N18)),
IF('Rent Roll'!$S4='Data Validation'!$D$2,-SUMIF('Monthly Cash Flow'!$F$2:$EG$2,'Commercial Lease'!V$3,'Monthly Cash Flow'!$F$37:$EG$37)*'Rent Roll'!$T4,
IF('Rent Roll'!$S4='Data Validation'!$D$3,('Rent Roll'!$D4*'Rent Roll'!#REF!)+(MAX(-SUMIF($C$96:$C$98,'Data Validation'!$M$2,'Commercial Lease'!V$96:V$98)-'Rent Roll'!$V4,0)*'Rent Roll'!$T4),
IF('Rent Roll'!$S4='Data Validation'!$D$4,'Rent Roll'!$D4*'Rent Roll'!#REF!,
('Rent Roll'!$D4*'Rent Roll'!#REF!)+(SUM((MAX(--SUMIF($D$96:$D$98,'Data Validation'!$M$2,'Commercial Lease'!V$96:V$98)-'Rent Roll'!$V4,0)),
(MAX(-SUMIF('Monthly Cash Flow'!$F$2:$EG$2,'Commercial Lease'!V$3,'Monthly Cash Flow'!$F$25:$EG$25)-'Rent Roll'!#REF!,0)),
(MAX(-SUMIF('Monthly Cash Flow'!$F$2:$EG$2,'Commercial Lease'!V$3,'Monthly Cash Flow'!$F$26:$EG$36)-'Rent Roll'!#REF!,0)))*'Rent Roll'!$T4)))),"-"),"-")</f>
        <v>-</v>
      </c>
      <c r="W38" s="227" t="str">
        <f>IF('Commercial Lease'!W$4='Rent Roll'!$U4,
IF(OR(AND(W$6&gt;'Rent Roll'!$K4,W$6&lt;='Rent Roll'!$L4),AND(W$6&gt;'Rent Roll'!$M18,W$6&lt;='Rent Roll'!$N18)),
IF('Rent Roll'!$S4='Data Validation'!$D$2,-SUMIF('Monthly Cash Flow'!$F$2:$EG$2,'Commercial Lease'!W$3,'Monthly Cash Flow'!$F$37:$EG$37)*'Rent Roll'!$T4,
IF('Rent Roll'!$S4='Data Validation'!$D$3,('Rent Roll'!$D4*'Rent Roll'!#REF!)+(MAX(-SUMIF($C$96:$C$98,'Data Validation'!$M$2,'Commercial Lease'!W$96:W$98)-'Rent Roll'!$V4,0)*'Rent Roll'!$T4),
IF('Rent Roll'!$S4='Data Validation'!$D$4,'Rent Roll'!$D4*'Rent Roll'!#REF!,
('Rent Roll'!$D4*'Rent Roll'!#REF!)+(SUM((MAX(--SUMIF($D$96:$D$98,'Data Validation'!$M$2,'Commercial Lease'!W$96:W$98)-'Rent Roll'!$V4,0)),
(MAX(-SUMIF('Monthly Cash Flow'!$F$2:$EG$2,'Commercial Lease'!W$3,'Monthly Cash Flow'!$F$25:$EG$25)-'Rent Roll'!#REF!,0)),
(MAX(-SUMIF('Monthly Cash Flow'!$F$2:$EG$2,'Commercial Lease'!W$3,'Monthly Cash Flow'!$F$26:$EG$36)-'Rent Roll'!#REF!,0)))*'Rent Roll'!$T4)))),"-"),"-")</f>
        <v>-</v>
      </c>
      <c r="X38" s="227" t="e">
        <f>IF('Commercial Lease'!X$4='Rent Roll'!$U4,
IF(OR(AND(X$6&gt;'Rent Roll'!$K4,X$6&lt;='Rent Roll'!$L4),AND(X$6&gt;'Rent Roll'!$M18,X$6&lt;='Rent Roll'!$N18)),
IF('Rent Roll'!$S4='Data Validation'!$D$2,-SUMIF('Monthly Cash Flow'!$F$2:$EG$2,'Commercial Lease'!X$3,'Monthly Cash Flow'!$F$37:$EG$37)*'Rent Roll'!$T4,
IF('Rent Roll'!$S4='Data Validation'!$D$3,('Rent Roll'!$D4*'Rent Roll'!#REF!)+(MAX(-SUMIF($C$96:$C$98,'Data Validation'!$M$2,'Commercial Lease'!X$96:X$98)-'Rent Roll'!$V4,0)*'Rent Roll'!$T4),
IF('Rent Roll'!$S4='Data Validation'!$D$4,'Rent Roll'!$D4*'Rent Roll'!#REF!,
('Rent Roll'!$D4*'Rent Roll'!#REF!)+(SUM((MAX(--SUMIF($D$96:$D$98,'Data Validation'!$M$2,'Commercial Lease'!X$96:X$98)-'Rent Roll'!$V4,0)),
(MAX(-SUMIF('Monthly Cash Flow'!$F$2:$EG$2,'Commercial Lease'!X$3,'Monthly Cash Flow'!$F$25:$EG$25)-'Rent Roll'!#REF!,0)),
(MAX(-SUMIF('Monthly Cash Flow'!$F$2:$EG$2,'Commercial Lease'!X$3,'Monthly Cash Flow'!$F$26:$EG$36)-'Rent Roll'!#REF!,0)))*'Rent Roll'!$T4)))),"-"),"-")</f>
        <v>#REF!</v>
      </c>
      <c r="Y38" s="227" t="str">
        <f>IF('Commercial Lease'!Y$4='Rent Roll'!$U4,
IF(OR(AND(Y$6&gt;'Rent Roll'!$K4,Y$6&lt;='Rent Roll'!$L4),AND(Y$6&gt;'Rent Roll'!$M18,Y$6&lt;='Rent Roll'!$N18)),
IF('Rent Roll'!$S4='Data Validation'!$D$2,-SUMIF('Monthly Cash Flow'!$F$2:$EG$2,'Commercial Lease'!Y$3,'Monthly Cash Flow'!$F$37:$EG$37)*'Rent Roll'!$T4,
IF('Rent Roll'!$S4='Data Validation'!$D$3,('Rent Roll'!$D4*'Rent Roll'!#REF!)+(MAX(-SUMIF($C$96:$C$98,'Data Validation'!$M$2,'Commercial Lease'!Y$96:Y$98)-'Rent Roll'!$V4,0)*'Rent Roll'!$T4),
IF('Rent Roll'!$S4='Data Validation'!$D$4,'Rent Roll'!$D4*'Rent Roll'!#REF!,
('Rent Roll'!$D4*'Rent Roll'!#REF!)+(SUM((MAX(--SUMIF($D$96:$D$98,'Data Validation'!$M$2,'Commercial Lease'!Y$96:Y$98)-'Rent Roll'!$V4,0)),
(MAX(-SUMIF('Monthly Cash Flow'!$F$2:$EG$2,'Commercial Lease'!Y$3,'Monthly Cash Flow'!$F$25:$EG$25)-'Rent Roll'!#REF!,0)),
(MAX(-SUMIF('Monthly Cash Flow'!$F$2:$EG$2,'Commercial Lease'!Y$3,'Monthly Cash Flow'!$F$26:$EG$36)-'Rent Roll'!#REF!,0)))*'Rent Roll'!$T4)))),"-"),"-")</f>
        <v>-</v>
      </c>
      <c r="Z38" s="227" t="str">
        <f>IF('Commercial Lease'!Z$4='Rent Roll'!$U4,
IF(OR(AND(Z$6&gt;'Rent Roll'!$K4,Z$6&lt;='Rent Roll'!$L4),AND(Z$6&gt;'Rent Roll'!$M18,Z$6&lt;='Rent Roll'!$N18)),
IF('Rent Roll'!$S4='Data Validation'!$D$2,-SUMIF('Monthly Cash Flow'!$F$2:$EG$2,'Commercial Lease'!Z$3,'Monthly Cash Flow'!$F$37:$EG$37)*'Rent Roll'!$T4,
IF('Rent Roll'!$S4='Data Validation'!$D$3,('Rent Roll'!$D4*'Rent Roll'!#REF!)+(MAX(-SUMIF($C$96:$C$98,'Data Validation'!$M$2,'Commercial Lease'!Z$96:Z$98)-'Rent Roll'!$V4,0)*'Rent Roll'!$T4),
IF('Rent Roll'!$S4='Data Validation'!$D$4,'Rent Roll'!$D4*'Rent Roll'!#REF!,
('Rent Roll'!$D4*'Rent Roll'!#REF!)+(SUM((MAX(--SUMIF($D$96:$D$98,'Data Validation'!$M$2,'Commercial Lease'!Z$96:Z$98)-'Rent Roll'!$V4,0)),
(MAX(-SUMIF('Monthly Cash Flow'!$F$2:$EG$2,'Commercial Lease'!Z$3,'Monthly Cash Flow'!$F$25:$EG$25)-'Rent Roll'!#REF!,0)),
(MAX(-SUMIF('Monthly Cash Flow'!$F$2:$EG$2,'Commercial Lease'!Z$3,'Monthly Cash Flow'!$F$26:$EG$36)-'Rent Roll'!#REF!,0)))*'Rent Roll'!$T4)))),"-"),"-")</f>
        <v>-</v>
      </c>
      <c r="AA38" s="227" t="str">
        <f>IF('Commercial Lease'!AA$4='Rent Roll'!$U4,
IF(OR(AND(AA$6&gt;'Rent Roll'!$K4,AA$6&lt;='Rent Roll'!$L4),AND(AA$6&gt;'Rent Roll'!$M18,AA$6&lt;='Rent Roll'!$N18)),
IF('Rent Roll'!$S4='Data Validation'!$D$2,-SUMIF('Monthly Cash Flow'!$F$2:$EG$2,'Commercial Lease'!AA$3,'Monthly Cash Flow'!$F$37:$EG$37)*'Rent Roll'!$T4,
IF('Rent Roll'!$S4='Data Validation'!$D$3,('Rent Roll'!$D4*'Rent Roll'!#REF!)+(MAX(-SUMIF($C$96:$C$98,'Data Validation'!$M$2,'Commercial Lease'!AA$96:AA$98)-'Rent Roll'!$V4,0)*'Rent Roll'!$T4),
IF('Rent Roll'!$S4='Data Validation'!$D$4,'Rent Roll'!$D4*'Rent Roll'!#REF!,
('Rent Roll'!$D4*'Rent Roll'!#REF!)+(SUM((MAX(--SUMIF($D$96:$D$98,'Data Validation'!$M$2,'Commercial Lease'!AA$96:AA$98)-'Rent Roll'!$V4,0)),
(MAX(-SUMIF('Monthly Cash Flow'!$F$2:$EG$2,'Commercial Lease'!AA$3,'Monthly Cash Flow'!$F$25:$EG$25)-'Rent Roll'!#REF!,0)),
(MAX(-SUMIF('Monthly Cash Flow'!$F$2:$EG$2,'Commercial Lease'!AA$3,'Monthly Cash Flow'!$F$26:$EG$36)-'Rent Roll'!#REF!,0)))*'Rent Roll'!$T4)))),"-"),"-")</f>
        <v>-</v>
      </c>
      <c r="AB38" s="227" t="str">
        <f>IF('Commercial Lease'!AB$4='Rent Roll'!$U4,
IF(OR(AND(AB$6&gt;'Rent Roll'!$K4,AB$6&lt;='Rent Roll'!$L4),AND(AB$6&gt;'Rent Roll'!$M18,AB$6&lt;='Rent Roll'!$N18)),
IF('Rent Roll'!$S4='Data Validation'!$D$2,-SUMIF('Monthly Cash Flow'!$F$2:$EG$2,'Commercial Lease'!AB$3,'Monthly Cash Flow'!$F$37:$EG$37)*'Rent Roll'!$T4,
IF('Rent Roll'!$S4='Data Validation'!$D$3,('Rent Roll'!$D4*'Rent Roll'!#REF!)+(MAX(-SUMIF($C$96:$C$98,'Data Validation'!$M$2,'Commercial Lease'!AB$96:AB$98)-'Rent Roll'!$V4,0)*'Rent Roll'!$T4),
IF('Rent Roll'!$S4='Data Validation'!$D$4,'Rent Roll'!$D4*'Rent Roll'!#REF!,
('Rent Roll'!$D4*'Rent Roll'!#REF!)+(SUM((MAX(--SUMIF($D$96:$D$98,'Data Validation'!$M$2,'Commercial Lease'!AB$96:AB$98)-'Rent Roll'!$V4,0)),
(MAX(-SUMIF('Monthly Cash Flow'!$F$2:$EG$2,'Commercial Lease'!AB$3,'Monthly Cash Flow'!$F$25:$EG$25)-'Rent Roll'!#REF!,0)),
(MAX(-SUMIF('Monthly Cash Flow'!$F$2:$EG$2,'Commercial Lease'!AB$3,'Monthly Cash Flow'!$F$26:$EG$36)-'Rent Roll'!#REF!,0)))*'Rent Roll'!$T4)))),"-"),"-")</f>
        <v>-</v>
      </c>
      <c r="AC38" s="227" t="str">
        <f>IF('Commercial Lease'!AC$4='Rent Roll'!$U4,
IF(OR(AND(AC$6&gt;'Rent Roll'!$K4,AC$6&lt;='Rent Roll'!$L4),AND(AC$6&gt;'Rent Roll'!$M18,AC$6&lt;='Rent Roll'!$N18)),
IF('Rent Roll'!$S4='Data Validation'!$D$2,-SUMIF('Monthly Cash Flow'!$F$2:$EG$2,'Commercial Lease'!AC$3,'Monthly Cash Flow'!$F$37:$EG$37)*'Rent Roll'!$T4,
IF('Rent Roll'!$S4='Data Validation'!$D$3,('Rent Roll'!$D4*'Rent Roll'!#REF!)+(MAX(-SUMIF($C$96:$C$98,'Data Validation'!$M$2,'Commercial Lease'!AC$96:AC$98)-'Rent Roll'!$V4,0)*'Rent Roll'!$T4),
IF('Rent Roll'!$S4='Data Validation'!$D$4,'Rent Roll'!$D4*'Rent Roll'!#REF!,
('Rent Roll'!$D4*'Rent Roll'!#REF!)+(SUM((MAX(--SUMIF($D$96:$D$98,'Data Validation'!$M$2,'Commercial Lease'!AC$96:AC$98)-'Rent Roll'!$V4,0)),
(MAX(-SUMIF('Monthly Cash Flow'!$F$2:$EG$2,'Commercial Lease'!AC$3,'Monthly Cash Flow'!$F$25:$EG$25)-'Rent Roll'!#REF!,0)),
(MAX(-SUMIF('Monthly Cash Flow'!$F$2:$EG$2,'Commercial Lease'!AC$3,'Monthly Cash Flow'!$F$26:$EG$36)-'Rent Roll'!#REF!,0)))*'Rent Roll'!$T4)))),"-"),"-")</f>
        <v>-</v>
      </c>
      <c r="AD38" s="227" t="str">
        <f>IF('Commercial Lease'!AD$4='Rent Roll'!$U4,
IF(OR(AND(AD$6&gt;'Rent Roll'!$K4,AD$6&lt;='Rent Roll'!$L4),AND(AD$6&gt;'Rent Roll'!$M18,AD$6&lt;='Rent Roll'!$N18)),
IF('Rent Roll'!$S4='Data Validation'!$D$2,-SUMIF('Monthly Cash Flow'!$F$2:$EG$2,'Commercial Lease'!AD$3,'Monthly Cash Flow'!$F$37:$EG$37)*'Rent Roll'!$T4,
IF('Rent Roll'!$S4='Data Validation'!$D$3,('Rent Roll'!$D4*'Rent Roll'!#REF!)+(MAX(-SUMIF($C$96:$C$98,'Data Validation'!$M$2,'Commercial Lease'!AD$96:AD$98)-'Rent Roll'!$V4,0)*'Rent Roll'!$T4),
IF('Rent Roll'!$S4='Data Validation'!$D$4,'Rent Roll'!$D4*'Rent Roll'!#REF!,
('Rent Roll'!$D4*'Rent Roll'!#REF!)+(SUM((MAX(--SUMIF($D$96:$D$98,'Data Validation'!$M$2,'Commercial Lease'!AD$96:AD$98)-'Rent Roll'!$V4,0)),
(MAX(-SUMIF('Monthly Cash Flow'!$F$2:$EG$2,'Commercial Lease'!AD$3,'Monthly Cash Flow'!$F$25:$EG$25)-'Rent Roll'!#REF!,0)),
(MAX(-SUMIF('Monthly Cash Flow'!$F$2:$EG$2,'Commercial Lease'!AD$3,'Monthly Cash Flow'!$F$26:$EG$36)-'Rent Roll'!#REF!,0)))*'Rent Roll'!$T4)))),"-"),"-")</f>
        <v>-</v>
      </c>
      <c r="AE38" s="227" t="str">
        <f>IF('Commercial Lease'!AE$4='Rent Roll'!$U4,
IF(OR(AND(AE$6&gt;'Rent Roll'!$K4,AE$6&lt;='Rent Roll'!$L4),AND(AE$6&gt;'Rent Roll'!$M18,AE$6&lt;='Rent Roll'!$N18)),
IF('Rent Roll'!$S4='Data Validation'!$D$2,-SUMIF('Monthly Cash Flow'!$F$2:$EG$2,'Commercial Lease'!AE$3,'Monthly Cash Flow'!$F$37:$EG$37)*'Rent Roll'!$T4,
IF('Rent Roll'!$S4='Data Validation'!$D$3,('Rent Roll'!$D4*'Rent Roll'!#REF!)+(MAX(-SUMIF($C$96:$C$98,'Data Validation'!$M$2,'Commercial Lease'!AE$96:AE$98)-'Rent Roll'!$V4,0)*'Rent Roll'!$T4),
IF('Rent Roll'!$S4='Data Validation'!$D$4,'Rent Roll'!$D4*'Rent Roll'!#REF!,
('Rent Roll'!$D4*'Rent Roll'!#REF!)+(SUM((MAX(--SUMIF($D$96:$D$98,'Data Validation'!$M$2,'Commercial Lease'!AE$96:AE$98)-'Rent Roll'!$V4,0)),
(MAX(-SUMIF('Monthly Cash Flow'!$F$2:$EG$2,'Commercial Lease'!AE$3,'Monthly Cash Flow'!$F$25:$EG$25)-'Rent Roll'!#REF!,0)),
(MAX(-SUMIF('Monthly Cash Flow'!$F$2:$EG$2,'Commercial Lease'!AE$3,'Monthly Cash Flow'!$F$26:$EG$36)-'Rent Roll'!#REF!,0)))*'Rent Roll'!$T4)))),"-"),"-")</f>
        <v>-</v>
      </c>
      <c r="AF38" s="227" t="str">
        <f>IF('Commercial Lease'!AF$4='Rent Roll'!$U4,
IF(OR(AND(AF$6&gt;'Rent Roll'!$K4,AF$6&lt;='Rent Roll'!$L4),AND(AF$6&gt;'Rent Roll'!$M18,AF$6&lt;='Rent Roll'!$N18)),
IF('Rent Roll'!$S4='Data Validation'!$D$2,-SUMIF('Monthly Cash Flow'!$F$2:$EG$2,'Commercial Lease'!AF$3,'Monthly Cash Flow'!$F$37:$EG$37)*'Rent Roll'!$T4,
IF('Rent Roll'!$S4='Data Validation'!$D$3,('Rent Roll'!$D4*'Rent Roll'!#REF!)+(MAX(-SUMIF($C$96:$C$98,'Data Validation'!$M$2,'Commercial Lease'!AF$96:AF$98)-'Rent Roll'!$V4,0)*'Rent Roll'!$T4),
IF('Rent Roll'!$S4='Data Validation'!$D$4,'Rent Roll'!$D4*'Rent Roll'!#REF!,
('Rent Roll'!$D4*'Rent Roll'!#REF!)+(SUM((MAX(--SUMIF($D$96:$D$98,'Data Validation'!$M$2,'Commercial Lease'!AF$96:AF$98)-'Rent Roll'!$V4,0)),
(MAX(-SUMIF('Monthly Cash Flow'!$F$2:$EG$2,'Commercial Lease'!AF$3,'Monthly Cash Flow'!$F$25:$EG$25)-'Rent Roll'!#REF!,0)),
(MAX(-SUMIF('Monthly Cash Flow'!$F$2:$EG$2,'Commercial Lease'!AF$3,'Monthly Cash Flow'!$F$26:$EG$36)-'Rent Roll'!#REF!,0)))*'Rent Roll'!$T4)))),"-"),"-")</f>
        <v>-</v>
      </c>
      <c r="AG38" s="227" t="str">
        <f>IF('Commercial Lease'!AG$4='Rent Roll'!$U4,
IF(OR(AND(AG$6&gt;'Rent Roll'!$K4,AG$6&lt;='Rent Roll'!$L4),AND(AG$6&gt;'Rent Roll'!$M18,AG$6&lt;='Rent Roll'!$N18)),
IF('Rent Roll'!$S4='Data Validation'!$D$2,-SUMIF('Monthly Cash Flow'!$F$2:$EG$2,'Commercial Lease'!AG$3,'Monthly Cash Flow'!$F$37:$EG$37)*'Rent Roll'!$T4,
IF('Rent Roll'!$S4='Data Validation'!$D$3,('Rent Roll'!$D4*'Rent Roll'!#REF!)+(MAX(-SUMIF($C$96:$C$98,'Data Validation'!$M$2,'Commercial Lease'!AG$96:AG$98)-'Rent Roll'!$V4,0)*'Rent Roll'!$T4),
IF('Rent Roll'!$S4='Data Validation'!$D$4,'Rent Roll'!$D4*'Rent Roll'!#REF!,
('Rent Roll'!$D4*'Rent Roll'!#REF!)+(SUM((MAX(--SUMIF($D$96:$D$98,'Data Validation'!$M$2,'Commercial Lease'!AG$96:AG$98)-'Rent Roll'!$V4,0)),
(MAX(-SUMIF('Monthly Cash Flow'!$F$2:$EG$2,'Commercial Lease'!AG$3,'Monthly Cash Flow'!$F$25:$EG$25)-'Rent Roll'!#REF!,0)),
(MAX(-SUMIF('Monthly Cash Flow'!$F$2:$EG$2,'Commercial Lease'!AG$3,'Monthly Cash Flow'!$F$26:$EG$36)-'Rent Roll'!#REF!,0)))*'Rent Roll'!$T4)))),"-"),"-")</f>
        <v>-</v>
      </c>
      <c r="AH38" s="227" t="str">
        <f>IF('Commercial Lease'!AH$4='Rent Roll'!$U4,
IF(OR(AND(AH$6&gt;'Rent Roll'!$K4,AH$6&lt;='Rent Roll'!$L4),AND(AH$6&gt;'Rent Roll'!$M18,AH$6&lt;='Rent Roll'!$N18)),
IF('Rent Roll'!$S4='Data Validation'!$D$2,-SUMIF('Monthly Cash Flow'!$F$2:$EG$2,'Commercial Lease'!AH$3,'Monthly Cash Flow'!$F$37:$EG$37)*'Rent Roll'!$T4,
IF('Rent Roll'!$S4='Data Validation'!$D$3,('Rent Roll'!$D4*'Rent Roll'!#REF!)+(MAX(-SUMIF($C$96:$C$98,'Data Validation'!$M$2,'Commercial Lease'!AH$96:AH$98)-'Rent Roll'!$V4,0)*'Rent Roll'!$T4),
IF('Rent Roll'!$S4='Data Validation'!$D$4,'Rent Roll'!$D4*'Rent Roll'!#REF!,
('Rent Roll'!$D4*'Rent Roll'!#REF!)+(SUM((MAX(--SUMIF($D$96:$D$98,'Data Validation'!$M$2,'Commercial Lease'!AH$96:AH$98)-'Rent Roll'!$V4,0)),
(MAX(-SUMIF('Monthly Cash Flow'!$F$2:$EG$2,'Commercial Lease'!AH$3,'Monthly Cash Flow'!$F$25:$EG$25)-'Rent Roll'!#REF!,0)),
(MAX(-SUMIF('Monthly Cash Flow'!$F$2:$EG$2,'Commercial Lease'!AH$3,'Monthly Cash Flow'!$F$26:$EG$36)-'Rent Roll'!#REF!,0)))*'Rent Roll'!$T4)))),"-"),"-")</f>
        <v>-</v>
      </c>
      <c r="AI38" s="227" t="str">
        <f>IF('Commercial Lease'!AI$4='Rent Roll'!$U4,
IF(OR(AND(AI$6&gt;'Rent Roll'!$K4,AI$6&lt;='Rent Roll'!$L4),AND(AI$6&gt;'Rent Roll'!$M18,AI$6&lt;='Rent Roll'!$N18)),
IF('Rent Roll'!$S4='Data Validation'!$D$2,-SUMIF('Monthly Cash Flow'!$F$2:$EG$2,'Commercial Lease'!AI$3,'Monthly Cash Flow'!$F$37:$EG$37)*'Rent Roll'!$T4,
IF('Rent Roll'!$S4='Data Validation'!$D$3,('Rent Roll'!$D4*'Rent Roll'!#REF!)+(MAX(-SUMIF($C$96:$C$98,'Data Validation'!$M$2,'Commercial Lease'!AI$96:AI$98)-'Rent Roll'!$V4,0)*'Rent Roll'!$T4),
IF('Rent Roll'!$S4='Data Validation'!$D$4,'Rent Roll'!$D4*'Rent Roll'!#REF!,
('Rent Roll'!$D4*'Rent Roll'!#REF!)+(SUM((MAX(--SUMIF($D$96:$D$98,'Data Validation'!$M$2,'Commercial Lease'!AI$96:AI$98)-'Rent Roll'!$V4,0)),
(MAX(-SUMIF('Monthly Cash Flow'!$F$2:$EG$2,'Commercial Lease'!AI$3,'Monthly Cash Flow'!$F$25:$EG$25)-'Rent Roll'!#REF!,0)),
(MAX(-SUMIF('Monthly Cash Flow'!$F$2:$EG$2,'Commercial Lease'!AI$3,'Monthly Cash Flow'!$F$26:$EG$36)-'Rent Roll'!#REF!,0)))*'Rent Roll'!$T4)))),"-"),"-")</f>
        <v>-</v>
      </c>
      <c r="AJ38" s="227" t="e">
        <f>IF('Commercial Lease'!AJ$4='Rent Roll'!$U4,
IF(OR(AND(AJ$6&gt;'Rent Roll'!$K4,AJ$6&lt;='Rent Roll'!$L4),AND(AJ$6&gt;'Rent Roll'!$M18,AJ$6&lt;='Rent Roll'!$N18)),
IF('Rent Roll'!$S4='Data Validation'!$D$2,-SUMIF('Monthly Cash Flow'!$F$2:$EG$2,'Commercial Lease'!AJ$3,'Monthly Cash Flow'!$F$37:$EG$37)*'Rent Roll'!$T4,
IF('Rent Roll'!$S4='Data Validation'!$D$3,('Rent Roll'!$D4*'Rent Roll'!#REF!)+(MAX(-SUMIF($C$96:$C$98,'Data Validation'!$M$2,'Commercial Lease'!AJ$96:AJ$98)-'Rent Roll'!$V4,0)*'Rent Roll'!$T4),
IF('Rent Roll'!$S4='Data Validation'!$D$4,'Rent Roll'!$D4*'Rent Roll'!#REF!,
('Rent Roll'!$D4*'Rent Roll'!#REF!)+(SUM((MAX(--SUMIF($D$96:$D$98,'Data Validation'!$M$2,'Commercial Lease'!AJ$96:AJ$98)-'Rent Roll'!$V4,0)),
(MAX(-SUMIF('Monthly Cash Flow'!$F$2:$EG$2,'Commercial Lease'!AJ$3,'Monthly Cash Flow'!$F$25:$EG$25)-'Rent Roll'!#REF!,0)),
(MAX(-SUMIF('Monthly Cash Flow'!$F$2:$EG$2,'Commercial Lease'!AJ$3,'Monthly Cash Flow'!$F$26:$EG$36)-'Rent Roll'!#REF!,0)))*'Rent Roll'!$T4)))),"-"),"-")</f>
        <v>#REF!</v>
      </c>
      <c r="AK38" s="227" t="str">
        <f>IF('Commercial Lease'!AK$4='Rent Roll'!$U4,
IF(OR(AND(AK$6&gt;'Rent Roll'!$K4,AK$6&lt;='Rent Roll'!$L4),AND(AK$6&gt;'Rent Roll'!$M18,AK$6&lt;='Rent Roll'!$N18)),
IF('Rent Roll'!$S4='Data Validation'!$D$2,-SUMIF('Monthly Cash Flow'!$F$2:$EG$2,'Commercial Lease'!AK$3,'Monthly Cash Flow'!$F$37:$EG$37)*'Rent Roll'!$T4,
IF('Rent Roll'!$S4='Data Validation'!$D$3,('Rent Roll'!$D4*'Rent Roll'!#REF!)+(MAX(-SUMIF($C$96:$C$98,'Data Validation'!$M$2,'Commercial Lease'!AK$96:AK$98)-'Rent Roll'!$V4,0)*'Rent Roll'!$T4),
IF('Rent Roll'!$S4='Data Validation'!$D$4,'Rent Roll'!$D4*'Rent Roll'!#REF!,
('Rent Roll'!$D4*'Rent Roll'!#REF!)+(SUM((MAX(--SUMIF($D$96:$D$98,'Data Validation'!$M$2,'Commercial Lease'!AK$96:AK$98)-'Rent Roll'!$V4,0)),
(MAX(-SUMIF('Monthly Cash Flow'!$F$2:$EG$2,'Commercial Lease'!AK$3,'Monthly Cash Flow'!$F$25:$EG$25)-'Rent Roll'!#REF!,0)),
(MAX(-SUMIF('Monthly Cash Flow'!$F$2:$EG$2,'Commercial Lease'!AK$3,'Monthly Cash Flow'!$F$26:$EG$36)-'Rent Roll'!#REF!,0)))*'Rent Roll'!$T4)))),"-"),"-")</f>
        <v>-</v>
      </c>
      <c r="AL38" s="227" t="str">
        <f>IF('Commercial Lease'!AL$4='Rent Roll'!$U4,
IF(OR(AND(AL$6&gt;'Rent Roll'!$K4,AL$6&lt;='Rent Roll'!$L4),AND(AL$6&gt;'Rent Roll'!$M18,AL$6&lt;='Rent Roll'!$N18)),
IF('Rent Roll'!$S4='Data Validation'!$D$2,-SUMIF('Monthly Cash Flow'!$F$2:$EG$2,'Commercial Lease'!AL$3,'Monthly Cash Flow'!$F$37:$EG$37)*'Rent Roll'!$T4,
IF('Rent Roll'!$S4='Data Validation'!$D$3,('Rent Roll'!$D4*'Rent Roll'!#REF!)+(MAX(-SUMIF($C$96:$C$98,'Data Validation'!$M$2,'Commercial Lease'!AL$96:AL$98)-'Rent Roll'!$V4,0)*'Rent Roll'!$T4),
IF('Rent Roll'!$S4='Data Validation'!$D$4,'Rent Roll'!$D4*'Rent Roll'!#REF!,
('Rent Roll'!$D4*'Rent Roll'!#REF!)+(SUM((MAX(--SUMIF($D$96:$D$98,'Data Validation'!$M$2,'Commercial Lease'!AL$96:AL$98)-'Rent Roll'!$V4,0)),
(MAX(-SUMIF('Monthly Cash Flow'!$F$2:$EG$2,'Commercial Lease'!AL$3,'Monthly Cash Flow'!$F$25:$EG$25)-'Rent Roll'!#REF!,0)),
(MAX(-SUMIF('Monthly Cash Flow'!$F$2:$EG$2,'Commercial Lease'!AL$3,'Monthly Cash Flow'!$F$26:$EG$36)-'Rent Roll'!#REF!,0)))*'Rent Roll'!$T4)))),"-"),"-")</f>
        <v>-</v>
      </c>
      <c r="AM38" s="227" t="str">
        <f>IF('Commercial Lease'!AM$4='Rent Roll'!$U4,
IF(OR(AND(AM$6&gt;'Rent Roll'!$K4,AM$6&lt;='Rent Roll'!$L4),AND(AM$6&gt;'Rent Roll'!$M18,AM$6&lt;='Rent Roll'!$N18)),
IF('Rent Roll'!$S4='Data Validation'!$D$2,-SUMIF('Monthly Cash Flow'!$F$2:$EG$2,'Commercial Lease'!AM$3,'Monthly Cash Flow'!$F$37:$EG$37)*'Rent Roll'!$T4,
IF('Rent Roll'!$S4='Data Validation'!$D$3,('Rent Roll'!$D4*'Rent Roll'!#REF!)+(MAX(-SUMIF($C$96:$C$98,'Data Validation'!$M$2,'Commercial Lease'!AM$96:AM$98)-'Rent Roll'!$V4,0)*'Rent Roll'!$T4),
IF('Rent Roll'!$S4='Data Validation'!$D$4,'Rent Roll'!$D4*'Rent Roll'!#REF!,
('Rent Roll'!$D4*'Rent Roll'!#REF!)+(SUM((MAX(--SUMIF($D$96:$D$98,'Data Validation'!$M$2,'Commercial Lease'!AM$96:AM$98)-'Rent Roll'!$V4,0)),
(MAX(-SUMIF('Monthly Cash Flow'!$F$2:$EG$2,'Commercial Lease'!AM$3,'Monthly Cash Flow'!$F$25:$EG$25)-'Rent Roll'!#REF!,0)),
(MAX(-SUMIF('Monthly Cash Flow'!$F$2:$EG$2,'Commercial Lease'!AM$3,'Monthly Cash Flow'!$F$26:$EG$36)-'Rent Roll'!#REF!,0)))*'Rent Roll'!$T4)))),"-"),"-")</f>
        <v>-</v>
      </c>
      <c r="AN38" s="227" t="str">
        <f>IF('Commercial Lease'!AN$4='Rent Roll'!$U4,
IF(OR(AND(AN$6&gt;'Rent Roll'!$K4,AN$6&lt;='Rent Roll'!$L4),AND(AN$6&gt;'Rent Roll'!$M18,AN$6&lt;='Rent Roll'!$N18)),
IF('Rent Roll'!$S4='Data Validation'!$D$2,-SUMIF('Monthly Cash Flow'!$F$2:$EG$2,'Commercial Lease'!AN$3,'Monthly Cash Flow'!$F$37:$EG$37)*'Rent Roll'!$T4,
IF('Rent Roll'!$S4='Data Validation'!$D$3,('Rent Roll'!$D4*'Rent Roll'!#REF!)+(MAX(-SUMIF($C$96:$C$98,'Data Validation'!$M$2,'Commercial Lease'!AN$96:AN$98)-'Rent Roll'!$V4,0)*'Rent Roll'!$T4),
IF('Rent Roll'!$S4='Data Validation'!$D$4,'Rent Roll'!$D4*'Rent Roll'!#REF!,
('Rent Roll'!$D4*'Rent Roll'!#REF!)+(SUM((MAX(--SUMIF($D$96:$D$98,'Data Validation'!$M$2,'Commercial Lease'!AN$96:AN$98)-'Rent Roll'!$V4,0)),
(MAX(-SUMIF('Monthly Cash Flow'!$F$2:$EG$2,'Commercial Lease'!AN$3,'Monthly Cash Flow'!$F$25:$EG$25)-'Rent Roll'!#REF!,0)),
(MAX(-SUMIF('Monthly Cash Flow'!$F$2:$EG$2,'Commercial Lease'!AN$3,'Monthly Cash Flow'!$F$26:$EG$36)-'Rent Roll'!#REF!,0)))*'Rent Roll'!$T4)))),"-"),"-")</f>
        <v>-</v>
      </c>
      <c r="AO38" s="227" t="str">
        <f>IF('Commercial Lease'!AO$4='Rent Roll'!$U4,
IF(OR(AND(AO$6&gt;'Rent Roll'!$K4,AO$6&lt;='Rent Roll'!$L4),AND(AO$6&gt;'Rent Roll'!$M18,AO$6&lt;='Rent Roll'!$N18)),
IF('Rent Roll'!$S4='Data Validation'!$D$2,-SUMIF('Monthly Cash Flow'!$F$2:$EG$2,'Commercial Lease'!AO$3,'Monthly Cash Flow'!$F$37:$EG$37)*'Rent Roll'!$T4,
IF('Rent Roll'!$S4='Data Validation'!$D$3,('Rent Roll'!$D4*'Rent Roll'!#REF!)+(MAX(-SUMIF($C$96:$C$98,'Data Validation'!$M$2,'Commercial Lease'!AO$96:AO$98)-'Rent Roll'!$V4,0)*'Rent Roll'!$T4),
IF('Rent Roll'!$S4='Data Validation'!$D$4,'Rent Roll'!$D4*'Rent Roll'!#REF!,
('Rent Roll'!$D4*'Rent Roll'!#REF!)+(SUM((MAX(--SUMIF($D$96:$D$98,'Data Validation'!$M$2,'Commercial Lease'!AO$96:AO$98)-'Rent Roll'!$V4,0)),
(MAX(-SUMIF('Monthly Cash Flow'!$F$2:$EG$2,'Commercial Lease'!AO$3,'Monthly Cash Flow'!$F$25:$EG$25)-'Rent Roll'!#REF!,0)),
(MAX(-SUMIF('Monthly Cash Flow'!$F$2:$EG$2,'Commercial Lease'!AO$3,'Monthly Cash Flow'!$F$26:$EG$36)-'Rent Roll'!#REF!,0)))*'Rent Roll'!$T4)))),"-"),"-")</f>
        <v>-</v>
      </c>
      <c r="AP38" s="227" t="str">
        <f>IF('Commercial Lease'!AP$4='Rent Roll'!$U4,
IF(OR(AND(AP$6&gt;'Rent Roll'!$K4,AP$6&lt;='Rent Roll'!$L4),AND(AP$6&gt;'Rent Roll'!$M18,AP$6&lt;='Rent Roll'!$N18)),
IF('Rent Roll'!$S4='Data Validation'!$D$2,-SUMIF('Monthly Cash Flow'!$F$2:$EG$2,'Commercial Lease'!AP$3,'Monthly Cash Flow'!$F$37:$EG$37)*'Rent Roll'!$T4,
IF('Rent Roll'!$S4='Data Validation'!$D$3,('Rent Roll'!$D4*'Rent Roll'!#REF!)+(MAX(-SUMIF($C$96:$C$98,'Data Validation'!$M$2,'Commercial Lease'!AP$96:AP$98)-'Rent Roll'!$V4,0)*'Rent Roll'!$T4),
IF('Rent Roll'!$S4='Data Validation'!$D$4,'Rent Roll'!$D4*'Rent Roll'!#REF!,
('Rent Roll'!$D4*'Rent Roll'!#REF!)+(SUM((MAX(--SUMIF($D$96:$D$98,'Data Validation'!$M$2,'Commercial Lease'!AP$96:AP$98)-'Rent Roll'!$V4,0)),
(MAX(-SUMIF('Monthly Cash Flow'!$F$2:$EG$2,'Commercial Lease'!AP$3,'Monthly Cash Flow'!$F$25:$EG$25)-'Rent Roll'!#REF!,0)),
(MAX(-SUMIF('Monthly Cash Flow'!$F$2:$EG$2,'Commercial Lease'!AP$3,'Monthly Cash Flow'!$F$26:$EG$36)-'Rent Roll'!#REF!,0)))*'Rent Roll'!$T4)))),"-"),"-")</f>
        <v>-</v>
      </c>
      <c r="AQ38" s="227" t="str">
        <f>IF('Commercial Lease'!AQ$4='Rent Roll'!$U4,
IF(OR(AND(AQ$6&gt;'Rent Roll'!$K4,AQ$6&lt;='Rent Roll'!$L4),AND(AQ$6&gt;'Rent Roll'!$M18,AQ$6&lt;='Rent Roll'!$N18)),
IF('Rent Roll'!$S4='Data Validation'!$D$2,-SUMIF('Monthly Cash Flow'!$F$2:$EG$2,'Commercial Lease'!AQ$3,'Monthly Cash Flow'!$F$37:$EG$37)*'Rent Roll'!$T4,
IF('Rent Roll'!$S4='Data Validation'!$D$3,('Rent Roll'!$D4*'Rent Roll'!#REF!)+(MAX(-SUMIF($C$96:$C$98,'Data Validation'!$M$2,'Commercial Lease'!AQ$96:AQ$98)-'Rent Roll'!$V4,0)*'Rent Roll'!$T4),
IF('Rent Roll'!$S4='Data Validation'!$D$4,'Rent Roll'!$D4*'Rent Roll'!#REF!,
('Rent Roll'!$D4*'Rent Roll'!#REF!)+(SUM((MAX(--SUMIF($D$96:$D$98,'Data Validation'!$M$2,'Commercial Lease'!AQ$96:AQ$98)-'Rent Roll'!$V4,0)),
(MAX(-SUMIF('Monthly Cash Flow'!$F$2:$EG$2,'Commercial Lease'!AQ$3,'Monthly Cash Flow'!$F$25:$EG$25)-'Rent Roll'!#REF!,0)),
(MAX(-SUMIF('Monthly Cash Flow'!$F$2:$EG$2,'Commercial Lease'!AQ$3,'Monthly Cash Flow'!$F$26:$EG$36)-'Rent Roll'!#REF!,0)))*'Rent Roll'!$T4)))),"-"),"-")</f>
        <v>-</v>
      </c>
      <c r="AR38" s="227" t="str">
        <f>IF('Commercial Lease'!AR$4='Rent Roll'!$U4,
IF(OR(AND(AR$6&gt;'Rent Roll'!$K4,AR$6&lt;='Rent Roll'!$L4),AND(AR$6&gt;'Rent Roll'!$M18,AR$6&lt;='Rent Roll'!$N18)),
IF('Rent Roll'!$S4='Data Validation'!$D$2,-SUMIF('Monthly Cash Flow'!$F$2:$EG$2,'Commercial Lease'!AR$3,'Monthly Cash Flow'!$F$37:$EG$37)*'Rent Roll'!$T4,
IF('Rent Roll'!$S4='Data Validation'!$D$3,('Rent Roll'!$D4*'Rent Roll'!#REF!)+(MAX(-SUMIF($C$96:$C$98,'Data Validation'!$M$2,'Commercial Lease'!AR$96:AR$98)-'Rent Roll'!$V4,0)*'Rent Roll'!$T4),
IF('Rent Roll'!$S4='Data Validation'!$D$4,'Rent Roll'!$D4*'Rent Roll'!#REF!,
('Rent Roll'!$D4*'Rent Roll'!#REF!)+(SUM((MAX(--SUMIF($D$96:$D$98,'Data Validation'!$M$2,'Commercial Lease'!AR$96:AR$98)-'Rent Roll'!$V4,0)),
(MAX(-SUMIF('Monthly Cash Flow'!$F$2:$EG$2,'Commercial Lease'!AR$3,'Monthly Cash Flow'!$F$25:$EG$25)-'Rent Roll'!#REF!,0)),
(MAX(-SUMIF('Monthly Cash Flow'!$F$2:$EG$2,'Commercial Lease'!AR$3,'Monthly Cash Flow'!$F$26:$EG$36)-'Rent Roll'!#REF!,0)))*'Rent Roll'!$T4)))),"-"),"-")</f>
        <v>-</v>
      </c>
      <c r="AS38" s="227" t="str">
        <f>IF('Commercial Lease'!AS$4='Rent Roll'!$U4,
IF(OR(AND(AS$6&gt;'Rent Roll'!$K4,AS$6&lt;='Rent Roll'!$L4),AND(AS$6&gt;'Rent Roll'!$M18,AS$6&lt;='Rent Roll'!$N18)),
IF('Rent Roll'!$S4='Data Validation'!$D$2,-SUMIF('Monthly Cash Flow'!$F$2:$EG$2,'Commercial Lease'!AS$3,'Monthly Cash Flow'!$F$37:$EG$37)*'Rent Roll'!$T4,
IF('Rent Roll'!$S4='Data Validation'!$D$3,('Rent Roll'!$D4*'Rent Roll'!#REF!)+(MAX(-SUMIF($C$96:$C$98,'Data Validation'!$M$2,'Commercial Lease'!AS$96:AS$98)-'Rent Roll'!$V4,0)*'Rent Roll'!$T4),
IF('Rent Roll'!$S4='Data Validation'!$D$4,'Rent Roll'!$D4*'Rent Roll'!#REF!,
('Rent Roll'!$D4*'Rent Roll'!#REF!)+(SUM((MAX(--SUMIF($D$96:$D$98,'Data Validation'!$M$2,'Commercial Lease'!AS$96:AS$98)-'Rent Roll'!$V4,0)),
(MAX(-SUMIF('Monthly Cash Flow'!$F$2:$EG$2,'Commercial Lease'!AS$3,'Monthly Cash Flow'!$F$25:$EG$25)-'Rent Roll'!#REF!,0)),
(MAX(-SUMIF('Monthly Cash Flow'!$F$2:$EG$2,'Commercial Lease'!AS$3,'Monthly Cash Flow'!$F$26:$EG$36)-'Rent Roll'!#REF!,0)))*'Rent Roll'!$T4)))),"-"),"-")</f>
        <v>-</v>
      </c>
      <c r="AT38" s="227" t="str">
        <f>IF('Commercial Lease'!AT$4='Rent Roll'!$U4,
IF(OR(AND(AT$6&gt;'Rent Roll'!$K4,AT$6&lt;='Rent Roll'!$L4),AND(AT$6&gt;'Rent Roll'!$M18,AT$6&lt;='Rent Roll'!$N18)),
IF('Rent Roll'!$S4='Data Validation'!$D$2,-SUMIF('Monthly Cash Flow'!$F$2:$EG$2,'Commercial Lease'!AT$3,'Monthly Cash Flow'!$F$37:$EG$37)*'Rent Roll'!$T4,
IF('Rent Roll'!$S4='Data Validation'!$D$3,('Rent Roll'!$D4*'Rent Roll'!#REF!)+(MAX(-SUMIF($C$96:$C$98,'Data Validation'!$M$2,'Commercial Lease'!AT$96:AT$98)-'Rent Roll'!$V4,0)*'Rent Roll'!$T4),
IF('Rent Roll'!$S4='Data Validation'!$D$4,'Rent Roll'!$D4*'Rent Roll'!#REF!,
('Rent Roll'!$D4*'Rent Roll'!#REF!)+(SUM((MAX(--SUMIF($D$96:$D$98,'Data Validation'!$M$2,'Commercial Lease'!AT$96:AT$98)-'Rent Roll'!$V4,0)),
(MAX(-SUMIF('Monthly Cash Flow'!$F$2:$EG$2,'Commercial Lease'!AT$3,'Monthly Cash Flow'!$F$25:$EG$25)-'Rent Roll'!#REF!,0)),
(MAX(-SUMIF('Monthly Cash Flow'!$F$2:$EG$2,'Commercial Lease'!AT$3,'Monthly Cash Flow'!$F$26:$EG$36)-'Rent Roll'!#REF!,0)))*'Rent Roll'!$T4)))),"-"),"-")</f>
        <v>-</v>
      </c>
      <c r="AU38" s="227" t="str">
        <f>IF('Commercial Lease'!AU$4='Rent Roll'!$U4,
IF(OR(AND(AU$6&gt;'Rent Roll'!$K4,AU$6&lt;='Rent Roll'!$L4),AND(AU$6&gt;'Rent Roll'!$M18,AU$6&lt;='Rent Roll'!$N18)),
IF('Rent Roll'!$S4='Data Validation'!$D$2,-SUMIF('Monthly Cash Flow'!$F$2:$EG$2,'Commercial Lease'!AU$3,'Monthly Cash Flow'!$F$37:$EG$37)*'Rent Roll'!$T4,
IF('Rent Roll'!$S4='Data Validation'!$D$3,('Rent Roll'!$D4*'Rent Roll'!#REF!)+(MAX(-SUMIF($C$96:$C$98,'Data Validation'!$M$2,'Commercial Lease'!AU$96:AU$98)-'Rent Roll'!$V4,0)*'Rent Roll'!$T4),
IF('Rent Roll'!$S4='Data Validation'!$D$4,'Rent Roll'!$D4*'Rent Roll'!#REF!,
('Rent Roll'!$D4*'Rent Roll'!#REF!)+(SUM((MAX(--SUMIF($D$96:$D$98,'Data Validation'!$M$2,'Commercial Lease'!AU$96:AU$98)-'Rent Roll'!$V4,0)),
(MAX(-SUMIF('Monthly Cash Flow'!$F$2:$EG$2,'Commercial Lease'!AU$3,'Monthly Cash Flow'!$F$25:$EG$25)-'Rent Roll'!#REF!,0)),
(MAX(-SUMIF('Monthly Cash Flow'!$F$2:$EG$2,'Commercial Lease'!AU$3,'Monthly Cash Flow'!$F$26:$EG$36)-'Rent Roll'!#REF!,0)))*'Rent Roll'!$T4)))),"-"),"-")</f>
        <v>-</v>
      </c>
      <c r="AV38" s="227" t="e">
        <f>IF('Commercial Lease'!AV$4='Rent Roll'!$U4,
IF(OR(AND(AV$6&gt;'Rent Roll'!$K4,AV$6&lt;='Rent Roll'!$L4),AND(AV$6&gt;'Rent Roll'!$M18,AV$6&lt;='Rent Roll'!$N18)),
IF('Rent Roll'!$S4='Data Validation'!$D$2,-SUMIF('Monthly Cash Flow'!$F$2:$EG$2,'Commercial Lease'!AV$3,'Monthly Cash Flow'!$F$37:$EG$37)*'Rent Roll'!$T4,
IF('Rent Roll'!$S4='Data Validation'!$D$3,('Rent Roll'!$D4*'Rent Roll'!#REF!)+(MAX(-SUMIF($C$96:$C$98,'Data Validation'!$M$2,'Commercial Lease'!AV$96:AV$98)-'Rent Roll'!$V4,0)*'Rent Roll'!$T4),
IF('Rent Roll'!$S4='Data Validation'!$D$4,'Rent Roll'!$D4*'Rent Roll'!#REF!,
('Rent Roll'!$D4*'Rent Roll'!#REF!)+(SUM((MAX(--SUMIF($D$96:$D$98,'Data Validation'!$M$2,'Commercial Lease'!AV$96:AV$98)-'Rent Roll'!$V4,0)),
(MAX(-SUMIF('Monthly Cash Flow'!$F$2:$EG$2,'Commercial Lease'!AV$3,'Monthly Cash Flow'!$F$25:$EG$25)-'Rent Roll'!#REF!,0)),
(MAX(-SUMIF('Monthly Cash Flow'!$F$2:$EG$2,'Commercial Lease'!AV$3,'Monthly Cash Flow'!$F$26:$EG$36)-'Rent Roll'!#REF!,0)))*'Rent Roll'!$T4)))),"-"),"-")</f>
        <v>#REF!</v>
      </c>
      <c r="AW38" s="227" t="str">
        <f>IF('Commercial Lease'!AW$4='Rent Roll'!$U4,
IF(OR(AND(AW$6&gt;'Rent Roll'!$K4,AW$6&lt;='Rent Roll'!$L4),AND(AW$6&gt;'Rent Roll'!$M18,AW$6&lt;='Rent Roll'!$N18)),
IF('Rent Roll'!$S4='Data Validation'!$D$2,-SUMIF('Monthly Cash Flow'!$F$2:$EG$2,'Commercial Lease'!AW$3,'Monthly Cash Flow'!$F$37:$EG$37)*'Rent Roll'!$T4,
IF('Rent Roll'!$S4='Data Validation'!$D$3,('Rent Roll'!$D4*'Rent Roll'!#REF!)+(MAX(-SUMIF($C$96:$C$98,'Data Validation'!$M$2,'Commercial Lease'!AW$96:AW$98)-'Rent Roll'!$V4,0)*'Rent Roll'!$T4),
IF('Rent Roll'!$S4='Data Validation'!$D$4,'Rent Roll'!$D4*'Rent Roll'!#REF!,
('Rent Roll'!$D4*'Rent Roll'!#REF!)+(SUM((MAX(--SUMIF($D$96:$D$98,'Data Validation'!$M$2,'Commercial Lease'!AW$96:AW$98)-'Rent Roll'!$V4,0)),
(MAX(-SUMIF('Monthly Cash Flow'!$F$2:$EG$2,'Commercial Lease'!AW$3,'Monthly Cash Flow'!$F$25:$EG$25)-'Rent Roll'!#REF!,0)),
(MAX(-SUMIF('Monthly Cash Flow'!$F$2:$EG$2,'Commercial Lease'!AW$3,'Monthly Cash Flow'!$F$26:$EG$36)-'Rent Roll'!#REF!,0)))*'Rent Roll'!$T4)))),"-"),"-")</f>
        <v>-</v>
      </c>
      <c r="AX38" s="227" t="str">
        <f>IF('Commercial Lease'!AX$4='Rent Roll'!$U4,
IF(OR(AND(AX$6&gt;'Rent Roll'!$K4,AX$6&lt;='Rent Roll'!$L4),AND(AX$6&gt;'Rent Roll'!$M18,AX$6&lt;='Rent Roll'!$N18)),
IF('Rent Roll'!$S4='Data Validation'!$D$2,-SUMIF('Monthly Cash Flow'!$F$2:$EG$2,'Commercial Lease'!AX$3,'Monthly Cash Flow'!$F$37:$EG$37)*'Rent Roll'!$T4,
IF('Rent Roll'!$S4='Data Validation'!$D$3,('Rent Roll'!$D4*'Rent Roll'!#REF!)+(MAX(-SUMIF($C$96:$C$98,'Data Validation'!$M$2,'Commercial Lease'!AX$96:AX$98)-'Rent Roll'!$V4,0)*'Rent Roll'!$T4),
IF('Rent Roll'!$S4='Data Validation'!$D$4,'Rent Roll'!$D4*'Rent Roll'!#REF!,
('Rent Roll'!$D4*'Rent Roll'!#REF!)+(SUM((MAX(--SUMIF($D$96:$D$98,'Data Validation'!$M$2,'Commercial Lease'!AX$96:AX$98)-'Rent Roll'!$V4,0)),
(MAX(-SUMIF('Monthly Cash Flow'!$F$2:$EG$2,'Commercial Lease'!AX$3,'Monthly Cash Flow'!$F$25:$EG$25)-'Rent Roll'!#REF!,0)),
(MAX(-SUMIF('Monthly Cash Flow'!$F$2:$EG$2,'Commercial Lease'!AX$3,'Monthly Cash Flow'!$F$26:$EG$36)-'Rent Roll'!#REF!,0)))*'Rent Roll'!$T4)))),"-"),"-")</f>
        <v>-</v>
      </c>
      <c r="AY38" s="227" t="str">
        <f>IF('Commercial Lease'!AY$4='Rent Roll'!$U4,
IF(OR(AND(AY$6&gt;'Rent Roll'!$K4,AY$6&lt;='Rent Roll'!$L4),AND(AY$6&gt;'Rent Roll'!$M18,AY$6&lt;='Rent Roll'!$N18)),
IF('Rent Roll'!$S4='Data Validation'!$D$2,-SUMIF('Monthly Cash Flow'!$F$2:$EG$2,'Commercial Lease'!AY$3,'Monthly Cash Flow'!$F$37:$EG$37)*'Rent Roll'!$T4,
IF('Rent Roll'!$S4='Data Validation'!$D$3,('Rent Roll'!$D4*'Rent Roll'!#REF!)+(MAX(-SUMIF($C$96:$C$98,'Data Validation'!$M$2,'Commercial Lease'!AY$96:AY$98)-'Rent Roll'!$V4,0)*'Rent Roll'!$T4),
IF('Rent Roll'!$S4='Data Validation'!$D$4,'Rent Roll'!$D4*'Rent Roll'!#REF!,
('Rent Roll'!$D4*'Rent Roll'!#REF!)+(SUM((MAX(--SUMIF($D$96:$D$98,'Data Validation'!$M$2,'Commercial Lease'!AY$96:AY$98)-'Rent Roll'!$V4,0)),
(MAX(-SUMIF('Monthly Cash Flow'!$F$2:$EG$2,'Commercial Lease'!AY$3,'Monthly Cash Flow'!$F$25:$EG$25)-'Rent Roll'!#REF!,0)),
(MAX(-SUMIF('Monthly Cash Flow'!$F$2:$EG$2,'Commercial Lease'!AY$3,'Monthly Cash Flow'!$F$26:$EG$36)-'Rent Roll'!#REF!,0)))*'Rent Roll'!$T4)))),"-"),"-")</f>
        <v>-</v>
      </c>
      <c r="AZ38" s="227" t="str">
        <f>IF('Commercial Lease'!AZ$4='Rent Roll'!$U4,
IF(OR(AND(AZ$6&gt;'Rent Roll'!$K4,AZ$6&lt;='Rent Roll'!$L4),AND(AZ$6&gt;'Rent Roll'!$M18,AZ$6&lt;='Rent Roll'!$N18)),
IF('Rent Roll'!$S4='Data Validation'!$D$2,-SUMIF('Monthly Cash Flow'!$F$2:$EG$2,'Commercial Lease'!AZ$3,'Monthly Cash Flow'!$F$37:$EG$37)*'Rent Roll'!$T4,
IF('Rent Roll'!$S4='Data Validation'!$D$3,('Rent Roll'!$D4*'Rent Roll'!#REF!)+(MAX(-SUMIF($C$96:$C$98,'Data Validation'!$M$2,'Commercial Lease'!AZ$96:AZ$98)-'Rent Roll'!$V4,0)*'Rent Roll'!$T4),
IF('Rent Roll'!$S4='Data Validation'!$D$4,'Rent Roll'!$D4*'Rent Roll'!#REF!,
('Rent Roll'!$D4*'Rent Roll'!#REF!)+(SUM((MAX(--SUMIF($D$96:$D$98,'Data Validation'!$M$2,'Commercial Lease'!AZ$96:AZ$98)-'Rent Roll'!$V4,0)),
(MAX(-SUMIF('Monthly Cash Flow'!$F$2:$EG$2,'Commercial Lease'!AZ$3,'Monthly Cash Flow'!$F$25:$EG$25)-'Rent Roll'!#REF!,0)),
(MAX(-SUMIF('Monthly Cash Flow'!$F$2:$EG$2,'Commercial Lease'!AZ$3,'Monthly Cash Flow'!$F$26:$EG$36)-'Rent Roll'!#REF!,0)))*'Rent Roll'!$T4)))),"-"),"-")</f>
        <v>-</v>
      </c>
      <c r="BA38" s="227" t="str">
        <f>IF('Commercial Lease'!BA$4='Rent Roll'!$U4,
IF(OR(AND(BA$6&gt;'Rent Roll'!$K4,BA$6&lt;='Rent Roll'!$L4),AND(BA$6&gt;'Rent Roll'!$M18,BA$6&lt;='Rent Roll'!$N18)),
IF('Rent Roll'!$S4='Data Validation'!$D$2,-SUMIF('Monthly Cash Flow'!$F$2:$EG$2,'Commercial Lease'!BA$3,'Monthly Cash Flow'!$F$37:$EG$37)*'Rent Roll'!$T4,
IF('Rent Roll'!$S4='Data Validation'!$D$3,('Rent Roll'!$D4*'Rent Roll'!#REF!)+(MAX(-SUMIF($C$96:$C$98,'Data Validation'!$M$2,'Commercial Lease'!BA$96:BA$98)-'Rent Roll'!$V4,0)*'Rent Roll'!$T4),
IF('Rent Roll'!$S4='Data Validation'!$D$4,'Rent Roll'!$D4*'Rent Roll'!#REF!,
('Rent Roll'!$D4*'Rent Roll'!#REF!)+(SUM((MAX(--SUMIF($D$96:$D$98,'Data Validation'!$M$2,'Commercial Lease'!BA$96:BA$98)-'Rent Roll'!$V4,0)),
(MAX(-SUMIF('Monthly Cash Flow'!$F$2:$EG$2,'Commercial Lease'!BA$3,'Monthly Cash Flow'!$F$25:$EG$25)-'Rent Roll'!#REF!,0)),
(MAX(-SUMIF('Monthly Cash Flow'!$F$2:$EG$2,'Commercial Lease'!BA$3,'Monthly Cash Flow'!$F$26:$EG$36)-'Rent Roll'!#REF!,0)))*'Rent Roll'!$T4)))),"-"),"-")</f>
        <v>-</v>
      </c>
      <c r="BB38" s="227" t="str">
        <f>IF('Commercial Lease'!BB$4='Rent Roll'!$U4,
IF(OR(AND(BB$6&gt;'Rent Roll'!$K4,BB$6&lt;='Rent Roll'!$L4),AND(BB$6&gt;'Rent Roll'!$M18,BB$6&lt;='Rent Roll'!$N18)),
IF('Rent Roll'!$S4='Data Validation'!$D$2,-SUMIF('Monthly Cash Flow'!$F$2:$EG$2,'Commercial Lease'!BB$3,'Monthly Cash Flow'!$F$37:$EG$37)*'Rent Roll'!$T4,
IF('Rent Roll'!$S4='Data Validation'!$D$3,('Rent Roll'!$D4*'Rent Roll'!#REF!)+(MAX(-SUMIF($C$96:$C$98,'Data Validation'!$M$2,'Commercial Lease'!BB$96:BB$98)-'Rent Roll'!$V4,0)*'Rent Roll'!$T4),
IF('Rent Roll'!$S4='Data Validation'!$D$4,'Rent Roll'!$D4*'Rent Roll'!#REF!,
('Rent Roll'!$D4*'Rent Roll'!#REF!)+(SUM((MAX(--SUMIF($D$96:$D$98,'Data Validation'!$M$2,'Commercial Lease'!BB$96:BB$98)-'Rent Roll'!$V4,0)),
(MAX(-SUMIF('Monthly Cash Flow'!$F$2:$EG$2,'Commercial Lease'!BB$3,'Monthly Cash Flow'!$F$25:$EG$25)-'Rent Roll'!#REF!,0)),
(MAX(-SUMIF('Monthly Cash Flow'!$F$2:$EG$2,'Commercial Lease'!BB$3,'Monthly Cash Flow'!$F$26:$EG$36)-'Rent Roll'!#REF!,0)))*'Rent Roll'!$T4)))),"-"),"-")</f>
        <v>-</v>
      </c>
      <c r="BC38" s="227" t="str">
        <f>IF('Commercial Lease'!BC$4='Rent Roll'!$U4,
IF(OR(AND(BC$6&gt;'Rent Roll'!$K4,BC$6&lt;='Rent Roll'!$L4),AND(BC$6&gt;'Rent Roll'!$M18,BC$6&lt;='Rent Roll'!$N18)),
IF('Rent Roll'!$S4='Data Validation'!$D$2,-SUMIF('Monthly Cash Flow'!$F$2:$EG$2,'Commercial Lease'!BC$3,'Monthly Cash Flow'!$F$37:$EG$37)*'Rent Roll'!$T4,
IF('Rent Roll'!$S4='Data Validation'!$D$3,('Rent Roll'!$D4*'Rent Roll'!#REF!)+(MAX(-SUMIF($C$96:$C$98,'Data Validation'!$M$2,'Commercial Lease'!BC$96:BC$98)-'Rent Roll'!$V4,0)*'Rent Roll'!$T4),
IF('Rent Roll'!$S4='Data Validation'!$D$4,'Rent Roll'!$D4*'Rent Roll'!#REF!,
('Rent Roll'!$D4*'Rent Roll'!#REF!)+(SUM((MAX(--SUMIF($D$96:$D$98,'Data Validation'!$M$2,'Commercial Lease'!BC$96:BC$98)-'Rent Roll'!$V4,0)),
(MAX(-SUMIF('Monthly Cash Flow'!$F$2:$EG$2,'Commercial Lease'!BC$3,'Monthly Cash Flow'!$F$25:$EG$25)-'Rent Roll'!#REF!,0)),
(MAX(-SUMIF('Monthly Cash Flow'!$F$2:$EG$2,'Commercial Lease'!BC$3,'Monthly Cash Flow'!$F$26:$EG$36)-'Rent Roll'!#REF!,0)))*'Rent Roll'!$T4)))),"-"),"-")</f>
        <v>-</v>
      </c>
      <c r="BD38" s="227" t="str">
        <f>IF('Commercial Lease'!BD$4='Rent Roll'!$U4,
IF(OR(AND(BD$6&gt;'Rent Roll'!$K4,BD$6&lt;='Rent Roll'!$L4),AND(BD$6&gt;'Rent Roll'!$M18,BD$6&lt;='Rent Roll'!$N18)),
IF('Rent Roll'!$S4='Data Validation'!$D$2,-SUMIF('Monthly Cash Flow'!$F$2:$EG$2,'Commercial Lease'!BD$3,'Monthly Cash Flow'!$F$37:$EG$37)*'Rent Roll'!$T4,
IF('Rent Roll'!$S4='Data Validation'!$D$3,('Rent Roll'!$D4*'Rent Roll'!#REF!)+(MAX(-SUMIF($C$96:$C$98,'Data Validation'!$M$2,'Commercial Lease'!BD$96:BD$98)-'Rent Roll'!$V4,0)*'Rent Roll'!$T4),
IF('Rent Roll'!$S4='Data Validation'!$D$4,'Rent Roll'!$D4*'Rent Roll'!#REF!,
('Rent Roll'!$D4*'Rent Roll'!#REF!)+(SUM((MAX(--SUMIF($D$96:$D$98,'Data Validation'!$M$2,'Commercial Lease'!BD$96:BD$98)-'Rent Roll'!$V4,0)),
(MAX(-SUMIF('Monthly Cash Flow'!$F$2:$EG$2,'Commercial Lease'!BD$3,'Monthly Cash Flow'!$F$25:$EG$25)-'Rent Roll'!#REF!,0)),
(MAX(-SUMIF('Monthly Cash Flow'!$F$2:$EG$2,'Commercial Lease'!BD$3,'Monthly Cash Flow'!$F$26:$EG$36)-'Rent Roll'!#REF!,0)))*'Rent Roll'!$T4)))),"-"),"-")</f>
        <v>-</v>
      </c>
      <c r="BE38" s="227" t="str">
        <f>IF('Commercial Lease'!BE$4='Rent Roll'!$U4,
IF(OR(AND(BE$6&gt;'Rent Roll'!$K4,BE$6&lt;='Rent Roll'!$L4),AND(BE$6&gt;'Rent Roll'!$M18,BE$6&lt;='Rent Roll'!$N18)),
IF('Rent Roll'!$S4='Data Validation'!$D$2,-SUMIF('Monthly Cash Flow'!$F$2:$EG$2,'Commercial Lease'!BE$3,'Monthly Cash Flow'!$F$37:$EG$37)*'Rent Roll'!$T4,
IF('Rent Roll'!$S4='Data Validation'!$D$3,('Rent Roll'!$D4*'Rent Roll'!#REF!)+(MAX(-SUMIF($C$96:$C$98,'Data Validation'!$M$2,'Commercial Lease'!BE$96:BE$98)-'Rent Roll'!$V4,0)*'Rent Roll'!$T4),
IF('Rent Roll'!$S4='Data Validation'!$D$4,'Rent Roll'!$D4*'Rent Roll'!#REF!,
('Rent Roll'!$D4*'Rent Roll'!#REF!)+(SUM((MAX(--SUMIF($D$96:$D$98,'Data Validation'!$M$2,'Commercial Lease'!BE$96:BE$98)-'Rent Roll'!$V4,0)),
(MAX(-SUMIF('Monthly Cash Flow'!$F$2:$EG$2,'Commercial Lease'!BE$3,'Monthly Cash Flow'!$F$25:$EG$25)-'Rent Roll'!#REF!,0)),
(MAX(-SUMIF('Monthly Cash Flow'!$F$2:$EG$2,'Commercial Lease'!BE$3,'Monthly Cash Flow'!$F$26:$EG$36)-'Rent Roll'!#REF!,0)))*'Rent Roll'!$T4)))),"-"),"-")</f>
        <v>-</v>
      </c>
      <c r="BF38" s="227" t="str">
        <f>IF('Commercial Lease'!BF$4='Rent Roll'!$U4,
IF(OR(AND(BF$6&gt;'Rent Roll'!$K4,BF$6&lt;='Rent Roll'!$L4),AND(BF$6&gt;'Rent Roll'!$M18,BF$6&lt;='Rent Roll'!$N18)),
IF('Rent Roll'!$S4='Data Validation'!$D$2,-SUMIF('Monthly Cash Flow'!$F$2:$EG$2,'Commercial Lease'!BF$3,'Monthly Cash Flow'!$F$37:$EG$37)*'Rent Roll'!$T4,
IF('Rent Roll'!$S4='Data Validation'!$D$3,('Rent Roll'!$D4*'Rent Roll'!#REF!)+(MAX(-SUMIF($C$96:$C$98,'Data Validation'!$M$2,'Commercial Lease'!BF$96:BF$98)-'Rent Roll'!$V4,0)*'Rent Roll'!$T4),
IF('Rent Roll'!$S4='Data Validation'!$D$4,'Rent Roll'!$D4*'Rent Roll'!#REF!,
('Rent Roll'!$D4*'Rent Roll'!#REF!)+(SUM((MAX(--SUMIF($D$96:$D$98,'Data Validation'!$M$2,'Commercial Lease'!BF$96:BF$98)-'Rent Roll'!$V4,0)),
(MAX(-SUMIF('Monthly Cash Flow'!$F$2:$EG$2,'Commercial Lease'!BF$3,'Monthly Cash Flow'!$F$25:$EG$25)-'Rent Roll'!#REF!,0)),
(MAX(-SUMIF('Monthly Cash Flow'!$F$2:$EG$2,'Commercial Lease'!BF$3,'Monthly Cash Flow'!$F$26:$EG$36)-'Rent Roll'!#REF!,0)))*'Rent Roll'!$T4)))),"-"),"-")</f>
        <v>-</v>
      </c>
      <c r="BG38" s="227" t="str">
        <f>IF('Commercial Lease'!BG$4='Rent Roll'!$U4,
IF(OR(AND(BG$6&gt;'Rent Roll'!$K4,BG$6&lt;='Rent Roll'!$L4),AND(BG$6&gt;'Rent Roll'!$M18,BG$6&lt;='Rent Roll'!$N18)),
IF('Rent Roll'!$S4='Data Validation'!$D$2,-SUMIF('Monthly Cash Flow'!$F$2:$EG$2,'Commercial Lease'!BG$3,'Monthly Cash Flow'!$F$37:$EG$37)*'Rent Roll'!$T4,
IF('Rent Roll'!$S4='Data Validation'!$D$3,('Rent Roll'!$D4*'Rent Roll'!#REF!)+(MAX(-SUMIF($C$96:$C$98,'Data Validation'!$M$2,'Commercial Lease'!BG$96:BG$98)-'Rent Roll'!$V4,0)*'Rent Roll'!$T4),
IF('Rent Roll'!$S4='Data Validation'!$D$4,'Rent Roll'!$D4*'Rent Roll'!#REF!,
('Rent Roll'!$D4*'Rent Roll'!#REF!)+(SUM((MAX(--SUMIF($D$96:$D$98,'Data Validation'!$M$2,'Commercial Lease'!BG$96:BG$98)-'Rent Roll'!$V4,0)),
(MAX(-SUMIF('Monthly Cash Flow'!$F$2:$EG$2,'Commercial Lease'!BG$3,'Monthly Cash Flow'!$F$25:$EG$25)-'Rent Roll'!#REF!,0)),
(MAX(-SUMIF('Monthly Cash Flow'!$F$2:$EG$2,'Commercial Lease'!BG$3,'Monthly Cash Flow'!$F$26:$EG$36)-'Rent Roll'!#REF!,0)))*'Rent Roll'!$T4)))),"-"),"-")</f>
        <v>-</v>
      </c>
      <c r="BH38" s="227" t="e">
        <f>IF('Commercial Lease'!BH$4='Rent Roll'!$U4,
IF(OR(AND(BH$6&gt;'Rent Roll'!$K4,BH$6&lt;='Rent Roll'!$L4),AND(BH$6&gt;'Rent Roll'!$M18,BH$6&lt;='Rent Roll'!$N18)),
IF('Rent Roll'!$S4='Data Validation'!$D$2,-SUMIF('Monthly Cash Flow'!$F$2:$EG$2,'Commercial Lease'!BH$3,'Monthly Cash Flow'!$F$37:$EG$37)*'Rent Roll'!$T4,
IF('Rent Roll'!$S4='Data Validation'!$D$3,('Rent Roll'!$D4*'Rent Roll'!#REF!)+(MAX(-SUMIF($C$96:$C$98,'Data Validation'!$M$2,'Commercial Lease'!BH$96:BH$98)-'Rent Roll'!$V4,0)*'Rent Roll'!$T4),
IF('Rent Roll'!$S4='Data Validation'!$D$4,'Rent Roll'!$D4*'Rent Roll'!#REF!,
('Rent Roll'!$D4*'Rent Roll'!#REF!)+(SUM((MAX(--SUMIF($D$96:$D$98,'Data Validation'!$M$2,'Commercial Lease'!BH$96:BH$98)-'Rent Roll'!$V4,0)),
(MAX(-SUMIF('Monthly Cash Flow'!$F$2:$EG$2,'Commercial Lease'!BH$3,'Monthly Cash Flow'!$F$25:$EG$25)-'Rent Roll'!#REF!,0)),
(MAX(-SUMIF('Monthly Cash Flow'!$F$2:$EG$2,'Commercial Lease'!BH$3,'Monthly Cash Flow'!$F$26:$EG$36)-'Rent Roll'!#REF!,0)))*'Rent Roll'!$T4)))),"-"),"-")</f>
        <v>#REF!</v>
      </c>
      <c r="BI38" s="227" t="str">
        <f>IF('Commercial Lease'!BI$4='Rent Roll'!$U4,
IF(OR(AND(BI$6&gt;'Rent Roll'!$K4,BI$6&lt;='Rent Roll'!$L4),AND(BI$6&gt;'Rent Roll'!$M18,BI$6&lt;='Rent Roll'!$N18)),
IF('Rent Roll'!$S4='Data Validation'!$D$2,-SUMIF('Monthly Cash Flow'!$F$2:$EG$2,'Commercial Lease'!BI$3,'Monthly Cash Flow'!$F$37:$EG$37)*'Rent Roll'!$T4,
IF('Rent Roll'!$S4='Data Validation'!$D$3,('Rent Roll'!$D4*'Rent Roll'!#REF!)+(MAX(-SUMIF($C$96:$C$98,'Data Validation'!$M$2,'Commercial Lease'!BI$96:BI$98)-'Rent Roll'!$V4,0)*'Rent Roll'!$T4),
IF('Rent Roll'!$S4='Data Validation'!$D$4,'Rent Roll'!$D4*'Rent Roll'!#REF!,
('Rent Roll'!$D4*'Rent Roll'!#REF!)+(SUM((MAX(--SUMIF($D$96:$D$98,'Data Validation'!$M$2,'Commercial Lease'!BI$96:BI$98)-'Rent Roll'!$V4,0)),
(MAX(-SUMIF('Monthly Cash Flow'!$F$2:$EG$2,'Commercial Lease'!BI$3,'Monthly Cash Flow'!$F$25:$EG$25)-'Rent Roll'!#REF!,0)),
(MAX(-SUMIF('Monthly Cash Flow'!$F$2:$EG$2,'Commercial Lease'!BI$3,'Monthly Cash Flow'!$F$26:$EG$36)-'Rent Roll'!#REF!,0)))*'Rent Roll'!$T4)))),"-"),"-")</f>
        <v>-</v>
      </c>
      <c r="BJ38" s="227" t="str">
        <f>IF('Commercial Lease'!BJ$4='Rent Roll'!$U4,
IF(OR(AND(BJ$6&gt;'Rent Roll'!$K4,BJ$6&lt;='Rent Roll'!$L4),AND(BJ$6&gt;'Rent Roll'!$M18,BJ$6&lt;='Rent Roll'!$N18)),
IF('Rent Roll'!$S4='Data Validation'!$D$2,-SUMIF('Monthly Cash Flow'!$F$2:$EG$2,'Commercial Lease'!BJ$3,'Monthly Cash Flow'!$F$37:$EG$37)*'Rent Roll'!$T4,
IF('Rent Roll'!$S4='Data Validation'!$D$3,('Rent Roll'!$D4*'Rent Roll'!#REF!)+(MAX(-SUMIF($C$96:$C$98,'Data Validation'!$M$2,'Commercial Lease'!BJ$96:BJ$98)-'Rent Roll'!$V4,0)*'Rent Roll'!$T4),
IF('Rent Roll'!$S4='Data Validation'!$D$4,'Rent Roll'!$D4*'Rent Roll'!#REF!,
('Rent Roll'!$D4*'Rent Roll'!#REF!)+(SUM((MAX(--SUMIF($D$96:$D$98,'Data Validation'!$M$2,'Commercial Lease'!BJ$96:BJ$98)-'Rent Roll'!$V4,0)),
(MAX(-SUMIF('Monthly Cash Flow'!$F$2:$EG$2,'Commercial Lease'!BJ$3,'Monthly Cash Flow'!$F$25:$EG$25)-'Rent Roll'!#REF!,0)),
(MAX(-SUMIF('Monthly Cash Flow'!$F$2:$EG$2,'Commercial Lease'!BJ$3,'Monthly Cash Flow'!$F$26:$EG$36)-'Rent Roll'!#REF!,0)))*'Rent Roll'!$T4)))),"-"),"-")</f>
        <v>-</v>
      </c>
      <c r="BK38" s="227" t="str">
        <f>IF('Commercial Lease'!BK$4='Rent Roll'!$U4,
IF(OR(AND(BK$6&gt;'Rent Roll'!$K4,BK$6&lt;='Rent Roll'!$L4),AND(BK$6&gt;'Rent Roll'!$M18,BK$6&lt;='Rent Roll'!$N18)),
IF('Rent Roll'!$S4='Data Validation'!$D$2,-SUMIF('Monthly Cash Flow'!$F$2:$EG$2,'Commercial Lease'!BK$3,'Monthly Cash Flow'!$F$37:$EG$37)*'Rent Roll'!$T4,
IF('Rent Roll'!$S4='Data Validation'!$D$3,('Rent Roll'!$D4*'Rent Roll'!#REF!)+(MAX(-SUMIF($C$96:$C$98,'Data Validation'!$M$2,'Commercial Lease'!BK$96:BK$98)-'Rent Roll'!$V4,0)*'Rent Roll'!$T4),
IF('Rent Roll'!$S4='Data Validation'!$D$4,'Rent Roll'!$D4*'Rent Roll'!#REF!,
('Rent Roll'!$D4*'Rent Roll'!#REF!)+(SUM((MAX(--SUMIF($D$96:$D$98,'Data Validation'!$M$2,'Commercial Lease'!BK$96:BK$98)-'Rent Roll'!$V4,0)),
(MAX(-SUMIF('Monthly Cash Flow'!$F$2:$EG$2,'Commercial Lease'!BK$3,'Monthly Cash Flow'!$F$25:$EG$25)-'Rent Roll'!#REF!,0)),
(MAX(-SUMIF('Monthly Cash Flow'!$F$2:$EG$2,'Commercial Lease'!BK$3,'Monthly Cash Flow'!$F$26:$EG$36)-'Rent Roll'!#REF!,0)))*'Rent Roll'!$T4)))),"-"),"-")</f>
        <v>-</v>
      </c>
      <c r="BL38" s="227" t="str">
        <f>IF('Commercial Lease'!BL$4='Rent Roll'!$U4,
IF(OR(AND(BL$6&gt;'Rent Roll'!$K4,BL$6&lt;='Rent Roll'!$L4),AND(BL$6&gt;'Rent Roll'!$M18,BL$6&lt;='Rent Roll'!$N18)),
IF('Rent Roll'!$S4='Data Validation'!$D$2,-SUMIF('Monthly Cash Flow'!$F$2:$EG$2,'Commercial Lease'!BL$3,'Monthly Cash Flow'!$F$37:$EG$37)*'Rent Roll'!$T4,
IF('Rent Roll'!$S4='Data Validation'!$D$3,('Rent Roll'!$D4*'Rent Roll'!#REF!)+(MAX(-SUMIF($C$96:$C$98,'Data Validation'!$M$2,'Commercial Lease'!BL$96:BL$98)-'Rent Roll'!$V4,0)*'Rent Roll'!$T4),
IF('Rent Roll'!$S4='Data Validation'!$D$4,'Rent Roll'!$D4*'Rent Roll'!#REF!,
('Rent Roll'!$D4*'Rent Roll'!#REF!)+(SUM((MAX(--SUMIF($D$96:$D$98,'Data Validation'!$M$2,'Commercial Lease'!BL$96:BL$98)-'Rent Roll'!$V4,0)),
(MAX(-SUMIF('Monthly Cash Flow'!$F$2:$EG$2,'Commercial Lease'!BL$3,'Monthly Cash Flow'!$F$25:$EG$25)-'Rent Roll'!#REF!,0)),
(MAX(-SUMIF('Monthly Cash Flow'!$F$2:$EG$2,'Commercial Lease'!BL$3,'Monthly Cash Flow'!$F$26:$EG$36)-'Rent Roll'!#REF!,0)))*'Rent Roll'!$T4)))),"-"),"-")</f>
        <v>-</v>
      </c>
      <c r="BM38" s="227" t="str">
        <f>IF('Commercial Lease'!BM$4='Rent Roll'!$U4,
IF(OR(AND(BM$6&gt;'Rent Roll'!$K4,BM$6&lt;='Rent Roll'!$L4),AND(BM$6&gt;'Rent Roll'!$M18,BM$6&lt;='Rent Roll'!$N18)),
IF('Rent Roll'!$S4='Data Validation'!$D$2,-SUMIF('Monthly Cash Flow'!$F$2:$EG$2,'Commercial Lease'!BM$3,'Monthly Cash Flow'!$F$37:$EG$37)*'Rent Roll'!$T4,
IF('Rent Roll'!$S4='Data Validation'!$D$3,('Rent Roll'!$D4*'Rent Roll'!#REF!)+(MAX(-SUMIF($C$96:$C$98,'Data Validation'!$M$2,'Commercial Lease'!BM$96:BM$98)-'Rent Roll'!$V4,0)*'Rent Roll'!$T4),
IF('Rent Roll'!$S4='Data Validation'!$D$4,'Rent Roll'!$D4*'Rent Roll'!#REF!,
('Rent Roll'!$D4*'Rent Roll'!#REF!)+(SUM((MAX(--SUMIF($D$96:$D$98,'Data Validation'!$M$2,'Commercial Lease'!BM$96:BM$98)-'Rent Roll'!$V4,0)),
(MAX(-SUMIF('Monthly Cash Flow'!$F$2:$EG$2,'Commercial Lease'!BM$3,'Monthly Cash Flow'!$F$25:$EG$25)-'Rent Roll'!#REF!,0)),
(MAX(-SUMIF('Monthly Cash Flow'!$F$2:$EG$2,'Commercial Lease'!BM$3,'Monthly Cash Flow'!$F$26:$EG$36)-'Rent Roll'!#REF!,0)))*'Rent Roll'!$T4)))),"-"),"-")</f>
        <v>-</v>
      </c>
      <c r="BN38" s="227" t="str">
        <f>IF('Commercial Lease'!BN$4='Rent Roll'!$U4,
IF(OR(AND(BN$6&gt;'Rent Roll'!$K4,BN$6&lt;='Rent Roll'!$L4),AND(BN$6&gt;'Rent Roll'!$M18,BN$6&lt;='Rent Roll'!$N18)),
IF('Rent Roll'!$S4='Data Validation'!$D$2,-SUMIF('Monthly Cash Flow'!$F$2:$EG$2,'Commercial Lease'!BN$3,'Monthly Cash Flow'!$F$37:$EG$37)*'Rent Roll'!$T4,
IF('Rent Roll'!$S4='Data Validation'!$D$3,('Rent Roll'!$D4*'Rent Roll'!#REF!)+(MAX(-SUMIF($C$96:$C$98,'Data Validation'!$M$2,'Commercial Lease'!BN$96:BN$98)-'Rent Roll'!$V4,0)*'Rent Roll'!$T4),
IF('Rent Roll'!$S4='Data Validation'!$D$4,'Rent Roll'!$D4*'Rent Roll'!#REF!,
('Rent Roll'!$D4*'Rent Roll'!#REF!)+(SUM((MAX(--SUMIF($D$96:$D$98,'Data Validation'!$M$2,'Commercial Lease'!BN$96:BN$98)-'Rent Roll'!$V4,0)),
(MAX(-SUMIF('Monthly Cash Flow'!$F$2:$EG$2,'Commercial Lease'!BN$3,'Monthly Cash Flow'!$F$25:$EG$25)-'Rent Roll'!#REF!,0)),
(MAX(-SUMIF('Monthly Cash Flow'!$F$2:$EG$2,'Commercial Lease'!BN$3,'Monthly Cash Flow'!$F$26:$EG$36)-'Rent Roll'!#REF!,0)))*'Rent Roll'!$T4)))),"-"),"-")</f>
        <v>-</v>
      </c>
      <c r="BO38" s="227" t="str">
        <f>IF('Commercial Lease'!BO$4='Rent Roll'!$U4,
IF(OR(AND(BO$6&gt;'Rent Roll'!$K4,BO$6&lt;='Rent Roll'!$L4),AND(BO$6&gt;'Rent Roll'!$M18,BO$6&lt;='Rent Roll'!$N18)),
IF('Rent Roll'!$S4='Data Validation'!$D$2,-SUMIF('Monthly Cash Flow'!$F$2:$EG$2,'Commercial Lease'!BO$3,'Monthly Cash Flow'!$F$37:$EG$37)*'Rent Roll'!$T4,
IF('Rent Roll'!$S4='Data Validation'!$D$3,('Rent Roll'!$D4*'Rent Roll'!#REF!)+(MAX(-SUMIF($C$96:$C$98,'Data Validation'!$M$2,'Commercial Lease'!BO$96:BO$98)-'Rent Roll'!$V4,0)*'Rent Roll'!$T4),
IF('Rent Roll'!$S4='Data Validation'!$D$4,'Rent Roll'!$D4*'Rent Roll'!#REF!,
('Rent Roll'!$D4*'Rent Roll'!#REF!)+(SUM((MAX(--SUMIF($D$96:$D$98,'Data Validation'!$M$2,'Commercial Lease'!BO$96:BO$98)-'Rent Roll'!$V4,0)),
(MAX(-SUMIF('Monthly Cash Flow'!$F$2:$EG$2,'Commercial Lease'!BO$3,'Monthly Cash Flow'!$F$25:$EG$25)-'Rent Roll'!#REF!,0)),
(MAX(-SUMIF('Monthly Cash Flow'!$F$2:$EG$2,'Commercial Lease'!BO$3,'Monthly Cash Flow'!$F$26:$EG$36)-'Rent Roll'!#REF!,0)))*'Rent Roll'!$T4)))),"-"),"-")</f>
        <v>-</v>
      </c>
      <c r="BP38" s="227" t="str">
        <f>IF('Commercial Lease'!BP$4='Rent Roll'!$U4,
IF(OR(AND(BP$6&gt;'Rent Roll'!$K4,BP$6&lt;='Rent Roll'!$L4),AND(BP$6&gt;'Rent Roll'!$M18,BP$6&lt;='Rent Roll'!$N18)),
IF('Rent Roll'!$S4='Data Validation'!$D$2,-SUMIF('Monthly Cash Flow'!$F$2:$EG$2,'Commercial Lease'!BP$3,'Monthly Cash Flow'!$F$37:$EG$37)*'Rent Roll'!$T4,
IF('Rent Roll'!$S4='Data Validation'!$D$3,('Rent Roll'!$D4*'Rent Roll'!#REF!)+(MAX(-SUMIF($C$96:$C$98,'Data Validation'!$M$2,'Commercial Lease'!BP$96:BP$98)-'Rent Roll'!$V4,0)*'Rent Roll'!$T4),
IF('Rent Roll'!$S4='Data Validation'!$D$4,'Rent Roll'!$D4*'Rent Roll'!#REF!,
('Rent Roll'!$D4*'Rent Roll'!#REF!)+(SUM((MAX(--SUMIF($D$96:$D$98,'Data Validation'!$M$2,'Commercial Lease'!BP$96:BP$98)-'Rent Roll'!$V4,0)),
(MAX(-SUMIF('Monthly Cash Flow'!$F$2:$EG$2,'Commercial Lease'!BP$3,'Monthly Cash Flow'!$F$25:$EG$25)-'Rent Roll'!#REF!,0)),
(MAX(-SUMIF('Monthly Cash Flow'!$F$2:$EG$2,'Commercial Lease'!BP$3,'Monthly Cash Flow'!$F$26:$EG$36)-'Rent Roll'!#REF!,0)))*'Rent Roll'!$T4)))),"-"),"-")</f>
        <v>-</v>
      </c>
      <c r="BQ38" s="227" t="str">
        <f>IF('Commercial Lease'!BQ$4='Rent Roll'!$U4,
IF(OR(AND(BQ$6&gt;'Rent Roll'!$K4,BQ$6&lt;='Rent Roll'!$L4),AND(BQ$6&gt;'Rent Roll'!$M18,BQ$6&lt;='Rent Roll'!$N18)),
IF('Rent Roll'!$S4='Data Validation'!$D$2,-SUMIF('Monthly Cash Flow'!$F$2:$EG$2,'Commercial Lease'!BQ$3,'Monthly Cash Flow'!$F$37:$EG$37)*'Rent Roll'!$T4,
IF('Rent Roll'!$S4='Data Validation'!$D$3,('Rent Roll'!$D4*'Rent Roll'!#REF!)+(MAX(-SUMIF($C$96:$C$98,'Data Validation'!$M$2,'Commercial Lease'!BQ$96:BQ$98)-'Rent Roll'!$V4,0)*'Rent Roll'!$T4),
IF('Rent Roll'!$S4='Data Validation'!$D$4,'Rent Roll'!$D4*'Rent Roll'!#REF!,
('Rent Roll'!$D4*'Rent Roll'!#REF!)+(SUM((MAX(--SUMIF($D$96:$D$98,'Data Validation'!$M$2,'Commercial Lease'!BQ$96:BQ$98)-'Rent Roll'!$V4,0)),
(MAX(-SUMIF('Monthly Cash Flow'!$F$2:$EG$2,'Commercial Lease'!BQ$3,'Monthly Cash Flow'!$F$25:$EG$25)-'Rent Roll'!#REF!,0)),
(MAX(-SUMIF('Monthly Cash Flow'!$F$2:$EG$2,'Commercial Lease'!BQ$3,'Monthly Cash Flow'!$F$26:$EG$36)-'Rent Roll'!#REF!,0)))*'Rent Roll'!$T4)))),"-"),"-")</f>
        <v>-</v>
      </c>
      <c r="BR38" s="227" t="str">
        <f>IF('Commercial Lease'!BR$4='Rent Roll'!$U4,
IF(OR(AND(BR$6&gt;'Rent Roll'!$K4,BR$6&lt;='Rent Roll'!$L4),AND(BR$6&gt;'Rent Roll'!$M18,BR$6&lt;='Rent Roll'!$N18)),
IF('Rent Roll'!$S4='Data Validation'!$D$2,-SUMIF('Monthly Cash Flow'!$F$2:$EG$2,'Commercial Lease'!BR$3,'Monthly Cash Flow'!$F$37:$EG$37)*'Rent Roll'!$T4,
IF('Rent Roll'!$S4='Data Validation'!$D$3,('Rent Roll'!$D4*'Rent Roll'!#REF!)+(MAX(-SUMIF($C$96:$C$98,'Data Validation'!$M$2,'Commercial Lease'!BR$96:BR$98)-'Rent Roll'!$V4,0)*'Rent Roll'!$T4),
IF('Rent Roll'!$S4='Data Validation'!$D$4,'Rent Roll'!$D4*'Rent Roll'!#REF!,
('Rent Roll'!$D4*'Rent Roll'!#REF!)+(SUM((MAX(--SUMIF($D$96:$D$98,'Data Validation'!$M$2,'Commercial Lease'!BR$96:BR$98)-'Rent Roll'!$V4,0)),
(MAX(-SUMIF('Monthly Cash Flow'!$F$2:$EG$2,'Commercial Lease'!BR$3,'Monthly Cash Flow'!$F$25:$EG$25)-'Rent Roll'!#REF!,0)),
(MAX(-SUMIF('Monthly Cash Flow'!$F$2:$EG$2,'Commercial Lease'!BR$3,'Monthly Cash Flow'!$F$26:$EG$36)-'Rent Roll'!#REF!,0)))*'Rent Roll'!$T4)))),"-"),"-")</f>
        <v>-</v>
      </c>
      <c r="BS38" s="227" t="str">
        <f>IF('Commercial Lease'!BS$4='Rent Roll'!$U4,
IF(OR(AND(BS$6&gt;'Rent Roll'!$K4,BS$6&lt;='Rent Roll'!$L4),AND(BS$6&gt;'Rent Roll'!$M18,BS$6&lt;='Rent Roll'!$N18)),
IF('Rent Roll'!$S4='Data Validation'!$D$2,-SUMIF('Monthly Cash Flow'!$F$2:$EG$2,'Commercial Lease'!BS$3,'Monthly Cash Flow'!$F$37:$EG$37)*'Rent Roll'!$T4,
IF('Rent Roll'!$S4='Data Validation'!$D$3,('Rent Roll'!$D4*'Rent Roll'!#REF!)+(MAX(-SUMIF($C$96:$C$98,'Data Validation'!$M$2,'Commercial Lease'!BS$96:BS$98)-'Rent Roll'!$V4,0)*'Rent Roll'!$T4),
IF('Rent Roll'!$S4='Data Validation'!$D$4,'Rent Roll'!$D4*'Rent Roll'!#REF!,
('Rent Roll'!$D4*'Rent Roll'!#REF!)+(SUM((MAX(--SUMIF($D$96:$D$98,'Data Validation'!$M$2,'Commercial Lease'!BS$96:BS$98)-'Rent Roll'!$V4,0)),
(MAX(-SUMIF('Monthly Cash Flow'!$F$2:$EG$2,'Commercial Lease'!BS$3,'Monthly Cash Flow'!$F$25:$EG$25)-'Rent Roll'!#REF!,0)),
(MAX(-SUMIF('Monthly Cash Flow'!$F$2:$EG$2,'Commercial Lease'!BS$3,'Monthly Cash Flow'!$F$26:$EG$36)-'Rent Roll'!#REF!,0)))*'Rent Roll'!$T4)))),"-"),"-")</f>
        <v>-</v>
      </c>
      <c r="BT38" s="227" t="e">
        <f>IF('Commercial Lease'!BT$4='Rent Roll'!$U4,
IF(OR(AND(BT$6&gt;'Rent Roll'!$K4,BT$6&lt;='Rent Roll'!$L4),AND(BT$6&gt;'Rent Roll'!$M18,BT$6&lt;='Rent Roll'!$N18)),
IF('Rent Roll'!$S4='Data Validation'!$D$2,-SUMIF('Monthly Cash Flow'!$F$2:$EG$2,'Commercial Lease'!BT$3,'Monthly Cash Flow'!$F$37:$EG$37)*'Rent Roll'!$T4,
IF('Rent Roll'!$S4='Data Validation'!$D$3,('Rent Roll'!$D4*'Rent Roll'!#REF!)+(MAX(-SUMIF($C$96:$C$98,'Data Validation'!$M$2,'Commercial Lease'!BT$96:BT$98)-'Rent Roll'!$V4,0)*'Rent Roll'!$T4),
IF('Rent Roll'!$S4='Data Validation'!$D$4,'Rent Roll'!$D4*'Rent Roll'!#REF!,
('Rent Roll'!$D4*'Rent Roll'!#REF!)+(SUM((MAX(--SUMIF($D$96:$D$98,'Data Validation'!$M$2,'Commercial Lease'!BT$96:BT$98)-'Rent Roll'!$V4,0)),
(MAX(-SUMIF('Monthly Cash Flow'!$F$2:$EG$2,'Commercial Lease'!BT$3,'Monthly Cash Flow'!$F$25:$EG$25)-'Rent Roll'!#REF!,0)),
(MAX(-SUMIF('Monthly Cash Flow'!$F$2:$EG$2,'Commercial Lease'!BT$3,'Monthly Cash Flow'!$F$26:$EG$36)-'Rent Roll'!#REF!,0)))*'Rent Roll'!$T4)))),"-"),"-")</f>
        <v>#REF!</v>
      </c>
      <c r="BU38" s="227" t="str">
        <f>IF('Commercial Lease'!BU$4='Rent Roll'!$U4,
IF(OR(AND(BU$6&gt;'Rent Roll'!$K4,BU$6&lt;='Rent Roll'!$L4),AND(BU$6&gt;'Rent Roll'!$M18,BU$6&lt;='Rent Roll'!$N18)),
IF('Rent Roll'!$S4='Data Validation'!$D$2,-SUMIF('Monthly Cash Flow'!$F$2:$EG$2,'Commercial Lease'!BU$3,'Monthly Cash Flow'!$F$37:$EG$37)*'Rent Roll'!$T4,
IF('Rent Roll'!$S4='Data Validation'!$D$3,('Rent Roll'!$D4*'Rent Roll'!#REF!)+(MAX(-SUMIF($C$96:$C$98,'Data Validation'!$M$2,'Commercial Lease'!BU$96:BU$98)-'Rent Roll'!$V4,0)*'Rent Roll'!$T4),
IF('Rent Roll'!$S4='Data Validation'!$D$4,'Rent Roll'!$D4*'Rent Roll'!#REF!,
('Rent Roll'!$D4*'Rent Roll'!#REF!)+(SUM((MAX(--SUMIF($D$96:$D$98,'Data Validation'!$M$2,'Commercial Lease'!BU$96:BU$98)-'Rent Roll'!$V4,0)),
(MAX(-SUMIF('Monthly Cash Flow'!$F$2:$EG$2,'Commercial Lease'!BU$3,'Monthly Cash Flow'!$F$25:$EG$25)-'Rent Roll'!#REF!,0)),
(MAX(-SUMIF('Monthly Cash Flow'!$F$2:$EG$2,'Commercial Lease'!BU$3,'Monthly Cash Flow'!$F$26:$EG$36)-'Rent Roll'!#REF!,0)))*'Rent Roll'!$T4)))),"-"),"-")</f>
        <v>-</v>
      </c>
      <c r="BV38" s="227" t="str">
        <f>IF('Commercial Lease'!BV$4='Rent Roll'!$U4,
IF(OR(AND(BV$6&gt;'Rent Roll'!$K4,BV$6&lt;='Rent Roll'!$L4),AND(BV$6&gt;'Rent Roll'!$M18,BV$6&lt;='Rent Roll'!$N18)),
IF('Rent Roll'!$S4='Data Validation'!$D$2,-SUMIF('Monthly Cash Flow'!$F$2:$EG$2,'Commercial Lease'!BV$3,'Monthly Cash Flow'!$F$37:$EG$37)*'Rent Roll'!$T4,
IF('Rent Roll'!$S4='Data Validation'!$D$3,('Rent Roll'!$D4*'Rent Roll'!#REF!)+(MAX(-SUMIF($C$96:$C$98,'Data Validation'!$M$2,'Commercial Lease'!BV$96:BV$98)-'Rent Roll'!$V4,0)*'Rent Roll'!$T4),
IF('Rent Roll'!$S4='Data Validation'!$D$4,'Rent Roll'!$D4*'Rent Roll'!#REF!,
('Rent Roll'!$D4*'Rent Roll'!#REF!)+(SUM((MAX(--SUMIF($D$96:$D$98,'Data Validation'!$M$2,'Commercial Lease'!BV$96:BV$98)-'Rent Roll'!$V4,0)),
(MAX(-SUMIF('Monthly Cash Flow'!$F$2:$EG$2,'Commercial Lease'!BV$3,'Monthly Cash Flow'!$F$25:$EG$25)-'Rent Roll'!#REF!,0)),
(MAX(-SUMIF('Monthly Cash Flow'!$F$2:$EG$2,'Commercial Lease'!BV$3,'Monthly Cash Flow'!$F$26:$EG$36)-'Rent Roll'!#REF!,0)))*'Rent Roll'!$T4)))),"-"),"-")</f>
        <v>-</v>
      </c>
      <c r="BW38" s="227" t="str">
        <f>IF('Commercial Lease'!BW$4='Rent Roll'!$U4,
IF(OR(AND(BW$6&gt;'Rent Roll'!$K4,BW$6&lt;='Rent Roll'!$L4),AND(BW$6&gt;'Rent Roll'!$M18,BW$6&lt;='Rent Roll'!$N18)),
IF('Rent Roll'!$S4='Data Validation'!$D$2,-SUMIF('Monthly Cash Flow'!$F$2:$EG$2,'Commercial Lease'!BW$3,'Monthly Cash Flow'!$F$37:$EG$37)*'Rent Roll'!$T4,
IF('Rent Roll'!$S4='Data Validation'!$D$3,('Rent Roll'!$D4*'Rent Roll'!#REF!)+(MAX(-SUMIF($C$96:$C$98,'Data Validation'!$M$2,'Commercial Lease'!BW$96:BW$98)-'Rent Roll'!$V4,0)*'Rent Roll'!$T4),
IF('Rent Roll'!$S4='Data Validation'!$D$4,'Rent Roll'!$D4*'Rent Roll'!#REF!,
('Rent Roll'!$D4*'Rent Roll'!#REF!)+(SUM((MAX(--SUMIF($D$96:$D$98,'Data Validation'!$M$2,'Commercial Lease'!BW$96:BW$98)-'Rent Roll'!$V4,0)),
(MAX(-SUMIF('Monthly Cash Flow'!$F$2:$EG$2,'Commercial Lease'!BW$3,'Monthly Cash Flow'!$F$25:$EG$25)-'Rent Roll'!#REF!,0)),
(MAX(-SUMIF('Monthly Cash Flow'!$F$2:$EG$2,'Commercial Lease'!BW$3,'Monthly Cash Flow'!$F$26:$EG$36)-'Rent Roll'!#REF!,0)))*'Rent Roll'!$T4)))),"-"),"-")</f>
        <v>-</v>
      </c>
      <c r="BX38" s="227" t="str">
        <f>IF('Commercial Lease'!BX$4='Rent Roll'!$U4,
IF(OR(AND(BX$6&gt;'Rent Roll'!$K4,BX$6&lt;='Rent Roll'!$L4),AND(BX$6&gt;'Rent Roll'!$M18,BX$6&lt;='Rent Roll'!$N18)),
IF('Rent Roll'!$S4='Data Validation'!$D$2,-SUMIF('Monthly Cash Flow'!$F$2:$EG$2,'Commercial Lease'!BX$3,'Monthly Cash Flow'!$F$37:$EG$37)*'Rent Roll'!$T4,
IF('Rent Roll'!$S4='Data Validation'!$D$3,('Rent Roll'!$D4*'Rent Roll'!#REF!)+(MAX(-SUMIF($C$96:$C$98,'Data Validation'!$M$2,'Commercial Lease'!BX$96:BX$98)-'Rent Roll'!$V4,0)*'Rent Roll'!$T4),
IF('Rent Roll'!$S4='Data Validation'!$D$4,'Rent Roll'!$D4*'Rent Roll'!#REF!,
('Rent Roll'!$D4*'Rent Roll'!#REF!)+(SUM((MAX(--SUMIF($D$96:$D$98,'Data Validation'!$M$2,'Commercial Lease'!BX$96:BX$98)-'Rent Roll'!$V4,0)),
(MAX(-SUMIF('Monthly Cash Flow'!$F$2:$EG$2,'Commercial Lease'!BX$3,'Monthly Cash Flow'!$F$25:$EG$25)-'Rent Roll'!#REF!,0)),
(MAX(-SUMIF('Monthly Cash Flow'!$F$2:$EG$2,'Commercial Lease'!BX$3,'Monthly Cash Flow'!$F$26:$EG$36)-'Rent Roll'!#REF!,0)))*'Rent Roll'!$T4)))),"-"),"-")</f>
        <v>-</v>
      </c>
      <c r="BY38" s="227" t="str">
        <f>IF('Commercial Lease'!BY$4='Rent Roll'!$U4,
IF(OR(AND(BY$6&gt;'Rent Roll'!$K4,BY$6&lt;='Rent Roll'!$L4),AND(BY$6&gt;'Rent Roll'!$M18,BY$6&lt;='Rent Roll'!$N18)),
IF('Rent Roll'!$S4='Data Validation'!$D$2,-SUMIF('Monthly Cash Flow'!$F$2:$EG$2,'Commercial Lease'!BY$3,'Monthly Cash Flow'!$F$37:$EG$37)*'Rent Roll'!$T4,
IF('Rent Roll'!$S4='Data Validation'!$D$3,('Rent Roll'!$D4*'Rent Roll'!#REF!)+(MAX(-SUMIF($C$96:$C$98,'Data Validation'!$M$2,'Commercial Lease'!BY$96:BY$98)-'Rent Roll'!$V4,0)*'Rent Roll'!$T4),
IF('Rent Roll'!$S4='Data Validation'!$D$4,'Rent Roll'!$D4*'Rent Roll'!#REF!,
('Rent Roll'!$D4*'Rent Roll'!#REF!)+(SUM((MAX(--SUMIF($D$96:$D$98,'Data Validation'!$M$2,'Commercial Lease'!BY$96:BY$98)-'Rent Roll'!$V4,0)),
(MAX(-SUMIF('Monthly Cash Flow'!$F$2:$EG$2,'Commercial Lease'!BY$3,'Monthly Cash Flow'!$F$25:$EG$25)-'Rent Roll'!#REF!,0)),
(MAX(-SUMIF('Monthly Cash Flow'!$F$2:$EG$2,'Commercial Lease'!BY$3,'Monthly Cash Flow'!$F$26:$EG$36)-'Rent Roll'!#REF!,0)))*'Rent Roll'!$T4)))),"-"),"-")</f>
        <v>-</v>
      </c>
      <c r="BZ38" s="227" t="str">
        <f>IF('Commercial Lease'!BZ$4='Rent Roll'!$U4,
IF(OR(AND(BZ$6&gt;'Rent Roll'!$K4,BZ$6&lt;='Rent Roll'!$L4),AND(BZ$6&gt;'Rent Roll'!$M18,BZ$6&lt;='Rent Roll'!$N18)),
IF('Rent Roll'!$S4='Data Validation'!$D$2,-SUMIF('Monthly Cash Flow'!$F$2:$EG$2,'Commercial Lease'!BZ$3,'Monthly Cash Flow'!$F$37:$EG$37)*'Rent Roll'!$T4,
IF('Rent Roll'!$S4='Data Validation'!$D$3,('Rent Roll'!$D4*'Rent Roll'!#REF!)+(MAX(-SUMIF($C$96:$C$98,'Data Validation'!$M$2,'Commercial Lease'!BZ$96:BZ$98)-'Rent Roll'!$V4,0)*'Rent Roll'!$T4),
IF('Rent Roll'!$S4='Data Validation'!$D$4,'Rent Roll'!$D4*'Rent Roll'!#REF!,
('Rent Roll'!$D4*'Rent Roll'!#REF!)+(SUM((MAX(--SUMIF($D$96:$D$98,'Data Validation'!$M$2,'Commercial Lease'!BZ$96:BZ$98)-'Rent Roll'!$V4,0)),
(MAX(-SUMIF('Monthly Cash Flow'!$F$2:$EG$2,'Commercial Lease'!BZ$3,'Monthly Cash Flow'!$F$25:$EG$25)-'Rent Roll'!#REF!,0)),
(MAX(-SUMIF('Monthly Cash Flow'!$F$2:$EG$2,'Commercial Lease'!BZ$3,'Monthly Cash Flow'!$F$26:$EG$36)-'Rent Roll'!#REF!,0)))*'Rent Roll'!$T4)))),"-"),"-")</f>
        <v>-</v>
      </c>
      <c r="CA38" s="227" t="str">
        <f>IF('Commercial Lease'!CA$4='Rent Roll'!$U4,
IF(OR(AND(CA$6&gt;'Rent Roll'!$K4,CA$6&lt;='Rent Roll'!$L4),AND(CA$6&gt;'Rent Roll'!$M18,CA$6&lt;='Rent Roll'!$N18)),
IF('Rent Roll'!$S4='Data Validation'!$D$2,-SUMIF('Monthly Cash Flow'!$F$2:$EG$2,'Commercial Lease'!CA$3,'Monthly Cash Flow'!$F$37:$EG$37)*'Rent Roll'!$T4,
IF('Rent Roll'!$S4='Data Validation'!$D$3,('Rent Roll'!$D4*'Rent Roll'!#REF!)+(MAX(-SUMIF($C$96:$C$98,'Data Validation'!$M$2,'Commercial Lease'!CA$96:CA$98)-'Rent Roll'!$V4,0)*'Rent Roll'!$T4),
IF('Rent Roll'!$S4='Data Validation'!$D$4,'Rent Roll'!$D4*'Rent Roll'!#REF!,
('Rent Roll'!$D4*'Rent Roll'!#REF!)+(SUM((MAX(--SUMIF($D$96:$D$98,'Data Validation'!$M$2,'Commercial Lease'!CA$96:CA$98)-'Rent Roll'!$V4,0)),
(MAX(-SUMIF('Monthly Cash Flow'!$F$2:$EG$2,'Commercial Lease'!CA$3,'Monthly Cash Flow'!$F$25:$EG$25)-'Rent Roll'!#REF!,0)),
(MAX(-SUMIF('Monthly Cash Flow'!$F$2:$EG$2,'Commercial Lease'!CA$3,'Monthly Cash Flow'!$F$26:$EG$36)-'Rent Roll'!#REF!,0)))*'Rent Roll'!$T4)))),"-"),"-")</f>
        <v>-</v>
      </c>
      <c r="CB38" s="227" t="str">
        <f>IF('Commercial Lease'!CB$4='Rent Roll'!$U4,
IF(OR(AND(CB$6&gt;'Rent Roll'!$K4,CB$6&lt;='Rent Roll'!$L4),AND(CB$6&gt;'Rent Roll'!$M18,CB$6&lt;='Rent Roll'!$N18)),
IF('Rent Roll'!$S4='Data Validation'!$D$2,-SUMIF('Monthly Cash Flow'!$F$2:$EG$2,'Commercial Lease'!CB$3,'Monthly Cash Flow'!$F$37:$EG$37)*'Rent Roll'!$T4,
IF('Rent Roll'!$S4='Data Validation'!$D$3,('Rent Roll'!$D4*'Rent Roll'!#REF!)+(MAX(-SUMIF($C$96:$C$98,'Data Validation'!$M$2,'Commercial Lease'!CB$96:CB$98)-'Rent Roll'!$V4,0)*'Rent Roll'!$T4),
IF('Rent Roll'!$S4='Data Validation'!$D$4,'Rent Roll'!$D4*'Rent Roll'!#REF!,
('Rent Roll'!$D4*'Rent Roll'!#REF!)+(SUM((MAX(--SUMIF($D$96:$D$98,'Data Validation'!$M$2,'Commercial Lease'!CB$96:CB$98)-'Rent Roll'!$V4,0)),
(MAX(-SUMIF('Monthly Cash Flow'!$F$2:$EG$2,'Commercial Lease'!CB$3,'Monthly Cash Flow'!$F$25:$EG$25)-'Rent Roll'!#REF!,0)),
(MAX(-SUMIF('Monthly Cash Flow'!$F$2:$EG$2,'Commercial Lease'!CB$3,'Monthly Cash Flow'!$F$26:$EG$36)-'Rent Roll'!#REF!,0)))*'Rent Roll'!$T4)))),"-"),"-")</f>
        <v>-</v>
      </c>
      <c r="CC38" s="227" t="str">
        <f>IF('Commercial Lease'!CC$4='Rent Roll'!$U4,
IF(OR(AND(CC$6&gt;'Rent Roll'!$K4,CC$6&lt;='Rent Roll'!$L4),AND(CC$6&gt;'Rent Roll'!$M18,CC$6&lt;='Rent Roll'!$N18)),
IF('Rent Roll'!$S4='Data Validation'!$D$2,-SUMIF('Monthly Cash Flow'!$F$2:$EG$2,'Commercial Lease'!CC$3,'Monthly Cash Flow'!$F$37:$EG$37)*'Rent Roll'!$T4,
IF('Rent Roll'!$S4='Data Validation'!$D$3,('Rent Roll'!$D4*'Rent Roll'!#REF!)+(MAX(-SUMIF($C$96:$C$98,'Data Validation'!$M$2,'Commercial Lease'!CC$96:CC$98)-'Rent Roll'!$V4,0)*'Rent Roll'!$T4),
IF('Rent Roll'!$S4='Data Validation'!$D$4,'Rent Roll'!$D4*'Rent Roll'!#REF!,
('Rent Roll'!$D4*'Rent Roll'!#REF!)+(SUM((MAX(--SUMIF($D$96:$D$98,'Data Validation'!$M$2,'Commercial Lease'!CC$96:CC$98)-'Rent Roll'!$V4,0)),
(MAX(-SUMIF('Monthly Cash Flow'!$F$2:$EG$2,'Commercial Lease'!CC$3,'Monthly Cash Flow'!$F$25:$EG$25)-'Rent Roll'!#REF!,0)),
(MAX(-SUMIF('Monthly Cash Flow'!$F$2:$EG$2,'Commercial Lease'!CC$3,'Monthly Cash Flow'!$F$26:$EG$36)-'Rent Roll'!#REF!,0)))*'Rent Roll'!$T4)))),"-"),"-")</f>
        <v>-</v>
      </c>
      <c r="CD38" s="227" t="str">
        <f>IF('Commercial Lease'!CD$4='Rent Roll'!$U4,
IF(OR(AND(CD$6&gt;'Rent Roll'!$K4,CD$6&lt;='Rent Roll'!$L4),AND(CD$6&gt;'Rent Roll'!$M18,CD$6&lt;='Rent Roll'!$N18)),
IF('Rent Roll'!$S4='Data Validation'!$D$2,-SUMIF('Monthly Cash Flow'!$F$2:$EG$2,'Commercial Lease'!CD$3,'Monthly Cash Flow'!$F$37:$EG$37)*'Rent Roll'!$T4,
IF('Rent Roll'!$S4='Data Validation'!$D$3,('Rent Roll'!$D4*'Rent Roll'!#REF!)+(MAX(-SUMIF($C$96:$C$98,'Data Validation'!$M$2,'Commercial Lease'!CD$96:CD$98)-'Rent Roll'!$V4,0)*'Rent Roll'!$T4),
IF('Rent Roll'!$S4='Data Validation'!$D$4,'Rent Roll'!$D4*'Rent Roll'!#REF!,
('Rent Roll'!$D4*'Rent Roll'!#REF!)+(SUM((MAX(--SUMIF($D$96:$D$98,'Data Validation'!$M$2,'Commercial Lease'!CD$96:CD$98)-'Rent Roll'!$V4,0)),
(MAX(-SUMIF('Monthly Cash Flow'!$F$2:$EG$2,'Commercial Lease'!CD$3,'Monthly Cash Flow'!$F$25:$EG$25)-'Rent Roll'!#REF!,0)),
(MAX(-SUMIF('Monthly Cash Flow'!$F$2:$EG$2,'Commercial Lease'!CD$3,'Monthly Cash Flow'!$F$26:$EG$36)-'Rent Roll'!#REF!,0)))*'Rent Roll'!$T4)))),"-"),"-")</f>
        <v>-</v>
      </c>
      <c r="CE38" s="227" t="str">
        <f>IF('Commercial Lease'!CE$4='Rent Roll'!$U4,
IF(OR(AND(CE$6&gt;'Rent Roll'!$K4,CE$6&lt;='Rent Roll'!$L4),AND(CE$6&gt;'Rent Roll'!$M18,CE$6&lt;='Rent Roll'!$N18)),
IF('Rent Roll'!$S4='Data Validation'!$D$2,-SUMIF('Monthly Cash Flow'!$F$2:$EG$2,'Commercial Lease'!CE$3,'Monthly Cash Flow'!$F$37:$EG$37)*'Rent Roll'!$T4,
IF('Rent Roll'!$S4='Data Validation'!$D$3,('Rent Roll'!$D4*'Rent Roll'!#REF!)+(MAX(-SUMIF($C$96:$C$98,'Data Validation'!$M$2,'Commercial Lease'!CE$96:CE$98)-'Rent Roll'!$V4,0)*'Rent Roll'!$T4),
IF('Rent Roll'!$S4='Data Validation'!$D$4,'Rent Roll'!$D4*'Rent Roll'!#REF!,
('Rent Roll'!$D4*'Rent Roll'!#REF!)+(SUM((MAX(--SUMIF($D$96:$D$98,'Data Validation'!$M$2,'Commercial Lease'!CE$96:CE$98)-'Rent Roll'!$V4,0)),
(MAX(-SUMIF('Monthly Cash Flow'!$F$2:$EG$2,'Commercial Lease'!CE$3,'Monthly Cash Flow'!$F$25:$EG$25)-'Rent Roll'!#REF!,0)),
(MAX(-SUMIF('Monthly Cash Flow'!$F$2:$EG$2,'Commercial Lease'!CE$3,'Monthly Cash Flow'!$F$26:$EG$36)-'Rent Roll'!#REF!,0)))*'Rent Roll'!$T4)))),"-"),"-")</f>
        <v>-</v>
      </c>
      <c r="CF38" s="227" t="e">
        <f>IF('Commercial Lease'!CF$4='Rent Roll'!$U4,
IF(OR(AND(CF$6&gt;'Rent Roll'!$K4,CF$6&lt;='Rent Roll'!$L4),AND(CF$6&gt;'Rent Roll'!$M18,CF$6&lt;='Rent Roll'!$N18)),
IF('Rent Roll'!$S4='Data Validation'!$D$2,-SUMIF('Monthly Cash Flow'!$F$2:$EG$2,'Commercial Lease'!CF$3,'Monthly Cash Flow'!$F$37:$EG$37)*'Rent Roll'!$T4,
IF('Rent Roll'!$S4='Data Validation'!$D$3,('Rent Roll'!$D4*'Rent Roll'!#REF!)+(MAX(-SUMIF($C$96:$C$98,'Data Validation'!$M$2,'Commercial Lease'!CF$96:CF$98)-'Rent Roll'!$V4,0)*'Rent Roll'!$T4),
IF('Rent Roll'!$S4='Data Validation'!$D$4,'Rent Roll'!$D4*'Rent Roll'!#REF!,
('Rent Roll'!$D4*'Rent Roll'!#REF!)+(SUM((MAX(--SUMIF($D$96:$D$98,'Data Validation'!$M$2,'Commercial Lease'!CF$96:CF$98)-'Rent Roll'!$V4,0)),
(MAX(-SUMIF('Monthly Cash Flow'!$F$2:$EG$2,'Commercial Lease'!CF$3,'Monthly Cash Flow'!$F$25:$EG$25)-'Rent Roll'!#REF!,0)),
(MAX(-SUMIF('Monthly Cash Flow'!$F$2:$EG$2,'Commercial Lease'!CF$3,'Monthly Cash Flow'!$F$26:$EG$36)-'Rent Roll'!#REF!,0)))*'Rent Roll'!$T4)))),"-"),"-")</f>
        <v>#REF!</v>
      </c>
      <c r="CG38" s="227" t="str">
        <f>IF('Commercial Lease'!CG$4='Rent Roll'!$U4,
IF(OR(AND(CG$6&gt;'Rent Roll'!$K4,CG$6&lt;='Rent Roll'!$L4),AND(CG$6&gt;'Rent Roll'!$M18,CG$6&lt;='Rent Roll'!$N18)),
IF('Rent Roll'!$S4='Data Validation'!$D$2,-SUMIF('Monthly Cash Flow'!$F$2:$EG$2,'Commercial Lease'!CG$3,'Monthly Cash Flow'!$F$37:$EG$37)*'Rent Roll'!$T4,
IF('Rent Roll'!$S4='Data Validation'!$D$3,('Rent Roll'!$D4*'Rent Roll'!#REF!)+(MAX(-SUMIF($C$96:$C$98,'Data Validation'!$M$2,'Commercial Lease'!CG$96:CG$98)-'Rent Roll'!$V4,0)*'Rent Roll'!$T4),
IF('Rent Roll'!$S4='Data Validation'!$D$4,'Rent Roll'!$D4*'Rent Roll'!#REF!,
('Rent Roll'!$D4*'Rent Roll'!#REF!)+(SUM((MAX(--SUMIF($D$96:$D$98,'Data Validation'!$M$2,'Commercial Lease'!CG$96:CG$98)-'Rent Roll'!$V4,0)),
(MAX(-SUMIF('Monthly Cash Flow'!$F$2:$EG$2,'Commercial Lease'!CG$3,'Monthly Cash Flow'!$F$25:$EG$25)-'Rent Roll'!#REF!,0)),
(MAX(-SUMIF('Monthly Cash Flow'!$F$2:$EG$2,'Commercial Lease'!CG$3,'Monthly Cash Flow'!$F$26:$EG$36)-'Rent Roll'!#REF!,0)))*'Rent Roll'!$T4)))),"-"),"-")</f>
        <v>-</v>
      </c>
      <c r="CH38" s="227" t="str">
        <f>IF('Commercial Lease'!CH$4='Rent Roll'!$U4,
IF(OR(AND(CH$6&gt;'Rent Roll'!$K4,CH$6&lt;='Rent Roll'!$L4),AND(CH$6&gt;'Rent Roll'!$M18,CH$6&lt;='Rent Roll'!$N18)),
IF('Rent Roll'!$S4='Data Validation'!$D$2,-SUMIF('Monthly Cash Flow'!$F$2:$EG$2,'Commercial Lease'!CH$3,'Monthly Cash Flow'!$F$37:$EG$37)*'Rent Roll'!$T4,
IF('Rent Roll'!$S4='Data Validation'!$D$3,('Rent Roll'!$D4*'Rent Roll'!#REF!)+(MAX(-SUMIF($C$96:$C$98,'Data Validation'!$M$2,'Commercial Lease'!CH$96:CH$98)-'Rent Roll'!$V4,0)*'Rent Roll'!$T4),
IF('Rent Roll'!$S4='Data Validation'!$D$4,'Rent Roll'!$D4*'Rent Roll'!#REF!,
('Rent Roll'!$D4*'Rent Roll'!#REF!)+(SUM((MAX(--SUMIF($D$96:$D$98,'Data Validation'!$M$2,'Commercial Lease'!CH$96:CH$98)-'Rent Roll'!$V4,0)),
(MAX(-SUMIF('Monthly Cash Flow'!$F$2:$EG$2,'Commercial Lease'!CH$3,'Monthly Cash Flow'!$F$25:$EG$25)-'Rent Roll'!#REF!,0)),
(MAX(-SUMIF('Monthly Cash Flow'!$F$2:$EG$2,'Commercial Lease'!CH$3,'Monthly Cash Flow'!$F$26:$EG$36)-'Rent Roll'!#REF!,0)))*'Rent Roll'!$T4)))),"-"),"-")</f>
        <v>-</v>
      </c>
      <c r="CI38" s="227" t="str">
        <f>IF('Commercial Lease'!CI$4='Rent Roll'!$U4,
IF(OR(AND(CI$6&gt;'Rent Roll'!$K4,CI$6&lt;='Rent Roll'!$L4),AND(CI$6&gt;'Rent Roll'!$M18,CI$6&lt;='Rent Roll'!$N18)),
IF('Rent Roll'!$S4='Data Validation'!$D$2,-SUMIF('Monthly Cash Flow'!$F$2:$EG$2,'Commercial Lease'!CI$3,'Monthly Cash Flow'!$F$37:$EG$37)*'Rent Roll'!$T4,
IF('Rent Roll'!$S4='Data Validation'!$D$3,('Rent Roll'!$D4*'Rent Roll'!#REF!)+(MAX(-SUMIF($C$96:$C$98,'Data Validation'!$M$2,'Commercial Lease'!CI$96:CI$98)-'Rent Roll'!$V4,0)*'Rent Roll'!$T4),
IF('Rent Roll'!$S4='Data Validation'!$D$4,'Rent Roll'!$D4*'Rent Roll'!#REF!,
('Rent Roll'!$D4*'Rent Roll'!#REF!)+(SUM((MAX(--SUMIF($D$96:$D$98,'Data Validation'!$M$2,'Commercial Lease'!CI$96:CI$98)-'Rent Roll'!$V4,0)),
(MAX(-SUMIF('Monthly Cash Flow'!$F$2:$EG$2,'Commercial Lease'!CI$3,'Monthly Cash Flow'!$F$25:$EG$25)-'Rent Roll'!#REF!,0)),
(MAX(-SUMIF('Monthly Cash Flow'!$F$2:$EG$2,'Commercial Lease'!CI$3,'Monthly Cash Flow'!$F$26:$EG$36)-'Rent Roll'!#REF!,0)))*'Rent Roll'!$T4)))),"-"),"-")</f>
        <v>-</v>
      </c>
      <c r="CJ38" s="227" t="str">
        <f>IF('Commercial Lease'!CJ$4='Rent Roll'!$U4,
IF(OR(AND(CJ$6&gt;'Rent Roll'!$K4,CJ$6&lt;='Rent Roll'!$L4),AND(CJ$6&gt;'Rent Roll'!$M18,CJ$6&lt;='Rent Roll'!$N18)),
IF('Rent Roll'!$S4='Data Validation'!$D$2,-SUMIF('Monthly Cash Flow'!$F$2:$EG$2,'Commercial Lease'!CJ$3,'Monthly Cash Flow'!$F$37:$EG$37)*'Rent Roll'!$T4,
IF('Rent Roll'!$S4='Data Validation'!$D$3,('Rent Roll'!$D4*'Rent Roll'!#REF!)+(MAX(-SUMIF($C$96:$C$98,'Data Validation'!$M$2,'Commercial Lease'!CJ$96:CJ$98)-'Rent Roll'!$V4,0)*'Rent Roll'!$T4),
IF('Rent Roll'!$S4='Data Validation'!$D$4,'Rent Roll'!$D4*'Rent Roll'!#REF!,
('Rent Roll'!$D4*'Rent Roll'!#REF!)+(SUM((MAX(--SUMIF($D$96:$D$98,'Data Validation'!$M$2,'Commercial Lease'!CJ$96:CJ$98)-'Rent Roll'!$V4,0)),
(MAX(-SUMIF('Monthly Cash Flow'!$F$2:$EG$2,'Commercial Lease'!CJ$3,'Monthly Cash Flow'!$F$25:$EG$25)-'Rent Roll'!#REF!,0)),
(MAX(-SUMIF('Monthly Cash Flow'!$F$2:$EG$2,'Commercial Lease'!CJ$3,'Monthly Cash Flow'!$F$26:$EG$36)-'Rent Roll'!#REF!,0)))*'Rent Roll'!$T4)))),"-"),"-")</f>
        <v>-</v>
      </c>
      <c r="CK38" s="227" t="str">
        <f>IF('Commercial Lease'!CK$4='Rent Roll'!$U4,
IF(OR(AND(CK$6&gt;'Rent Roll'!$K4,CK$6&lt;='Rent Roll'!$L4),AND(CK$6&gt;'Rent Roll'!$M18,CK$6&lt;='Rent Roll'!$N18)),
IF('Rent Roll'!$S4='Data Validation'!$D$2,-SUMIF('Monthly Cash Flow'!$F$2:$EG$2,'Commercial Lease'!CK$3,'Monthly Cash Flow'!$F$37:$EG$37)*'Rent Roll'!$T4,
IF('Rent Roll'!$S4='Data Validation'!$D$3,('Rent Roll'!$D4*'Rent Roll'!#REF!)+(MAX(-SUMIF($C$96:$C$98,'Data Validation'!$M$2,'Commercial Lease'!CK$96:CK$98)-'Rent Roll'!$V4,0)*'Rent Roll'!$T4),
IF('Rent Roll'!$S4='Data Validation'!$D$4,'Rent Roll'!$D4*'Rent Roll'!#REF!,
('Rent Roll'!$D4*'Rent Roll'!#REF!)+(SUM((MAX(--SUMIF($D$96:$D$98,'Data Validation'!$M$2,'Commercial Lease'!CK$96:CK$98)-'Rent Roll'!$V4,0)),
(MAX(-SUMIF('Monthly Cash Flow'!$F$2:$EG$2,'Commercial Lease'!CK$3,'Monthly Cash Flow'!$F$25:$EG$25)-'Rent Roll'!#REF!,0)),
(MAX(-SUMIF('Monthly Cash Flow'!$F$2:$EG$2,'Commercial Lease'!CK$3,'Monthly Cash Flow'!$F$26:$EG$36)-'Rent Roll'!#REF!,0)))*'Rent Roll'!$T4)))),"-"),"-")</f>
        <v>-</v>
      </c>
      <c r="CL38" s="227" t="str">
        <f>IF('Commercial Lease'!CL$4='Rent Roll'!$U4,
IF(OR(AND(CL$6&gt;'Rent Roll'!$K4,CL$6&lt;='Rent Roll'!$L4),AND(CL$6&gt;'Rent Roll'!$M18,CL$6&lt;='Rent Roll'!$N18)),
IF('Rent Roll'!$S4='Data Validation'!$D$2,-SUMIF('Monthly Cash Flow'!$F$2:$EG$2,'Commercial Lease'!CL$3,'Monthly Cash Flow'!$F$37:$EG$37)*'Rent Roll'!$T4,
IF('Rent Roll'!$S4='Data Validation'!$D$3,('Rent Roll'!$D4*'Rent Roll'!#REF!)+(MAX(-SUMIF($C$96:$C$98,'Data Validation'!$M$2,'Commercial Lease'!CL$96:CL$98)-'Rent Roll'!$V4,0)*'Rent Roll'!$T4),
IF('Rent Roll'!$S4='Data Validation'!$D$4,'Rent Roll'!$D4*'Rent Roll'!#REF!,
('Rent Roll'!$D4*'Rent Roll'!#REF!)+(SUM((MAX(--SUMIF($D$96:$D$98,'Data Validation'!$M$2,'Commercial Lease'!CL$96:CL$98)-'Rent Roll'!$V4,0)),
(MAX(-SUMIF('Monthly Cash Flow'!$F$2:$EG$2,'Commercial Lease'!CL$3,'Monthly Cash Flow'!$F$25:$EG$25)-'Rent Roll'!#REF!,0)),
(MAX(-SUMIF('Monthly Cash Flow'!$F$2:$EG$2,'Commercial Lease'!CL$3,'Monthly Cash Flow'!$F$26:$EG$36)-'Rent Roll'!#REF!,0)))*'Rent Roll'!$T4)))),"-"),"-")</f>
        <v>-</v>
      </c>
      <c r="CM38" s="227" t="str">
        <f>IF('Commercial Lease'!CM$4='Rent Roll'!$U4,
IF(OR(AND(CM$6&gt;'Rent Roll'!$K4,CM$6&lt;='Rent Roll'!$L4),AND(CM$6&gt;'Rent Roll'!$M18,CM$6&lt;='Rent Roll'!$N18)),
IF('Rent Roll'!$S4='Data Validation'!$D$2,-SUMIF('Monthly Cash Flow'!$F$2:$EG$2,'Commercial Lease'!CM$3,'Monthly Cash Flow'!$F$37:$EG$37)*'Rent Roll'!$T4,
IF('Rent Roll'!$S4='Data Validation'!$D$3,('Rent Roll'!$D4*'Rent Roll'!#REF!)+(MAX(-SUMIF($C$96:$C$98,'Data Validation'!$M$2,'Commercial Lease'!CM$96:CM$98)-'Rent Roll'!$V4,0)*'Rent Roll'!$T4),
IF('Rent Roll'!$S4='Data Validation'!$D$4,'Rent Roll'!$D4*'Rent Roll'!#REF!,
('Rent Roll'!$D4*'Rent Roll'!#REF!)+(SUM((MAX(--SUMIF($D$96:$D$98,'Data Validation'!$M$2,'Commercial Lease'!CM$96:CM$98)-'Rent Roll'!$V4,0)),
(MAX(-SUMIF('Monthly Cash Flow'!$F$2:$EG$2,'Commercial Lease'!CM$3,'Monthly Cash Flow'!$F$25:$EG$25)-'Rent Roll'!#REF!,0)),
(MAX(-SUMIF('Monthly Cash Flow'!$F$2:$EG$2,'Commercial Lease'!CM$3,'Monthly Cash Flow'!$F$26:$EG$36)-'Rent Roll'!#REF!,0)))*'Rent Roll'!$T4)))),"-"),"-")</f>
        <v>-</v>
      </c>
      <c r="CN38" s="227" t="str">
        <f>IF('Commercial Lease'!CN$4='Rent Roll'!$U4,
IF(OR(AND(CN$6&gt;'Rent Roll'!$K4,CN$6&lt;='Rent Roll'!$L4),AND(CN$6&gt;'Rent Roll'!$M18,CN$6&lt;='Rent Roll'!$N18)),
IF('Rent Roll'!$S4='Data Validation'!$D$2,-SUMIF('Monthly Cash Flow'!$F$2:$EG$2,'Commercial Lease'!CN$3,'Monthly Cash Flow'!$F$37:$EG$37)*'Rent Roll'!$T4,
IF('Rent Roll'!$S4='Data Validation'!$D$3,('Rent Roll'!$D4*'Rent Roll'!#REF!)+(MAX(-SUMIF($C$96:$C$98,'Data Validation'!$M$2,'Commercial Lease'!CN$96:CN$98)-'Rent Roll'!$V4,0)*'Rent Roll'!$T4),
IF('Rent Roll'!$S4='Data Validation'!$D$4,'Rent Roll'!$D4*'Rent Roll'!#REF!,
('Rent Roll'!$D4*'Rent Roll'!#REF!)+(SUM((MAX(--SUMIF($D$96:$D$98,'Data Validation'!$M$2,'Commercial Lease'!CN$96:CN$98)-'Rent Roll'!$V4,0)),
(MAX(-SUMIF('Monthly Cash Flow'!$F$2:$EG$2,'Commercial Lease'!CN$3,'Monthly Cash Flow'!$F$25:$EG$25)-'Rent Roll'!#REF!,0)),
(MAX(-SUMIF('Monthly Cash Flow'!$F$2:$EG$2,'Commercial Lease'!CN$3,'Monthly Cash Flow'!$F$26:$EG$36)-'Rent Roll'!#REF!,0)))*'Rent Roll'!$T4)))),"-"),"-")</f>
        <v>-</v>
      </c>
      <c r="CO38" s="227" t="str">
        <f>IF('Commercial Lease'!CO$4='Rent Roll'!$U4,
IF(OR(AND(CO$6&gt;'Rent Roll'!$K4,CO$6&lt;='Rent Roll'!$L4),AND(CO$6&gt;'Rent Roll'!$M18,CO$6&lt;='Rent Roll'!$N18)),
IF('Rent Roll'!$S4='Data Validation'!$D$2,-SUMIF('Monthly Cash Flow'!$F$2:$EG$2,'Commercial Lease'!CO$3,'Monthly Cash Flow'!$F$37:$EG$37)*'Rent Roll'!$T4,
IF('Rent Roll'!$S4='Data Validation'!$D$3,('Rent Roll'!$D4*'Rent Roll'!#REF!)+(MAX(-SUMIF($C$96:$C$98,'Data Validation'!$M$2,'Commercial Lease'!CO$96:CO$98)-'Rent Roll'!$V4,0)*'Rent Roll'!$T4),
IF('Rent Roll'!$S4='Data Validation'!$D$4,'Rent Roll'!$D4*'Rent Roll'!#REF!,
('Rent Roll'!$D4*'Rent Roll'!#REF!)+(SUM((MAX(--SUMIF($D$96:$D$98,'Data Validation'!$M$2,'Commercial Lease'!CO$96:CO$98)-'Rent Roll'!$V4,0)),
(MAX(-SUMIF('Monthly Cash Flow'!$F$2:$EG$2,'Commercial Lease'!CO$3,'Monthly Cash Flow'!$F$25:$EG$25)-'Rent Roll'!#REF!,0)),
(MAX(-SUMIF('Monthly Cash Flow'!$F$2:$EG$2,'Commercial Lease'!CO$3,'Monthly Cash Flow'!$F$26:$EG$36)-'Rent Roll'!#REF!,0)))*'Rent Roll'!$T4)))),"-"),"-")</f>
        <v>-</v>
      </c>
      <c r="CP38" s="227" t="str">
        <f>IF('Commercial Lease'!CP$4='Rent Roll'!$U4,
IF(OR(AND(CP$6&gt;'Rent Roll'!$K4,CP$6&lt;='Rent Roll'!$L4),AND(CP$6&gt;'Rent Roll'!$M18,CP$6&lt;='Rent Roll'!$N18)),
IF('Rent Roll'!$S4='Data Validation'!$D$2,-SUMIF('Monthly Cash Flow'!$F$2:$EG$2,'Commercial Lease'!CP$3,'Monthly Cash Flow'!$F$37:$EG$37)*'Rent Roll'!$T4,
IF('Rent Roll'!$S4='Data Validation'!$D$3,('Rent Roll'!$D4*'Rent Roll'!#REF!)+(MAX(-SUMIF($C$96:$C$98,'Data Validation'!$M$2,'Commercial Lease'!CP$96:CP$98)-'Rent Roll'!$V4,0)*'Rent Roll'!$T4),
IF('Rent Roll'!$S4='Data Validation'!$D$4,'Rent Roll'!$D4*'Rent Roll'!#REF!,
('Rent Roll'!$D4*'Rent Roll'!#REF!)+(SUM((MAX(--SUMIF($D$96:$D$98,'Data Validation'!$M$2,'Commercial Lease'!CP$96:CP$98)-'Rent Roll'!$V4,0)),
(MAX(-SUMIF('Monthly Cash Flow'!$F$2:$EG$2,'Commercial Lease'!CP$3,'Monthly Cash Flow'!$F$25:$EG$25)-'Rent Roll'!#REF!,0)),
(MAX(-SUMIF('Monthly Cash Flow'!$F$2:$EG$2,'Commercial Lease'!CP$3,'Monthly Cash Flow'!$F$26:$EG$36)-'Rent Roll'!#REF!,0)))*'Rent Roll'!$T4)))),"-"),"-")</f>
        <v>-</v>
      </c>
      <c r="CQ38" s="227" t="str">
        <f>IF('Commercial Lease'!CQ$4='Rent Roll'!$U4,
IF(OR(AND(CQ$6&gt;'Rent Roll'!$K4,CQ$6&lt;='Rent Roll'!$L4),AND(CQ$6&gt;'Rent Roll'!$M18,CQ$6&lt;='Rent Roll'!$N18)),
IF('Rent Roll'!$S4='Data Validation'!$D$2,-SUMIF('Monthly Cash Flow'!$F$2:$EG$2,'Commercial Lease'!CQ$3,'Monthly Cash Flow'!$F$37:$EG$37)*'Rent Roll'!$T4,
IF('Rent Roll'!$S4='Data Validation'!$D$3,('Rent Roll'!$D4*'Rent Roll'!#REF!)+(MAX(-SUMIF($C$96:$C$98,'Data Validation'!$M$2,'Commercial Lease'!CQ$96:CQ$98)-'Rent Roll'!$V4,0)*'Rent Roll'!$T4),
IF('Rent Roll'!$S4='Data Validation'!$D$4,'Rent Roll'!$D4*'Rent Roll'!#REF!,
('Rent Roll'!$D4*'Rent Roll'!#REF!)+(SUM((MAX(--SUMIF($D$96:$D$98,'Data Validation'!$M$2,'Commercial Lease'!CQ$96:CQ$98)-'Rent Roll'!$V4,0)),
(MAX(-SUMIF('Monthly Cash Flow'!$F$2:$EG$2,'Commercial Lease'!CQ$3,'Monthly Cash Flow'!$F$25:$EG$25)-'Rent Roll'!#REF!,0)),
(MAX(-SUMIF('Monthly Cash Flow'!$F$2:$EG$2,'Commercial Lease'!CQ$3,'Monthly Cash Flow'!$F$26:$EG$36)-'Rent Roll'!#REF!,0)))*'Rent Roll'!$T4)))),"-"),"-")</f>
        <v>-</v>
      </c>
      <c r="CR38" s="227" t="e">
        <f>IF('Commercial Lease'!CR$4='Rent Roll'!$U4,
IF(OR(AND(CR$6&gt;'Rent Roll'!$K4,CR$6&lt;='Rent Roll'!$L4),AND(CR$6&gt;'Rent Roll'!$M18,CR$6&lt;='Rent Roll'!$N18)),
IF('Rent Roll'!$S4='Data Validation'!$D$2,-SUMIF('Monthly Cash Flow'!$F$2:$EG$2,'Commercial Lease'!CR$3,'Monthly Cash Flow'!$F$37:$EG$37)*'Rent Roll'!$T4,
IF('Rent Roll'!$S4='Data Validation'!$D$3,('Rent Roll'!$D4*'Rent Roll'!#REF!)+(MAX(-SUMIF($C$96:$C$98,'Data Validation'!$M$2,'Commercial Lease'!CR$96:CR$98)-'Rent Roll'!$V4,0)*'Rent Roll'!$T4),
IF('Rent Roll'!$S4='Data Validation'!$D$4,'Rent Roll'!$D4*'Rent Roll'!#REF!,
('Rent Roll'!$D4*'Rent Roll'!#REF!)+(SUM((MAX(--SUMIF($D$96:$D$98,'Data Validation'!$M$2,'Commercial Lease'!CR$96:CR$98)-'Rent Roll'!$V4,0)),
(MAX(-SUMIF('Monthly Cash Flow'!$F$2:$EG$2,'Commercial Lease'!CR$3,'Monthly Cash Flow'!$F$25:$EG$25)-'Rent Roll'!#REF!,0)),
(MAX(-SUMIF('Monthly Cash Flow'!$F$2:$EG$2,'Commercial Lease'!CR$3,'Monthly Cash Flow'!$F$26:$EG$36)-'Rent Roll'!#REF!,0)))*'Rent Roll'!$T4)))),"-"),"-")</f>
        <v>#REF!</v>
      </c>
      <c r="CS38" s="227" t="str">
        <f>IF('Commercial Lease'!CS$4='Rent Roll'!$U4,
IF(OR(AND(CS$6&gt;'Rent Roll'!$K4,CS$6&lt;='Rent Roll'!$L4),AND(CS$6&gt;'Rent Roll'!$M18,CS$6&lt;='Rent Roll'!$N18)),
IF('Rent Roll'!$S4='Data Validation'!$D$2,-SUMIF('Monthly Cash Flow'!$F$2:$EG$2,'Commercial Lease'!CS$3,'Monthly Cash Flow'!$F$37:$EG$37)*'Rent Roll'!$T4,
IF('Rent Roll'!$S4='Data Validation'!$D$3,('Rent Roll'!$D4*'Rent Roll'!#REF!)+(MAX(-SUMIF($C$96:$C$98,'Data Validation'!$M$2,'Commercial Lease'!CS$96:CS$98)-'Rent Roll'!$V4,0)*'Rent Roll'!$T4),
IF('Rent Roll'!$S4='Data Validation'!$D$4,'Rent Roll'!$D4*'Rent Roll'!#REF!,
('Rent Roll'!$D4*'Rent Roll'!#REF!)+(SUM((MAX(--SUMIF($D$96:$D$98,'Data Validation'!$M$2,'Commercial Lease'!CS$96:CS$98)-'Rent Roll'!$V4,0)),
(MAX(-SUMIF('Monthly Cash Flow'!$F$2:$EG$2,'Commercial Lease'!CS$3,'Monthly Cash Flow'!$F$25:$EG$25)-'Rent Roll'!#REF!,0)),
(MAX(-SUMIF('Monthly Cash Flow'!$F$2:$EG$2,'Commercial Lease'!CS$3,'Monthly Cash Flow'!$F$26:$EG$36)-'Rent Roll'!#REF!,0)))*'Rent Roll'!$T4)))),"-"),"-")</f>
        <v>-</v>
      </c>
      <c r="CT38" s="227" t="str">
        <f>IF('Commercial Lease'!CT$4='Rent Roll'!$U4,
IF(OR(AND(CT$6&gt;'Rent Roll'!$K4,CT$6&lt;='Rent Roll'!$L4),AND(CT$6&gt;'Rent Roll'!$M18,CT$6&lt;='Rent Roll'!$N18)),
IF('Rent Roll'!$S4='Data Validation'!$D$2,-SUMIF('Monthly Cash Flow'!$F$2:$EG$2,'Commercial Lease'!CT$3,'Monthly Cash Flow'!$F$37:$EG$37)*'Rent Roll'!$T4,
IF('Rent Roll'!$S4='Data Validation'!$D$3,('Rent Roll'!$D4*'Rent Roll'!#REF!)+(MAX(-SUMIF($C$96:$C$98,'Data Validation'!$M$2,'Commercial Lease'!CT$96:CT$98)-'Rent Roll'!$V4,0)*'Rent Roll'!$T4),
IF('Rent Roll'!$S4='Data Validation'!$D$4,'Rent Roll'!$D4*'Rent Roll'!#REF!,
('Rent Roll'!$D4*'Rent Roll'!#REF!)+(SUM((MAX(--SUMIF($D$96:$D$98,'Data Validation'!$M$2,'Commercial Lease'!CT$96:CT$98)-'Rent Roll'!$V4,0)),
(MAX(-SUMIF('Monthly Cash Flow'!$F$2:$EG$2,'Commercial Lease'!CT$3,'Monthly Cash Flow'!$F$25:$EG$25)-'Rent Roll'!#REF!,0)),
(MAX(-SUMIF('Monthly Cash Flow'!$F$2:$EG$2,'Commercial Lease'!CT$3,'Monthly Cash Flow'!$F$26:$EG$36)-'Rent Roll'!#REF!,0)))*'Rent Roll'!$T4)))),"-"),"-")</f>
        <v>-</v>
      </c>
      <c r="CU38" s="227" t="str">
        <f>IF('Commercial Lease'!CU$4='Rent Roll'!$U4,
IF(OR(AND(CU$6&gt;'Rent Roll'!$K4,CU$6&lt;='Rent Roll'!$L4),AND(CU$6&gt;'Rent Roll'!$M18,CU$6&lt;='Rent Roll'!$N18)),
IF('Rent Roll'!$S4='Data Validation'!$D$2,-SUMIF('Monthly Cash Flow'!$F$2:$EG$2,'Commercial Lease'!CU$3,'Monthly Cash Flow'!$F$37:$EG$37)*'Rent Roll'!$T4,
IF('Rent Roll'!$S4='Data Validation'!$D$3,('Rent Roll'!$D4*'Rent Roll'!#REF!)+(MAX(-SUMIF($C$96:$C$98,'Data Validation'!$M$2,'Commercial Lease'!CU$96:CU$98)-'Rent Roll'!$V4,0)*'Rent Roll'!$T4),
IF('Rent Roll'!$S4='Data Validation'!$D$4,'Rent Roll'!$D4*'Rent Roll'!#REF!,
('Rent Roll'!$D4*'Rent Roll'!#REF!)+(SUM((MAX(--SUMIF($D$96:$D$98,'Data Validation'!$M$2,'Commercial Lease'!CU$96:CU$98)-'Rent Roll'!$V4,0)),
(MAX(-SUMIF('Monthly Cash Flow'!$F$2:$EG$2,'Commercial Lease'!CU$3,'Monthly Cash Flow'!$F$25:$EG$25)-'Rent Roll'!#REF!,0)),
(MAX(-SUMIF('Monthly Cash Flow'!$F$2:$EG$2,'Commercial Lease'!CU$3,'Monthly Cash Flow'!$F$26:$EG$36)-'Rent Roll'!#REF!,0)))*'Rent Roll'!$T4)))),"-"),"-")</f>
        <v>-</v>
      </c>
      <c r="CV38" s="227" t="str">
        <f>IF('Commercial Lease'!CV$4='Rent Roll'!$U4,
IF(OR(AND(CV$6&gt;'Rent Roll'!$K4,CV$6&lt;='Rent Roll'!$L4),AND(CV$6&gt;'Rent Roll'!$M18,CV$6&lt;='Rent Roll'!$N18)),
IF('Rent Roll'!$S4='Data Validation'!$D$2,-SUMIF('Monthly Cash Flow'!$F$2:$EG$2,'Commercial Lease'!CV$3,'Monthly Cash Flow'!$F$37:$EG$37)*'Rent Roll'!$T4,
IF('Rent Roll'!$S4='Data Validation'!$D$3,('Rent Roll'!$D4*'Rent Roll'!#REF!)+(MAX(-SUMIF($C$96:$C$98,'Data Validation'!$M$2,'Commercial Lease'!CV$96:CV$98)-'Rent Roll'!$V4,0)*'Rent Roll'!$T4),
IF('Rent Roll'!$S4='Data Validation'!$D$4,'Rent Roll'!$D4*'Rent Roll'!#REF!,
('Rent Roll'!$D4*'Rent Roll'!#REF!)+(SUM((MAX(--SUMIF($D$96:$D$98,'Data Validation'!$M$2,'Commercial Lease'!CV$96:CV$98)-'Rent Roll'!$V4,0)),
(MAX(-SUMIF('Monthly Cash Flow'!$F$2:$EG$2,'Commercial Lease'!CV$3,'Monthly Cash Flow'!$F$25:$EG$25)-'Rent Roll'!#REF!,0)),
(MAX(-SUMIF('Monthly Cash Flow'!$F$2:$EG$2,'Commercial Lease'!CV$3,'Monthly Cash Flow'!$F$26:$EG$36)-'Rent Roll'!#REF!,0)))*'Rent Roll'!$T4)))),"-"),"-")</f>
        <v>-</v>
      </c>
      <c r="CW38" s="227" t="str">
        <f>IF('Commercial Lease'!CW$4='Rent Roll'!$U4,
IF(OR(AND(CW$6&gt;'Rent Roll'!$K4,CW$6&lt;='Rent Roll'!$L4),AND(CW$6&gt;'Rent Roll'!$M18,CW$6&lt;='Rent Roll'!$N18)),
IF('Rent Roll'!$S4='Data Validation'!$D$2,-SUMIF('Monthly Cash Flow'!$F$2:$EG$2,'Commercial Lease'!CW$3,'Monthly Cash Flow'!$F$37:$EG$37)*'Rent Roll'!$T4,
IF('Rent Roll'!$S4='Data Validation'!$D$3,('Rent Roll'!$D4*'Rent Roll'!#REF!)+(MAX(-SUMIF($C$96:$C$98,'Data Validation'!$M$2,'Commercial Lease'!CW$96:CW$98)-'Rent Roll'!$V4,0)*'Rent Roll'!$T4),
IF('Rent Roll'!$S4='Data Validation'!$D$4,'Rent Roll'!$D4*'Rent Roll'!#REF!,
('Rent Roll'!$D4*'Rent Roll'!#REF!)+(SUM((MAX(--SUMIF($D$96:$D$98,'Data Validation'!$M$2,'Commercial Lease'!CW$96:CW$98)-'Rent Roll'!$V4,0)),
(MAX(-SUMIF('Monthly Cash Flow'!$F$2:$EG$2,'Commercial Lease'!CW$3,'Monthly Cash Flow'!$F$25:$EG$25)-'Rent Roll'!#REF!,0)),
(MAX(-SUMIF('Monthly Cash Flow'!$F$2:$EG$2,'Commercial Lease'!CW$3,'Monthly Cash Flow'!$F$26:$EG$36)-'Rent Roll'!#REF!,0)))*'Rent Roll'!$T4)))),"-"),"-")</f>
        <v>-</v>
      </c>
      <c r="CX38" s="227" t="str">
        <f>IF('Commercial Lease'!CX$4='Rent Roll'!$U4,
IF(OR(AND(CX$6&gt;'Rent Roll'!$K4,CX$6&lt;='Rent Roll'!$L4),AND(CX$6&gt;'Rent Roll'!$M18,CX$6&lt;='Rent Roll'!$N18)),
IF('Rent Roll'!$S4='Data Validation'!$D$2,-SUMIF('Monthly Cash Flow'!$F$2:$EG$2,'Commercial Lease'!CX$3,'Monthly Cash Flow'!$F$37:$EG$37)*'Rent Roll'!$T4,
IF('Rent Roll'!$S4='Data Validation'!$D$3,('Rent Roll'!$D4*'Rent Roll'!#REF!)+(MAX(-SUMIF($C$96:$C$98,'Data Validation'!$M$2,'Commercial Lease'!CX$96:CX$98)-'Rent Roll'!$V4,0)*'Rent Roll'!$T4),
IF('Rent Roll'!$S4='Data Validation'!$D$4,'Rent Roll'!$D4*'Rent Roll'!#REF!,
('Rent Roll'!$D4*'Rent Roll'!#REF!)+(SUM((MAX(--SUMIF($D$96:$D$98,'Data Validation'!$M$2,'Commercial Lease'!CX$96:CX$98)-'Rent Roll'!$V4,0)),
(MAX(-SUMIF('Monthly Cash Flow'!$F$2:$EG$2,'Commercial Lease'!CX$3,'Monthly Cash Flow'!$F$25:$EG$25)-'Rent Roll'!#REF!,0)),
(MAX(-SUMIF('Monthly Cash Flow'!$F$2:$EG$2,'Commercial Lease'!CX$3,'Monthly Cash Flow'!$F$26:$EG$36)-'Rent Roll'!#REF!,0)))*'Rent Roll'!$T4)))),"-"),"-")</f>
        <v>-</v>
      </c>
      <c r="CY38" s="227" t="str">
        <f>IF('Commercial Lease'!CY$4='Rent Roll'!$U4,
IF(OR(AND(CY$6&gt;'Rent Roll'!$K4,CY$6&lt;='Rent Roll'!$L4),AND(CY$6&gt;'Rent Roll'!$M18,CY$6&lt;='Rent Roll'!$N18)),
IF('Rent Roll'!$S4='Data Validation'!$D$2,-SUMIF('Monthly Cash Flow'!$F$2:$EG$2,'Commercial Lease'!CY$3,'Monthly Cash Flow'!$F$37:$EG$37)*'Rent Roll'!$T4,
IF('Rent Roll'!$S4='Data Validation'!$D$3,('Rent Roll'!$D4*'Rent Roll'!#REF!)+(MAX(-SUMIF($C$96:$C$98,'Data Validation'!$M$2,'Commercial Lease'!CY$96:CY$98)-'Rent Roll'!$V4,0)*'Rent Roll'!$T4),
IF('Rent Roll'!$S4='Data Validation'!$D$4,'Rent Roll'!$D4*'Rent Roll'!#REF!,
('Rent Roll'!$D4*'Rent Roll'!#REF!)+(SUM((MAX(--SUMIF($D$96:$D$98,'Data Validation'!$M$2,'Commercial Lease'!CY$96:CY$98)-'Rent Roll'!$V4,0)),
(MAX(-SUMIF('Monthly Cash Flow'!$F$2:$EG$2,'Commercial Lease'!CY$3,'Monthly Cash Flow'!$F$25:$EG$25)-'Rent Roll'!#REF!,0)),
(MAX(-SUMIF('Monthly Cash Flow'!$F$2:$EG$2,'Commercial Lease'!CY$3,'Monthly Cash Flow'!$F$26:$EG$36)-'Rent Roll'!#REF!,0)))*'Rent Roll'!$T4)))),"-"),"-")</f>
        <v>-</v>
      </c>
      <c r="CZ38" s="227" t="str">
        <f>IF('Commercial Lease'!CZ$4='Rent Roll'!$U4,
IF(OR(AND(CZ$6&gt;'Rent Roll'!$K4,CZ$6&lt;='Rent Roll'!$L4),AND(CZ$6&gt;'Rent Roll'!$M18,CZ$6&lt;='Rent Roll'!$N18)),
IF('Rent Roll'!$S4='Data Validation'!$D$2,-SUMIF('Monthly Cash Flow'!$F$2:$EG$2,'Commercial Lease'!CZ$3,'Monthly Cash Flow'!$F$37:$EG$37)*'Rent Roll'!$T4,
IF('Rent Roll'!$S4='Data Validation'!$D$3,('Rent Roll'!$D4*'Rent Roll'!#REF!)+(MAX(-SUMIF($C$96:$C$98,'Data Validation'!$M$2,'Commercial Lease'!CZ$96:CZ$98)-'Rent Roll'!$V4,0)*'Rent Roll'!$T4),
IF('Rent Roll'!$S4='Data Validation'!$D$4,'Rent Roll'!$D4*'Rent Roll'!#REF!,
('Rent Roll'!$D4*'Rent Roll'!#REF!)+(SUM((MAX(--SUMIF($D$96:$D$98,'Data Validation'!$M$2,'Commercial Lease'!CZ$96:CZ$98)-'Rent Roll'!$V4,0)),
(MAX(-SUMIF('Monthly Cash Flow'!$F$2:$EG$2,'Commercial Lease'!CZ$3,'Monthly Cash Flow'!$F$25:$EG$25)-'Rent Roll'!#REF!,0)),
(MAX(-SUMIF('Monthly Cash Flow'!$F$2:$EG$2,'Commercial Lease'!CZ$3,'Monthly Cash Flow'!$F$26:$EG$36)-'Rent Roll'!#REF!,0)))*'Rent Roll'!$T4)))),"-"),"-")</f>
        <v>-</v>
      </c>
      <c r="DA38" s="227" t="str">
        <f>IF('Commercial Lease'!DA$4='Rent Roll'!$U4,
IF(OR(AND(DA$6&gt;'Rent Roll'!$K4,DA$6&lt;='Rent Roll'!$L4),AND(DA$6&gt;'Rent Roll'!$M18,DA$6&lt;='Rent Roll'!$N18)),
IF('Rent Roll'!$S4='Data Validation'!$D$2,-SUMIF('Monthly Cash Flow'!$F$2:$EG$2,'Commercial Lease'!DA$3,'Monthly Cash Flow'!$F$37:$EG$37)*'Rent Roll'!$T4,
IF('Rent Roll'!$S4='Data Validation'!$D$3,('Rent Roll'!$D4*'Rent Roll'!#REF!)+(MAX(-SUMIF($C$96:$C$98,'Data Validation'!$M$2,'Commercial Lease'!DA$96:DA$98)-'Rent Roll'!$V4,0)*'Rent Roll'!$T4),
IF('Rent Roll'!$S4='Data Validation'!$D$4,'Rent Roll'!$D4*'Rent Roll'!#REF!,
('Rent Roll'!$D4*'Rent Roll'!#REF!)+(SUM((MAX(--SUMIF($D$96:$D$98,'Data Validation'!$M$2,'Commercial Lease'!DA$96:DA$98)-'Rent Roll'!$V4,0)),
(MAX(-SUMIF('Monthly Cash Flow'!$F$2:$EG$2,'Commercial Lease'!DA$3,'Monthly Cash Flow'!$F$25:$EG$25)-'Rent Roll'!#REF!,0)),
(MAX(-SUMIF('Monthly Cash Flow'!$F$2:$EG$2,'Commercial Lease'!DA$3,'Monthly Cash Flow'!$F$26:$EG$36)-'Rent Roll'!#REF!,0)))*'Rent Roll'!$T4)))),"-"),"-")</f>
        <v>-</v>
      </c>
      <c r="DB38" s="227" t="str">
        <f>IF('Commercial Lease'!DB$4='Rent Roll'!$U4,
IF(OR(AND(DB$6&gt;'Rent Roll'!$K4,DB$6&lt;='Rent Roll'!$L4),AND(DB$6&gt;'Rent Roll'!$M18,DB$6&lt;='Rent Roll'!$N18)),
IF('Rent Roll'!$S4='Data Validation'!$D$2,-SUMIF('Monthly Cash Flow'!$F$2:$EG$2,'Commercial Lease'!DB$3,'Monthly Cash Flow'!$F$37:$EG$37)*'Rent Roll'!$T4,
IF('Rent Roll'!$S4='Data Validation'!$D$3,('Rent Roll'!$D4*'Rent Roll'!#REF!)+(MAX(-SUMIF($C$96:$C$98,'Data Validation'!$M$2,'Commercial Lease'!DB$96:DB$98)-'Rent Roll'!$V4,0)*'Rent Roll'!$T4),
IF('Rent Roll'!$S4='Data Validation'!$D$4,'Rent Roll'!$D4*'Rent Roll'!#REF!,
('Rent Roll'!$D4*'Rent Roll'!#REF!)+(SUM((MAX(--SUMIF($D$96:$D$98,'Data Validation'!$M$2,'Commercial Lease'!DB$96:DB$98)-'Rent Roll'!$V4,0)),
(MAX(-SUMIF('Monthly Cash Flow'!$F$2:$EG$2,'Commercial Lease'!DB$3,'Monthly Cash Flow'!$F$25:$EG$25)-'Rent Roll'!#REF!,0)),
(MAX(-SUMIF('Monthly Cash Flow'!$F$2:$EG$2,'Commercial Lease'!DB$3,'Monthly Cash Flow'!$F$26:$EG$36)-'Rent Roll'!#REF!,0)))*'Rent Roll'!$T4)))),"-"),"-")</f>
        <v>-</v>
      </c>
      <c r="DC38" s="227" t="str">
        <f>IF('Commercial Lease'!DC$4='Rent Roll'!$U4,
IF(OR(AND(DC$6&gt;'Rent Roll'!$K4,DC$6&lt;='Rent Roll'!$L4),AND(DC$6&gt;'Rent Roll'!$M18,DC$6&lt;='Rent Roll'!$N18)),
IF('Rent Roll'!$S4='Data Validation'!$D$2,-SUMIF('Monthly Cash Flow'!$F$2:$EG$2,'Commercial Lease'!DC$3,'Monthly Cash Flow'!$F$37:$EG$37)*'Rent Roll'!$T4,
IF('Rent Roll'!$S4='Data Validation'!$D$3,('Rent Roll'!$D4*'Rent Roll'!#REF!)+(MAX(-SUMIF($C$96:$C$98,'Data Validation'!$M$2,'Commercial Lease'!DC$96:DC$98)-'Rent Roll'!$V4,0)*'Rent Roll'!$T4),
IF('Rent Roll'!$S4='Data Validation'!$D$4,'Rent Roll'!$D4*'Rent Roll'!#REF!,
('Rent Roll'!$D4*'Rent Roll'!#REF!)+(SUM((MAX(--SUMIF($D$96:$D$98,'Data Validation'!$M$2,'Commercial Lease'!DC$96:DC$98)-'Rent Roll'!$V4,0)),
(MAX(-SUMIF('Monthly Cash Flow'!$F$2:$EG$2,'Commercial Lease'!DC$3,'Monthly Cash Flow'!$F$25:$EG$25)-'Rent Roll'!#REF!,0)),
(MAX(-SUMIF('Monthly Cash Flow'!$F$2:$EG$2,'Commercial Lease'!DC$3,'Monthly Cash Flow'!$F$26:$EG$36)-'Rent Roll'!#REF!,0)))*'Rent Roll'!$T4)))),"-"),"-")</f>
        <v>-</v>
      </c>
      <c r="DD38" s="227" t="e">
        <f>IF('Commercial Lease'!DD$4='Rent Roll'!$U4,
IF(OR(AND(DD$6&gt;'Rent Roll'!$K4,DD$6&lt;='Rent Roll'!$L4),AND(DD$6&gt;'Rent Roll'!$M18,DD$6&lt;='Rent Roll'!$N18)),
IF('Rent Roll'!$S4='Data Validation'!$D$2,-SUMIF('Monthly Cash Flow'!$F$2:$EG$2,'Commercial Lease'!DD$3,'Monthly Cash Flow'!$F$37:$EG$37)*'Rent Roll'!$T4,
IF('Rent Roll'!$S4='Data Validation'!$D$3,('Rent Roll'!$D4*'Rent Roll'!#REF!)+(MAX(-SUMIF($C$96:$C$98,'Data Validation'!$M$2,'Commercial Lease'!DD$96:DD$98)-'Rent Roll'!$V4,0)*'Rent Roll'!$T4),
IF('Rent Roll'!$S4='Data Validation'!$D$4,'Rent Roll'!$D4*'Rent Roll'!#REF!,
('Rent Roll'!$D4*'Rent Roll'!#REF!)+(SUM((MAX(--SUMIF($D$96:$D$98,'Data Validation'!$M$2,'Commercial Lease'!DD$96:DD$98)-'Rent Roll'!$V4,0)),
(MAX(-SUMIF('Monthly Cash Flow'!$F$2:$EG$2,'Commercial Lease'!DD$3,'Monthly Cash Flow'!$F$25:$EG$25)-'Rent Roll'!#REF!,0)),
(MAX(-SUMIF('Monthly Cash Flow'!$F$2:$EG$2,'Commercial Lease'!DD$3,'Monthly Cash Flow'!$F$26:$EG$36)-'Rent Roll'!#REF!,0)))*'Rent Roll'!$T4)))),"-"),"-")</f>
        <v>#REF!</v>
      </c>
      <c r="DE38" s="227" t="str">
        <f>IF('Commercial Lease'!DE$4='Rent Roll'!$U4,
IF(OR(AND(DE$6&gt;'Rent Roll'!$K4,DE$6&lt;='Rent Roll'!$L4),AND(DE$6&gt;'Rent Roll'!$M18,DE$6&lt;='Rent Roll'!$N18)),
IF('Rent Roll'!$S4='Data Validation'!$D$2,-SUMIF('Monthly Cash Flow'!$F$2:$EG$2,'Commercial Lease'!DE$3,'Monthly Cash Flow'!$F$37:$EG$37)*'Rent Roll'!$T4,
IF('Rent Roll'!$S4='Data Validation'!$D$3,('Rent Roll'!$D4*'Rent Roll'!#REF!)+(MAX(-SUMIF($C$96:$C$98,'Data Validation'!$M$2,'Commercial Lease'!DE$96:DE$98)-'Rent Roll'!$V4,0)*'Rent Roll'!$T4),
IF('Rent Roll'!$S4='Data Validation'!$D$4,'Rent Roll'!$D4*'Rent Roll'!#REF!,
('Rent Roll'!$D4*'Rent Roll'!#REF!)+(SUM((MAX(--SUMIF($D$96:$D$98,'Data Validation'!$M$2,'Commercial Lease'!DE$96:DE$98)-'Rent Roll'!$V4,0)),
(MAX(-SUMIF('Monthly Cash Flow'!$F$2:$EG$2,'Commercial Lease'!DE$3,'Monthly Cash Flow'!$F$25:$EG$25)-'Rent Roll'!#REF!,0)),
(MAX(-SUMIF('Monthly Cash Flow'!$F$2:$EG$2,'Commercial Lease'!DE$3,'Monthly Cash Flow'!$F$26:$EG$36)-'Rent Roll'!#REF!,0)))*'Rent Roll'!$T4)))),"-"),"-")</f>
        <v>-</v>
      </c>
      <c r="DF38" s="227" t="str">
        <f>IF('Commercial Lease'!DF$4='Rent Roll'!$U4,
IF(OR(AND(DF$6&gt;'Rent Roll'!$K4,DF$6&lt;='Rent Roll'!$L4),AND(DF$6&gt;'Rent Roll'!$M18,DF$6&lt;='Rent Roll'!$N18)),
IF('Rent Roll'!$S4='Data Validation'!$D$2,-SUMIF('Monthly Cash Flow'!$F$2:$EG$2,'Commercial Lease'!DF$3,'Monthly Cash Flow'!$F$37:$EG$37)*'Rent Roll'!$T4,
IF('Rent Roll'!$S4='Data Validation'!$D$3,('Rent Roll'!$D4*'Rent Roll'!#REF!)+(MAX(-SUMIF($C$96:$C$98,'Data Validation'!$M$2,'Commercial Lease'!DF$96:DF$98)-'Rent Roll'!$V4,0)*'Rent Roll'!$T4),
IF('Rent Roll'!$S4='Data Validation'!$D$4,'Rent Roll'!$D4*'Rent Roll'!#REF!,
('Rent Roll'!$D4*'Rent Roll'!#REF!)+(SUM((MAX(--SUMIF($D$96:$D$98,'Data Validation'!$M$2,'Commercial Lease'!DF$96:DF$98)-'Rent Roll'!$V4,0)),
(MAX(-SUMIF('Monthly Cash Flow'!$F$2:$EG$2,'Commercial Lease'!DF$3,'Monthly Cash Flow'!$F$25:$EG$25)-'Rent Roll'!#REF!,0)),
(MAX(-SUMIF('Monthly Cash Flow'!$F$2:$EG$2,'Commercial Lease'!DF$3,'Monthly Cash Flow'!$F$26:$EG$36)-'Rent Roll'!#REF!,0)))*'Rent Roll'!$T4)))),"-"),"-")</f>
        <v>-</v>
      </c>
      <c r="DG38" s="227" t="str">
        <f>IF('Commercial Lease'!DG$4='Rent Roll'!$U4,
IF(OR(AND(DG$6&gt;'Rent Roll'!$K4,DG$6&lt;='Rent Roll'!$L4),AND(DG$6&gt;'Rent Roll'!$M18,DG$6&lt;='Rent Roll'!$N18)),
IF('Rent Roll'!$S4='Data Validation'!$D$2,-SUMIF('Monthly Cash Flow'!$F$2:$EG$2,'Commercial Lease'!DG$3,'Monthly Cash Flow'!$F$37:$EG$37)*'Rent Roll'!$T4,
IF('Rent Roll'!$S4='Data Validation'!$D$3,('Rent Roll'!$D4*'Rent Roll'!#REF!)+(MAX(-SUMIF($C$96:$C$98,'Data Validation'!$M$2,'Commercial Lease'!DG$96:DG$98)-'Rent Roll'!$V4,0)*'Rent Roll'!$T4),
IF('Rent Roll'!$S4='Data Validation'!$D$4,'Rent Roll'!$D4*'Rent Roll'!#REF!,
('Rent Roll'!$D4*'Rent Roll'!#REF!)+(SUM((MAX(--SUMIF($D$96:$D$98,'Data Validation'!$M$2,'Commercial Lease'!DG$96:DG$98)-'Rent Roll'!$V4,0)),
(MAX(-SUMIF('Monthly Cash Flow'!$F$2:$EG$2,'Commercial Lease'!DG$3,'Monthly Cash Flow'!$F$25:$EG$25)-'Rent Roll'!#REF!,0)),
(MAX(-SUMIF('Monthly Cash Flow'!$F$2:$EG$2,'Commercial Lease'!DG$3,'Monthly Cash Flow'!$F$26:$EG$36)-'Rent Roll'!#REF!,0)))*'Rent Roll'!$T4)))),"-"),"-")</f>
        <v>-</v>
      </c>
      <c r="DH38" s="227" t="str">
        <f>IF('Commercial Lease'!DH$4='Rent Roll'!$U4,
IF(OR(AND(DH$6&gt;'Rent Roll'!$K4,DH$6&lt;='Rent Roll'!$L4),AND(DH$6&gt;'Rent Roll'!$M18,DH$6&lt;='Rent Roll'!$N18)),
IF('Rent Roll'!$S4='Data Validation'!$D$2,-SUMIF('Monthly Cash Flow'!$F$2:$EG$2,'Commercial Lease'!DH$3,'Monthly Cash Flow'!$F$37:$EG$37)*'Rent Roll'!$T4,
IF('Rent Roll'!$S4='Data Validation'!$D$3,('Rent Roll'!$D4*'Rent Roll'!#REF!)+(MAX(-SUMIF($C$96:$C$98,'Data Validation'!$M$2,'Commercial Lease'!DH$96:DH$98)-'Rent Roll'!$V4,0)*'Rent Roll'!$T4),
IF('Rent Roll'!$S4='Data Validation'!$D$4,'Rent Roll'!$D4*'Rent Roll'!#REF!,
('Rent Roll'!$D4*'Rent Roll'!#REF!)+(SUM((MAX(--SUMIF($D$96:$D$98,'Data Validation'!$M$2,'Commercial Lease'!DH$96:DH$98)-'Rent Roll'!$V4,0)),
(MAX(-SUMIF('Monthly Cash Flow'!$F$2:$EG$2,'Commercial Lease'!DH$3,'Monthly Cash Flow'!$F$25:$EG$25)-'Rent Roll'!#REF!,0)),
(MAX(-SUMIF('Monthly Cash Flow'!$F$2:$EG$2,'Commercial Lease'!DH$3,'Monthly Cash Flow'!$F$26:$EG$36)-'Rent Roll'!#REF!,0)))*'Rent Roll'!$T4)))),"-"),"-")</f>
        <v>-</v>
      </c>
      <c r="DI38" s="227" t="str">
        <f>IF('Commercial Lease'!DI$4='Rent Roll'!$U4,
IF(OR(AND(DI$6&gt;'Rent Roll'!$K4,DI$6&lt;='Rent Roll'!$L4),AND(DI$6&gt;'Rent Roll'!$M18,DI$6&lt;='Rent Roll'!$N18)),
IF('Rent Roll'!$S4='Data Validation'!$D$2,-SUMIF('Monthly Cash Flow'!$F$2:$EG$2,'Commercial Lease'!DI$3,'Monthly Cash Flow'!$F$37:$EG$37)*'Rent Roll'!$T4,
IF('Rent Roll'!$S4='Data Validation'!$D$3,('Rent Roll'!$D4*'Rent Roll'!#REF!)+(MAX(-SUMIF($C$96:$C$98,'Data Validation'!$M$2,'Commercial Lease'!DI$96:DI$98)-'Rent Roll'!$V4,0)*'Rent Roll'!$T4),
IF('Rent Roll'!$S4='Data Validation'!$D$4,'Rent Roll'!$D4*'Rent Roll'!#REF!,
('Rent Roll'!$D4*'Rent Roll'!#REF!)+(SUM((MAX(--SUMIF($D$96:$D$98,'Data Validation'!$M$2,'Commercial Lease'!DI$96:DI$98)-'Rent Roll'!$V4,0)),
(MAX(-SUMIF('Monthly Cash Flow'!$F$2:$EG$2,'Commercial Lease'!DI$3,'Monthly Cash Flow'!$F$25:$EG$25)-'Rent Roll'!#REF!,0)),
(MAX(-SUMIF('Monthly Cash Flow'!$F$2:$EG$2,'Commercial Lease'!DI$3,'Monthly Cash Flow'!$F$26:$EG$36)-'Rent Roll'!#REF!,0)))*'Rent Roll'!$T4)))),"-"),"-")</f>
        <v>-</v>
      </c>
      <c r="DJ38" s="227" t="str">
        <f>IF('Commercial Lease'!DJ$4='Rent Roll'!$U4,
IF(OR(AND(DJ$6&gt;'Rent Roll'!$K4,DJ$6&lt;='Rent Roll'!$L4),AND(DJ$6&gt;'Rent Roll'!$M18,DJ$6&lt;='Rent Roll'!$N18)),
IF('Rent Roll'!$S4='Data Validation'!$D$2,-SUMIF('Monthly Cash Flow'!$F$2:$EG$2,'Commercial Lease'!DJ$3,'Monthly Cash Flow'!$F$37:$EG$37)*'Rent Roll'!$T4,
IF('Rent Roll'!$S4='Data Validation'!$D$3,('Rent Roll'!$D4*'Rent Roll'!#REF!)+(MAX(-SUMIF($C$96:$C$98,'Data Validation'!$M$2,'Commercial Lease'!DJ$96:DJ$98)-'Rent Roll'!$V4,0)*'Rent Roll'!$T4),
IF('Rent Roll'!$S4='Data Validation'!$D$4,'Rent Roll'!$D4*'Rent Roll'!#REF!,
('Rent Roll'!$D4*'Rent Roll'!#REF!)+(SUM((MAX(--SUMIF($D$96:$D$98,'Data Validation'!$M$2,'Commercial Lease'!DJ$96:DJ$98)-'Rent Roll'!$V4,0)),
(MAX(-SUMIF('Monthly Cash Flow'!$F$2:$EG$2,'Commercial Lease'!DJ$3,'Monthly Cash Flow'!$F$25:$EG$25)-'Rent Roll'!#REF!,0)),
(MAX(-SUMIF('Monthly Cash Flow'!$F$2:$EG$2,'Commercial Lease'!DJ$3,'Monthly Cash Flow'!$F$26:$EG$36)-'Rent Roll'!#REF!,0)))*'Rent Roll'!$T4)))),"-"),"-")</f>
        <v>-</v>
      </c>
      <c r="DK38" s="227" t="str">
        <f>IF('Commercial Lease'!DK$4='Rent Roll'!$U4,
IF(OR(AND(DK$6&gt;'Rent Roll'!$K4,DK$6&lt;='Rent Roll'!$L4),AND(DK$6&gt;'Rent Roll'!$M18,DK$6&lt;='Rent Roll'!$N18)),
IF('Rent Roll'!$S4='Data Validation'!$D$2,-SUMIF('Monthly Cash Flow'!$F$2:$EG$2,'Commercial Lease'!DK$3,'Monthly Cash Flow'!$F$37:$EG$37)*'Rent Roll'!$T4,
IF('Rent Roll'!$S4='Data Validation'!$D$3,('Rent Roll'!$D4*'Rent Roll'!#REF!)+(MAX(-SUMIF($C$96:$C$98,'Data Validation'!$M$2,'Commercial Lease'!DK$96:DK$98)-'Rent Roll'!$V4,0)*'Rent Roll'!$T4),
IF('Rent Roll'!$S4='Data Validation'!$D$4,'Rent Roll'!$D4*'Rent Roll'!#REF!,
('Rent Roll'!$D4*'Rent Roll'!#REF!)+(SUM((MAX(--SUMIF($D$96:$D$98,'Data Validation'!$M$2,'Commercial Lease'!DK$96:DK$98)-'Rent Roll'!$V4,0)),
(MAX(-SUMIF('Monthly Cash Flow'!$F$2:$EG$2,'Commercial Lease'!DK$3,'Monthly Cash Flow'!$F$25:$EG$25)-'Rent Roll'!#REF!,0)),
(MAX(-SUMIF('Monthly Cash Flow'!$F$2:$EG$2,'Commercial Lease'!DK$3,'Monthly Cash Flow'!$F$26:$EG$36)-'Rent Roll'!#REF!,0)))*'Rent Roll'!$T4)))),"-"),"-")</f>
        <v>-</v>
      </c>
      <c r="DL38" s="227" t="str">
        <f>IF('Commercial Lease'!DL$4='Rent Roll'!$U4,
IF(OR(AND(DL$6&gt;'Rent Roll'!$K4,DL$6&lt;='Rent Roll'!$L4),AND(DL$6&gt;'Rent Roll'!$M18,DL$6&lt;='Rent Roll'!$N18)),
IF('Rent Roll'!$S4='Data Validation'!$D$2,-SUMIF('Monthly Cash Flow'!$F$2:$EG$2,'Commercial Lease'!DL$3,'Monthly Cash Flow'!$F$37:$EG$37)*'Rent Roll'!$T4,
IF('Rent Roll'!$S4='Data Validation'!$D$3,('Rent Roll'!$D4*'Rent Roll'!#REF!)+(MAX(-SUMIF($C$96:$C$98,'Data Validation'!$M$2,'Commercial Lease'!DL$96:DL$98)-'Rent Roll'!$V4,0)*'Rent Roll'!$T4),
IF('Rent Roll'!$S4='Data Validation'!$D$4,'Rent Roll'!$D4*'Rent Roll'!#REF!,
('Rent Roll'!$D4*'Rent Roll'!#REF!)+(SUM((MAX(--SUMIF($D$96:$D$98,'Data Validation'!$M$2,'Commercial Lease'!DL$96:DL$98)-'Rent Roll'!$V4,0)),
(MAX(-SUMIF('Monthly Cash Flow'!$F$2:$EG$2,'Commercial Lease'!DL$3,'Monthly Cash Flow'!$F$25:$EG$25)-'Rent Roll'!#REF!,0)),
(MAX(-SUMIF('Monthly Cash Flow'!$F$2:$EG$2,'Commercial Lease'!DL$3,'Monthly Cash Flow'!$F$26:$EG$36)-'Rent Roll'!#REF!,0)))*'Rent Roll'!$T4)))),"-"),"-")</f>
        <v>-</v>
      </c>
      <c r="DM38" s="227" t="str">
        <f>IF('Commercial Lease'!DM$4='Rent Roll'!$U4,
IF(OR(AND(DM$6&gt;'Rent Roll'!$K4,DM$6&lt;='Rent Roll'!$L4),AND(DM$6&gt;'Rent Roll'!$M18,DM$6&lt;='Rent Roll'!$N18)),
IF('Rent Roll'!$S4='Data Validation'!$D$2,-SUMIF('Monthly Cash Flow'!$F$2:$EG$2,'Commercial Lease'!DM$3,'Monthly Cash Flow'!$F$37:$EG$37)*'Rent Roll'!$T4,
IF('Rent Roll'!$S4='Data Validation'!$D$3,('Rent Roll'!$D4*'Rent Roll'!#REF!)+(MAX(-SUMIF($C$96:$C$98,'Data Validation'!$M$2,'Commercial Lease'!DM$96:DM$98)-'Rent Roll'!$V4,0)*'Rent Roll'!$T4),
IF('Rent Roll'!$S4='Data Validation'!$D$4,'Rent Roll'!$D4*'Rent Roll'!#REF!,
('Rent Roll'!$D4*'Rent Roll'!#REF!)+(SUM((MAX(--SUMIF($D$96:$D$98,'Data Validation'!$M$2,'Commercial Lease'!DM$96:DM$98)-'Rent Roll'!$V4,0)),
(MAX(-SUMIF('Monthly Cash Flow'!$F$2:$EG$2,'Commercial Lease'!DM$3,'Monthly Cash Flow'!$F$25:$EG$25)-'Rent Roll'!#REF!,0)),
(MAX(-SUMIF('Monthly Cash Flow'!$F$2:$EG$2,'Commercial Lease'!DM$3,'Monthly Cash Flow'!$F$26:$EG$36)-'Rent Roll'!#REF!,0)))*'Rent Roll'!$T4)))),"-"),"-")</f>
        <v>-</v>
      </c>
      <c r="DN38" s="227" t="str">
        <f>IF('Commercial Lease'!DN$4='Rent Roll'!$U4,
IF(OR(AND(DN$6&gt;'Rent Roll'!$K4,DN$6&lt;='Rent Roll'!$L4),AND(DN$6&gt;'Rent Roll'!$M18,DN$6&lt;='Rent Roll'!$N18)),
IF('Rent Roll'!$S4='Data Validation'!$D$2,-SUMIF('Monthly Cash Flow'!$F$2:$EG$2,'Commercial Lease'!DN$3,'Monthly Cash Flow'!$F$37:$EG$37)*'Rent Roll'!$T4,
IF('Rent Roll'!$S4='Data Validation'!$D$3,('Rent Roll'!$D4*'Rent Roll'!#REF!)+(MAX(-SUMIF($C$96:$C$98,'Data Validation'!$M$2,'Commercial Lease'!DN$96:DN$98)-'Rent Roll'!$V4,0)*'Rent Roll'!$T4),
IF('Rent Roll'!$S4='Data Validation'!$D$4,'Rent Roll'!$D4*'Rent Roll'!#REF!,
('Rent Roll'!$D4*'Rent Roll'!#REF!)+(SUM((MAX(--SUMIF($D$96:$D$98,'Data Validation'!$M$2,'Commercial Lease'!DN$96:DN$98)-'Rent Roll'!$V4,0)),
(MAX(-SUMIF('Monthly Cash Flow'!$F$2:$EG$2,'Commercial Lease'!DN$3,'Monthly Cash Flow'!$F$25:$EG$25)-'Rent Roll'!#REF!,0)),
(MAX(-SUMIF('Monthly Cash Flow'!$F$2:$EG$2,'Commercial Lease'!DN$3,'Monthly Cash Flow'!$F$26:$EG$36)-'Rent Roll'!#REF!,0)))*'Rent Roll'!$T4)))),"-"),"-")</f>
        <v>-</v>
      </c>
      <c r="DO38" s="227" t="str">
        <f>IF('Commercial Lease'!DO$4='Rent Roll'!$U4,
IF(OR(AND(DO$6&gt;'Rent Roll'!$K4,DO$6&lt;='Rent Roll'!$L4),AND(DO$6&gt;'Rent Roll'!$M18,DO$6&lt;='Rent Roll'!$N18)),
IF('Rent Roll'!$S4='Data Validation'!$D$2,-SUMIF('Monthly Cash Flow'!$F$2:$EG$2,'Commercial Lease'!DO$3,'Monthly Cash Flow'!$F$37:$EG$37)*'Rent Roll'!$T4,
IF('Rent Roll'!$S4='Data Validation'!$D$3,('Rent Roll'!$D4*'Rent Roll'!#REF!)+(MAX(-SUMIF($C$96:$C$98,'Data Validation'!$M$2,'Commercial Lease'!DO$96:DO$98)-'Rent Roll'!$V4,0)*'Rent Roll'!$T4),
IF('Rent Roll'!$S4='Data Validation'!$D$4,'Rent Roll'!$D4*'Rent Roll'!#REF!,
('Rent Roll'!$D4*'Rent Roll'!#REF!)+(SUM((MAX(--SUMIF($D$96:$D$98,'Data Validation'!$M$2,'Commercial Lease'!DO$96:DO$98)-'Rent Roll'!$V4,0)),
(MAX(-SUMIF('Monthly Cash Flow'!$F$2:$EG$2,'Commercial Lease'!DO$3,'Monthly Cash Flow'!$F$25:$EG$25)-'Rent Roll'!#REF!,0)),
(MAX(-SUMIF('Monthly Cash Flow'!$F$2:$EG$2,'Commercial Lease'!DO$3,'Monthly Cash Flow'!$F$26:$EG$36)-'Rent Roll'!#REF!,0)))*'Rent Roll'!$T4)))),"-"),"-")</f>
        <v>-</v>
      </c>
      <c r="DP38" s="227" t="e">
        <f>IF('Commercial Lease'!DP$4='Rent Roll'!$U4,
IF(OR(AND(DP$6&gt;'Rent Roll'!$K4,DP$6&lt;='Rent Roll'!$L4),AND(DP$6&gt;'Rent Roll'!$M18,DP$6&lt;='Rent Roll'!$N18)),
IF('Rent Roll'!$S4='Data Validation'!$D$2,-SUMIF('Monthly Cash Flow'!$F$2:$EG$2,'Commercial Lease'!DP$3,'Monthly Cash Flow'!$F$37:$EG$37)*'Rent Roll'!$T4,
IF('Rent Roll'!$S4='Data Validation'!$D$3,('Rent Roll'!$D4*'Rent Roll'!#REF!)+(MAX(-SUMIF($C$96:$C$98,'Data Validation'!$M$2,'Commercial Lease'!DP$96:DP$98)-'Rent Roll'!$V4,0)*'Rent Roll'!$T4),
IF('Rent Roll'!$S4='Data Validation'!$D$4,'Rent Roll'!$D4*'Rent Roll'!#REF!,
('Rent Roll'!$D4*'Rent Roll'!#REF!)+(SUM((MAX(--SUMIF($D$96:$D$98,'Data Validation'!$M$2,'Commercial Lease'!DP$96:DP$98)-'Rent Roll'!$V4,0)),
(MAX(-SUMIF('Monthly Cash Flow'!$F$2:$EG$2,'Commercial Lease'!DP$3,'Monthly Cash Flow'!$F$25:$EG$25)-'Rent Roll'!#REF!,0)),
(MAX(-SUMIF('Monthly Cash Flow'!$F$2:$EG$2,'Commercial Lease'!DP$3,'Monthly Cash Flow'!$F$26:$EG$36)-'Rent Roll'!#REF!,0)))*'Rent Roll'!$T4)))),"-"),"-")</f>
        <v>#REF!</v>
      </c>
      <c r="DQ38" s="227" t="str">
        <f>IF('Commercial Lease'!DQ$4='Rent Roll'!$U4,
IF(OR(AND(DQ$6&gt;'Rent Roll'!$K4,DQ$6&lt;='Rent Roll'!$L4),AND(DQ$6&gt;'Rent Roll'!$M18,DQ$6&lt;='Rent Roll'!$N18)),
IF('Rent Roll'!$S4='Data Validation'!$D$2,-SUMIF('Monthly Cash Flow'!$F$2:$EG$2,'Commercial Lease'!DQ$3,'Monthly Cash Flow'!$F$37:$EG$37)*'Rent Roll'!$T4,
IF('Rent Roll'!$S4='Data Validation'!$D$3,('Rent Roll'!$D4*'Rent Roll'!#REF!)+(MAX(-SUMIF($C$96:$C$98,'Data Validation'!$M$2,'Commercial Lease'!DQ$96:DQ$98)-'Rent Roll'!$V4,0)*'Rent Roll'!$T4),
IF('Rent Roll'!$S4='Data Validation'!$D$4,'Rent Roll'!$D4*'Rent Roll'!#REF!,
('Rent Roll'!$D4*'Rent Roll'!#REF!)+(SUM((MAX(--SUMIF($D$96:$D$98,'Data Validation'!$M$2,'Commercial Lease'!DQ$96:DQ$98)-'Rent Roll'!$V4,0)),
(MAX(-SUMIF('Monthly Cash Flow'!$F$2:$EG$2,'Commercial Lease'!DQ$3,'Monthly Cash Flow'!$F$25:$EG$25)-'Rent Roll'!#REF!,0)),
(MAX(-SUMIF('Monthly Cash Flow'!$F$2:$EG$2,'Commercial Lease'!DQ$3,'Monthly Cash Flow'!$F$26:$EG$36)-'Rent Roll'!#REF!,0)))*'Rent Roll'!$T4)))),"-"),"-")</f>
        <v>-</v>
      </c>
      <c r="DR38" s="227" t="str">
        <f>IF('Commercial Lease'!DR$4='Rent Roll'!$U4,
IF(OR(AND(DR$6&gt;'Rent Roll'!$K4,DR$6&lt;='Rent Roll'!$L4),AND(DR$6&gt;'Rent Roll'!$M18,DR$6&lt;='Rent Roll'!$N18)),
IF('Rent Roll'!$S4='Data Validation'!$D$2,-SUMIF('Monthly Cash Flow'!$F$2:$EG$2,'Commercial Lease'!DR$3,'Monthly Cash Flow'!$F$37:$EG$37)*'Rent Roll'!$T4,
IF('Rent Roll'!$S4='Data Validation'!$D$3,('Rent Roll'!$D4*'Rent Roll'!#REF!)+(MAX(-SUMIF($C$96:$C$98,'Data Validation'!$M$2,'Commercial Lease'!DR$96:DR$98)-'Rent Roll'!$V4,0)*'Rent Roll'!$T4),
IF('Rent Roll'!$S4='Data Validation'!$D$4,'Rent Roll'!$D4*'Rent Roll'!#REF!,
('Rent Roll'!$D4*'Rent Roll'!#REF!)+(SUM((MAX(--SUMIF($D$96:$D$98,'Data Validation'!$M$2,'Commercial Lease'!DR$96:DR$98)-'Rent Roll'!$V4,0)),
(MAX(-SUMIF('Monthly Cash Flow'!$F$2:$EG$2,'Commercial Lease'!DR$3,'Monthly Cash Flow'!$F$25:$EG$25)-'Rent Roll'!#REF!,0)),
(MAX(-SUMIF('Monthly Cash Flow'!$F$2:$EG$2,'Commercial Lease'!DR$3,'Monthly Cash Flow'!$F$26:$EG$36)-'Rent Roll'!#REF!,0)))*'Rent Roll'!$T4)))),"-"),"-")</f>
        <v>-</v>
      </c>
      <c r="DS38" s="227" t="str">
        <f>IF('Commercial Lease'!DS$4='Rent Roll'!$U4,
IF(OR(AND(DS$6&gt;'Rent Roll'!$K4,DS$6&lt;='Rent Roll'!$L4),AND(DS$6&gt;'Rent Roll'!$M18,DS$6&lt;='Rent Roll'!$N18)),
IF('Rent Roll'!$S4='Data Validation'!$D$2,-SUMIF('Monthly Cash Flow'!$F$2:$EG$2,'Commercial Lease'!DS$3,'Monthly Cash Flow'!$F$37:$EG$37)*'Rent Roll'!$T4,
IF('Rent Roll'!$S4='Data Validation'!$D$3,('Rent Roll'!$D4*'Rent Roll'!#REF!)+(MAX(-SUMIF($C$96:$C$98,'Data Validation'!$M$2,'Commercial Lease'!DS$96:DS$98)-'Rent Roll'!$V4,0)*'Rent Roll'!$T4),
IF('Rent Roll'!$S4='Data Validation'!$D$4,'Rent Roll'!$D4*'Rent Roll'!#REF!,
('Rent Roll'!$D4*'Rent Roll'!#REF!)+(SUM((MAX(--SUMIF($D$96:$D$98,'Data Validation'!$M$2,'Commercial Lease'!DS$96:DS$98)-'Rent Roll'!$V4,0)),
(MAX(-SUMIF('Monthly Cash Flow'!$F$2:$EG$2,'Commercial Lease'!DS$3,'Monthly Cash Flow'!$F$25:$EG$25)-'Rent Roll'!#REF!,0)),
(MAX(-SUMIF('Monthly Cash Flow'!$F$2:$EG$2,'Commercial Lease'!DS$3,'Monthly Cash Flow'!$F$26:$EG$36)-'Rent Roll'!#REF!,0)))*'Rent Roll'!$T4)))),"-"),"-")</f>
        <v>-</v>
      </c>
      <c r="DT38" s="227" t="str">
        <f>IF('Commercial Lease'!DT$4='Rent Roll'!$U4,
IF(OR(AND(DT$6&gt;'Rent Roll'!$K4,DT$6&lt;='Rent Roll'!$L4),AND(DT$6&gt;'Rent Roll'!$M18,DT$6&lt;='Rent Roll'!$N18)),
IF('Rent Roll'!$S4='Data Validation'!$D$2,-SUMIF('Monthly Cash Flow'!$F$2:$EG$2,'Commercial Lease'!DT$3,'Monthly Cash Flow'!$F$37:$EG$37)*'Rent Roll'!$T4,
IF('Rent Roll'!$S4='Data Validation'!$D$3,('Rent Roll'!$D4*'Rent Roll'!#REF!)+(MAX(-SUMIF($C$96:$C$98,'Data Validation'!$M$2,'Commercial Lease'!DT$96:DT$98)-'Rent Roll'!$V4,0)*'Rent Roll'!$T4),
IF('Rent Roll'!$S4='Data Validation'!$D$4,'Rent Roll'!$D4*'Rent Roll'!#REF!,
('Rent Roll'!$D4*'Rent Roll'!#REF!)+(SUM((MAX(--SUMIF($D$96:$D$98,'Data Validation'!$M$2,'Commercial Lease'!DT$96:DT$98)-'Rent Roll'!$V4,0)),
(MAX(-SUMIF('Monthly Cash Flow'!$F$2:$EG$2,'Commercial Lease'!DT$3,'Monthly Cash Flow'!$F$25:$EG$25)-'Rent Roll'!#REF!,0)),
(MAX(-SUMIF('Monthly Cash Flow'!$F$2:$EG$2,'Commercial Lease'!DT$3,'Monthly Cash Flow'!$F$26:$EG$36)-'Rent Roll'!#REF!,0)))*'Rent Roll'!$T4)))),"-"),"-")</f>
        <v>-</v>
      </c>
      <c r="DU38" s="227" t="str">
        <f>IF('Commercial Lease'!DU$4='Rent Roll'!$U4,
IF(OR(AND(DU$6&gt;'Rent Roll'!$K4,DU$6&lt;='Rent Roll'!$L4),AND(DU$6&gt;'Rent Roll'!$M18,DU$6&lt;='Rent Roll'!$N18)),
IF('Rent Roll'!$S4='Data Validation'!$D$2,-SUMIF('Monthly Cash Flow'!$F$2:$EG$2,'Commercial Lease'!DU$3,'Monthly Cash Flow'!$F$37:$EG$37)*'Rent Roll'!$T4,
IF('Rent Roll'!$S4='Data Validation'!$D$3,('Rent Roll'!$D4*'Rent Roll'!#REF!)+(MAX(-SUMIF($C$96:$C$98,'Data Validation'!$M$2,'Commercial Lease'!DU$96:DU$98)-'Rent Roll'!$V4,0)*'Rent Roll'!$T4),
IF('Rent Roll'!$S4='Data Validation'!$D$4,'Rent Roll'!$D4*'Rent Roll'!#REF!,
('Rent Roll'!$D4*'Rent Roll'!#REF!)+(SUM((MAX(--SUMIF($D$96:$D$98,'Data Validation'!$M$2,'Commercial Lease'!DU$96:DU$98)-'Rent Roll'!$V4,0)),
(MAX(-SUMIF('Monthly Cash Flow'!$F$2:$EG$2,'Commercial Lease'!DU$3,'Monthly Cash Flow'!$F$25:$EG$25)-'Rent Roll'!#REF!,0)),
(MAX(-SUMIF('Monthly Cash Flow'!$F$2:$EG$2,'Commercial Lease'!DU$3,'Monthly Cash Flow'!$F$26:$EG$36)-'Rent Roll'!#REF!,0)))*'Rent Roll'!$T4)))),"-"),"-")</f>
        <v>-</v>
      </c>
      <c r="DV38" s="227" t="str">
        <f>IF('Commercial Lease'!DV$4='Rent Roll'!$U4,
IF(OR(AND(DV$6&gt;'Rent Roll'!$K4,DV$6&lt;='Rent Roll'!$L4),AND(DV$6&gt;'Rent Roll'!$M18,DV$6&lt;='Rent Roll'!$N18)),
IF('Rent Roll'!$S4='Data Validation'!$D$2,-SUMIF('Monthly Cash Flow'!$F$2:$EG$2,'Commercial Lease'!DV$3,'Monthly Cash Flow'!$F$37:$EG$37)*'Rent Roll'!$T4,
IF('Rent Roll'!$S4='Data Validation'!$D$3,('Rent Roll'!$D4*'Rent Roll'!#REF!)+(MAX(-SUMIF($C$96:$C$98,'Data Validation'!$M$2,'Commercial Lease'!DV$96:DV$98)-'Rent Roll'!$V4,0)*'Rent Roll'!$T4),
IF('Rent Roll'!$S4='Data Validation'!$D$4,'Rent Roll'!$D4*'Rent Roll'!#REF!,
('Rent Roll'!$D4*'Rent Roll'!#REF!)+(SUM((MAX(--SUMIF($D$96:$D$98,'Data Validation'!$M$2,'Commercial Lease'!DV$96:DV$98)-'Rent Roll'!$V4,0)),
(MAX(-SUMIF('Monthly Cash Flow'!$F$2:$EG$2,'Commercial Lease'!DV$3,'Monthly Cash Flow'!$F$25:$EG$25)-'Rent Roll'!#REF!,0)),
(MAX(-SUMIF('Monthly Cash Flow'!$F$2:$EG$2,'Commercial Lease'!DV$3,'Monthly Cash Flow'!$F$26:$EG$36)-'Rent Roll'!#REF!,0)))*'Rent Roll'!$T4)))),"-"),"-")</f>
        <v>-</v>
      </c>
      <c r="DW38" s="227" t="str">
        <f>IF('Commercial Lease'!DW$4='Rent Roll'!$U4,
IF(OR(AND(DW$6&gt;'Rent Roll'!$K4,DW$6&lt;='Rent Roll'!$L4),AND(DW$6&gt;'Rent Roll'!$M18,DW$6&lt;='Rent Roll'!$N18)),
IF('Rent Roll'!$S4='Data Validation'!$D$2,-SUMIF('Monthly Cash Flow'!$F$2:$EG$2,'Commercial Lease'!DW$3,'Monthly Cash Flow'!$F$37:$EG$37)*'Rent Roll'!$T4,
IF('Rent Roll'!$S4='Data Validation'!$D$3,('Rent Roll'!$D4*'Rent Roll'!#REF!)+(MAX(-SUMIF($C$96:$C$98,'Data Validation'!$M$2,'Commercial Lease'!DW$96:DW$98)-'Rent Roll'!$V4,0)*'Rent Roll'!$T4),
IF('Rent Roll'!$S4='Data Validation'!$D$4,'Rent Roll'!$D4*'Rent Roll'!#REF!,
('Rent Roll'!$D4*'Rent Roll'!#REF!)+(SUM((MAX(--SUMIF($D$96:$D$98,'Data Validation'!$M$2,'Commercial Lease'!DW$96:DW$98)-'Rent Roll'!$V4,0)),
(MAX(-SUMIF('Monthly Cash Flow'!$F$2:$EG$2,'Commercial Lease'!DW$3,'Monthly Cash Flow'!$F$25:$EG$25)-'Rent Roll'!#REF!,0)),
(MAX(-SUMIF('Monthly Cash Flow'!$F$2:$EG$2,'Commercial Lease'!DW$3,'Monthly Cash Flow'!$F$26:$EG$36)-'Rent Roll'!#REF!,0)))*'Rent Roll'!$T4)))),"-"),"-")</f>
        <v>-</v>
      </c>
      <c r="DX38" s="227" t="str">
        <f>IF('Commercial Lease'!DX$4='Rent Roll'!$U4,
IF(OR(AND(DX$6&gt;'Rent Roll'!$K4,DX$6&lt;='Rent Roll'!$L4),AND(DX$6&gt;'Rent Roll'!$M18,DX$6&lt;='Rent Roll'!$N18)),
IF('Rent Roll'!$S4='Data Validation'!$D$2,-SUMIF('Monthly Cash Flow'!$F$2:$EG$2,'Commercial Lease'!DX$3,'Monthly Cash Flow'!$F$37:$EG$37)*'Rent Roll'!$T4,
IF('Rent Roll'!$S4='Data Validation'!$D$3,('Rent Roll'!$D4*'Rent Roll'!#REF!)+(MAX(-SUMIF($C$96:$C$98,'Data Validation'!$M$2,'Commercial Lease'!DX$96:DX$98)-'Rent Roll'!$V4,0)*'Rent Roll'!$T4),
IF('Rent Roll'!$S4='Data Validation'!$D$4,'Rent Roll'!$D4*'Rent Roll'!#REF!,
('Rent Roll'!$D4*'Rent Roll'!#REF!)+(SUM((MAX(--SUMIF($D$96:$D$98,'Data Validation'!$M$2,'Commercial Lease'!DX$96:DX$98)-'Rent Roll'!$V4,0)),
(MAX(-SUMIF('Monthly Cash Flow'!$F$2:$EG$2,'Commercial Lease'!DX$3,'Monthly Cash Flow'!$F$25:$EG$25)-'Rent Roll'!#REF!,0)),
(MAX(-SUMIF('Monthly Cash Flow'!$F$2:$EG$2,'Commercial Lease'!DX$3,'Monthly Cash Flow'!$F$26:$EG$36)-'Rent Roll'!#REF!,0)))*'Rent Roll'!$T4)))),"-"),"-")</f>
        <v>-</v>
      </c>
      <c r="DY38" s="227" t="str">
        <f>IF('Commercial Lease'!DY$4='Rent Roll'!$U4,
IF(OR(AND(DY$6&gt;'Rent Roll'!$K4,DY$6&lt;='Rent Roll'!$L4),AND(DY$6&gt;'Rent Roll'!$M18,DY$6&lt;='Rent Roll'!$N18)),
IF('Rent Roll'!$S4='Data Validation'!$D$2,-SUMIF('Monthly Cash Flow'!$F$2:$EG$2,'Commercial Lease'!DY$3,'Monthly Cash Flow'!$F$37:$EG$37)*'Rent Roll'!$T4,
IF('Rent Roll'!$S4='Data Validation'!$D$3,('Rent Roll'!$D4*'Rent Roll'!#REF!)+(MAX(-SUMIF($C$96:$C$98,'Data Validation'!$M$2,'Commercial Lease'!DY$96:DY$98)-'Rent Roll'!$V4,0)*'Rent Roll'!$T4),
IF('Rent Roll'!$S4='Data Validation'!$D$4,'Rent Roll'!$D4*'Rent Roll'!#REF!,
('Rent Roll'!$D4*'Rent Roll'!#REF!)+(SUM((MAX(--SUMIF($D$96:$D$98,'Data Validation'!$M$2,'Commercial Lease'!DY$96:DY$98)-'Rent Roll'!$V4,0)),
(MAX(-SUMIF('Monthly Cash Flow'!$F$2:$EG$2,'Commercial Lease'!DY$3,'Monthly Cash Flow'!$F$25:$EG$25)-'Rent Roll'!#REF!,0)),
(MAX(-SUMIF('Monthly Cash Flow'!$F$2:$EG$2,'Commercial Lease'!DY$3,'Monthly Cash Flow'!$F$26:$EG$36)-'Rent Roll'!#REF!,0)))*'Rent Roll'!$T4)))),"-"),"-")</f>
        <v>-</v>
      </c>
      <c r="DZ38" s="227" t="str">
        <f>IF('Commercial Lease'!DZ$4='Rent Roll'!$U4,
IF(OR(AND(DZ$6&gt;'Rent Roll'!$K4,DZ$6&lt;='Rent Roll'!$L4),AND(DZ$6&gt;'Rent Roll'!$M18,DZ$6&lt;='Rent Roll'!$N18)),
IF('Rent Roll'!$S4='Data Validation'!$D$2,-SUMIF('Monthly Cash Flow'!$F$2:$EG$2,'Commercial Lease'!DZ$3,'Monthly Cash Flow'!$F$37:$EG$37)*'Rent Roll'!$T4,
IF('Rent Roll'!$S4='Data Validation'!$D$3,('Rent Roll'!$D4*'Rent Roll'!#REF!)+(MAX(-SUMIF($C$96:$C$98,'Data Validation'!$M$2,'Commercial Lease'!DZ$96:DZ$98)-'Rent Roll'!$V4,0)*'Rent Roll'!$T4),
IF('Rent Roll'!$S4='Data Validation'!$D$4,'Rent Roll'!$D4*'Rent Roll'!#REF!,
('Rent Roll'!$D4*'Rent Roll'!#REF!)+(SUM((MAX(--SUMIF($D$96:$D$98,'Data Validation'!$M$2,'Commercial Lease'!DZ$96:DZ$98)-'Rent Roll'!$V4,0)),
(MAX(-SUMIF('Monthly Cash Flow'!$F$2:$EG$2,'Commercial Lease'!DZ$3,'Monthly Cash Flow'!$F$25:$EG$25)-'Rent Roll'!#REF!,0)),
(MAX(-SUMIF('Monthly Cash Flow'!$F$2:$EG$2,'Commercial Lease'!DZ$3,'Monthly Cash Flow'!$F$26:$EG$36)-'Rent Roll'!#REF!,0)))*'Rent Roll'!$T4)))),"-"),"-")</f>
        <v>-</v>
      </c>
      <c r="EA38" s="227" t="str">
        <f>IF('Commercial Lease'!EA$4='Rent Roll'!$U4,
IF(OR(AND(EA$6&gt;'Rent Roll'!$K4,EA$6&lt;='Rent Roll'!$L4),AND(EA$6&gt;'Rent Roll'!$M18,EA$6&lt;='Rent Roll'!$N18)),
IF('Rent Roll'!$S4='Data Validation'!$D$2,-SUMIF('Monthly Cash Flow'!$F$2:$EG$2,'Commercial Lease'!EA$3,'Monthly Cash Flow'!$F$37:$EG$37)*'Rent Roll'!$T4,
IF('Rent Roll'!$S4='Data Validation'!$D$3,('Rent Roll'!$D4*'Rent Roll'!#REF!)+(MAX(-SUMIF($C$96:$C$98,'Data Validation'!$M$2,'Commercial Lease'!EA$96:EA$98)-'Rent Roll'!$V4,0)*'Rent Roll'!$T4),
IF('Rent Roll'!$S4='Data Validation'!$D$4,'Rent Roll'!$D4*'Rent Roll'!#REF!,
('Rent Roll'!$D4*'Rent Roll'!#REF!)+(SUM((MAX(--SUMIF($D$96:$D$98,'Data Validation'!$M$2,'Commercial Lease'!EA$96:EA$98)-'Rent Roll'!$V4,0)),
(MAX(-SUMIF('Monthly Cash Flow'!$F$2:$EG$2,'Commercial Lease'!EA$3,'Monthly Cash Flow'!$F$25:$EG$25)-'Rent Roll'!#REF!,0)),
(MAX(-SUMIF('Monthly Cash Flow'!$F$2:$EG$2,'Commercial Lease'!EA$3,'Monthly Cash Flow'!$F$26:$EG$36)-'Rent Roll'!#REF!,0)))*'Rent Roll'!$T4)))),"-"),"-")</f>
        <v>-</v>
      </c>
      <c r="EB38" s="227" t="e">
        <f>IF('Commercial Lease'!EB$4='Rent Roll'!$U4,
IF(OR(AND(EB$6&gt;'Rent Roll'!$K4,EB$6&lt;='Rent Roll'!$L4),AND(EB$6&gt;'Rent Roll'!$M18,EB$6&lt;='Rent Roll'!$N18)),
IF('Rent Roll'!$S4='Data Validation'!$D$2,-SUMIF('Monthly Cash Flow'!$F$2:$EG$2,'Commercial Lease'!EB$3,'Monthly Cash Flow'!$F$37:$EG$37)*'Rent Roll'!$T4,
IF('Rent Roll'!$S4='Data Validation'!$D$3,('Rent Roll'!$D4*'Rent Roll'!#REF!)+(MAX(-SUMIF($C$96:$C$98,'Data Validation'!$M$2,'Commercial Lease'!EB$96:EB$98)-'Rent Roll'!$V4,0)*'Rent Roll'!$T4),
IF('Rent Roll'!$S4='Data Validation'!$D$4,'Rent Roll'!$D4*'Rent Roll'!#REF!,
('Rent Roll'!$D4*'Rent Roll'!#REF!)+(SUM((MAX(--SUMIF($D$96:$D$98,'Data Validation'!$M$2,'Commercial Lease'!EB$96:EB$98)-'Rent Roll'!$V4,0)),
(MAX(-SUMIF('Monthly Cash Flow'!$F$2:$EG$2,'Commercial Lease'!EB$3,'Monthly Cash Flow'!$F$25:$EG$25)-'Rent Roll'!#REF!,0)),
(MAX(-SUMIF('Monthly Cash Flow'!$F$2:$EG$2,'Commercial Lease'!EB$3,'Monthly Cash Flow'!$F$26:$EG$36)-'Rent Roll'!#REF!,0)))*'Rent Roll'!$T4)))),"-"),"-")</f>
        <v>#REF!</v>
      </c>
      <c r="EC38" s="227" t="str">
        <f>IF('Commercial Lease'!EC$4='Rent Roll'!$U4,
IF(OR(AND(EC$6&gt;'Rent Roll'!$K4,EC$6&lt;='Rent Roll'!$L4),AND(EC$6&gt;'Rent Roll'!$M18,EC$6&lt;='Rent Roll'!$N18)),
IF('Rent Roll'!$S4='Data Validation'!$D$2,-SUMIF('Monthly Cash Flow'!$F$2:$EG$2,'Commercial Lease'!EC$3,'Monthly Cash Flow'!$F$37:$EG$37)*'Rent Roll'!$T4,
IF('Rent Roll'!$S4='Data Validation'!$D$3,('Rent Roll'!$D4*'Rent Roll'!#REF!)+(MAX(-SUMIF($C$96:$C$98,'Data Validation'!$M$2,'Commercial Lease'!EC$96:EC$98)-'Rent Roll'!$V4,0)*'Rent Roll'!$T4),
IF('Rent Roll'!$S4='Data Validation'!$D$4,'Rent Roll'!$D4*'Rent Roll'!#REF!,
('Rent Roll'!$D4*'Rent Roll'!#REF!)+(SUM((MAX(--SUMIF($D$96:$D$98,'Data Validation'!$M$2,'Commercial Lease'!EC$96:EC$98)-'Rent Roll'!$V4,0)),
(MAX(-SUMIF('Monthly Cash Flow'!$F$2:$EG$2,'Commercial Lease'!EC$3,'Monthly Cash Flow'!$F$25:$EG$25)-'Rent Roll'!#REF!,0)),
(MAX(-SUMIF('Monthly Cash Flow'!$F$2:$EG$2,'Commercial Lease'!EC$3,'Monthly Cash Flow'!$F$26:$EG$36)-'Rent Roll'!#REF!,0)))*'Rent Roll'!$T4)))),"-"),"-")</f>
        <v>-</v>
      </c>
      <c r="ED38" s="227" t="str">
        <f>IF('Commercial Lease'!ED$4='Rent Roll'!$U4,
IF(OR(AND(ED$6&gt;'Rent Roll'!$K4,ED$6&lt;='Rent Roll'!$L4),AND(ED$6&gt;'Rent Roll'!$M18,ED$6&lt;='Rent Roll'!$N18)),
IF('Rent Roll'!$S4='Data Validation'!$D$2,-SUMIF('Monthly Cash Flow'!$F$2:$EG$2,'Commercial Lease'!ED$3,'Monthly Cash Flow'!$F$37:$EG$37)*'Rent Roll'!$T4,
IF('Rent Roll'!$S4='Data Validation'!$D$3,('Rent Roll'!$D4*'Rent Roll'!#REF!)+(MAX(-SUMIF($C$96:$C$98,'Data Validation'!$M$2,'Commercial Lease'!ED$96:ED$98)-'Rent Roll'!$V4,0)*'Rent Roll'!$T4),
IF('Rent Roll'!$S4='Data Validation'!$D$4,'Rent Roll'!$D4*'Rent Roll'!#REF!,
('Rent Roll'!$D4*'Rent Roll'!#REF!)+(SUM((MAX(--SUMIF($D$96:$D$98,'Data Validation'!$M$2,'Commercial Lease'!ED$96:ED$98)-'Rent Roll'!$V4,0)),
(MAX(-SUMIF('Monthly Cash Flow'!$F$2:$EG$2,'Commercial Lease'!ED$3,'Monthly Cash Flow'!$F$25:$EG$25)-'Rent Roll'!#REF!,0)),
(MAX(-SUMIF('Monthly Cash Flow'!$F$2:$EG$2,'Commercial Lease'!ED$3,'Monthly Cash Flow'!$F$26:$EG$36)-'Rent Roll'!#REF!,0)))*'Rent Roll'!$T4)))),"-"),"-")</f>
        <v>-</v>
      </c>
      <c r="EE38" s="227" t="str">
        <f>IF('Commercial Lease'!EE$4='Rent Roll'!$U4,
IF(OR(AND(EE$6&gt;'Rent Roll'!$K4,EE$6&lt;='Rent Roll'!$L4),AND(EE$6&gt;'Rent Roll'!$M18,EE$6&lt;='Rent Roll'!$N18)),
IF('Rent Roll'!$S4='Data Validation'!$D$2,-SUMIF('Monthly Cash Flow'!$F$2:$EG$2,'Commercial Lease'!EE$3,'Monthly Cash Flow'!$F$37:$EG$37)*'Rent Roll'!$T4,
IF('Rent Roll'!$S4='Data Validation'!$D$3,('Rent Roll'!$D4*'Rent Roll'!#REF!)+(MAX(-SUMIF($C$96:$C$98,'Data Validation'!$M$2,'Commercial Lease'!EE$96:EE$98)-'Rent Roll'!$V4,0)*'Rent Roll'!$T4),
IF('Rent Roll'!$S4='Data Validation'!$D$4,'Rent Roll'!$D4*'Rent Roll'!#REF!,
('Rent Roll'!$D4*'Rent Roll'!#REF!)+(SUM((MAX(--SUMIF($D$96:$D$98,'Data Validation'!$M$2,'Commercial Lease'!EE$96:EE$98)-'Rent Roll'!$V4,0)),
(MAX(-SUMIF('Monthly Cash Flow'!$F$2:$EG$2,'Commercial Lease'!EE$3,'Monthly Cash Flow'!$F$25:$EG$25)-'Rent Roll'!#REF!,0)),
(MAX(-SUMIF('Monthly Cash Flow'!$F$2:$EG$2,'Commercial Lease'!EE$3,'Monthly Cash Flow'!$F$26:$EG$36)-'Rent Roll'!#REF!,0)))*'Rent Roll'!$T4)))),"-"),"-")</f>
        <v>-</v>
      </c>
      <c r="EF38" s="227" t="str">
        <f>IF('Commercial Lease'!EF$4='Rent Roll'!$U4,
IF(OR(AND(EF$6&gt;'Rent Roll'!$K4,EF$6&lt;='Rent Roll'!$L4),AND(EF$6&gt;'Rent Roll'!$M18,EF$6&lt;='Rent Roll'!$N18)),
IF('Rent Roll'!$S4='Data Validation'!$D$2,-SUMIF('Monthly Cash Flow'!$F$2:$EG$2,'Commercial Lease'!EF$3,'Monthly Cash Flow'!$F$37:$EG$37)*'Rent Roll'!$T4,
IF('Rent Roll'!$S4='Data Validation'!$D$3,('Rent Roll'!$D4*'Rent Roll'!#REF!)+(MAX(-SUMIF($C$96:$C$98,'Data Validation'!$M$2,'Commercial Lease'!EF$96:EF$98)-'Rent Roll'!$V4,0)*'Rent Roll'!$T4),
IF('Rent Roll'!$S4='Data Validation'!$D$4,'Rent Roll'!$D4*'Rent Roll'!#REF!,
('Rent Roll'!$D4*'Rent Roll'!#REF!)+(SUM((MAX(--SUMIF($D$96:$D$98,'Data Validation'!$M$2,'Commercial Lease'!EF$96:EF$98)-'Rent Roll'!$V4,0)),
(MAX(-SUMIF('Monthly Cash Flow'!$F$2:$EG$2,'Commercial Lease'!EF$3,'Monthly Cash Flow'!$F$25:$EG$25)-'Rent Roll'!#REF!,0)),
(MAX(-SUMIF('Monthly Cash Flow'!$F$2:$EG$2,'Commercial Lease'!EF$3,'Monthly Cash Flow'!$F$26:$EG$36)-'Rent Roll'!#REF!,0)))*'Rent Roll'!$T4)))),"-"),"-")</f>
        <v>-</v>
      </c>
      <c r="EG38" s="224" t="str">
        <f>IF('Commercial Lease'!EG$4='Rent Roll'!$U4,
IF(OR(AND(EG$6&gt;'Rent Roll'!$K4,EG$6&lt;='Rent Roll'!$L4),AND(EG$6&gt;'Rent Roll'!$M18,EG$6&lt;='Rent Roll'!$N18)),
IF('Rent Roll'!$S4='Data Validation'!$D$2,-SUMIF('Monthly Cash Flow'!$F$2:$EG$2,'Commercial Lease'!EG$3,'Monthly Cash Flow'!$F$37:$EG$37)*'Rent Roll'!$T4,
IF('Rent Roll'!$S4='Data Validation'!$D$3,('Rent Roll'!$D4*'Rent Roll'!#REF!)+(MAX(-SUMIF($C$96:$C$98,'Data Validation'!$M$2,'Commercial Lease'!EG$96:EG$98)-'Rent Roll'!$V4,0)*'Rent Roll'!$T4),
IF('Rent Roll'!$S4='Data Validation'!$D$4,'Rent Roll'!$D4*'Rent Roll'!#REF!,
('Rent Roll'!$D4*'Rent Roll'!#REF!)+(SUM((MAX(--SUMIF($D$96:$D$98,'Data Validation'!$M$2,'Commercial Lease'!EG$96:EG$98)-'Rent Roll'!$V4,0)),
(MAX(-SUMIF('Monthly Cash Flow'!$F$2:$EG$2,'Commercial Lease'!EG$3,'Monthly Cash Flow'!$F$25:$EG$25)-'Rent Roll'!#REF!,0)),
(MAX(-SUMIF('Monthly Cash Flow'!$F$2:$EG$2,'Commercial Lease'!EG$3,'Monthly Cash Flow'!$F$26:$EG$36)-'Rent Roll'!#REF!,0)))*'Rent Roll'!$T4)))),"-"),"-")</f>
        <v>-</v>
      </c>
      <c r="EH38" s="277" t="s">
        <v>106</v>
      </c>
    </row>
    <row r="39" spans="2:138" ht="15" x14ac:dyDescent="0.25">
      <c r="B39" s="735"/>
      <c r="C39" s="736"/>
      <c r="D39" s="737" t="str">
        <f>CONCATENATE('Rent Roll'!B5&amp;" - "&amp;'Rent Roll'!C5)</f>
        <v>1 Brown-Comm 2 - Center Inc, Brilliant Futures Learning</v>
      </c>
      <c r="E39" s="21" t="e">
        <f t="shared" si="36"/>
        <v>#REF!</v>
      </c>
      <c r="F39" s="227" t="str">
        <f>IF('Commercial Lease'!F$4='Rent Roll'!$U5,
IF(OR(AND(F$6&gt;'Rent Roll'!$K5,F$6&lt;='Rent Roll'!$L5),AND(F$6&gt;'Rent Roll'!$M19,F$6&lt;='Rent Roll'!$N19)),
IF('Rent Roll'!$S5='Data Validation'!$D$2,-SUMIF('Monthly Cash Flow'!$F$2:$EG$2,'Commercial Lease'!F$3,'Monthly Cash Flow'!$F$37:$EG$37)*'Rent Roll'!$T5,
IF('Rent Roll'!$S5='Data Validation'!$D$3,('Rent Roll'!$D5*'Rent Roll'!#REF!)+(MAX(-SUMIF($C$96:$C$98,'Data Validation'!$M$2,'Commercial Lease'!F$96:F$98)-'Rent Roll'!$V5,0)*'Rent Roll'!$T5),
IF('Rent Roll'!$S5='Data Validation'!$D$4,'Rent Roll'!$D5*'Rent Roll'!#REF!,
('Rent Roll'!$D5*'Rent Roll'!#REF!)+(SUM((MAX(--SUMIF($D$96:$D$98,'Data Validation'!$M$2,'Commercial Lease'!F$96:F$98)-'Rent Roll'!$V5,0)),
(MAX(-SUMIF('Monthly Cash Flow'!$F$2:$EG$2,'Commercial Lease'!F$3,'Monthly Cash Flow'!$F$25:$EG$25)-'Rent Roll'!#REF!,0)),
(MAX(-SUMIF('Monthly Cash Flow'!$F$2:$EG$2,'Commercial Lease'!F$3,'Monthly Cash Flow'!$F$26:$EG$36)-'Rent Roll'!#REF!,0)))*'Rent Roll'!$T5)))),"-"),"-")</f>
        <v>-</v>
      </c>
      <c r="G39" s="227" t="str">
        <f>IF('Commercial Lease'!G$4='Rent Roll'!$U5,
IF(OR(AND(G$6&gt;'Rent Roll'!$K5,G$6&lt;='Rent Roll'!$L5),AND(G$6&gt;'Rent Roll'!$M19,G$6&lt;='Rent Roll'!$N19)),
IF('Rent Roll'!$S5='Data Validation'!$D$2,-SUMIF('Monthly Cash Flow'!$F$2:$EG$2,'Commercial Lease'!G$3,'Monthly Cash Flow'!$F$37:$EG$37)*'Rent Roll'!$T5,
IF('Rent Roll'!$S5='Data Validation'!$D$3,('Rent Roll'!$D5*'Rent Roll'!#REF!)+(MAX(-SUMIF($C$96:$C$98,'Data Validation'!$M$2,'Commercial Lease'!G$96:G$98)-'Rent Roll'!$V5,0)*'Rent Roll'!$T5),
IF('Rent Roll'!$S5='Data Validation'!$D$4,'Rent Roll'!$D5*'Rent Roll'!#REF!,
('Rent Roll'!$D5*'Rent Roll'!#REF!)+(SUM((MAX(--SUMIF($D$96:$D$98,'Data Validation'!$M$2,'Commercial Lease'!G$96:G$98)-'Rent Roll'!$V5,0)),
(MAX(-SUMIF('Monthly Cash Flow'!$F$2:$EG$2,'Commercial Lease'!G$3,'Monthly Cash Flow'!$F$25:$EG$25)-'Rent Roll'!#REF!,0)),
(MAX(-SUMIF('Monthly Cash Flow'!$F$2:$EG$2,'Commercial Lease'!G$3,'Monthly Cash Flow'!$F$26:$EG$36)-'Rent Roll'!#REF!,0)))*'Rent Roll'!$T5)))),"-"),"-")</f>
        <v>-</v>
      </c>
      <c r="H39" s="227" t="str">
        <f>IF('Commercial Lease'!H$4='Rent Roll'!$U5,
IF(OR(AND(H$6&gt;'Rent Roll'!$K5,H$6&lt;='Rent Roll'!$L5),AND(H$6&gt;'Rent Roll'!$M19,H$6&lt;='Rent Roll'!$N19)),
IF('Rent Roll'!$S5='Data Validation'!$D$2,-SUMIF('Monthly Cash Flow'!$F$2:$EG$2,'Commercial Lease'!H$3,'Monthly Cash Flow'!$F$37:$EG$37)*'Rent Roll'!$T5,
IF('Rent Roll'!$S5='Data Validation'!$D$3,('Rent Roll'!$D5*'Rent Roll'!#REF!)+(MAX(-SUMIF($C$96:$C$98,'Data Validation'!$M$2,'Commercial Lease'!H$96:H$98)-'Rent Roll'!$V5,0)*'Rent Roll'!$T5),
IF('Rent Roll'!$S5='Data Validation'!$D$4,'Rent Roll'!$D5*'Rent Roll'!#REF!,
('Rent Roll'!$D5*'Rent Roll'!#REF!)+(SUM((MAX(--SUMIF($D$96:$D$98,'Data Validation'!$M$2,'Commercial Lease'!H$96:H$98)-'Rent Roll'!$V5,0)),
(MAX(-SUMIF('Monthly Cash Flow'!$F$2:$EG$2,'Commercial Lease'!H$3,'Monthly Cash Flow'!$F$25:$EG$25)-'Rent Roll'!#REF!,0)),
(MAX(-SUMIF('Monthly Cash Flow'!$F$2:$EG$2,'Commercial Lease'!H$3,'Monthly Cash Flow'!$F$26:$EG$36)-'Rent Roll'!#REF!,0)))*'Rent Roll'!$T5)))),"-"),"-")</f>
        <v>-</v>
      </c>
      <c r="I39" s="227" t="str">
        <f>IF('Commercial Lease'!I$4='Rent Roll'!$U5,
IF(OR(AND(I$6&gt;'Rent Roll'!$K5,I$6&lt;='Rent Roll'!$L5),AND(I$6&gt;'Rent Roll'!$M19,I$6&lt;='Rent Roll'!$N19)),
IF('Rent Roll'!$S5='Data Validation'!$D$2,-SUMIF('Monthly Cash Flow'!$F$2:$EG$2,'Commercial Lease'!I$3,'Monthly Cash Flow'!$F$37:$EG$37)*'Rent Roll'!$T5,
IF('Rent Roll'!$S5='Data Validation'!$D$3,('Rent Roll'!$D5*'Rent Roll'!#REF!)+(MAX(-SUMIF($C$96:$C$98,'Data Validation'!$M$2,'Commercial Lease'!I$96:I$98)-'Rent Roll'!$V5,0)*'Rent Roll'!$T5),
IF('Rent Roll'!$S5='Data Validation'!$D$4,'Rent Roll'!$D5*'Rent Roll'!#REF!,
('Rent Roll'!$D5*'Rent Roll'!#REF!)+(SUM((MAX(--SUMIF($D$96:$D$98,'Data Validation'!$M$2,'Commercial Lease'!I$96:I$98)-'Rent Roll'!$V5,0)),
(MAX(-SUMIF('Monthly Cash Flow'!$F$2:$EG$2,'Commercial Lease'!I$3,'Monthly Cash Flow'!$F$25:$EG$25)-'Rent Roll'!#REF!,0)),
(MAX(-SUMIF('Monthly Cash Flow'!$F$2:$EG$2,'Commercial Lease'!I$3,'Monthly Cash Flow'!$F$26:$EG$36)-'Rent Roll'!#REF!,0)))*'Rent Roll'!$T5)))),"-"),"-")</f>
        <v>-</v>
      </c>
      <c r="J39" s="227" t="str">
        <f>IF('Commercial Lease'!J$4='Rent Roll'!$U5,
IF(OR(AND(J$6&gt;'Rent Roll'!$K5,J$6&lt;='Rent Roll'!$L5),AND(J$6&gt;'Rent Roll'!$M19,J$6&lt;='Rent Roll'!$N19)),
IF('Rent Roll'!$S5='Data Validation'!$D$2,-SUMIF('Monthly Cash Flow'!$F$2:$EG$2,'Commercial Lease'!J$3,'Monthly Cash Flow'!$F$37:$EG$37)*'Rent Roll'!$T5,
IF('Rent Roll'!$S5='Data Validation'!$D$3,('Rent Roll'!$D5*'Rent Roll'!#REF!)+(MAX(-SUMIF($C$96:$C$98,'Data Validation'!$M$2,'Commercial Lease'!J$96:J$98)-'Rent Roll'!$V5,0)*'Rent Roll'!$T5),
IF('Rent Roll'!$S5='Data Validation'!$D$4,'Rent Roll'!$D5*'Rent Roll'!#REF!,
('Rent Roll'!$D5*'Rent Roll'!#REF!)+(SUM((MAX(--SUMIF($D$96:$D$98,'Data Validation'!$M$2,'Commercial Lease'!J$96:J$98)-'Rent Roll'!$V5,0)),
(MAX(-SUMIF('Monthly Cash Flow'!$F$2:$EG$2,'Commercial Lease'!J$3,'Monthly Cash Flow'!$F$25:$EG$25)-'Rent Roll'!#REF!,0)),
(MAX(-SUMIF('Monthly Cash Flow'!$F$2:$EG$2,'Commercial Lease'!J$3,'Monthly Cash Flow'!$F$26:$EG$36)-'Rent Roll'!#REF!,0)))*'Rent Roll'!$T5)))),"-"),"-")</f>
        <v>-</v>
      </c>
      <c r="K39" s="227" t="str">
        <f>IF('Commercial Lease'!K$4='Rent Roll'!$U5,
IF(OR(AND(K$6&gt;'Rent Roll'!$K5,K$6&lt;='Rent Roll'!$L5),AND(K$6&gt;'Rent Roll'!$M19,K$6&lt;='Rent Roll'!$N19)),
IF('Rent Roll'!$S5='Data Validation'!$D$2,-SUMIF('Monthly Cash Flow'!$F$2:$EG$2,'Commercial Lease'!K$3,'Monthly Cash Flow'!$F$37:$EG$37)*'Rent Roll'!$T5,
IF('Rent Roll'!$S5='Data Validation'!$D$3,('Rent Roll'!$D5*'Rent Roll'!#REF!)+(MAX(-SUMIF($C$96:$C$98,'Data Validation'!$M$2,'Commercial Lease'!K$96:K$98)-'Rent Roll'!$V5,0)*'Rent Roll'!$T5),
IF('Rent Roll'!$S5='Data Validation'!$D$4,'Rent Roll'!$D5*'Rent Roll'!#REF!,
('Rent Roll'!$D5*'Rent Roll'!#REF!)+(SUM((MAX(--SUMIF($D$96:$D$98,'Data Validation'!$M$2,'Commercial Lease'!K$96:K$98)-'Rent Roll'!$V5,0)),
(MAX(-SUMIF('Monthly Cash Flow'!$F$2:$EG$2,'Commercial Lease'!K$3,'Monthly Cash Flow'!$F$25:$EG$25)-'Rent Roll'!#REF!,0)),
(MAX(-SUMIF('Monthly Cash Flow'!$F$2:$EG$2,'Commercial Lease'!K$3,'Monthly Cash Flow'!$F$26:$EG$36)-'Rent Roll'!#REF!,0)))*'Rent Roll'!$T5)))),"-"),"-")</f>
        <v>-</v>
      </c>
      <c r="L39" s="227" t="e">
        <f>IF('Commercial Lease'!L$4='Rent Roll'!$U5,
IF(OR(AND(L$6&gt;'Rent Roll'!$K5,L$6&lt;='Rent Roll'!$L5),AND(L$6&gt;'Rent Roll'!$M19,L$6&lt;='Rent Roll'!$N19)),
IF('Rent Roll'!$S5='Data Validation'!$D$2,-SUMIF('Monthly Cash Flow'!$F$2:$EG$2,'Commercial Lease'!L$3,'Monthly Cash Flow'!$F$37:$EG$37)*'Rent Roll'!$T5,
IF('Rent Roll'!$S5='Data Validation'!$D$3,('Rent Roll'!$D5*'Rent Roll'!#REF!)+(MAX(-SUMIF($C$96:$C$98,'Data Validation'!$M$2,'Commercial Lease'!L$96:L$98)-'Rent Roll'!$V5,0)*'Rent Roll'!$T5),
IF('Rent Roll'!$S5='Data Validation'!$D$4,'Rent Roll'!$D5*'Rent Roll'!#REF!,
('Rent Roll'!$D5*'Rent Roll'!#REF!)+(SUM((MAX(--SUMIF($D$96:$D$98,'Data Validation'!$M$2,'Commercial Lease'!L$96:L$98)-'Rent Roll'!$V5,0)),
(MAX(-SUMIF('Monthly Cash Flow'!$F$2:$EG$2,'Commercial Lease'!L$3,'Monthly Cash Flow'!$F$25:$EG$25)-'Rent Roll'!#REF!,0)),
(MAX(-SUMIF('Monthly Cash Flow'!$F$2:$EG$2,'Commercial Lease'!L$3,'Monthly Cash Flow'!$F$26:$EG$36)-'Rent Roll'!#REF!,0)))*'Rent Roll'!$T5)))),"-"),"-")</f>
        <v>#REF!</v>
      </c>
      <c r="M39" s="227" t="str">
        <f>IF('Commercial Lease'!M$4='Rent Roll'!$U5,
IF(OR(AND(M$6&gt;'Rent Roll'!$K5,M$6&lt;='Rent Roll'!$L5),AND(M$6&gt;'Rent Roll'!$M19,M$6&lt;='Rent Roll'!$N19)),
IF('Rent Roll'!$S5='Data Validation'!$D$2,-SUMIF('Monthly Cash Flow'!$F$2:$EG$2,'Commercial Lease'!M$3,'Monthly Cash Flow'!$F$37:$EG$37)*'Rent Roll'!$T5,
IF('Rent Roll'!$S5='Data Validation'!$D$3,('Rent Roll'!$D5*'Rent Roll'!#REF!)+(MAX(-SUMIF($C$96:$C$98,'Data Validation'!$M$2,'Commercial Lease'!M$96:M$98)-'Rent Roll'!$V5,0)*'Rent Roll'!$T5),
IF('Rent Roll'!$S5='Data Validation'!$D$4,'Rent Roll'!$D5*'Rent Roll'!#REF!,
('Rent Roll'!$D5*'Rent Roll'!#REF!)+(SUM((MAX(--SUMIF($D$96:$D$98,'Data Validation'!$M$2,'Commercial Lease'!M$96:M$98)-'Rent Roll'!$V5,0)),
(MAX(-SUMIF('Monthly Cash Flow'!$F$2:$EG$2,'Commercial Lease'!M$3,'Monthly Cash Flow'!$F$25:$EG$25)-'Rent Roll'!#REF!,0)),
(MAX(-SUMIF('Monthly Cash Flow'!$F$2:$EG$2,'Commercial Lease'!M$3,'Monthly Cash Flow'!$F$26:$EG$36)-'Rent Roll'!#REF!,0)))*'Rent Roll'!$T5)))),"-"),"-")</f>
        <v>-</v>
      </c>
      <c r="N39" s="227" t="str">
        <f>IF('Commercial Lease'!N$4='Rent Roll'!$U5,
IF(OR(AND(N$6&gt;'Rent Roll'!$K5,N$6&lt;='Rent Roll'!$L5),AND(N$6&gt;'Rent Roll'!$M19,N$6&lt;='Rent Roll'!$N19)),
IF('Rent Roll'!$S5='Data Validation'!$D$2,-SUMIF('Monthly Cash Flow'!$F$2:$EG$2,'Commercial Lease'!N$3,'Monthly Cash Flow'!$F$37:$EG$37)*'Rent Roll'!$T5,
IF('Rent Roll'!$S5='Data Validation'!$D$3,('Rent Roll'!$D5*'Rent Roll'!#REF!)+(MAX(-SUMIF($C$96:$C$98,'Data Validation'!$M$2,'Commercial Lease'!N$96:N$98)-'Rent Roll'!$V5,0)*'Rent Roll'!$T5),
IF('Rent Roll'!$S5='Data Validation'!$D$4,'Rent Roll'!$D5*'Rent Roll'!#REF!,
('Rent Roll'!$D5*'Rent Roll'!#REF!)+(SUM((MAX(--SUMIF($D$96:$D$98,'Data Validation'!$M$2,'Commercial Lease'!N$96:N$98)-'Rent Roll'!$V5,0)),
(MAX(-SUMIF('Monthly Cash Flow'!$F$2:$EG$2,'Commercial Lease'!N$3,'Monthly Cash Flow'!$F$25:$EG$25)-'Rent Roll'!#REF!,0)),
(MAX(-SUMIF('Monthly Cash Flow'!$F$2:$EG$2,'Commercial Lease'!N$3,'Monthly Cash Flow'!$F$26:$EG$36)-'Rent Roll'!#REF!,0)))*'Rent Roll'!$T5)))),"-"),"-")</f>
        <v>-</v>
      </c>
      <c r="O39" s="227" t="str">
        <f>IF('Commercial Lease'!O$4='Rent Roll'!$U5,
IF(OR(AND(O$6&gt;'Rent Roll'!$K5,O$6&lt;='Rent Roll'!$L5),AND(O$6&gt;'Rent Roll'!$M19,O$6&lt;='Rent Roll'!$N19)),
IF('Rent Roll'!$S5='Data Validation'!$D$2,-SUMIF('Monthly Cash Flow'!$F$2:$EG$2,'Commercial Lease'!O$3,'Monthly Cash Flow'!$F$37:$EG$37)*'Rent Roll'!$T5,
IF('Rent Roll'!$S5='Data Validation'!$D$3,('Rent Roll'!$D5*'Rent Roll'!#REF!)+(MAX(-SUMIF($C$96:$C$98,'Data Validation'!$M$2,'Commercial Lease'!O$96:O$98)-'Rent Roll'!$V5,0)*'Rent Roll'!$T5),
IF('Rent Roll'!$S5='Data Validation'!$D$4,'Rent Roll'!$D5*'Rent Roll'!#REF!,
('Rent Roll'!$D5*'Rent Roll'!#REF!)+(SUM((MAX(--SUMIF($D$96:$D$98,'Data Validation'!$M$2,'Commercial Lease'!O$96:O$98)-'Rent Roll'!$V5,0)),
(MAX(-SUMIF('Monthly Cash Flow'!$F$2:$EG$2,'Commercial Lease'!O$3,'Monthly Cash Flow'!$F$25:$EG$25)-'Rent Roll'!#REF!,0)),
(MAX(-SUMIF('Monthly Cash Flow'!$F$2:$EG$2,'Commercial Lease'!O$3,'Monthly Cash Flow'!$F$26:$EG$36)-'Rent Roll'!#REF!,0)))*'Rent Roll'!$T5)))),"-"),"-")</f>
        <v>-</v>
      </c>
      <c r="P39" s="227" t="str">
        <f>IF('Commercial Lease'!P$4='Rent Roll'!$U5,
IF(OR(AND(P$6&gt;'Rent Roll'!$K5,P$6&lt;='Rent Roll'!$L5),AND(P$6&gt;'Rent Roll'!$M19,P$6&lt;='Rent Roll'!$N19)),
IF('Rent Roll'!$S5='Data Validation'!$D$2,-SUMIF('Monthly Cash Flow'!$F$2:$EG$2,'Commercial Lease'!P$3,'Monthly Cash Flow'!$F$37:$EG$37)*'Rent Roll'!$T5,
IF('Rent Roll'!$S5='Data Validation'!$D$3,('Rent Roll'!$D5*'Rent Roll'!#REF!)+(MAX(-SUMIF($C$96:$C$98,'Data Validation'!$M$2,'Commercial Lease'!P$96:P$98)-'Rent Roll'!$V5,0)*'Rent Roll'!$T5),
IF('Rent Roll'!$S5='Data Validation'!$D$4,'Rent Roll'!$D5*'Rent Roll'!#REF!,
('Rent Roll'!$D5*'Rent Roll'!#REF!)+(SUM((MAX(--SUMIF($D$96:$D$98,'Data Validation'!$M$2,'Commercial Lease'!P$96:P$98)-'Rent Roll'!$V5,0)),
(MAX(-SUMIF('Monthly Cash Flow'!$F$2:$EG$2,'Commercial Lease'!P$3,'Monthly Cash Flow'!$F$25:$EG$25)-'Rent Roll'!#REF!,0)),
(MAX(-SUMIF('Monthly Cash Flow'!$F$2:$EG$2,'Commercial Lease'!P$3,'Monthly Cash Flow'!$F$26:$EG$36)-'Rent Roll'!#REF!,0)))*'Rent Roll'!$T5)))),"-"),"-")</f>
        <v>-</v>
      </c>
      <c r="Q39" s="227" t="str">
        <f>IF('Commercial Lease'!Q$4='Rent Roll'!$U5,
IF(OR(AND(Q$6&gt;'Rent Roll'!$K5,Q$6&lt;='Rent Roll'!$L5),AND(Q$6&gt;'Rent Roll'!$M19,Q$6&lt;='Rent Roll'!$N19)),
IF('Rent Roll'!$S5='Data Validation'!$D$2,-SUMIF('Monthly Cash Flow'!$F$2:$EG$2,'Commercial Lease'!Q$3,'Monthly Cash Flow'!$F$37:$EG$37)*'Rent Roll'!$T5,
IF('Rent Roll'!$S5='Data Validation'!$D$3,('Rent Roll'!$D5*'Rent Roll'!#REF!)+(MAX(-SUMIF($C$96:$C$98,'Data Validation'!$M$2,'Commercial Lease'!Q$96:Q$98)-'Rent Roll'!$V5,0)*'Rent Roll'!$T5),
IF('Rent Roll'!$S5='Data Validation'!$D$4,'Rent Roll'!$D5*'Rent Roll'!#REF!,
('Rent Roll'!$D5*'Rent Roll'!#REF!)+(SUM((MAX(--SUMIF($D$96:$D$98,'Data Validation'!$M$2,'Commercial Lease'!Q$96:Q$98)-'Rent Roll'!$V5,0)),
(MAX(-SUMIF('Monthly Cash Flow'!$F$2:$EG$2,'Commercial Lease'!Q$3,'Monthly Cash Flow'!$F$25:$EG$25)-'Rent Roll'!#REF!,0)),
(MAX(-SUMIF('Monthly Cash Flow'!$F$2:$EG$2,'Commercial Lease'!Q$3,'Monthly Cash Flow'!$F$26:$EG$36)-'Rent Roll'!#REF!,0)))*'Rent Roll'!$T5)))),"-"),"-")</f>
        <v>-</v>
      </c>
      <c r="R39" s="227" t="str">
        <f>IF('Commercial Lease'!R$4='Rent Roll'!$U5,
IF(OR(AND(R$6&gt;'Rent Roll'!$K5,R$6&lt;='Rent Roll'!$L5),AND(R$6&gt;'Rent Roll'!$M19,R$6&lt;='Rent Roll'!$N19)),
IF('Rent Roll'!$S5='Data Validation'!$D$2,-SUMIF('Monthly Cash Flow'!$F$2:$EG$2,'Commercial Lease'!R$3,'Monthly Cash Flow'!$F$37:$EG$37)*'Rent Roll'!$T5,
IF('Rent Roll'!$S5='Data Validation'!$D$3,('Rent Roll'!$D5*'Rent Roll'!#REF!)+(MAX(-SUMIF($C$96:$C$98,'Data Validation'!$M$2,'Commercial Lease'!R$96:R$98)-'Rent Roll'!$V5,0)*'Rent Roll'!$T5),
IF('Rent Roll'!$S5='Data Validation'!$D$4,'Rent Roll'!$D5*'Rent Roll'!#REF!,
('Rent Roll'!$D5*'Rent Roll'!#REF!)+(SUM((MAX(--SUMIF($D$96:$D$98,'Data Validation'!$M$2,'Commercial Lease'!R$96:R$98)-'Rent Roll'!$V5,0)),
(MAX(-SUMIF('Monthly Cash Flow'!$F$2:$EG$2,'Commercial Lease'!R$3,'Monthly Cash Flow'!$F$25:$EG$25)-'Rent Roll'!#REF!,0)),
(MAX(-SUMIF('Monthly Cash Flow'!$F$2:$EG$2,'Commercial Lease'!R$3,'Monthly Cash Flow'!$F$26:$EG$36)-'Rent Roll'!#REF!,0)))*'Rent Roll'!$T5)))),"-"),"-")</f>
        <v>-</v>
      </c>
      <c r="S39" s="227" t="str">
        <f>IF('Commercial Lease'!S$4='Rent Roll'!$U5,
IF(OR(AND(S$6&gt;'Rent Roll'!$K5,S$6&lt;='Rent Roll'!$L5),AND(S$6&gt;'Rent Roll'!$M19,S$6&lt;='Rent Roll'!$N19)),
IF('Rent Roll'!$S5='Data Validation'!$D$2,-SUMIF('Monthly Cash Flow'!$F$2:$EG$2,'Commercial Lease'!S$3,'Monthly Cash Flow'!$F$37:$EG$37)*'Rent Roll'!$T5,
IF('Rent Roll'!$S5='Data Validation'!$D$3,('Rent Roll'!$D5*'Rent Roll'!#REF!)+(MAX(-SUMIF($C$96:$C$98,'Data Validation'!$M$2,'Commercial Lease'!S$96:S$98)-'Rent Roll'!$V5,0)*'Rent Roll'!$T5),
IF('Rent Roll'!$S5='Data Validation'!$D$4,'Rent Roll'!$D5*'Rent Roll'!#REF!,
('Rent Roll'!$D5*'Rent Roll'!#REF!)+(SUM((MAX(--SUMIF($D$96:$D$98,'Data Validation'!$M$2,'Commercial Lease'!S$96:S$98)-'Rent Roll'!$V5,0)),
(MAX(-SUMIF('Monthly Cash Flow'!$F$2:$EG$2,'Commercial Lease'!S$3,'Monthly Cash Flow'!$F$25:$EG$25)-'Rent Roll'!#REF!,0)),
(MAX(-SUMIF('Monthly Cash Flow'!$F$2:$EG$2,'Commercial Lease'!S$3,'Monthly Cash Flow'!$F$26:$EG$36)-'Rent Roll'!#REF!,0)))*'Rent Roll'!$T5)))),"-"),"-")</f>
        <v>-</v>
      </c>
      <c r="T39" s="227" t="str">
        <f>IF('Commercial Lease'!T$4='Rent Roll'!$U5,
IF(OR(AND(T$6&gt;'Rent Roll'!$K5,T$6&lt;='Rent Roll'!$L5),AND(T$6&gt;'Rent Roll'!$M19,T$6&lt;='Rent Roll'!$N19)),
IF('Rent Roll'!$S5='Data Validation'!$D$2,-SUMIF('Monthly Cash Flow'!$F$2:$EG$2,'Commercial Lease'!T$3,'Monthly Cash Flow'!$F$37:$EG$37)*'Rent Roll'!$T5,
IF('Rent Roll'!$S5='Data Validation'!$D$3,('Rent Roll'!$D5*'Rent Roll'!#REF!)+(MAX(-SUMIF($C$96:$C$98,'Data Validation'!$M$2,'Commercial Lease'!T$96:T$98)-'Rent Roll'!$V5,0)*'Rent Roll'!$T5),
IF('Rent Roll'!$S5='Data Validation'!$D$4,'Rent Roll'!$D5*'Rent Roll'!#REF!,
('Rent Roll'!$D5*'Rent Roll'!#REF!)+(SUM((MAX(--SUMIF($D$96:$D$98,'Data Validation'!$M$2,'Commercial Lease'!T$96:T$98)-'Rent Roll'!$V5,0)),
(MAX(-SUMIF('Monthly Cash Flow'!$F$2:$EG$2,'Commercial Lease'!T$3,'Monthly Cash Flow'!$F$25:$EG$25)-'Rent Roll'!#REF!,0)),
(MAX(-SUMIF('Monthly Cash Flow'!$F$2:$EG$2,'Commercial Lease'!T$3,'Monthly Cash Flow'!$F$26:$EG$36)-'Rent Roll'!#REF!,0)))*'Rent Roll'!$T5)))),"-"),"-")</f>
        <v>-</v>
      </c>
      <c r="U39" s="227" t="str">
        <f>IF('Commercial Lease'!U$4='Rent Roll'!$U5,
IF(OR(AND(U$6&gt;'Rent Roll'!$K5,U$6&lt;='Rent Roll'!$L5),AND(U$6&gt;'Rent Roll'!$M19,U$6&lt;='Rent Roll'!$N19)),
IF('Rent Roll'!$S5='Data Validation'!$D$2,-SUMIF('Monthly Cash Flow'!$F$2:$EG$2,'Commercial Lease'!U$3,'Monthly Cash Flow'!$F$37:$EG$37)*'Rent Roll'!$T5,
IF('Rent Roll'!$S5='Data Validation'!$D$3,('Rent Roll'!$D5*'Rent Roll'!#REF!)+(MAX(-SUMIF($C$96:$C$98,'Data Validation'!$M$2,'Commercial Lease'!U$96:U$98)-'Rent Roll'!$V5,0)*'Rent Roll'!$T5),
IF('Rent Roll'!$S5='Data Validation'!$D$4,'Rent Roll'!$D5*'Rent Roll'!#REF!,
('Rent Roll'!$D5*'Rent Roll'!#REF!)+(SUM((MAX(--SUMIF($D$96:$D$98,'Data Validation'!$M$2,'Commercial Lease'!U$96:U$98)-'Rent Roll'!$V5,0)),
(MAX(-SUMIF('Monthly Cash Flow'!$F$2:$EG$2,'Commercial Lease'!U$3,'Monthly Cash Flow'!$F$25:$EG$25)-'Rent Roll'!#REF!,0)),
(MAX(-SUMIF('Monthly Cash Flow'!$F$2:$EG$2,'Commercial Lease'!U$3,'Monthly Cash Flow'!$F$26:$EG$36)-'Rent Roll'!#REF!,0)))*'Rent Roll'!$T5)))),"-"),"-")</f>
        <v>-</v>
      </c>
      <c r="V39" s="227" t="str">
        <f>IF('Commercial Lease'!V$4='Rent Roll'!$U5,
IF(OR(AND(V$6&gt;'Rent Roll'!$K5,V$6&lt;='Rent Roll'!$L5),AND(V$6&gt;'Rent Roll'!$M19,V$6&lt;='Rent Roll'!$N19)),
IF('Rent Roll'!$S5='Data Validation'!$D$2,-SUMIF('Monthly Cash Flow'!$F$2:$EG$2,'Commercial Lease'!V$3,'Monthly Cash Flow'!$F$37:$EG$37)*'Rent Roll'!$T5,
IF('Rent Roll'!$S5='Data Validation'!$D$3,('Rent Roll'!$D5*'Rent Roll'!#REF!)+(MAX(-SUMIF($C$96:$C$98,'Data Validation'!$M$2,'Commercial Lease'!V$96:V$98)-'Rent Roll'!$V5,0)*'Rent Roll'!$T5),
IF('Rent Roll'!$S5='Data Validation'!$D$4,'Rent Roll'!$D5*'Rent Roll'!#REF!,
('Rent Roll'!$D5*'Rent Roll'!#REF!)+(SUM((MAX(--SUMIF($D$96:$D$98,'Data Validation'!$M$2,'Commercial Lease'!V$96:V$98)-'Rent Roll'!$V5,0)),
(MAX(-SUMIF('Monthly Cash Flow'!$F$2:$EG$2,'Commercial Lease'!V$3,'Monthly Cash Flow'!$F$25:$EG$25)-'Rent Roll'!#REF!,0)),
(MAX(-SUMIF('Monthly Cash Flow'!$F$2:$EG$2,'Commercial Lease'!V$3,'Monthly Cash Flow'!$F$26:$EG$36)-'Rent Roll'!#REF!,0)))*'Rent Roll'!$T5)))),"-"),"-")</f>
        <v>-</v>
      </c>
      <c r="W39" s="227" t="str">
        <f>IF('Commercial Lease'!W$4='Rent Roll'!$U5,
IF(OR(AND(W$6&gt;'Rent Roll'!$K5,W$6&lt;='Rent Roll'!$L5),AND(W$6&gt;'Rent Roll'!$M19,W$6&lt;='Rent Roll'!$N19)),
IF('Rent Roll'!$S5='Data Validation'!$D$2,-SUMIF('Monthly Cash Flow'!$F$2:$EG$2,'Commercial Lease'!W$3,'Monthly Cash Flow'!$F$37:$EG$37)*'Rent Roll'!$T5,
IF('Rent Roll'!$S5='Data Validation'!$D$3,('Rent Roll'!$D5*'Rent Roll'!#REF!)+(MAX(-SUMIF($C$96:$C$98,'Data Validation'!$M$2,'Commercial Lease'!W$96:W$98)-'Rent Roll'!$V5,0)*'Rent Roll'!$T5),
IF('Rent Roll'!$S5='Data Validation'!$D$4,'Rent Roll'!$D5*'Rent Roll'!#REF!,
('Rent Roll'!$D5*'Rent Roll'!#REF!)+(SUM((MAX(--SUMIF($D$96:$D$98,'Data Validation'!$M$2,'Commercial Lease'!W$96:W$98)-'Rent Roll'!$V5,0)),
(MAX(-SUMIF('Monthly Cash Flow'!$F$2:$EG$2,'Commercial Lease'!W$3,'Monthly Cash Flow'!$F$25:$EG$25)-'Rent Roll'!#REF!,0)),
(MAX(-SUMIF('Monthly Cash Flow'!$F$2:$EG$2,'Commercial Lease'!W$3,'Monthly Cash Flow'!$F$26:$EG$36)-'Rent Roll'!#REF!,0)))*'Rent Roll'!$T5)))),"-"),"-")</f>
        <v>-</v>
      </c>
      <c r="X39" s="227" t="e">
        <f>IF('Commercial Lease'!X$4='Rent Roll'!$U5,
IF(OR(AND(X$6&gt;'Rent Roll'!$K5,X$6&lt;='Rent Roll'!$L5),AND(X$6&gt;'Rent Roll'!$M19,X$6&lt;='Rent Roll'!$N19)),
IF('Rent Roll'!$S5='Data Validation'!$D$2,-SUMIF('Monthly Cash Flow'!$F$2:$EG$2,'Commercial Lease'!X$3,'Monthly Cash Flow'!$F$37:$EG$37)*'Rent Roll'!$T5,
IF('Rent Roll'!$S5='Data Validation'!$D$3,('Rent Roll'!$D5*'Rent Roll'!#REF!)+(MAX(-SUMIF($C$96:$C$98,'Data Validation'!$M$2,'Commercial Lease'!X$96:X$98)-'Rent Roll'!$V5,0)*'Rent Roll'!$T5),
IF('Rent Roll'!$S5='Data Validation'!$D$4,'Rent Roll'!$D5*'Rent Roll'!#REF!,
('Rent Roll'!$D5*'Rent Roll'!#REF!)+(SUM((MAX(--SUMIF($D$96:$D$98,'Data Validation'!$M$2,'Commercial Lease'!X$96:X$98)-'Rent Roll'!$V5,0)),
(MAX(-SUMIF('Monthly Cash Flow'!$F$2:$EG$2,'Commercial Lease'!X$3,'Monthly Cash Flow'!$F$25:$EG$25)-'Rent Roll'!#REF!,0)),
(MAX(-SUMIF('Monthly Cash Flow'!$F$2:$EG$2,'Commercial Lease'!X$3,'Monthly Cash Flow'!$F$26:$EG$36)-'Rent Roll'!#REF!,0)))*'Rent Roll'!$T5)))),"-"),"-")</f>
        <v>#REF!</v>
      </c>
      <c r="Y39" s="227" t="str">
        <f>IF('Commercial Lease'!Y$4='Rent Roll'!$U5,
IF(OR(AND(Y$6&gt;'Rent Roll'!$K5,Y$6&lt;='Rent Roll'!$L5),AND(Y$6&gt;'Rent Roll'!$M19,Y$6&lt;='Rent Roll'!$N19)),
IF('Rent Roll'!$S5='Data Validation'!$D$2,-SUMIF('Monthly Cash Flow'!$F$2:$EG$2,'Commercial Lease'!Y$3,'Monthly Cash Flow'!$F$37:$EG$37)*'Rent Roll'!$T5,
IF('Rent Roll'!$S5='Data Validation'!$D$3,('Rent Roll'!$D5*'Rent Roll'!#REF!)+(MAX(-SUMIF($C$96:$C$98,'Data Validation'!$M$2,'Commercial Lease'!Y$96:Y$98)-'Rent Roll'!$V5,0)*'Rent Roll'!$T5),
IF('Rent Roll'!$S5='Data Validation'!$D$4,'Rent Roll'!$D5*'Rent Roll'!#REF!,
('Rent Roll'!$D5*'Rent Roll'!#REF!)+(SUM((MAX(--SUMIF($D$96:$D$98,'Data Validation'!$M$2,'Commercial Lease'!Y$96:Y$98)-'Rent Roll'!$V5,0)),
(MAX(-SUMIF('Monthly Cash Flow'!$F$2:$EG$2,'Commercial Lease'!Y$3,'Monthly Cash Flow'!$F$25:$EG$25)-'Rent Roll'!#REF!,0)),
(MAX(-SUMIF('Monthly Cash Flow'!$F$2:$EG$2,'Commercial Lease'!Y$3,'Monthly Cash Flow'!$F$26:$EG$36)-'Rent Roll'!#REF!,0)))*'Rent Roll'!$T5)))),"-"),"-")</f>
        <v>-</v>
      </c>
      <c r="Z39" s="227" t="str">
        <f>IF('Commercial Lease'!Z$4='Rent Roll'!$U5,
IF(OR(AND(Z$6&gt;'Rent Roll'!$K5,Z$6&lt;='Rent Roll'!$L5),AND(Z$6&gt;'Rent Roll'!$M19,Z$6&lt;='Rent Roll'!$N19)),
IF('Rent Roll'!$S5='Data Validation'!$D$2,-SUMIF('Monthly Cash Flow'!$F$2:$EG$2,'Commercial Lease'!Z$3,'Monthly Cash Flow'!$F$37:$EG$37)*'Rent Roll'!$T5,
IF('Rent Roll'!$S5='Data Validation'!$D$3,('Rent Roll'!$D5*'Rent Roll'!#REF!)+(MAX(-SUMIF($C$96:$C$98,'Data Validation'!$M$2,'Commercial Lease'!Z$96:Z$98)-'Rent Roll'!$V5,0)*'Rent Roll'!$T5),
IF('Rent Roll'!$S5='Data Validation'!$D$4,'Rent Roll'!$D5*'Rent Roll'!#REF!,
('Rent Roll'!$D5*'Rent Roll'!#REF!)+(SUM((MAX(--SUMIF($D$96:$D$98,'Data Validation'!$M$2,'Commercial Lease'!Z$96:Z$98)-'Rent Roll'!$V5,0)),
(MAX(-SUMIF('Monthly Cash Flow'!$F$2:$EG$2,'Commercial Lease'!Z$3,'Monthly Cash Flow'!$F$25:$EG$25)-'Rent Roll'!#REF!,0)),
(MAX(-SUMIF('Monthly Cash Flow'!$F$2:$EG$2,'Commercial Lease'!Z$3,'Monthly Cash Flow'!$F$26:$EG$36)-'Rent Roll'!#REF!,0)))*'Rent Roll'!$T5)))),"-"),"-")</f>
        <v>-</v>
      </c>
      <c r="AA39" s="227" t="str">
        <f>IF('Commercial Lease'!AA$4='Rent Roll'!$U5,
IF(OR(AND(AA$6&gt;'Rent Roll'!$K5,AA$6&lt;='Rent Roll'!$L5),AND(AA$6&gt;'Rent Roll'!$M19,AA$6&lt;='Rent Roll'!$N19)),
IF('Rent Roll'!$S5='Data Validation'!$D$2,-SUMIF('Monthly Cash Flow'!$F$2:$EG$2,'Commercial Lease'!AA$3,'Monthly Cash Flow'!$F$37:$EG$37)*'Rent Roll'!$T5,
IF('Rent Roll'!$S5='Data Validation'!$D$3,('Rent Roll'!$D5*'Rent Roll'!#REF!)+(MAX(-SUMIF($C$96:$C$98,'Data Validation'!$M$2,'Commercial Lease'!AA$96:AA$98)-'Rent Roll'!$V5,0)*'Rent Roll'!$T5),
IF('Rent Roll'!$S5='Data Validation'!$D$4,'Rent Roll'!$D5*'Rent Roll'!#REF!,
('Rent Roll'!$D5*'Rent Roll'!#REF!)+(SUM((MAX(--SUMIF($D$96:$D$98,'Data Validation'!$M$2,'Commercial Lease'!AA$96:AA$98)-'Rent Roll'!$V5,0)),
(MAX(-SUMIF('Monthly Cash Flow'!$F$2:$EG$2,'Commercial Lease'!AA$3,'Monthly Cash Flow'!$F$25:$EG$25)-'Rent Roll'!#REF!,0)),
(MAX(-SUMIF('Monthly Cash Flow'!$F$2:$EG$2,'Commercial Lease'!AA$3,'Monthly Cash Flow'!$F$26:$EG$36)-'Rent Roll'!#REF!,0)))*'Rent Roll'!$T5)))),"-"),"-")</f>
        <v>-</v>
      </c>
      <c r="AB39" s="227" t="str">
        <f>IF('Commercial Lease'!AB$4='Rent Roll'!$U5,
IF(OR(AND(AB$6&gt;'Rent Roll'!$K5,AB$6&lt;='Rent Roll'!$L5),AND(AB$6&gt;'Rent Roll'!$M19,AB$6&lt;='Rent Roll'!$N19)),
IF('Rent Roll'!$S5='Data Validation'!$D$2,-SUMIF('Monthly Cash Flow'!$F$2:$EG$2,'Commercial Lease'!AB$3,'Monthly Cash Flow'!$F$37:$EG$37)*'Rent Roll'!$T5,
IF('Rent Roll'!$S5='Data Validation'!$D$3,('Rent Roll'!$D5*'Rent Roll'!#REF!)+(MAX(-SUMIF($C$96:$C$98,'Data Validation'!$M$2,'Commercial Lease'!AB$96:AB$98)-'Rent Roll'!$V5,0)*'Rent Roll'!$T5),
IF('Rent Roll'!$S5='Data Validation'!$D$4,'Rent Roll'!$D5*'Rent Roll'!#REF!,
('Rent Roll'!$D5*'Rent Roll'!#REF!)+(SUM((MAX(--SUMIF($D$96:$D$98,'Data Validation'!$M$2,'Commercial Lease'!AB$96:AB$98)-'Rent Roll'!$V5,0)),
(MAX(-SUMIF('Monthly Cash Flow'!$F$2:$EG$2,'Commercial Lease'!AB$3,'Monthly Cash Flow'!$F$25:$EG$25)-'Rent Roll'!#REF!,0)),
(MAX(-SUMIF('Monthly Cash Flow'!$F$2:$EG$2,'Commercial Lease'!AB$3,'Monthly Cash Flow'!$F$26:$EG$36)-'Rent Roll'!#REF!,0)))*'Rent Roll'!$T5)))),"-"),"-")</f>
        <v>-</v>
      </c>
      <c r="AC39" s="227" t="str">
        <f>IF('Commercial Lease'!AC$4='Rent Roll'!$U5,
IF(OR(AND(AC$6&gt;'Rent Roll'!$K5,AC$6&lt;='Rent Roll'!$L5),AND(AC$6&gt;'Rent Roll'!$M19,AC$6&lt;='Rent Roll'!$N19)),
IF('Rent Roll'!$S5='Data Validation'!$D$2,-SUMIF('Monthly Cash Flow'!$F$2:$EG$2,'Commercial Lease'!AC$3,'Monthly Cash Flow'!$F$37:$EG$37)*'Rent Roll'!$T5,
IF('Rent Roll'!$S5='Data Validation'!$D$3,('Rent Roll'!$D5*'Rent Roll'!#REF!)+(MAX(-SUMIF($C$96:$C$98,'Data Validation'!$M$2,'Commercial Lease'!AC$96:AC$98)-'Rent Roll'!$V5,0)*'Rent Roll'!$T5),
IF('Rent Roll'!$S5='Data Validation'!$D$4,'Rent Roll'!$D5*'Rent Roll'!#REF!,
('Rent Roll'!$D5*'Rent Roll'!#REF!)+(SUM((MAX(--SUMIF($D$96:$D$98,'Data Validation'!$M$2,'Commercial Lease'!AC$96:AC$98)-'Rent Roll'!$V5,0)),
(MAX(-SUMIF('Monthly Cash Flow'!$F$2:$EG$2,'Commercial Lease'!AC$3,'Monthly Cash Flow'!$F$25:$EG$25)-'Rent Roll'!#REF!,0)),
(MAX(-SUMIF('Monthly Cash Flow'!$F$2:$EG$2,'Commercial Lease'!AC$3,'Monthly Cash Flow'!$F$26:$EG$36)-'Rent Roll'!#REF!,0)))*'Rent Roll'!$T5)))),"-"),"-")</f>
        <v>-</v>
      </c>
      <c r="AD39" s="227" t="str">
        <f>IF('Commercial Lease'!AD$4='Rent Roll'!$U5,
IF(OR(AND(AD$6&gt;'Rent Roll'!$K5,AD$6&lt;='Rent Roll'!$L5),AND(AD$6&gt;'Rent Roll'!$M19,AD$6&lt;='Rent Roll'!$N19)),
IF('Rent Roll'!$S5='Data Validation'!$D$2,-SUMIF('Monthly Cash Flow'!$F$2:$EG$2,'Commercial Lease'!AD$3,'Monthly Cash Flow'!$F$37:$EG$37)*'Rent Roll'!$T5,
IF('Rent Roll'!$S5='Data Validation'!$D$3,('Rent Roll'!$D5*'Rent Roll'!#REF!)+(MAX(-SUMIF($C$96:$C$98,'Data Validation'!$M$2,'Commercial Lease'!AD$96:AD$98)-'Rent Roll'!$V5,0)*'Rent Roll'!$T5),
IF('Rent Roll'!$S5='Data Validation'!$D$4,'Rent Roll'!$D5*'Rent Roll'!#REF!,
('Rent Roll'!$D5*'Rent Roll'!#REF!)+(SUM((MAX(--SUMIF($D$96:$D$98,'Data Validation'!$M$2,'Commercial Lease'!AD$96:AD$98)-'Rent Roll'!$V5,0)),
(MAX(-SUMIF('Monthly Cash Flow'!$F$2:$EG$2,'Commercial Lease'!AD$3,'Monthly Cash Flow'!$F$25:$EG$25)-'Rent Roll'!#REF!,0)),
(MAX(-SUMIF('Monthly Cash Flow'!$F$2:$EG$2,'Commercial Lease'!AD$3,'Monthly Cash Flow'!$F$26:$EG$36)-'Rent Roll'!#REF!,0)))*'Rent Roll'!$T5)))),"-"),"-")</f>
        <v>-</v>
      </c>
      <c r="AE39" s="227" t="str">
        <f>IF('Commercial Lease'!AE$4='Rent Roll'!$U5,
IF(OR(AND(AE$6&gt;'Rent Roll'!$K5,AE$6&lt;='Rent Roll'!$L5),AND(AE$6&gt;'Rent Roll'!$M19,AE$6&lt;='Rent Roll'!$N19)),
IF('Rent Roll'!$S5='Data Validation'!$D$2,-SUMIF('Monthly Cash Flow'!$F$2:$EG$2,'Commercial Lease'!AE$3,'Monthly Cash Flow'!$F$37:$EG$37)*'Rent Roll'!$T5,
IF('Rent Roll'!$S5='Data Validation'!$D$3,('Rent Roll'!$D5*'Rent Roll'!#REF!)+(MAX(-SUMIF($C$96:$C$98,'Data Validation'!$M$2,'Commercial Lease'!AE$96:AE$98)-'Rent Roll'!$V5,0)*'Rent Roll'!$T5),
IF('Rent Roll'!$S5='Data Validation'!$D$4,'Rent Roll'!$D5*'Rent Roll'!#REF!,
('Rent Roll'!$D5*'Rent Roll'!#REF!)+(SUM((MAX(--SUMIF($D$96:$D$98,'Data Validation'!$M$2,'Commercial Lease'!AE$96:AE$98)-'Rent Roll'!$V5,0)),
(MAX(-SUMIF('Monthly Cash Flow'!$F$2:$EG$2,'Commercial Lease'!AE$3,'Monthly Cash Flow'!$F$25:$EG$25)-'Rent Roll'!#REF!,0)),
(MAX(-SUMIF('Monthly Cash Flow'!$F$2:$EG$2,'Commercial Lease'!AE$3,'Monthly Cash Flow'!$F$26:$EG$36)-'Rent Roll'!#REF!,0)))*'Rent Roll'!$T5)))),"-"),"-")</f>
        <v>-</v>
      </c>
      <c r="AF39" s="227" t="str">
        <f>IF('Commercial Lease'!AF$4='Rent Roll'!$U5,
IF(OR(AND(AF$6&gt;'Rent Roll'!$K5,AF$6&lt;='Rent Roll'!$L5),AND(AF$6&gt;'Rent Roll'!$M19,AF$6&lt;='Rent Roll'!$N19)),
IF('Rent Roll'!$S5='Data Validation'!$D$2,-SUMIF('Monthly Cash Flow'!$F$2:$EG$2,'Commercial Lease'!AF$3,'Monthly Cash Flow'!$F$37:$EG$37)*'Rent Roll'!$T5,
IF('Rent Roll'!$S5='Data Validation'!$D$3,('Rent Roll'!$D5*'Rent Roll'!#REF!)+(MAX(-SUMIF($C$96:$C$98,'Data Validation'!$M$2,'Commercial Lease'!AF$96:AF$98)-'Rent Roll'!$V5,0)*'Rent Roll'!$T5),
IF('Rent Roll'!$S5='Data Validation'!$D$4,'Rent Roll'!$D5*'Rent Roll'!#REF!,
('Rent Roll'!$D5*'Rent Roll'!#REF!)+(SUM((MAX(--SUMIF($D$96:$D$98,'Data Validation'!$M$2,'Commercial Lease'!AF$96:AF$98)-'Rent Roll'!$V5,0)),
(MAX(-SUMIF('Monthly Cash Flow'!$F$2:$EG$2,'Commercial Lease'!AF$3,'Monthly Cash Flow'!$F$25:$EG$25)-'Rent Roll'!#REF!,0)),
(MAX(-SUMIF('Monthly Cash Flow'!$F$2:$EG$2,'Commercial Lease'!AF$3,'Monthly Cash Flow'!$F$26:$EG$36)-'Rent Roll'!#REF!,0)))*'Rent Roll'!$T5)))),"-"),"-")</f>
        <v>-</v>
      </c>
      <c r="AG39" s="227" t="str">
        <f>IF('Commercial Lease'!AG$4='Rent Roll'!$U5,
IF(OR(AND(AG$6&gt;'Rent Roll'!$K5,AG$6&lt;='Rent Roll'!$L5),AND(AG$6&gt;'Rent Roll'!$M19,AG$6&lt;='Rent Roll'!$N19)),
IF('Rent Roll'!$S5='Data Validation'!$D$2,-SUMIF('Monthly Cash Flow'!$F$2:$EG$2,'Commercial Lease'!AG$3,'Monthly Cash Flow'!$F$37:$EG$37)*'Rent Roll'!$T5,
IF('Rent Roll'!$S5='Data Validation'!$D$3,('Rent Roll'!$D5*'Rent Roll'!#REF!)+(MAX(-SUMIF($C$96:$C$98,'Data Validation'!$M$2,'Commercial Lease'!AG$96:AG$98)-'Rent Roll'!$V5,0)*'Rent Roll'!$T5),
IF('Rent Roll'!$S5='Data Validation'!$D$4,'Rent Roll'!$D5*'Rent Roll'!#REF!,
('Rent Roll'!$D5*'Rent Roll'!#REF!)+(SUM((MAX(--SUMIF($D$96:$D$98,'Data Validation'!$M$2,'Commercial Lease'!AG$96:AG$98)-'Rent Roll'!$V5,0)),
(MAX(-SUMIF('Monthly Cash Flow'!$F$2:$EG$2,'Commercial Lease'!AG$3,'Monthly Cash Flow'!$F$25:$EG$25)-'Rent Roll'!#REF!,0)),
(MAX(-SUMIF('Monthly Cash Flow'!$F$2:$EG$2,'Commercial Lease'!AG$3,'Monthly Cash Flow'!$F$26:$EG$36)-'Rent Roll'!#REF!,0)))*'Rent Roll'!$T5)))),"-"),"-")</f>
        <v>-</v>
      </c>
      <c r="AH39" s="227" t="str">
        <f>IF('Commercial Lease'!AH$4='Rent Roll'!$U5,
IF(OR(AND(AH$6&gt;'Rent Roll'!$K5,AH$6&lt;='Rent Roll'!$L5),AND(AH$6&gt;'Rent Roll'!$M19,AH$6&lt;='Rent Roll'!$N19)),
IF('Rent Roll'!$S5='Data Validation'!$D$2,-SUMIF('Monthly Cash Flow'!$F$2:$EG$2,'Commercial Lease'!AH$3,'Monthly Cash Flow'!$F$37:$EG$37)*'Rent Roll'!$T5,
IF('Rent Roll'!$S5='Data Validation'!$D$3,('Rent Roll'!$D5*'Rent Roll'!#REF!)+(MAX(-SUMIF($C$96:$C$98,'Data Validation'!$M$2,'Commercial Lease'!AH$96:AH$98)-'Rent Roll'!$V5,0)*'Rent Roll'!$T5),
IF('Rent Roll'!$S5='Data Validation'!$D$4,'Rent Roll'!$D5*'Rent Roll'!#REF!,
('Rent Roll'!$D5*'Rent Roll'!#REF!)+(SUM((MAX(--SUMIF($D$96:$D$98,'Data Validation'!$M$2,'Commercial Lease'!AH$96:AH$98)-'Rent Roll'!$V5,0)),
(MAX(-SUMIF('Monthly Cash Flow'!$F$2:$EG$2,'Commercial Lease'!AH$3,'Monthly Cash Flow'!$F$25:$EG$25)-'Rent Roll'!#REF!,0)),
(MAX(-SUMIF('Monthly Cash Flow'!$F$2:$EG$2,'Commercial Lease'!AH$3,'Monthly Cash Flow'!$F$26:$EG$36)-'Rent Roll'!#REF!,0)))*'Rent Roll'!$T5)))),"-"),"-")</f>
        <v>-</v>
      </c>
      <c r="AI39" s="227" t="str">
        <f>IF('Commercial Lease'!AI$4='Rent Roll'!$U5,
IF(OR(AND(AI$6&gt;'Rent Roll'!$K5,AI$6&lt;='Rent Roll'!$L5),AND(AI$6&gt;'Rent Roll'!$M19,AI$6&lt;='Rent Roll'!$N19)),
IF('Rent Roll'!$S5='Data Validation'!$D$2,-SUMIF('Monthly Cash Flow'!$F$2:$EG$2,'Commercial Lease'!AI$3,'Monthly Cash Flow'!$F$37:$EG$37)*'Rent Roll'!$T5,
IF('Rent Roll'!$S5='Data Validation'!$D$3,('Rent Roll'!$D5*'Rent Roll'!#REF!)+(MAX(-SUMIF($C$96:$C$98,'Data Validation'!$M$2,'Commercial Lease'!AI$96:AI$98)-'Rent Roll'!$V5,0)*'Rent Roll'!$T5),
IF('Rent Roll'!$S5='Data Validation'!$D$4,'Rent Roll'!$D5*'Rent Roll'!#REF!,
('Rent Roll'!$D5*'Rent Roll'!#REF!)+(SUM((MAX(--SUMIF($D$96:$D$98,'Data Validation'!$M$2,'Commercial Lease'!AI$96:AI$98)-'Rent Roll'!$V5,0)),
(MAX(-SUMIF('Monthly Cash Flow'!$F$2:$EG$2,'Commercial Lease'!AI$3,'Monthly Cash Flow'!$F$25:$EG$25)-'Rent Roll'!#REF!,0)),
(MAX(-SUMIF('Monthly Cash Flow'!$F$2:$EG$2,'Commercial Lease'!AI$3,'Monthly Cash Flow'!$F$26:$EG$36)-'Rent Roll'!#REF!,0)))*'Rent Roll'!$T5)))),"-"),"-")</f>
        <v>-</v>
      </c>
      <c r="AJ39" s="227" t="e">
        <f>IF('Commercial Lease'!AJ$4='Rent Roll'!$U5,
IF(OR(AND(AJ$6&gt;'Rent Roll'!$K5,AJ$6&lt;='Rent Roll'!$L5),AND(AJ$6&gt;'Rent Roll'!$M19,AJ$6&lt;='Rent Roll'!$N19)),
IF('Rent Roll'!$S5='Data Validation'!$D$2,-SUMIF('Monthly Cash Flow'!$F$2:$EG$2,'Commercial Lease'!AJ$3,'Monthly Cash Flow'!$F$37:$EG$37)*'Rent Roll'!$T5,
IF('Rent Roll'!$S5='Data Validation'!$D$3,('Rent Roll'!$D5*'Rent Roll'!#REF!)+(MAX(-SUMIF($C$96:$C$98,'Data Validation'!$M$2,'Commercial Lease'!AJ$96:AJ$98)-'Rent Roll'!$V5,0)*'Rent Roll'!$T5),
IF('Rent Roll'!$S5='Data Validation'!$D$4,'Rent Roll'!$D5*'Rent Roll'!#REF!,
('Rent Roll'!$D5*'Rent Roll'!#REF!)+(SUM((MAX(--SUMIF($D$96:$D$98,'Data Validation'!$M$2,'Commercial Lease'!AJ$96:AJ$98)-'Rent Roll'!$V5,0)),
(MAX(-SUMIF('Monthly Cash Flow'!$F$2:$EG$2,'Commercial Lease'!AJ$3,'Monthly Cash Flow'!$F$25:$EG$25)-'Rent Roll'!#REF!,0)),
(MAX(-SUMIF('Monthly Cash Flow'!$F$2:$EG$2,'Commercial Lease'!AJ$3,'Monthly Cash Flow'!$F$26:$EG$36)-'Rent Roll'!#REF!,0)))*'Rent Roll'!$T5)))),"-"),"-")</f>
        <v>#REF!</v>
      </c>
      <c r="AK39" s="227" t="str">
        <f>IF('Commercial Lease'!AK$4='Rent Roll'!$U5,
IF(OR(AND(AK$6&gt;'Rent Roll'!$K5,AK$6&lt;='Rent Roll'!$L5),AND(AK$6&gt;'Rent Roll'!$M19,AK$6&lt;='Rent Roll'!$N19)),
IF('Rent Roll'!$S5='Data Validation'!$D$2,-SUMIF('Monthly Cash Flow'!$F$2:$EG$2,'Commercial Lease'!AK$3,'Monthly Cash Flow'!$F$37:$EG$37)*'Rent Roll'!$T5,
IF('Rent Roll'!$S5='Data Validation'!$D$3,('Rent Roll'!$D5*'Rent Roll'!#REF!)+(MAX(-SUMIF($C$96:$C$98,'Data Validation'!$M$2,'Commercial Lease'!AK$96:AK$98)-'Rent Roll'!$V5,0)*'Rent Roll'!$T5),
IF('Rent Roll'!$S5='Data Validation'!$D$4,'Rent Roll'!$D5*'Rent Roll'!#REF!,
('Rent Roll'!$D5*'Rent Roll'!#REF!)+(SUM((MAX(--SUMIF($D$96:$D$98,'Data Validation'!$M$2,'Commercial Lease'!AK$96:AK$98)-'Rent Roll'!$V5,0)),
(MAX(-SUMIF('Monthly Cash Flow'!$F$2:$EG$2,'Commercial Lease'!AK$3,'Monthly Cash Flow'!$F$25:$EG$25)-'Rent Roll'!#REF!,0)),
(MAX(-SUMIF('Monthly Cash Flow'!$F$2:$EG$2,'Commercial Lease'!AK$3,'Monthly Cash Flow'!$F$26:$EG$36)-'Rent Roll'!#REF!,0)))*'Rent Roll'!$T5)))),"-"),"-")</f>
        <v>-</v>
      </c>
      <c r="AL39" s="227" t="str">
        <f>IF('Commercial Lease'!AL$4='Rent Roll'!$U5,
IF(OR(AND(AL$6&gt;'Rent Roll'!$K5,AL$6&lt;='Rent Roll'!$L5),AND(AL$6&gt;'Rent Roll'!$M19,AL$6&lt;='Rent Roll'!$N19)),
IF('Rent Roll'!$S5='Data Validation'!$D$2,-SUMIF('Monthly Cash Flow'!$F$2:$EG$2,'Commercial Lease'!AL$3,'Monthly Cash Flow'!$F$37:$EG$37)*'Rent Roll'!$T5,
IF('Rent Roll'!$S5='Data Validation'!$D$3,('Rent Roll'!$D5*'Rent Roll'!#REF!)+(MAX(-SUMIF($C$96:$C$98,'Data Validation'!$M$2,'Commercial Lease'!AL$96:AL$98)-'Rent Roll'!$V5,0)*'Rent Roll'!$T5),
IF('Rent Roll'!$S5='Data Validation'!$D$4,'Rent Roll'!$D5*'Rent Roll'!#REF!,
('Rent Roll'!$D5*'Rent Roll'!#REF!)+(SUM((MAX(--SUMIF($D$96:$D$98,'Data Validation'!$M$2,'Commercial Lease'!AL$96:AL$98)-'Rent Roll'!$V5,0)),
(MAX(-SUMIF('Monthly Cash Flow'!$F$2:$EG$2,'Commercial Lease'!AL$3,'Monthly Cash Flow'!$F$25:$EG$25)-'Rent Roll'!#REF!,0)),
(MAX(-SUMIF('Monthly Cash Flow'!$F$2:$EG$2,'Commercial Lease'!AL$3,'Monthly Cash Flow'!$F$26:$EG$36)-'Rent Roll'!#REF!,0)))*'Rent Roll'!$T5)))),"-"),"-")</f>
        <v>-</v>
      </c>
      <c r="AM39" s="227" t="str">
        <f>IF('Commercial Lease'!AM$4='Rent Roll'!$U5,
IF(OR(AND(AM$6&gt;'Rent Roll'!$K5,AM$6&lt;='Rent Roll'!$L5),AND(AM$6&gt;'Rent Roll'!$M19,AM$6&lt;='Rent Roll'!$N19)),
IF('Rent Roll'!$S5='Data Validation'!$D$2,-SUMIF('Monthly Cash Flow'!$F$2:$EG$2,'Commercial Lease'!AM$3,'Monthly Cash Flow'!$F$37:$EG$37)*'Rent Roll'!$T5,
IF('Rent Roll'!$S5='Data Validation'!$D$3,('Rent Roll'!$D5*'Rent Roll'!#REF!)+(MAX(-SUMIF($C$96:$C$98,'Data Validation'!$M$2,'Commercial Lease'!AM$96:AM$98)-'Rent Roll'!$V5,0)*'Rent Roll'!$T5),
IF('Rent Roll'!$S5='Data Validation'!$D$4,'Rent Roll'!$D5*'Rent Roll'!#REF!,
('Rent Roll'!$D5*'Rent Roll'!#REF!)+(SUM((MAX(--SUMIF($D$96:$D$98,'Data Validation'!$M$2,'Commercial Lease'!AM$96:AM$98)-'Rent Roll'!$V5,0)),
(MAX(-SUMIF('Monthly Cash Flow'!$F$2:$EG$2,'Commercial Lease'!AM$3,'Monthly Cash Flow'!$F$25:$EG$25)-'Rent Roll'!#REF!,0)),
(MAX(-SUMIF('Monthly Cash Flow'!$F$2:$EG$2,'Commercial Lease'!AM$3,'Monthly Cash Flow'!$F$26:$EG$36)-'Rent Roll'!#REF!,0)))*'Rent Roll'!$T5)))),"-"),"-")</f>
        <v>-</v>
      </c>
      <c r="AN39" s="227" t="str">
        <f>IF('Commercial Lease'!AN$4='Rent Roll'!$U5,
IF(OR(AND(AN$6&gt;'Rent Roll'!$K5,AN$6&lt;='Rent Roll'!$L5),AND(AN$6&gt;'Rent Roll'!$M19,AN$6&lt;='Rent Roll'!$N19)),
IF('Rent Roll'!$S5='Data Validation'!$D$2,-SUMIF('Monthly Cash Flow'!$F$2:$EG$2,'Commercial Lease'!AN$3,'Monthly Cash Flow'!$F$37:$EG$37)*'Rent Roll'!$T5,
IF('Rent Roll'!$S5='Data Validation'!$D$3,('Rent Roll'!$D5*'Rent Roll'!#REF!)+(MAX(-SUMIF($C$96:$C$98,'Data Validation'!$M$2,'Commercial Lease'!AN$96:AN$98)-'Rent Roll'!$V5,0)*'Rent Roll'!$T5),
IF('Rent Roll'!$S5='Data Validation'!$D$4,'Rent Roll'!$D5*'Rent Roll'!#REF!,
('Rent Roll'!$D5*'Rent Roll'!#REF!)+(SUM((MAX(--SUMIF($D$96:$D$98,'Data Validation'!$M$2,'Commercial Lease'!AN$96:AN$98)-'Rent Roll'!$V5,0)),
(MAX(-SUMIF('Monthly Cash Flow'!$F$2:$EG$2,'Commercial Lease'!AN$3,'Monthly Cash Flow'!$F$25:$EG$25)-'Rent Roll'!#REF!,0)),
(MAX(-SUMIF('Monthly Cash Flow'!$F$2:$EG$2,'Commercial Lease'!AN$3,'Monthly Cash Flow'!$F$26:$EG$36)-'Rent Roll'!#REF!,0)))*'Rent Roll'!$T5)))),"-"),"-")</f>
        <v>-</v>
      </c>
      <c r="AO39" s="227" t="str">
        <f>IF('Commercial Lease'!AO$4='Rent Roll'!$U5,
IF(OR(AND(AO$6&gt;'Rent Roll'!$K5,AO$6&lt;='Rent Roll'!$L5),AND(AO$6&gt;'Rent Roll'!$M19,AO$6&lt;='Rent Roll'!$N19)),
IF('Rent Roll'!$S5='Data Validation'!$D$2,-SUMIF('Monthly Cash Flow'!$F$2:$EG$2,'Commercial Lease'!AO$3,'Monthly Cash Flow'!$F$37:$EG$37)*'Rent Roll'!$T5,
IF('Rent Roll'!$S5='Data Validation'!$D$3,('Rent Roll'!$D5*'Rent Roll'!#REF!)+(MAX(-SUMIF($C$96:$C$98,'Data Validation'!$M$2,'Commercial Lease'!AO$96:AO$98)-'Rent Roll'!$V5,0)*'Rent Roll'!$T5),
IF('Rent Roll'!$S5='Data Validation'!$D$4,'Rent Roll'!$D5*'Rent Roll'!#REF!,
('Rent Roll'!$D5*'Rent Roll'!#REF!)+(SUM((MAX(--SUMIF($D$96:$D$98,'Data Validation'!$M$2,'Commercial Lease'!AO$96:AO$98)-'Rent Roll'!$V5,0)),
(MAX(-SUMIF('Monthly Cash Flow'!$F$2:$EG$2,'Commercial Lease'!AO$3,'Monthly Cash Flow'!$F$25:$EG$25)-'Rent Roll'!#REF!,0)),
(MAX(-SUMIF('Monthly Cash Flow'!$F$2:$EG$2,'Commercial Lease'!AO$3,'Monthly Cash Flow'!$F$26:$EG$36)-'Rent Roll'!#REF!,0)))*'Rent Roll'!$T5)))),"-"),"-")</f>
        <v>-</v>
      </c>
      <c r="AP39" s="227" t="str">
        <f>IF('Commercial Lease'!AP$4='Rent Roll'!$U5,
IF(OR(AND(AP$6&gt;'Rent Roll'!$K5,AP$6&lt;='Rent Roll'!$L5),AND(AP$6&gt;'Rent Roll'!$M19,AP$6&lt;='Rent Roll'!$N19)),
IF('Rent Roll'!$S5='Data Validation'!$D$2,-SUMIF('Monthly Cash Flow'!$F$2:$EG$2,'Commercial Lease'!AP$3,'Monthly Cash Flow'!$F$37:$EG$37)*'Rent Roll'!$T5,
IF('Rent Roll'!$S5='Data Validation'!$D$3,('Rent Roll'!$D5*'Rent Roll'!#REF!)+(MAX(-SUMIF($C$96:$C$98,'Data Validation'!$M$2,'Commercial Lease'!AP$96:AP$98)-'Rent Roll'!$V5,0)*'Rent Roll'!$T5),
IF('Rent Roll'!$S5='Data Validation'!$D$4,'Rent Roll'!$D5*'Rent Roll'!#REF!,
('Rent Roll'!$D5*'Rent Roll'!#REF!)+(SUM((MAX(--SUMIF($D$96:$D$98,'Data Validation'!$M$2,'Commercial Lease'!AP$96:AP$98)-'Rent Roll'!$V5,0)),
(MAX(-SUMIF('Monthly Cash Flow'!$F$2:$EG$2,'Commercial Lease'!AP$3,'Monthly Cash Flow'!$F$25:$EG$25)-'Rent Roll'!#REF!,0)),
(MAX(-SUMIF('Monthly Cash Flow'!$F$2:$EG$2,'Commercial Lease'!AP$3,'Monthly Cash Flow'!$F$26:$EG$36)-'Rent Roll'!#REF!,0)))*'Rent Roll'!$T5)))),"-"),"-")</f>
        <v>-</v>
      </c>
      <c r="AQ39" s="227" t="str">
        <f>IF('Commercial Lease'!AQ$4='Rent Roll'!$U5,
IF(OR(AND(AQ$6&gt;'Rent Roll'!$K5,AQ$6&lt;='Rent Roll'!$L5),AND(AQ$6&gt;'Rent Roll'!$M19,AQ$6&lt;='Rent Roll'!$N19)),
IF('Rent Roll'!$S5='Data Validation'!$D$2,-SUMIF('Monthly Cash Flow'!$F$2:$EG$2,'Commercial Lease'!AQ$3,'Monthly Cash Flow'!$F$37:$EG$37)*'Rent Roll'!$T5,
IF('Rent Roll'!$S5='Data Validation'!$D$3,('Rent Roll'!$D5*'Rent Roll'!#REF!)+(MAX(-SUMIF($C$96:$C$98,'Data Validation'!$M$2,'Commercial Lease'!AQ$96:AQ$98)-'Rent Roll'!$V5,0)*'Rent Roll'!$T5),
IF('Rent Roll'!$S5='Data Validation'!$D$4,'Rent Roll'!$D5*'Rent Roll'!#REF!,
('Rent Roll'!$D5*'Rent Roll'!#REF!)+(SUM((MAX(--SUMIF($D$96:$D$98,'Data Validation'!$M$2,'Commercial Lease'!AQ$96:AQ$98)-'Rent Roll'!$V5,0)),
(MAX(-SUMIF('Monthly Cash Flow'!$F$2:$EG$2,'Commercial Lease'!AQ$3,'Monthly Cash Flow'!$F$25:$EG$25)-'Rent Roll'!#REF!,0)),
(MAX(-SUMIF('Monthly Cash Flow'!$F$2:$EG$2,'Commercial Lease'!AQ$3,'Monthly Cash Flow'!$F$26:$EG$36)-'Rent Roll'!#REF!,0)))*'Rent Roll'!$T5)))),"-"),"-")</f>
        <v>-</v>
      </c>
      <c r="AR39" s="227" t="str">
        <f>IF('Commercial Lease'!AR$4='Rent Roll'!$U5,
IF(OR(AND(AR$6&gt;'Rent Roll'!$K5,AR$6&lt;='Rent Roll'!$L5),AND(AR$6&gt;'Rent Roll'!$M19,AR$6&lt;='Rent Roll'!$N19)),
IF('Rent Roll'!$S5='Data Validation'!$D$2,-SUMIF('Monthly Cash Flow'!$F$2:$EG$2,'Commercial Lease'!AR$3,'Monthly Cash Flow'!$F$37:$EG$37)*'Rent Roll'!$T5,
IF('Rent Roll'!$S5='Data Validation'!$D$3,('Rent Roll'!$D5*'Rent Roll'!#REF!)+(MAX(-SUMIF($C$96:$C$98,'Data Validation'!$M$2,'Commercial Lease'!AR$96:AR$98)-'Rent Roll'!$V5,0)*'Rent Roll'!$T5),
IF('Rent Roll'!$S5='Data Validation'!$D$4,'Rent Roll'!$D5*'Rent Roll'!#REF!,
('Rent Roll'!$D5*'Rent Roll'!#REF!)+(SUM((MAX(--SUMIF($D$96:$D$98,'Data Validation'!$M$2,'Commercial Lease'!AR$96:AR$98)-'Rent Roll'!$V5,0)),
(MAX(-SUMIF('Monthly Cash Flow'!$F$2:$EG$2,'Commercial Lease'!AR$3,'Monthly Cash Flow'!$F$25:$EG$25)-'Rent Roll'!#REF!,0)),
(MAX(-SUMIF('Monthly Cash Flow'!$F$2:$EG$2,'Commercial Lease'!AR$3,'Monthly Cash Flow'!$F$26:$EG$36)-'Rent Roll'!#REF!,0)))*'Rent Roll'!$T5)))),"-"),"-")</f>
        <v>-</v>
      </c>
      <c r="AS39" s="227" t="str">
        <f>IF('Commercial Lease'!AS$4='Rent Roll'!$U5,
IF(OR(AND(AS$6&gt;'Rent Roll'!$K5,AS$6&lt;='Rent Roll'!$L5),AND(AS$6&gt;'Rent Roll'!$M19,AS$6&lt;='Rent Roll'!$N19)),
IF('Rent Roll'!$S5='Data Validation'!$D$2,-SUMIF('Monthly Cash Flow'!$F$2:$EG$2,'Commercial Lease'!AS$3,'Monthly Cash Flow'!$F$37:$EG$37)*'Rent Roll'!$T5,
IF('Rent Roll'!$S5='Data Validation'!$D$3,('Rent Roll'!$D5*'Rent Roll'!#REF!)+(MAX(-SUMIF($C$96:$C$98,'Data Validation'!$M$2,'Commercial Lease'!AS$96:AS$98)-'Rent Roll'!$V5,0)*'Rent Roll'!$T5),
IF('Rent Roll'!$S5='Data Validation'!$D$4,'Rent Roll'!$D5*'Rent Roll'!#REF!,
('Rent Roll'!$D5*'Rent Roll'!#REF!)+(SUM((MAX(--SUMIF($D$96:$D$98,'Data Validation'!$M$2,'Commercial Lease'!AS$96:AS$98)-'Rent Roll'!$V5,0)),
(MAX(-SUMIF('Monthly Cash Flow'!$F$2:$EG$2,'Commercial Lease'!AS$3,'Monthly Cash Flow'!$F$25:$EG$25)-'Rent Roll'!#REF!,0)),
(MAX(-SUMIF('Monthly Cash Flow'!$F$2:$EG$2,'Commercial Lease'!AS$3,'Monthly Cash Flow'!$F$26:$EG$36)-'Rent Roll'!#REF!,0)))*'Rent Roll'!$T5)))),"-"),"-")</f>
        <v>-</v>
      </c>
      <c r="AT39" s="227" t="str">
        <f>IF('Commercial Lease'!AT$4='Rent Roll'!$U5,
IF(OR(AND(AT$6&gt;'Rent Roll'!$K5,AT$6&lt;='Rent Roll'!$L5),AND(AT$6&gt;'Rent Roll'!$M19,AT$6&lt;='Rent Roll'!$N19)),
IF('Rent Roll'!$S5='Data Validation'!$D$2,-SUMIF('Monthly Cash Flow'!$F$2:$EG$2,'Commercial Lease'!AT$3,'Monthly Cash Flow'!$F$37:$EG$37)*'Rent Roll'!$T5,
IF('Rent Roll'!$S5='Data Validation'!$D$3,('Rent Roll'!$D5*'Rent Roll'!#REF!)+(MAX(-SUMIF($C$96:$C$98,'Data Validation'!$M$2,'Commercial Lease'!AT$96:AT$98)-'Rent Roll'!$V5,0)*'Rent Roll'!$T5),
IF('Rent Roll'!$S5='Data Validation'!$D$4,'Rent Roll'!$D5*'Rent Roll'!#REF!,
('Rent Roll'!$D5*'Rent Roll'!#REF!)+(SUM((MAX(--SUMIF($D$96:$D$98,'Data Validation'!$M$2,'Commercial Lease'!AT$96:AT$98)-'Rent Roll'!$V5,0)),
(MAX(-SUMIF('Monthly Cash Flow'!$F$2:$EG$2,'Commercial Lease'!AT$3,'Monthly Cash Flow'!$F$25:$EG$25)-'Rent Roll'!#REF!,0)),
(MAX(-SUMIF('Monthly Cash Flow'!$F$2:$EG$2,'Commercial Lease'!AT$3,'Monthly Cash Flow'!$F$26:$EG$36)-'Rent Roll'!#REF!,0)))*'Rent Roll'!$T5)))),"-"),"-")</f>
        <v>-</v>
      </c>
      <c r="AU39" s="227" t="str">
        <f>IF('Commercial Lease'!AU$4='Rent Roll'!$U5,
IF(OR(AND(AU$6&gt;'Rent Roll'!$K5,AU$6&lt;='Rent Roll'!$L5),AND(AU$6&gt;'Rent Roll'!$M19,AU$6&lt;='Rent Roll'!$N19)),
IF('Rent Roll'!$S5='Data Validation'!$D$2,-SUMIF('Monthly Cash Flow'!$F$2:$EG$2,'Commercial Lease'!AU$3,'Monthly Cash Flow'!$F$37:$EG$37)*'Rent Roll'!$T5,
IF('Rent Roll'!$S5='Data Validation'!$D$3,('Rent Roll'!$D5*'Rent Roll'!#REF!)+(MAX(-SUMIF($C$96:$C$98,'Data Validation'!$M$2,'Commercial Lease'!AU$96:AU$98)-'Rent Roll'!$V5,0)*'Rent Roll'!$T5),
IF('Rent Roll'!$S5='Data Validation'!$D$4,'Rent Roll'!$D5*'Rent Roll'!#REF!,
('Rent Roll'!$D5*'Rent Roll'!#REF!)+(SUM((MAX(--SUMIF($D$96:$D$98,'Data Validation'!$M$2,'Commercial Lease'!AU$96:AU$98)-'Rent Roll'!$V5,0)),
(MAX(-SUMIF('Monthly Cash Flow'!$F$2:$EG$2,'Commercial Lease'!AU$3,'Monthly Cash Flow'!$F$25:$EG$25)-'Rent Roll'!#REF!,0)),
(MAX(-SUMIF('Monthly Cash Flow'!$F$2:$EG$2,'Commercial Lease'!AU$3,'Monthly Cash Flow'!$F$26:$EG$36)-'Rent Roll'!#REF!,0)))*'Rent Roll'!$T5)))),"-"),"-")</f>
        <v>-</v>
      </c>
      <c r="AV39" s="227" t="e">
        <f>IF('Commercial Lease'!AV$4='Rent Roll'!$U5,
IF(OR(AND(AV$6&gt;'Rent Roll'!$K5,AV$6&lt;='Rent Roll'!$L5),AND(AV$6&gt;'Rent Roll'!$M19,AV$6&lt;='Rent Roll'!$N19)),
IF('Rent Roll'!$S5='Data Validation'!$D$2,-SUMIF('Monthly Cash Flow'!$F$2:$EG$2,'Commercial Lease'!AV$3,'Monthly Cash Flow'!$F$37:$EG$37)*'Rent Roll'!$T5,
IF('Rent Roll'!$S5='Data Validation'!$D$3,('Rent Roll'!$D5*'Rent Roll'!#REF!)+(MAX(-SUMIF($C$96:$C$98,'Data Validation'!$M$2,'Commercial Lease'!AV$96:AV$98)-'Rent Roll'!$V5,0)*'Rent Roll'!$T5),
IF('Rent Roll'!$S5='Data Validation'!$D$4,'Rent Roll'!$D5*'Rent Roll'!#REF!,
('Rent Roll'!$D5*'Rent Roll'!#REF!)+(SUM((MAX(--SUMIF($D$96:$D$98,'Data Validation'!$M$2,'Commercial Lease'!AV$96:AV$98)-'Rent Roll'!$V5,0)),
(MAX(-SUMIF('Monthly Cash Flow'!$F$2:$EG$2,'Commercial Lease'!AV$3,'Monthly Cash Flow'!$F$25:$EG$25)-'Rent Roll'!#REF!,0)),
(MAX(-SUMIF('Monthly Cash Flow'!$F$2:$EG$2,'Commercial Lease'!AV$3,'Monthly Cash Flow'!$F$26:$EG$36)-'Rent Roll'!#REF!,0)))*'Rent Roll'!$T5)))),"-"),"-")</f>
        <v>#REF!</v>
      </c>
      <c r="AW39" s="227" t="str">
        <f>IF('Commercial Lease'!AW$4='Rent Roll'!$U5,
IF(OR(AND(AW$6&gt;'Rent Roll'!$K5,AW$6&lt;='Rent Roll'!$L5),AND(AW$6&gt;'Rent Roll'!$M19,AW$6&lt;='Rent Roll'!$N19)),
IF('Rent Roll'!$S5='Data Validation'!$D$2,-SUMIF('Monthly Cash Flow'!$F$2:$EG$2,'Commercial Lease'!AW$3,'Monthly Cash Flow'!$F$37:$EG$37)*'Rent Roll'!$T5,
IF('Rent Roll'!$S5='Data Validation'!$D$3,('Rent Roll'!$D5*'Rent Roll'!#REF!)+(MAX(-SUMIF($C$96:$C$98,'Data Validation'!$M$2,'Commercial Lease'!AW$96:AW$98)-'Rent Roll'!$V5,0)*'Rent Roll'!$T5),
IF('Rent Roll'!$S5='Data Validation'!$D$4,'Rent Roll'!$D5*'Rent Roll'!#REF!,
('Rent Roll'!$D5*'Rent Roll'!#REF!)+(SUM((MAX(--SUMIF($D$96:$D$98,'Data Validation'!$M$2,'Commercial Lease'!AW$96:AW$98)-'Rent Roll'!$V5,0)),
(MAX(-SUMIF('Monthly Cash Flow'!$F$2:$EG$2,'Commercial Lease'!AW$3,'Monthly Cash Flow'!$F$25:$EG$25)-'Rent Roll'!#REF!,0)),
(MAX(-SUMIF('Monthly Cash Flow'!$F$2:$EG$2,'Commercial Lease'!AW$3,'Monthly Cash Flow'!$F$26:$EG$36)-'Rent Roll'!#REF!,0)))*'Rent Roll'!$T5)))),"-"),"-")</f>
        <v>-</v>
      </c>
      <c r="AX39" s="227" t="str">
        <f>IF('Commercial Lease'!AX$4='Rent Roll'!$U5,
IF(OR(AND(AX$6&gt;'Rent Roll'!$K5,AX$6&lt;='Rent Roll'!$L5),AND(AX$6&gt;'Rent Roll'!$M19,AX$6&lt;='Rent Roll'!$N19)),
IF('Rent Roll'!$S5='Data Validation'!$D$2,-SUMIF('Monthly Cash Flow'!$F$2:$EG$2,'Commercial Lease'!AX$3,'Monthly Cash Flow'!$F$37:$EG$37)*'Rent Roll'!$T5,
IF('Rent Roll'!$S5='Data Validation'!$D$3,('Rent Roll'!$D5*'Rent Roll'!#REF!)+(MAX(-SUMIF($C$96:$C$98,'Data Validation'!$M$2,'Commercial Lease'!AX$96:AX$98)-'Rent Roll'!$V5,0)*'Rent Roll'!$T5),
IF('Rent Roll'!$S5='Data Validation'!$D$4,'Rent Roll'!$D5*'Rent Roll'!#REF!,
('Rent Roll'!$D5*'Rent Roll'!#REF!)+(SUM((MAX(--SUMIF($D$96:$D$98,'Data Validation'!$M$2,'Commercial Lease'!AX$96:AX$98)-'Rent Roll'!$V5,0)),
(MAX(-SUMIF('Monthly Cash Flow'!$F$2:$EG$2,'Commercial Lease'!AX$3,'Monthly Cash Flow'!$F$25:$EG$25)-'Rent Roll'!#REF!,0)),
(MAX(-SUMIF('Monthly Cash Flow'!$F$2:$EG$2,'Commercial Lease'!AX$3,'Monthly Cash Flow'!$F$26:$EG$36)-'Rent Roll'!#REF!,0)))*'Rent Roll'!$T5)))),"-"),"-")</f>
        <v>-</v>
      </c>
      <c r="AY39" s="227" t="str">
        <f>IF('Commercial Lease'!AY$4='Rent Roll'!$U5,
IF(OR(AND(AY$6&gt;'Rent Roll'!$K5,AY$6&lt;='Rent Roll'!$L5),AND(AY$6&gt;'Rent Roll'!$M19,AY$6&lt;='Rent Roll'!$N19)),
IF('Rent Roll'!$S5='Data Validation'!$D$2,-SUMIF('Monthly Cash Flow'!$F$2:$EG$2,'Commercial Lease'!AY$3,'Monthly Cash Flow'!$F$37:$EG$37)*'Rent Roll'!$T5,
IF('Rent Roll'!$S5='Data Validation'!$D$3,('Rent Roll'!$D5*'Rent Roll'!#REF!)+(MAX(-SUMIF($C$96:$C$98,'Data Validation'!$M$2,'Commercial Lease'!AY$96:AY$98)-'Rent Roll'!$V5,0)*'Rent Roll'!$T5),
IF('Rent Roll'!$S5='Data Validation'!$D$4,'Rent Roll'!$D5*'Rent Roll'!#REF!,
('Rent Roll'!$D5*'Rent Roll'!#REF!)+(SUM((MAX(--SUMIF($D$96:$D$98,'Data Validation'!$M$2,'Commercial Lease'!AY$96:AY$98)-'Rent Roll'!$V5,0)),
(MAX(-SUMIF('Monthly Cash Flow'!$F$2:$EG$2,'Commercial Lease'!AY$3,'Monthly Cash Flow'!$F$25:$EG$25)-'Rent Roll'!#REF!,0)),
(MAX(-SUMIF('Monthly Cash Flow'!$F$2:$EG$2,'Commercial Lease'!AY$3,'Monthly Cash Flow'!$F$26:$EG$36)-'Rent Roll'!#REF!,0)))*'Rent Roll'!$T5)))),"-"),"-")</f>
        <v>-</v>
      </c>
      <c r="AZ39" s="227" t="str">
        <f>IF('Commercial Lease'!AZ$4='Rent Roll'!$U5,
IF(OR(AND(AZ$6&gt;'Rent Roll'!$K5,AZ$6&lt;='Rent Roll'!$L5),AND(AZ$6&gt;'Rent Roll'!$M19,AZ$6&lt;='Rent Roll'!$N19)),
IF('Rent Roll'!$S5='Data Validation'!$D$2,-SUMIF('Monthly Cash Flow'!$F$2:$EG$2,'Commercial Lease'!AZ$3,'Monthly Cash Flow'!$F$37:$EG$37)*'Rent Roll'!$T5,
IF('Rent Roll'!$S5='Data Validation'!$D$3,('Rent Roll'!$D5*'Rent Roll'!#REF!)+(MAX(-SUMIF($C$96:$C$98,'Data Validation'!$M$2,'Commercial Lease'!AZ$96:AZ$98)-'Rent Roll'!$V5,0)*'Rent Roll'!$T5),
IF('Rent Roll'!$S5='Data Validation'!$D$4,'Rent Roll'!$D5*'Rent Roll'!#REF!,
('Rent Roll'!$D5*'Rent Roll'!#REF!)+(SUM((MAX(--SUMIF($D$96:$D$98,'Data Validation'!$M$2,'Commercial Lease'!AZ$96:AZ$98)-'Rent Roll'!$V5,0)),
(MAX(-SUMIF('Monthly Cash Flow'!$F$2:$EG$2,'Commercial Lease'!AZ$3,'Monthly Cash Flow'!$F$25:$EG$25)-'Rent Roll'!#REF!,0)),
(MAX(-SUMIF('Monthly Cash Flow'!$F$2:$EG$2,'Commercial Lease'!AZ$3,'Monthly Cash Flow'!$F$26:$EG$36)-'Rent Roll'!#REF!,0)))*'Rent Roll'!$T5)))),"-"),"-")</f>
        <v>-</v>
      </c>
      <c r="BA39" s="227" t="str">
        <f>IF('Commercial Lease'!BA$4='Rent Roll'!$U5,
IF(OR(AND(BA$6&gt;'Rent Roll'!$K5,BA$6&lt;='Rent Roll'!$L5),AND(BA$6&gt;'Rent Roll'!$M19,BA$6&lt;='Rent Roll'!$N19)),
IF('Rent Roll'!$S5='Data Validation'!$D$2,-SUMIF('Monthly Cash Flow'!$F$2:$EG$2,'Commercial Lease'!BA$3,'Monthly Cash Flow'!$F$37:$EG$37)*'Rent Roll'!$T5,
IF('Rent Roll'!$S5='Data Validation'!$D$3,('Rent Roll'!$D5*'Rent Roll'!#REF!)+(MAX(-SUMIF($C$96:$C$98,'Data Validation'!$M$2,'Commercial Lease'!BA$96:BA$98)-'Rent Roll'!$V5,0)*'Rent Roll'!$T5),
IF('Rent Roll'!$S5='Data Validation'!$D$4,'Rent Roll'!$D5*'Rent Roll'!#REF!,
('Rent Roll'!$D5*'Rent Roll'!#REF!)+(SUM((MAX(--SUMIF($D$96:$D$98,'Data Validation'!$M$2,'Commercial Lease'!BA$96:BA$98)-'Rent Roll'!$V5,0)),
(MAX(-SUMIF('Monthly Cash Flow'!$F$2:$EG$2,'Commercial Lease'!BA$3,'Monthly Cash Flow'!$F$25:$EG$25)-'Rent Roll'!#REF!,0)),
(MAX(-SUMIF('Monthly Cash Flow'!$F$2:$EG$2,'Commercial Lease'!BA$3,'Monthly Cash Flow'!$F$26:$EG$36)-'Rent Roll'!#REF!,0)))*'Rent Roll'!$T5)))),"-"),"-")</f>
        <v>-</v>
      </c>
      <c r="BB39" s="227" t="str">
        <f>IF('Commercial Lease'!BB$4='Rent Roll'!$U5,
IF(OR(AND(BB$6&gt;'Rent Roll'!$K5,BB$6&lt;='Rent Roll'!$L5),AND(BB$6&gt;'Rent Roll'!$M19,BB$6&lt;='Rent Roll'!$N19)),
IF('Rent Roll'!$S5='Data Validation'!$D$2,-SUMIF('Monthly Cash Flow'!$F$2:$EG$2,'Commercial Lease'!BB$3,'Monthly Cash Flow'!$F$37:$EG$37)*'Rent Roll'!$T5,
IF('Rent Roll'!$S5='Data Validation'!$D$3,('Rent Roll'!$D5*'Rent Roll'!#REF!)+(MAX(-SUMIF($C$96:$C$98,'Data Validation'!$M$2,'Commercial Lease'!BB$96:BB$98)-'Rent Roll'!$V5,0)*'Rent Roll'!$T5),
IF('Rent Roll'!$S5='Data Validation'!$D$4,'Rent Roll'!$D5*'Rent Roll'!#REF!,
('Rent Roll'!$D5*'Rent Roll'!#REF!)+(SUM((MAX(--SUMIF($D$96:$D$98,'Data Validation'!$M$2,'Commercial Lease'!BB$96:BB$98)-'Rent Roll'!$V5,0)),
(MAX(-SUMIF('Monthly Cash Flow'!$F$2:$EG$2,'Commercial Lease'!BB$3,'Monthly Cash Flow'!$F$25:$EG$25)-'Rent Roll'!#REF!,0)),
(MAX(-SUMIF('Monthly Cash Flow'!$F$2:$EG$2,'Commercial Lease'!BB$3,'Monthly Cash Flow'!$F$26:$EG$36)-'Rent Roll'!#REF!,0)))*'Rent Roll'!$T5)))),"-"),"-")</f>
        <v>-</v>
      </c>
      <c r="BC39" s="227" t="str">
        <f>IF('Commercial Lease'!BC$4='Rent Roll'!$U5,
IF(OR(AND(BC$6&gt;'Rent Roll'!$K5,BC$6&lt;='Rent Roll'!$L5),AND(BC$6&gt;'Rent Roll'!$M19,BC$6&lt;='Rent Roll'!$N19)),
IF('Rent Roll'!$S5='Data Validation'!$D$2,-SUMIF('Monthly Cash Flow'!$F$2:$EG$2,'Commercial Lease'!BC$3,'Monthly Cash Flow'!$F$37:$EG$37)*'Rent Roll'!$T5,
IF('Rent Roll'!$S5='Data Validation'!$D$3,('Rent Roll'!$D5*'Rent Roll'!#REF!)+(MAX(-SUMIF($C$96:$C$98,'Data Validation'!$M$2,'Commercial Lease'!BC$96:BC$98)-'Rent Roll'!$V5,0)*'Rent Roll'!$T5),
IF('Rent Roll'!$S5='Data Validation'!$D$4,'Rent Roll'!$D5*'Rent Roll'!#REF!,
('Rent Roll'!$D5*'Rent Roll'!#REF!)+(SUM((MAX(--SUMIF($D$96:$D$98,'Data Validation'!$M$2,'Commercial Lease'!BC$96:BC$98)-'Rent Roll'!$V5,0)),
(MAX(-SUMIF('Monthly Cash Flow'!$F$2:$EG$2,'Commercial Lease'!BC$3,'Monthly Cash Flow'!$F$25:$EG$25)-'Rent Roll'!#REF!,0)),
(MAX(-SUMIF('Monthly Cash Flow'!$F$2:$EG$2,'Commercial Lease'!BC$3,'Monthly Cash Flow'!$F$26:$EG$36)-'Rent Roll'!#REF!,0)))*'Rent Roll'!$T5)))),"-"),"-")</f>
        <v>-</v>
      </c>
      <c r="BD39" s="227" t="str">
        <f>IF('Commercial Lease'!BD$4='Rent Roll'!$U5,
IF(OR(AND(BD$6&gt;'Rent Roll'!$K5,BD$6&lt;='Rent Roll'!$L5),AND(BD$6&gt;'Rent Roll'!$M19,BD$6&lt;='Rent Roll'!$N19)),
IF('Rent Roll'!$S5='Data Validation'!$D$2,-SUMIF('Monthly Cash Flow'!$F$2:$EG$2,'Commercial Lease'!BD$3,'Monthly Cash Flow'!$F$37:$EG$37)*'Rent Roll'!$T5,
IF('Rent Roll'!$S5='Data Validation'!$D$3,('Rent Roll'!$D5*'Rent Roll'!#REF!)+(MAX(-SUMIF($C$96:$C$98,'Data Validation'!$M$2,'Commercial Lease'!BD$96:BD$98)-'Rent Roll'!$V5,0)*'Rent Roll'!$T5),
IF('Rent Roll'!$S5='Data Validation'!$D$4,'Rent Roll'!$D5*'Rent Roll'!#REF!,
('Rent Roll'!$D5*'Rent Roll'!#REF!)+(SUM((MAX(--SUMIF($D$96:$D$98,'Data Validation'!$M$2,'Commercial Lease'!BD$96:BD$98)-'Rent Roll'!$V5,0)),
(MAX(-SUMIF('Monthly Cash Flow'!$F$2:$EG$2,'Commercial Lease'!BD$3,'Monthly Cash Flow'!$F$25:$EG$25)-'Rent Roll'!#REF!,0)),
(MAX(-SUMIF('Monthly Cash Flow'!$F$2:$EG$2,'Commercial Lease'!BD$3,'Monthly Cash Flow'!$F$26:$EG$36)-'Rent Roll'!#REF!,0)))*'Rent Roll'!$T5)))),"-"),"-")</f>
        <v>-</v>
      </c>
      <c r="BE39" s="227" t="str">
        <f>IF('Commercial Lease'!BE$4='Rent Roll'!$U5,
IF(OR(AND(BE$6&gt;'Rent Roll'!$K5,BE$6&lt;='Rent Roll'!$L5),AND(BE$6&gt;'Rent Roll'!$M19,BE$6&lt;='Rent Roll'!$N19)),
IF('Rent Roll'!$S5='Data Validation'!$D$2,-SUMIF('Monthly Cash Flow'!$F$2:$EG$2,'Commercial Lease'!BE$3,'Monthly Cash Flow'!$F$37:$EG$37)*'Rent Roll'!$T5,
IF('Rent Roll'!$S5='Data Validation'!$D$3,('Rent Roll'!$D5*'Rent Roll'!#REF!)+(MAX(-SUMIF($C$96:$C$98,'Data Validation'!$M$2,'Commercial Lease'!BE$96:BE$98)-'Rent Roll'!$V5,0)*'Rent Roll'!$T5),
IF('Rent Roll'!$S5='Data Validation'!$D$4,'Rent Roll'!$D5*'Rent Roll'!#REF!,
('Rent Roll'!$D5*'Rent Roll'!#REF!)+(SUM((MAX(--SUMIF($D$96:$D$98,'Data Validation'!$M$2,'Commercial Lease'!BE$96:BE$98)-'Rent Roll'!$V5,0)),
(MAX(-SUMIF('Monthly Cash Flow'!$F$2:$EG$2,'Commercial Lease'!BE$3,'Monthly Cash Flow'!$F$25:$EG$25)-'Rent Roll'!#REF!,0)),
(MAX(-SUMIF('Monthly Cash Flow'!$F$2:$EG$2,'Commercial Lease'!BE$3,'Monthly Cash Flow'!$F$26:$EG$36)-'Rent Roll'!#REF!,0)))*'Rent Roll'!$T5)))),"-"),"-")</f>
        <v>-</v>
      </c>
      <c r="BF39" s="227" t="str">
        <f>IF('Commercial Lease'!BF$4='Rent Roll'!$U5,
IF(OR(AND(BF$6&gt;'Rent Roll'!$K5,BF$6&lt;='Rent Roll'!$L5),AND(BF$6&gt;'Rent Roll'!$M19,BF$6&lt;='Rent Roll'!$N19)),
IF('Rent Roll'!$S5='Data Validation'!$D$2,-SUMIF('Monthly Cash Flow'!$F$2:$EG$2,'Commercial Lease'!BF$3,'Monthly Cash Flow'!$F$37:$EG$37)*'Rent Roll'!$T5,
IF('Rent Roll'!$S5='Data Validation'!$D$3,('Rent Roll'!$D5*'Rent Roll'!#REF!)+(MAX(-SUMIF($C$96:$C$98,'Data Validation'!$M$2,'Commercial Lease'!BF$96:BF$98)-'Rent Roll'!$V5,0)*'Rent Roll'!$T5),
IF('Rent Roll'!$S5='Data Validation'!$D$4,'Rent Roll'!$D5*'Rent Roll'!#REF!,
('Rent Roll'!$D5*'Rent Roll'!#REF!)+(SUM((MAX(--SUMIF($D$96:$D$98,'Data Validation'!$M$2,'Commercial Lease'!BF$96:BF$98)-'Rent Roll'!$V5,0)),
(MAX(-SUMIF('Monthly Cash Flow'!$F$2:$EG$2,'Commercial Lease'!BF$3,'Monthly Cash Flow'!$F$25:$EG$25)-'Rent Roll'!#REF!,0)),
(MAX(-SUMIF('Monthly Cash Flow'!$F$2:$EG$2,'Commercial Lease'!BF$3,'Monthly Cash Flow'!$F$26:$EG$36)-'Rent Roll'!#REF!,0)))*'Rent Roll'!$T5)))),"-"),"-")</f>
        <v>-</v>
      </c>
      <c r="BG39" s="227" t="str">
        <f>IF('Commercial Lease'!BG$4='Rent Roll'!$U5,
IF(OR(AND(BG$6&gt;'Rent Roll'!$K5,BG$6&lt;='Rent Roll'!$L5),AND(BG$6&gt;'Rent Roll'!$M19,BG$6&lt;='Rent Roll'!$N19)),
IF('Rent Roll'!$S5='Data Validation'!$D$2,-SUMIF('Monthly Cash Flow'!$F$2:$EG$2,'Commercial Lease'!BG$3,'Monthly Cash Flow'!$F$37:$EG$37)*'Rent Roll'!$T5,
IF('Rent Roll'!$S5='Data Validation'!$D$3,('Rent Roll'!$D5*'Rent Roll'!#REF!)+(MAX(-SUMIF($C$96:$C$98,'Data Validation'!$M$2,'Commercial Lease'!BG$96:BG$98)-'Rent Roll'!$V5,0)*'Rent Roll'!$T5),
IF('Rent Roll'!$S5='Data Validation'!$D$4,'Rent Roll'!$D5*'Rent Roll'!#REF!,
('Rent Roll'!$D5*'Rent Roll'!#REF!)+(SUM((MAX(--SUMIF($D$96:$D$98,'Data Validation'!$M$2,'Commercial Lease'!BG$96:BG$98)-'Rent Roll'!$V5,0)),
(MAX(-SUMIF('Monthly Cash Flow'!$F$2:$EG$2,'Commercial Lease'!BG$3,'Monthly Cash Flow'!$F$25:$EG$25)-'Rent Roll'!#REF!,0)),
(MAX(-SUMIF('Monthly Cash Flow'!$F$2:$EG$2,'Commercial Lease'!BG$3,'Monthly Cash Flow'!$F$26:$EG$36)-'Rent Roll'!#REF!,0)))*'Rent Roll'!$T5)))),"-"),"-")</f>
        <v>-</v>
      </c>
      <c r="BH39" s="227" t="e">
        <f>IF('Commercial Lease'!BH$4='Rent Roll'!$U5,
IF(OR(AND(BH$6&gt;'Rent Roll'!$K5,BH$6&lt;='Rent Roll'!$L5),AND(BH$6&gt;'Rent Roll'!$M19,BH$6&lt;='Rent Roll'!$N19)),
IF('Rent Roll'!$S5='Data Validation'!$D$2,-SUMIF('Monthly Cash Flow'!$F$2:$EG$2,'Commercial Lease'!BH$3,'Monthly Cash Flow'!$F$37:$EG$37)*'Rent Roll'!$T5,
IF('Rent Roll'!$S5='Data Validation'!$D$3,('Rent Roll'!$D5*'Rent Roll'!#REF!)+(MAX(-SUMIF($C$96:$C$98,'Data Validation'!$M$2,'Commercial Lease'!BH$96:BH$98)-'Rent Roll'!$V5,0)*'Rent Roll'!$T5),
IF('Rent Roll'!$S5='Data Validation'!$D$4,'Rent Roll'!$D5*'Rent Roll'!#REF!,
('Rent Roll'!$D5*'Rent Roll'!#REF!)+(SUM((MAX(--SUMIF($D$96:$D$98,'Data Validation'!$M$2,'Commercial Lease'!BH$96:BH$98)-'Rent Roll'!$V5,0)),
(MAX(-SUMIF('Monthly Cash Flow'!$F$2:$EG$2,'Commercial Lease'!BH$3,'Monthly Cash Flow'!$F$25:$EG$25)-'Rent Roll'!#REF!,0)),
(MAX(-SUMIF('Monthly Cash Flow'!$F$2:$EG$2,'Commercial Lease'!BH$3,'Monthly Cash Flow'!$F$26:$EG$36)-'Rent Roll'!#REF!,0)))*'Rent Roll'!$T5)))),"-"),"-")</f>
        <v>#REF!</v>
      </c>
      <c r="BI39" s="227" t="str">
        <f>IF('Commercial Lease'!BI$4='Rent Roll'!$U5,
IF(OR(AND(BI$6&gt;'Rent Roll'!$K5,BI$6&lt;='Rent Roll'!$L5),AND(BI$6&gt;'Rent Roll'!$M19,BI$6&lt;='Rent Roll'!$N19)),
IF('Rent Roll'!$S5='Data Validation'!$D$2,-SUMIF('Monthly Cash Flow'!$F$2:$EG$2,'Commercial Lease'!BI$3,'Monthly Cash Flow'!$F$37:$EG$37)*'Rent Roll'!$T5,
IF('Rent Roll'!$S5='Data Validation'!$D$3,('Rent Roll'!$D5*'Rent Roll'!#REF!)+(MAX(-SUMIF($C$96:$C$98,'Data Validation'!$M$2,'Commercial Lease'!BI$96:BI$98)-'Rent Roll'!$V5,0)*'Rent Roll'!$T5),
IF('Rent Roll'!$S5='Data Validation'!$D$4,'Rent Roll'!$D5*'Rent Roll'!#REF!,
('Rent Roll'!$D5*'Rent Roll'!#REF!)+(SUM((MAX(--SUMIF($D$96:$D$98,'Data Validation'!$M$2,'Commercial Lease'!BI$96:BI$98)-'Rent Roll'!$V5,0)),
(MAX(-SUMIF('Monthly Cash Flow'!$F$2:$EG$2,'Commercial Lease'!BI$3,'Monthly Cash Flow'!$F$25:$EG$25)-'Rent Roll'!#REF!,0)),
(MAX(-SUMIF('Monthly Cash Flow'!$F$2:$EG$2,'Commercial Lease'!BI$3,'Monthly Cash Flow'!$F$26:$EG$36)-'Rent Roll'!#REF!,0)))*'Rent Roll'!$T5)))),"-"),"-")</f>
        <v>-</v>
      </c>
      <c r="BJ39" s="227" t="str">
        <f>IF('Commercial Lease'!BJ$4='Rent Roll'!$U5,
IF(OR(AND(BJ$6&gt;'Rent Roll'!$K5,BJ$6&lt;='Rent Roll'!$L5),AND(BJ$6&gt;'Rent Roll'!$M19,BJ$6&lt;='Rent Roll'!$N19)),
IF('Rent Roll'!$S5='Data Validation'!$D$2,-SUMIF('Monthly Cash Flow'!$F$2:$EG$2,'Commercial Lease'!BJ$3,'Monthly Cash Flow'!$F$37:$EG$37)*'Rent Roll'!$T5,
IF('Rent Roll'!$S5='Data Validation'!$D$3,('Rent Roll'!$D5*'Rent Roll'!#REF!)+(MAX(-SUMIF($C$96:$C$98,'Data Validation'!$M$2,'Commercial Lease'!BJ$96:BJ$98)-'Rent Roll'!$V5,0)*'Rent Roll'!$T5),
IF('Rent Roll'!$S5='Data Validation'!$D$4,'Rent Roll'!$D5*'Rent Roll'!#REF!,
('Rent Roll'!$D5*'Rent Roll'!#REF!)+(SUM((MAX(--SUMIF($D$96:$D$98,'Data Validation'!$M$2,'Commercial Lease'!BJ$96:BJ$98)-'Rent Roll'!$V5,0)),
(MAX(-SUMIF('Monthly Cash Flow'!$F$2:$EG$2,'Commercial Lease'!BJ$3,'Monthly Cash Flow'!$F$25:$EG$25)-'Rent Roll'!#REF!,0)),
(MAX(-SUMIF('Monthly Cash Flow'!$F$2:$EG$2,'Commercial Lease'!BJ$3,'Monthly Cash Flow'!$F$26:$EG$36)-'Rent Roll'!#REF!,0)))*'Rent Roll'!$T5)))),"-"),"-")</f>
        <v>-</v>
      </c>
      <c r="BK39" s="227" t="str">
        <f>IF('Commercial Lease'!BK$4='Rent Roll'!$U5,
IF(OR(AND(BK$6&gt;'Rent Roll'!$K5,BK$6&lt;='Rent Roll'!$L5),AND(BK$6&gt;'Rent Roll'!$M19,BK$6&lt;='Rent Roll'!$N19)),
IF('Rent Roll'!$S5='Data Validation'!$D$2,-SUMIF('Monthly Cash Flow'!$F$2:$EG$2,'Commercial Lease'!BK$3,'Monthly Cash Flow'!$F$37:$EG$37)*'Rent Roll'!$T5,
IF('Rent Roll'!$S5='Data Validation'!$D$3,('Rent Roll'!$D5*'Rent Roll'!#REF!)+(MAX(-SUMIF($C$96:$C$98,'Data Validation'!$M$2,'Commercial Lease'!BK$96:BK$98)-'Rent Roll'!$V5,0)*'Rent Roll'!$T5),
IF('Rent Roll'!$S5='Data Validation'!$D$4,'Rent Roll'!$D5*'Rent Roll'!#REF!,
('Rent Roll'!$D5*'Rent Roll'!#REF!)+(SUM((MAX(--SUMIF($D$96:$D$98,'Data Validation'!$M$2,'Commercial Lease'!BK$96:BK$98)-'Rent Roll'!$V5,0)),
(MAX(-SUMIF('Monthly Cash Flow'!$F$2:$EG$2,'Commercial Lease'!BK$3,'Monthly Cash Flow'!$F$25:$EG$25)-'Rent Roll'!#REF!,0)),
(MAX(-SUMIF('Monthly Cash Flow'!$F$2:$EG$2,'Commercial Lease'!BK$3,'Monthly Cash Flow'!$F$26:$EG$36)-'Rent Roll'!#REF!,0)))*'Rent Roll'!$T5)))),"-"),"-")</f>
        <v>-</v>
      </c>
      <c r="BL39" s="227" t="str">
        <f>IF('Commercial Lease'!BL$4='Rent Roll'!$U5,
IF(OR(AND(BL$6&gt;'Rent Roll'!$K5,BL$6&lt;='Rent Roll'!$L5),AND(BL$6&gt;'Rent Roll'!$M19,BL$6&lt;='Rent Roll'!$N19)),
IF('Rent Roll'!$S5='Data Validation'!$D$2,-SUMIF('Monthly Cash Flow'!$F$2:$EG$2,'Commercial Lease'!BL$3,'Monthly Cash Flow'!$F$37:$EG$37)*'Rent Roll'!$T5,
IF('Rent Roll'!$S5='Data Validation'!$D$3,('Rent Roll'!$D5*'Rent Roll'!#REF!)+(MAX(-SUMIF($C$96:$C$98,'Data Validation'!$M$2,'Commercial Lease'!BL$96:BL$98)-'Rent Roll'!$V5,0)*'Rent Roll'!$T5),
IF('Rent Roll'!$S5='Data Validation'!$D$4,'Rent Roll'!$D5*'Rent Roll'!#REF!,
('Rent Roll'!$D5*'Rent Roll'!#REF!)+(SUM((MAX(--SUMIF($D$96:$D$98,'Data Validation'!$M$2,'Commercial Lease'!BL$96:BL$98)-'Rent Roll'!$V5,0)),
(MAX(-SUMIF('Monthly Cash Flow'!$F$2:$EG$2,'Commercial Lease'!BL$3,'Monthly Cash Flow'!$F$25:$EG$25)-'Rent Roll'!#REF!,0)),
(MAX(-SUMIF('Monthly Cash Flow'!$F$2:$EG$2,'Commercial Lease'!BL$3,'Monthly Cash Flow'!$F$26:$EG$36)-'Rent Roll'!#REF!,0)))*'Rent Roll'!$T5)))),"-"),"-")</f>
        <v>-</v>
      </c>
      <c r="BM39" s="227" t="str">
        <f>IF('Commercial Lease'!BM$4='Rent Roll'!$U5,
IF(OR(AND(BM$6&gt;'Rent Roll'!$K5,BM$6&lt;='Rent Roll'!$L5),AND(BM$6&gt;'Rent Roll'!$M19,BM$6&lt;='Rent Roll'!$N19)),
IF('Rent Roll'!$S5='Data Validation'!$D$2,-SUMIF('Monthly Cash Flow'!$F$2:$EG$2,'Commercial Lease'!BM$3,'Monthly Cash Flow'!$F$37:$EG$37)*'Rent Roll'!$T5,
IF('Rent Roll'!$S5='Data Validation'!$D$3,('Rent Roll'!$D5*'Rent Roll'!#REF!)+(MAX(-SUMIF($C$96:$C$98,'Data Validation'!$M$2,'Commercial Lease'!BM$96:BM$98)-'Rent Roll'!$V5,0)*'Rent Roll'!$T5),
IF('Rent Roll'!$S5='Data Validation'!$D$4,'Rent Roll'!$D5*'Rent Roll'!#REF!,
('Rent Roll'!$D5*'Rent Roll'!#REF!)+(SUM((MAX(--SUMIF($D$96:$D$98,'Data Validation'!$M$2,'Commercial Lease'!BM$96:BM$98)-'Rent Roll'!$V5,0)),
(MAX(-SUMIF('Monthly Cash Flow'!$F$2:$EG$2,'Commercial Lease'!BM$3,'Monthly Cash Flow'!$F$25:$EG$25)-'Rent Roll'!#REF!,0)),
(MAX(-SUMIF('Monthly Cash Flow'!$F$2:$EG$2,'Commercial Lease'!BM$3,'Monthly Cash Flow'!$F$26:$EG$36)-'Rent Roll'!#REF!,0)))*'Rent Roll'!$T5)))),"-"),"-")</f>
        <v>-</v>
      </c>
      <c r="BN39" s="227" t="str">
        <f>IF('Commercial Lease'!BN$4='Rent Roll'!$U5,
IF(OR(AND(BN$6&gt;'Rent Roll'!$K5,BN$6&lt;='Rent Roll'!$L5),AND(BN$6&gt;'Rent Roll'!$M19,BN$6&lt;='Rent Roll'!$N19)),
IF('Rent Roll'!$S5='Data Validation'!$D$2,-SUMIF('Monthly Cash Flow'!$F$2:$EG$2,'Commercial Lease'!BN$3,'Monthly Cash Flow'!$F$37:$EG$37)*'Rent Roll'!$T5,
IF('Rent Roll'!$S5='Data Validation'!$D$3,('Rent Roll'!$D5*'Rent Roll'!#REF!)+(MAX(-SUMIF($C$96:$C$98,'Data Validation'!$M$2,'Commercial Lease'!BN$96:BN$98)-'Rent Roll'!$V5,0)*'Rent Roll'!$T5),
IF('Rent Roll'!$S5='Data Validation'!$D$4,'Rent Roll'!$D5*'Rent Roll'!#REF!,
('Rent Roll'!$D5*'Rent Roll'!#REF!)+(SUM((MAX(--SUMIF($D$96:$D$98,'Data Validation'!$M$2,'Commercial Lease'!BN$96:BN$98)-'Rent Roll'!$V5,0)),
(MAX(-SUMIF('Monthly Cash Flow'!$F$2:$EG$2,'Commercial Lease'!BN$3,'Monthly Cash Flow'!$F$25:$EG$25)-'Rent Roll'!#REF!,0)),
(MAX(-SUMIF('Monthly Cash Flow'!$F$2:$EG$2,'Commercial Lease'!BN$3,'Monthly Cash Flow'!$F$26:$EG$36)-'Rent Roll'!#REF!,0)))*'Rent Roll'!$T5)))),"-"),"-")</f>
        <v>-</v>
      </c>
      <c r="BO39" s="227" t="str">
        <f>IF('Commercial Lease'!BO$4='Rent Roll'!$U5,
IF(OR(AND(BO$6&gt;'Rent Roll'!$K5,BO$6&lt;='Rent Roll'!$L5),AND(BO$6&gt;'Rent Roll'!$M19,BO$6&lt;='Rent Roll'!$N19)),
IF('Rent Roll'!$S5='Data Validation'!$D$2,-SUMIF('Monthly Cash Flow'!$F$2:$EG$2,'Commercial Lease'!BO$3,'Monthly Cash Flow'!$F$37:$EG$37)*'Rent Roll'!$T5,
IF('Rent Roll'!$S5='Data Validation'!$D$3,('Rent Roll'!$D5*'Rent Roll'!#REF!)+(MAX(-SUMIF($C$96:$C$98,'Data Validation'!$M$2,'Commercial Lease'!BO$96:BO$98)-'Rent Roll'!$V5,0)*'Rent Roll'!$T5),
IF('Rent Roll'!$S5='Data Validation'!$D$4,'Rent Roll'!$D5*'Rent Roll'!#REF!,
('Rent Roll'!$D5*'Rent Roll'!#REF!)+(SUM((MAX(--SUMIF($D$96:$D$98,'Data Validation'!$M$2,'Commercial Lease'!BO$96:BO$98)-'Rent Roll'!$V5,0)),
(MAX(-SUMIF('Monthly Cash Flow'!$F$2:$EG$2,'Commercial Lease'!BO$3,'Monthly Cash Flow'!$F$25:$EG$25)-'Rent Roll'!#REF!,0)),
(MAX(-SUMIF('Monthly Cash Flow'!$F$2:$EG$2,'Commercial Lease'!BO$3,'Monthly Cash Flow'!$F$26:$EG$36)-'Rent Roll'!#REF!,0)))*'Rent Roll'!$T5)))),"-"),"-")</f>
        <v>-</v>
      </c>
      <c r="BP39" s="227" t="str">
        <f>IF('Commercial Lease'!BP$4='Rent Roll'!$U5,
IF(OR(AND(BP$6&gt;'Rent Roll'!$K5,BP$6&lt;='Rent Roll'!$L5),AND(BP$6&gt;'Rent Roll'!$M19,BP$6&lt;='Rent Roll'!$N19)),
IF('Rent Roll'!$S5='Data Validation'!$D$2,-SUMIF('Monthly Cash Flow'!$F$2:$EG$2,'Commercial Lease'!BP$3,'Monthly Cash Flow'!$F$37:$EG$37)*'Rent Roll'!$T5,
IF('Rent Roll'!$S5='Data Validation'!$D$3,('Rent Roll'!$D5*'Rent Roll'!#REF!)+(MAX(-SUMIF($C$96:$C$98,'Data Validation'!$M$2,'Commercial Lease'!BP$96:BP$98)-'Rent Roll'!$V5,0)*'Rent Roll'!$T5),
IF('Rent Roll'!$S5='Data Validation'!$D$4,'Rent Roll'!$D5*'Rent Roll'!#REF!,
('Rent Roll'!$D5*'Rent Roll'!#REF!)+(SUM((MAX(--SUMIF($D$96:$D$98,'Data Validation'!$M$2,'Commercial Lease'!BP$96:BP$98)-'Rent Roll'!$V5,0)),
(MAX(-SUMIF('Monthly Cash Flow'!$F$2:$EG$2,'Commercial Lease'!BP$3,'Monthly Cash Flow'!$F$25:$EG$25)-'Rent Roll'!#REF!,0)),
(MAX(-SUMIF('Monthly Cash Flow'!$F$2:$EG$2,'Commercial Lease'!BP$3,'Monthly Cash Flow'!$F$26:$EG$36)-'Rent Roll'!#REF!,0)))*'Rent Roll'!$T5)))),"-"),"-")</f>
        <v>-</v>
      </c>
      <c r="BQ39" s="227" t="str">
        <f>IF('Commercial Lease'!BQ$4='Rent Roll'!$U5,
IF(OR(AND(BQ$6&gt;'Rent Roll'!$K5,BQ$6&lt;='Rent Roll'!$L5),AND(BQ$6&gt;'Rent Roll'!$M19,BQ$6&lt;='Rent Roll'!$N19)),
IF('Rent Roll'!$S5='Data Validation'!$D$2,-SUMIF('Monthly Cash Flow'!$F$2:$EG$2,'Commercial Lease'!BQ$3,'Monthly Cash Flow'!$F$37:$EG$37)*'Rent Roll'!$T5,
IF('Rent Roll'!$S5='Data Validation'!$D$3,('Rent Roll'!$D5*'Rent Roll'!#REF!)+(MAX(-SUMIF($C$96:$C$98,'Data Validation'!$M$2,'Commercial Lease'!BQ$96:BQ$98)-'Rent Roll'!$V5,0)*'Rent Roll'!$T5),
IF('Rent Roll'!$S5='Data Validation'!$D$4,'Rent Roll'!$D5*'Rent Roll'!#REF!,
('Rent Roll'!$D5*'Rent Roll'!#REF!)+(SUM((MAX(--SUMIF($D$96:$D$98,'Data Validation'!$M$2,'Commercial Lease'!BQ$96:BQ$98)-'Rent Roll'!$V5,0)),
(MAX(-SUMIF('Monthly Cash Flow'!$F$2:$EG$2,'Commercial Lease'!BQ$3,'Monthly Cash Flow'!$F$25:$EG$25)-'Rent Roll'!#REF!,0)),
(MAX(-SUMIF('Monthly Cash Flow'!$F$2:$EG$2,'Commercial Lease'!BQ$3,'Monthly Cash Flow'!$F$26:$EG$36)-'Rent Roll'!#REF!,0)))*'Rent Roll'!$T5)))),"-"),"-")</f>
        <v>-</v>
      </c>
      <c r="BR39" s="227" t="str">
        <f>IF('Commercial Lease'!BR$4='Rent Roll'!$U5,
IF(OR(AND(BR$6&gt;'Rent Roll'!$K5,BR$6&lt;='Rent Roll'!$L5),AND(BR$6&gt;'Rent Roll'!$M19,BR$6&lt;='Rent Roll'!$N19)),
IF('Rent Roll'!$S5='Data Validation'!$D$2,-SUMIF('Monthly Cash Flow'!$F$2:$EG$2,'Commercial Lease'!BR$3,'Monthly Cash Flow'!$F$37:$EG$37)*'Rent Roll'!$T5,
IF('Rent Roll'!$S5='Data Validation'!$D$3,('Rent Roll'!$D5*'Rent Roll'!#REF!)+(MAX(-SUMIF($C$96:$C$98,'Data Validation'!$M$2,'Commercial Lease'!BR$96:BR$98)-'Rent Roll'!$V5,0)*'Rent Roll'!$T5),
IF('Rent Roll'!$S5='Data Validation'!$D$4,'Rent Roll'!$D5*'Rent Roll'!#REF!,
('Rent Roll'!$D5*'Rent Roll'!#REF!)+(SUM((MAX(--SUMIF($D$96:$D$98,'Data Validation'!$M$2,'Commercial Lease'!BR$96:BR$98)-'Rent Roll'!$V5,0)),
(MAX(-SUMIF('Monthly Cash Flow'!$F$2:$EG$2,'Commercial Lease'!BR$3,'Monthly Cash Flow'!$F$25:$EG$25)-'Rent Roll'!#REF!,0)),
(MAX(-SUMIF('Monthly Cash Flow'!$F$2:$EG$2,'Commercial Lease'!BR$3,'Monthly Cash Flow'!$F$26:$EG$36)-'Rent Roll'!#REF!,0)))*'Rent Roll'!$T5)))),"-"),"-")</f>
        <v>-</v>
      </c>
      <c r="BS39" s="227" t="str">
        <f>IF('Commercial Lease'!BS$4='Rent Roll'!$U5,
IF(OR(AND(BS$6&gt;'Rent Roll'!$K5,BS$6&lt;='Rent Roll'!$L5),AND(BS$6&gt;'Rent Roll'!$M19,BS$6&lt;='Rent Roll'!$N19)),
IF('Rent Roll'!$S5='Data Validation'!$D$2,-SUMIF('Monthly Cash Flow'!$F$2:$EG$2,'Commercial Lease'!BS$3,'Monthly Cash Flow'!$F$37:$EG$37)*'Rent Roll'!$T5,
IF('Rent Roll'!$S5='Data Validation'!$D$3,('Rent Roll'!$D5*'Rent Roll'!#REF!)+(MAX(-SUMIF($C$96:$C$98,'Data Validation'!$M$2,'Commercial Lease'!BS$96:BS$98)-'Rent Roll'!$V5,0)*'Rent Roll'!$T5),
IF('Rent Roll'!$S5='Data Validation'!$D$4,'Rent Roll'!$D5*'Rent Roll'!#REF!,
('Rent Roll'!$D5*'Rent Roll'!#REF!)+(SUM((MAX(--SUMIF($D$96:$D$98,'Data Validation'!$M$2,'Commercial Lease'!BS$96:BS$98)-'Rent Roll'!$V5,0)),
(MAX(-SUMIF('Monthly Cash Flow'!$F$2:$EG$2,'Commercial Lease'!BS$3,'Monthly Cash Flow'!$F$25:$EG$25)-'Rent Roll'!#REF!,0)),
(MAX(-SUMIF('Monthly Cash Flow'!$F$2:$EG$2,'Commercial Lease'!BS$3,'Monthly Cash Flow'!$F$26:$EG$36)-'Rent Roll'!#REF!,0)))*'Rent Roll'!$T5)))),"-"),"-")</f>
        <v>-</v>
      </c>
      <c r="BT39" s="227" t="e">
        <f>IF('Commercial Lease'!BT$4='Rent Roll'!$U5,
IF(OR(AND(BT$6&gt;'Rent Roll'!$K5,BT$6&lt;='Rent Roll'!$L5),AND(BT$6&gt;'Rent Roll'!$M19,BT$6&lt;='Rent Roll'!$N19)),
IF('Rent Roll'!$S5='Data Validation'!$D$2,-SUMIF('Monthly Cash Flow'!$F$2:$EG$2,'Commercial Lease'!BT$3,'Monthly Cash Flow'!$F$37:$EG$37)*'Rent Roll'!$T5,
IF('Rent Roll'!$S5='Data Validation'!$D$3,('Rent Roll'!$D5*'Rent Roll'!#REF!)+(MAX(-SUMIF($C$96:$C$98,'Data Validation'!$M$2,'Commercial Lease'!BT$96:BT$98)-'Rent Roll'!$V5,0)*'Rent Roll'!$T5),
IF('Rent Roll'!$S5='Data Validation'!$D$4,'Rent Roll'!$D5*'Rent Roll'!#REF!,
('Rent Roll'!$D5*'Rent Roll'!#REF!)+(SUM((MAX(--SUMIF($D$96:$D$98,'Data Validation'!$M$2,'Commercial Lease'!BT$96:BT$98)-'Rent Roll'!$V5,0)),
(MAX(-SUMIF('Monthly Cash Flow'!$F$2:$EG$2,'Commercial Lease'!BT$3,'Monthly Cash Flow'!$F$25:$EG$25)-'Rent Roll'!#REF!,0)),
(MAX(-SUMIF('Monthly Cash Flow'!$F$2:$EG$2,'Commercial Lease'!BT$3,'Monthly Cash Flow'!$F$26:$EG$36)-'Rent Roll'!#REF!,0)))*'Rent Roll'!$T5)))),"-"),"-")</f>
        <v>#REF!</v>
      </c>
      <c r="BU39" s="227" t="str">
        <f>IF('Commercial Lease'!BU$4='Rent Roll'!$U5,
IF(OR(AND(BU$6&gt;'Rent Roll'!$K5,BU$6&lt;='Rent Roll'!$L5),AND(BU$6&gt;'Rent Roll'!$M19,BU$6&lt;='Rent Roll'!$N19)),
IF('Rent Roll'!$S5='Data Validation'!$D$2,-SUMIF('Monthly Cash Flow'!$F$2:$EG$2,'Commercial Lease'!BU$3,'Monthly Cash Flow'!$F$37:$EG$37)*'Rent Roll'!$T5,
IF('Rent Roll'!$S5='Data Validation'!$D$3,('Rent Roll'!$D5*'Rent Roll'!#REF!)+(MAX(-SUMIF($C$96:$C$98,'Data Validation'!$M$2,'Commercial Lease'!BU$96:BU$98)-'Rent Roll'!$V5,0)*'Rent Roll'!$T5),
IF('Rent Roll'!$S5='Data Validation'!$D$4,'Rent Roll'!$D5*'Rent Roll'!#REF!,
('Rent Roll'!$D5*'Rent Roll'!#REF!)+(SUM((MAX(--SUMIF($D$96:$D$98,'Data Validation'!$M$2,'Commercial Lease'!BU$96:BU$98)-'Rent Roll'!$V5,0)),
(MAX(-SUMIF('Monthly Cash Flow'!$F$2:$EG$2,'Commercial Lease'!BU$3,'Monthly Cash Flow'!$F$25:$EG$25)-'Rent Roll'!#REF!,0)),
(MAX(-SUMIF('Monthly Cash Flow'!$F$2:$EG$2,'Commercial Lease'!BU$3,'Monthly Cash Flow'!$F$26:$EG$36)-'Rent Roll'!#REF!,0)))*'Rent Roll'!$T5)))),"-"),"-")</f>
        <v>-</v>
      </c>
      <c r="BV39" s="227" t="str">
        <f>IF('Commercial Lease'!BV$4='Rent Roll'!$U5,
IF(OR(AND(BV$6&gt;'Rent Roll'!$K5,BV$6&lt;='Rent Roll'!$L5),AND(BV$6&gt;'Rent Roll'!$M19,BV$6&lt;='Rent Roll'!$N19)),
IF('Rent Roll'!$S5='Data Validation'!$D$2,-SUMIF('Monthly Cash Flow'!$F$2:$EG$2,'Commercial Lease'!BV$3,'Monthly Cash Flow'!$F$37:$EG$37)*'Rent Roll'!$T5,
IF('Rent Roll'!$S5='Data Validation'!$D$3,('Rent Roll'!$D5*'Rent Roll'!#REF!)+(MAX(-SUMIF($C$96:$C$98,'Data Validation'!$M$2,'Commercial Lease'!BV$96:BV$98)-'Rent Roll'!$V5,0)*'Rent Roll'!$T5),
IF('Rent Roll'!$S5='Data Validation'!$D$4,'Rent Roll'!$D5*'Rent Roll'!#REF!,
('Rent Roll'!$D5*'Rent Roll'!#REF!)+(SUM((MAX(--SUMIF($D$96:$D$98,'Data Validation'!$M$2,'Commercial Lease'!BV$96:BV$98)-'Rent Roll'!$V5,0)),
(MAX(-SUMIF('Monthly Cash Flow'!$F$2:$EG$2,'Commercial Lease'!BV$3,'Monthly Cash Flow'!$F$25:$EG$25)-'Rent Roll'!#REF!,0)),
(MAX(-SUMIF('Monthly Cash Flow'!$F$2:$EG$2,'Commercial Lease'!BV$3,'Monthly Cash Flow'!$F$26:$EG$36)-'Rent Roll'!#REF!,0)))*'Rent Roll'!$T5)))),"-"),"-")</f>
        <v>-</v>
      </c>
      <c r="BW39" s="227" t="str">
        <f>IF('Commercial Lease'!BW$4='Rent Roll'!$U5,
IF(OR(AND(BW$6&gt;'Rent Roll'!$K5,BW$6&lt;='Rent Roll'!$L5),AND(BW$6&gt;'Rent Roll'!$M19,BW$6&lt;='Rent Roll'!$N19)),
IF('Rent Roll'!$S5='Data Validation'!$D$2,-SUMIF('Monthly Cash Flow'!$F$2:$EG$2,'Commercial Lease'!BW$3,'Monthly Cash Flow'!$F$37:$EG$37)*'Rent Roll'!$T5,
IF('Rent Roll'!$S5='Data Validation'!$D$3,('Rent Roll'!$D5*'Rent Roll'!#REF!)+(MAX(-SUMIF($C$96:$C$98,'Data Validation'!$M$2,'Commercial Lease'!BW$96:BW$98)-'Rent Roll'!$V5,0)*'Rent Roll'!$T5),
IF('Rent Roll'!$S5='Data Validation'!$D$4,'Rent Roll'!$D5*'Rent Roll'!#REF!,
('Rent Roll'!$D5*'Rent Roll'!#REF!)+(SUM((MAX(--SUMIF($D$96:$D$98,'Data Validation'!$M$2,'Commercial Lease'!BW$96:BW$98)-'Rent Roll'!$V5,0)),
(MAX(-SUMIF('Monthly Cash Flow'!$F$2:$EG$2,'Commercial Lease'!BW$3,'Monthly Cash Flow'!$F$25:$EG$25)-'Rent Roll'!#REF!,0)),
(MAX(-SUMIF('Monthly Cash Flow'!$F$2:$EG$2,'Commercial Lease'!BW$3,'Monthly Cash Flow'!$F$26:$EG$36)-'Rent Roll'!#REF!,0)))*'Rent Roll'!$T5)))),"-"),"-")</f>
        <v>-</v>
      </c>
      <c r="BX39" s="227" t="str">
        <f>IF('Commercial Lease'!BX$4='Rent Roll'!$U5,
IF(OR(AND(BX$6&gt;'Rent Roll'!$K5,BX$6&lt;='Rent Roll'!$L5),AND(BX$6&gt;'Rent Roll'!$M19,BX$6&lt;='Rent Roll'!$N19)),
IF('Rent Roll'!$S5='Data Validation'!$D$2,-SUMIF('Monthly Cash Flow'!$F$2:$EG$2,'Commercial Lease'!BX$3,'Monthly Cash Flow'!$F$37:$EG$37)*'Rent Roll'!$T5,
IF('Rent Roll'!$S5='Data Validation'!$D$3,('Rent Roll'!$D5*'Rent Roll'!#REF!)+(MAX(-SUMIF($C$96:$C$98,'Data Validation'!$M$2,'Commercial Lease'!BX$96:BX$98)-'Rent Roll'!$V5,0)*'Rent Roll'!$T5),
IF('Rent Roll'!$S5='Data Validation'!$D$4,'Rent Roll'!$D5*'Rent Roll'!#REF!,
('Rent Roll'!$D5*'Rent Roll'!#REF!)+(SUM((MAX(--SUMIF($D$96:$D$98,'Data Validation'!$M$2,'Commercial Lease'!BX$96:BX$98)-'Rent Roll'!$V5,0)),
(MAX(-SUMIF('Monthly Cash Flow'!$F$2:$EG$2,'Commercial Lease'!BX$3,'Monthly Cash Flow'!$F$25:$EG$25)-'Rent Roll'!#REF!,0)),
(MAX(-SUMIF('Monthly Cash Flow'!$F$2:$EG$2,'Commercial Lease'!BX$3,'Monthly Cash Flow'!$F$26:$EG$36)-'Rent Roll'!#REF!,0)))*'Rent Roll'!$T5)))),"-"),"-")</f>
        <v>-</v>
      </c>
      <c r="BY39" s="227" t="str">
        <f>IF('Commercial Lease'!BY$4='Rent Roll'!$U5,
IF(OR(AND(BY$6&gt;'Rent Roll'!$K5,BY$6&lt;='Rent Roll'!$L5),AND(BY$6&gt;'Rent Roll'!$M19,BY$6&lt;='Rent Roll'!$N19)),
IF('Rent Roll'!$S5='Data Validation'!$D$2,-SUMIF('Monthly Cash Flow'!$F$2:$EG$2,'Commercial Lease'!BY$3,'Monthly Cash Flow'!$F$37:$EG$37)*'Rent Roll'!$T5,
IF('Rent Roll'!$S5='Data Validation'!$D$3,('Rent Roll'!$D5*'Rent Roll'!#REF!)+(MAX(-SUMIF($C$96:$C$98,'Data Validation'!$M$2,'Commercial Lease'!BY$96:BY$98)-'Rent Roll'!$V5,0)*'Rent Roll'!$T5),
IF('Rent Roll'!$S5='Data Validation'!$D$4,'Rent Roll'!$D5*'Rent Roll'!#REF!,
('Rent Roll'!$D5*'Rent Roll'!#REF!)+(SUM((MAX(--SUMIF($D$96:$D$98,'Data Validation'!$M$2,'Commercial Lease'!BY$96:BY$98)-'Rent Roll'!$V5,0)),
(MAX(-SUMIF('Monthly Cash Flow'!$F$2:$EG$2,'Commercial Lease'!BY$3,'Monthly Cash Flow'!$F$25:$EG$25)-'Rent Roll'!#REF!,0)),
(MAX(-SUMIF('Monthly Cash Flow'!$F$2:$EG$2,'Commercial Lease'!BY$3,'Monthly Cash Flow'!$F$26:$EG$36)-'Rent Roll'!#REF!,0)))*'Rent Roll'!$T5)))),"-"),"-")</f>
        <v>-</v>
      </c>
      <c r="BZ39" s="227" t="str">
        <f>IF('Commercial Lease'!BZ$4='Rent Roll'!$U5,
IF(OR(AND(BZ$6&gt;'Rent Roll'!$K5,BZ$6&lt;='Rent Roll'!$L5),AND(BZ$6&gt;'Rent Roll'!$M19,BZ$6&lt;='Rent Roll'!$N19)),
IF('Rent Roll'!$S5='Data Validation'!$D$2,-SUMIF('Monthly Cash Flow'!$F$2:$EG$2,'Commercial Lease'!BZ$3,'Monthly Cash Flow'!$F$37:$EG$37)*'Rent Roll'!$T5,
IF('Rent Roll'!$S5='Data Validation'!$D$3,('Rent Roll'!$D5*'Rent Roll'!#REF!)+(MAX(-SUMIF($C$96:$C$98,'Data Validation'!$M$2,'Commercial Lease'!BZ$96:BZ$98)-'Rent Roll'!$V5,0)*'Rent Roll'!$T5),
IF('Rent Roll'!$S5='Data Validation'!$D$4,'Rent Roll'!$D5*'Rent Roll'!#REF!,
('Rent Roll'!$D5*'Rent Roll'!#REF!)+(SUM((MAX(--SUMIF($D$96:$D$98,'Data Validation'!$M$2,'Commercial Lease'!BZ$96:BZ$98)-'Rent Roll'!$V5,0)),
(MAX(-SUMIF('Monthly Cash Flow'!$F$2:$EG$2,'Commercial Lease'!BZ$3,'Monthly Cash Flow'!$F$25:$EG$25)-'Rent Roll'!#REF!,0)),
(MAX(-SUMIF('Monthly Cash Flow'!$F$2:$EG$2,'Commercial Lease'!BZ$3,'Monthly Cash Flow'!$F$26:$EG$36)-'Rent Roll'!#REF!,0)))*'Rent Roll'!$T5)))),"-"),"-")</f>
        <v>-</v>
      </c>
      <c r="CA39" s="227" t="str">
        <f>IF('Commercial Lease'!CA$4='Rent Roll'!$U5,
IF(OR(AND(CA$6&gt;'Rent Roll'!$K5,CA$6&lt;='Rent Roll'!$L5),AND(CA$6&gt;'Rent Roll'!$M19,CA$6&lt;='Rent Roll'!$N19)),
IF('Rent Roll'!$S5='Data Validation'!$D$2,-SUMIF('Monthly Cash Flow'!$F$2:$EG$2,'Commercial Lease'!CA$3,'Monthly Cash Flow'!$F$37:$EG$37)*'Rent Roll'!$T5,
IF('Rent Roll'!$S5='Data Validation'!$D$3,('Rent Roll'!$D5*'Rent Roll'!#REF!)+(MAX(-SUMIF($C$96:$C$98,'Data Validation'!$M$2,'Commercial Lease'!CA$96:CA$98)-'Rent Roll'!$V5,0)*'Rent Roll'!$T5),
IF('Rent Roll'!$S5='Data Validation'!$D$4,'Rent Roll'!$D5*'Rent Roll'!#REF!,
('Rent Roll'!$D5*'Rent Roll'!#REF!)+(SUM((MAX(--SUMIF($D$96:$D$98,'Data Validation'!$M$2,'Commercial Lease'!CA$96:CA$98)-'Rent Roll'!$V5,0)),
(MAX(-SUMIF('Monthly Cash Flow'!$F$2:$EG$2,'Commercial Lease'!CA$3,'Monthly Cash Flow'!$F$25:$EG$25)-'Rent Roll'!#REF!,0)),
(MAX(-SUMIF('Monthly Cash Flow'!$F$2:$EG$2,'Commercial Lease'!CA$3,'Monthly Cash Flow'!$F$26:$EG$36)-'Rent Roll'!#REF!,0)))*'Rent Roll'!$T5)))),"-"),"-")</f>
        <v>-</v>
      </c>
      <c r="CB39" s="227" t="str">
        <f>IF('Commercial Lease'!CB$4='Rent Roll'!$U5,
IF(OR(AND(CB$6&gt;'Rent Roll'!$K5,CB$6&lt;='Rent Roll'!$L5),AND(CB$6&gt;'Rent Roll'!$M19,CB$6&lt;='Rent Roll'!$N19)),
IF('Rent Roll'!$S5='Data Validation'!$D$2,-SUMIF('Monthly Cash Flow'!$F$2:$EG$2,'Commercial Lease'!CB$3,'Monthly Cash Flow'!$F$37:$EG$37)*'Rent Roll'!$T5,
IF('Rent Roll'!$S5='Data Validation'!$D$3,('Rent Roll'!$D5*'Rent Roll'!#REF!)+(MAX(-SUMIF($C$96:$C$98,'Data Validation'!$M$2,'Commercial Lease'!CB$96:CB$98)-'Rent Roll'!$V5,0)*'Rent Roll'!$T5),
IF('Rent Roll'!$S5='Data Validation'!$D$4,'Rent Roll'!$D5*'Rent Roll'!#REF!,
('Rent Roll'!$D5*'Rent Roll'!#REF!)+(SUM((MAX(--SUMIF($D$96:$D$98,'Data Validation'!$M$2,'Commercial Lease'!CB$96:CB$98)-'Rent Roll'!$V5,0)),
(MAX(-SUMIF('Monthly Cash Flow'!$F$2:$EG$2,'Commercial Lease'!CB$3,'Monthly Cash Flow'!$F$25:$EG$25)-'Rent Roll'!#REF!,0)),
(MAX(-SUMIF('Monthly Cash Flow'!$F$2:$EG$2,'Commercial Lease'!CB$3,'Monthly Cash Flow'!$F$26:$EG$36)-'Rent Roll'!#REF!,0)))*'Rent Roll'!$T5)))),"-"),"-")</f>
        <v>-</v>
      </c>
      <c r="CC39" s="227" t="str">
        <f>IF('Commercial Lease'!CC$4='Rent Roll'!$U5,
IF(OR(AND(CC$6&gt;'Rent Roll'!$K5,CC$6&lt;='Rent Roll'!$L5),AND(CC$6&gt;'Rent Roll'!$M19,CC$6&lt;='Rent Roll'!$N19)),
IF('Rent Roll'!$S5='Data Validation'!$D$2,-SUMIF('Monthly Cash Flow'!$F$2:$EG$2,'Commercial Lease'!CC$3,'Monthly Cash Flow'!$F$37:$EG$37)*'Rent Roll'!$T5,
IF('Rent Roll'!$S5='Data Validation'!$D$3,('Rent Roll'!$D5*'Rent Roll'!#REF!)+(MAX(-SUMIF($C$96:$C$98,'Data Validation'!$M$2,'Commercial Lease'!CC$96:CC$98)-'Rent Roll'!$V5,0)*'Rent Roll'!$T5),
IF('Rent Roll'!$S5='Data Validation'!$D$4,'Rent Roll'!$D5*'Rent Roll'!#REF!,
('Rent Roll'!$D5*'Rent Roll'!#REF!)+(SUM((MAX(--SUMIF($D$96:$D$98,'Data Validation'!$M$2,'Commercial Lease'!CC$96:CC$98)-'Rent Roll'!$V5,0)),
(MAX(-SUMIF('Monthly Cash Flow'!$F$2:$EG$2,'Commercial Lease'!CC$3,'Monthly Cash Flow'!$F$25:$EG$25)-'Rent Roll'!#REF!,0)),
(MAX(-SUMIF('Monthly Cash Flow'!$F$2:$EG$2,'Commercial Lease'!CC$3,'Monthly Cash Flow'!$F$26:$EG$36)-'Rent Roll'!#REF!,0)))*'Rent Roll'!$T5)))),"-"),"-")</f>
        <v>-</v>
      </c>
      <c r="CD39" s="227" t="str">
        <f>IF('Commercial Lease'!CD$4='Rent Roll'!$U5,
IF(OR(AND(CD$6&gt;'Rent Roll'!$K5,CD$6&lt;='Rent Roll'!$L5),AND(CD$6&gt;'Rent Roll'!$M19,CD$6&lt;='Rent Roll'!$N19)),
IF('Rent Roll'!$S5='Data Validation'!$D$2,-SUMIF('Monthly Cash Flow'!$F$2:$EG$2,'Commercial Lease'!CD$3,'Monthly Cash Flow'!$F$37:$EG$37)*'Rent Roll'!$T5,
IF('Rent Roll'!$S5='Data Validation'!$D$3,('Rent Roll'!$D5*'Rent Roll'!#REF!)+(MAX(-SUMIF($C$96:$C$98,'Data Validation'!$M$2,'Commercial Lease'!CD$96:CD$98)-'Rent Roll'!$V5,0)*'Rent Roll'!$T5),
IF('Rent Roll'!$S5='Data Validation'!$D$4,'Rent Roll'!$D5*'Rent Roll'!#REF!,
('Rent Roll'!$D5*'Rent Roll'!#REF!)+(SUM((MAX(--SUMIF($D$96:$D$98,'Data Validation'!$M$2,'Commercial Lease'!CD$96:CD$98)-'Rent Roll'!$V5,0)),
(MAX(-SUMIF('Monthly Cash Flow'!$F$2:$EG$2,'Commercial Lease'!CD$3,'Monthly Cash Flow'!$F$25:$EG$25)-'Rent Roll'!#REF!,0)),
(MAX(-SUMIF('Monthly Cash Flow'!$F$2:$EG$2,'Commercial Lease'!CD$3,'Monthly Cash Flow'!$F$26:$EG$36)-'Rent Roll'!#REF!,0)))*'Rent Roll'!$T5)))),"-"),"-")</f>
        <v>-</v>
      </c>
      <c r="CE39" s="227" t="str">
        <f>IF('Commercial Lease'!CE$4='Rent Roll'!$U5,
IF(OR(AND(CE$6&gt;'Rent Roll'!$K5,CE$6&lt;='Rent Roll'!$L5),AND(CE$6&gt;'Rent Roll'!$M19,CE$6&lt;='Rent Roll'!$N19)),
IF('Rent Roll'!$S5='Data Validation'!$D$2,-SUMIF('Monthly Cash Flow'!$F$2:$EG$2,'Commercial Lease'!CE$3,'Monthly Cash Flow'!$F$37:$EG$37)*'Rent Roll'!$T5,
IF('Rent Roll'!$S5='Data Validation'!$D$3,('Rent Roll'!$D5*'Rent Roll'!#REF!)+(MAX(-SUMIF($C$96:$C$98,'Data Validation'!$M$2,'Commercial Lease'!CE$96:CE$98)-'Rent Roll'!$V5,0)*'Rent Roll'!$T5),
IF('Rent Roll'!$S5='Data Validation'!$D$4,'Rent Roll'!$D5*'Rent Roll'!#REF!,
('Rent Roll'!$D5*'Rent Roll'!#REF!)+(SUM((MAX(--SUMIF($D$96:$D$98,'Data Validation'!$M$2,'Commercial Lease'!CE$96:CE$98)-'Rent Roll'!$V5,0)),
(MAX(-SUMIF('Monthly Cash Flow'!$F$2:$EG$2,'Commercial Lease'!CE$3,'Monthly Cash Flow'!$F$25:$EG$25)-'Rent Roll'!#REF!,0)),
(MAX(-SUMIF('Monthly Cash Flow'!$F$2:$EG$2,'Commercial Lease'!CE$3,'Monthly Cash Flow'!$F$26:$EG$36)-'Rent Roll'!#REF!,0)))*'Rent Roll'!$T5)))),"-"),"-")</f>
        <v>-</v>
      </c>
      <c r="CF39" s="227" t="e">
        <f>IF('Commercial Lease'!CF$4='Rent Roll'!$U5,
IF(OR(AND(CF$6&gt;'Rent Roll'!$K5,CF$6&lt;='Rent Roll'!$L5),AND(CF$6&gt;'Rent Roll'!$M19,CF$6&lt;='Rent Roll'!$N19)),
IF('Rent Roll'!$S5='Data Validation'!$D$2,-SUMIF('Monthly Cash Flow'!$F$2:$EG$2,'Commercial Lease'!CF$3,'Monthly Cash Flow'!$F$37:$EG$37)*'Rent Roll'!$T5,
IF('Rent Roll'!$S5='Data Validation'!$D$3,('Rent Roll'!$D5*'Rent Roll'!#REF!)+(MAX(-SUMIF($C$96:$C$98,'Data Validation'!$M$2,'Commercial Lease'!CF$96:CF$98)-'Rent Roll'!$V5,0)*'Rent Roll'!$T5),
IF('Rent Roll'!$S5='Data Validation'!$D$4,'Rent Roll'!$D5*'Rent Roll'!#REF!,
('Rent Roll'!$D5*'Rent Roll'!#REF!)+(SUM((MAX(--SUMIF($D$96:$D$98,'Data Validation'!$M$2,'Commercial Lease'!CF$96:CF$98)-'Rent Roll'!$V5,0)),
(MAX(-SUMIF('Monthly Cash Flow'!$F$2:$EG$2,'Commercial Lease'!CF$3,'Monthly Cash Flow'!$F$25:$EG$25)-'Rent Roll'!#REF!,0)),
(MAX(-SUMIF('Monthly Cash Flow'!$F$2:$EG$2,'Commercial Lease'!CF$3,'Monthly Cash Flow'!$F$26:$EG$36)-'Rent Roll'!#REF!,0)))*'Rent Roll'!$T5)))),"-"),"-")</f>
        <v>#REF!</v>
      </c>
      <c r="CG39" s="227" t="str">
        <f>IF('Commercial Lease'!CG$4='Rent Roll'!$U5,
IF(OR(AND(CG$6&gt;'Rent Roll'!$K5,CG$6&lt;='Rent Roll'!$L5),AND(CG$6&gt;'Rent Roll'!$M19,CG$6&lt;='Rent Roll'!$N19)),
IF('Rent Roll'!$S5='Data Validation'!$D$2,-SUMIF('Monthly Cash Flow'!$F$2:$EG$2,'Commercial Lease'!CG$3,'Monthly Cash Flow'!$F$37:$EG$37)*'Rent Roll'!$T5,
IF('Rent Roll'!$S5='Data Validation'!$D$3,('Rent Roll'!$D5*'Rent Roll'!#REF!)+(MAX(-SUMIF($C$96:$C$98,'Data Validation'!$M$2,'Commercial Lease'!CG$96:CG$98)-'Rent Roll'!$V5,0)*'Rent Roll'!$T5),
IF('Rent Roll'!$S5='Data Validation'!$D$4,'Rent Roll'!$D5*'Rent Roll'!#REF!,
('Rent Roll'!$D5*'Rent Roll'!#REF!)+(SUM((MAX(--SUMIF($D$96:$D$98,'Data Validation'!$M$2,'Commercial Lease'!CG$96:CG$98)-'Rent Roll'!$V5,0)),
(MAX(-SUMIF('Monthly Cash Flow'!$F$2:$EG$2,'Commercial Lease'!CG$3,'Monthly Cash Flow'!$F$25:$EG$25)-'Rent Roll'!#REF!,0)),
(MAX(-SUMIF('Monthly Cash Flow'!$F$2:$EG$2,'Commercial Lease'!CG$3,'Monthly Cash Flow'!$F$26:$EG$36)-'Rent Roll'!#REF!,0)))*'Rent Roll'!$T5)))),"-"),"-")</f>
        <v>-</v>
      </c>
      <c r="CH39" s="227" t="str">
        <f>IF('Commercial Lease'!CH$4='Rent Roll'!$U5,
IF(OR(AND(CH$6&gt;'Rent Roll'!$K5,CH$6&lt;='Rent Roll'!$L5),AND(CH$6&gt;'Rent Roll'!$M19,CH$6&lt;='Rent Roll'!$N19)),
IF('Rent Roll'!$S5='Data Validation'!$D$2,-SUMIF('Monthly Cash Flow'!$F$2:$EG$2,'Commercial Lease'!CH$3,'Monthly Cash Flow'!$F$37:$EG$37)*'Rent Roll'!$T5,
IF('Rent Roll'!$S5='Data Validation'!$D$3,('Rent Roll'!$D5*'Rent Roll'!#REF!)+(MAX(-SUMIF($C$96:$C$98,'Data Validation'!$M$2,'Commercial Lease'!CH$96:CH$98)-'Rent Roll'!$V5,0)*'Rent Roll'!$T5),
IF('Rent Roll'!$S5='Data Validation'!$D$4,'Rent Roll'!$D5*'Rent Roll'!#REF!,
('Rent Roll'!$D5*'Rent Roll'!#REF!)+(SUM((MAX(--SUMIF($D$96:$D$98,'Data Validation'!$M$2,'Commercial Lease'!CH$96:CH$98)-'Rent Roll'!$V5,0)),
(MAX(-SUMIF('Monthly Cash Flow'!$F$2:$EG$2,'Commercial Lease'!CH$3,'Monthly Cash Flow'!$F$25:$EG$25)-'Rent Roll'!#REF!,0)),
(MAX(-SUMIF('Monthly Cash Flow'!$F$2:$EG$2,'Commercial Lease'!CH$3,'Monthly Cash Flow'!$F$26:$EG$36)-'Rent Roll'!#REF!,0)))*'Rent Roll'!$T5)))),"-"),"-")</f>
        <v>-</v>
      </c>
      <c r="CI39" s="227" t="str">
        <f>IF('Commercial Lease'!CI$4='Rent Roll'!$U5,
IF(OR(AND(CI$6&gt;'Rent Roll'!$K5,CI$6&lt;='Rent Roll'!$L5),AND(CI$6&gt;'Rent Roll'!$M19,CI$6&lt;='Rent Roll'!$N19)),
IF('Rent Roll'!$S5='Data Validation'!$D$2,-SUMIF('Monthly Cash Flow'!$F$2:$EG$2,'Commercial Lease'!CI$3,'Monthly Cash Flow'!$F$37:$EG$37)*'Rent Roll'!$T5,
IF('Rent Roll'!$S5='Data Validation'!$D$3,('Rent Roll'!$D5*'Rent Roll'!#REF!)+(MAX(-SUMIF($C$96:$C$98,'Data Validation'!$M$2,'Commercial Lease'!CI$96:CI$98)-'Rent Roll'!$V5,0)*'Rent Roll'!$T5),
IF('Rent Roll'!$S5='Data Validation'!$D$4,'Rent Roll'!$D5*'Rent Roll'!#REF!,
('Rent Roll'!$D5*'Rent Roll'!#REF!)+(SUM((MAX(--SUMIF($D$96:$D$98,'Data Validation'!$M$2,'Commercial Lease'!CI$96:CI$98)-'Rent Roll'!$V5,0)),
(MAX(-SUMIF('Monthly Cash Flow'!$F$2:$EG$2,'Commercial Lease'!CI$3,'Monthly Cash Flow'!$F$25:$EG$25)-'Rent Roll'!#REF!,0)),
(MAX(-SUMIF('Monthly Cash Flow'!$F$2:$EG$2,'Commercial Lease'!CI$3,'Monthly Cash Flow'!$F$26:$EG$36)-'Rent Roll'!#REF!,0)))*'Rent Roll'!$T5)))),"-"),"-")</f>
        <v>-</v>
      </c>
      <c r="CJ39" s="227" t="str">
        <f>IF('Commercial Lease'!CJ$4='Rent Roll'!$U5,
IF(OR(AND(CJ$6&gt;'Rent Roll'!$K5,CJ$6&lt;='Rent Roll'!$L5),AND(CJ$6&gt;'Rent Roll'!$M19,CJ$6&lt;='Rent Roll'!$N19)),
IF('Rent Roll'!$S5='Data Validation'!$D$2,-SUMIF('Monthly Cash Flow'!$F$2:$EG$2,'Commercial Lease'!CJ$3,'Monthly Cash Flow'!$F$37:$EG$37)*'Rent Roll'!$T5,
IF('Rent Roll'!$S5='Data Validation'!$D$3,('Rent Roll'!$D5*'Rent Roll'!#REF!)+(MAX(-SUMIF($C$96:$C$98,'Data Validation'!$M$2,'Commercial Lease'!CJ$96:CJ$98)-'Rent Roll'!$V5,0)*'Rent Roll'!$T5),
IF('Rent Roll'!$S5='Data Validation'!$D$4,'Rent Roll'!$D5*'Rent Roll'!#REF!,
('Rent Roll'!$D5*'Rent Roll'!#REF!)+(SUM((MAX(--SUMIF($D$96:$D$98,'Data Validation'!$M$2,'Commercial Lease'!CJ$96:CJ$98)-'Rent Roll'!$V5,0)),
(MAX(-SUMIF('Monthly Cash Flow'!$F$2:$EG$2,'Commercial Lease'!CJ$3,'Monthly Cash Flow'!$F$25:$EG$25)-'Rent Roll'!#REF!,0)),
(MAX(-SUMIF('Monthly Cash Flow'!$F$2:$EG$2,'Commercial Lease'!CJ$3,'Monthly Cash Flow'!$F$26:$EG$36)-'Rent Roll'!#REF!,0)))*'Rent Roll'!$T5)))),"-"),"-")</f>
        <v>-</v>
      </c>
      <c r="CK39" s="227" t="str">
        <f>IF('Commercial Lease'!CK$4='Rent Roll'!$U5,
IF(OR(AND(CK$6&gt;'Rent Roll'!$K5,CK$6&lt;='Rent Roll'!$L5),AND(CK$6&gt;'Rent Roll'!$M19,CK$6&lt;='Rent Roll'!$N19)),
IF('Rent Roll'!$S5='Data Validation'!$D$2,-SUMIF('Monthly Cash Flow'!$F$2:$EG$2,'Commercial Lease'!CK$3,'Monthly Cash Flow'!$F$37:$EG$37)*'Rent Roll'!$T5,
IF('Rent Roll'!$S5='Data Validation'!$D$3,('Rent Roll'!$D5*'Rent Roll'!#REF!)+(MAX(-SUMIF($C$96:$C$98,'Data Validation'!$M$2,'Commercial Lease'!CK$96:CK$98)-'Rent Roll'!$V5,0)*'Rent Roll'!$T5),
IF('Rent Roll'!$S5='Data Validation'!$D$4,'Rent Roll'!$D5*'Rent Roll'!#REF!,
('Rent Roll'!$D5*'Rent Roll'!#REF!)+(SUM((MAX(--SUMIF($D$96:$D$98,'Data Validation'!$M$2,'Commercial Lease'!CK$96:CK$98)-'Rent Roll'!$V5,0)),
(MAX(-SUMIF('Monthly Cash Flow'!$F$2:$EG$2,'Commercial Lease'!CK$3,'Monthly Cash Flow'!$F$25:$EG$25)-'Rent Roll'!#REF!,0)),
(MAX(-SUMIF('Monthly Cash Flow'!$F$2:$EG$2,'Commercial Lease'!CK$3,'Monthly Cash Flow'!$F$26:$EG$36)-'Rent Roll'!#REF!,0)))*'Rent Roll'!$T5)))),"-"),"-")</f>
        <v>-</v>
      </c>
      <c r="CL39" s="227" t="str">
        <f>IF('Commercial Lease'!CL$4='Rent Roll'!$U5,
IF(OR(AND(CL$6&gt;'Rent Roll'!$K5,CL$6&lt;='Rent Roll'!$L5),AND(CL$6&gt;'Rent Roll'!$M19,CL$6&lt;='Rent Roll'!$N19)),
IF('Rent Roll'!$S5='Data Validation'!$D$2,-SUMIF('Monthly Cash Flow'!$F$2:$EG$2,'Commercial Lease'!CL$3,'Monthly Cash Flow'!$F$37:$EG$37)*'Rent Roll'!$T5,
IF('Rent Roll'!$S5='Data Validation'!$D$3,('Rent Roll'!$D5*'Rent Roll'!#REF!)+(MAX(-SUMIF($C$96:$C$98,'Data Validation'!$M$2,'Commercial Lease'!CL$96:CL$98)-'Rent Roll'!$V5,0)*'Rent Roll'!$T5),
IF('Rent Roll'!$S5='Data Validation'!$D$4,'Rent Roll'!$D5*'Rent Roll'!#REF!,
('Rent Roll'!$D5*'Rent Roll'!#REF!)+(SUM((MAX(--SUMIF($D$96:$D$98,'Data Validation'!$M$2,'Commercial Lease'!CL$96:CL$98)-'Rent Roll'!$V5,0)),
(MAX(-SUMIF('Monthly Cash Flow'!$F$2:$EG$2,'Commercial Lease'!CL$3,'Monthly Cash Flow'!$F$25:$EG$25)-'Rent Roll'!#REF!,0)),
(MAX(-SUMIF('Monthly Cash Flow'!$F$2:$EG$2,'Commercial Lease'!CL$3,'Monthly Cash Flow'!$F$26:$EG$36)-'Rent Roll'!#REF!,0)))*'Rent Roll'!$T5)))),"-"),"-")</f>
        <v>-</v>
      </c>
      <c r="CM39" s="227" t="str">
        <f>IF('Commercial Lease'!CM$4='Rent Roll'!$U5,
IF(OR(AND(CM$6&gt;'Rent Roll'!$K5,CM$6&lt;='Rent Roll'!$L5),AND(CM$6&gt;'Rent Roll'!$M19,CM$6&lt;='Rent Roll'!$N19)),
IF('Rent Roll'!$S5='Data Validation'!$D$2,-SUMIF('Monthly Cash Flow'!$F$2:$EG$2,'Commercial Lease'!CM$3,'Monthly Cash Flow'!$F$37:$EG$37)*'Rent Roll'!$T5,
IF('Rent Roll'!$S5='Data Validation'!$D$3,('Rent Roll'!$D5*'Rent Roll'!#REF!)+(MAX(-SUMIF($C$96:$C$98,'Data Validation'!$M$2,'Commercial Lease'!CM$96:CM$98)-'Rent Roll'!$V5,0)*'Rent Roll'!$T5),
IF('Rent Roll'!$S5='Data Validation'!$D$4,'Rent Roll'!$D5*'Rent Roll'!#REF!,
('Rent Roll'!$D5*'Rent Roll'!#REF!)+(SUM((MAX(--SUMIF($D$96:$D$98,'Data Validation'!$M$2,'Commercial Lease'!CM$96:CM$98)-'Rent Roll'!$V5,0)),
(MAX(-SUMIF('Monthly Cash Flow'!$F$2:$EG$2,'Commercial Lease'!CM$3,'Monthly Cash Flow'!$F$25:$EG$25)-'Rent Roll'!#REF!,0)),
(MAX(-SUMIF('Monthly Cash Flow'!$F$2:$EG$2,'Commercial Lease'!CM$3,'Monthly Cash Flow'!$F$26:$EG$36)-'Rent Roll'!#REF!,0)))*'Rent Roll'!$T5)))),"-"),"-")</f>
        <v>-</v>
      </c>
      <c r="CN39" s="227" t="str">
        <f>IF('Commercial Lease'!CN$4='Rent Roll'!$U5,
IF(OR(AND(CN$6&gt;'Rent Roll'!$K5,CN$6&lt;='Rent Roll'!$L5),AND(CN$6&gt;'Rent Roll'!$M19,CN$6&lt;='Rent Roll'!$N19)),
IF('Rent Roll'!$S5='Data Validation'!$D$2,-SUMIF('Monthly Cash Flow'!$F$2:$EG$2,'Commercial Lease'!CN$3,'Monthly Cash Flow'!$F$37:$EG$37)*'Rent Roll'!$T5,
IF('Rent Roll'!$S5='Data Validation'!$D$3,('Rent Roll'!$D5*'Rent Roll'!#REF!)+(MAX(-SUMIF($C$96:$C$98,'Data Validation'!$M$2,'Commercial Lease'!CN$96:CN$98)-'Rent Roll'!$V5,0)*'Rent Roll'!$T5),
IF('Rent Roll'!$S5='Data Validation'!$D$4,'Rent Roll'!$D5*'Rent Roll'!#REF!,
('Rent Roll'!$D5*'Rent Roll'!#REF!)+(SUM((MAX(--SUMIF($D$96:$D$98,'Data Validation'!$M$2,'Commercial Lease'!CN$96:CN$98)-'Rent Roll'!$V5,0)),
(MAX(-SUMIF('Monthly Cash Flow'!$F$2:$EG$2,'Commercial Lease'!CN$3,'Monthly Cash Flow'!$F$25:$EG$25)-'Rent Roll'!#REF!,0)),
(MAX(-SUMIF('Monthly Cash Flow'!$F$2:$EG$2,'Commercial Lease'!CN$3,'Monthly Cash Flow'!$F$26:$EG$36)-'Rent Roll'!#REF!,0)))*'Rent Roll'!$T5)))),"-"),"-")</f>
        <v>-</v>
      </c>
      <c r="CO39" s="227" t="str">
        <f>IF('Commercial Lease'!CO$4='Rent Roll'!$U5,
IF(OR(AND(CO$6&gt;'Rent Roll'!$K5,CO$6&lt;='Rent Roll'!$L5),AND(CO$6&gt;'Rent Roll'!$M19,CO$6&lt;='Rent Roll'!$N19)),
IF('Rent Roll'!$S5='Data Validation'!$D$2,-SUMIF('Monthly Cash Flow'!$F$2:$EG$2,'Commercial Lease'!CO$3,'Monthly Cash Flow'!$F$37:$EG$37)*'Rent Roll'!$T5,
IF('Rent Roll'!$S5='Data Validation'!$D$3,('Rent Roll'!$D5*'Rent Roll'!#REF!)+(MAX(-SUMIF($C$96:$C$98,'Data Validation'!$M$2,'Commercial Lease'!CO$96:CO$98)-'Rent Roll'!$V5,0)*'Rent Roll'!$T5),
IF('Rent Roll'!$S5='Data Validation'!$D$4,'Rent Roll'!$D5*'Rent Roll'!#REF!,
('Rent Roll'!$D5*'Rent Roll'!#REF!)+(SUM((MAX(--SUMIF($D$96:$D$98,'Data Validation'!$M$2,'Commercial Lease'!CO$96:CO$98)-'Rent Roll'!$V5,0)),
(MAX(-SUMIF('Monthly Cash Flow'!$F$2:$EG$2,'Commercial Lease'!CO$3,'Monthly Cash Flow'!$F$25:$EG$25)-'Rent Roll'!#REF!,0)),
(MAX(-SUMIF('Monthly Cash Flow'!$F$2:$EG$2,'Commercial Lease'!CO$3,'Monthly Cash Flow'!$F$26:$EG$36)-'Rent Roll'!#REF!,0)))*'Rent Roll'!$T5)))),"-"),"-")</f>
        <v>-</v>
      </c>
      <c r="CP39" s="227" t="str">
        <f>IF('Commercial Lease'!CP$4='Rent Roll'!$U5,
IF(OR(AND(CP$6&gt;'Rent Roll'!$K5,CP$6&lt;='Rent Roll'!$L5),AND(CP$6&gt;'Rent Roll'!$M19,CP$6&lt;='Rent Roll'!$N19)),
IF('Rent Roll'!$S5='Data Validation'!$D$2,-SUMIF('Monthly Cash Flow'!$F$2:$EG$2,'Commercial Lease'!CP$3,'Monthly Cash Flow'!$F$37:$EG$37)*'Rent Roll'!$T5,
IF('Rent Roll'!$S5='Data Validation'!$D$3,('Rent Roll'!$D5*'Rent Roll'!#REF!)+(MAX(-SUMIF($C$96:$C$98,'Data Validation'!$M$2,'Commercial Lease'!CP$96:CP$98)-'Rent Roll'!$V5,0)*'Rent Roll'!$T5),
IF('Rent Roll'!$S5='Data Validation'!$D$4,'Rent Roll'!$D5*'Rent Roll'!#REF!,
('Rent Roll'!$D5*'Rent Roll'!#REF!)+(SUM((MAX(--SUMIF($D$96:$D$98,'Data Validation'!$M$2,'Commercial Lease'!CP$96:CP$98)-'Rent Roll'!$V5,0)),
(MAX(-SUMIF('Monthly Cash Flow'!$F$2:$EG$2,'Commercial Lease'!CP$3,'Monthly Cash Flow'!$F$25:$EG$25)-'Rent Roll'!#REF!,0)),
(MAX(-SUMIF('Monthly Cash Flow'!$F$2:$EG$2,'Commercial Lease'!CP$3,'Monthly Cash Flow'!$F$26:$EG$36)-'Rent Roll'!#REF!,0)))*'Rent Roll'!$T5)))),"-"),"-")</f>
        <v>-</v>
      </c>
      <c r="CQ39" s="227" t="str">
        <f>IF('Commercial Lease'!CQ$4='Rent Roll'!$U5,
IF(OR(AND(CQ$6&gt;'Rent Roll'!$K5,CQ$6&lt;='Rent Roll'!$L5),AND(CQ$6&gt;'Rent Roll'!$M19,CQ$6&lt;='Rent Roll'!$N19)),
IF('Rent Roll'!$S5='Data Validation'!$D$2,-SUMIF('Monthly Cash Flow'!$F$2:$EG$2,'Commercial Lease'!CQ$3,'Monthly Cash Flow'!$F$37:$EG$37)*'Rent Roll'!$T5,
IF('Rent Roll'!$S5='Data Validation'!$D$3,('Rent Roll'!$D5*'Rent Roll'!#REF!)+(MAX(-SUMIF($C$96:$C$98,'Data Validation'!$M$2,'Commercial Lease'!CQ$96:CQ$98)-'Rent Roll'!$V5,0)*'Rent Roll'!$T5),
IF('Rent Roll'!$S5='Data Validation'!$D$4,'Rent Roll'!$D5*'Rent Roll'!#REF!,
('Rent Roll'!$D5*'Rent Roll'!#REF!)+(SUM((MAX(--SUMIF($D$96:$D$98,'Data Validation'!$M$2,'Commercial Lease'!CQ$96:CQ$98)-'Rent Roll'!$V5,0)),
(MAX(-SUMIF('Monthly Cash Flow'!$F$2:$EG$2,'Commercial Lease'!CQ$3,'Monthly Cash Flow'!$F$25:$EG$25)-'Rent Roll'!#REF!,0)),
(MAX(-SUMIF('Monthly Cash Flow'!$F$2:$EG$2,'Commercial Lease'!CQ$3,'Monthly Cash Flow'!$F$26:$EG$36)-'Rent Roll'!#REF!,0)))*'Rent Roll'!$T5)))),"-"),"-")</f>
        <v>-</v>
      </c>
      <c r="CR39" s="227" t="e">
        <f>IF('Commercial Lease'!CR$4='Rent Roll'!$U5,
IF(OR(AND(CR$6&gt;'Rent Roll'!$K5,CR$6&lt;='Rent Roll'!$L5),AND(CR$6&gt;'Rent Roll'!$M19,CR$6&lt;='Rent Roll'!$N19)),
IF('Rent Roll'!$S5='Data Validation'!$D$2,-SUMIF('Monthly Cash Flow'!$F$2:$EG$2,'Commercial Lease'!CR$3,'Monthly Cash Flow'!$F$37:$EG$37)*'Rent Roll'!$T5,
IF('Rent Roll'!$S5='Data Validation'!$D$3,('Rent Roll'!$D5*'Rent Roll'!#REF!)+(MAX(-SUMIF($C$96:$C$98,'Data Validation'!$M$2,'Commercial Lease'!CR$96:CR$98)-'Rent Roll'!$V5,0)*'Rent Roll'!$T5),
IF('Rent Roll'!$S5='Data Validation'!$D$4,'Rent Roll'!$D5*'Rent Roll'!#REF!,
('Rent Roll'!$D5*'Rent Roll'!#REF!)+(SUM((MAX(--SUMIF($D$96:$D$98,'Data Validation'!$M$2,'Commercial Lease'!CR$96:CR$98)-'Rent Roll'!$V5,0)),
(MAX(-SUMIF('Monthly Cash Flow'!$F$2:$EG$2,'Commercial Lease'!CR$3,'Monthly Cash Flow'!$F$25:$EG$25)-'Rent Roll'!#REF!,0)),
(MAX(-SUMIF('Monthly Cash Flow'!$F$2:$EG$2,'Commercial Lease'!CR$3,'Monthly Cash Flow'!$F$26:$EG$36)-'Rent Roll'!#REF!,0)))*'Rent Roll'!$T5)))),"-"),"-")</f>
        <v>#REF!</v>
      </c>
      <c r="CS39" s="227" t="str">
        <f>IF('Commercial Lease'!CS$4='Rent Roll'!$U5,
IF(OR(AND(CS$6&gt;'Rent Roll'!$K5,CS$6&lt;='Rent Roll'!$L5),AND(CS$6&gt;'Rent Roll'!$M19,CS$6&lt;='Rent Roll'!$N19)),
IF('Rent Roll'!$S5='Data Validation'!$D$2,-SUMIF('Monthly Cash Flow'!$F$2:$EG$2,'Commercial Lease'!CS$3,'Monthly Cash Flow'!$F$37:$EG$37)*'Rent Roll'!$T5,
IF('Rent Roll'!$S5='Data Validation'!$D$3,('Rent Roll'!$D5*'Rent Roll'!#REF!)+(MAX(-SUMIF($C$96:$C$98,'Data Validation'!$M$2,'Commercial Lease'!CS$96:CS$98)-'Rent Roll'!$V5,0)*'Rent Roll'!$T5),
IF('Rent Roll'!$S5='Data Validation'!$D$4,'Rent Roll'!$D5*'Rent Roll'!#REF!,
('Rent Roll'!$D5*'Rent Roll'!#REF!)+(SUM((MAX(--SUMIF($D$96:$D$98,'Data Validation'!$M$2,'Commercial Lease'!CS$96:CS$98)-'Rent Roll'!$V5,0)),
(MAX(-SUMIF('Monthly Cash Flow'!$F$2:$EG$2,'Commercial Lease'!CS$3,'Monthly Cash Flow'!$F$25:$EG$25)-'Rent Roll'!#REF!,0)),
(MAX(-SUMIF('Monthly Cash Flow'!$F$2:$EG$2,'Commercial Lease'!CS$3,'Monthly Cash Flow'!$F$26:$EG$36)-'Rent Roll'!#REF!,0)))*'Rent Roll'!$T5)))),"-"),"-")</f>
        <v>-</v>
      </c>
      <c r="CT39" s="227" t="str">
        <f>IF('Commercial Lease'!CT$4='Rent Roll'!$U5,
IF(OR(AND(CT$6&gt;'Rent Roll'!$K5,CT$6&lt;='Rent Roll'!$L5),AND(CT$6&gt;'Rent Roll'!$M19,CT$6&lt;='Rent Roll'!$N19)),
IF('Rent Roll'!$S5='Data Validation'!$D$2,-SUMIF('Monthly Cash Flow'!$F$2:$EG$2,'Commercial Lease'!CT$3,'Monthly Cash Flow'!$F$37:$EG$37)*'Rent Roll'!$T5,
IF('Rent Roll'!$S5='Data Validation'!$D$3,('Rent Roll'!$D5*'Rent Roll'!#REF!)+(MAX(-SUMIF($C$96:$C$98,'Data Validation'!$M$2,'Commercial Lease'!CT$96:CT$98)-'Rent Roll'!$V5,0)*'Rent Roll'!$T5),
IF('Rent Roll'!$S5='Data Validation'!$D$4,'Rent Roll'!$D5*'Rent Roll'!#REF!,
('Rent Roll'!$D5*'Rent Roll'!#REF!)+(SUM((MAX(--SUMIF($D$96:$D$98,'Data Validation'!$M$2,'Commercial Lease'!CT$96:CT$98)-'Rent Roll'!$V5,0)),
(MAX(-SUMIF('Monthly Cash Flow'!$F$2:$EG$2,'Commercial Lease'!CT$3,'Monthly Cash Flow'!$F$25:$EG$25)-'Rent Roll'!#REF!,0)),
(MAX(-SUMIF('Monthly Cash Flow'!$F$2:$EG$2,'Commercial Lease'!CT$3,'Monthly Cash Flow'!$F$26:$EG$36)-'Rent Roll'!#REF!,0)))*'Rent Roll'!$T5)))),"-"),"-")</f>
        <v>-</v>
      </c>
      <c r="CU39" s="227" t="str">
        <f>IF('Commercial Lease'!CU$4='Rent Roll'!$U5,
IF(OR(AND(CU$6&gt;'Rent Roll'!$K5,CU$6&lt;='Rent Roll'!$L5),AND(CU$6&gt;'Rent Roll'!$M19,CU$6&lt;='Rent Roll'!$N19)),
IF('Rent Roll'!$S5='Data Validation'!$D$2,-SUMIF('Monthly Cash Flow'!$F$2:$EG$2,'Commercial Lease'!CU$3,'Monthly Cash Flow'!$F$37:$EG$37)*'Rent Roll'!$T5,
IF('Rent Roll'!$S5='Data Validation'!$D$3,('Rent Roll'!$D5*'Rent Roll'!#REF!)+(MAX(-SUMIF($C$96:$C$98,'Data Validation'!$M$2,'Commercial Lease'!CU$96:CU$98)-'Rent Roll'!$V5,0)*'Rent Roll'!$T5),
IF('Rent Roll'!$S5='Data Validation'!$D$4,'Rent Roll'!$D5*'Rent Roll'!#REF!,
('Rent Roll'!$D5*'Rent Roll'!#REF!)+(SUM((MAX(--SUMIF($D$96:$D$98,'Data Validation'!$M$2,'Commercial Lease'!CU$96:CU$98)-'Rent Roll'!$V5,0)),
(MAX(-SUMIF('Monthly Cash Flow'!$F$2:$EG$2,'Commercial Lease'!CU$3,'Monthly Cash Flow'!$F$25:$EG$25)-'Rent Roll'!#REF!,0)),
(MAX(-SUMIF('Monthly Cash Flow'!$F$2:$EG$2,'Commercial Lease'!CU$3,'Monthly Cash Flow'!$F$26:$EG$36)-'Rent Roll'!#REF!,0)))*'Rent Roll'!$T5)))),"-"),"-")</f>
        <v>-</v>
      </c>
      <c r="CV39" s="227" t="str">
        <f>IF('Commercial Lease'!CV$4='Rent Roll'!$U5,
IF(OR(AND(CV$6&gt;'Rent Roll'!$K5,CV$6&lt;='Rent Roll'!$L5),AND(CV$6&gt;'Rent Roll'!$M19,CV$6&lt;='Rent Roll'!$N19)),
IF('Rent Roll'!$S5='Data Validation'!$D$2,-SUMIF('Monthly Cash Flow'!$F$2:$EG$2,'Commercial Lease'!CV$3,'Monthly Cash Flow'!$F$37:$EG$37)*'Rent Roll'!$T5,
IF('Rent Roll'!$S5='Data Validation'!$D$3,('Rent Roll'!$D5*'Rent Roll'!#REF!)+(MAX(-SUMIF($C$96:$C$98,'Data Validation'!$M$2,'Commercial Lease'!CV$96:CV$98)-'Rent Roll'!$V5,0)*'Rent Roll'!$T5),
IF('Rent Roll'!$S5='Data Validation'!$D$4,'Rent Roll'!$D5*'Rent Roll'!#REF!,
('Rent Roll'!$D5*'Rent Roll'!#REF!)+(SUM((MAX(--SUMIF($D$96:$D$98,'Data Validation'!$M$2,'Commercial Lease'!CV$96:CV$98)-'Rent Roll'!$V5,0)),
(MAX(-SUMIF('Monthly Cash Flow'!$F$2:$EG$2,'Commercial Lease'!CV$3,'Monthly Cash Flow'!$F$25:$EG$25)-'Rent Roll'!#REF!,0)),
(MAX(-SUMIF('Monthly Cash Flow'!$F$2:$EG$2,'Commercial Lease'!CV$3,'Monthly Cash Flow'!$F$26:$EG$36)-'Rent Roll'!#REF!,0)))*'Rent Roll'!$T5)))),"-"),"-")</f>
        <v>-</v>
      </c>
      <c r="CW39" s="227" t="str">
        <f>IF('Commercial Lease'!CW$4='Rent Roll'!$U5,
IF(OR(AND(CW$6&gt;'Rent Roll'!$K5,CW$6&lt;='Rent Roll'!$L5),AND(CW$6&gt;'Rent Roll'!$M19,CW$6&lt;='Rent Roll'!$N19)),
IF('Rent Roll'!$S5='Data Validation'!$D$2,-SUMIF('Monthly Cash Flow'!$F$2:$EG$2,'Commercial Lease'!CW$3,'Monthly Cash Flow'!$F$37:$EG$37)*'Rent Roll'!$T5,
IF('Rent Roll'!$S5='Data Validation'!$D$3,('Rent Roll'!$D5*'Rent Roll'!#REF!)+(MAX(-SUMIF($C$96:$C$98,'Data Validation'!$M$2,'Commercial Lease'!CW$96:CW$98)-'Rent Roll'!$V5,0)*'Rent Roll'!$T5),
IF('Rent Roll'!$S5='Data Validation'!$D$4,'Rent Roll'!$D5*'Rent Roll'!#REF!,
('Rent Roll'!$D5*'Rent Roll'!#REF!)+(SUM((MAX(--SUMIF($D$96:$D$98,'Data Validation'!$M$2,'Commercial Lease'!CW$96:CW$98)-'Rent Roll'!$V5,0)),
(MAX(-SUMIF('Monthly Cash Flow'!$F$2:$EG$2,'Commercial Lease'!CW$3,'Monthly Cash Flow'!$F$25:$EG$25)-'Rent Roll'!#REF!,0)),
(MAX(-SUMIF('Monthly Cash Flow'!$F$2:$EG$2,'Commercial Lease'!CW$3,'Monthly Cash Flow'!$F$26:$EG$36)-'Rent Roll'!#REF!,0)))*'Rent Roll'!$T5)))),"-"),"-")</f>
        <v>-</v>
      </c>
      <c r="CX39" s="227" t="str">
        <f>IF('Commercial Lease'!CX$4='Rent Roll'!$U5,
IF(OR(AND(CX$6&gt;'Rent Roll'!$K5,CX$6&lt;='Rent Roll'!$L5),AND(CX$6&gt;'Rent Roll'!$M19,CX$6&lt;='Rent Roll'!$N19)),
IF('Rent Roll'!$S5='Data Validation'!$D$2,-SUMIF('Monthly Cash Flow'!$F$2:$EG$2,'Commercial Lease'!CX$3,'Monthly Cash Flow'!$F$37:$EG$37)*'Rent Roll'!$T5,
IF('Rent Roll'!$S5='Data Validation'!$D$3,('Rent Roll'!$D5*'Rent Roll'!#REF!)+(MAX(-SUMIF($C$96:$C$98,'Data Validation'!$M$2,'Commercial Lease'!CX$96:CX$98)-'Rent Roll'!$V5,0)*'Rent Roll'!$T5),
IF('Rent Roll'!$S5='Data Validation'!$D$4,'Rent Roll'!$D5*'Rent Roll'!#REF!,
('Rent Roll'!$D5*'Rent Roll'!#REF!)+(SUM((MAX(--SUMIF($D$96:$D$98,'Data Validation'!$M$2,'Commercial Lease'!CX$96:CX$98)-'Rent Roll'!$V5,0)),
(MAX(-SUMIF('Monthly Cash Flow'!$F$2:$EG$2,'Commercial Lease'!CX$3,'Monthly Cash Flow'!$F$25:$EG$25)-'Rent Roll'!#REF!,0)),
(MAX(-SUMIF('Monthly Cash Flow'!$F$2:$EG$2,'Commercial Lease'!CX$3,'Monthly Cash Flow'!$F$26:$EG$36)-'Rent Roll'!#REF!,0)))*'Rent Roll'!$T5)))),"-"),"-")</f>
        <v>-</v>
      </c>
      <c r="CY39" s="227" t="str">
        <f>IF('Commercial Lease'!CY$4='Rent Roll'!$U5,
IF(OR(AND(CY$6&gt;'Rent Roll'!$K5,CY$6&lt;='Rent Roll'!$L5),AND(CY$6&gt;'Rent Roll'!$M19,CY$6&lt;='Rent Roll'!$N19)),
IF('Rent Roll'!$S5='Data Validation'!$D$2,-SUMIF('Monthly Cash Flow'!$F$2:$EG$2,'Commercial Lease'!CY$3,'Monthly Cash Flow'!$F$37:$EG$37)*'Rent Roll'!$T5,
IF('Rent Roll'!$S5='Data Validation'!$D$3,('Rent Roll'!$D5*'Rent Roll'!#REF!)+(MAX(-SUMIF($C$96:$C$98,'Data Validation'!$M$2,'Commercial Lease'!CY$96:CY$98)-'Rent Roll'!$V5,0)*'Rent Roll'!$T5),
IF('Rent Roll'!$S5='Data Validation'!$D$4,'Rent Roll'!$D5*'Rent Roll'!#REF!,
('Rent Roll'!$D5*'Rent Roll'!#REF!)+(SUM((MAX(--SUMIF($D$96:$D$98,'Data Validation'!$M$2,'Commercial Lease'!CY$96:CY$98)-'Rent Roll'!$V5,0)),
(MAX(-SUMIF('Monthly Cash Flow'!$F$2:$EG$2,'Commercial Lease'!CY$3,'Monthly Cash Flow'!$F$25:$EG$25)-'Rent Roll'!#REF!,0)),
(MAX(-SUMIF('Monthly Cash Flow'!$F$2:$EG$2,'Commercial Lease'!CY$3,'Monthly Cash Flow'!$F$26:$EG$36)-'Rent Roll'!#REF!,0)))*'Rent Roll'!$T5)))),"-"),"-")</f>
        <v>-</v>
      </c>
      <c r="CZ39" s="227" t="str">
        <f>IF('Commercial Lease'!CZ$4='Rent Roll'!$U5,
IF(OR(AND(CZ$6&gt;'Rent Roll'!$K5,CZ$6&lt;='Rent Roll'!$L5),AND(CZ$6&gt;'Rent Roll'!$M19,CZ$6&lt;='Rent Roll'!$N19)),
IF('Rent Roll'!$S5='Data Validation'!$D$2,-SUMIF('Monthly Cash Flow'!$F$2:$EG$2,'Commercial Lease'!CZ$3,'Monthly Cash Flow'!$F$37:$EG$37)*'Rent Roll'!$T5,
IF('Rent Roll'!$S5='Data Validation'!$D$3,('Rent Roll'!$D5*'Rent Roll'!#REF!)+(MAX(-SUMIF($C$96:$C$98,'Data Validation'!$M$2,'Commercial Lease'!CZ$96:CZ$98)-'Rent Roll'!$V5,0)*'Rent Roll'!$T5),
IF('Rent Roll'!$S5='Data Validation'!$D$4,'Rent Roll'!$D5*'Rent Roll'!#REF!,
('Rent Roll'!$D5*'Rent Roll'!#REF!)+(SUM((MAX(--SUMIF($D$96:$D$98,'Data Validation'!$M$2,'Commercial Lease'!CZ$96:CZ$98)-'Rent Roll'!$V5,0)),
(MAX(-SUMIF('Monthly Cash Flow'!$F$2:$EG$2,'Commercial Lease'!CZ$3,'Monthly Cash Flow'!$F$25:$EG$25)-'Rent Roll'!#REF!,0)),
(MAX(-SUMIF('Monthly Cash Flow'!$F$2:$EG$2,'Commercial Lease'!CZ$3,'Monthly Cash Flow'!$F$26:$EG$36)-'Rent Roll'!#REF!,0)))*'Rent Roll'!$T5)))),"-"),"-")</f>
        <v>-</v>
      </c>
      <c r="DA39" s="227" t="str">
        <f>IF('Commercial Lease'!DA$4='Rent Roll'!$U5,
IF(OR(AND(DA$6&gt;'Rent Roll'!$K5,DA$6&lt;='Rent Roll'!$L5),AND(DA$6&gt;'Rent Roll'!$M19,DA$6&lt;='Rent Roll'!$N19)),
IF('Rent Roll'!$S5='Data Validation'!$D$2,-SUMIF('Monthly Cash Flow'!$F$2:$EG$2,'Commercial Lease'!DA$3,'Monthly Cash Flow'!$F$37:$EG$37)*'Rent Roll'!$T5,
IF('Rent Roll'!$S5='Data Validation'!$D$3,('Rent Roll'!$D5*'Rent Roll'!#REF!)+(MAX(-SUMIF($C$96:$C$98,'Data Validation'!$M$2,'Commercial Lease'!DA$96:DA$98)-'Rent Roll'!$V5,0)*'Rent Roll'!$T5),
IF('Rent Roll'!$S5='Data Validation'!$D$4,'Rent Roll'!$D5*'Rent Roll'!#REF!,
('Rent Roll'!$D5*'Rent Roll'!#REF!)+(SUM((MAX(--SUMIF($D$96:$D$98,'Data Validation'!$M$2,'Commercial Lease'!DA$96:DA$98)-'Rent Roll'!$V5,0)),
(MAX(-SUMIF('Monthly Cash Flow'!$F$2:$EG$2,'Commercial Lease'!DA$3,'Monthly Cash Flow'!$F$25:$EG$25)-'Rent Roll'!#REF!,0)),
(MAX(-SUMIF('Monthly Cash Flow'!$F$2:$EG$2,'Commercial Lease'!DA$3,'Monthly Cash Flow'!$F$26:$EG$36)-'Rent Roll'!#REF!,0)))*'Rent Roll'!$T5)))),"-"),"-")</f>
        <v>-</v>
      </c>
      <c r="DB39" s="227" t="str">
        <f>IF('Commercial Lease'!DB$4='Rent Roll'!$U5,
IF(OR(AND(DB$6&gt;'Rent Roll'!$K5,DB$6&lt;='Rent Roll'!$L5),AND(DB$6&gt;'Rent Roll'!$M19,DB$6&lt;='Rent Roll'!$N19)),
IF('Rent Roll'!$S5='Data Validation'!$D$2,-SUMIF('Monthly Cash Flow'!$F$2:$EG$2,'Commercial Lease'!DB$3,'Monthly Cash Flow'!$F$37:$EG$37)*'Rent Roll'!$T5,
IF('Rent Roll'!$S5='Data Validation'!$D$3,('Rent Roll'!$D5*'Rent Roll'!#REF!)+(MAX(-SUMIF($C$96:$C$98,'Data Validation'!$M$2,'Commercial Lease'!DB$96:DB$98)-'Rent Roll'!$V5,0)*'Rent Roll'!$T5),
IF('Rent Roll'!$S5='Data Validation'!$D$4,'Rent Roll'!$D5*'Rent Roll'!#REF!,
('Rent Roll'!$D5*'Rent Roll'!#REF!)+(SUM((MAX(--SUMIF($D$96:$D$98,'Data Validation'!$M$2,'Commercial Lease'!DB$96:DB$98)-'Rent Roll'!$V5,0)),
(MAX(-SUMIF('Monthly Cash Flow'!$F$2:$EG$2,'Commercial Lease'!DB$3,'Monthly Cash Flow'!$F$25:$EG$25)-'Rent Roll'!#REF!,0)),
(MAX(-SUMIF('Monthly Cash Flow'!$F$2:$EG$2,'Commercial Lease'!DB$3,'Monthly Cash Flow'!$F$26:$EG$36)-'Rent Roll'!#REF!,0)))*'Rent Roll'!$T5)))),"-"),"-")</f>
        <v>-</v>
      </c>
      <c r="DC39" s="227" t="str">
        <f>IF('Commercial Lease'!DC$4='Rent Roll'!$U5,
IF(OR(AND(DC$6&gt;'Rent Roll'!$K5,DC$6&lt;='Rent Roll'!$L5),AND(DC$6&gt;'Rent Roll'!$M19,DC$6&lt;='Rent Roll'!$N19)),
IF('Rent Roll'!$S5='Data Validation'!$D$2,-SUMIF('Monthly Cash Flow'!$F$2:$EG$2,'Commercial Lease'!DC$3,'Monthly Cash Flow'!$F$37:$EG$37)*'Rent Roll'!$T5,
IF('Rent Roll'!$S5='Data Validation'!$D$3,('Rent Roll'!$D5*'Rent Roll'!#REF!)+(MAX(-SUMIF($C$96:$C$98,'Data Validation'!$M$2,'Commercial Lease'!DC$96:DC$98)-'Rent Roll'!$V5,0)*'Rent Roll'!$T5),
IF('Rent Roll'!$S5='Data Validation'!$D$4,'Rent Roll'!$D5*'Rent Roll'!#REF!,
('Rent Roll'!$D5*'Rent Roll'!#REF!)+(SUM((MAX(--SUMIF($D$96:$D$98,'Data Validation'!$M$2,'Commercial Lease'!DC$96:DC$98)-'Rent Roll'!$V5,0)),
(MAX(-SUMIF('Monthly Cash Flow'!$F$2:$EG$2,'Commercial Lease'!DC$3,'Monthly Cash Flow'!$F$25:$EG$25)-'Rent Roll'!#REF!,0)),
(MAX(-SUMIF('Monthly Cash Flow'!$F$2:$EG$2,'Commercial Lease'!DC$3,'Monthly Cash Flow'!$F$26:$EG$36)-'Rent Roll'!#REF!,0)))*'Rent Roll'!$T5)))),"-"),"-")</f>
        <v>-</v>
      </c>
      <c r="DD39" s="227" t="e">
        <f>IF('Commercial Lease'!DD$4='Rent Roll'!$U5,
IF(OR(AND(DD$6&gt;'Rent Roll'!$K5,DD$6&lt;='Rent Roll'!$L5),AND(DD$6&gt;'Rent Roll'!$M19,DD$6&lt;='Rent Roll'!$N19)),
IF('Rent Roll'!$S5='Data Validation'!$D$2,-SUMIF('Monthly Cash Flow'!$F$2:$EG$2,'Commercial Lease'!DD$3,'Monthly Cash Flow'!$F$37:$EG$37)*'Rent Roll'!$T5,
IF('Rent Roll'!$S5='Data Validation'!$D$3,('Rent Roll'!$D5*'Rent Roll'!#REF!)+(MAX(-SUMIF($C$96:$C$98,'Data Validation'!$M$2,'Commercial Lease'!DD$96:DD$98)-'Rent Roll'!$V5,0)*'Rent Roll'!$T5),
IF('Rent Roll'!$S5='Data Validation'!$D$4,'Rent Roll'!$D5*'Rent Roll'!#REF!,
('Rent Roll'!$D5*'Rent Roll'!#REF!)+(SUM((MAX(--SUMIF($D$96:$D$98,'Data Validation'!$M$2,'Commercial Lease'!DD$96:DD$98)-'Rent Roll'!$V5,0)),
(MAX(-SUMIF('Monthly Cash Flow'!$F$2:$EG$2,'Commercial Lease'!DD$3,'Monthly Cash Flow'!$F$25:$EG$25)-'Rent Roll'!#REF!,0)),
(MAX(-SUMIF('Monthly Cash Flow'!$F$2:$EG$2,'Commercial Lease'!DD$3,'Monthly Cash Flow'!$F$26:$EG$36)-'Rent Roll'!#REF!,0)))*'Rent Roll'!$T5)))),"-"),"-")</f>
        <v>#REF!</v>
      </c>
      <c r="DE39" s="227" t="str">
        <f>IF('Commercial Lease'!DE$4='Rent Roll'!$U5,
IF(OR(AND(DE$6&gt;'Rent Roll'!$K5,DE$6&lt;='Rent Roll'!$L5),AND(DE$6&gt;'Rent Roll'!$M19,DE$6&lt;='Rent Roll'!$N19)),
IF('Rent Roll'!$S5='Data Validation'!$D$2,-SUMIF('Monthly Cash Flow'!$F$2:$EG$2,'Commercial Lease'!DE$3,'Monthly Cash Flow'!$F$37:$EG$37)*'Rent Roll'!$T5,
IF('Rent Roll'!$S5='Data Validation'!$D$3,('Rent Roll'!$D5*'Rent Roll'!#REF!)+(MAX(-SUMIF($C$96:$C$98,'Data Validation'!$M$2,'Commercial Lease'!DE$96:DE$98)-'Rent Roll'!$V5,0)*'Rent Roll'!$T5),
IF('Rent Roll'!$S5='Data Validation'!$D$4,'Rent Roll'!$D5*'Rent Roll'!#REF!,
('Rent Roll'!$D5*'Rent Roll'!#REF!)+(SUM((MAX(--SUMIF($D$96:$D$98,'Data Validation'!$M$2,'Commercial Lease'!DE$96:DE$98)-'Rent Roll'!$V5,0)),
(MAX(-SUMIF('Monthly Cash Flow'!$F$2:$EG$2,'Commercial Lease'!DE$3,'Monthly Cash Flow'!$F$25:$EG$25)-'Rent Roll'!#REF!,0)),
(MAX(-SUMIF('Monthly Cash Flow'!$F$2:$EG$2,'Commercial Lease'!DE$3,'Monthly Cash Flow'!$F$26:$EG$36)-'Rent Roll'!#REF!,0)))*'Rent Roll'!$T5)))),"-"),"-")</f>
        <v>-</v>
      </c>
      <c r="DF39" s="227" t="str">
        <f>IF('Commercial Lease'!DF$4='Rent Roll'!$U5,
IF(OR(AND(DF$6&gt;'Rent Roll'!$K5,DF$6&lt;='Rent Roll'!$L5),AND(DF$6&gt;'Rent Roll'!$M19,DF$6&lt;='Rent Roll'!$N19)),
IF('Rent Roll'!$S5='Data Validation'!$D$2,-SUMIF('Monthly Cash Flow'!$F$2:$EG$2,'Commercial Lease'!DF$3,'Monthly Cash Flow'!$F$37:$EG$37)*'Rent Roll'!$T5,
IF('Rent Roll'!$S5='Data Validation'!$D$3,('Rent Roll'!$D5*'Rent Roll'!#REF!)+(MAX(-SUMIF($C$96:$C$98,'Data Validation'!$M$2,'Commercial Lease'!DF$96:DF$98)-'Rent Roll'!$V5,0)*'Rent Roll'!$T5),
IF('Rent Roll'!$S5='Data Validation'!$D$4,'Rent Roll'!$D5*'Rent Roll'!#REF!,
('Rent Roll'!$D5*'Rent Roll'!#REF!)+(SUM((MAX(--SUMIF($D$96:$D$98,'Data Validation'!$M$2,'Commercial Lease'!DF$96:DF$98)-'Rent Roll'!$V5,0)),
(MAX(-SUMIF('Monthly Cash Flow'!$F$2:$EG$2,'Commercial Lease'!DF$3,'Monthly Cash Flow'!$F$25:$EG$25)-'Rent Roll'!#REF!,0)),
(MAX(-SUMIF('Monthly Cash Flow'!$F$2:$EG$2,'Commercial Lease'!DF$3,'Monthly Cash Flow'!$F$26:$EG$36)-'Rent Roll'!#REF!,0)))*'Rent Roll'!$T5)))),"-"),"-")</f>
        <v>-</v>
      </c>
      <c r="DG39" s="227" t="str">
        <f>IF('Commercial Lease'!DG$4='Rent Roll'!$U5,
IF(OR(AND(DG$6&gt;'Rent Roll'!$K5,DG$6&lt;='Rent Roll'!$L5),AND(DG$6&gt;'Rent Roll'!$M19,DG$6&lt;='Rent Roll'!$N19)),
IF('Rent Roll'!$S5='Data Validation'!$D$2,-SUMIF('Monthly Cash Flow'!$F$2:$EG$2,'Commercial Lease'!DG$3,'Monthly Cash Flow'!$F$37:$EG$37)*'Rent Roll'!$T5,
IF('Rent Roll'!$S5='Data Validation'!$D$3,('Rent Roll'!$D5*'Rent Roll'!#REF!)+(MAX(-SUMIF($C$96:$C$98,'Data Validation'!$M$2,'Commercial Lease'!DG$96:DG$98)-'Rent Roll'!$V5,0)*'Rent Roll'!$T5),
IF('Rent Roll'!$S5='Data Validation'!$D$4,'Rent Roll'!$D5*'Rent Roll'!#REF!,
('Rent Roll'!$D5*'Rent Roll'!#REF!)+(SUM((MAX(--SUMIF($D$96:$D$98,'Data Validation'!$M$2,'Commercial Lease'!DG$96:DG$98)-'Rent Roll'!$V5,0)),
(MAX(-SUMIF('Monthly Cash Flow'!$F$2:$EG$2,'Commercial Lease'!DG$3,'Monthly Cash Flow'!$F$25:$EG$25)-'Rent Roll'!#REF!,0)),
(MAX(-SUMIF('Monthly Cash Flow'!$F$2:$EG$2,'Commercial Lease'!DG$3,'Monthly Cash Flow'!$F$26:$EG$36)-'Rent Roll'!#REF!,0)))*'Rent Roll'!$T5)))),"-"),"-")</f>
        <v>-</v>
      </c>
      <c r="DH39" s="227" t="str">
        <f>IF('Commercial Lease'!DH$4='Rent Roll'!$U5,
IF(OR(AND(DH$6&gt;'Rent Roll'!$K5,DH$6&lt;='Rent Roll'!$L5),AND(DH$6&gt;'Rent Roll'!$M19,DH$6&lt;='Rent Roll'!$N19)),
IF('Rent Roll'!$S5='Data Validation'!$D$2,-SUMIF('Monthly Cash Flow'!$F$2:$EG$2,'Commercial Lease'!DH$3,'Monthly Cash Flow'!$F$37:$EG$37)*'Rent Roll'!$T5,
IF('Rent Roll'!$S5='Data Validation'!$D$3,('Rent Roll'!$D5*'Rent Roll'!#REF!)+(MAX(-SUMIF($C$96:$C$98,'Data Validation'!$M$2,'Commercial Lease'!DH$96:DH$98)-'Rent Roll'!$V5,0)*'Rent Roll'!$T5),
IF('Rent Roll'!$S5='Data Validation'!$D$4,'Rent Roll'!$D5*'Rent Roll'!#REF!,
('Rent Roll'!$D5*'Rent Roll'!#REF!)+(SUM((MAX(--SUMIF($D$96:$D$98,'Data Validation'!$M$2,'Commercial Lease'!DH$96:DH$98)-'Rent Roll'!$V5,0)),
(MAX(-SUMIF('Monthly Cash Flow'!$F$2:$EG$2,'Commercial Lease'!DH$3,'Monthly Cash Flow'!$F$25:$EG$25)-'Rent Roll'!#REF!,0)),
(MAX(-SUMIF('Monthly Cash Flow'!$F$2:$EG$2,'Commercial Lease'!DH$3,'Monthly Cash Flow'!$F$26:$EG$36)-'Rent Roll'!#REF!,0)))*'Rent Roll'!$T5)))),"-"),"-")</f>
        <v>-</v>
      </c>
      <c r="DI39" s="227" t="str">
        <f>IF('Commercial Lease'!DI$4='Rent Roll'!$U5,
IF(OR(AND(DI$6&gt;'Rent Roll'!$K5,DI$6&lt;='Rent Roll'!$L5),AND(DI$6&gt;'Rent Roll'!$M19,DI$6&lt;='Rent Roll'!$N19)),
IF('Rent Roll'!$S5='Data Validation'!$D$2,-SUMIF('Monthly Cash Flow'!$F$2:$EG$2,'Commercial Lease'!DI$3,'Monthly Cash Flow'!$F$37:$EG$37)*'Rent Roll'!$T5,
IF('Rent Roll'!$S5='Data Validation'!$D$3,('Rent Roll'!$D5*'Rent Roll'!#REF!)+(MAX(-SUMIF($C$96:$C$98,'Data Validation'!$M$2,'Commercial Lease'!DI$96:DI$98)-'Rent Roll'!$V5,0)*'Rent Roll'!$T5),
IF('Rent Roll'!$S5='Data Validation'!$D$4,'Rent Roll'!$D5*'Rent Roll'!#REF!,
('Rent Roll'!$D5*'Rent Roll'!#REF!)+(SUM((MAX(--SUMIF($D$96:$D$98,'Data Validation'!$M$2,'Commercial Lease'!DI$96:DI$98)-'Rent Roll'!$V5,0)),
(MAX(-SUMIF('Monthly Cash Flow'!$F$2:$EG$2,'Commercial Lease'!DI$3,'Monthly Cash Flow'!$F$25:$EG$25)-'Rent Roll'!#REF!,0)),
(MAX(-SUMIF('Monthly Cash Flow'!$F$2:$EG$2,'Commercial Lease'!DI$3,'Monthly Cash Flow'!$F$26:$EG$36)-'Rent Roll'!#REF!,0)))*'Rent Roll'!$T5)))),"-"),"-")</f>
        <v>-</v>
      </c>
      <c r="DJ39" s="227" t="str">
        <f>IF('Commercial Lease'!DJ$4='Rent Roll'!$U5,
IF(OR(AND(DJ$6&gt;'Rent Roll'!$K5,DJ$6&lt;='Rent Roll'!$L5),AND(DJ$6&gt;'Rent Roll'!$M19,DJ$6&lt;='Rent Roll'!$N19)),
IF('Rent Roll'!$S5='Data Validation'!$D$2,-SUMIF('Monthly Cash Flow'!$F$2:$EG$2,'Commercial Lease'!DJ$3,'Monthly Cash Flow'!$F$37:$EG$37)*'Rent Roll'!$T5,
IF('Rent Roll'!$S5='Data Validation'!$D$3,('Rent Roll'!$D5*'Rent Roll'!#REF!)+(MAX(-SUMIF($C$96:$C$98,'Data Validation'!$M$2,'Commercial Lease'!DJ$96:DJ$98)-'Rent Roll'!$V5,0)*'Rent Roll'!$T5),
IF('Rent Roll'!$S5='Data Validation'!$D$4,'Rent Roll'!$D5*'Rent Roll'!#REF!,
('Rent Roll'!$D5*'Rent Roll'!#REF!)+(SUM((MAX(--SUMIF($D$96:$D$98,'Data Validation'!$M$2,'Commercial Lease'!DJ$96:DJ$98)-'Rent Roll'!$V5,0)),
(MAX(-SUMIF('Monthly Cash Flow'!$F$2:$EG$2,'Commercial Lease'!DJ$3,'Monthly Cash Flow'!$F$25:$EG$25)-'Rent Roll'!#REF!,0)),
(MAX(-SUMIF('Monthly Cash Flow'!$F$2:$EG$2,'Commercial Lease'!DJ$3,'Monthly Cash Flow'!$F$26:$EG$36)-'Rent Roll'!#REF!,0)))*'Rent Roll'!$T5)))),"-"),"-")</f>
        <v>-</v>
      </c>
      <c r="DK39" s="227" t="str">
        <f>IF('Commercial Lease'!DK$4='Rent Roll'!$U5,
IF(OR(AND(DK$6&gt;'Rent Roll'!$K5,DK$6&lt;='Rent Roll'!$L5),AND(DK$6&gt;'Rent Roll'!$M19,DK$6&lt;='Rent Roll'!$N19)),
IF('Rent Roll'!$S5='Data Validation'!$D$2,-SUMIF('Monthly Cash Flow'!$F$2:$EG$2,'Commercial Lease'!DK$3,'Monthly Cash Flow'!$F$37:$EG$37)*'Rent Roll'!$T5,
IF('Rent Roll'!$S5='Data Validation'!$D$3,('Rent Roll'!$D5*'Rent Roll'!#REF!)+(MAX(-SUMIF($C$96:$C$98,'Data Validation'!$M$2,'Commercial Lease'!DK$96:DK$98)-'Rent Roll'!$V5,0)*'Rent Roll'!$T5),
IF('Rent Roll'!$S5='Data Validation'!$D$4,'Rent Roll'!$D5*'Rent Roll'!#REF!,
('Rent Roll'!$D5*'Rent Roll'!#REF!)+(SUM((MAX(--SUMIF($D$96:$D$98,'Data Validation'!$M$2,'Commercial Lease'!DK$96:DK$98)-'Rent Roll'!$V5,0)),
(MAX(-SUMIF('Monthly Cash Flow'!$F$2:$EG$2,'Commercial Lease'!DK$3,'Monthly Cash Flow'!$F$25:$EG$25)-'Rent Roll'!#REF!,0)),
(MAX(-SUMIF('Monthly Cash Flow'!$F$2:$EG$2,'Commercial Lease'!DK$3,'Monthly Cash Flow'!$F$26:$EG$36)-'Rent Roll'!#REF!,0)))*'Rent Roll'!$T5)))),"-"),"-")</f>
        <v>-</v>
      </c>
      <c r="DL39" s="227" t="str">
        <f>IF('Commercial Lease'!DL$4='Rent Roll'!$U5,
IF(OR(AND(DL$6&gt;'Rent Roll'!$K5,DL$6&lt;='Rent Roll'!$L5),AND(DL$6&gt;'Rent Roll'!$M19,DL$6&lt;='Rent Roll'!$N19)),
IF('Rent Roll'!$S5='Data Validation'!$D$2,-SUMIF('Monthly Cash Flow'!$F$2:$EG$2,'Commercial Lease'!DL$3,'Monthly Cash Flow'!$F$37:$EG$37)*'Rent Roll'!$T5,
IF('Rent Roll'!$S5='Data Validation'!$D$3,('Rent Roll'!$D5*'Rent Roll'!#REF!)+(MAX(-SUMIF($C$96:$C$98,'Data Validation'!$M$2,'Commercial Lease'!DL$96:DL$98)-'Rent Roll'!$V5,0)*'Rent Roll'!$T5),
IF('Rent Roll'!$S5='Data Validation'!$D$4,'Rent Roll'!$D5*'Rent Roll'!#REF!,
('Rent Roll'!$D5*'Rent Roll'!#REF!)+(SUM((MAX(--SUMIF($D$96:$D$98,'Data Validation'!$M$2,'Commercial Lease'!DL$96:DL$98)-'Rent Roll'!$V5,0)),
(MAX(-SUMIF('Monthly Cash Flow'!$F$2:$EG$2,'Commercial Lease'!DL$3,'Monthly Cash Flow'!$F$25:$EG$25)-'Rent Roll'!#REF!,0)),
(MAX(-SUMIF('Monthly Cash Flow'!$F$2:$EG$2,'Commercial Lease'!DL$3,'Monthly Cash Flow'!$F$26:$EG$36)-'Rent Roll'!#REF!,0)))*'Rent Roll'!$T5)))),"-"),"-")</f>
        <v>-</v>
      </c>
      <c r="DM39" s="227" t="str">
        <f>IF('Commercial Lease'!DM$4='Rent Roll'!$U5,
IF(OR(AND(DM$6&gt;'Rent Roll'!$K5,DM$6&lt;='Rent Roll'!$L5),AND(DM$6&gt;'Rent Roll'!$M19,DM$6&lt;='Rent Roll'!$N19)),
IF('Rent Roll'!$S5='Data Validation'!$D$2,-SUMIF('Monthly Cash Flow'!$F$2:$EG$2,'Commercial Lease'!DM$3,'Monthly Cash Flow'!$F$37:$EG$37)*'Rent Roll'!$T5,
IF('Rent Roll'!$S5='Data Validation'!$D$3,('Rent Roll'!$D5*'Rent Roll'!#REF!)+(MAX(-SUMIF($C$96:$C$98,'Data Validation'!$M$2,'Commercial Lease'!DM$96:DM$98)-'Rent Roll'!$V5,0)*'Rent Roll'!$T5),
IF('Rent Roll'!$S5='Data Validation'!$D$4,'Rent Roll'!$D5*'Rent Roll'!#REF!,
('Rent Roll'!$D5*'Rent Roll'!#REF!)+(SUM((MAX(--SUMIF($D$96:$D$98,'Data Validation'!$M$2,'Commercial Lease'!DM$96:DM$98)-'Rent Roll'!$V5,0)),
(MAX(-SUMIF('Monthly Cash Flow'!$F$2:$EG$2,'Commercial Lease'!DM$3,'Monthly Cash Flow'!$F$25:$EG$25)-'Rent Roll'!#REF!,0)),
(MAX(-SUMIF('Monthly Cash Flow'!$F$2:$EG$2,'Commercial Lease'!DM$3,'Monthly Cash Flow'!$F$26:$EG$36)-'Rent Roll'!#REF!,0)))*'Rent Roll'!$T5)))),"-"),"-")</f>
        <v>-</v>
      </c>
      <c r="DN39" s="227" t="str">
        <f>IF('Commercial Lease'!DN$4='Rent Roll'!$U5,
IF(OR(AND(DN$6&gt;'Rent Roll'!$K5,DN$6&lt;='Rent Roll'!$L5),AND(DN$6&gt;'Rent Roll'!$M19,DN$6&lt;='Rent Roll'!$N19)),
IF('Rent Roll'!$S5='Data Validation'!$D$2,-SUMIF('Monthly Cash Flow'!$F$2:$EG$2,'Commercial Lease'!DN$3,'Monthly Cash Flow'!$F$37:$EG$37)*'Rent Roll'!$T5,
IF('Rent Roll'!$S5='Data Validation'!$D$3,('Rent Roll'!$D5*'Rent Roll'!#REF!)+(MAX(-SUMIF($C$96:$C$98,'Data Validation'!$M$2,'Commercial Lease'!DN$96:DN$98)-'Rent Roll'!$V5,0)*'Rent Roll'!$T5),
IF('Rent Roll'!$S5='Data Validation'!$D$4,'Rent Roll'!$D5*'Rent Roll'!#REF!,
('Rent Roll'!$D5*'Rent Roll'!#REF!)+(SUM((MAX(--SUMIF($D$96:$D$98,'Data Validation'!$M$2,'Commercial Lease'!DN$96:DN$98)-'Rent Roll'!$V5,0)),
(MAX(-SUMIF('Monthly Cash Flow'!$F$2:$EG$2,'Commercial Lease'!DN$3,'Monthly Cash Flow'!$F$25:$EG$25)-'Rent Roll'!#REF!,0)),
(MAX(-SUMIF('Monthly Cash Flow'!$F$2:$EG$2,'Commercial Lease'!DN$3,'Monthly Cash Flow'!$F$26:$EG$36)-'Rent Roll'!#REF!,0)))*'Rent Roll'!$T5)))),"-"),"-")</f>
        <v>-</v>
      </c>
      <c r="DO39" s="227" t="str">
        <f>IF('Commercial Lease'!DO$4='Rent Roll'!$U5,
IF(OR(AND(DO$6&gt;'Rent Roll'!$K5,DO$6&lt;='Rent Roll'!$L5),AND(DO$6&gt;'Rent Roll'!$M19,DO$6&lt;='Rent Roll'!$N19)),
IF('Rent Roll'!$S5='Data Validation'!$D$2,-SUMIF('Monthly Cash Flow'!$F$2:$EG$2,'Commercial Lease'!DO$3,'Monthly Cash Flow'!$F$37:$EG$37)*'Rent Roll'!$T5,
IF('Rent Roll'!$S5='Data Validation'!$D$3,('Rent Roll'!$D5*'Rent Roll'!#REF!)+(MAX(-SUMIF($C$96:$C$98,'Data Validation'!$M$2,'Commercial Lease'!DO$96:DO$98)-'Rent Roll'!$V5,0)*'Rent Roll'!$T5),
IF('Rent Roll'!$S5='Data Validation'!$D$4,'Rent Roll'!$D5*'Rent Roll'!#REF!,
('Rent Roll'!$D5*'Rent Roll'!#REF!)+(SUM((MAX(--SUMIF($D$96:$D$98,'Data Validation'!$M$2,'Commercial Lease'!DO$96:DO$98)-'Rent Roll'!$V5,0)),
(MAX(-SUMIF('Monthly Cash Flow'!$F$2:$EG$2,'Commercial Lease'!DO$3,'Monthly Cash Flow'!$F$25:$EG$25)-'Rent Roll'!#REF!,0)),
(MAX(-SUMIF('Monthly Cash Flow'!$F$2:$EG$2,'Commercial Lease'!DO$3,'Monthly Cash Flow'!$F$26:$EG$36)-'Rent Roll'!#REF!,0)))*'Rent Roll'!$T5)))),"-"),"-")</f>
        <v>-</v>
      </c>
      <c r="DP39" s="227" t="e">
        <f>IF('Commercial Lease'!DP$4='Rent Roll'!$U5,
IF(OR(AND(DP$6&gt;'Rent Roll'!$K5,DP$6&lt;='Rent Roll'!$L5),AND(DP$6&gt;'Rent Roll'!$M19,DP$6&lt;='Rent Roll'!$N19)),
IF('Rent Roll'!$S5='Data Validation'!$D$2,-SUMIF('Monthly Cash Flow'!$F$2:$EG$2,'Commercial Lease'!DP$3,'Monthly Cash Flow'!$F$37:$EG$37)*'Rent Roll'!$T5,
IF('Rent Roll'!$S5='Data Validation'!$D$3,('Rent Roll'!$D5*'Rent Roll'!#REF!)+(MAX(-SUMIF($C$96:$C$98,'Data Validation'!$M$2,'Commercial Lease'!DP$96:DP$98)-'Rent Roll'!$V5,0)*'Rent Roll'!$T5),
IF('Rent Roll'!$S5='Data Validation'!$D$4,'Rent Roll'!$D5*'Rent Roll'!#REF!,
('Rent Roll'!$D5*'Rent Roll'!#REF!)+(SUM((MAX(--SUMIF($D$96:$D$98,'Data Validation'!$M$2,'Commercial Lease'!DP$96:DP$98)-'Rent Roll'!$V5,0)),
(MAX(-SUMIF('Monthly Cash Flow'!$F$2:$EG$2,'Commercial Lease'!DP$3,'Monthly Cash Flow'!$F$25:$EG$25)-'Rent Roll'!#REF!,0)),
(MAX(-SUMIF('Monthly Cash Flow'!$F$2:$EG$2,'Commercial Lease'!DP$3,'Monthly Cash Flow'!$F$26:$EG$36)-'Rent Roll'!#REF!,0)))*'Rent Roll'!$T5)))),"-"),"-")</f>
        <v>#REF!</v>
      </c>
      <c r="DQ39" s="227" t="str">
        <f>IF('Commercial Lease'!DQ$4='Rent Roll'!$U5,
IF(OR(AND(DQ$6&gt;'Rent Roll'!$K5,DQ$6&lt;='Rent Roll'!$L5),AND(DQ$6&gt;'Rent Roll'!$M19,DQ$6&lt;='Rent Roll'!$N19)),
IF('Rent Roll'!$S5='Data Validation'!$D$2,-SUMIF('Monthly Cash Flow'!$F$2:$EG$2,'Commercial Lease'!DQ$3,'Monthly Cash Flow'!$F$37:$EG$37)*'Rent Roll'!$T5,
IF('Rent Roll'!$S5='Data Validation'!$D$3,('Rent Roll'!$D5*'Rent Roll'!#REF!)+(MAX(-SUMIF($C$96:$C$98,'Data Validation'!$M$2,'Commercial Lease'!DQ$96:DQ$98)-'Rent Roll'!$V5,0)*'Rent Roll'!$T5),
IF('Rent Roll'!$S5='Data Validation'!$D$4,'Rent Roll'!$D5*'Rent Roll'!#REF!,
('Rent Roll'!$D5*'Rent Roll'!#REF!)+(SUM((MAX(--SUMIF($D$96:$D$98,'Data Validation'!$M$2,'Commercial Lease'!DQ$96:DQ$98)-'Rent Roll'!$V5,0)),
(MAX(-SUMIF('Monthly Cash Flow'!$F$2:$EG$2,'Commercial Lease'!DQ$3,'Monthly Cash Flow'!$F$25:$EG$25)-'Rent Roll'!#REF!,0)),
(MAX(-SUMIF('Monthly Cash Flow'!$F$2:$EG$2,'Commercial Lease'!DQ$3,'Monthly Cash Flow'!$F$26:$EG$36)-'Rent Roll'!#REF!,0)))*'Rent Roll'!$T5)))),"-"),"-")</f>
        <v>-</v>
      </c>
      <c r="DR39" s="227" t="str">
        <f>IF('Commercial Lease'!DR$4='Rent Roll'!$U5,
IF(OR(AND(DR$6&gt;'Rent Roll'!$K5,DR$6&lt;='Rent Roll'!$L5),AND(DR$6&gt;'Rent Roll'!$M19,DR$6&lt;='Rent Roll'!$N19)),
IF('Rent Roll'!$S5='Data Validation'!$D$2,-SUMIF('Monthly Cash Flow'!$F$2:$EG$2,'Commercial Lease'!DR$3,'Monthly Cash Flow'!$F$37:$EG$37)*'Rent Roll'!$T5,
IF('Rent Roll'!$S5='Data Validation'!$D$3,('Rent Roll'!$D5*'Rent Roll'!#REF!)+(MAX(-SUMIF($C$96:$C$98,'Data Validation'!$M$2,'Commercial Lease'!DR$96:DR$98)-'Rent Roll'!$V5,0)*'Rent Roll'!$T5),
IF('Rent Roll'!$S5='Data Validation'!$D$4,'Rent Roll'!$D5*'Rent Roll'!#REF!,
('Rent Roll'!$D5*'Rent Roll'!#REF!)+(SUM((MAX(--SUMIF($D$96:$D$98,'Data Validation'!$M$2,'Commercial Lease'!DR$96:DR$98)-'Rent Roll'!$V5,0)),
(MAX(-SUMIF('Monthly Cash Flow'!$F$2:$EG$2,'Commercial Lease'!DR$3,'Monthly Cash Flow'!$F$25:$EG$25)-'Rent Roll'!#REF!,0)),
(MAX(-SUMIF('Monthly Cash Flow'!$F$2:$EG$2,'Commercial Lease'!DR$3,'Monthly Cash Flow'!$F$26:$EG$36)-'Rent Roll'!#REF!,0)))*'Rent Roll'!$T5)))),"-"),"-")</f>
        <v>-</v>
      </c>
      <c r="DS39" s="227" t="str">
        <f>IF('Commercial Lease'!DS$4='Rent Roll'!$U5,
IF(OR(AND(DS$6&gt;'Rent Roll'!$K5,DS$6&lt;='Rent Roll'!$L5),AND(DS$6&gt;'Rent Roll'!$M19,DS$6&lt;='Rent Roll'!$N19)),
IF('Rent Roll'!$S5='Data Validation'!$D$2,-SUMIF('Monthly Cash Flow'!$F$2:$EG$2,'Commercial Lease'!DS$3,'Monthly Cash Flow'!$F$37:$EG$37)*'Rent Roll'!$T5,
IF('Rent Roll'!$S5='Data Validation'!$D$3,('Rent Roll'!$D5*'Rent Roll'!#REF!)+(MAX(-SUMIF($C$96:$C$98,'Data Validation'!$M$2,'Commercial Lease'!DS$96:DS$98)-'Rent Roll'!$V5,0)*'Rent Roll'!$T5),
IF('Rent Roll'!$S5='Data Validation'!$D$4,'Rent Roll'!$D5*'Rent Roll'!#REF!,
('Rent Roll'!$D5*'Rent Roll'!#REF!)+(SUM((MAX(--SUMIF($D$96:$D$98,'Data Validation'!$M$2,'Commercial Lease'!DS$96:DS$98)-'Rent Roll'!$V5,0)),
(MAX(-SUMIF('Monthly Cash Flow'!$F$2:$EG$2,'Commercial Lease'!DS$3,'Monthly Cash Flow'!$F$25:$EG$25)-'Rent Roll'!#REF!,0)),
(MAX(-SUMIF('Monthly Cash Flow'!$F$2:$EG$2,'Commercial Lease'!DS$3,'Monthly Cash Flow'!$F$26:$EG$36)-'Rent Roll'!#REF!,0)))*'Rent Roll'!$T5)))),"-"),"-")</f>
        <v>-</v>
      </c>
      <c r="DT39" s="227" t="str">
        <f>IF('Commercial Lease'!DT$4='Rent Roll'!$U5,
IF(OR(AND(DT$6&gt;'Rent Roll'!$K5,DT$6&lt;='Rent Roll'!$L5),AND(DT$6&gt;'Rent Roll'!$M19,DT$6&lt;='Rent Roll'!$N19)),
IF('Rent Roll'!$S5='Data Validation'!$D$2,-SUMIF('Monthly Cash Flow'!$F$2:$EG$2,'Commercial Lease'!DT$3,'Monthly Cash Flow'!$F$37:$EG$37)*'Rent Roll'!$T5,
IF('Rent Roll'!$S5='Data Validation'!$D$3,('Rent Roll'!$D5*'Rent Roll'!#REF!)+(MAX(-SUMIF($C$96:$C$98,'Data Validation'!$M$2,'Commercial Lease'!DT$96:DT$98)-'Rent Roll'!$V5,0)*'Rent Roll'!$T5),
IF('Rent Roll'!$S5='Data Validation'!$D$4,'Rent Roll'!$D5*'Rent Roll'!#REF!,
('Rent Roll'!$D5*'Rent Roll'!#REF!)+(SUM((MAX(--SUMIF($D$96:$D$98,'Data Validation'!$M$2,'Commercial Lease'!DT$96:DT$98)-'Rent Roll'!$V5,0)),
(MAX(-SUMIF('Monthly Cash Flow'!$F$2:$EG$2,'Commercial Lease'!DT$3,'Monthly Cash Flow'!$F$25:$EG$25)-'Rent Roll'!#REF!,0)),
(MAX(-SUMIF('Monthly Cash Flow'!$F$2:$EG$2,'Commercial Lease'!DT$3,'Monthly Cash Flow'!$F$26:$EG$36)-'Rent Roll'!#REF!,0)))*'Rent Roll'!$T5)))),"-"),"-")</f>
        <v>-</v>
      </c>
      <c r="DU39" s="227" t="str">
        <f>IF('Commercial Lease'!DU$4='Rent Roll'!$U5,
IF(OR(AND(DU$6&gt;'Rent Roll'!$K5,DU$6&lt;='Rent Roll'!$L5),AND(DU$6&gt;'Rent Roll'!$M19,DU$6&lt;='Rent Roll'!$N19)),
IF('Rent Roll'!$S5='Data Validation'!$D$2,-SUMIF('Monthly Cash Flow'!$F$2:$EG$2,'Commercial Lease'!DU$3,'Monthly Cash Flow'!$F$37:$EG$37)*'Rent Roll'!$T5,
IF('Rent Roll'!$S5='Data Validation'!$D$3,('Rent Roll'!$D5*'Rent Roll'!#REF!)+(MAX(-SUMIF($C$96:$C$98,'Data Validation'!$M$2,'Commercial Lease'!DU$96:DU$98)-'Rent Roll'!$V5,0)*'Rent Roll'!$T5),
IF('Rent Roll'!$S5='Data Validation'!$D$4,'Rent Roll'!$D5*'Rent Roll'!#REF!,
('Rent Roll'!$D5*'Rent Roll'!#REF!)+(SUM((MAX(--SUMIF($D$96:$D$98,'Data Validation'!$M$2,'Commercial Lease'!DU$96:DU$98)-'Rent Roll'!$V5,0)),
(MAX(-SUMIF('Monthly Cash Flow'!$F$2:$EG$2,'Commercial Lease'!DU$3,'Monthly Cash Flow'!$F$25:$EG$25)-'Rent Roll'!#REF!,0)),
(MAX(-SUMIF('Monthly Cash Flow'!$F$2:$EG$2,'Commercial Lease'!DU$3,'Monthly Cash Flow'!$F$26:$EG$36)-'Rent Roll'!#REF!,0)))*'Rent Roll'!$T5)))),"-"),"-")</f>
        <v>-</v>
      </c>
      <c r="DV39" s="227" t="str">
        <f>IF('Commercial Lease'!DV$4='Rent Roll'!$U5,
IF(OR(AND(DV$6&gt;'Rent Roll'!$K5,DV$6&lt;='Rent Roll'!$L5),AND(DV$6&gt;'Rent Roll'!$M19,DV$6&lt;='Rent Roll'!$N19)),
IF('Rent Roll'!$S5='Data Validation'!$D$2,-SUMIF('Monthly Cash Flow'!$F$2:$EG$2,'Commercial Lease'!DV$3,'Monthly Cash Flow'!$F$37:$EG$37)*'Rent Roll'!$T5,
IF('Rent Roll'!$S5='Data Validation'!$D$3,('Rent Roll'!$D5*'Rent Roll'!#REF!)+(MAX(-SUMIF($C$96:$C$98,'Data Validation'!$M$2,'Commercial Lease'!DV$96:DV$98)-'Rent Roll'!$V5,0)*'Rent Roll'!$T5),
IF('Rent Roll'!$S5='Data Validation'!$D$4,'Rent Roll'!$D5*'Rent Roll'!#REF!,
('Rent Roll'!$D5*'Rent Roll'!#REF!)+(SUM((MAX(--SUMIF($D$96:$D$98,'Data Validation'!$M$2,'Commercial Lease'!DV$96:DV$98)-'Rent Roll'!$V5,0)),
(MAX(-SUMIF('Monthly Cash Flow'!$F$2:$EG$2,'Commercial Lease'!DV$3,'Monthly Cash Flow'!$F$25:$EG$25)-'Rent Roll'!#REF!,0)),
(MAX(-SUMIF('Monthly Cash Flow'!$F$2:$EG$2,'Commercial Lease'!DV$3,'Monthly Cash Flow'!$F$26:$EG$36)-'Rent Roll'!#REF!,0)))*'Rent Roll'!$T5)))),"-"),"-")</f>
        <v>-</v>
      </c>
      <c r="DW39" s="227" t="str">
        <f>IF('Commercial Lease'!DW$4='Rent Roll'!$U5,
IF(OR(AND(DW$6&gt;'Rent Roll'!$K5,DW$6&lt;='Rent Roll'!$L5),AND(DW$6&gt;'Rent Roll'!$M19,DW$6&lt;='Rent Roll'!$N19)),
IF('Rent Roll'!$S5='Data Validation'!$D$2,-SUMIF('Monthly Cash Flow'!$F$2:$EG$2,'Commercial Lease'!DW$3,'Monthly Cash Flow'!$F$37:$EG$37)*'Rent Roll'!$T5,
IF('Rent Roll'!$S5='Data Validation'!$D$3,('Rent Roll'!$D5*'Rent Roll'!#REF!)+(MAX(-SUMIF($C$96:$C$98,'Data Validation'!$M$2,'Commercial Lease'!DW$96:DW$98)-'Rent Roll'!$V5,0)*'Rent Roll'!$T5),
IF('Rent Roll'!$S5='Data Validation'!$D$4,'Rent Roll'!$D5*'Rent Roll'!#REF!,
('Rent Roll'!$D5*'Rent Roll'!#REF!)+(SUM((MAX(--SUMIF($D$96:$D$98,'Data Validation'!$M$2,'Commercial Lease'!DW$96:DW$98)-'Rent Roll'!$V5,0)),
(MAX(-SUMIF('Monthly Cash Flow'!$F$2:$EG$2,'Commercial Lease'!DW$3,'Monthly Cash Flow'!$F$25:$EG$25)-'Rent Roll'!#REF!,0)),
(MAX(-SUMIF('Monthly Cash Flow'!$F$2:$EG$2,'Commercial Lease'!DW$3,'Monthly Cash Flow'!$F$26:$EG$36)-'Rent Roll'!#REF!,0)))*'Rent Roll'!$T5)))),"-"),"-")</f>
        <v>-</v>
      </c>
      <c r="DX39" s="227" t="str">
        <f>IF('Commercial Lease'!DX$4='Rent Roll'!$U5,
IF(OR(AND(DX$6&gt;'Rent Roll'!$K5,DX$6&lt;='Rent Roll'!$L5),AND(DX$6&gt;'Rent Roll'!$M19,DX$6&lt;='Rent Roll'!$N19)),
IF('Rent Roll'!$S5='Data Validation'!$D$2,-SUMIF('Monthly Cash Flow'!$F$2:$EG$2,'Commercial Lease'!DX$3,'Monthly Cash Flow'!$F$37:$EG$37)*'Rent Roll'!$T5,
IF('Rent Roll'!$S5='Data Validation'!$D$3,('Rent Roll'!$D5*'Rent Roll'!#REF!)+(MAX(-SUMIF($C$96:$C$98,'Data Validation'!$M$2,'Commercial Lease'!DX$96:DX$98)-'Rent Roll'!$V5,0)*'Rent Roll'!$T5),
IF('Rent Roll'!$S5='Data Validation'!$D$4,'Rent Roll'!$D5*'Rent Roll'!#REF!,
('Rent Roll'!$D5*'Rent Roll'!#REF!)+(SUM((MAX(--SUMIF($D$96:$D$98,'Data Validation'!$M$2,'Commercial Lease'!DX$96:DX$98)-'Rent Roll'!$V5,0)),
(MAX(-SUMIF('Monthly Cash Flow'!$F$2:$EG$2,'Commercial Lease'!DX$3,'Monthly Cash Flow'!$F$25:$EG$25)-'Rent Roll'!#REF!,0)),
(MAX(-SUMIF('Monthly Cash Flow'!$F$2:$EG$2,'Commercial Lease'!DX$3,'Monthly Cash Flow'!$F$26:$EG$36)-'Rent Roll'!#REF!,0)))*'Rent Roll'!$T5)))),"-"),"-")</f>
        <v>-</v>
      </c>
      <c r="DY39" s="227" t="str">
        <f>IF('Commercial Lease'!DY$4='Rent Roll'!$U5,
IF(OR(AND(DY$6&gt;'Rent Roll'!$K5,DY$6&lt;='Rent Roll'!$L5),AND(DY$6&gt;'Rent Roll'!$M19,DY$6&lt;='Rent Roll'!$N19)),
IF('Rent Roll'!$S5='Data Validation'!$D$2,-SUMIF('Monthly Cash Flow'!$F$2:$EG$2,'Commercial Lease'!DY$3,'Monthly Cash Flow'!$F$37:$EG$37)*'Rent Roll'!$T5,
IF('Rent Roll'!$S5='Data Validation'!$D$3,('Rent Roll'!$D5*'Rent Roll'!#REF!)+(MAX(-SUMIF($C$96:$C$98,'Data Validation'!$M$2,'Commercial Lease'!DY$96:DY$98)-'Rent Roll'!$V5,0)*'Rent Roll'!$T5),
IF('Rent Roll'!$S5='Data Validation'!$D$4,'Rent Roll'!$D5*'Rent Roll'!#REF!,
('Rent Roll'!$D5*'Rent Roll'!#REF!)+(SUM((MAX(--SUMIF($D$96:$D$98,'Data Validation'!$M$2,'Commercial Lease'!DY$96:DY$98)-'Rent Roll'!$V5,0)),
(MAX(-SUMIF('Monthly Cash Flow'!$F$2:$EG$2,'Commercial Lease'!DY$3,'Monthly Cash Flow'!$F$25:$EG$25)-'Rent Roll'!#REF!,0)),
(MAX(-SUMIF('Monthly Cash Flow'!$F$2:$EG$2,'Commercial Lease'!DY$3,'Monthly Cash Flow'!$F$26:$EG$36)-'Rent Roll'!#REF!,0)))*'Rent Roll'!$T5)))),"-"),"-")</f>
        <v>-</v>
      </c>
      <c r="DZ39" s="227" t="str">
        <f>IF('Commercial Lease'!DZ$4='Rent Roll'!$U5,
IF(OR(AND(DZ$6&gt;'Rent Roll'!$K5,DZ$6&lt;='Rent Roll'!$L5),AND(DZ$6&gt;'Rent Roll'!$M19,DZ$6&lt;='Rent Roll'!$N19)),
IF('Rent Roll'!$S5='Data Validation'!$D$2,-SUMIF('Monthly Cash Flow'!$F$2:$EG$2,'Commercial Lease'!DZ$3,'Monthly Cash Flow'!$F$37:$EG$37)*'Rent Roll'!$T5,
IF('Rent Roll'!$S5='Data Validation'!$D$3,('Rent Roll'!$D5*'Rent Roll'!#REF!)+(MAX(-SUMIF($C$96:$C$98,'Data Validation'!$M$2,'Commercial Lease'!DZ$96:DZ$98)-'Rent Roll'!$V5,0)*'Rent Roll'!$T5),
IF('Rent Roll'!$S5='Data Validation'!$D$4,'Rent Roll'!$D5*'Rent Roll'!#REF!,
('Rent Roll'!$D5*'Rent Roll'!#REF!)+(SUM((MAX(--SUMIF($D$96:$D$98,'Data Validation'!$M$2,'Commercial Lease'!DZ$96:DZ$98)-'Rent Roll'!$V5,0)),
(MAX(-SUMIF('Monthly Cash Flow'!$F$2:$EG$2,'Commercial Lease'!DZ$3,'Monthly Cash Flow'!$F$25:$EG$25)-'Rent Roll'!#REF!,0)),
(MAX(-SUMIF('Monthly Cash Flow'!$F$2:$EG$2,'Commercial Lease'!DZ$3,'Monthly Cash Flow'!$F$26:$EG$36)-'Rent Roll'!#REF!,0)))*'Rent Roll'!$T5)))),"-"),"-")</f>
        <v>-</v>
      </c>
      <c r="EA39" s="227" t="str">
        <f>IF('Commercial Lease'!EA$4='Rent Roll'!$U5,
IF(OR(AND(EA$6&gt;'Rent Roll'!$K5,EA$6&lt;='Rent Roll'!$L5),AND(EA$6&gt;'Rent Roll'!$M19,EA$6&lt;='Rent Roll'!$N19)),
IF('Rent Roll'!$S5='Data Validation'!$D$2,-SUMIF('Monthly Cash Flow'!$F$2:$EG$2,'Commercial Lease'!EA$3,'Monthly Cash Flow'!$F$37:$EG$37)*'Rent Roll'!$T5,
IF('Rent Roll'!$S5='Data Validation'!$D$3,('Rent Roll'!$D5*'Rent Roll'!#REF!)+(MAX(-SUMIF($C$96:$C$98,'Data Validation'!$M$2,'Commercial Lease'!EA$96:EA$98)-'Rent Roll'!$V5,0)*'Rent Roll'!$T5),
IF('Rent Roll'!$S5='Data Validation'!$D$4,'Rent Roll'!$D5*'Rent Roll'!#REF!,
('Rent Roll'!$D5*'Rent Roll'!#REF!)+(SUM((MAX(--SUMIF($D$96:$D$98,'Data Validation'!$M$2,'Commercial Lease'!EA$96:EA$98)-'Rent Roll'!$V5,0)),
(MAX(-SUMIF('Monthly Cash Flow'!$F$2:$EG$2,'Commercial Lease'!EA$3,'Monthly Cash Flow'!$F$25:$EG$25)-'Rent Roll'!#REF!,0)),
(MAX(-SUMIF('Monthly Cash Flow'!$F$2:$EG$2,'Commercial Lease'!EA$3,'Monthly Cash Flow'!$F$26:$EG$36)-'Rent Roll'!#REF!,0)))*'Rent Roll'!$T5)))),"-"),"-")</f>
        <v>-</v>
      </c>
      <c r="EB39" s="227" t="e">
        <f>IF('Commercial Lease'!EB$4='Rent Roll'!$U5,
IF(OR(AND(EB$6&gt;'Rent Roll'!$K5,EB$6&lt;='Rent Roll'!$L5),AND(EB$6&gt;'Rent Roll'!$M19,EB$6&lt;='Rent Roll'!$N19)),
IF('Rent Roll'!$S5='Data Validation'!$D$2,-SUMIF('Monthly Cash Flow'!$F$2:$EG$2,'Commercial Lease'!EB$3,'Monthly Cash Flow'!$F$37:$EG$37)*'Rent Roll'!$T5,
IF('Rent Roll'!$S5='Data Validation'!$D$3,('Rent Roll'!$D5*'Rent Roll'!#REF!)+(MAX(-SUMIF($C$96:$C$98,'Data Validation'!$M$2,'Commercial Lease'!EB$96:EB$98)-'Rent Roll'!$V5,0)*'Rent Roll'!$T5),
IF('Rent Roll'!$S5='Data Validation'!$D$4,'Rent Roll'!$D5*'Rent Roll'!#REF!,
('Rent Roll'!$D5*'Rent Roll'!#REF!)+(SUM((MAX(--SUMIF($D$96:$D$98,'Data Validation'!$M$2,'Commercial Lease'!EB$96:EB$98)-'Rent Roll'!$V5,0)),
(MAX(-SUMIF('Monthly Cash Flow'!$F$2:$EG$2,'Commercial Lease'!EB$3,'Monthly Cash Flow'!$F$25:$EG$25)-'Rent Roll'!#REF!,0)),
(MAX(-SUMIF('Monthly Cash Flow'!$F$2:$EG$2,'Commercial Lease'!EB$3,'Monthly Cash Flow'!$F$26:$EG$36)-'Rent Roll'!#REF!,0)))*'Rent Roll'!$T5)))),"-"),"-")</f>
        <v>#REF!</v>
      </c>
      <c r="EC39" s="227" t="str">
        <f>IF('Commercial Lease'!EC$4='Rent Roll'!$U5,
IF(OR(AND(EC$6&gt;'Rent Roll'!$K5,EC$6&lt;='Rent Roll'!$L5),AND(EC$6&gt;'Rent Roll'!$M19,EC$6&lt;='Rent Roll'!$N19)),
IF('Rent Roll'!$S5='Data Validation'!$D$2,-SUMIF('Monthly Cash Flow'!$F$2:$EG$2,'Commercial Lease'!EC$3,'Monthly Cash Flow'!$F$37:$EG$37)*'Rent Roll'!$T5,
IF('Rent Roll'!$S5='Data Validation'!$D$3,('Rent Roll'!$D5*'Rent Roll'!#REF!)+(MAX(-SUMIF($C$96:$C$98,'Data Validation'!$M$2,'Commercial Lease'!EC$96:EC$98)-'Rent Roll'!$V5,0)*'Rent Roll'!$T5),
IF('Rent Roll'!$S5='Data Validation'!$D$4,'Rent Roll'!$D5*'Rent Roll'!#REF!,
('Rent Roll'!$D5*'Rent Roll'!#REF!)+(SUM((MAX(--SUMIF($D$96:$D$98,'Data Validation'!$M$2,'Commercial Lease'!EC$96:EC$98)-'Rent Roll'!$V5,0)),
(MAX(-SUMIF('Monthly Cash Flow'!$F$2:$EG$2,'Commercial Lease'!EC$3,'Monthly Cash Flow'!$F$25:$EG$25)-'Rent Roll'!#REF!,0)),
(MAX(-SUMIF('Monthly Cash Flow'!$F$2:$EG$2,'Commercial Lease'!EC$3,'Monthly Cash Flow'!$F$26:$EG$36)-'Rent Roll'!#REF!,0)))*'Rent Roll'!$T5)))),"-"),"-")</f>
        <v>-</v>
      </c>
      <c r="ED39" s="227" t="str">
        <f>IF('Commercial Lease'!ED$4='Rent Roll'!$U5,
IF(OR(AND(ED$6&gt;'Rent Roll'!$K5,ED$6&lt;='Rent Roll'!$L5),AND(ED$6&gt;'Rent Roll'!$M19,ED$6&lt;='Rent Roll'!$N19)),
IF('Rent Roll'!$S5='Data Validation'!$D$2,-SUMIF('Monthly Cash Flow'!$F$2:$EG$2,'Commercial Lease'!ED$3,'Monthly Cash Flow'!$F$37:$EG$37)*'Rent Roll'!$T5,
IF('Rent Roll'!$S5='Data Validation'!$D$3,('Rent Roll'!$D5*'Rent Roll'!#REF!)+(MAX(-SUMIF($C$96:$C$98,'Data Validation'!$M$2,'Commercial Lease'!ED$96:ED$98)-'Rent Roll'!$V5,0)*'Rent Roll'!$T5),
IF('Rent Roll'!$S5='Data Validation'!$D$4,'Rent Roll'!$D5*'Rent Roll'!#REF!,
('Rent Roll'!$D5*'Rent Roll'!#REF!)+(SUM((MAX(--SUMIF($D$96:$D$98,'Data Validation'!$M$2,'Commercial Lease'!ED$96:ED$98)-'Rent Roll'!$V5,0)),
(MAX(-SUMIF('Monthly Cash Flow'!$F$2:$EG$2,'Commercial Lease'!ED$3,'Monthly Cash Flow'!$F$25:$EG$25)-'Rent Roll'!#REF!,0)),
(MAX(-SUMIF('Monthly Cash Flow'!$F$2:$EG$2,'Commercial Lease'!ED$3,'Monthly Cash Flow'!$F$26:$EG$36)-'Rent Roll'!#REF!,0)))*'Rent Roll'!$T5)))),"-"),"-")</f>
        <v>-</v>
      </c>
      <c r="EE39" s="227" t="str">
        <f>IF('Commercial Lease'!EE$4='Rent Roll'!$U5,
IF(OR(AND(EE$6&gt;'Rent Roll'!$K5,EE$6&lt;='Rent Roll'!$L5),AND(EE$6&gt;'Rent Roll'!$M19,EE$6&lt;='Rent Roll'!$N19)),
IF('Rent Roll'!$S5='Data Validation'!$D$2,-SUMIF('Monthly Cash Flow'!$F$2:$EG$2,'Commercial Lease'!EE$3,'Monthly Cash Flow'!$F$37:$EG$37)*'Rent Roll'!$T5,
IF('Rent Roll'!$S5='Data Validation'!$D$3,('Rent Roll'!$D5*'Rent Roll'!#REF!)+(MAX(-SUMIF($C$96:$C$98,'Data Validation'!$M$2,'Commercial Lease'!EE$96:EE$98)-'Rent Roll'!$V5,0)*'Rent Roll'!$T5),
IF('Rent Roll'!$S5='Data Validation'!$D$4,'Rent Roll'!$D5*'Rent Roll'!#REF!,
('Rent Roll'!$D5*'Rent Roll'!#REF!)+(SUM((MAX(--SUMIF($D$96:$D$98,'Data Validation'!$M$2,'Commercial Lease'!EE$96:EE$98)-'Rent Roll'!$V5,0)),
(MAX(-SUMIF('Monthly Cash Flow'!$F$2:$EG$2,'Commercial Lease'!EE$3,'Monthly Cash Flow'!$F$25:$EG$25)-'Rent Roll'!#REF!,0)),
(MAX(-SUMIF('Monthly Cash Flow'!$F$2:$EG$2,'Commercial Lease'!EE$3,'Monthly Cash Flow'!$F$26:$EG$36)-'Rent Roll'!#REF!,0)))*'Rent Roll'!$T5)))),"-"),"-")</f>
        <v>-</v>
      </c>
      <c r="EF39" s="227" t="str">
        <f>IF('Commercial Lease'!EF$4='Rent Roll'!$U5,
IF(OR(AND(EF$6&gt;'Rent Roll'!$K5,EF$6&lt;='Rent Roll'!$L5),AND(EF$6&gt;'Rent Roll'!$M19,EF$6&lt;='Rent Roll'!$N19)),
IF('Rent Roll'!$S5='Data Validation'!$D$2,-SUMIF('Monthly Cash Flow'!$F$2:$EG$2,'Commercial Lease'!EF$3,'Monthly Cash Flow'!$F$37:$EG$37)*'Rent Roll'!$T5,
IF('Rent Roll'!$S5='Data Validation'!$D$3,('Rent Roll'!$D5*'Rent Roll'!#REF!)+(MAX(-SUMIF($C$96:$C$98,'Data Validation'!$M$2,'Commercial Lease'!EF$96:EF$98)-'Rent Roll'!$V5,0)*'Rent Roll'!$T5),
IF('Rent Roll'!$S5='Data Validation'!$D$4,'Rent Roll'!$D5*'Rent Roll'!#REF!,
('Rent Roll'!$D5*'Rent Roll'!#REF!)+(SUM((MAX(--SUMIF($D$96:$D$98,'Data Validation'!$M$2,'Commercial Lease'!EF$96:EF$98)-'Rent Roll'!$V5,0)),
(MAX(-SUMIF('Monthly Cash Flow'!$F$2:$EG$2,'Commercial Lease'!EF$3,'Monthly Cash Flow'!$F$25:$EG$25)-'Rent Roll'!#REF!,0)),
(MAX(-SUMIF('Monthly Cash Flow'!$F$2:$EG$2,'Commercial Lease'!EF$3,'Monthly Cash Flow'!$F$26:$EG$36)-'Rent Roll'!#REF!,0)))*'Rent Roll'!$T5)))),"-"),"-")</f>
        <v>-</v>
      </c>
      <c r="EG39" s="224" t="str">
        <f>IF('Commercial Lease'!EG$4='Rent Roll'!$U5,
IF(OR(AND(EG$6&gt;'Rent Roll'!$K5,EG$6&lt;='Rent Roll'!$L5),AND(EG$6&gt;'Rent Roll'!$M19,EG$6&lt;='Rent Roll'!$N19)),
IF('Rent Roll'!$S5='Data Validation'!$D$2,-SUMIF('Monthly Cash Flow'!$F$2:$EG$2,'Commercial Lease'!EG$3,'Monthly Cash Flow'!$F$37:$EG$37)*'Rent Roll'!$T5,
IF('Rent Roll'!$S5='Data Validation'!$D$3,('Rent Roll'!$D5*'Rent Roll'!#REF!)+(MAX(-SUMIF($C$96:$C$98,'Data Validation'!$M$2,'Commercial Lease'!EG$96:EG$98)-'Rent Roll'!$V5,0)*'Rent Roll'!$T5),
IF('Rent Roll'!$S5='Data Validation'!$D$4,'Rent Roll'!$D5*'Rent Roll'!#REF!,
('Rent Roll'!$D5*'Rent Roll'!#REF!)+(SUM((MAX(--SUMIF($D$96:$D$98,'Data Validation'!$M$2,'Commercial Lease'!EG$96:EG$98)-'Rent Roll'!$V5,0)),
(MAX(-SUMIF('Monthly Cash Flow'!$F$2:$EG$2,'Commercial Lease'!EG$3,'Monthly Cash Flow'!$F$25:$EG$25)-'Rent Roll'!#REF!,0)),
(MAX(-SUMIF('Monthly Cash Flow'!$F$2:$EG$2,'Commercial Lease'!EG$3,'Monthly Cash Flow'!$F$26:$EG$36)-'Rent Roll'!#REF!,0)))*'Rent Roll'!$T5)))),"-"),"-")</f>
        <v>-</v>
      </c>
      <c r="EH39" s="277" t="s">
        <v>106</v>
      </c>
    </row>
    <row r="40" spans="2:138" ht="15" x14ac:dyDescent="0.25">
      <c r="B40" s="735"/>
      <c r="C40" s="736"/>
      <c r="D40" s="737" t="str">
        <f>CONCATENATE('Rent Roll'!B6&amp;" - "&amp;'Rent Roll'!C6)</f>
        <v>800 Del-Comm 1 - LLC, Progress Physical Therapy</v>
      </c>
      <c r="E40" s="21">
        <f t="shared" ca="1" si="36"/>
        <v>33600064.608584553</v>
      </c>
      <c r="F40" s="227" t="str">
        <f>IF('Commercial Lease'!F$4='Rent Roll'!$U6,
IF(OR(AND(F$6&gt;'Rent Roll'!$K6,F$6&lt;='Rent Roll'!$L6),AND(F$6&gt;'Rent Roll'!$M20,F$6&lt;='Rent Roll'!$N20)),
IF('Rent Roll'!$S6='Data Validation'!$D$2,-SUMIF('Monthly Cash Flow'!$F$2:$EG$2,'Commercial Lease'!F$3,'Monthly Cash Flow'!$F$37:$EG$37)*'Rent Roll'!$T6,
IF('Rent Roll'!$S6='Data Validation'!$D$3,('Rent Roll'!$D6*'Rent Roll'!#REF!)+(MAX(-SUMIF($C$96:$C$98,'Data Validation'!$M$2,'Commercial Lease'!F$96:F$98)-'Rent Roll'!$V6,0)*'Rent Roll'!$T6),
IF('Rent Roll'!$S6='Data Validation'!$D$4,'Rent Roll'!$D6*'Rent Roll'!#REF!,
('Rent Roll'!$D6*'Rent Roll'!#REF!)+(SUM((MAX(--SUMIF($D$96:$D$98,'Data Validation'!$M$2,'Commercial Lease'!F$96:F$98)-'Rent Roll'!$V6,0)),
(MAX(-SUMIF('Monthly Cash Flow'!$F$2:$EG$2,'Commercial Lease'!F$3,'Monthly Cash Flow'!$F$25:$EG$25)-'Rent Roll'!#REF!,0)),
(MAX(-SUMIF('Monthly Cash Flow'!$F$2:$EG$2,'Commercial Lease'!F$3,'Monthly Cash Flow'!$F$26:$EG$36)-'Rent Roll'!#REF!,0)))*'Rent Roll'!$T6)))),"-"),"-")</f>
        <v>-</v>
      </c>
      <c r="G40" s="227" t="str">
        <f>IF('Commercial Lease'!G$4='Rent Roll'!$U6,
IF(OR(AND(G$6&gt;'Rent Roll'!$K6,G$6&lt;='Rent Roll'!$L6),AND(G$6&gt;'Rent Roll'!$M20,G$6&lt;='Rent Roll'!$N20)),
IF('Rent Roll'!$S6='Data Validation'!$D$2,-SUMIF('Monthly Cash Flow'!$F$2:$EG$2,'Commercial Lease'!G$3,'Monthly Cash Flow'!$F$37:$EG$37)*'Rent Roll'!$T6,
IF('Rent Roll'!$S6='Data Validation'!$D$3,('Rent Roll'!$D6*'Rent Roll'!#REF!)+(MAX(-SUMIF($C$96:$C$98,'Data Validation'!$M$2,'Commercial Lease'!G$96:G$98)-'Rent Roll'!$V6,0)*'Rent Roll'!$T6),
IF('Rent Roll'!$S6='Data Validation'!$D$4,'Rent Roll'!$D6*'Rent Roll'!#REF!,
('Rent Roll'!$D6*'Rent Roll'!#REF!)+(SUM((MAX(--SUMIF($D$96:$D$98,'Data Validation'!$M$2,'Commercial Lease'!G$96:G$98)-'Rent Roll'!$V6,0)),
(MAX(-SUMIF('Monthly Cash Flow'!$F$2:$EG$2,'Commercial Lease'!G$3,'Monthly Cash Flow'!$F$25:$EG$25)-'Rent Roll'!#REF!,0)),
(MAX(-SUMIF('Monthly Cash Flow'!$F$2:$EG$2,'Commercial Lease'!G$3,'Monthly Cash Flow'!$F$26:$EG$36)-'Rent Roll'!#REF!,0)))*'Rent Roll'!$T6)))),"-"),"-")</f>
        <v>-</v>
      </c>
      <c r="H40" s="227" t="str">
        <f>IF('Commercial Lease'!H$4='Rent Roll'!$U6,
IF(OR(AND(H$6&gt;'Rent Roll'!$K6,H$6&lt;='Rent Roll'!$L6),AND(H$6&gt;'Rent Roll'!$M20,H$6&lt;='Rent Roll'!$N20)),
IF('Rent Roll'!$S6='Data Validation'!$D$2,-SUMIF('Monthly Cash Flow'!$F$2:$EG$2,'Commercial Lease'!H$3,'Monthly Cash Flow'!$F$37:$EG$37)*'Rent Roll'!$T6,
IF('Rent Roll'!$S6='Data Validation'!$D$3,('Rent Roll'!$D6*'Rent Roll'!#REF!)+(MAX(-SUMIF($C$96:$C$98,'Data Validation'!$M$2,'Commercial Lease'!H$96:H$98)-'Rent Roll'!$V6,0)*'Rent Roll'!$T6),
IF('Rent Roll'!$S6='Data Validation'!$D$4,'Rent Roll'!$D6*'Rent Roll'!#REF!,
('Rent Roll'!$D6*'Rent Roll'!#REF!)+(SUM((MAX(--SUMIF($D$96:$D$98,'Data Validation'!$M$2,'Commercial Lease'!H$96:H$98)-'Rent Roll'!$V6,0)),
(MAX(-SUMIF('Monthly Cash Flow'!$F$2:$EG$2,'Commercial Lease'!H$3,'Monthly Cash Flow'!$F$25:$EG$25)-'Rent Roll'!#REF!,0)),
(MAX(-SUMIF('Monthly Cash Flow'!$F$2:$EG$2,'Commercial Lease'!H$3,'Monthly Cash Flow'!$F$26:$EG$36)-'Rent Roll'!#REF!,0)))*'Rent Roll'!$T6)))),"-"),"-")</f>
        <v>-</v>
      </c>
      <c r="I40" s="227" t="str">
        <f>IF('Commercial Lease'!I$4='Rent Roll'!$U6,
IF(OR(AND(I$6&gt;'Rent Roll'!$K6,I$6&lt;='Rent Roll'!$L6),AND(I$6&gt;'Rent Roll'!$M20,I$6&lt;='Rent Roll'!$N20)),
IF('Rent Roll'!$S6='Data Validation'!$D$2,-SUMIF('Monthly Cash Flow'!$F$2:$EG$2,'Commercial Lease'!I$3,'Monthly Cash Flow'!$F$37:$EG$37)*'Rent Roll'!$T6,
IF('Rent Roll'!$S6='Data Validation'!$D$3,('Rent Roll'!$D6*'Rent Roll'!#REF!)+(MAX(-SUMIF($C$96:$C$98,'Data Validation'!$M$2,'Commercial Lease'!I$96:I$98)-'Rent Roll'!$V6,0)*'Rent Roll'!$T6),
IF('Rent Roll'!$S6='Data Validation'!$D$4,'Rent Roll'!$D6*'Rent Roll'!#REF!,
('Rent Roll'!$D6*'Rent Roll'!#REF!)+(SUM((MAX(--SUMIF($D$96:$D$98,'Data Validation'!$M$2,'Commercial Lease'!I$96:I$98)-'Rent Roll'!$V6,0)),
(MAX(-SUMIF('Monthly Cash Flow'!$F$2:$EG$2,'Commercial Lease'!I$3,'Monthly Cash Flow'!$F$25:$EG$25)-'Rent Roll'!#REF!,0)),
(MAX(-SUMIF('Monthly Cash Flow'!$F$2:$EG$2,'Commercial Lease'!I$3,'Monthly Cash Flow'!$F$26:$EG$36)-'Rent Roll'!#REF!,0)))*'Rent Roll'!$T6)))),"-"),"-")</f>
        <v>-</v>
      </c>
      <c r="J40" s="227" t="str">
        <f>IF('Commercial Lease'!J$4='Rent Roll'!$U6,
IF(OR(AND(J$6&gt;'Rent Roll'!$K6,J$6&lt;='Rent Roll'!$L6),AND(J$6&gt;'Rent Roll'!$M20,J$6&lt;='Rent Roll'!$N20)),
IF('Rent Roll'!$S6='Data Validation'!$D$2,-SUMIF('Monthly Cash Flow'!$F$2:$EG$2,'Commercial Lease'!J$3,'Monthly Cash Flow'!$F$37:$EG$37)*'Rent Roll'!$T6,
IF('Rent Roll'!$S6='Data Validation'!$D$3,('Rent Roll'!$D6*'Rent Roll'!#REF!)+(MAX(-SUMIF($C$96:$C$98,'Data Validation'!$M$2,'Commercial Lease'!J$96:J$98)-'Rent Roll'!$V6,0)*'Rent Roll'!$T6),
IF('Rent Roll'!$S6='Data Validation'!$D$4,'Rent Roll'!$D6*'Rent Roll'!#REF!,
('Rent Roll'!$D6*'Rent Roll'!#REF!)+(SUM((MAX(--SUMIF($D$96:$D$98,'Data Validation'!$M$2,'Commercial Lease'!J$96:J$98)-'Rent Roll'!$V6,0)),
(MAX(-SUMIF('Monthly Cash Flow'!$F$2:$EG$2,'Commercial Lease'!J$3,'Monthly Cash Flow'!$F$25:$EG$25)-'Rent Roll'!#REF!,0)),
(MAX(-SUMIF('Monthly Cash Flow'!$F$2:$EG$2,'Commercial Lease'!J$3,'Monthly Cash Flow'!$F$26:$EG$36)-'Rent Roll'!#REF!,0)))*'Rent Roll'!$T6)))),"-"),"-")</f>
        <v>-</v>
      </c>
      <c r="K40" s="227" t="str">
        <f>IF('Commercial Lease'!K$4='Rent Roll'!$U6,
IF(OR(AND(K$6&gt;'Rent Roll'!$K6,K$6&lt;='Rent Roll'!$L6),AND(K$6&gt;'Rent Roll'!$M20,K$6&lt;='Rent Roll'!$N20)),
IF('Rent Roll'!$S6='Data Validation'!$D$2,-SUMIF('Monthly Cash Flow'!$F$2:$EG$2,'Commercial Lease'!K$3,'Monthly Cash Flow'!$F$37:$EG$37)*'Rent Roll'!$T6,
IF('Rent Roll'!$S6='Data Validation'!$D$3,('Rent Roll'!$D6*'Rent Roll'!#REF!)+(MAX(-SUMIF($C$96:$C$98,'Data Validation'!$M$2,'Commercial Lease'!K$96:K$98)-'Rent Roll'!$V6,0)*'Rent Roll'!$T6),
IF('Rent Roll'!$S6='Data Validation'!$D$4,'Rent Roll'!$D6*'Rent Roll'!#REF!,
('Rent Roll'!$D6*'Rent Roll'!#REF!)+(SUM((MAX(--SUMIF($D$96:$D$98,'Data Validation'!$M$2,'Commercial Lease'!K$96:K$98)-'Rent Roll'!$V6,0)),
(MAX(-SUMIF('Monthly Cash Flow'!$F$2:$EG$2,'Commercial Lease'!K$3,'Monthly Cash Flow'!$F$25:$EG$25)-'Rent Roll'!#REF!,0)),
(MAX(-SUMIF('Monthly Cash Flow'!$F$2:$EG$2,'Commercial Lease'!K$3,'Monthly Cash Flow'!$F$26:$EG$36)-'Rent Roll'!#REF!,0)))*'Rent Roll'!$T6)))),"-"),"-")</f>
        <v>-</v>
      </c>
      <c r="L40" s="227">
        <f ca="1">IF('Commercial Lease'!L$4='Rent Roll'!$U6,
IF(OR(AND(L$6&gt;'Rent Roll'!$K6,L$6&lt;='Rent Roll'!$L6),AND(L$6&gt;'Rent Roll'!$M20,L$6&lt;='Rent Roll'!$N20)),
IF('Rent Roll'!$S6='Data Validation'!$D$2,-SUMIF('Monthly Cash Flow'!$F$2:$EG$2,'Commercial Lease'!L$3,'Monthly Cash Flow'!$F$37:$EG$37)*'Rent Roll'!$T6,
IF('Rent Roll'!$S6='Data Validation'!$D$3,('Rent Roll'!$D6*'Rent Roll'!#REF!)+(MAX(-SUMIF($C$96:$C$98,'Data Validation'!$M$2,'Commercial Lease'!L$96:L$98)-'Rent Roll'!$V6,0)*'Rent Roll'!$T6),
IF('Rent Roll'!$S6='Data Validation'!$D$4,'Rent Roll'!$D6*'Rent Roll'!#REF!,
('Rent Roll'!$D6*'Rent Roll'!#REF!)+(SUM((MAX(--SUMIF($D$96:$D$98,'Data Validation'!$M$2,'Commercial Lease'!L$96:L$98)-'Rent Roll'!$V6,0)),
(MAX(-SUMIF('Monthly Cash Flow'!$F$2:$EG$2,'Commercial Lease'!L$3,'Monthly Cash Flow'!$F$25:$EG$25)-'Rent Roll'!#REF!,0)),
(MAX(-SUMIF('Monthly Cash Flow'!$F$2:$EG$2,'Commercial Lease'!L$3,'Monthly Cash Flow'!$F$26:$EG$36)-'Rent Roll'!#REF!,0)))*'Rent Roll'!$T6)))),"-"),"-")</f>
        <v>2500821.6452809372</v>
      </c>
      <c r="M40" s="227" t="str">
        <f>IF('Commercial Lease'!M$4='Rent Roll'!$U6,
IF(OR(AND(M$6&gt;'Rent Roll'!$K6,M$6&lt;='Rent Roll'!$L6),AND(M$6&gt;'Rent Roll'!$M20,M$6&lt;='Rent Roll'!$N20)),
IF('Rent Roll'!$S6='Data Validation'!$D$2,-SUMIF('Monthly Cash Flow'!$F$2:$EG$2,'Commercial Lease'!M$3,'Monthly Cash Flow'!$F$37:$EG$37)*'Rent Roll'!$T6,
IF('Rent Roll'!$S6='Data Validation'!$D$3,('Rent Roll'!$D6*'Rent Roll'!#REF!)+(MAX(-SUMIF($C$96:$C$98,'Data Validation'!$M$2,'Commercial Lease'!M$96:M$98)-'Rent Roll'!$V6,0)*'Rent Roll'!$T6),
IF('Rent Roll'!$S6='Data Validation'!$D$4,'Rent Roll'!$D6*'Rent Roll'!#REF!,
('Rent Roll'!$D6*'Rent Roll'!#REF!)+(SUM((MAX(--SUMIF($D$96:$D$98,'Data Validation'!$M$2,'Commercial Lease'!M$96:M$98)-'Rent Roll'!$V6,0)),
(MAX(-SUMIF('Monthly Cash Flow'!$F$2:$EG$2,'Commercial Lease'!M$3,'Monthly Cash Flow'!$F$25:$EG$25)-'Rent Roll'!#REF!,0)),
(MAX(-SUMIF('Monthly Cash Flow'!$F$2:$EG$2,'Commercial Lease'!M$3,'Monthly Cash Flow'!$F$26:$EG$36)-'Rent Roll'!#REF!,0)))*'Rent Roll'!$T6)))),"-"),"-")</f>
        <v>-</v>
      </c>
      <c r="N40" s="227" t="str">
        <f>IF('Commercial Lease'!N$4='Rent Roll'!$U6,
IF(OR(AND(N$6&gt;'Rent Roll'!$K6,N$6&lt;='Rent Roll'!$L6),AND(N$6&gt;'Rent Roll'!$M20,N$6&lt;='Rent Roll'!$N20)),
IF('Rent Roll'!$S6='Data Validation'!$D$2,-SUMIF('Monthly Cash Flow'!$F$2:$EG$2,'Commercial Lease'!N$3,'Monthly Cash Flow'!$F$37:$EG$37)*'Rent Roll'!$T6,
IF('Rent Roll'!$S6='Data Validation'!$D$3,('Rent Roll'!$D6*'Rent Roll'!#REF!)+(MAX(-SUMIF($C$96:$C$98,'Data Validation'!$M$2,'Commercial Lease'!N$96:N$98)-'Rent Roll'!$V6,0)*'Rent Roll'!$T6),
IF('Rent Roll'!$S6='Data Validation'!$D$4,'Rent Roll'!$D6*'Rent Roll'!#REF!,
('Rent Roll'!$D6*'Rent Roll'!#REF!)+(SUM((MAX(--SUMIF($D$96:$D$98,'Data Validation'!$M$2,'Commercial Lease'!N$96:N$98)-'Rent Roll'!$V6,0)),
(MAX(-SUMIF('Monthly Cash Flow'!$F$2:$EG$2,'Commercial Lease'!N$3,'Monthly Cash Flow'!$F$25:$EG$25)-'Rent Roll'!#REF!,0)),
(MAX(-SUMIF('Monthly Cash Flow'!$F$2:$EG$2,'Commercial Lease'!N$3,'Monthly Cash Flow'!$F$26:$EG$36)-'Rent Roll'!#REF!,0)))*'Rent Roll'!$T6)))),"-"),"-")</f>
        <v>-</v>
      </c>
      <c r="O40" s="227" t="str">
        <f>IF('Commercial Lease'!O$4='Rent Roll'!$U6,
IF(OR(AND(O$6&gt;'Rent Roll'!$K6,O$6&lt;='Rent Roll'!$L6),AND(O$6&gt;'Rent Roll'!$M20,O$6&lt;='Rent Roll'!$N20)),
IF('Rent Roll'!$S6='Data Validation'!$D$2,-SUMIF('Monthly Cash Flow'!$F$2:$EG$2,'Commercial Lease'!O$3,'Monthly Cash Flow'!$F$37:$EG$37)*'Rent Roll'!$T6,
IF('Rent Roll'!$S6='Data Validation'!$D$3,('Rent Roll'!$D6*'Rent Roll'!#REF!)+(MAX(-SUMIF($C$96:$C$98,'Data Validation'!$M$2,'Commercial Lease'!O$96:O$98)-'Rent Roll'!$V6,0)*'Rent Roll'!$T6),
IF('Rent Roll'!$S6='Data Validation'!$D$4,'Rent Roll'!$D6*'Rent Roll'!#REF!,
('Rent Roll'!$D6*'Rent Roll'!#REF!)+(SUM((MAX(--SUMIF($D$96:$D$98,'Data Validation'!$M$2,'Commercial Lease'!O$96:O$98)-'Rent Roll'!$V6,0)),
(MAX(-SUMIF('Monthly Cash Flow'!$F$2:$EG$2,'Commercial Lease'!O$3,'Monthly Cash Flow'!$F$25:$EG$25)-'Rent Roll'!#REF!,0)),
(MAX(-SUMIF('Monthly Cash Flow'!$F$2:$EG$2,'Commercial Lease'!O$3,'Monthly Cash Flow'!$F$26:$EG$36)-'Rent Roll'!#REF!,0)))*'Rent Roll'!$T6)))),"-"),"-")</f>
        <v>-</v>
      </c>
      <c r="P40" s="227" t="str">
        <f>IF('Commercial Lease'!P$4='Rent Roll'!$U6,
IF(OR(AND(P$6&gt;'Rent Roll'!$K6,P$6&lt;='Rent Roll'!$L6),AND(P$6&gt;'Rent Roll'!$M20,P$6&lt;='Rent Roll'!$N20)),
IF('Rent Roll'!$S6='Data Validation'!$D$2,-SUMIF('Monthly Cash Flow'!$F$2:$EG$2,'Commercial Lease'!P$3,'Monthly Cash Flow'!$F$37:$EG$37)*'Rent Roll'!$T6,
IF('Rent Roll'!$S6='Data Validation'!$D$3,('Rent Roll'!$D6*'Rent Roll'!#REF!)+(MAX(-SUMIF($C$96:$C$98,'Data Validation'!$M$2,'Commercial Lease'!P$96:P$98)-'Rent Roll'!$V6,0)*'Rent Roll'!$T6),
IF('Rent Roll'!$S6='Data Validation'!$D$4,'Rent Roll'!$D6*'Rent Roll'!#REF!,
('Rent Roll'!$D6*'Rent Roll'!#REF!)+(SUM((MAX(--SUMIF($D$96:$D$98,'Data Validation'!$M$2,'Commercial Lease'!P$96:P$98)-'Rent Roll'!$V6,0)),
(MAX(-SUMIF('Monthly Cash Flow'!$F$2:$EG$2,'Commercial Lease'!P$3,'Monthly Cash Flow'!$F$25:$EG$25)-'Rent Roll'!#REF!,0)),
(MAX(-SUMIF('Monthly Cash Flow'!$F$2:$EG$2,'Commercial Lease'!P$3,'Monthly Cash Flow'!$F$26:$EG$36)-'Rent Roll'!#REF!,0)))*'Rent Roll'!$T6)))),"-"),"-")</f>
        <v>-</v>
      </c>
      <c r="Q40" s="227" t="str">
        <f>IF('Commercial Lease'!Q$4='Rent Roll'!$U6,
IF(OR(AND(Q$6&gt;'Rent Roll'!$K6,Q$6&lt;='Rent Roll'!$L6),AND(Q$6&gt;'Rent Roll'!$M20,Q$6&lt;='Rent Roll'!$N20)),
IF('Rent Roll'!$S6='Data Validation'!$D$2,-SUMIF('Monthly Cash Flow'!$F$2:$EG$2,'Commercial Lease'!Q$3,'Monthly Cash Flow'!$F$37:$EG$37)*'Rent Roll'!$T6,
IF('Rent Roll'!$S6='Data Validation'!$D$3,('Rent Roll'!$D6*'Rent Roll'!#REF!)+(MAX(-SUMIF($C$96:$C$98,'Data Validation'!$M$2,'Commercial Lease'!Q$96:Q$98)-'Rent Roll'!$V6,0)*'Rent Roll'!$T6),
IF('Rent Roll'!$S6='Data Validation'!$D$4,'Rent Roll'!$D6*'Rent Roll'!#REF!,
('Rent Roll'!$D6*'Rent Roll'!#REF!)+(SUM((MAX(--SUMIF($D$96:$D$98,'Data Validation'!$M$2,'Commercial Lease'!Q$96:Q$98)-'Rent Roll'!$V6,0)),
(MAX(-SUMIF('Monthly Cash Flow'!$F$2:$EG$2,'Commercial Lease'!Q$3,'Monthly Cash Flow'!$F$25:$EG$25)-'Rent Roll'!#REF!,0)),
(MAX(-SUMIF('Monthly Cash Flow'!$F$2:$EG$2,'Commercial Lease'!Q$3,'Monthly Cash Flow'!$F$26:$EG$36)-'Rent Roll'!#REF!,0)))*'Rent Roll'!$T6)))),"-"),"-")</f>
        <v>-</v>
      </c>
      <c r="R40" s="227" t="str">
        <f>IF('Commercial Lease'!R$4='Rent Roll'!$U6,
IF(OR(AND(R$6&gt;'Rent Roll'!$K6,R$6&lt;='Rent Roll'!$L6),AND(R$6&gt;'Rent Roll'!$M20,R$6&lt;='Rent Roll'!$N20)),
IF('Rent Roll'!$S6='Data Validation'!$D$2,-SUMIF('Monthly Cash Flow'!$F$2:$EG$2,'Commercial Lease'!R$3,'Monthly Cash Flow'!$F$37:$EG$37)*'Rent Roll'!$T6,
IF('Rent Roll'!$S6='Data Validation'!$D$3,('Rent Roll'!$D6*'Rent Roll'!#REF!)+(MAX(-SUMIF($C$96:$C$98,'Data Validation'!$M$2,'Commercial Lease'!R$96:R$98)-'Rent Roll'!$V6,0)*'Rent Roll'!$T6),
IF('Rent Roll'!$S6='Data Validation'!$D$4,'Rent Roll'!$D6*'Rent Roll'!#REF!,
('Rent Roll'!$D6*'Rent Roll'!#REF!)+(SUM((MAX(--SUMIF($D$96:$D$98,'Data Validation'!$M$2,'Commercial Lease'!R$96:R$98)-'Rent Roll'!$V6,0)),
(MAX(-SUMIF('Monthly Cash Flow'!$F$2:$EG$2,'Commercial Lease'!R$3,'Monthly Cash Flow'!$F$25:$EG$25)-'Rent Roll'!#REF!,0)),
(MAX(-SUMIF('Monthly Cash Flow'!$F$2:$EG$2,'Commercial Lease'!R$3,'Monthly Cash Flow'!$F$26:$EG$36)-'Rent Roll'!#REF!,0)))*'Rent Roll'!$T6)))),"-"),"-")</f>
        <v>-</v>
      </c>
      <c r="S40" s="227" t="str">
        <f>IF('Commercial Lease'!S$4='Rent Roll'!$U6,
IF(OR(AND(S$6&gt;'Rent Roll'!$K6,S$6&lt;='Rent Roll'!$L6),AND(S$6&gt;'Rent Roll'!$M20,S$6&lt;='Rent Roll'!$N20)),
IF('Rent Roll'!$S6='Data Validation'!$D$2,-SUMIF('Monthly Cash Flow'!$F$2:$EG$2,'Commercial Lease'!S$3,'Monthly Cash Flow'!$F$37:$EG$37)*'Rent Roll'!$T6,
IF('Rent Roll'!$S6='Data Validation'!$D$3,('Rent Roll'!$D6*'Rent Roll'!#REF!)+(MAX(-SUMIF($C$96:$C$98,'Data Validation'!$M$2,'Commercial Lease'!S$96:S$98)-'Rent Roll'!$V6,0)*'Rent Roll'!$T6),
IF('Rent Roll'!$S6='Data Validation'!$D$4,'Rent Roll'!$D6*'Rent Roll'!#REF!,
('Rent Roll'!$D6*'Rent Roll'!#REF!)+(SUM((MAX(--SUMIF($D$96:$D$98,'Data Validation'!$M$2,'Commercial Lease'!S$96:S$98)-'Rent Roll'!$V6,0)),
(MAX(-SUMIF('Monthly Cash Flow'!$F$2:$EG$2,'Commercial Lease'!S$3,'Monthly Cash Flow'!$F$25:$EG$25)-'Rent Roll'!#REF!,0)),
(MAX(-SUMIF('Monthly Cash Flow'!$F$2:$EG$2,'Commercial Lease'!S$3,'Monthly Cash Flow'!$F$26:$EG$36)-'Rent Roll'!#REF!,0)))*'Rent Roll'!$T6)))),"-"),"-")</f>
        <v>-</v>
      </c>
      <c r="T40" s="227" t="str">
        <f>IF('Commercial Lease'!T$4='Rent Roll'!$U6,
IF(OR(AND(T$6&gt;'Rent Roll'!$K6,T$6&lt;='Rent Roll'!$L6),AND(T$6&gt;'Rent Roll'!$M20,T$6&lt;='Rent Roll'!$N20)),
IF('Rent Roll'!$S6='Data Validation'!$D$2,-SUMIF('Monthly Cash Flow'!$F$2:$EG$2,'Commercial Lease'!T$3,'Monthly Cash Flow'!$F$37:$EG$37)*'Rent Roll'!$T6,
IF('Rent Roll'!$S6='Data Validation'!$D$3,('Rent Roll'!$D6*'Rent Roll'!#REF!)+(MAX(-SUMIF($C$96:$C$98,'Data Validation'!$M$2,'Commercial Lease'!T$96:T$98)-'Rent Roll'!$V6,0)*'Rent Roll'!$T6),
IF('Rent Roll'!$S6='Data Validation'!$D$4,'Rent Roll'!$D6*'Rent Roll'!#REF!,
('Rent Roll'!$D6*'Rent Roll'!#REF!)+(SUM((MAX(--SUMIF($D$96:$D$98,'Data Validation'!$M$2,'Commercial Lease'!T$96:T$98)-'Rent Roll'!$V6,0)),
(MAX(-SUMIF('Monthly Cash Flow'!$F$2:$EG$2,'Commercial Lease'!T$3,'Monthly Cash Flow'!$F$25:$EG$25)-'Rent Roll'!#REF!,0)),
(MAX(-SUMIF('Monthly Cash Flow'!$F$2:$EG$2,'Commercial Lease'!T$3,'Monthly Cash Flow'!$F$26:$EG$36)-'Rent Roll'!#REF!,0)))*'Rent Roll'!$T6)))),"-"),"-")</f>
        <v>-</v>
      </c>
      <c r="U40" s="227" t="str">
        <f>IF('Commercial Lease'!U$4='Rent Roll'!$U6,
IF(OR(AND(U$6&gt;'Rent Roll'!$K6,U$6&lt;='Rent Roll'!$L6),AND(U$6&gt;'Rent Roll'!$M20,U$6&lt;='Rent Roll'!$N20)),
IF('Rent Roll'!$S6='Data Validation'!$D$2,-SUMIF('Monthly Cash Flow'!$F$2:$EG$2,'Commercial Lease'!U$3,'Monthly Cash Flow'!$F$37:$EG$37)*'Rent Roll'!$T6,
IF('Rent Roll'!$S6='Data Validation'!$D$3,('Rent Roll'!$D6*'Rent Roll'!#REF!)+(MAX(-SUMIF($C$96:$C$98,'Data Validation'!$M$2,'Commercial Lease'!U$96:U$98)-'Rent Roll'!$V6,0)*'Rent Roll'!$T6),
IF('Rent Roll'!$S6='Data Validation'!$D$4,'Rent Roll'!$D6*'Rent Roll'!#REF!,
('Rent Roll'!$D6*'Rent Roll'!#REF!)+(SUM((MAX(--SUMIF($D$96:$D$98,'Data Validation'!$M$2,'Commercial Lease'!U$96:U$98)-'Rent Roll'!$V6,0)),
(MAX(-SUMIF('Monthly Cash Flow'!$F$2:$EG$2,'Commercial Lease'!U$3,'Monthly Cash Flow'!$F$25:$EG$25)-'Rent Roll'!#REF!,0)),
(MAX(-SUMIF('Monthly Cash Flow'!$F$2:$EG$2,'Commercial Lease'!U$3,'Monthly Cash Flow'!$F$26:$EG$36)-'Rent Roll'!#REF!,0)))*'Rent Roll'!$T6)))),"-"),"-")</f>
        <v>-</v>
      </c>
      <c r="V40" s="227" t="str">
        <f>IF('Commercial Lease'!V$4='Rent Roll'!$U6,
IF(OR(AND(V$6&gt;'Rent Roll'!$K6,V$6&lt;='Rent Roll'!$L6),AND(V$6&gt;'Rent Roll'!$M20,V$6&lt;='Rent Roll'!$N20)),
IF('Rent Roll'!$S6='Data Validation'!$D$2,-SUMIF('Monthly Cash Flow'!$F$2:$EG$2,'Commercial Lease'!V$3,'Monthly Cash Flow'!$F$37:$EG$37)*'Rent Roll'!$T6,
IF('Rent Roll'!$S6='Data Validation'!$D$3,('Rent Roll'!$D6*'Rent Roll'!#REF!)+(MAX(-SUMIF($C$96:$C$98,'Data Validation'!$M$2,'Commercial Lease'!V$96:V$98)-'Rent Roll'!$V6,0)*'Rent Roll'!$T6),
IF('Rent Roll'!$S6='Data Validation'!$D$4,'Rent Roll'!$D6*'Rent Roll'!#REF!,
('Rent Roll'!$D6*'Rent Roll'!#REF!)+(SUM((MAX(--SUMIF($D$96:$D$98,'Data Validation'!$M$2,'Commercial Lease'!V$96:V$98)-'Rent Roll'!$V6,0)),
(MAX(-SUMIF('Monthly Cash Flow'!$F$2:$EG$2,'Commercial Lease'!V$3,'Monthly Cash Flow'!$F$25:$EG$25)-'Rent Roll'!#REF!,0)),
(MAX(-SUMIF('Monthly Cash Flow'!$F$2:$EG$2,'Commercial Lease'!V$3,'Monthly Cash Flow'!$F$26:$EG$36)-'Rent Roll'!#REF!,0)))*'Rent Roll'!$T6)))),"-"),"-")</f>
        <v>-</v>
      </c>
      <c r="W40" s="227" t="str">
        <f>IF('Commercial Lease'!W$4='Rent Roll'!$U6,
IF(OR(AND(W$6&gt;'Rent Roll'!$K6,W$6&lt;='Rent Roll'!$L6),AND(W$6&gt;'Rent Roll'!$M20,W$6&lt;='Rent Roll'!$N20)),
IF('Rent Roll'!$S6='Data Validation'!$D$2,-SUMIF('Monthly Cash Flow'!$F$2:$EG$2,'Commercial Lease'!W$3,'Monthly Cash Flow'!$F$37:$EG$37)*'Rent Roll'!$T6,
IF('Rent Roll'!$S6='Data Validation'!$D$3,('Rent Roll'!$D6*'Rent Roll'!#REF!)+(MAX(-SUMIF($C$96:$C$98,'Data Validation'!$M$2,'Commercial Lease'!W$96:W$98)-'Rent Roll'!$V6,0)*'Rent Roll'!$T6),
IF('Rent Roll'!$S6='Data Validation'!$D$4,'Rent Roll'!$D6*'Rent Roll'!#REF!,
('Rent Roll'!$D6*'Rent Roll'!#REF!)+(SUM((MAX(--SUMIF($D$96:$D$98,'Data Validation'!$M$2,'Commercial Lease'!W$96:W$98)-'Rent Roll'!$V6,0)),
(MAX(-SUMIF('Monthly Cash Flow'!$F$2:$EG$2,'Commercial Lease'!W$3,'Monthly Cash Flow'!$F$25:$EG$25)-'Rent Roll'!#REF!,0)),
(MAX(-SUMIF('Monthly Cash Flow'!$F$2:$EG$2,'Commercial Lease'!W$3,'Monthly Cash Flow'!$F$26:$EG$36)-'Rent Roll'!#REF!,0)))*'Rent Roll'!$T6)))),"-"),"-")</f>
        <v>-</v>
      </c>
      <c r="X40" s="227">
        <f ca="1">IF('Commercial Lease'!X$4='Rent Roll'!$U6,
IF(OR(AND(X$6&gt;'Rent Roll'!$K6,X$6&lt;='Rent Roll'!$L6),AND(X$6&gt;'Rent Roll'!$M20,X$6&lt;='Rent Roll'!$N20)),
IF('Rent Roll'!$S6='Data Validation'!$D$2,-SUMIF('Monthly Cash Flow'!$F$2:$EG$2,'Commercial Lease'!X$3,'Monthly Cash Flow'!$F$37:$EG$37)*'Rent Roll'!$T6,
IF('Rent Roll'!$S6='Data Validation'!$D$3,('Rent Roll'!$D6*'Rent Roll'!#REF!)+(MAX(-SUMIF($C$96:$C$98,'Data Validation'!$M$2,'Commercial Lease'!X$96:X$98)-'Rent Roll'!$V6,0)*'Rent Roll'!$T6),
IF('Rent Roll'!$S6='Data Validation'!$D$4,'Rent Roll'!$D6*'Rent Roll'!#REF!,
('Rent Roll'!$D6*'Rent Roll'!#REF!)+(SUM((MAX(--SUMIF($D$96:$D$98,'Data Validation'!$M$2,'Commercial Lease'!X$96:X$98)-'Rent Roll'!$V6,0)),
(MAX(-SUMIF('Monthly Cash Flow'!$F$2:$EG$2,'Commercial Lease'!X$3,'Monthly Cash Flow'!$F$25:$EG$25)-'Rent Roll'!#REF!,0)),
(MAX(-SUMIF('Monthly Cash Flow'!$F$2:$EG$2,'Commercial Lease'!X$3,'Monthly Cash Flow'!$F$26:$EG$36)-'Rent Roll'!#REF!,0)))*'Rent Roll'!$T6)))),"-"),"-")</f>
        <v>2821645.8932252862</v>
      </c>
      <c r="Y40" s="227" t="str">
        <f>IF('Commercial Lease'!Y$4='Rent Roll'!$U6,
IF(OR(AND(Y$6&gt;'Rent Roll'!$K6,Y$6&lt;='Rent Roll'!$L6),AND(Y$6&gt;'Rent Roll'!$M20,Y$6&lt;='Rent Roll'!$N20)),
IF('Rent Roll'!$S6='Data Validation'!$D$2,-SUMIF('Monthly Cash Flow'!$F$2:$EG$2,'Commercial Lease'!Y$3,'Monthly Cash Flow'!$F$37:$EG$37)*'Rent Roll'!$T6,
IF('Rent Roll'!$S6='Data Validation'!$D$3,('Rent Roll'!$D6*'Rent Roll'!#REF!)+(MAX(-SUMIF($C$96:$C$98,'Data Validation'!$M$2,'Commercial Lease'!Y$96:Y$98)-'Rent Roll'!$V6,0)*'Rent Roll'!$T6),
IF('Rent Roll'!$S6='Data Validation'!$D$4,'Rent Roll'!$D6*'Rent Roll'!#REF!,
('Rent Roll'!$D6*'Rent Roll'!#REF!)+(SUM((MAX(--SUMIF($D$96:$D$98,'Data Validation'!$M$2,'Commercial Lease'!Y$96:Y$98)-'Rent Roll'!$V6,0)),
(MAX(-SUMIF('Monthly Cash Flow'!$F$2:$EG$2,'Commercial Lease'!Y$3,'Monthly Cash Flow'!$F$25:$EG$25)-'Rent Roll'!#REF!,0)),
(MAX(-SUMIF('Monthly Cash Flow'!$F$2:$EG$2,'Commercial Lease'!Y$3,'Monthly Cash Flow'!$F$26:$EG$36)-'Rent Roll'!#REF!,0)))*'Rent Roll'!$T6)))),"-"),"-")</f>
        <v>-</v>
      </c>
      <c r="Z40" s="227" t="str">
        <f>IF('Commercial Lease'!Z$4='Rent Roll'!$U6,
IF(OR(AND(Z$6&gt;'Rent Roll'!$K6,Z$6&lt;='Rent Roll'!$L6),AND(Z$6&gt;'Rent Roll'!$M20,Z$6&lt;='Rent Roll'!$N20)),
IF('Rent Roll'!$S6='Data Validation'!$D$2,-SUMIF('Monthly Cash Flow'!$F$2:$EG$2,'Commercial Lease'!Z$3,'Monthly Cash Flow'!$F$37:$EG$37)*'Rent Roll'!$T6,
IF('Rent Roll'!$S6='Data Validation'!$D$3,('Rent Roll'!$D6*'Rent Roll'!#REF!)+(MAX(-SUMIF($C$96:$C$98,'Data Validation'!$M$2,'Commercial Lease'!Z$96:Z$98)-'Rent Roll'!$V6,0)*'Rent Roll'!$T6),
IF('Rent Roll'!$S6='Data Validation'!$D$4,'Rent Roll'!$D6*'Rent Roll'!#REF!,
('Rent Roll'!$D6*'Rent Roll'!#REF!)+(SUM((MAX(--SUMIF($D$96:$D$98,'Data Validation'!$M$2,'Commercial Lease'!Z$96:Z$98)-'Rent Roll'!$V6,0)),
(MAX(-SUMIF('Monthly Cash Flow'!$F$2:$EG$2,'Commercial Lease'!Z$3,'Monthly Cash Flow'!$F$25:$EG$25)-'Rent Roll'!#REF!,0)),
(MAX(-SUMIF('Monthly Cash Flow'!$F$2:$EG$2,'Commercial Lease'!Z$3,'Monthly Cash Flow'!$F$26:$EG$36)-'Rent Roll'!#REF!,0)))*'Rent Roll'!$T6)))),"-"),"-")</f>
        <v>-</v>
      </c>
      <c r="AA40" s="227" t="str">
        <f>IF('Commercial Lease'!AA$4='Rent Roll'!$U6,
IF(OR(AND(AA$6&gt;'Rent Roll'!$K6,AA$6&lt;='Rent Roll'!$L6),AND(AA$6&gt;'Rent Roll'!$M20,AA$6&lt;='Rent Roll'!$N20)),
IF('Rent Roll'!$S6='Data Validation'!$D$2,-SUMIF('Monthly Cash Flow'!$F$2:$EG$2,'Commercial Lease'!AA$3,'Monthly Cash Flow'!$F$37:$EG$37)*'Rent Roll'!$T6,
IF('Rent Roll'!$S6='Data Validation'!$D$3,('Rent Roll'!$D6*'Rent Roll'!#REF!)+(MAX(-SUMIF($C$96:$C$98,'Data Validation'!$M$2,'Commercial Lease'!AA$96:AA$98)-'Rent Roll'!$V6,0)*'Rent Roll'!$T6),
IF('Rent Roll'!$S6='Data Validation'!$D$4,'Rent Roll'!$D6*'Rent Roll'!#REF!,
('Rent Roll'!$D6*'Rent Roll'!#REF!)+(SUM((MAX(--SUMIF($D$96:$D$98,'Data Validation'!$M$2,'Commercial Lease'!AA$96:AA$98)-'Rent Roll'!$V6,0)),
(MAX(-SUMIF('Monthly Cash Flow'!$F$2:$EG$2,'Commercial Lease'!AA$3,'Monthly Cash Flow'!$F$25:$EG$25)-'Rent Roll'!#REF!,0)),
(MAX(-SUMIF('Monthly Cash Flow'!$F$2:$EG$2,'Commercial Lease'!AA$3,'Monthly Cash Flow'!$F$26:$EG$36)-'Rent Roll'!#REF!,0)))*'Rent Roll'!$T6)))),"-"),"-")</f>
        <v>-</v>
      </c>
      <c r="AB40" s="227" t="str">
        <f>IF('Commercial Lease'!AB$4='Rent Roll'!$U6,
IF(OR(AND(AB$6&gt;'Rent Roll'!$K6,AB$6&lt;='Rent Roll'!$L6),AND(AB$6&gt;'Rent Roll'!$M20,AB$6&lt;='Rent Roll'!$N20)),
IF('Rent Roll'!$S6='Data Validation'!$D$2,-SUMIF('Monthly Cash Flow'!$F$2:$EG$2,'Commercial Lease'!AB$3,'Monthly Cash Flow'!$F$37:$EG$37)*'Rent Roll'!$T6,
IF('Rent Roll'!$S6='Data Validation'!$D$3,('Rent Roll'!$D6*'Rent Roll'!#REF!)+(MAX(-SUMIF($C$96:$C$98,'Data Validation'!$M$2,'Commercial Lease'!AB$96:AB$98)-'Rent Roll'!$V6,0)*'Rent Roll'!$T6),
IF('Rent Roll'!$S6='Data Validation'!$D$4,'Rent Roll'!$D6*'Rent Roll'!#REF!,
('Rent Roll'!$D6*'Rent Roll'!#REF!)+(SUM((MAX(--SUMIF($D$96:$D$98,'Data Validation'!$M$2,'Commercial Lease'!AB$96:AB$98)-'Rent Roll'!$V6,0)),
(MAX(-SUMIF('Monthly Cash Flow'!$F$2:$EG$2,'Commercial Lease'!AB$3,'Monthly Cash Flow'!$F$25:$EG$25)-'Rent Roll'!#REF!,0)),
(MAX(-SUMIF('Monthly Cash Flow'!$F$2:$EG$2,'Commercial Lease'!AB$3,'Monthly Cash Flow'!$F$26:$EG$36)-'Rent Roll'!#REF!,0)))*'Rent Roll'!$T6)))),"-"),"-")</f>
        <v>-</v>
      </c>
      <c r="AC40" s="227" t="str">
        <f>IF('Commercial Lease'!AC$4='Rent Roll'!$U6,
IF(OR(AND(AC$6&gt;'Rent Roll'!$K6,AC$6&lt;='Rent Roll'!$L6),AND(AC$6&gt;'Rent Roll'!$M20,AC$6&lt;='Rent Roll'!$N20)),
IF('Rent Roll'!$S6='Data Validation'!$D$2,-SUMIF('Monthly Cash Flow'!$F$2:$EG$2,'Commercial Lease'!AC$3,'Monthly Cash Flow'!$F$37:$EG$37)*'Rent Roll'!$T6,
IF('Rent Roll'!$S6='Data Validation'!$D$3,('Rent Roll'!$D6*'Rent Roll'!#REF!)+(MAX(-SUMIF($C$96:$C$98,'Data Validation'!$M$2,'Commercial Lease'!AC$96:AC$98)-'Rent Roll'!$V6,0)*'Rent Roll'!$T6),
IF('Rent Roll'!$S6='Data Validation'!$D$4,'Rent Roll'!$D6*'Rent Roll'!#REF!,
('Rent Roll'!$D6*'Rent Roll'!#REF!)+(SUM((MAX(--SUMIF($D$96:$D$98,'Data Validation'!$M$2,'Commercial Lease'!AC$96:AC$98)-'Rent Roll'!$V6,0)),
(MAX(-SUMIF('Monthly Cash Flow'!$F$2:$EG$2,'Commercial Lease'!AC$3,'Monthly Cash Flow'!$F$25:$EG$25)-'Rent Roll'!#REF!,0)),
(MAX(-SUMIF('Monthly Cash Flow'!$F$2:$EG$2,'Commercial Lease'!AC$3,'Monthly Cash Flow'!$F$26:$EG$36)-'Rent Roll'!#REF!,0)))*'Rent Roll'!$T6)))),"-"),"-")</f>
        <v>-</v>
      </c>
      <c r="AD40" s="227" t="str">
        <f>IF('Commercial Lease'!AD$4='Rent Roll'!$U6,
IF(OR(AND(AD$6&gt;'Rent Roll'!$K6,AD$6&lt;='Rent Roll'!$L6),AND(AD$6&gt;'Rent Roll'!$M20,AD$6&lt;='Rent Roll'!$N20)),
IF('Rent Roll'!$S6='Data Validation'!$D$2,-SUMIF('Monthly Cash Flow'!$F$2:$EG$2,'Commercial Lease'!AD$3,'Monthly Cash Flow'!$F$37:$EG$37)*'Rent Roll'!$T6,
IF('Rent Roll'!$S6='Data Validation'!$D$3,('Rent Roll'!$D6*'Rent Roll'!#REF!)+(MAX(-SUMIF($C$96:$C$98,'Data Validation'!$M$2,'Commercial Lease'!AD$96:AD$98)-'Rent Roll'!$V6,0)*'Rent Roll'!$T6),
IF('Rent Roll'!$S6='Data Validation'!$D$4,'Rent Roll'!$D6*'Rent Roll'!#REF!,
('Rent Roll'!$D6*'Rent Roll'!#REF!)+(SUM((MAX(--SUMIF($D$96:$D$98,'Data Validation'!$M$2,'Commercial Lease'!AD$96:AD$98)-'Rent Roll'!$V6,0)),
(MAX(-SUMIF('Monthly Cash Flow'!$F$2:$EG$2,'Commercial Lease'!AD$3,'Monthly Cash Flow'!$F$25:$EG$25)-'Rent Roll'!#REF!,0)),
(MAX(-SUMIF('Monthly Cash Flow'!$F$2:$EG$2,'Commercial Lease'!AD$3,'Monthly Cash Flow'!$F$26:$EG$36)-'Rent Roll'!#REF!,0)))*'Rent Roll'!$T6)))),"-"),"-")</f>
        <v>-</v>
      </c>
      <c r="AE40" s="227" t="str">
        <f>IF('Commercial Lease'!AE$4='Rent Roll'!$U6,
IF(OR(AND(AE$6&gt;'Rent Roll'!$K6,AE$6&lt;='Rent Roll'!$L6),AND(AE$6&gt;'Rent Roll'!$M20,AE$6&lt;='Rent Roll'!$N20)),
IF('Rent Roll'!$S6='Data Validation'!$D$2,-SUMIF('Monthly Cash Flow'!$F$2:$EG$2,'Commercial Lease'!AE$3,'Monthly Cash Flow'!$F$37:$EG$37)*'Rent Roll'!$T6,
IF('Rent Roll'!$S6='Data Validation'!$D$3,('Rent Roll'!$D6*'Rent Roll'!#REF!)+(MAX(-SUMIF($C$96:$C$98,'Data Validation'!$M$2,'Commercial Lease'!AE$96:AE$98)-'Rent Roll'!$V6,0)*'Rent Roll'!$T6),
IF('Rent Roll'!$S6='Data Validation'!$D$4,'Rent Roll'!$D6*'Rent Roll'!#REF!,
('Rent Roll'!$D6*'Rent Roll'!#REF!)+(SUM((MAX(--SUMIF($D$96:$D$98,'Data Validation'!$M$2,'Commercial Lease'!AE$96:AE$98)-'Rent Roll'!$V6,0)),
(MAX(-SUMIF('Monthly Cash Flow'!$F$2:$EG$2,'Commercial Lease'!AE$3,'Monthly Cash Flow'!$F$25:$EG$25)-'Rent Roll'!#REF!,0)),
(MAX(-SUMIF('Monthly Cash Flow'!$F$2:$EG$2,'Commercial Lease'!AE$3,'Monthly Cash Flow'!$F$26:$EG$36)-'Rent Roll'!#REF!,0)))*'Rent Roll'!$T6)))),"-"),"-")</f>
        <v>-</v>
      </c>
      <c r="AF40" s="227" t="str">
        <f>IF('Commercial Lease'!AF$4='Rent Roll'!$U6,
IF(OR(AND(AF$6&gt;'Rent Roll'!$K6,AF$6&lt;='Rent Roll'!$L6),AND(AF$6&gt;'Rent Roll'!$M20,AF$6&lt;='Rent Roll'!$N20)),
IF('Rent Roll'!$S6='Data Validation'!$D$2,-SUMIF('Monthly Cash Flow'!$F$2:$EG$2,'Commercial Lease'!AF$3,'Monthly Cash Flow'!$F$37:$EG$37)*'Rent Roll'!$T6,
IF('Rent Roll'!$S6='Data Validation'!$D$3,('Rent Roll'!$D6*'Rent Roll'!#REF!)+(MAX(-SUMIF($C$96:$C$98,'Data Validation'!$M$2,'Commercial Lease'!AF$96:AF$98)-'Rent Roll'!$V6,0)*'Rent Roll'!$T6),
IF('Rent Roll'!$S6='Data Validation'!$D$4,'Rent Roll'!$D6*'Rent Roll'!#REF!,
('Rent Roll'!$D6*'Rent Roll'!#REF!)+(SUM((MAX(--SUMIF($D$96:$D$98,'Data Validation'!$M$2,'Commercial Lease'!AF$96:AF$98)-'Rent Roll'!$V6,0)),
(MAX(-SUMIF('Monthly Cash Flow'!$F$2:$EG$2,'Commercial Lease'!AF$3,'Monthly Cash Flow'!$F$25:$EG$25)-'Rent Roll'!#REF!,0)),
(MAX(-SUMIF('Monthly Cash Flow'!$F$2:$EG$2,'Commercial Lease'!AF$3,'Monthly Cash Flow'!$F$26:$EG$36)-'Rent Roll'!#REF!,0)))*'Rent Roll'!$T6)))),"-"),"-")</f>
        <v>-</v>
      </c>
      <c r="AG40" s="227" t="str">
        <f>IF('Commercial Lease'!AG$4='Rent Roll'!$U6,
IF(OR(AND(AG$6&gt;'Rent Roll'!$K6,AG$6&lt;='Rent Roll'!$L6),AND(AG$6&gt;'Rent Roll'!$M20,AG$6&lt;='Rent Roll'!$N20)),
IF('Rent Roll'!$S6='Data Validation'!$D$2,-SUMIF('Monthly Cash Flow'!$F$2:$EG$2,'Commercial Lease'!AG$3,'Monthly Cash Flow'!$F$37:$EG$37)*'Rent Roll'!$T6,
IF('Rent Roll'!$S6='Data Validation'!$D$3,('Rent Roll'!$D6*'Rent Roll'!#REF!)+(MAX(-SUMIF($C$96:$C$98,'Data Validation'!$M$2,'Commercial Lease'!AG$96:AG$98)-'Rent Roll'!$V6,0)*'Rent Roll'!$T6),
IF('Rent Roll'!$S6='Data Validation'!$D$4,'Rent Roll'!$D6*'Rent Roll'!#REF!,
('Rent Roll'!$D6*'Rent Roll'!#REF!)+(SUM((MAX(--SUMIF($D$96:$D$98,'Data Validation'!$M$2,'Commercial Lease'!AG$96:AG$98)-'Rent Roll'!$V6,0)),
(MAX(-SUMIF('Monthly Cash Flow'!$F$2:$EG$2,'Commercial Lease'!AG$3,'Monthly Cash Flow'!$F$25:$EG$25)-'Rent Roll'!#REF!,0)),
(MAX(-SUMIF('Monthly Cash Flow'!$F$2:$EG$2,'Commercial Lease'!AG$3,'Monthly Cash Flow'!$F$26:$EG$36)-'Rent Roll'!#REF!,0)))*'Rent Roll'!$T6)))),"-"),"-")</f>
        <v>-</v>
      </c>
      <c r="AH40" s="227" t="str">
        <f>IF('Commercial Lease'!AH$4='Rent Roll'!$U6,
IF(OR(AND(AH$6&gt;'Rent Roll'!$K6,AH$6&lt;='Rent Roll'!$L6),AND(AH$6&gt;'Rent Roll'!$M20,AH$6&lt;='Rent Roll'!$N20)),
IF('Rent Roll'!$S6='Data Validation'!$D$2,-SUMIF('Monthly Cash Flow'!$F$2:$EG$2,'Commercial Lease'!AH$3,'Monthly Cash Flow'!$F$37:$EG$37)*'Rent Roll'!$T6,
IF('Rent Roll'!$S6='Data Validation'!$D$3,('Rent Roll'!$D6*'Rent Roll'!#REF!)+(MAX(-SUMIF($C$96:$C$98,'Data Validation'!$M$2,'Commercial Lease'!AH$96:AH$98)-'Rent Roll'!$V6,0)*'Rent Roll'!$T6),
IF('Rent Roll'!$S6='Data Validation'!$D$4,'Rent Roll'!$D6*'Rent Roll'!#REF!,
('Rent Roll'!$D6*'Rent Roll'!#REF!)+(SUM((MAX(--SUMIF($D$96:$D$98,'Data Validation'!$M$2,'Commercial Lease'!AH$96:AH$98)-'Rent Roll'!$V6,0)),
(MAX(-SUMIF('Monthly Cash Flow'!$F$2:$EG$2,'Commercial Lease'!AH$3,'Monthly Cash Flow'!$F$25:$EG$25)-'Rent Roll'!#REF!,0)),
(MAX(-SUMIF('Monthly Cash Flow'!$F$2:$EG$2,'Commercial Lease'!AH$3,'Monthly Cash Flow'!$F$26:$EG$36)-'Rent Roll'!#REF!,0)))*'Rent Roll'!$T6)))),"-"),"-")</f>
        <v>-</v>
      </c>
      <c r="AI40" s="227" t="str">
        <f>IF('Commercial Lease'!AI$4='Rent Roll'!$U6,
IF(OR(AND(AI$6&gt;'Rent Roll'!$K6,AI$6&lt;='Rent Roll'!$L6),AND(AI$6&gt;'Rent Roll'!$M20,AI$6&lt;='Rent Roll'!$N20)),
IF('Rent Roll'!$S6='Data Validation'!$D$2,-SUMIF('Monthly Cash Flow'!$F$2:$EG$2,'Commercial Lease'!AI$3,'Monthly Cash Flow'!$F$37:$EG$37)*'Rent Roll'!$T6,
IF('Rent Roll'!$S6='Data Validation'!$D$3,('Rent Roll'!$D6*'Rent Roll'!#REF!)+(MAX(-SUMIF($C$96:$C$98,'Data Validation'!$M$2,'Commercial Lease'!AI$96:AI$98)-'Rent Roll'!$V6,0)*'Rent Roll'!$T6),
IF('Rent Roll'!$S6='Data Validation'!$D$4,'Rent Roll'!$D6*'Rent Roll'!#REF!,
('Rent Roll'!$D6*'Rent Roll'!#REF!)+(SUM((MAX(--SUMIF($D$96:$D$98,'Data Validation'!$M$2,'Commercial Lease'!AI$96:AI$98)-'Rent Roll'!$V6,0)),
(MAX(-SUMIF('Monthly Cash Flow'!$F$2:$EG$2,'Commercial Lease'!AI$3,'Monthly Cash Flow'!$F$25:$EG$25)-'Rent Roll'!#REF!,0)),
(MAX(-SUMIF('Monthly Cash Flow'!$F$2:$EG$2,'Commercial Lease'!AI$3,'Monthly Cash Flow'!$F$26:$EG$36)-'Rent Roll'!#REF!,0)))*'Rent Roll'!$T6)))),"-"),"-")</f>
        <v>-</v>
      </c>
      <c r="AJ40" s="227">
        <f ca="1">IF('Commercial Lease'!AJ$4='Rent Roll'!$U6,
IF(OR(AND(AJ$6&gt;'Rent Roll'!$K6,AJ$6&lt;='Rent Roll'!$L6),AND(AJ$6&gt;'Rent Roll'!$M20,AJ$6&lt;='Rent Roll'!$N20)),
IF('Rent Roll'!$S6='Data Validation'!$D$2,-SUMIF('Monthly Cash Flow'!$F$2:$EG$2,'Commercial Lease'!AJ$3,'Monthly Cash Flow'!$F$37:$EG$37)*'Rent Roll'!$T6,
IF('Rent Roll'!$S6='Data Validation'!$D$3,('Rent Roll'!$D6*'Rent Roll'!#REF!)+(MAX(-SUMIF($C$96:$C$98,'Data Validation'!$M$2,'Commercial Lease'!AJ$96:AJ$98)-'Rent Roll'!$V6,0)*'Rent Roll'!$T6),
IF('Rent Roll'!$S6='Data Validation'!$D$4,'Rent Roll'!$D6*'Rent Roll'!#REF!,
('Rent Roll'!$D6*'Rent Roll'!#REF!)+(SUM((MAX(--SUMIF($D$96:$D$98,'Data Validation'!$M$2,'Commercial Lease'!AJ$96:AJ$98)-'Rent Roll'!$V6,0)),
(MAX(-SUMIF('Monthly Cash Flow'!$F$2:$EG$2,'Commercial Lease'!AJ$3,'Monthly Cash Flow'!$F$25:$EG$25)-'Rent Roll'!#REF!,0)),
(MAX(-SUMIF('Monthly Cash Flow'!$F$2:$EG$2,'Commercial Lease'!AJ$3,'Monthly Cash Flow'!$F$26:$EG$36)-'Rent Roll'!#REF!,0)))*'Rent Roll'!$T6)))),"-"),"-")</f>
        <v>2887945.2447502781</v>
      </c>
      <c r="AK40" s="227" t="str">
        <f>IF('Commercial Lease'!AK$4='Rent Roll'!$U6,
IF(OR(AND(AK$6&gt;'Rent Roll'!$K6,AK$6&lt;='Rent Roll'!$L6),AND(AK$6&gt;'Rent Roll'!$M20,AK$6&lt;='Rent Roll'!$N20)),
IF('Rent Roll'!$S6='Data Validation'!$D$2,-SUMIF('Monthly Cash Flow'!$F$2:$EG$2,'Commercial Lease'!AK$3,'Monthly Cash Flow'!$F$37:$EG$37)*'Rent Roll'!$T6,
IF('Rent Roll'!$S6='Data Validation'!$D$3,('Rent Roll'!$D6*'Rent Roll'!#REF!)+(MAX(-SUMIF($C$96:$C$98,'Data Validation'!$M$2,'Commercial Lease'!AK$96:AK$98)-'Rent Roll'!$V6,0)*'Rent Roll'!$T6),
IF('Rent Roll'!$S6='Data Validation'!$D$4,'Rent Roll'!$D6*'Rent Roll'!#REF!,
('Rent Roll'!$D6*'Rent Roll'!#REF!)+(SUM((MAX(--SUMIF($D$96:$D$98,'Data Validation'!$M$2,'Commercial Lease'!AK$96:AK$98)-'Rent Roll'!$V6,0)),
(MAX(-SUMIF('Monthly Cash Flow'!$F$2:$EG$2,'Commercial Lease'!AK$3,'Monthly Cash Flow'!$F$25:$EG$25)-'Rent Roll'!#REF!,0)),
(MAX(-SUMIF('Monthly Cash Flow'!$F$2:$EG$2,'Commercial Lease'!AK$3,'Monthly Cash Flow'!$F$26:$EG$36)-'Rent Roll'!#REF!,0)))*'Rent Roll'!$T6)))),"-"),"-")</f>
        <v>-</v>
      </c>
      <c r="AL40" s="227" t="str">
        <f>IF('Commercial Lease'!AL$4='Rent Roll'!$U6,
IF(OR(AND(AL$6&gt;'Rent Roll'!$K6,AL$6&lt;='Rent Roll'!$L6),AND(AL$6&gt;'Rent Roll'!$M20,AL$6&lt;='Rent Roll'!$N20)),
IF('Rent Roll'!$S6='Data Validation'!$D$2,-SUMIF('Monthly Cash Flow'!$F$2:$EG$2,'Commercial Lease'!AL$3,'Monthly Cash Flow'!$F$37:$EG$37)*'Rent Roll'!$T6,
IF('Rent Roll'!$S6='Data Validation'!$D$3,('Rent Roll'!$D6*'Rent Roll'!#REF!)+(MAX(-SUMIF($C$96:$C$98,'Data Validation'!$M$2,'Commercial Lease'!AL$96:AL$98)-'Rent Roll'!$V6,0)*'Rent Roll'!$T6),
IF('Rent Roll'!$S6='Data Validation'!$D$4,'Rent Roll'!$D6*'Rent Roll'!#REF!,
('Rent Roll'!$D6*'Rent Roll'!#REF!)+(SUM((MAX(--SUMIF($D$96:$D$98,'Data Validation'!$M$2,'Commercial Lease'!AL$96:AL$98)-'Rent Roll'!$V6,0)),
(MAX(-SUMIF('Monthly Cash Flow'!$F$2:$EG$2,'Commercial Lease'!AL$3,'Monthly Cash Flow'!$F$25:$EG$25)-'Rent Roll'!#REF!,0)),
(MAX(-SUMIF('Monthly Cash Flow'!$F$2:$EG$2,'Commercial Lease'!AL$3,'Monthly Cash Flow'!$F$26:$EG$36)-'Rent Roll'!#REF!,0)))*'Rent Roll'!$T6)))),"-"),"-")</f>
        <v>-</v>
      </c>
      <c r="AM40" s="227" t="str">
        <f>IF('Commercial Lease'!AM$4='Rent Roll'!$U6,
IF(OR(AND(AM$6&gt;'Rent Roll'!$K6,AM$6&lt;='Rent Roll'!$L6),AND(AM$6&gt;'Rent Roll'!$M20,AM$6&lt;='Rent Roll'!$N20)),
IF('Rent Roll'!$S6='Data Validation'!$D$2,-SUMIF('Monthly Cash Flow'!$F$2:$EG$2,'Commercial Lease'!AM$3,'Monthly Cash Flow'!$F$37:$EG$37)*'Rent Roll'!$T6,
IF('Rent Roll'!$S6='Data Validation'!$D$3,('Rent Roll'!$D6*'Rent Roll'!#REF!)+(MAX(-SUMIF($C$96:$C$98,'Data Validation'!$M$2,'Commercial Lease'!AM$96:AM$98)-'Rent Roll'!$V6,0)*'Rent Roll'!$T6),
IF('Rent Roll'!$S6='Data Validation'!$D$4,'Rent Roll'!$D6*'Rent Roll'!#REF!,
('Rent Roll'!$D6*'Rent Roll'!#REF!)+(SUM((MAX(--SUMIF($D$96:$D$98,'Data Validation'!$M$2,'Commercial Lease'!AM$96:AM$98)-'Rent Roll'!$V6,0)),
(MAX(-SUMIF('Monthly Cash Flow'!$F$2:$EG$2,'Commercial Lease'!AM$3,'Monthly Cash Flow'!$F$25:$EG$25)-'Rent Roll'!#REF!,0)),
(MAX(-SUMIF('Monthly Cash Flow'!$F$2:$EG$2,'Commercial Lease'!AM$3,'Monthly Cash Flow'!$F$26:$EG$36)-'Rent Roll'!#REF!,0)))*'Rent Roll'!$T6)))),"-"),"-")</f>
        <v>-</v>
      </c>
      <c r="AN40" s="227" t="str">
        <f>IF('Commercial Lease'!AN$4='Rent Roll'!$U6,
IF(OR(AND(AN$6&gt;'Rent Roll'!$K6,AN$6&lt;='Rent Roll'!$L6),AND(AN$6&gt;'Rent Roll'!$M20,AN$6&lt;='Rent Roll'!$N20)),
IF('Rent Roll'!$S6='Data Validation'!$D$2,-SUMIF('Monthly Cash Flow'!$F$2:$EG$2,'Commercial Lease'!AN$3,'Monthly Cash Flow'!$F$37:$EG$37)*'Rent Roll'!$T6,
IF('Rent Roll'!$S6='Data Validation'!$D$3,('Rent Roll'!$D6*'Rent Roll'!#REF!)+(MAX(-SUMIF($C$96:$C$98,'Data Validation'!$M$2,'Commercial Lease'!AN$96:AN$98)-'Rent Roll'!$V6,0)*'Rent Roll'!$T6),
IF('Rent Roll'!$S6='Data Validation'!$D$4,'Rent Roll'!$D6*'Rent Roll'!#REF!,
('Rent Roll'!$D6*'Rent Roll'!#REF!)+(SUM((MAX(--SUMIF($D$96:$D$98,'Data Validation'!$M$2,'Commercial Lease'!AN$96:AN$98)-'Rent Roll'!$V6,0)),
(MAX(-SUMIF('Monthly Cash Flow'!$F$2:$EG$2,'Commercial Lease'!AN$3,'Monthly Cash Flow'!$F$25:$EG$25)-'Rent Roll'!#REF!,0)),
(MAX(-SUMIF('Monthly Cash Flow'!$F$2:$EG$2,'Commercial Lease'!AN$3,'Monthly Cash Flow'!$F$26:$EG$36)-'Rent Roll'!#REF!,0)))*'Rent Roll'!$T6)))),"-"),"-")</f>
        <v>-</v>
      </c>
      <c r="AO40" s="227" t="str">
        <f>IF('Commercial Lease'!AO$4='Rent Roll'!$U6,
IF(OR(AND(AO$6&gt;'Rent Roll'!$K6,AO$6&lt;='Rent Roll'!$L6),AND(AO$6&gt;'Rent Roll'!$M20,AO$6&lt;='Rent Roll'!$N20)),
IF('Rent Roll'!$S6='Data Validation'!$D$2,-SUMIF('Monthly Cash Flow'!$F$2:$EG$2,'Commercial Lease'!AO$3,'Monthly Cash Flow'!$F$37:$EG$37)*'Rent Roll'!$T6,
IF('Rent Roll'!$S6='Data Validation'!$D$3,('Rent Roll'!$D6*'Rent Roll'!#REF!)+(MAX(-SUMIF($C$96:$C$98,'Data Validation'!$M$2,'Commercial Lease'!AO$96:AO$98)-'Rent Roll'!$V6,0)*'Rent Roll'!$T6),
IF('Rent Roll'!$S6='Data Validation'!$D$4,'Rent Roll'!$D6*'Rent Roll'!#REF!,
('Rent Roll'!$D6*'Rent Roll'!#REF!)+(SUM((MAX(--SUMIF($D$96:$D$98,'Data Validation'!$M$2,'Commercial Lease'!AO$96:AO$98)-'Rent Roll'!$V6,0)),
(MAX(-SUMIF('Monthly Cash Flow'!$F$2:$EG$2,'Commercial Lease'!AO$3,'Monthly Cash Flow'!$F$25:$EG$25)-'Rent Roll'!#REF!,0)),
(MAX(-SUMIF('Monthly Cash Flow'!$F$2:$EG$2,'Commercial Lease'!AO$3,'Monthly Cash Flow'!$F$26:$EG$36)-'Rent Roll'!#REF!,0)))*'Rent Roll'!$T6)))),"-"),"-")</f>
        <v>-</v>
      </c>
      <c r="AP40" s="227" t="str">
        <f>IF('Commercial Lease'!AP$4='Rent Roll'!$U6,
IF(OR(AND(AP$6&gt;'Rent Roll'!$K6,AP$6&lt;='Rent Roll'!$L6),AND(AP$6&gt;'Rent Roll'!$M20,AP$6&lt;='Rent Roll'!$N20)),
IF('Rent Roll'!$S6='Data Validation'!$D$2,-SUMIF('Monthly Cash Flow'!$F$2:$EG$2,'Commercial Lease'!AP$3,'Monthly Cash Flow'!$F$37:$EG$37)*'Rent Roll'!$T6,
IF('Rent Roll'!$S6='Data Validation'!$D$3,('Rent Roll'!$D6*'Rent Roll'!#REF!)+(MAX(-SUMIF($C$96:$C$98,'Data Validation'!$M$2,'Commercial Lease'!AP$96:AP$98)-'Rent Roll'!$V6,0)*'Rent Roll'!$T6),
IF('Rent Roll'!$S6='Data Validation'!$D$4,'Rent Roll'!$D6*'Rent Roll'!#REF!,
('Rent Roll'!$D6*'Rent Roll'!#REF!)+(SUM((MAX(--SUMIF($D$96:$D$98,'Data Validation'!$M$2,'Commercial Lease'!AP$96:AP$98)-'Rent Roll'!$V6,0)),
(MAX(-SUMIF('Monthly Cash Flow'!$F$2:$EG$2,'Commercial Lease'!AP$3,'Monthly Cash Flow'!$F$25:$EG$25)-'Rent Roll'!#REF!,0)),
(MAX(-SUMIF('Monthly Cash Flow'!$F$2:$EG$2,'Commercial Lease'!AP$3,'Monthly Cash Flow'!$F$26:$EG$36)-'Rent Roll'!#REF!,0)))*'Rent Roll'!$T6)))),"-"),"-")</f>
        <v>-</v>
      </c>
      <c r="AQ40" s="227" t="str">
        <f>IF('Commercial Lease'!AQ$4='Rent Roll'!$U6,
IF(OR(AND(AQ$6&gt;'Rent Roll'!$K6,AQ$6&lt;='Rent Roll'!$L6),AND(AQ$6&gt;'Rent Roll'!$M20,AQ$6&lt;='Rent Roll'!$N20)),
IF('Rent Roll'!$S6='Data Validation'!$D$2,-SUMIF('Monthly Cash Flow'!$F$2:$EG$2,'Commercial Lease'!AQ$3,'Monthly Cash Flow'!$F$37:$EG$37)*'Rent Roll'!$T6,
IF('Rent Roll'!$S6='Data Validation'!$D$3,('Rent Roll'!$D6*'Rent Roll'!#REF!)+(MAX(-SUMIF($C$96:$C$98,'Data Validation'!$M$2,'Commercial Lease'!AQ$96:AQ$98)-'Rent Roll'!$V6,0)*'Rent Roll'!$T6),
IF('Rent Roll'!$S6='Data Validation'!$D$4,'Rent Roll'!$D6*'Rent Roll'!#REF!,
('Rent Roll'!$D6*'Rent Roll'!#REF!)+(SUM((MAX(--SUMIF($D$96:$D$98,'Data Validation'!$M$2,'Commercial Lease'!AQ$96:AQ$98)-'Rent Roll'!$V6,0)),
(MAX(-SUMIF('Monthly Cash Flow'!$F$2:$EG$2,'Commercial Lease'!AQ$3,'Monthly Cash Flow'!$F$25:$EG$25)-'Rent Roll'!#REF!,0)),
(MAX(-SUMIF('Monthly Cash Flow'!$F$2:$EG$2,'Commercial Lease'!AQ$3,'Monthly Cash Flow'!$F$26:$EG$36)-'Rent Roll'!#REF!,0)))*'Rent Roll'!$T6)))),"-"),"-")</f>
        <v>-</v>
      </c>
      <c r="AR40" s="227" t="str">
        <f>IF('Commercial Lease'!AR$4='Rent Roll'!$U6,
IF(OR(AND(AR$6&gt;'Rent Roll'!$K6,AR$6&lt;='Rent Roll'!$L6),AND(AR$6&gt;'Rent Roll'!$M20,AR$6&lt;='Rent Roll'!$N20)),
IF('Rent Roll'!$S6='Data Validation'!$D$2,-SUMIF('Monthly Cash Flow'!$F$2:$EG$2,'Commercial Lease'!AR$3,'Monthly Cash Flow'!$F$37:$EG$37)*'Rent Roll'!$T6,
IF('Rent Roll'!$S6='Data Validation'!$D$3,('Rent Roll'!$D6*'Rent Roll'!#REF!)+(MAX(-SUMIF($C$96:$C$98,'Data Validation'!$M$2,'Commercial Lease'!AR$96:AR$98)-'Rent Roll'!$V6,0)*'Rent Roll'!$T6),
IF('Rent Roll'!$S6='Data Validation'!$D$4,'Rent Roll'!$D6*'Rent Roll'!#REF!,
('Rent Roll'!$D6*'Rent Roll'!#REF!)+(SUM((MAX(--SUMIF($D$96:$D$98,'Data Validation'!$M$2,'Commercial Lease'!AR$96:AR$98)-'Rent Roll'!$V6,0)),
(MAX(-SUMIF('Monthly Cash Flow'!$F$2:$EG$2,'Commercial Lease'!AR$3,'Monthly Cash Flow'!$F$25:$EG$25)-'Rent Roll'!#REF!,0)),
(MAX(-SUMIF('Monthly Cash Flow'!$F$2:$EG$2,'Commercial Lease'!AR$3,'Monthly Cash Flow'!$F$26:$EG$36)-'Rent Roll'!#REF!,0)))*'Rent Roll'!$T6)))),"-"),"-")</f>
        <v>-</v>
      </c>
      <c r="AS40" s="227" t="str">
        <f>IF('Commercial Lease'!AS$4='Rent Roll'!$U6,
IF(OR(AND(AS$6&gt;'Rent Roll'!$K6,AS$6&lt;='Rent Roll'!$L6),AND(AS$6&gt;'Rent Roll'!$M20,AS$6&lt;='Rent Roll'!$N20)),
IF('Rent Roll'!$S6='Data Validation'!$D$2,-SUMIF('Monthly Cash Flow'!$F$2:$EG$2,'Commercial Lease'!AS$3,'Monthly Cash Flow'!$F$37:$EG$37)*'Rent Roll'!$T6,
IF('Rent Roll'!$S6='Data Validation'!$D$3,('Rent Roll'!$D6*'Rent Roll'!#REF!)+(MAX(-SUMIF($C$96:$C$98,'Data Validation'!$M$2,'Commercial Lease'!AS$96:AS$98)-'Rent Roll'!$V6,0)*'Rent Roll'!$T6),
IF('Rent Roll'!$S6='Data Validation'!$D$4,'Rent Roll'!$D6*'Rent Roll'!#REF!,
('Rent Roll'!$D6*'Rent Roll'!#REF!)+(SUM((MAX(--SUMIF($D$96:$D$98,'Data Validation'!$M$2,'Commercial Lease'!AS$96:AS$98)-'Rent Roll'!$V6,0)),
(MAX(-SUMIF('Monthly Cash Flow'!$F$2:$EG$2,'Commercial Lease'!AS$3,'Monthly Cash Flow'!$F$25:$EG$25)-'Rent Roll'!#REF!,0)),
(MAX(-SUMIF('Monthly Cash Flow'!$F$2:$EG$2,'Commercial Lease'!AS$3,'Monthly Cash Flow'!$F$26:$EG$36)-'Rent Roll'!#REF!,0)))*'Rent Roll'!$T6)))),"-"),"-")</f>
        <v>-</v>
      </c>
      <c r="AT40" s="227" t="str">
        <f>IF('Commercial Lease'!AT$4='Rent Roll'!$U6,
IF(OR(AND(AT$6&gt;'Rent Roll'!$K6,AT$6&lt;='Rent Roll'!$L6),AND(AT$6&gt;'Rent Roll'!$M20,AT$6&lt;='Rent Roll'!$N20)),
IF('Rent Roll'!$S6='Data Validation'!$D$2,-SUMIF('Monthly Cash Flow'!$F$2:$EG$2,'Commercial Lease'!AT$3,'Monthly Cash Flow'!$F$37:$EG$37)*'Rent Roll'!$T6,
IF('Rent Roll'!$S6='Data Validation'!$D$3,('Rent Roll'!$D6*'Rent Roll'!#REF!)+(MAX(-SUMIF($C$96:$C$98,'Data Validation'!$M$2,'Commercial Lease'!AT$96:AT$98)-'Rent Roll'!$V6,0)*'Rent Roll'!$T6),
IF('Rent Roll'!$S6='Data Validation'!$D$4,'Rent Roll'!$D6*'Rent Roll'!#REF!,
('Rent Roll'!$D6*'Rent Roll'!#REF!)+(SUM((MAX(--SUMIF($D$96:$D$98,'Data Validation'!$M$2,'Commercial Lease'!AT$96:AT$98)-'Rent Roll'!$V6,0)),
(MAX(-SUMIF('Monthly Cash Flow'!$F$2:$EG$2,'Commercial Lease'!AT$3,'Monthly Cash Flow'!$F$25:$EG$25)-'Rent Roll'!#REF!,0)),
(MAX(-SUMIF('Monthly Cash Flow'!$F$2:$EG$2,'Commercial Lease'!AT$3,'Monthly Cash Flow'!$F$26:$EG$36)-'Rent Roll'!#REF!,0)))*'Rent Roll'!$T6)))),"-"),"-")</f>
        <v>-</v>
      </c>
      <c r="AU40" s="227" t="str">
        <f>IF('Commercial Lease'!AU$4='Rent Roll'!$U6,
IF(OR(AND(AU$6&gt;'Rent Roll'!$K6,AU$6&lt;='Rent Roll'!$L6),AND(AU$6&gt;'Rent Roll'!$M20,AU$6&lt;='Rent Roll'!$N20)),
IF('Rent Roll'!$S6='Data Validation'!$D$2,-SUMIF('Monthly Cash Flow'!$F$2:$EG$2,'Commercial Lease'!AU$3,'Monthly Cash Flow'!$F$37:$EG$37)*'Rent Roll'!$T6,
IF('Rent Roll'!$S6='Data Validation'!$D$3,('Rent Roll'!$D6*'Rent Roll'!#REF!)+(MAX(-SUMIF($C$96:$C$98,'Data Validation'!$M$2,'Commercial Lease'!AU$96:AU$98)-'Rent Roll'!$V6,0)*'Rent Roll'!$T6),
IF('Rent Roll'!$S6='Data Validation'!$D$4,'Rent Roll'!$D6*'Rent Roll'!#REF!,
('Rent Roll'!$D6*'Rent Roll'!#REF!)+(SUM((MAX(--SUMIF($D$96:$D$98,'Data Validation'!$M$2,'Commercial Lease'!AU$96:AU$98)-'Rent Roll'!$V6,0)),
(MAX(-SUMIF('Monthly Cash Flow'!$F$2:$EG$2,'Commercial Lease'!AU$3,'Monthly Cash Flow'!$F$25:$EG$25)-'Rent Roll'!#REF!,0)),
(MAX(-SUMIF('Monthly Cash Flow'!$F$2:$EG$2,'Commercial Lease'!AU$3,'Monthly Cash Flow'!$F$26:$EG$36)-'Rent Roll'!#REF!,0)))*'Rent Roll'!$T6)))),"-"),"-")</f>
        <v>-</v>
      </c>
      <c r="AV40" s="227">
        <f ca="1">IF('Commercial Lease'!AV$4='Rent Roll'!$U6,
IF(OR(AND(AV$6&gt;'Rent Roll'!$K6,AV$6&lt;='Rent Roll'!$L6),AND(AV$6&gt;'Rent Roll'!$M20,AV$6&lt;='Rent Roll'!$N20)),
IF('Rent Roll'!$S6='Data Validation'!$D$2,-SUMIF('Monthly Cash Flow'!$F$2:$EG$2,'Commercial Lease'!AV$3,'Monthly Cash Flow'!$F$37:$EG$37)*'Rent Roll'!$T6,
IF('Rent Roll'!$S6='Data Validation'!$D$3,('Rent Roll'!$D6*'Rent Roll'!#REF!)+(MAX(-SUMIF($C$96:$C$98,'Data Validation'!$M$2,'Commercial Lease'!AV$96:AV$98)-'Rent Roll'!$V6,0)*'Rent Roll'!$T6),
IF('Rent Roll'!$S6='Data Validation'!$D$4,'Rent Roll'!$D6*'Rent Roll'!#REF!,
('Rent Roll'!$D6*'Rent Roll'!#REF!)+(SUM((MAX(--SUMIF($D$96:$D$98,'Data Validation'!$M$2,'Commercial Lease'!AV$96:AV$98)-'Rent Roll'!$V6,0)),
(MAX(-SUMIF('Monthly Cash Flow'!$F$2:$EG$2,'Commercial Lease'!AV$3,'Monthly Cash Flow'!$F$25:$EG$25)-'Rent Roll'!#REF!,0)),
(MAX(-SUMIF('Monthly Cash Flow'!$F$2:$EG$2,'Commercial Lease'!AV$3,'Monthly Cash Flow'!$F$26:$EG$36)-'Rent Roll'!#REF!,0)))*'Rent Roll'!$T6)))),"-"),"-")</f>
        <v>2950409.0326006352</v>
      </c>
      <c r="AW40" s="227" t="str">
        <f>IF('Commercial Lease'!AW$4='Rent Roll'!$U6,
IF(OR(AND(AW$6&gt;'Rent Roll'!$K6,AW$6&lt;='Rent Roll'!$L6),AND(AW$6&gt;'Rent Roll'!$M20,AW$6&lt;='Rent Roll'!$N20)),
IF('Rent Roll'!$S6='Data Validation'!$D$2,-SUMIF('Monthly Cash Flow'!$F$2:$EG$2,'Commercial Lease'!AW$3,'Monthly Cash Flow'!$F$37:$EG$37)*'Rent Roll'!$T6,
IF('Rent Roll'!$S6='Data Validation'!$D$3,('Rent Roll'!$D6*'Rent Roll'!#REF!)+(MAX(-SUMIF($C$96:$C$98,'Data Validation'!$M$2,'Commercial Lease'!AW$96:AW$98)-'Rent Roll'!$V6,0)*'Rent Roll'!$T6),
IF('Rent Roll'!$S6='Data Validation'!$D$4,'Rent Roll'!$D6*'Rent Roll'!#REF!,
('Rent Roll'!$D6*'Rent Roll'!#REF!)+(SUM((MAX(--SUMIF($D$96:$D$98,'Data Validation'!$M$2,'Commercial Lease'!AW$96:AW$98)-'Rent Roll'!$V6,0)),
(MAX(-SUMIF('Monthly Cash Flow'!$F$2:$EG$2,'Commercial Lease'!AW$3,'Monthly Cash Flow'!$F$25:$EG$25)-'Rent Roll'!#REF!,0)),
(MAX(-SUMIF('Monthly Cash Flow'!$F$2:$EG$2,'Commercial Lease'!AW$3,'Monthly Cash Flow'!$F$26:$EG$36)-'Rent Roll'!#REF!,0)))*'Rent Roll'!$T6)))),"-"),"-")</f>
        <v>-</v>
      </c>
      <c r="AX40" s="227" t="str">
        <f>IF('Commercial Lease'!AX$4='Rent Roll'!$U6,
IF(OR(AND(AX$6&gt;'Rent Roll'!$K6,AX$6&lt;='Rent Roll'!$L6),AND(AX$6&gt;'Rent Roll'!$M20,AX$6&lt;='Rent Roll'!$N20)),
IF('Rent Roll'!$S6='Data Validation'!$D$2,-SUMIF('Monthly Cash Flow'!$F$2:$EG$2,'Commercial Lease'!AX$3,'Monthly Cash Flow'!$F$37:$EG$37)*'Rent Roll'!$T6,
IF('Rent Roll'!$S6='Data Validation'!$D$3,('Rent Roll'!$D6*'Rent Roll'!#REF!)+(MAX(-SUMIF($C$96:$C$98,'Data Validation'!$M$2,'Commercial Lease'!AX$96:AX$98)-'Rent Roll'!$V6,0)*'Rent Roll'!$T6),
IF('Rent Roll'!$S6='Data Validation'!$D$4,'Rent Roll'!$D6*'Rent Roll'!#REF!,
('Rent Roll'!$D6*'Rent Roll'!#REF!)+(SUM((MAX(--SUMIF($D$96:$D$98,'Data Validation'!$M$2,'Commercial Lease'!AX$96:AX$98)-'Rent Roll'!$V6,0)),
(MAX(-SUMIF('Monthly Cash Flow'!$F$2:$EG$2,'Commercial Lease'!AX$3,'Monthly Cash Flow'!$F$25:$EG$25)-'Rent Roll'!#REF!,0)),
(MAX(-SUMIF('Monthly Cash Flow'!$F$2:$EG$2,'Commercial Lease'!AX$3,'Monthly Cash Flow'!$F$26:$EG$36)-'Rent Roll'!#REF!,0)))*'Rent Roll'!$T6)))),"-"),"-")</f>
        <v>-</v>
      </c>
      <c r="AY40" s="227" t="str">
        <f>IF('Commercial Lease'!AY$4='Rent Roll'!$U6,
IF(OR(AND(AY$6&gt;'Rent Roll'!$K6,AY$6&lt;='Rent Roll'!$L6),AND(AY$6&gt;'Rent Roll'!$M20,AY$6&lt;='Rent Roll'!$N20)),
IF('Rent Roll'!$S6='Data Validation'!$D$2,-SUMIF('Monthly Cash Flow'!$F$2:$EG$2,'Commercial Lease'!AY$3,'Monthly Cash Flow'!$F$37:$EG$37)*'Rent Roll'!$T6,
IF('Rent Roll'!$S6='Data Validation'!$D$3,('Rent Roll'!$D6*'Rent Roll'!#REF!)+(MAX(-SUMIF($C$96:$C$98,'Data Validation'!$M$2,'Commercial Lease'!AY$96:AY$98)-'Rent Roll'!$V6,0)*'Rent Roll'!$T6),
IF('Rent Roll'!$S6='Data Validation'!$D$4,'Rent Roll'!$D6*'Rent Roll'!#REF!,
('Rent Roll'!$D6*'Rent Roll'!#REF!)+(SUM((MAX(--SUMIF($D$96:$D$98,'Data Validation'!$M$2,'Commercial Lease'!AY$96:AY$98)-'Rent Roll'!$V6,0)),
(MAX(-SUMIF('Monthly Cash Flow'!$F$2:$EG$2,'Commercial Lease'!AY$3,'Monthly Cash Flow'!$F$25:$EG$25)-'Rent Roll'!#REF!,0)),
(MAX(-SUMIF('Monthly Cash Flow'!$F$2:$EG$2,'Commercial Lease'!AY$3,'Monthly Cash Flow'!$F$26:$EG$36)-'Rent Roll'!#REF!,0)))*'Rent Roll'!$T6)))),"-"),"-")</f>
        <v>-</v>
      </c>
      <c r="AZ40" s="227" t="str">
        <f>IF('Commercial Lease'!AZ$4='Rent Roll'!$U6,
IF(OR(AND(AZ$6&gt;'Rent Roll'!$K6,AZ$6&lt;='Rent Roll'!$L6),AND(AZ$6&gt;'Rent Roll'!$M20,AZ$6&lt;='Rent Roll'!$N20)),
IF('Rent Roll'!$S6='Data Validation'!$D$2,-SUMIF('Monthly Cash Flow'!$F$2:$EG$2,'Commercial Lease'!AZ$3,'Monthly Cash Flow'!$F$37:$EG$37)*'Rent Roll'!$T6,
IF('Rent Roll'!$S6='Data Validation'!$D$3,('Rent Roll'!$D6*'Rent Roll'!#REF!)+(MAX(-SUMIF($C$96:$C$98,'Data Validation'!$M$2,'Commercial Lease'!AZ$96:AZ$98)-'Rent Roll'!$V6,0)*'Rent Roll'!$T6),
IF('Rent Roll'!$S6='Data Validation'!$D$4,'Rent Roll'!$D6*'Rent Roll'!#REF!,
('Rent Roll'!$D6*'Rent Roll'!#REF!)+(SUM((MAX(--SUMIF($D$96:$D$98,'Data Validation'!$M$2,'Commercial Lease'!AZ$96:AZ$98)-'Rent Roll'!$V6,0)),
(MAX(-SUMIF('Monthly Cash Flow'!$F$2:$EG$2,'Commercial Lease'!AZ$3,'Monthly Cash Flow'!$F$25:$EG$25)-'Rent Roll'!#REF!,0)),
(MAX(-SUMIF('Monthly Cash Flow'!$F$2:$EG$2,'Commercial Lease'!AZ$3,'Monthly Cash Flow'!$F$26:$EG$36)-'Rent Roll'!#REF!,0)))*'Rent Roll'!$T6)))),"-"),"-")</f>
        <v>-</v>
      </c>
      <c r="BA40" s="227" t="str">
        <f>IF('Commercial Lease'!BA$4='Rent Roll'!$U6,
IF(OR(AND(BA$6&gt;'Rent Roll'!$K6,BA$6&lt;='Rent Roll'!$L6),AND(BA$6&gt;'Rent Roll'!$M20,BA$6&lt;='Rent Roll'!$N20)),
IF('Rent Roll'!$S6='Data Validation'!$D$2,-SUMIF('Monthly Cash Flow'!$F$2:$EG$2,'Commercial Lease'!BA$3,'Monthly Cash Flow'!$F$37:$EG$37)*'Rent Roll'!$T6,
IF('Rent Roll'!$S6='Data Validation'!$D$3,('Rent Roll'!$D6*'Rent Roll'!#REF!)+(MAX(-SUMIF($C$96:$C$98,'Data Validation'!$M$2,'Commercial Lease'!BA$96:BA$98)-'Rent Roll'!$V6,0)*'Rent Roll'!$T6),
IF('Rent Roll'!$S6='Data Validation'!$D$4,'Rent Roll'!$D6*'Rent Roll'!#REF!,
('Rent Roll'!$D6*'Rent Roll'!#REF!)+(SUM((MAX(--SUMIF($D$96:$D$98,'Data Validation'!$M$2,'Commercial Lease'!BA$96:BA$98)-'Rent Roll'!$V6,0)),
(MAX(-SUMIF('Monthly Cash Flow'!$F$2:$EG$2,'Commercial Lease'!BA$3,'Monthly Cash Flow'!$F$25:$EG$25)-'Rent Roll'!#REF!,0)),
(MAX(-SUMIF('Monthly Cash Flow'!$F$2:$EG$2,'Commercial Lease'!BA$3,'Monthly Cash Flow'!$F$26:$EG$36)-'Rent Roll'!#REF!,0)))*'Rent Roll'!$T6)))),"-"),"-")</f>
        <v>-</v>
      </c>
      <c r="BB40" s="227" t="str">
        <f>IF('Commercial Lease'!BB$4='Rent Roll'!$U6,
IF(OR(AND(BB$6&gt;'Rent Roll'!$K6,BB$6&lt;='Rent Roll'!$L6),AND(BB$6&gt;'Rent Roll'!$M20,BB$6&lt;='Rent Roll'!$N20)),
IF('Rent Roll'!$S6='Data Validation'!$D$2,-SUMIF('Monthly Cash Flow'!$F$2:$EG$2,'Commercial Lease'!BB$3,'Monthly Cash Flow'!$F$37:$EG$37)*'Rent Roll'!$T6,
IF('Rent Roll'!$S6='Data Validation'!$D$3,('Rent Roll'!$D6*'Rent Roll'!#REF!)+(MAX(-SUMIF($C$96:$C$98,'Data Validation'!$M$2,'Commercial Lease'!BB$96:BB$98)-'Rent Roll'!$V6,0)*'Rent Roll'!$T6),
IF('Rent Roll'!$S6='Data Validation'!$D$4,'Rent Roll'!$D6*'Rent Roll'!#REF!,
('Rent Roll'!$D6*'Rent Roll'!#REF!)+(SUM((MAX(--SUMIF($D$96:$D$98,'Data Validation'!$M$2,'Commercial Lease'!BB$96:BB$98)-'Rent Roll'!$V6,0)),
(MAX(-SUMIF('Monthly Cash Flow'!$F$2:$EG$2,'Commercial Lease'!BB$3,'Monthly Cash Flow'!$F$25:$EG$25)-'Rent Roll'!#REF!,0)),
(MAX(-SUMIF('Monthly Cash Flow'!$F$2:$EG$2,'Commercial Lease'!BB$3,'Monthly Cash Flow'!$F$26:$EG$36)-'Rent Roll'!#REF!,0)))*'Rent Roll'!$T6)))),"-"),"-")</f>
        <v>-</v>
      </c>
      <c r="BC40" s="227" t="str">
        <f>IF('Commercial Lease'!BC$4='Rent Roll'!$U6,
IF(OR(AND(BC$6&gt;'Rent Roll'!$K6,BC$6&lt;='Rent Roll'!$L6),AND(BC$6&gt;'Rent Roll'!$M20,BC$6&lt;='Rent Roll'!$N20)),
IF('Rent Roll'!$S6='Data Validation'!$D$2,-SUMIF('Monthly Cash Flow'!$F$2:$EG$2,'Commercial Lease'!BC$3,'Monthly Cash Flow'!$F$37:$EG$37)*'Rent Roll'!$T6,
IF('Rent Roll'!$S6='Data Validation'!$D$3,('Rent Roll'!$D6*'Rent Roll'!#REF!)+(MAX(-SUMIF($C$96:$C$98,'Data Validation'!$M$2,'Commercial Lease'!BC$96:BC$98)-'Rent Roll'!$V6,0)*'Rent Roll'!$T6),
IF('Rent Roll'!$S6='Data Validation'!$D$4,'Rent Roll'!$D6*'Rent Roll'!#REF!,
('Rent Roll'!$D6*'Rent Roll'!#REF!)+(SUM((MAX(--SUMIF($D$96:$D$98,'Data Validation'!$M$2,'Commercial Lease'!BC$96:BC$98)-'Rent Roll'!$V6,0)),
(MAX(-SUMIF('Monthly Cash Flow'!$F$2:$EG$2,'Commercial Lease'!BC$3,'Monthly Cash Flow'!$F$25:$EG$25)-'Rent Roll'!#REF!,0)),
(MAX(-SUMIF('Monthly Cash Flow'!$F$2:$EG$2,'Commercial Lease'!BC$3,'Monthly Cash Flow'!$F$26:$EG$36)-'Rent Roll'!#REF!,0)))*'Rent Roll'!$T6)))),"-"),"-")</f>
        <v>-</v>
      </c>
      <c r="BD40" s="227" t="str">
        <f>IF('Commercial Lease'!BD$4='Rent Roll'!$U6,
IF(OR(AND(BD$6&gt;'Rent Roll'!$K6,BD$6&lt;='Rent Roll'!$L6),AND(BD$6&gt;'Rent Roll'!$M20,BD$6&lt;='Rent Roll'!$N20)),
IF('Rent Roll'!$S6='Data Validation'!$D$2,-SUMIF('Monthly Cash Flow'!$F$2:$EG$2,'Commercial Lease'!BD$3,'Monthly Cash Flow'!$F$37:$EG$37)*'Rent Roll'!$T6,
IF('Rent Roll'!$S6='Data Validation'!$D$3,('Rent Roll'!$D6*'Rent Roll'!#REF!)+(MAX(-SUMIF($C$96:$C$98,'Data Validation'!$M$2,'Commercial Lease'!BD$96:BD$98)-'Rent Roll'!$V6,0)*'Rent Roll'!$T6),
IF('Rent Roll'!$S6='Data Validation'!$D$4,'Rent Roll'!$D6*'Rent Roll'!#REF!,
('Rent Roll'!$D6*'Rent Roll'!#REF!)+(SUM((MAX(--SUMIF($D$96:$D$98,'Data Validation'!$M$2,'Commercial Lease'!BD$96:BD$98)-'Rent Roll'!$V6,0)),
(MAX(-SUMIF('Monthly Cash Flow'!$F$2:$EG$2,'Commercial Lease'!BD$3,'Monthly Cash Flow'!$F$25:$EG$25)-'Rent Roll'!#REF!,0)),
(MAX(-SUMIF('Monthly Cash Flow'!$F$2:$EG$2,'Commercial Lease'!BD$3,'Monthly Cash Flow'!$F$26:$EG$36)-'Rent Roll'!#REF!,0)))*'Rent Roll'!$T6)))),"-"),"-")</f>
        <v>-</v>
      </c>
      <c r="BE40" s="227" t="str">
        <f>IF('Commercial Lease'!BE$4='Rent Roll'!$U6,
IF(OR(AND(BE$6&gt;'Rent Roll'!$K6,BE$6&lt;='Rent Roll'!$L6),AND(BE$6&gt;'Rent Roll'!$M20,BE$6&lt;='Rent Roll'!$N20)),
IF('Rent Roll'!$S6='Data Validation'!$D$2,-SUMIF('Monthly Cash Flow'!$F$2:$EG$2,'Commercial Lease'!BE$3,'Monthly Cash Flow'!$F$37:$EG$37)*'Rent Roll'!$T6,
IF('Rent Roll'!$S6='Data Validation'!$D$3,('Rent Roll'!$D6*'Rent Roll'!#REF!)+(MAX(-SUMIF($C$96:$C$98,'Data Validation'!$M$2,'Commercial Lease'!BE$96:BE$98)-'Rent Roll'!$V6,0)*'Rent Roll'!$T6),
IF('Rent Roll'!$S6='Data Validation'!$D$4,'Rent Roll'!$D6*'Rent Roll'!#REF!,
('Rent Roll'!$D6*'Rent Roll'!#REF!)+(SUM((MAX(--SUMIF($D$96:$D$98,'Data Validation'!$M$2,'Commercial Lease'!BE$96:BE$98)-'Rent Roll'!$V6,0)),
(MAX(-SUMIF('Monthly Cash Flow'!$F$2:$EG$2,'Commercial Lease'!BE$3,'Monthly Cash Flow'!$F$25:$EG$25)-'Rent Roll'!#REF!,0)),
(MAX(-SUMIF('Monthly Cash Flow'!$F$2:$EG$2,'Commercial Lease'!BE$3,'Monthly Cash Flow'!$F$26:$EG$36)-'Rent Roll'!#REF!,0)))*'Rent Roll'!$T6)))),"-"),"-")</f>
        <v>-</v>
      </c>
      <c r="BF40" s="227" t="str">
        <f>IF('Commercial Lease'!BF$4='Rent Roll'!$U6,
IF(OR(AND(BF$6&gt;'Rent Roll'!$K6,BF$6&lt;='Rent Roll'!$L6),AND(BF$6&gt;'Rent Roll'!$M20,BF$6&lt;='Rent Roll'!$N20)),
IF('Rent Roll'!$S6='Data Validation'!$D$2,-SUMIF('Monthly Cash Flow'!$F$2:$EG$2,'Commercial Lease'!BF$3,'Monthly Cash Flow'!$F$37:$EG$37)*'Rent Roll'!$T6,
IF('Rent Roll'!$S6='Data Validation'!$D$3,('Rent Roll'!$D6*'Rent Roll'!#REF!)+(MAX(-SUMIF($C$96:$C$98,'Data Validation'!$M$2,'Commercial Lease'!BF$96:BF$98)-'Rent Roll'!$V6,0)*'Rent Roll'!$T6),
IF('Rent Roll'!$S6='Data Validation'!$D$4,'Rent Roll'!$D6*'Rent Roll'!#REF!,
('Rent Roll'!$D6*'Rent Roll'!#REF!)+(SUM((MAX(--SUMIF($D$96:$D$98,'Data Validation'!$M$2,'Commercial Lease'!BF$96:BF$98)-'Rent Roll'!$V6,0)),
(MAX(-SUMIF('Monthly Cash Flow'!$F$2:$EG$2,'Commercial Lease'!BF$3,'Monthly Cash Flow'!$F$25:$EG$25)-'Rent Roll'!#REF!,0)),
(MAX(-SUMIF('Monthly Cash Flow'!$F$2:$EG$2,'Commercial Lease'!BF$3,'Monthly Cash Flow'!$F$26:$EG$36)-'Rent Roll'!#REF!,0)))*'Rent Roll'!$T6)))),"-"),"-")</f>
        <v>-</v>
      </c>
      <c r="BG40" s="227" t="str">
        <f>IF('Commercial Lease'!BG$4='Rent Roll'!$U6,
IF(OR(AND(BG$6&gt;'Rent Roll'!$K6,BG$6&lt;='Rent Roll'!$L6),AND(BG$6&gt;'Rent Roll'!$M20,BG$6&lt;='Rent Roll'!$N20)),
IF('Rent Roll'!$S6='Data Validation'!$D$2,-SUMIF('Monthly Cash Flow'!$F$2:$EG$2,'Commercial Lease'!BG$3,'Monthly Cash Flow'!$F$37:$EG$37)*'Rent Roll'!$T6,
IF('Rent Roll'!$S6='Data Validation'!$D$3,('Rent Roll'!$D6*'Rent Roll'!#REF!)+(MAX(-SUMIF($C$96:$C$98,'Data Validation'!$M$2,'Commercial Lease'!BG$96:BG$98)-'Rent Roll'!$V6,0)*'Rent Roll'!$T6),
IF('Rent Roll'!$S6='Data Validation'!$D$4,'Rent Roll'!$D6*'Rent Roll'!#REF!,
('Rent Roll'!$D6*'Rent Roll'!#REF!)+(SUM((MAX(--SUMIF($D$96:$D$98,'Data Validation'!$M$2,'Commercial Lease'!BG$96:BG$98)-'Rent Roll'!$V6,0)),
(MAX(-SUMIF('Monthly Cash Flow'!$F$2:$EG$2,'Commercial Lease'!BG$3,'Monthly Cash Flow'!$F$25:$EG$25)-'Rent Roll'!#REF!,0)),
(MAX(-SUMIF('Monthly Cash Flow'!$F$2:$EG$2,'Commercial Lease'!BG$3,'Monthly Cash Flow'!$F$26:$EG$36)-'Rent Roll'!#REF!,0)))*'Rent Roll'!$T6)))),"-"),"-")</f>
        <v>-</v>
      </c>
      <c r="BH40" s="227">
        <f ca="1">IF('Commercial Lease'!BH$4='Rent Roll'!$U6,
IF(OR(AND(BH$6&gt;'Rent Roll'!$K6,BH$6&lt;='Rent Roll'!$L6),AND(BH$6&gt;'Rent Roll'!$M20,BH$6&lt;='Rent Roll'!$N20)),
IF('Rent Roll'!$S6='Data Validation'!$D$2,-SUMIF('Monthly Cash Flow'!$F$2:$EG$2,'Commercial Lease'!BH$3,'Monthly Cash Flow'!$F$37:$EG$37)*'Rent Roll'!$T6,
IF('Rent Roll'!$S6='Data Validation'!$D$3,('Rent Roll'!$D6*'Rent Roll'!#REF!)+(MAX(-SUMIF($C$96:$C$98,'Data Validation'!$M$2,'Commercial Lease'!BH$96:BH$98)-'Rent Roll'!$V6,0)*'Rent Roll'!$T6),
IF('Rent Roll'!$S6='Data Validation'!$D$4,'Rent Roll'!$D6*'Rent Roll'!#REF!,
('Rent Roll'!$D6*'Rent Roll'!#REF!)+(SUM((MAX(--SUMIF($D$96:$D$98,'Data Validation'!$M$2,'Commercial Lease'!BH$96:BH$98)-'Rent Roll'!$V6,0)),
(MAX(-SUMIF('Monthly Cash Flow'!$F$2:$EG$2,'Commercial Lease'!BH$3,'Monthly Cash Flow'!$F$25:$EG$25)-'Rent Roll'!#REF!,0)),
(MAX(-SUMIF('Monthly Cash Flow'!$F$2:$EG$2,'Commercial Lease'!BH$3,'Monthly Cash Flow'!$F$26:$EG$36)-'Rent Roll'!#REF!,0)))*'Rent Roll'!$T6)))),"-"),"-")</f>
        <v>3012583.1779593914</v>
      </c>
      <c r="BI40" s="227" t="str">
        <f>IF('Commercial Lease'!BI$4='Rent Roll'!$U6,
IF(OR(AND(BI$6&gt;'Rent Roll'!$K6,BI$6&lt;='Rent Roll'!$L6),AND(BI$6&gt;'Rent Roll'!$M20,BI$6&lt;='Rent Roll'!$N20)),
IF('Rent Roll'!$S6='Data Validation'!$D$2,-SUMIF('Monthly Cash Flow'!$F$2:$EG$2,'Commercial Lease'!BI$3,'Monthly Cash Flow'!$F$37:$EG$37)*'Rent Roll'!$T6,
IF('Rent Roll'!$S6='Data Validation'!$D$3,('Rent Roll'!$D6*'Rent Roll'!#REF!)+(MAX(-SUMIF($C$96:$C$98,'Data Validation'!$M$2,'Commercial Lease'!BI$96:BI$98)-'Rent Roll'!$V6,0)*'Rent Roll'!$T6),
IF('Rent Roll'!$S6='Data Validation'!$D$4,'Rent Roll'!$D6*'Rent Roll'!#REF!,
('Rent Roll'!$D6*'Rent Roll'!#REF!)+(SUM((MAX(--SUMIF($D$96:$D$98,'Data Validation'!$M$2,'Commercial Lease'!BI$96:BI$98)-'Rent Roll'!$V6,0)),
(MAX(-SUMIF('Monthly Cash Flow'!$F$2:$EG$2,'Commercial Lease'!BI$3,'Monthly Cash Flow'!$F$25:$EG$25)-'Rent Roll'!#REF!,0)),
(MAX(-SUMIF('Monthly Cash Flow'!$F$2:$EG$2,'Commercial Lease'!BI$3,'Monthly Cash Flow'!$F$26:$EG$36)-'Rent Roll'!#REF!,0)))*'Rent Roll'!$T6)))),"-"),"-")</f>
        <v>-</v>
      </c>
      <c r="BJ40" s="227" t="str">
        <f>IF('Commercial Lease'!BJ$4='Rent Roll'!$U6,
IF(OR(AND(BJ$6&gt;'Rent Roll'!$K6,BJ$6&lt;='Rent Roll'!$L6),AND(BJ$6&gt;'Rent Roll'!$M20,BJ$6&lt;='Rent Roll'!$N20)),
IF('Rent Roll'!$S6='Data Validation'!$D$2,-SUMIF('Monthly Cash Flow'!$F$2:$EG$2,'Commercial Lease'!BJ$3,'Monthly Cash Flow'!$F$37:$EG$37)*'Rent Roll'!$T6,
IF('Rent Roll'!$S6='Data Validation'!$D$3,('Rent Roll'!$D6*'Rent Roll'!#REF!)+(MAX(-SUMIF($C$96:$C$98,'Data Validation'!$M$2,'Commercial Lease'!BJ$96:BJ$98)-'Rent Roll'!$V6,0)*'Rent Roll'!$T6),
IF('Rent Roll'!$S6='Data Validation'!$D$4,'Rent Roll'!$D6*'Rent Roll'!#REF!,
('Rent Roll'!$D6*'Rent Roll'!#REF!)+(SUM((MAX(--SUMIF($D$96:$D$98,'Data Validation'!$M$2,'Commercial Lease'!BJ$96:BJ$98)-'Rent Roll'!$V6,0)),
(MAX(-SUMIF('Monthly Cash Flow'!$F$2:$EG$2,'Commercial Lease'!BJ$3,'Monthly Cash Flow'!$F$25:$EG$25)-'Rent Roll'!#REF!,0)),
(MAX(-SUMIF('Monthly Cash Flow'!$F$2:$EG$2,'Commercial Lease'!BJ$3,'Monthly Cash Flow'!$F$26:$EG$36)-'Rent Roll'!#REF!,0)))*'Rent Roll'!$T6)))),"-"),"-")</f>
        <v>-</v>
      </c>
      <c r="BK40" s="227" t="str">
        <f>IF('Commercial Lease'!BK$4='Rent Roll'!$U6,
IF(OR(AND(BK$6&gt;'Rent Roll'!$K6,BK$6&lt;='Rent Roll'!$L6),AND(BK$6&gt;'Rent Roll'!$M20,BK$6&lt;='Rent Roll'!$N20)),
IF('Rent Roll'!$S6='Data Validation'!$D$2,-SUMIF('Monthly Cash Flow'!$F$2:$EG$2,'Commercial Lease'!BK$3,'Monthly Cash Flow'!$F$37:$EG$37)*'Rent Roll'!$T6,
IF('Rent Roll'!$S6='Data Validation'!$D$3,('Rent Roll'!$D6*'Rent Roll'!#REF!)+(MAX(-SUMIF($C$96:$C$98,'Data Validation'!$M$2,'Commercial Lease'!BK$96:BK$98)-'Rent Roll'!$V6,0)*'Rent Roll'!$T6),
IF('Rent Roll'!$S6='Data Validation'!$D$4,'Rent Roll'!$D6*'Rent Roll'!#REF!,
('Rent Roll'!$D6*'Rent Roll'!#REF!)+(SUM((MAX(--SUMIF($D$96:$D$98,'Data Validation'!$M$2,'Commercial Lease'!BK$96:BK$98)-'Rent Roll'!$V6,0)),
(MAX(-SUMIF('Monthly Cash Flow'!$F$2:$EG$2,'Commercial Lease'!BK$3,'Monthly Cash Flow'!$F$25:$EG$25)-'Rent Roll'!#REF!,0)),
(MAX(-SUMIF('Monthly Cash Flow'!$F$2:$EG$2,'Commercial Lease'!BK$3,'Monthly Cash Flow'!$F$26:$EG$36)-'Rent Roll'!#REF!,0)))*'Rent Roll'!$T6)))),"-"),"-")</f>
        <v>-</v>
      </c>
      <c r="BL40" s="227" t="str">
        <f>IF('Commercial Lease'!BL$4='Rent Roll'!$U6,
IF(OR(AND(BL$6&gt;'Rent Roll'!$K6,BL$6&lt;='Rent Roll'!$L6),AND(BL$6&gt;'Rent Roll'!$M20,BL$6&lt;='Rent Roll'!$N20)),
IF('Rent Roll'!$S6='Data Validation'!$D$2,-SUMIF('Monthly Cash Flow'!$F$2:$EG$2,'Commercial Lease'!BL$3,'Monthly Cash Flow'!$F$37:$EG$37)*'Rent Roll'!$T6,
IF('Rent Roll'!$S6='Data Validation'!$D$3,('Rent Roll'!$D6*'Rent Roll'!#REF!)+(MAX(-SUMIF($C$96:$C$98,'Data Validation'!$M$2,'Commercial Lease'!BL$96:BL$98)-'Rent Roll'!$V6,0)*'Rent Roll'!$T6),
IF('Rent Roll'!$S6='Data Validation'!$D$4,'Rent Roll'!$D6*'Rent Roll'!#REF!,
('Rent Roll'!$D6*'Rent Roll'!#REF!)+(SUM((MAX(--SUMIF($D$96:$D$98,'Data Validation'!$M$2,'Commercial Lease'!BL$96:BL$98)-'Rent Roll'!$V6,0)),
(MAX(-SUMIF('Monthly Cash Flow'!$F$2:$EG$2,'Commercial Lease'!BL$3,'Monthly Cash Flow'!$F$25:$EG$25)-'Rent Roll'!#REF!,0)),
(MAX(-SUMIF('Monthly Cash Flow'!$F$2:$EG$2,'Commercial Lease'!BL$3,'Monthly Cash Flow'!$F$26:$EG$36)-'Rent Roll'!#REF!,0)))*'Rent Roll'!$T6)))),"-"),"-")</f>
        <v>-</v>
      </c>
      <c r="BM40" s="227" t="str">
        <f>IF('Commercial Lease'!BM$4='Rent Roll'!$U6,
IF(OR(AND(BM$6&gt;'Rent Roll'!$K6,BM$6&lt;='Rent Roll'!$L6),AND(BM$6&gt;'Rent Roll'!$M20,BM$6&lt;='Rent Roll'!$N20)),
IF('Rent Roll'!$S6='Data Validation'!$D$2,-SUMIF('Monthly Cash Flow'!$F$2:$EG$2,'Commercial Lease'!BM$3,'Monthly Cash Flow'!$F$37:$EG$37)*'Rent Roll'!$T6,
IF('Rent Roll'!$S6='Data Validation'!$D$3,('Rent Roll'!$D6*'Rent Roll'!#REF!)+(MAX(-SUMIF($C$96:$C$98,'Data Validation'!$M$2,'Commercial Lease'!BM$96:BM$98)-'Rent Roll'!$V6,0)*'Rent Roll'!$T6),
IF('Rent Roll'!$S6='Data Validation'!$D$4,'Rent Roll'!$D6*'Rent Roll'!#REF!,
('Rent Roll'!$D6*'Rent Roll'!#REF!)+(SUM((MAX(--SUMIF($D$96:$D$98,'Data Validation'!$M$2,'Commercial Lease'!BM$96:BM$98)-'Rent Roll'!$V6,0)),
(MAX(-SUMIF('Monthly Cash Flow'!$F$2:$EG$2,'Commercial Lease'!BM$3,'Monthly Cash Flow'!$F$25:$EG$25)-'Rent Roll'!#REF!,0)),
(MAX(-SUMIF('Monthly Cash Flow'!$F$2:$EG$2,'Commercial Lease'!BM$3,'Monthly Cash Flow'!$F$26:$EG$36)-'Rent Roll'!#REF!,0)))*'Rent Roll'!$T6)))),"-"),"-")</f>
        <v>-</v>
      </c>
      <c r="BN40" s="227" t="str">
        <f>IF('Commercial Lease'!BN$4='Rent Roll'!$U6,
IF(OR(AND(BN$6&gt;'Rent Roll'!$K6,BN$6&lt;='Rent Roll'!$L6),AND(BN$6&gt;'Rent Roll'!$M20,BN$6&lt;='Rent Roll'!$N20)),
IF('Rent Roll'!$S6='Data Validation'!$D$2,-SUMIF('Monthly Cash Flow'!$F$2:$EG$2,'Commercial Lease'!BN$3,'Monthly Cash Flow'!$F$37:$EG$37)*'Rent Roll'!$T6,
IF('Rent Roll'!$S6='Data Validation'!$D$3,('Rent Roll'!$D6*'Rent Roll'!#REF!)+(MAX(-SUMIF($C$96:$C$98,'Data Validation'!$M$2,'Commercial Lease'!BN$96:BN$98)-'Rent Roll'!$V6,0)*'Rent Roll'!$T6),
IF('Rent Roll'!$S6='Data Validation'!$D$4,'Rent Roll'!$D6*'Rent Roll'!#REF!,
('Rent Roll'!$D6*'Rent Roll'!#REF!)+(SUM((MAX(--SUMIF($D$96:$D$98,'Data Validation'!$M$2,'Commercial Lease'!BN$96:BN$98)-'Rent Roll'!$V6,0)),
(MAX(-SUMIF('Monthly Cash Flow'!$F$2:$EG$2,'Commercial Lease'!BN$3,'Monthly Cash Flow'!$F$25:$EG$25)-'Rent Roll'!#REF!,0)),
(MAX(-SUMIF('Monthly Cash Flow'!$F$2:$EG$2,'Commercial Lease'!BN$3,'Monthly Cash Flow'!$F$26:$EG$36)-'Rent Roll'!#REF!,0)))*'Rent Roll'!$T6)))),"-"),"-")</f>
        <v>-</v>
      </c>
      <c r="BO40" s="227" t="str">
        <f>IF('Commercial Lease'!BO$4='Rent Roll'!$U6,
IF(OR(AND(BO$6&gt;'Rent Roll'!$K6,BO$6&lt;='Rent Roll'!$L6),AND(BO$6&gt;'Rent Roll'!$M20,BO$6&lt;='Rent Roll'!$N20)),
IF('Rent Roll'!$S6='Data Validation'!$D$2,-SUMIF('Monthly Cash Flow'!$F$2:$EG$2,'Commercial Lease'!BO$3,'Monthly Cash Flow'!$F$37:$EG$37)*'Rent Roll'!$T6,
IF('Rent Roll'!$S6='Data Validation'!$D$3,('Rent Roll'!$D6*'Rent Roll'!#REF!)+(MAX(-SUMIF($C$96:$C$98,'Data Validation'!$M$2,'Commercial Lease'!BO$96:BO$98)-'Rent Roll'!$V6,0)*'Rent Roll'!$T6),
IF('Rent Roll'!$S6='Data Validation'!$D$4,'Rent Roll'!$D6*'Rent Roll'!#REF!,
('Rent Roll'!$D6*'Rent Roll'!#REF!)+(SUM((MAX(--SUMIF($D$96:$D$98,'Data Validation'!$M$2,'Commercial Lease'!BO$96:BO$98)-'Rent Roll'!$V6,0)),
(MAX(-SUMIF('Monthly Cash Flow'!$F$2:$EG$2,'Commercial Lease'!BO$3,'Monthly Cash Flow'!$F$25:$EG$25)-'Rent Roll'!#REF!,0)),
(MAX(-SUMIF('Monthly Cash Flow'!$F$2:$EG$2,'Commercial Lease'!BO$3,'Monthly Cash Flow'!$F$26:$EG$36)-'Rent Roll'!#REF!,0)))*'Rent Roll'!$T6)))),"-"),"-")</f>
        <v>-</v>
      </c>
      <c r="BP40" s="227" t="str">
        <f>IF('Commercial Lease'!BP$4='Rent Roll'!$U6,
IF(OR(AND(BP$6&gt;'Rent Roll'!$K6,BP$6&lt;='Rent Roll'!$L6),AND(BP$6&gt;'Rent Roll'!$M20,BP$6&lt;='Rent Roll'!$N20)),
IF('Rent Roll'!$S6='Data Validation'!$D$2,-SUMIF('Monthly Cash Flow'!$F$2:$EG$2,'Commercial Lease'!BP$3,'Monthly Cash Flow'!$F$37:$EG$37)*'Rent Roll'!$T6,
IF('Rent Roll'!$S6='Data Validation'!$D$3,('Rent Roll'!$D6*'Rent Roll'!#REF!)+(MAX(-SUMIF($C$96:$C$98,'Data Validation'!$M$2,'Commercial Lease'!BP$96:BP$98)-'Rent Roll'!$V6,0)*'Rent Roll'!$T6),
IF('Rent Roll'!$S6='Data Validation'!$D$4,'Rent Roll'!$D6*'Rent Roll'!#REF!,
('Rent Roll'!$D6*'Rent Roll'!#REF!)+(SUM((MAX(--SUMIF($D$96:$D$98,'Data Validation'!$M$2,'Commercial Lease'!BP$96:BP$98)-'Rent Roll'!$V6,0)),
(MAX(-SUMIF('Monthly Cash Flow'!$F$2:$EG$2,'Commercial Lease'!BP$3,'Monthly Cash Flow'!$F$25:$EG$25)-'Rent Roll'!#REF!,0)),
(MAX(-SUMIF('Monthly Cash Flow'!$F$2:$EG$2,'Commercial Lease'!BP$3,'Monthly Cash Flow'!$F$26:$EG$36)-'Rent Roll'!#REF!,0)))*'Rent Roll'!$T6)))),"-"),"-")</f>
        <v>-</v>
      </c>
      <c r="BQ40" s="227" t="str">
        <f>IF('Commercial Lease'!BQ$4='Rent Roll'!$U6,
IF(OR(AND(BQ$6&gt;'Rent Roll'!$K6,BQ$6&lt;='Rent Roll'!$L6),AND(BQ$6&gt;'Rent Roll'!$M20,BQ$6&lt;='Rent Roll'!$N20)),
IF('Rent Roll'!$S6='Data Validation'!$D$2,-SUMIF('Monthly Cash Flow'!$F$2:$EG$2,'Commercial Lease'!BQ$3,'Monthly Cash Flow'!$F$37:$EG$37)*'Rent Roll'!$T6,
IF('Rent Roll'!$S6='Data Validation'!$D$3,('Rent Roll'!$D6*'Rent Roll'!#REF!)+(MAX(-SUMIF($C$96:$C$98,'Data Validation'!$M$2,'Commercial Lease'!BQ$96:BQ$98)-'Rent Roll'!$V6,0)*'Rent Roll'!$T6),
IF('Rent Roll'!$S6='Data Validation'!$D$4,'Rent Roll'!$D6*'Rent Roll'!#REF!,
('Rent Roll'!$D6*'Rent Roll'!#REF!)+(SUM((MAX(--SUMIF($D$96:$D$98,'Data Validation'!$M$2,'Commercial Lease'!BQ$96:BQ$98)-'Rent Roll'!$V6,0)),
(MAX(-SUMIF('Monthly Cash Flow'!$F$2:$EG$2,'Commercial Lease'!BQ$3,'Monthly Cash Flow'!$F$25:$EG$25)-'Rent Roll'!#REF!,0)),
(MAX(-SUMIF('Monthly Cash Flow'!$F$2:$EG$2,'Commercial Lease'!BQ$3,'Monthly Cash Flow'!$F$26:$EG$36)-'Rent Roll'!#REF!,0)))*'Rent Roll'!$T6)))),"-"),"-")</f>
        <v>-</v>
      </c>
      <c r="BR40" s="227" t="str">
        <f>IF('Commercial Lease'!BR$4='Rent Roll'!$U6,
IF(OR(AND(BR$6&gt;'Rent Roll'!$K6,BR$6&lt;='Rent Roll'!$L6),AND(BR$6&gt;'Rent Roll'!$M20,BR$6&lt;='Rent Roll'!$N20)),
IF('Rent Roll'!$S6='Data Validation'!$D$2,-SUMIF('Monthly Cash Flow'!$F$2:$EG$2,'Commercial Lease'!BR$3,'Monthly Cash Flow'!$F$37:$EG$37)*'Rent Roll'!$T6,
IF('Rent Roll'!$S6='Data Validation'!$D$3,('Rent Roll'!$D6*'Rent Roll'!#REF!)+(MAX(-SUMIF($C$96:$C$98,'Data Validation'!$M$2,'Commercial Lease'!BR$96:BR$98)-'Rent Roll'!$V6,0)*'Rent Roll'!$T6),
IF('Rent Roll'!$S6='Data Validation'!$D$4,'Rent Roll'!$D6*'Rent Roll'!#REF!,
('Rent Roll'!$D6*'Rent Roll'!#REF!)+(SUM((MAX(--SUMIF($D$96:$D$98,'Data Validation'!$M$2,'Commercial Lease'!BR$96:BR$98)-'Rent Roll'!$V6,0)),
(MAX(-SUMIF('Monthly Cash Flow'!$F$2:$EG$2,'Commercial Lease'!BR$3,'Monthly Cash Flow'!$F$25:$EG$25)-'Rent Roll'!#REF!,0)),
(MAX(-SUMIF('Monthly Cash Flow'!$F$2:$EG$2,'Commercial Lease'!BR$3,'Monthly Cash Flow'!$F$26:$EG$36)-'Rent Roll'!#REF!,0)))*'Rent Roll'!$T6)))),"-"),"-")</f>
        <v>-</v>
      </c>
      <c r="BS40" s="227" t="str">
        <f>IF('Commercial Lease'!BS$4='Rent Roll'!$U6,
IF(OR(AND(BS$6&gt;'Rent Roll'!$K6,BS$6&lt;='Rent Roll'!$L6),AND(BS$6&gt;'Rent Roll'!$M20,BS$6&lt;='Rent Roll'!$N20)),
IF('Rent Roll'!$S6='Data Validation'!$D$2,-SUMIF('Monthly Cash Flow'!$F$2:$EG$2,'Commercial Lease'!BS$3,'Monthly Cash Flow'!$F$37:$EG$37)*'Rent Roll'!$T6,
IF('Rent Roll'!$S6='Data Validation'!$D$3,('Rent Roll'!$D6*'Rent Roll'!#REF!)+(MAX(-SUMIF($C$96:$C$98,'Data Validation'!$M$2,'Commercial Lease'!BS$96:BS$98)-'Rent Roll'!$V6,0)*'Rent Roll'!$T6),
IF('Rent Roll'!$S6='Data Validation'!$D$4,'Rent Roll'!$D6*'Rent Roll'!#REF!,
('Rent Roll'!$D6*'Rent Roll'!#REF!)+(SUM((MAX(--SUMIF($D$96:$D$98,'Data Validation'!$M$2,'Commercial Lease'!BS$96:BS$98)-'Rent Roll'!$V6,0)),
(MAX(-SUMIF('Monthly Cash Flow'!$F$2:$EG$2,'Commercial Lease'!BS$3,'Monthly Cash Flow'!$F$25:$EG$25)-'Rent Roll'!#REF!,0)),
(MAX(-SUMIF('Monthly Cash Flow'!$F$2:$EG$2,'Commercial Lease'!BS$3,'Monthly Cash Flow'!$F$26:$EG$36)-'Rent Roll'!#REF!,0)))*'Rent Roll'!$T6)))),"-"),"-")</f>
        <v>-</v>
      </c>
      <c r="BT40" s="227">
        <f ca="1">IF('Commercial Lease'!BT$4='Rent Roll'!$U6,
IF(OR(AND(BT$6&gt;'Rent Roll'!$K6,BT$6&lt;='Rent Roll'!$L6),AND(BT$6&gt;'Rent Roll'!$M20,BT$6&lt;='Rent Roll'!$N20)),
IF('Rent Roll'!$S6='Data Validation'!$D$2,-SUMIF('Monthly Cash Flow'!$F$2:$EG$2,'Commercial Lease'!BT$3,'Monthly Cash Flow'!$F$37:$EG$37)*'Rent Roll'!$T6,
IF('Rent Roll'!$S6='Data Validation'!$D$3,('Rent Roll'!$D6*'Rent Roll'!#REF!)+(MAX(-SUMIF($C$96:$C$98,'Data Validation'!$M$2,'Commercial Lease'!BT$96:BT$98)-'Rent Roll'!$V6,0)*'Rent Roll'!$T6),
IF('Rent Roll'!$S6='Data Validation'!$D$4,'Rent Roll'!$D6*'Rent Roll'!#REF!,
('Rent Roll'!$D6*'Rent Roll'!#REF!)+(SUM((MAX(--SUMIF($D$96:$D$98,'Data Validation'!$M$2,'Commercial Lease'!BT$96:BT$98)-'Rent Roll'!$V6,0)),
(MAX(-SUMIF('Monthly Cash Flow'!$F$2:$EG$2,'Commercial Lease'!BT$3,'Monthly Cash Flow'!$F$25:$EG$25)-'Rent Roll'!#REF!,0)),
(MAX(-SUMIF('Monthly Cash Flow'!$F$2:$EG$2,'Commercial Lease'!BT$3,'Monthly Cash Flow'!$F$26:$EG$36)-'Rent Roll'!#REF!,0)))*'Rent Roll'!$T6)))),"-"),"-")</f>
        <v>3075299.5138677927</v>
      </c>
      <c r="BU40" s="227" t="str">
        <f>IF('Commercial Lease'!BU$4='Rent Roll'!$U6,
IF(OR(AND(BU$6&gt;'Rent Roll'!$K6,BU$6&lt;='Rent Roll'!$L6),AND(BU$6&gt;'Rent Roll'!$M20,BU$6&lt;='Rent Roll'!$N20)),
IF('Rent Roll'!$S6='Data Validation'!$D$2,-SUMIF('Monthly Cash Flow'!$F$2:$EG$2,'Commercial Lease'!BU$3,'Monthly Cash Flow'!$F$37:$EG$37)*'Rent Roll'!$T6,
IF('Rent Roll'!$S6='Data Validation'!$D$3,('Rent Roll'!$D6*'Rent Roll'!#REF!)+(MAX(-SUMIF($C$96:$C$98,'Data Validation'!$M$2,'Commercial Lease'!BU$96:BU$98)-'Rent Roll'!$V6,0)*'Rent Roll'!$T6),
IF('Rent Roll'!$S6='Data Validation'!$D$4,'Rent Roll'!$D6*'Rent Roll'!#REF!,
('Rent Roll'!$D6*'Rent Roll'!#REF!)+(SUM((MAX(--SUMIF($D$96:$D$98,'Data Validation'!$M$2,'Commercial Lease'!BU$96:BU$98)-'Rent Roll'!$V6,0)),
(MAX(-SUMIF('Monthly Cash Flow'!$F$2:$EG$2,'Commercial Lease'!BU$3,'Monthly Cash Flow'!$F$25:$EG$25)-'Rent Roll'!#REF!,0)),
(MAX(-SUMIF('Monthly Cash Flow'!$F$2:$EG$2,'Commercial Lease'!BU$3,'Monthly Cash Flow'!$F$26:$EG$36)-'Rent Roll'!#REF!,0)))*'Rent Roll'!$T6)))),"-"),"-")</f>
        <v>-</v>
      </c>
      <c r="BV40" s="227" t="str">
        <f>IF('Commercial Lease'!BV$4='Rent Roll'!$U6,
IF(OR(AND(BV$6&gt;'Rent Roll'!$K6,BV$6&lt;='Rent Roll'!$L6),AND(BV$6&gt;'Rent Roll'!$M20,BV$6&lt;='Rent Roll'!$N20)),
IF('Rent Roll'!$S6='Data Validation'!$D$2,-SUMIF('Monthly Cash Flow'!$F$2:$EG$2,'Commercial Lease'!BV$3,'Monthly Cash Flow'!$F$37:$EG$37)*'Rent Roll'!$T6,
IF('Rent Roll'!$S6='Data Validation'!$D$3,('Rent Roll'!$D6*'Rent Roll'!#REF!)+(MAX(-SUMIF($C$96:$C$98,'Data Validation'!$M$2,'Commercial Lease'!BV$96:BV$98)-'Rent Roll'!$V6,0)*'Rent Roll'!$T6),
IF('Rent Roll'!$S6='Data Validation'!$D$4,'Rent Roll'!$D6*'Rent Roll'!#REF!,
('Rent Roll'!$D6*'Rent Roll'!#REF!)+(SUM((MAX(--SUMIF($D$96:$D$98,'Data Validation'!$M$2,'Commercial Lease'!BV$96:BV$98)-'Rent Roll'!$V6,0)),
(MAX(-SUMIF('Monthly Cash Flow'!$F$2:$EG$2,'Commercial Lease'!BV$3,'Monthly Cash Flow'!$F$25:$EG$25)-'Rent Roll'!#REF!,0)),
(MAX(-SUMIF('Monthly Cash Flow'!$F$2:$EG$2,'Commercial Lease'!BV$3,'Monthly Cash Flow'!$F$26:$EG$36)-'Rent Roll'!#REF!,0)))*'Rent Roll'!$T6)))),"-"),"-")</f>
        <v>-</v>
      </c>
      <c r="BW40" s="227" t="str">
        <f>IF('Commercial Lease'!BW$4='Rent Roll'!$U6,
IF(OR(AND(BW$6&gt;'Rent Roll'!$K6,BW$6&lt;='Rent Roll'!$L6),AND(BW$6&gt;'Rent Roll'!$M20,BW$6&lt;='Rent Roll'!$N20)),
IF('Rent Roll'!$S6='Data Validation'!$D$2,-SUMIF('Monthly Cash Flow'!$F$2:$EG$2,'Commercial Lease'!BW$3,'Monthly Cash Flow'!$F$37:$EG$37)*'Rent Roll'!$T6,
IF('Rent Roll'!$S6='Data Validation'!$D$3,('Rent Roll'!$D6*'Rent Roll'!#REF!)+(MAX(-SUMIF($C$96:$C$98,'Data Validation'!$M$2,'Commercial Lease'!BW$96:BW$98)-'Rent Roll'!$V6,0)*'Rent Roll'!$T6),
IF('Rent Roll'!$S6='Data Validation'!$D$4,'Rent Roll'!$D6*'Rent Roll'!#REF!,
('Rent Roll'!$D6*'Rent Roll'!#REF!)+(SUM((MAX(--SUMIF($D$96:$D$98,'Data Validation'!$M$2,'Commercial Lease'!BW$96:BW$98)-'Rent Roll'!$V6,0)),
(MAX(-SUMIF('Monthly Cash Flow'!$F$2:$EG$2,'Commercial Lease'!BW$3,'Monthly Cash Flow'!$F$25:$EG$25)-'Rent Roll'!#REF!,0)),
(MAX(-SUMIF('Monthly Cash Flow'!$F$2:$EG$2,'Commercial Lease'!BW$3,'Monthly Cash Flow'!$F$26:$EG$36)-'Rent Roll'!#REF!,0)))*'Rent Roll'!$T6)))),"-"),"-")</f>
        <v>-</v>
      </c>
      <c r="BX40" s="227" t="str">
        <f>IF('Commercial Lease'!BX$4='Rent Roll'!$U6,
IF(OR(AND(BX$6&gt;'Rent Roll'!$K6,BX$6&lt;='Rent Roll'!$L6),AND(BX$6&gt;'Rent Roll'!$M20,BX$6&lt;='Rent Roll'!$N20)),
IF('Rent Roll'!$S6='Data Validation'!$D$2,-SUMIF('Monthly Cash Flow'!$F$2:$EG$2,'Commercial Lease'!BX$3,'Monthly Cash Flow'!$F$37:$EG$37)*'Rent Roll'!$T6,
IF('Rent Roll'!$S6='Data Validation'!$D$3,('Rent Roll'!$D6*'Rent Roll'!#REF!)+(MAX(-SUMIF($C$96:$C$98,'Data Validation'!$M$2,'Commercial Lease'!BX$96:BX$98)-'Rent Roll'!$V6,0)*'Rent Roll'!$T6),
IF('Rent Roll'!$S6='Data Validation'!$D$4,'Rent Roll'!$D6*'Rent Roll'!#REF!,
('Rent Roll'!$D6*'Rent Roll'!#REF!)+(SUM((MAX(--SUMIF($D$96:$D$98,'Data Validation'!$M$2,'Commercial Lease'!BX$96:BX$98)-'Rent Roll'!$V6,0)),
(MAX(-SUMIF('Monthly Cash Flow'!$F$2:$EG$2,'Commercial Lease'!BX$3,'Monthly Cash Flow'!$F$25:$EG$25)-'Rent Roll'!#REF!,0)),
(MAX(-SUMIF('Monthly Cash Flow'!$F$2:$EG$2,'Commercial Lease'!BX$3,'Monthly Cash Flow'!$F$26:$EG$36)-'Rent Roll'!#REF!,0)))*'Rent Roll'!$T6)))),"-"),"-")</f>
        <v>-</v>
      </c>
      <c r="BY40" s="227" t="str">
        <f>IF('Commercial Lease'!BY$4='Rent Roll'!$U6,
IF(OR(AND(BY$6&gt;'Rent Roll'!$K6,BY$6&lt;='Rent Roll'!$L6),AND(BY$6&gt;'Rent Roll'!$M20,BY$6&lt;='Rent Roll'!$N20)),
IF('Rent Roll'!$S6='Data Validation'!$D$2,-SUMIF('Monthly Cash Flow'!$F$2:$EG$2,'Commercial Lease'!BY$3,'Monthly Cash Flow'!$F$37:$EG$37)*'Rent Roll'!$T6,
IF('Rent Roll'!$S6='Data Validation'!$D$3,('Rent Roll'!$D6*'Rent Roll'!#REF!)+(MAX(-SUMIF($C$96:$C$98,'Data Validation'!$M$2,'Commercial Lease'!BY$96:BY$98)-'Rent Roll'!$V6,0)*'Rent Roll'!$T6),
IF('Rent Roll'!$S6='Data Validation'!$D$4,'Rent Roll'!$D6*'Rent Roll'!#REF!,
('Rent Roll'!$D6*'Rent Roll'!#REF!)+(SUM((MAX(--SUMIF($D$96:$D$98,'Data Validation'!$M$2,'Commercial Lease'!BY$96:BY$98)-'Rent Roll'!$V6,0)),
(MAX(-SUMIF('Monthly Cash Flow'!$F$2:$EG$2,'Commercial Lease'!BY$3,'Monthly Cash Flow'!$F$25:$EG$25)-'Rent Roll'!#REF!,0)),
(MAX(-SUMIF('Monthly Cash Flow'!$F$2:$EG$2,'Commercial Lease'!BY$3,'Monthly Cash Flow'!$F$26:$EG$36)-'Rent Roll'!#REF!,0)))*'Rent Roll'!$T6)))),"-"),"-")</f>
        <v>-</v>
      </c>
      <c r="BZ40" s="227" t="str">
        <f>IF('Commercial Lease'!BZ$4='Rent Roll'!$U6,
IF(OR(AND(BZ$6&gt;'Rent Roll'!$K6,BZ$6&lt;='Rent Roll'!$L6),AND(BZ$6&gt;'Rent Roll'!$M20,BZ$6&lt;='Rent Roll'!$N20)),
IF('Rent Roll'!$S6='Data Validation'!$D$2,-SUMIF('Monthly Cash Flow'!$F$2:$EG$2,'Commercial Lease'!BZ$3,'Monthly Cash Flow'!$F$37:$EG$37)*'Rent Roll'!$T6,
IF('Rent Roll'!$S6='Data Validation'!$D$3,('Rent Roll'!$D6*'Rent Roll'!#REF!)+(MAX(-SUMIF($C$96:$C$98,'Data Validation'!$M$2,'Commercial Lease'!BZ$96:BZ$98)-'Rent Roll'!$V6,0)*'Rent Roll'!$T6),
IF('Rent Roll'!$S6='Data Validation'!$D$4,'Rent Roll'!$D6*'Rent Roll'!#REF!,
('Rent Roll'!$D6*'Rent Roll'!#REF!)+(SUM((MAX(--SUMIF($D$96:$D$98,'Data Validation'!$M$2,'Commercial Lease'!BZ$96:BZ$98)-'Rent Roll'!$V6,0)),
(MAX(-SUMIF('Monthly Cash Flow'!$F$2:$EG$2,'Commercial Lease'!BZ$3,'Monthly Cash Flow'!$F$25:$EG$25)-'Rent Roll'!#REF!,0)),
(MAX(-SUMIF('Monthly Cash Flow'!$F$2:$EG$2,'Commercial Lease'!BZ$3,'Monthly Cash Flow'!$F$26:$EG$36)-'Rent Roll'!#REF!,0)))*'Rent Roll'!$T6)))),"-"),"-")</f>
        <v>-</v>
      </c>
      <c r="CA40" s="227" t="str">
        <f>IF('Commercial Lease'!CA$4='Rent Roll'!$U6,
IF(OR(AND(CA$6&gt;'Rent Roll'!$K6,CA$6&lt;='Rent Roll'!$L6),AND(CA$6&gt;'Rent Roll'!$M20,CA$6&lt;='Rent Roll'!$N20)),
IF('Rent Roll'!$S6='Data Validation'!$D$2,-SUMIF('Monthly Cash Flow'!$F$2:$EG$2,'Commercial Lease'!CA$3,'Monthly Cash Flow'!$F$37:$EG$37)*'Rent Roll'!$T6,
IF('Rent Roll'!$S6='Data Validation'!$D$3,('Rent Roll'!$D6*'Rent Roll'!#REF!)+(MAX(-SUMIF($C$96:$C$98,'Data Validation'!$M$2,'Commercial Lease'!CA$96:CA$98)-'Rent Roll'!$V6,0)*'Rent Roll'!$T6),
IF('Rent Roll'!$S6='Data Validation'!$D$4,'Rent Roll'!$D6*'Rent Roll'!#REF!,
('Rent Roll'!$D6*'Rent Roll'!#REF!)+(SUM((MAX(--SUMIF($D$96:$D$98,'Data Validation'!$M$2,'Commercial Lease'!CA$96:CA$98)-'Rent Roll'!$V6,0)),
(MAX(-SUMIF('Monthly Cash Flow'!$F$2:$EG$2,'Commercial Lease'!CA$3,'Monthly Cash Flow'!$F$25:$EG$25)-'Rent Roll'!#REF!,0)),
(MAX(-SUMIF('Monthly Cash Flow'!$F$2:$EG$2,'Commercial Lease'!CA$3,'Monthly Cash Flow'!$F$26:$EG$36)-'Rent Roll'!#REF!,0)))*'Rent Roll'!$T6)))),"-"),"-")</f>
        <v>-</v>
      </c>
      <c r="CB40" s="227" t="str">
        <f>IF('Commercial Lease'!CB$4='Rent Roll'!$U6,
IF(OR(AND(CB$6&gt;'Rent Roll'!$K6,CB$6&lt;='Rent Roll'!$L6),AND(CB$6&gt;'Rent Roll'!$M20,CB$6&lt;='Rent Roll'!$N20)),
IF('Rent Roll'!$S6='Data Validation'!$D$2,-SUMIF('Monthly Cash Flow'!$F$2:$EG$2,'Commercial Lease'!CB$3,'Monthly Cash Flow'!$F$37:$EG$37)*'Rent Roll'!$T6,
IF('Rent Roll'!$S6='Data Validation'!$D$3,('Rent Roll'!$D6*'Rent Roll'!#REF!)+(MAX(-SUMIF($C$96:$C$98,'Data Validation'!$M$2,'Commercial Lease'!CB$96:CB$98)-'Rent Roll'!$V6,0)*'Rent Roll'!$T6),
IF('Rent Roll'!$S6='Data Validation'!$D$4,'Rent Roll'!$D6*'Rent Roll'!#REF!,
('Rent Roll'!$D6*'Rent Roll'!#REF!)+(SUM((MAX(--SUMIF($D$96:$D$98,'Data Validation'!$M$2,'Commercial Lease'!CB$96:CB$98)-'Rent Roll'!$V6,0)),
(MAX(-SUMIF('Monthly Cash Flow'!$F$2:$EG$2,'Commercial Lease'!CB$3,'Monthly Cash Flow'!$F$25:$EG$25)-'Rent Roll'!#REF!,0)),
(MAX(-SUMIF('Monthly Cash Flow'!$F$2:$EG$2,'Commercial Lease'!CB$3,'Monthly Cash Flow'!$F$26:$EG$36)-'Rent Roll'!#REF!,0)))*'Rent Roll'!$T6)))),"-"),"-")</f>
        <v>-</v>
      </c>
      <c r="CC40" s="227" t="str">
        <f>IF('Commercial Lease'!CC$4='Rent Roll'!$U6,
IF(OR(AND(CC$6&gt;'Rent Roll'!$K6,CC$6&lt;='Rent Roll'!$L6),AND(CC$6&gt;'Rent Roll'!$M20,CC$6&lt;='Rent Roll'!$N20)),
IF('Rent Roll'!$S6='Data Validation'!$D$2,-SUMIF('Monthly Cash Flow'!$F$2:$EG$2,'Commercial Lease'!CC$3,'Monthly Cash Flow'!$F$37:$EG$37)*'Rent Roll'!$T6,
IF('Rent Roll'!$S6='Data Validation'!$D$3,('Rent Roll'!$D6*'Rent Roll'!#REF!)+(MAX(-SUMIF($C$96:$C$98,'Data Validation'!$M$2,'Commercial Lease'!CC$96:CC$98)-'Rent Roll'!$V6,0)*'Rent Roll'!$T6),
IF('Rent Roll'!$S6='Data Validation'!$D$4,'Rent Roll'!$D6*'Rent Roll'!#REF!,
('Rent Roll'!$D6*'Rent Roll'!#REF!)+(SUM((MAX(--SUMIF($D$96:$D$98,'Data Validation'!$M$2,'Commercial Lease'!CC$96:CC$98)-'Rent Roll'!$V6,0)),
(MAX(-SUMIF('Monthly Cash Flow'!$F$2:$EG$2,'Commercial Lease'!CC$3,'Monthly Cash Flow'!$F$25:$EG$25)-'Rent Roll'!#REF!,0)),
(MAX(-SUMIF('Monthly Cash Flow'!$F$2:$EG$2,'Commercial Lease'!CC$3,'Monthly Cash Flow'!$F$26:$EG$36)-'Rent Roll'!#REF!,0)))*'Rent Roll'!$T6)))),"-"),"-")</f>
        <v>-</v>
      </c>
      <c r="CD40" s="227" t="str">
        <f>IF('Commercial Lease'!CD$4='Rent Roll'!$U6,
IF(OR(AND(CD$6&gt;'Rent Roll'!$K6,CD$6&lt;='Rent Roll'!$L6),AND(CD$6&gt;'Rent Roll'!$M20,CD$6&lt;='Rent Roll'!$N20)),
IF('Rent Roll'!$S6='Data Validation'!$D$2,-SUMIF('Monthly Cash Flow'!$F$2:$EG$2,'Commercial Lease'!CD$3,'Monthly Cash Flow'!$F$37:$EG$37)*'Rent Roll'!$T6,
IF('Rent Roll'!$S6='Data Validation'!$D$3,('Rent Roll'!$D6*'Rent Roll'!#REF!)+(MAX(-SUMIF($C$96:$C$98,'Data Validation'!$M$2,'Commercial Lease'!CD$96:CD$98)-'Rent Roll'!$V6,0)*'Rent Roll'!$T6),
IF('Rent Roll'!$S6='Data Validation'!$D$4,'Rent Roll'!$D6*'Rent Roll'!#REF!,
('Rent Roll'!$D6*'Rent Roll'!#REF!)+(SUM((MAX(--SUMIF($D$96:$D$98,'Data Validation'!$M$2,'Commercial Lease'!CD$96:CD$98)-'Rent Roll'!$V6,0)),
(MAX(-SUMIF('Monthly Cash Flow'!$F$2:$EG$2,'Commercial Lease'!CD$3,'Monthly Cash Flow'!$F$25:$EG$25)-'Rent Roll'!#REF!,0)),
(MAX(-SUMIF('Monthly Cash Flow'!$F$2:$EG$2,'Commercial Lease'!CD$3,'Monthly Cash Flow'!$F$26:$EG$36)-'Rent Roll'!#REF!,0)))*'Rent Roll'!$T6)))),"-"),"-")</f>
        <v>-</v>
      </c>
      <c r="CE40" s="227" t="str">
        <f>IF('Commercial Lease'!CE$4='Rent Roll'!$U6,
IF(OR(AND(CE$6&gt;'Rent Roll'!$K6,CE$6&lt;='Rent Roll'!$L6),AND(CE$6&gt;'Rent Roll'!$M20,CE$6&lt;='Rent Roll'!$N20)),
IF('Rent Roll'!$S6='Data Validation'!$D$2,-SUMIF('Monthly Cash Flow'!$F$2:$EG$2,'Commercial Lease'!CE$3,'Monthly Cash Flow'!$F$37:$EG$37)*'Rent Roll'!$T6,
IF('Rent Roll'!$S6='Data Validation'!$D$3,('Rent Roll'!$D6*'Rent Roll'!#REF!)+(MAX(-SUMIF($C$96:$C$98,'Data Validation'!$M$2,'Commercial Lease'!CE$96:CE$98)-'Rent Roll'!$V6,0)*'Rent Roll'!$T6),
IF('Rent Roll'!$S6='Data Validation'!$D$4,'Rent Roll'!$D6*'Rent Roll'!#REF!,
('Rent Roll'!$D6*'Rent Roll'!#REF!)+(SUM((MAX(--SUMIF($D$96:$D$98,'Data Validation'!$M$2,'Commercial Lease'!CE$96:CE$98)-'Rent Roll'!$V6,0)),
(MAX(-SUMIF('Monthly Cash Flow'!$F$2:$EG$2,'Commercial Lease'!CE$3,'Monthly Cash Flow'!$F$25:$EG$25)-'Rent Roll'!#REF!,0)),
(MAX(-SUMIF('Monthly Cash Flow'!$F$2:$EG$2,'Commercial Lease'!CE$3,'Monthly Cash Flow'!$F$26:$EG$36)-'Rent Roll'!#REF!,0)))*'Rent Roll'!$T6)))),"-"),"-")</f>
        <v>-</v>
      </c>
      <c r="CF40" s="227">
        <f ca="1">IF('Commercial Lease'!CF$4='Rent Roll'!$U6,
IF(OR(AND(CF$6&gt;'Rent Roll'!$K6,CF$6&lt;='Rent Roll'!$L6),AND(CF$6&gt;'Rent Roll'!$M20,CF$6&lt;='Rent Roll'!$N20)),
IF('Rent Roll'!$S6='Data Validation'!$D$2,-SUMIF('Monthly Cash Flow'!$F$2:$EG$2,'Commercial Lease'!CF$3,'Monthly Cash Flow'!$F$37:$EG$37)*'Rent Roll'!$T6,
IF('Rent Roll'!$S6='Data Validation'!$D$3,('Rent Roll'!$D6*'Rent Roll'!#REF!)+(MAX(-SUMIF($C$96:$C$98,'Data Validation'!$M$2,'Commercial Lease'!CF$96:CF$98)-'Rent Roll'!$V6,0)*'Rent Roll'!$T6),
IF('Rent Roll'!$S6='Data Validation'!$D$4,'Rent Roll'!$D6*'Rent Roll'!#REF!,
('Rent Roll'!$D6*'Rent Roll'!#REF!)+(SUM((MAX(--SUMIF($D$96:$D$98,'Data Validation'!$M$2,'Commercial Lease'!CF$96:CF$98)-'Rent Roll'!$V6,0)),
(MAX(-SUMIF('Monthly Cash Flow'!$F$2:$EG$2,'Commercial Lease'!CF$3,'Monthly Cash Flow'!$F$25:$EG$25)-'Rent Roll'!#REF!,0)),
(MAX(-SUMIF('Monthly Cash Flow'!$F$2:$EG$2,'Commercial Lease'!CF$3,'Monthly Cash Flow'!$F$26:$EG$36)-'Rent Roll'!#REF!,0)))*'Rent Roll'!$T6)))),"-"),"-")</f>
        <v>3138647.7333168741</v>
      </c>
      <c r="CG40" s="227" t="str">
        <f>IF('Commercial Lease'!CG$4='Rent Roll'!$U6,
IF(OR(AND(CG$6&gt;'Rent Roll'!$K6,CG$6&lt;='Rent Roll'!$L6),AND(CG$6&gt;'Rent Roll'!$M20,CG$6&lt;='Rent Roll'!$N20)),
IF('Rent Roll'!$S6='Data Validation'!$D$2,-SUMIF('Monthly Cash Flow'!$F$2:$EG$2,'Commercial Lease'!CG$3,'Monthly Cash Flow'!$F$37:$EG$37)*'Rent Roll'!$T6,
IF('Rent Roll'!$S6='Data Validation'!$D$3,('Rent Roll'!$D6*'Rent Roll'!#REF!)+(MAX(-SUMIF($C$96:$C$98,'Data Validation'!$M$2,'Commercial Lease'!CG$96:CG$98)-'Rent Roll'!$V6,0)*'Rent Roll'!$T6),
IF('Rent Roll'!$S6='Data Validation'!$D$4,'Rent Roll'!$D6*'Rent Roll'!#REF!,
('Rent Roll'!$D6*'Rent Roll'!#REF!)+(SUM((MAX(--SUMIF($D$96:$D$98,'Data Validation'!$M$2,'Commercial Lease'!CG$96:CG$98)-'Rent Roll'!$V6,0)),
(MAX(-SUMIF('Monthly Cash Flow'!$F$2:$EG$2,'Commercial Lease'!CG$3,'Monthly Cash Flow'!$F$25:$EG$25)-'Rent Roll'!#REF!,0)),
(MAX(-SUMIF('Monthly Cash Flow'!$F$2:$EG$2,'Commercial Lease'!CG$3,'Monthly Cash Flow'!$F$26:$EG$36)-'Rent Roll'!#REF!,0)))*'Rent Roll'!$T6)))),"-"),"-")</f>
        <v>-</v>
      </c>
      <c r="CH40" s="227" t="str">
        <f>IF('Commercial Lease'!CH$4='Rent Roll'!$U6,
IF(OR(AND(CH$6&gt;'Rent Roll'!$K6,CH$6&lt;='Rent Roll'!$L6),AND(CH$6&gt;'Rent Roll'!$M20,CH$6&lt;='Rent Roll'!$N20)),
IF('Rent Roll'!$S6='Data Validation'!$D$2,-SUMIF('Monthly Cash Flow'!$F$2:$EG$2,'Commercial Lease'!CH$3,'Monthly Cash Flow'!$F$37:$EG$37)*'Rent Roll'!$T6,
IF('Rent Roll'!$S6='Data Validation'!$D$3,('Rent Roll'!$D6*'Rent Roll'!#REF!)+(MAX(-SUMIF($C$96:$C$98,'Data Validation'!$M$2,'Commercial Lease'!CH$96:CH$98)-'Rent Roll'!$V6,0)*'Rent Roll'!$T6),
IF('Rent Roll'!$S6='Data Validation'!$D$4,'Rent Roll'!$D6*'Rent Roll'!#REF!,
('Rent Roll'!$D6*'Rent Roll'!#REF!)+(SUM((MAX(--SUMIF($D$96:$D$98,'Data Validation'!$M$2,'Commercial Lease'!CH$96:CH$98)-'Rent Roll'!$V6,0)),
(MAX(-SUMIF('Monthly Cash Flow'!$F$2:$EG$2,'Commercial Lease'!CH$3,'Monthly Cash Flow'!$F$25:$EG$25)-'Rent Roll'!#REF!,0)),
(MAX(-SUMIF('Monthly Cash Flow'!$F$2:$EG$2,'Commercial Lease'!CH$3,'Monthly Cash Flow'!$F$26:$EG$36)-'Rent Roll'!#REF!,0)))*'Rent Roll'!$T6)))),"-"),"-")</f>
        <v>-</v>
      </c>
      <c r="CI40" s="227" t="str">
        <f>IF('Commercial Lease'!CI$4='Rent Roll'!$U6,
IF(OR(AND(CI$6&gt;'Rent Roll'!$K6,CI$6&lt;='Rent Roll'!$L6),AND(CI$6&gt;'Rent Roll'!$M20,CI$6&lt;='Rent Roll'!$N20)),
IF('Rent Roll'!$S6='Data Validation'!$D$2,-SUMIF('Monthly Cash Flow'!$F$2:$EG$2,'Commercial Lease'!CI$3,'Monthly Cash Flow'!$F$37:$EG$37)*'Rent Roll'!$T6,
IF('Rent Roll'!$S6='Data Validation'!$D$3,('Rent Roll'!$D6*'Rent Roll'!#REF!)+(MAX(-SUMIF($C$96:$C$98,'Data Validation'!$M$2,'Commercial Lease'!CI$96:CI$98)-'Rent Roll'!$V6,0)*'Rent Roll'!$T6),
IF('Rent Roll'!$S6='Data Validation'!$D$4,'Rent Roll'!$D6*'Rent Roll'!#REF!,
('Rent Roll'!$D6*'Rent Roll'!#REF!)+(SUM((MAX(--SUMIF($D$96:$D$98,'Data Validation'!$M$2,'Commercial Lease'!CI$96:CI$98)-'Rent Roll'!$V6,0)),
(MAX(-SUMIF('Monthly Cash Flow'!$F$2:$EG$2,'Commercial Lease'!CI$3,'Monthly Cash Flow'!$F$25:$EG$25)-'Rent Roll'!#REF!,0)),
(MAX(-SUMIF('Monthly Cash Flow'!$F$2:$EG$2,'Commercial Lease'!CI$3,'Monthly Cash Flow'!$F$26:$EG$36)-'Rent Roll'!#REF!,0)))*'Rent Roll'!$T6)))),"-"),"-")</f>
        <v>-</v>
      </c>
      <c r="CJ40" s="227" t="str">
        <f>IF('Commercial Lease'!CJ$4='Rent Roll'!$U6,
IF(OR(AND(CJ$6&gt;'Rent Roll'!$K6,CJ$6&lt;='Rent Roll'!$L6),AND(CJ$6&gt;'Rent Roll'!$M20,CJ$6&lt;='Rent Roll'!$N20)),
IF('Rent Roll'!$S6='Data Validation'!$D$2,-SUMIF('Monthly Cash Flow'!$F$2:$EG$2,'Commercial Lease'!CJ$3,'Monthly Cash Flow'!$F$37:$EG$37)*'Rent Roll'!$T6,
IF('Rent Roll'!$S6='Data Validation'!$D$3,('Rent Roll'!$D6*'Rent Roll'!#REF!)+(MAX(-SUMIF($C$96:$C$98,'Data Validation'!$M$2,'Commercial Lease'!CJ$96:CJ$98)-'Rent Roll'!$V6,0)*'Rent Roll'!$T6),
IF('Rent Roll'!$S6='Data Validation'!$D$4,'Rent Roll'!$D6*'Rent Roll'!#REF!,
('Rent Roll'!$D6*'Rent Roll'!#REF!)+(SUM((MAX(--SUMIF($D$96:$D$98,'Data Validation'!$M$2,'Commercial Lease'!CJ$96:CJ$98)-'Rent Roll'!$V6,0)),
(MAX(-SUMIF('Monthly Cash Flow'!$F$2:$EG$2,'Commercial Lease'!CJ$3,'Monthly Cash Flow'!$F$25:$EG$25)-'Rent Roll'!#REF!,0)),
(MAX(-SUMIF('Monthly Cash Flow'!$F$2:$EG$2,'Commercial Lease'!CJ$3,'Monthly Cash Flow'!$F$26:$EG$36)-'Rent Roll'!#REF!,0)))*'Rent Roll'!$T6)))),"-"),"-")</f>
        <v>-</v>
      </c>
      <c r="CK40" s="227" t="str">
        <f>IF('Commercial Lease'!CK$4='Rent Roll'!$U6,
IF(OR(AND(CK$6&gt;'Rent Roll'!$K6,CK$6&lt;='Rent Roll'!$L6),AND(CK$6&gt;'Rent Roll'!$M20,CK$6&lt;='Rent Roll'!$N20)),
IF('Rent Roll'!$S6='Data Validation'!$D$2,-SUMIF('Monthly Cash Flow'!$F$2:$EG$2,'Commercial Lease'!CK$3,'Monthly Cash Flow'!$F$37:$EG$37)*'Rent Roll'!$T6,
IF('Rent Roll'!$S6='Data Validation'!$D$3,('Rent Roll'!$D6*'Rent Roll'!#REF!)+(MAX(-SUMIF($C$96:$C$98,'Data Validation'!$M$2,'Commercial Lease'!CK$96:CK$98)-'Rent Roll'!$V6,0)*'Rent Roll'!$T6),
IF('Rent Roll'!$S6='Data Validation'!$D$4,'Rent Roll'!$D6*'Rent Roll'!#REF!,
('Rent Roll'!$D6*'Rent Roll'!#REF!)+(SUM((MAX(--SUMIF($D$96:$D$98,'Data Validation'!$M$2,'Commercial Lease'!CK$96:CK$98)-'Rent Roll'!$V6,0)),
(MAX(-SUMIF('Monthly Cash Flow'!$F$2:$EG$2,'Commercial Lease'!CK$3,'Monthly Cash Flow'!$F$25:$EG$25)-'Rent Roll'!#REF!,0)),
(MAX(-SUMIF('Monthly Cash Flow'!$F$2:$EG$2,'Commercial Lease'!CK$3,'Monthly Cash Flow'!$F$26:$EG$36)-'Rent Roll'!#REF!,0)))*'Rent Roll'!$T6)))),"-"),"-")</f>
        <v>-</v>
      </c>
      <c r="CL40" s="227" t="str">
        <f>IF('Commercial Lease'!CL$4='Rent Roll'!$U6,
IF(OR(AND(CL$6&gt;'Rent Roll'!$K6,CL$6&lt;='Rent Roll'!$L6),AND(CL$6&gt;'Rent Roll'!$M20,CL$6&lt;='Rent Roll'!$N20)),
IF('Rent Roll'!$S6='Data Validation'!$D$2,-SUMIF('Monthly Cash Flow'!$F$2:$EG$2,'Commercial Lease'!CL$3,'Monthly Cash Flow'!$F$37:$EG$37)*'Rent Roll'!$T6,
IF('Rent Roll'!$S6='Data Validation'!$D$3,('Rent Roll'!$D6*'Rent Roll'!#REF!)+(MAX(-SUMIF($C$96:$C$98,'Data Validation'!$M$2,'Commercial Lease'!CL$96:CL$98)-'Rent Roll'!$V6,0)*'Rent Roll'!$T6),
IF('Rent Roll'!$S6='Data Validation'!$D$4,'Rent Roll'!$D6*'Rent Roll'!#REF!,
('Rent Roll'!$D6*'Rent Roll'!#REF!)+(SUM((MAX(--SUMIF($D$96:$D$98,'Data Validation'!$M$2,'Commercial Lease'!CL$96:CL$98)-'Rent Roll'!$V6,0)),
(MAX(-SUMIF('Monthly Cash Flow'!$F$2:$EG$2,'Commercial Lease'!CL$3,'Monthly Cash Flow'!$F$25:$EG$25)-'Rent Roll'!#REF!,0)),
(MAX(-SUMIF('Monthly Cash Flow'!$F$2:$EG$2,'Commercial Lease'!CL$3,'Monthly Cash Flow'!$F$26:$EG$36)-'Rent Roll'!#REF!,0)))*'Rent Roll'!$T6)))),"-"),"-")</f>
        <v>-</v>
      </c>
      <c r="CM40" s="227" t="str">
        <f>IF('Commercial Lease'!CM$4='Rent Roll'!$U6,
IF(OR(AND(CM$6&gt;'Rent Roll'!$K6,CM$6&lt;='Rent Roll'!$L6),AND(CM$6&gt;'Rent Roll'!$M20,CM$6&lt;='Rent Roll'!$N20)),
IF('Rent Roll'!$S6='Data Validation'!$D$2,-SUMIF('Monthly Cash Flow'!$F$2:$EG$2,'Commercial Lease'!CM$3,'Monthly Cash Flow'!$F$37:$EG$37)*'Rent Roll'!$T6,
IF('Rent Roll'!$S6='Data Validation'!$D$3,('Rent Roll'!$D6*'Rent Roll'!#REF!)+(MAX(-SUMIF($C$96:$C$98,'Data Validation'!$M$2,'Commercial Lease'!CM$96:CM$98)-'Rent Roll'!$V6,0)*'Rent Roll'!$T6),
IF('Rent Roll'!$S6='Data Validation'!$D$4,'Rent Roll'!$D6*'Rent Roll'!#REF!,
('Rent Roll'!$D6*'Rent Roll'!#REF!)+(SUM((MAX(--SUMIF($D$96:$D$98,'Data Validation'!$M$2,'Commercial Lease'!CM$96:CM$98)-'Rent Roll'!$V6,0)),
(MAX(-SUMIF('Monthly Cash Flow'!$F$2:$EG$2,'Commercial Lease'!CM$3,'Monthly Cash Flow'!$F$25:$EG$25)-'Rent Roll'!#REF!,0)),
(MAX(-SUMIF('Monthly Cash Flow'!$F$2:$EG$2,'Commercial Lease'!CM$3,'Monthly Cash Flow'!$F$26:$EG$36)-'Rent Roll'!#REF!,0)))*'Rent Roll'!$T6)))),"-"),"-")</f>
        <v>-</v>
      </c>
      <c r="CN40" s="227" t="str">
        <f>IF('Commercial Lease'!CN$4='Rent Roll'!$U6,
IF(OR(AND(CN$6&gt;'Rent Roll'!$K6,CN$6&lt;='Rent Roll'!$L6),AND(CN$6&gt;'Rent Roll'!$M20,CN$6&lt;='Rent Roll'!$N20)),
IF('Rent Roll'!$S6='Data Validation'!$D$2,-SUMIF('Monthly Cash Flow'!$F$2:$EG$2,'Commercial Lease'!CN$3,'Monthly Cash Flow'!$F$37:$EG$37)*'Rent Roll'!$T6,
IF('Rent Roll'!$S6='Data Validation'!$D$3,('Rent Roll'!$D6*'Rent Roll'!#REF!)+(MAX(-SUMIF($C$96:$C$98,'Data Validation'!$M$2,'Commercial Lease'!CN$96:CN$98)-'Rent Roll'!$V6,0)*'Rent Roll'!$T6),
IF('Rent Roll'!$S6='Data Validation'!$D$4,'Rent Roll'!$D6*'Rent Roll'!#REF!,
('Rent Roll'!$D6*'Rent Roll'!#REF!)+(SUM((MAX(--SUMIF($D$96:$D$98,'Data Validation'!$M$2,'Commercial Lease'!CN$96:CN$98)-'Rent Roll'!$V6,0)),
(MAX(-SUMIF('Monthly Cash Flow'!$F$2:$EG$2,'Commercial Lease'!CN$3,'Monthly Cash Flow'!$F$25:$EG$25)-'Rent Roll'!#REF!,0)),
(MAX(-SUMIF('Monthly Cash Flow'!$F$2:$EG$2,'Commercial Lease'!CN$3,'Monthly Cash Flow'!$F$26:$EG$36)-'Rent Roll'!#REF!,0)))*'Rent Roll'!$T6)))),"-"),"-")</f>
        <v>-</v>
      </c>
      <c r="CO40" s="227" t="str">
        <f>IF('Commercial Lease'!CO$4='Rent Roll'!$U6,
IF(OR(AND(CO$6&gt;'Rent Roll'!$K6,CO$6&lt;='Rent Roll'!$L6),AND(CO$6&gt;'Rent Roll'!$M20,CO$6&lt;='Rent Roll'!$N20)),
IF('Rent Roll'!$S6='Data Validation'!$D$2,-SUMIF('Monthly Cash Flow'!$F$2:$EG$2,'Commercial Lease'!CO$3,'Monthly Cash Flow'!$F$37:$EG$37)*'Rent Roll'!$T6,
IF('Rent Roll'!$S6='Data Validation'!$D$3,('Rent Roll'!$D6*'Rent Roll'!#REF!)+(MAX(-SUMIF($C$96:$C$98,'Data Validation'!$M$2,'Commercial Lease'!CO$96:CO$98)-'Rent Roll'!$V6,0)*'Rent Roll'!$T6),
IF('Rent Roll'!$S6='Data Validation'!$D$4,'Rent Roll'!$D6*'Rent Roll'!#REF!,
('Rent Roll'!$D6*'Rent Roll'!#REF!)+(SUM((MAX(--SUMIF($D$96:$D$98,'Data Validation'!$M$2,'Commercial Lease'!CO$96:CO$98)-'Rent Roll'!$V6,0)),
(MAX(-SUMIF('Monthly Cash Flow'!$F$2:$EG$2,'Commercial Lease'!CO$3,'Monthly Cash Flow'!$F$25:$EG$25)-'Rent Roll'!#REF!,0)),
(MAX(-SUMIF('Monthly Cash Flow'!$F$2:$EG$2,'Commercial Lease'!CO$3,'Monthly Cash Flow'!$F$26:$EG$36)-'Rent Roll'!#REF!,0)))*'Rent Roll'!$T6)))),"-"),"-")</f>
        <v>-</v>
      </c>
      <c r="CP40" s="227" t="str">
        <f>IF('Commercial Lease'!CP$4='Rent Roll'!$U6,
IF(OR(AND(CP$6&gt;'Rent Roll'!$K6,CP$6&lt;='Rent Roll'!$L6),AND(CP$6&gt;'Rent Roll'!$M20,CP$6&lt;='Rent Roll'!$N20)),
IF('Rent Roll'!$S6='Data Validation'!$D$2,-SUMIF('Monthly Cash Flow'!$F$2:$EG$2,'Commercial Lease'!CP$3,'Monthly Cash Flow'!$F$37:$EG$37)*'Rent Roll'!$T6,
IF('Rent Roll'!$S6='Data Validation'!$D$3,('Rent Roll'!$D6*'Rent Roll'!#REF!)+(MAX(-SUMIF($C$96:$C$98,'Data Validation'!$M$2,'Commercial Lease'!CP$96:CP$98)-'Rent Roll'!$V6,0)*'Rent Roll'!$T6),
IF('Rent Roll'!$S6='Data Validation'!$D$4,'Rent Roll'!$D6*'Rent Roll'!#REF!,
('Rent Roll'!$D6*'Rent Roll'!#REF!)+(SUM((MAX(--SUMIF($D$96:$D$98,'Data Validation'!$M$2,'Commercial Lease'!CP$96:CP$98)-'Rent Roll'!$V6,0)),
(MAX(-SUMIF('Monthly Cash Flow'!$F$2:$EG$2,'Commercial Lease'!CP$3,'Monthly Cash Flow'!$F$25:$EG$25)-'Rent Roll'!#REF!,0)),
(MAX(-SUMIF('Monthly Cash Flow'!$F$2:$EG$2,'Commercial Lease'!CP$3,'Monthly Cash Flow'!$F$26:$EG$36)-'Rent Roll'!#REF!,0)))*'Rent Roll'!$T6)))),"-"),"-")</f>
        <v>-</v>
      </c>
      <c r="CQ40" s="227" t="str">
        <f>IF('Commercial Lease'!CQ$4='Rent Roll'!$U6,
IF(OR(AND(CQ$6&gt;'Rent Roll'!$K6,CQ$6&lt;='Rent Roll'!$L6),AND(CQ$6&gt;'Rent Roll'!$M20,CQ$6&lt;='Rent Roll'!$N20)),
IF('Rent Roll'!$S6='Data Validation'!$D$2,-SUMIF('Monthly Cash Flow'!$F$2:$EG$2,'Commercial Lease'!CQ$3,'Monthly Cash Flow'!$F$37:$EG$37)*'Rent Roll'!$T6,
IF('Rent Roll'!$S6='Data Validation'!$D$3,('Rent Roll'!$D6*'Rent Roll'!#REF!)+(MAX(-SUMIF($C$96:$C$98,'Data Validation'!$M$2,'Commercial Lease'!CQ$96:CQ$98)-'Rent Roll'!$V6,0)*'Rent Roll'!$T6),
IF('Rent Roll'!$S6='Data Validation'!$D$4,'Rent Roll'!$D6*'Rent Roll'!#REF!,
('Rent Roll'!$D6*'Rent Roll'!#REF!)+(SUM((MAX(--SUMIF($D$96:$D$98,'Data Validation'!$M$2,'Commercial Lease'!CQ$96:CQ$98)-'Rent Roll'!$V6,0)),
(MAX(-SUMIF('Monthly Cash Flow'!$F$2:$EG$2,'Commercial Lease'!CQ$3,'Monthly Cash Flow'!$F$25:$EG$25)-'Rent Roll'!#REF!,0)),
(MAX(-SUMIF('Monthly Cash Flow'!$F$2:$EG$2,'Commercial Lease'!CQ$3,'Monthly Cash Flow'!$F$26:$EG$36)-'Rent Roll'!#REF!,0)))*'Rent Roll'!$T6)))),"-"),"-")</f>
        <v>-</v>
      </c>
      <c r="CR40" s="227">
        <f ca="1">IF('Commercial Lease'!CR$4='Rent Roll'!$U6,
IF(OR(AND(CR$6&gt;'Rent Roll'!$K6,CR$6&lt;='Rent Roll'!$L6),AND(CR$6&gt;'Rent Roll'!$M20,CR$6&lt;='Rent Roll'!$N20)),
IF('Rent Roll'!$S6='Data Validation'!$D$2,-SUMIF('Monthly Cash Flow'!$F$2:$EG$2,'Commercial Lease'!CR$3,'Monthly Cash Flow'!$F$37:$EG$37)*'Rent Roll'!$T6,
IF('Rent Roll'!$S6='Data Validation'!$D$3,('Rent Roll'!$D6*'Rent Roll'!#REF!)+(MAX(-SUMIF($C$96:$C$98,'Data Validation'!$M$2,'Commercial Lease'!CR$96:CR$98)-'Rent Roll'!$V6,0)*'Rent Roll'!$T6),
IF('Rent Roll'!$S6='Data Validation'!$D$4,'Rent Roll'!$D6*'Rent Roll'!#REF!,
('Rent Roll'!$D6*'Rent Roll'!#REF!)+(SUM((MAX(--SUMIF($D$96:$D$98,'Data Validation'!$M$2,'Commercial Lease'!CR$96:CR$98)-'Rent Roll'!$V6,0)),
(MAX(-SUMIF('Monthly Cash Flow'!$F$2:$EG$2,'Commercial Lease'!CR$3,'Monthly Cash Flow'!$F$25:$EG$25)-'Rent Roll'!#REF!,0)),
(MAX(-SUMIF('Monthly Cash Flow'!$F$2:$EG$2,'Commercial Lease'!CR$3,'Monthly Cash Flow'!$F$26:$EG$36)-'Rent Roll'!#REF!,0)))*'Rent Roll'!$T6)))),"-"),"-")</f>
        <v>3203198.7751141735</v>
      </c>
      <c r="CS40" s="227" t="str">
        <f>IF('Commercial Lease'!CS$4='Rent Roll'!$U6,
IF(OR(AND(CS$6&gt;'Rent Roll'!$K6,CS$6&lt;='Rent Roll'!$L6),AND(CS$6&gt;'Rent Roll'!$M20,CS$6&lt;='Rent Roll'!$N20)),
IF('Rent Roll'!$S6='Data Validation'!$D$2,-SUMIF('Monthly Cash Flow'!$F$2:$EG$2,'Commercial Lease'!CS$3,'Monthly Cash Flow'!$F$37:$EG$37)*'Rent Roll'!$T6,
IF('Rent Roll'!$S6='Data Validation'!$D$3,('Rent Roll'!$D6*'Rent Roll'!#REF!)+(MAX(-SUMIF($C$96:$C$98,'Data Validation'!$M$2,'Commercial Lease'!CS$96:CS$98)-'Rent Roll'!$V6,0)*'Rent Roll'!$T6),
IF('Rent Roll'!$S6='Data Validation'!$D$4,'Rent Roll'!$D6*'Rent Roll'!#REF!,
('Rent Roll'!$D6*'Rent Roll'!#REF!)+(SUM((MAX(--SUMIF($D$96:$D$98,'Data Validation'!$M$2,'Commercial Lease'!CS$96:CS$98)-'Rent Roll'!$V6,0)),
(MAX(-SUMIF('Monthly Cash Flow'!$F$2:$EG$2,'Commercial Lease'!CS$3,'Monthly Cash Flow'!$F$25:$EG$25)-'Rent Roll'!#REF!,0)),
(MAX(-SUMIF('Monthly Cash Flow'!$F$2:$EG$2,'Commercial Lease'!CS$3,'Monthly Cash Flow'!$F$26:$EG$36)-'Rent Roll'!#REF!,0)))*'Rent Roll'!$T6)))),"-"),"-")</f>
        <v>-</v>
      </c>
      <c r="CT40" s="227" t="str">
        <f>IF('Commercial Lease'!CT$4='Rent Roll'!$U6,
IF(OR(AND(CT$6&gt;'Rent Roll'!$K6,CT$6&lt;='Rent Roll'!$L6),AND(CT$6&gt;'Rent Roll'!$M20,CT$6&lt;='Rent Roll'!$N20)),
IF('Rent Roll'!$S6='Data Validation'!$D$2,-SUMIF('Monthly Cash Flow'!$F$2:$EG$2,'Commercial Lease'!CT$3,'Monthly Cash Flow'!$F$37:$EG$37)*'Rent Roll'!$T6,
IF('Rent Roll'!$S6='Data Validation'!$D$3,('Rent Roll'!$D6*'Rent Roll'!#REF!)+(MAX(-SUMIF($C$96:$C$98,'Data Validation'!$M$2,'Commercial Lease'!CT$96:CT$98)-'Rent Roll'!$V6,0)*'Rent Roll'!$T6),
IF('Rent Roll'!$S6='Data Validation'!$D$4,'Rent Roll'!$D6*'Rent Roll'!#REF!,
('Rent Roll'!$D6*'Rent Roll'!#REF!)+(SUM((MAX(--SUMIF($D$96:$D$98,'Data Validation'!$M$2,'Commercial Lease'!CT$96:CT$98)-'Rent Roll'!$V6,0)),
(MAX(-SUMIF('Monthly Cash Flow'!$F$2:$EG$2,'Commercial Lease'!CT$3,'Monthly Cash Flow'!$F$25:$EG$25)-'Rent Roll'!#REF!,0)),
(MAX(-SUMIF('Monthly Cash Flow'!$F$2:$EG$2,'Commercial Lease'!CT$3,'Monthly Cash Flow'!$F$26:$EG$36)-'Rent Roll'!#REF!,0)))*'Rent Roll'!$T6)))),"-"),"-")</f>
        <v>-</v>
      </c>
      <c r="CU40" s="227" t="str">
        <f>IF('Commercial Lease'!CU$4='Rent Roll'!$U6,
IF(OR(AND(CU$6&gt;'Rent Roll'!$K6,CU$6&lt;='Rent Roll'!$L6),AND(CU$6&gt;'Rent Roll'!$M20,CU$6&lt;='Rent Roll'!$N20)),
IF('Rent Roll'!$S6='Data Validation'!$D$2,-SUMIF('Monthly Cash Flow'!$F$2:$EG$2,'Commercial Lease'!CU$3,'Monthly Cash Flow'!$F$37:$EG$37)*'Rent Roll'!$T6,
IF('Rent Roll'!$S6='Data Validation'!$D$3,('Rent Roll'!$D6*'Rent Roll'!#REF!)+(MAX(-SUMIF($C$96:$C$98,'Data Validation'!$M$2,'Commercial Lease'!CU$96:CU$98)-'Rent Roll'!$V6,0)*'Rent Roll'!$T6),
IF('Rent Roll'!$S6='Data Validation'!$D$4,'Rent Roll'!$D6*'Rent Roll'!#REF!,
('Rent Roll'!$D6*'Rent Roll'!#REF!)+(SUM((MAX(--SUMIF($D$96:$D$98,'Data Validation'!$M$2,'Commercial Lease'!CU$96:CU$98)-'Rent Roll'!$V6,0)),
(MAX(-SUMIF('Monthly Cash Flow'!$F$2:$EG$2,'Commercial Lease'!CU$3,'Monthly Cash Flow'!$F$25:$EG$25)-'Rent Roll'!#REF!,0)),
(MAX(-SUMIF('Monthly Cash Flow'!$F$2:$EG$2,'Commercial Lease'!CU$3,'Monthly Cash Flow'!$F$26:$EG$36)-'Rent Roll'!#REF!,0)))*'Rent Roll'!$T6)))),"-"),"-")</f>
        <v>-</v>
      </c>
      <c r="CV40" s="227" t="str">
        <f>IF('Commercial Lease'!CV$4='Rent Roll'!$U6,
IF(OR(AND(CV$6&gt;'Rent Roll'!$K6,CV$6&lt;='Rent Roll'!$L6),AND(CV$6&gt;'Rent Roll'!$M20,CV$6&lt;='Rent Roll'!$N20)),
IF('Rent Roll'!$S6='Data Validation'!$D$2,-SUMIF('Monthly Cash Flow'!$F$2:$EG$2,'Commercial Lease'!CV$3,'Monthly Cash Flow'!$F$37:$EG$37)*'Rent Roll'!$T6,
IF('Rent Roll'!$S6='Data Validation'!$D$3,('Rent Roll'!$D6*'Rent Roll'!#REF!)+(MAX(-SUMIF($C$96:$C$98,'Data Validation'!$M$2,'Commercial Lease'!CV$96:CV$98)-'Rent Roll'!$V6,0)*'Rent Roll'!$T6),
IF('Rent Roll'!$S6='Data Validation'!$D$4,'Rent Roll'!$D6*'Rent Roll'!#REF!,
('Rent Roll'!$D6*'Rent Roll'!#REF!)+(SUM((MAX(--SUMIF($D$96:$D$98,'Data Validation'!$M$2,'Commercial Lease'!CV$96:CV$98)-'Rent Roll'!$V6,0)),
(MAX(-SUMIF('Monthly Cash Flow'!$F$2:$EG$2,'Commercial Lease'!CV$3,'Monthly Cash Flow'!$F$25:$EG$25)-'Rent Roll'!#REF!,0)),
(MAX(-SUMIF('Monthly Cash Flow'!$F$2:$EG$2,'Commercial Lease'!CV$3,'Monthly Cash Flow'!$F$26:$EG$36)-'Rent Roll'!#REF!,0)))*'Rent Roll'!$T6)))),"-"),"-")</f>
        <v>-</v>
      </c>
      <c r="CW40" s="227" t="str">
        <f>IF('Commercial Lease'!CW$4='Rent Roll'!$U6,
IF(OR(AND(CW$6&gt;'Rent Roll'!$K6,CW$6&lt;='Rent Roll'!$L6),AND(CW$6&gt;'Rent Roll'!$M20,CW$6&lt;='Rent Roll'!$N20)),
IF('Rent Roll'!$S6='Data Validation'!$D$2,-SUMIF('Monthly Cash Flow'!$F$2:$EG$2,'Commercial Lease'!CW$3,'Monthly Cash Flow'!$F$37:$EG$37)*'Rent Roll'!$T6,
IF('Rent Roll'!$S6='Data Validation'!$D$3,('Rent Roll'!$D6*'Rent Roll'!#REF!)+(MAX(-SUMIF($C$96:$C$98,'Data Validation'!$M$2,'Commercial Lease'!CW$96:CW$98)-'Rent Roll'!$V6,0)*'Rent Roll'!$T6),
IF('Rent Roll'!$S6='Data Validation'!$D$4,'Rent Roll'!$D6*'Rent Roll'!#REF!,
('Rent Roll'!$D6*'Rent Roll'!#REF!)+(SUM((MAX(--SUMIF($D$96:$D$98,'Data Validation'!$M$2,'Commercial Lease'!CW$96:CW$98)-'Rent Roll'!$V6,0)),
(MAX(-SUMIF('Monthly Cash Flow'!$F$2:$EG$2,'Commercial Lease'!CW$3,'Monthly Cash Flow'!$F$25:$EG$25)-'Rent Roll'!#REF!,0)),
(MAX(-SUMIF('Monthly Cash Flow'!$F$2:$EG$2,'Commercial Lease'!CW$3,'Monthly Cash Flow'!$F$26:$EG$36)-'Rent Roll'!#REF!,0)))*'Rent Roll'!$T6)))),"-"),"-")</f>
        <v>-</v>
      </c>
      <c r="CX40" s="227" t="str">
        <f>IF('Commercial Lease'!CX$4='Rent Roll'!$U6,
IF(OR(AND(CX$6&gt;'Rent Roll'!$K6,CX$6&lt;='Rent Roll'!$L6),AND(CX$6&gt;'Rent Roll'!$M20,CX$6&lt;='Rent Roll'!$N20)),
IF('Rent Roll'!$S6='Data Validation'!$D$2,-SUMIF('Monthly Cash Flow'!$F$2:$EG$2,'Commercial Lease'!CX$3,'Monthly Cash Flow'!$F$37:$EG$37)*'Rent Roll'!$T6,
IF('Rent Roll'!$S6='Data Validation'!$D$3,('Rent Roll'!$D6*'Rent Roll'!#REF!)+(MAX(-SUMIF($C$96:$C$98,'Data Validation'!$M$2,'Commercial Lease'!CX$96:CX$98)-'Rent Roll'!$V6,0)*'Rent Roll'!$T6),
IF('Rent Roll'!$S6='Data Validation'!$D$4,'Rent Roll'!$D6*'Rent Roll'!#REF!,
('Rent Roll'!$D6*'Rent Roll'!#REF!)+(SUM((MAX(--SUMIF($D$96:$D$98,'Data Validation'!$M$2,'Commercial Lease'!CX$96:CX$98)-'Rent Roll'!$V6,0)),
(MAX(-SUMIF('Monthly Cash Flow'!$F$2:$EG$2,'Commercial Lease'!CX$3,'Monthly Cash Flow'!$F$25:$EG$25)-'Rent Roll'!#REF!,0)),
(MAX(-SUMIF('Monthly Cash Flow'!$F$2:$EG$2,'Commercial Lease'!CX$3,'Monthly Cash Flow'!$F$26:$EG$36)-'Rent Roll'!#REF!,0)))*'Rent Roll'!$T6)))),"-"),"-")</f>
        <v>-</v>
      </c>
      <c r="CY40" s="227" t="str">
        <f>IF('Commercial Lease'!CY$4='Rent Roll'!$U6,
IF(OR(AND(CY$6&gt;'Rent Roll'!$K6,CY$6&lt;='Rent Roll'!$L6),AND(CY$6&gt;'Rent Roll'!$M20,CY$6&lt;='Rent Roll'!$N20)),
IF('Rent Roll'!$S6='Data Validation'!$D$2,-SUMIF('Monthly Cash Flow'!$F$2:$EG$2,'Commercial Lease'!CY$3,'Monthly Cash Flow'!$F$37:$EG$37)*'Rent Roll'!$T6,
IF('Rent Roll'!$S6='Data Validation'!$D$3,('Rent Roll'!$D6*'Rent Roll'!#REF!)+(MAX(-SUMIF($C$96:$C$98,'Data Validation'!$M$2,'Commercial Lease'!CY$96:CY$98)-'Rent Roll'!$V6,0)*'Rent Roll'!$T6),
IF('Rent Roll'!$S6='Data Validation'!$D$4,'Rent Roll'!$D6*'Rent Roll'!#REF!,
('Rent Roll'!$D6*'Rent Roll'!#REF!)+(SUM((MAX(--SUMIF($D$96:$D$98,'Data Validation'!$M$2,'Commercial Lease'!CY$96:CY$98)-'Rent Roll'!$V6,0)),
(MAX(-SUMIF('Monthly Cash Flow'!$F$2:$EG$2,'Commercial Lease'!CY$3,'Monthly Cash Flow'!$F$25:$EG$25)-'Rent Roll'!#REF!,0)),
(MAX(-SUMIF('Monthly Cash Flow'!$F$2:$EG$2,'Commercial Lease'!CY$3,'Monthly Cash Flow'!$F$26:$EG$36)-'Rent Roll'!#REF!,0)))*'Rent Roll'!$T6)))),"-"),"-")</f>
        <v>-</v>
      </c>
      <c r="CZ40" s="227" t="str">
        <f>IF('Commercial Lease'!CZ$4='Rent Roll'!$U6,
IF(OR(AND(CZ$6&gt;'Rent Roll'!$K6,CZ$6&lt;='Rent Roll'!$L6),AND(CZ$6&gt;'Rent Roll'!$M20,CZ$6&lt;='Rent Roll'!$N20)),
IF('Rent Roll'!$S6='Data Validation'!$D$2,-SUMIF('Monthly Cash Flow'!$F$2:$EG$2,'Commercial Lease'!CZ$3,'Monthly Cash Flow'!$F$37:$EG$37)*'Rent Roll'!$T6,
IF('Rent Roll'!$S6='Data Validation'!$D$3,('Rent Roll'!$D6*'Rent Roll'!#REF!)+(MAX(-SUMIF($C$96:$C$98,'Data Validation'!$M$2,'Commercial Lease'!CZ$96:CZ$98)-'Rent Roll'!$V6,0)*'Rent Roll'!$T6),
IF('Rent Roll'!$S6='Data Validation'!$D$4,'Rent Roll'!$D6*'Rent Roll'!#REF!,
('Rent Roll'!$D6*'Rent Roll'!#REF!)+(SUM((MAX(--SUMIF($D$96:$D$98,'Data Validation'!$M$2,'Commercial Lease'!CZ$96:CZ$98)-'Rent Roll'!$V6,0)),
(MAX(-SUMIF('Monthly Cash Flow'!$F$2:$EG$2,'Commercial Lease'!CZ$3,'Monthly Cash Flow'!$F$25:$EG$25)-'Rent Roll'!#REF!,0)),
(MAX(-SUMIF('Monthly Cash Flow'!$F$2:$EG$2,'Commercial Lease'!CZ$3,'Monthly Cash Flow'!$F$26:$EG$36)-'Rent Roll'!#REF!,0)))*'Rent Roll'!$T6)))),"-"),"-")</f>
        <v>-</v>
      </c>
      <c r="DA40" s="227" t="str">
        <f>IF('Commercial Lease'!DA$4='Rent Roll'!$U6,
IF(OR(AND(DA$6&gt;'Rent Roll'!$K6,DA$6&lt;='Rent Roll'!$L6),AND(DA$6&gt;'Rent Roll'!$M20,DA$6&lt;='Rent Roll'!$N20)),
IF('Rent Roll'!$S6='Data Validation'!$D$2,-SUMIF('Monthly Cash Flow'!$F$2:$EG$2,'Commercial Lease'!DA$3,'Monthly Cash Flow'!$F$37:$EG$37)*'Rent Roll'!$T6,
IF('Rent Roll'!$S6='Data Validation'!$D$3,('Rent Roll'!$D6*'Rent Roll'!#REF!)+(MAX(-SUMIF($C$96:$C$98,'Data Validation'!$M$2,'Commercial Lease'!DA$96:DA$98)-'Rent Roll'!$V6,0)*'Rent Roll'!$T6),
IF('Rent Roll'!$S6='Data Validation'!$D$4,'Rent Roll'!$D6*'Rent Roll'!#REF!,
('Rent Roll'!$D6*'Rent Roll'!#REF!)+(SUM((MAX(--SUMIF($D$96:$D$98,'Data Validation'!$M$2,'Commercial Lease'!DA$96:DA$98)-'Rent Roll'!$V6,0)),
(MAX(-SUMIF('Monthly Cash Flow'!$F$2:$EG$2,'Commercial Lease'!DA$3,'Monthly Cash Flow'!$F$25:$EG$25)-'Rent Roll'!#REF!,0)),
(MAX(-SUMIF('Monthly Cash Flow'!$F$2:$EG$2,'Commercial Lease'!DA$3,'Monthly Cash Flow'!$F$26:$EG$36)-'Rent Roll'!#REF!,0)))*'Rent Roll'!$T6)))),"-"),"-")</f>
        <v>-</v>
      </c>
      <c r="DB40" s="227" t="str">
        <f>IF('Commercial Lease'!DB$4='Rent Roll'!$U6,
IF(OR(AND(DB$6&gt;'Rent Roll'!$K6,DB$6&lt;='Rent Roll'!$L6),AND(DB$6&gt;'Rent Roll'!$M20,DB$6&lt;='Rent Roll'!$N20)),
IF('Rent Roll'!$S6='Data Validation'!$D$2,-SUMIF('Monthly Cash Flow'!$F$2:$EG$2,'Commercial Lease'!DB$3,'Monthly Cash Flow'!$F$37:$EG$37)*'Rent Roll'!$T6,
IF('Rent Roll'!$S6='Data Validation'!$D$3,('Rent Roll'!$D6*'Rent Roll'!#REF!)+(MAX(-SUMIF($C$96:$C$98,'Data Validation'!$M$2,'Commercial Lease'!DB$96:DB$98)-'Rent Roll'!$V6,0)*'Rent Roll'!$T6),
IF('Rent Roll'!$S6='Data Validation'!$D$4,'Rent Roll'!$D6*'Rent Roll'!#REF!,
('Rent Roll'!$D6*'Rent Roll'!#REF!)+(SUM((MAX(--SUMIF($D$96:$D$98,'Data Validation'!$M$2,'Commercial Lease'!DB$96:DB$98)-'Rent Roll'!$V6,0)),
(MAX(-SUMIF('Monthly Cash Flow'!$F$2:$EG$2,'Commercial Lease'!DB$3,'Monthly Cash Flow'!$F$25:$EG$25)-'Rent Roll'!#REF!,0)),
(MAX(-SUMIF('Monthly Cash Flow'!$F$2:$EG$2,'Commercial Lease'!DB$3,'Monthly Cash Flow'!$F$26:$EG$36)-'Rent Roll'!#REF!,0)))*'Rent Roll'!$T6)))),"-"),"-")</f>
        <v>-</v>
      </c>
      <c r="DC40" s="227" t="str">
        <f>IF('Commercial Lease'!DC$4='Rent Roll'!$U6,
IF(OR(AND(DC$6&gt;'Rent Roll'!$K6,DC$6&lt;='Rent Roll'!$L6),AND(DC$6&gt;'Rent Roll'!$M20,DC$6&lt;='Rent Roll'!$N20)),
IF('Rent Roll'!$S6='Data Validation'!$D$2,-SUMIF('Monthly Cash Flow'!$F$2:$EG$2,'Commercial Lease'!DC$3,'Monthly Cash Flow'!$F$37:$EG$37)*'Rent Roll'!$T6,
IF('Rent Roll'!$S6='Data Validation'!$D$3,('Rent Roll'!$D6*'Rent Roll'!#REF!)+(MAX(-SUMIF($C$96:$C$98,'Data Validation'!$M$2,'Commercial Lease'!DC$96:DC$98)-'Rent Roll'!$V6,0)*'Rent Roll'!$T6),
IF('Rent Roll'!$S6='Data Validation'!$D$4,'Rent Roll'!$D6*'Rent Roll'!#REF!,
('Rent Roll'!$D6*'Rent Roll'!#REF!)+(SUM((MAX(--SUMIF($D$96:$D$98,'Data Validation'!$M$2,'Commercial Lease'!DC$96:DC$98)-'Rent Roll'!$V6,0)),
(MAX(-SUMIF('Monthly Cash Flow'!$F$2:$EG$2,'Commercial Lease'!DC$3,'Monthly Cash Flow'!$F$25:$EG$25)-'Rent Roll'!#REF!,0)),
(MAX(-SUMIF('Monthly Cash Flow'!$F$2:$EG$2,'Commercial Lease'!DC$3,'Monthly Cash Flow'!$F$26:$EG$36)-'Rent Roll'!#REF!,0)))*'Rent Roll'!$T6)))),"-"),"-")</f>
        <v>-</v>
      </c>
      <c r="DD40" s="227">
        <f ca="1">IF('Commercial Lease'!DD$4='Rent Roll'!$U6,
IF(OR(AND(DD$6&gt;'Rent Roll'!$K6,DD$6&lt;='Rent Roll'!$L6),AND(DD$6&gt;'Rent Roll'!$M20,DD$6&lt;='Rent Roll'!$N20)),
IF('Rent Roll'!$S6='Data Validation'!$D$2,-SUMIF('Monthly Cash Flow'!$F$2:$EG$2,'Commercial Lease'!DD$3,'Monthly Cash Flow'!$F$37:$EG$37)*'Rent Roll'!$T6,
IF('Rent Roll'!$S6='Data Validation'!$D$3,('Rent Roll'!$D6*'Rent Roll'!#REF!)+(MAX(-SUMIF($C$96:$C$98,'Data Validation'!$M$2,'Commercial Lease'!DD$96:DD$98)-'Rent Roll'!$V6,0)*'Rent Roll'!$T6),
IF('Rent Roll'!$S6='Data Validation'!$D$4,'Rent Roll'!$D6*'Rent Roll'!#REF!,
('Rent Roll'!$D6*'Rent Roll'!#REF!)+(SUM((MAX(--SUMIF($D$96:$D$98,'Data Validation'!$M$2,'Commercial Lease'!DD$96:DD$98)-'Rent Roll'!$V6,0)),
(MAX(-SUMIF('Monthly Cash Flow'!$F$2:$EG$2,'Commercial Lease'!DD$3,'Monthly Cash Flow'!$F$25:$EG$25)-'Rent Roll'!#REF!,0)),
(MAX(-SUMIF('Monthly Cash Flow'!$F$2:$EG$2,'Commercial Lease'!DD$3,'Monthly Cash Flow'!$F$26:$EG$36)-'Rent Roll'!#REF!,0)))*'Rent Roll'!$T6)))),"-"),"-")</f>
        <v>3269504.7544372096</v>
      </c>
      <c r="DE40" s="227" t="str">
        <f>IF('Commercial Lease'!DE$4='Rent Roll'!$U6,
IF(OR(AND(DE$6&gt;'Rent Roll'!$K6,DE$6&lt;='Rent Roll'!$L6),AND(DE$6&gt;'Rent Roll'!$M20,DE$6&lt;='Rent Roll'!$N20)),
IF('Rent Roll'!$S6='Data Validation'!$D$2,-SUMIF('Monthly Cash Flow'!$F$2:$EG$2,'Commercial Lease'!DE$3,'Monthly Cash Flow'!$F$37:$EG$37)*'Rent Roll'!$T6,
IF('Rent Roll'!$S6='Data Validation'!$D$3,('Rent Roll'!$D6*'Rent Roll'!#REF!)+(MAX(-SUMIF($C$96:$C$98,'Data Validation'!$M$2,'Commercial Lease'!DE$96:DE$98)-'Rent Roll'!$V6,0)*'Rent Roll'!$T6),
IF('Rent Roll'!$S6='Data Validation'!$D$4,'Rent Roll'!$D6*'Rent Roll'!#REF!,
('Rent Roll'!$D6*'Rent Roll'!#REF!)+(SUM((MAX(--SUMIF($D$96:$D$98,'Data Validation'!$M$2,'Commercial Lease'!DE$96:DE$98)-'Rent Roll'!$V6,0)),
(MAX(-SUMIF('Monthly Cash Flow'!$F$2:$EG$2,'Commercial Lease'!DE$3,'Monthly Cash Flow'!$F$25:$EG$25)-'Rent Roll'!#REF!,0)),
(MAX(-SUMIF('Monthly Cash Flow'!$F$2:$EG$2,'Commercial Lease'!DE$3,'Monthly Cash Flow'!$F$26:$EG$36)-'Rent Roll'!#REF!,0)))*'Rent Roll'!$T6)))),"-"),"-")</f>
        <v>-</v>
      </c>
      <c r="DF40" s="227" t="str">
        <f>IF('Commercial Lease'!DF$4='Rent Roll'!$U6,
IF(OR(AND(DF$6&gt;'Rent Roll'!$K6,DF$6&lt;='Rent Roll'!$L6),AND(DF$6&gt;'Rent Roll'!$M20,DF$6&lt;='Rent Roll'!$N20)),
IF('Rent Roll'!$S6='Data Validation'!$D$2,-SUMIF('Monthly Cash Flow'!$F$2:$EG$2,'Commercial Lease'!DF$3,'Monthly Cash Flow'!$F$37:$EG$37)*'Rent Roll'!$T6,
IF('Rent Roll'!$S6='Data Validation'!$D$3,('Rent Roll'!$D6*'Rent Roll'!#REF!)+(MAX(-SUMIF($C$96:$C$98,'Data Validation'!$M$2,'Commercial Lease'!DF$96:DF$98)-'Rent Roll'!$V6,0)*'Rent Roll'!$T6),
IF('Rent Roll'!$S6='Data Validation'!$D$4,'Rent Roll'!$D6*'Rent Roll'!#REF!,
('Rent Roll'!$D6*'Rent Roll'!#REF!)+(SUM((MAX(--SUMIF($D$96:$D$98,'Data Validation'!$M$2,'Commercial Lease'!DF$96:DF$98)-'Rent Roll'!$V6,0)),
(MAX(-SUMIF('Monthly Cash Flow'!$F$2:$EG$2,'Commercial Lease'!DF$3,'Monthly Cash Flow'!$F$25:$EG$25)-'Rent Roll'!#REF!,0)),
(MAX(-SUMIF('Monthly Cash Flow'!$F$2:$EG$2,'Commercial Lease'!DF$3,'Monthly Cash Flow'!$F$26:$EG$36)-'Rent Roll'!#REF!,0)))*'Rent Roll'!$T6)))),"-"),"-")</f>
        <v>-</v>
      </c>
      <c r="DG40" s="227" t="str">
        <f>IF('Commercial Lease'!DG$4='Rent Roll'!$U6,
IF(OR(AND(DG$6&gt;'Rent Roll'!$K6,DG$6&lt;='Rent Roll'!$L6),AND(DG$6&gt;'Rent Roll'!$M20,DG$6&lt;='Rent Roll'!$N20)),
IF('Rent Roll'!$S6='Data Validation'!$D$2,-SUMIF('Monthly Cash Flow'!$F$2:$EG$2,'Commercial Lease'!DG$3,'Monthly Cash Flow'!$F$37:$EG$37)*'Rent Roll'!$T6,
IF('Rent Roll'!$S6='Data Validation'!$D$3,('Rent Roll'!$D6*'Rent Roll'!#REF!)+(MAX(-SUMIF($C$96:$C$98,'Data Validation'!$M$2,'Commercial Lease'!DG$96:DG$98)-'Rent Roll'!$V6,0)*'Rent Roll'!$T6),
IF('Rent Roll'!$S6='Data Validation'!$D$4,'Rent Roll'!$D6*'Rent Roll'!#REF!,
('Rent Roll'!$D6*'Rent Roll'!#REF!)+(SUM((MAX(--SUMIF($D$96:$D$98,'Data Validation'!$M$2,'Commercial Lease'!DG$96:DG$98)-'Rent Roll'!$V6,0)),
(MAX(-SUMIF('Monthly Cash Flow'!$F$2:$EG$2,'Commercial Lease'!DG$3,'Monthly Cash Flow'!$F$25:$EG$25)-'Rent Roll'!#REF!,0)),
(MAX(-SUMIF('Monthly Cash Flow'!$F$2:$EG$2,'Commercial Lease'!DG$3,'Monthly Cash Flow'!$F$26:$EG$36)-'Rent Roll'!#REF!,0)))*'Rent Roll'!$T6)))),"-"),"-")</f>
        <v>-</v>
      </c>
      <c r="DH40" s="227" t="str">
        <f>IF('Commercial Lease'!DH$4='Rent Roll'!$U6,
IF(OR(AND(DH$6&gt;'Rent Roll'!$K6,DH$6&lt;='Rent Roll'!$L6),AND(DH$6&gt;'Rent Roll'!$M20,DH$6&lt;='Rent Roll'!$N20)),
IF('Rent Roll'!$S6='Data Validation'!$D$2,-SUMIF('Monthly Cash Flow'!$F$2:$EG$2,'Commercial Lease'!DH$3,'Monthly Cash Flow'!$F$37:$EG$37)*'Rent Roll'!$T6,
IF('Rent Roll'!$S6='Data Validation'!$D$3,('Rent Roll'!$D6*'Rent Roll'!#REF!)+(MAX(-SUMIF($C$96:$C$98,'Data Validation'!$M$2,'Commercial Lease'!DH$96:DH$98)-'Rent Roll'!$V6,0)*'Rent Roll'!$T6),
IF('Rent Roll'!$S6='Data Validation'!$D$4,'Rent Roll'!$D6*'Rent Roll'!#REF!,
('Rent Roll'!$D6*'Rent Roll'!#REF!)+(SUM((MAX(--SUMIF($D$96:$D$98,'Data Validation'!$M$2,'Commercial Lease'!DH$96:DH$98)-'Rent Roll'!$V6,0)),
(MAX(-SUMIF('Monthly Cash Flow'!$F$2:$EG$2,'Commercial Lease'!DH$3,'Monthly Cash Flow'!$F$25:$EG$25)-'Rent Roll'!#REF!,0)),
(MAX(-SUMIF('Monthly Cash Flow'!$F$2:$EG$2,'Commercial Lease'!DH$3,'Monthly Cash Flow'!$F$26:$EG$36)-'Rent Roll'!#REF!,0)))*'Rent Roll'!$T6)))),"-"),"-")</f>
        <v>-</v>
      </c>
      <c r="DI40" s="227" t="str">
        <f>IF('Commercial Lease'!DI$4='Rent Roll'!$U6,
IF(OR(AND(DI$6&gt;'Rent Roll'!$K6,DI$6&lt;='Rent Roll'!$L6),AND(DI$6&gt;'Rent Roll'!$M20,DI$6&lt;='Rent Roll'!$N20)),
IF('Rent Roll'!$S6='Data Validation'!$D$2,-SUMIF('Monthly Cash Flow'!$F$2:$EG$2,'Commercial Lease'!DI$3,'Monthly Cash Flow'!$F$37:$EG$37)*'Rent Roll'!$T6,
IF('Rent Roll'!$S6='Data Validation'!$D$3,('Rent Roll'!$D6*'Rent Roll'!#REF!)+(MAX(-SUMIF($C$96:$C$98,'Data Validation'!$M$2,'Commercial Lease'!DI$96:DI$98)-'Rent Roll'!$V6,0)*'Rent Roll'!$T6),
IF('Rent Roll'!$S6='Data Validation'!$D$4,'Rent Roll'!$D6*'Rent Roll'!#REF!,
('Rent Roll'!$D6*'Rent Roll'!#REF!)+(SUM((MAX(--SUMIF($D$96:$D$98,'Data Validation'!$M$2,'Commercial Lease'!DI$96:DI$98)-'Rent Roll'!$V6,0)),
(MAX(-SUMIF('Monthly Cash Flow'!$F$2:$EG$2,'Commercial Lease'!DI$3,'Monthly Cash Flow'!$F$25:$EG$25)-'Rent Roll'!#REF!,0)),
(MAX(-SUMIF('Monthly Cash Flow'!$F$2:$EG$2,'Commercial Lease'!DI$3,'Monthly Cash Flow'!$F$26:$EG$36)-'Rent Roll'!#REF!,0)))*'Rent Roll'!$T6)))),"-"),"-")</f>
        <v>-</v>
      </c>
      <c r="DJ40" s="227" t="str">
        <f>IF('Commercial Lease'!DJ$4='Rent Roll'!$U6,
IF(OR(AND(DJ$6&gt;'Rent Roll'!$K6,DJ$6&lt;='Rent Roll'!$L6),AND(DJ$6&gt;'Rent Roll'!$M20,DJ$6&lt;='Rent Roll'!$N20)),
IF('Rent Roll'!$S6='Data Validation'!$D$2,-SUMIF('Monthly Cash Flow'!$F$2:$EG$2,'Commercial Lease'!DJ$3,'Monthly Cash Flow'!$F$37:$EG$37)*'Rent Roll'!$T6,
IF('Rent Roll'!$S6='Data Validation'!$D$3,('Rent Roll'!$D6*'Rent Roll'!#REF!)+(MAX(-SUMIF($C$96:$C$98,'Data Validation'!$M$2,'Commercial Lease'!DJ$96:DJ$98)-'Rent Roll'!$V6,0)*'Rent Roll'!$T6),
IF('Rent Roll'!$S6='Data Validation'!$D$4,'Rent Roll'!$D6*'Rent Roll'!#REF!,
('Rent Roll'!$D6*'Rent Roll'!#REF!)+(SUM((MAX(--SUMIF($D$96:$D$98,'Data Validation'!$M$2,'Commercial Lease'!DJ$96:DJ$98)-'Rent Roll'!$V6,0)),
(MAX(-SUMIF('Monthly Cash Flow'!$F$2:$EG$2,'Commercial Lease'!DJ$3,'Monthly Cash Flow'!$F$25:$EG$25)-'Rent Roll'!#REF!,0)),
(MAX(-SUMIF('Monthly Cash Flow'!$F$2:$EG$2,'Commercial Lease'!DJ$3,'Monthly Cash Flow'!$F$26:$EG$36)-'Rent Roll'!#REF!,0)))*'Rent Roll'!$T6)))),"-"),"-")</f>
        <v>-</v>
      </c>
      <c r="DK40" s="227" t="str">
        <f>IF('Commercial Lease'!DK$4='Rent Roll'!$U6,
IF(OR(AND(DK$6&gt;'Rent Roll'!$K6,DK$6&lt;='Rent Roll'!$L6),AND(DK$6&gt;'Rent Roll'!$M20,DK$6&lt;='Rent Roll'!$N20)),
IF('Rent Roll'!$S6='Data Validation'!$D$2,-SUMIF('Monthly Cash Flow'!$F$2:$EG$2,'Commercial Lease'!DK$3,'Monthly Cash Flow'!$F$37:$EG$37)*'Rent Roll'!$T6,
IF('Rent Roll'!$S6='Data Validation'!$D$3,('Rent Roll'!$D6*'Rent Roll'!#REF!)+(MAX(-SUMIF($C$96:$C$98,'Data Validation'!$M$2,'Commercial Lease'!DK$96:DK$98)-'Rent Roll'!$V6,0)*'Rent Roll'!$T6),
IF('Rent Roll'!$S6='Data Validation'!$D$4,'Rent Roll'!$D6*'Rent Roll'!#REF!,
('Rent Roll'!$D6*'Rent Roll'!#REF!)+(SUM((MAX(--SUMIF($D$96:$D$98,'Data Validation'!$M$2,'Commercial Lease'!DK$96:DK$98)-'Rent Roll'!$V6,0)),
(MAX(-SUMIF('Monthly Cash Flow'!$F$2:$EG$2,'Commercial Lease'!DK$3,'Monthly Cash Flow'!$F$25:$EG$25)-'Rent Roll'!#REF!,0)),
(MAX(-SUMIF('Monthly Cash Flow'!$F$2:$EG$2,'Commercial Lease'!DK$3,'Monthly Cash Flow'!$F$26:$EG$36)-'Rent Roll'!#REF!,0)))*'Rent Roll'!$T6)))),"-"),"-")</f>
        <v>-</v>
      </c>
      <c r="DL40" s="227" t="str">
        <f>IF('Commercial Lease'!DL$4='Rent Roll'!$U6,
IF(OR(AND(DL$6&gt;'Rent Roll'!$K6,DL$6&lt;='Rent Roll'!$L6),AND(DL$6&gt;'Rent Roll'!$M20,DL$6&lt;='Rent Roll'!$N20)),
IF('Rent Roll'!$S6='Data Validation'!$D$2,-SUMIF('Monthly Cash Flow'!$F$2:$EG$2,'Commercial Lease'!DL$3,'Monthly Cash Flow'!$F$37:$EG$37)*'Rent Roll'!$T6,
IF('Rent Roll'!$S6='Data Validation'!$D$3,('Rent Roll'!$D6*'Rent Roll'!#REF!)+(MAX(-SUMIF($C$96:$C$98,'Data Validation'!$M$2,'Commercial Lease'!DL$96:DL$98)-'Rent Roll'!$V6,0)*'Rent Roll'!$T6),
IF('Rent Roll'!$S6='Data Validation'!$D$4,'Rent Roll'!$D6*'Rent Roll'!#REF!,
('Rent Roll'!$D6*'Rent Roll'!#REF!)+(SUM((MAX(--SUMIF($D$96:$D$98,'Data Validation'!$M$2,'Commercial Lease'!DL$96:DL$98)-'Rent Roll'!$V6,0)),
(MAX(-SUMIF('Monthly Cash Flow'!$F$2:$EG$2,'Commercial Lease'!DL$3,'Monthly Cash Flow'!$F$25:$EG$25)-'Rent Roll'!#REF!,0)),
(MAX(-SUMIF('Monthly Cash Flow'!$F$2:$EG$2,'Commercial Lease'!DL$3,'Monthly Cash Flow'!$F$26:$EG$36)-'Rent Roll'!#REF!,0)))*'Rent Roll'!$T6)))),"-"),"-")</f>
        <v>-</v>
      </c>
      <c r="DM40" s="227" t="str">
        <f>IF('Commercial Lease'!DM$4='Rent Roll'!$U6,
IF(OR(AND(DM$6&gt;'Rent Roll'!$K6,DM$6&lt;='Rent Roll'!$L6),AND(DM$6&gt;'Rent Roll'!$M20,DM$6&lt;='Rent Roll'!$N20)),
IF('Rent Roll'!$S6='Data Validation'!$D$2,-SUMIF('Monthly Cash Flow'!$F$2:$EG$2,'Commercial Lease'!DM$3,'Monthly Cash Flow'!$F$37:$EG$37)*'Rent Roll'!$T6,
IF('Rent Roll'!$S6='Data Validation'!$D$3,('Rent Roll'!$D6*'Rent Roll'!#REF!)+(MAX(-SUMIF($C$96:$C$98,'Data Validation'!$M$2,'Commercial Lease'!DM$96:DM$98)-'Rent Roll'!$V6,0)*'Rent Roll'!$T6),
IF('Rent Roll'!$S6='Data Validation'!$D$4,'Rent Roll'!$D6*'Rent Roll'!#REF!,
('Rent Roll'!$D6*'Rent Roll'!#REF!)+(SUM((MAX(--SUMIF($D$96:$D$98,'Data Validation'!$M$2,'Commercial Lease'!DM$96:DM$98)-'Rent Roll'!$V6,0)),
(MAX(-SUMIF('Monthly Cash Flow'!$F$2:$EG$2,'Commercial Lease'!DM$3,'Monthly Cash Flow'!$F$25:$EG$25)-'Rent Roll'!#REF!,0)),
(MAX(-SUMIF('Monthly Cash Flow'!$F$2:$EG$2,'Commercial Lease'!DM$3,'Monthly Cash Flow'!$F$26:$EG$36)-'Rent Roll'!#REF!,0)))*'Rent Roll'!$T6)))),"-"),"-")</f>
        <v>-</v>
      </c>
      <c r="DN40" s="227" t="str">
        <f>IF('Commercial Lease'!DN$4='Rent Roll'!$U6,
IF(OR(AND(DN$6&gt;'Rent Roll'!$K6,DN$6&lt;='Rent Roll'!$L6),AND(DN$6&gt;'Rent Roll'!$M20,DN$6&lt;='Rent Roll'!$N20)),
IF('Rent Roll'!$S6='Data Validation'!$D$2,-SUMIF('Monthly Cash Flow'!$F$2:$EG$2,'Commercial Lease'!DN$3,'Monthly Cash Flow'!$F$37:$EG$37)*'Rent Roll'!$T6,
IF('Rent Roll'!$S6='Data Validation'!$D$3,('Rent Roll'!$D6*'Rent Roll'!#REF!)+(MAX(-SUMIF($C$96:$C$98,'Data Validation'!$M$2,'Commercial Lease'!DN$96:DN$98)-'Rent Roll'!$V6,0)*'Rent Roll'!$T6),
IF('Rent Roll'!$S6='Data Validation'!$D$4,'Rent Roll'!$D6*'Rent Roll'!#REF!,
('Rent Roll'!$D6*'Rent Roll'!#REF!)+(SUM((MAX(--SUMIF($D$96:$D$98,'Data Validation'!$M$2,'Commercial Lease'!DN$96:DN$98)-'Rent Roll'!$V6,0)),
(MAX(-SUMIF('Monthly Cash Flow'!$F$2:$EG$2,'Commercial Lease'!DN$3,'Monthly Cash Flow'!$F$25:$EG$25)-'Rent Roll'!#REF!,0)),
(MAX(-SUMIF('Monthly Cash Flow'!$F$2:$EG$2,'Commercial Lease'!DN$3,'Monthly Cash Flow'!$F$26:$EG$36)-'Rent Roll'!#REF!,0)))*'Rent Roll'!$T6)))),"-"),"-")</f>
        <v>-</v>
      </c>
      <c r="DO40" s="227" t="str">
        <f>IF('Commercial Lease'!DO$4='Rent Roll'!$U6,
IF(OR(AND(DO$6&gt;'Rent Roll'!$K6,DO$6&lt;='Rent Roll'!$L6),AND(DO$6&gt;'Rent Roll'!$M20,DO$6&lt;='Rent Roll'!$N20)),
IF('Rent Roll'!$S6='Data Validation'!$D$2,-SUMIF('Monthly Cash Flow'!$F$2:$EG$2,'Commercial Lease'!DO$3,'Monthly Cash Flow'!$F$37:$EG$37)*'Rent Roll'!$T6,
IF('Rent Roll'!$S6='Data Validation'!$D$3,('Rent Roll'!$D6*'Rent Roll'!#REF!)+(MAX(-SUMIF($C$96:$C$98,'Data Validation'!$M$2,'Commercial Lease'!DO$96:DO$98)-'Rent Roll'!$V6,0)*'Rent Roll'!$T6),
IF('Rent Roll'!$S6='Data Validation'!$D$4,'Rent Roll'!$D6*'Rent Roll'!#REF!,
('Rent Roll'!$D6*'Rent Roll'!#REF!)+(SUM((MAX(--SUMIF($D$96:$D$98,'Data Validation'!$M$2,'Commercial Lease'!DO$96:DO$98)-'Rent Roll'!$V6,0)),
(MAX(-SUMIF('Monthly Cash Flow'!$F$2:$EG$2,'Commercial Lease'!DO$3,'Monthly Cash Flow'!$F$25:$EG$25)-'Rent Roll'!#REF!,0)),
(MAX(-SUMIF('Monthly Cash Flow'!$F$2:$EG$2,'Commercial Lease'!DO$3,'Monthly Cash Flow'!$F$26:$EG$36)-'Rent Roll'!#REF!,0)))*'Rent Roll'!$T6)))),"-"),"-")</f>
        <v>-</v>
      </c>
      <c r="DP40" s="227">
        <f ca="1">IF('Commercial Lease'!DP$4='Rent Roll'!$U6,
IF(OR(AND(DP$6&gt;'Rent Roll'!$K6,DP$6&lt;='Rent Roll'!$L6),AND(DP$6&gt;'Rent Roll'!$M20,DP$6&lt;='Rent Roll'!$N20)),
IF('Rent Roll'!$S6='Data Validation'!$D$2,-SUMIF('Monthly Cash Flow'!$F$2:$EG$2,'Commercial Lease'!DP$3,'Monthly Cash Flow'!$F$37:$EG$37)*'Rent Roll'!$T6,
IF('Rent Roll'!$S6='Data Validation'!$D$3,('Rent Roll'!$D6*'Rent Roll'!#REF!)+(MAX(-SUMIF($C$96:$C$98,'Data Validation'!$M$2,'Commercial Lease'!DP$96:DP$98)-'Rent Roll'!$V6,0)*'Rent Roll'!$T6),
IF('Rent Roll'!$S6='Data Validation'!$D$4,'Rent Roll'!$D6*'Rent Roll'!#REF!,
('Rent Roll'!$D6*'Rent Roll'!#REF!)+(SUM((MAX(--SUMIF($D$96:$D$98,'Data Validation'!$M$2,'Commercial Lease'!DP$96:DP$98)-'Rent Roll'!$V6,0)),
(MAX(-SUMIF('Monthly Cash Flow'!$F$2:$EG$2,'Commercial Lease'!DP$3,'Monthly Cash Flow'!$F$25:$EG$25)-'Rent Roll'!#REF!,0)),
(MAX(-SUMIF('Monthly Cash Flow'!$F$2:$EG$2,'Commercial Lease'!DP$3,'Monthly Cash Flow'!$F$26:$EG$36)-'Rent Roll'!#REF!,0)))*'Rent Roll'!$T6)))),"-"),"-")</f>
        <v>3335933.6129861684</v>
      </c>
      <c r="DQ40" s="227" t="str">
        <f>IF('Commercial Lease'!DQ$4='Rent Roll'!$U6,
IF(OR(AND(DQ$6&gt;'Rent Roll'!$K6,DQ$6&lt;='Rent Roll'!$L6),AND(DQ$6&gt;'Rent Roll'!$M20,DQ$6&lt;='Rent Roll'!$N20)),
IF('Rent Roll'!$S6='Data Validation'!$D$2,-SUMIF('Monthly Cash Flow'!$F$2:$EG$2,'Commercial Lease'!DQ$3,'Monthly Cash Flow'!$F$37:$EG$37)*'Rent Roll'!$T6,
IF('Rent Roll'!$S6='Data Validation'!$D$3,('Rent Roll'!$D6*'Rent Roll'!#REF!)+(MAX(-SUMIF($C$96:$C$98,'Data Validation'!$M$2,'Commercial Lease'!DQ$96:DQ$98)-'Rent Roll'!$V6,0)*'Rent Roll'!$T6),
IF('Rent Roll'!$S6='Data Validation'!$D$4,'Rent Roll'!$D6*'Rent Roll'!#REF!,
('Rent Roll'!$D6*'Rent Roll'!#REF!)+(SUM((MAX(--SUMIF($D$96:$D$98,'Data Validation'!$M$2,'Commercial Lease'!DQ$96:DQ$98)-'Rent Roll'!$V6,0)),
(MAX(-SUMIF('Monthly Cash Flow'!$F$2:$EG$2,'Commercial Lease'!DQ$3,'Monthly Cash Flow'!$F$25:$EG$25)-'Rent Roll'!#REF!,0)),
(MAX(-SUMIF('Monthly Cash Flow'!$F$2:$EG$2,'Commercial Lease'!DQ$3,'Monthly Cash Flow'!$F$26:$EG$36)-'Rent Roll'!#REF!,0)))*'Rent Roll'!$T6)))),"-"),"-")</f>
        <v>-</v>
      </c>
      <c r="DR40" s="227" t="str">
        <f>IF('Commercial Lease'!DR$4='Rent Roll'!$U6,
IF(OR(AND(DR$6&gt;'Rent Roll'!$K6,DR$6&lt;='Rent Roll'!$L6),AND(DR$6&gt;'Rent Roll'!$M20,DR$6&lt;='Rent Roll'!$N20)),
IF('Rent Roll'!$S6='Data Validation'!$D$2,-SUMIF('Monthly Cash Flow'!$F$2:$EG$2,'Commercial Lease'!DR$3,'Monthly Cash Flow'!$F$37:$EG$37)*'Rent Roll'!$T6,
IF('Rent Roll'!$S6='Data Validation'!$D$3,('Rent Roll'!$D6*'Rent Roll'!#REF!)+(MAX(-SUMIF($C$96:$C$98,'Data Validation'!$M$2,'Commercial Lease'!DR$96:DR$98)-'Rent Roll'!$V6,0)*'Rent Roll'!$T6),
IF('Rent Roll'!$S6='Data Validation'!$D$4,'Rent Roll'!$D6*'Rent Roll'!#REF!,
('Rent Roll'!$D6*'Rent Roll'!#REF!)+(SUM((MAX(--SUMIF($D$96:$D$98,'Data Validation'!$M$2,'Commercial Lease'!DR$96:DR$98)-'Rent Roll'!$V6,0)),
(MAX(-SUMIF('Monthly Cash Flow'!$F$2:$EG$2,'Commercial Lease'!DR$3,'Monthly Cash Flow'!$F$25:$EG$25)-'Rent Roll'!#REF!,0)),
(MAX(-SUMIF('Monthly Cash Flow'!$F$2:$EG$2,'Commercial Lease'!DR$3,'Monthly Cash Flow'!$F$26:$EG$36)-'Rent Roll'!#REF!,0)))*'Rent Roll'!$T6)))),"-"),"-")</f>
        <v>-</v>
      </c>
      <c r="DS40" s="227" t="str">
        <f>IF('Commercial Lease'!DS$4='Rent Roll'!$U6,
IF(OR(AND(DS$6&gt;'Rent Roll'!$K6,DS$6&lt;='Rent Roll'!$L6),AND(DS$6&gt;'Rent Roll'!$M20,DS$6&lt;='Rent Roll'!$N20)),
IF('Rent Roll'!$S6='Data Validation'!$D$2,-SUMIF('Monthly Cash Flow'!$F$2:$EG$2,'Commercial Lease'!DS$3,'Monthly Cash Flow'!$F$37:$EG$37)*'Rent Roll'!$T6,
IF('Rent Roll'!$S6='Data Validation'!$D$3,('Rent Roll'!$D6*'Rent Roll'!#REF!)+(MAX(-SUMIF($C$96:$C$98,'Data Validation'!$M$2,'Commercial Lease'!DS$96:DS$98)-'Rent Roll'!$V6,0)*'Rent Roll'!$T6),
IF('Rent Roll'!$S6='Data Validation'!$D$4,'Rent Roll'!$D6*'Rent Roll'!#REF!,
('Rent Roll'!$D6*'Rent Roll'!#REF!)+(SUM((MAX(--SUMIF($D$96:$D$98,'Data Validation'!$M$2,'Commercial Lease'!DS$96:DS$98)-'Rent Roll'!$V6,0)),
(MAX(-SUMIF('Monthly Cash Flow'!$F$2:$EG$2,'Commercial Lease'!DS$3,'Monthly Cash Flow'!$F$25:$EG$25)-'Rent Roll'!#REF!,0)),
(MAX(-SUMIF('Monthly Cash Flow'!$F$2:$EG$2,'Commercial Lease'!DS$3,'Monthly Cash Flow'!$F$26:$EG$36)-'Rent Roll'!#REF!,0)))*'Rent Roll'!$T6)))),"-"),"-")</f>
        <v>-</v>
      </c>
      <c r="DT40" s="227" t="str">
        <f>IF('Commercial Lease'!DT$4='Rent Roll'!$U6,
IF(OR(AND(DT$6&gt;'Rent Roll'!$K6,DT$6&lt;='Rent Roll'!$L6),AND(DT$6&gt;'Rent Roll'!$M20,DT$6&lt;='Rent Roll'!$N20)),
IF('Rent Roll'!$S6='Data Validation'!$D$2,-SUMIF('Monthly Cash Flow'!$F$2:$EG$2,'Commercial Lease'!DT$3,'Monthly Cash Flow'!$F$37:$EG$37)*'Rent Roll'!$T6,
IF('Rent Roll'!$S6='Data Validation'!$D$3,('Rent Roll'!$D6*'Rent Roll'!#REF!)+(MAX(-SUMIF($C$96:$C$98,'Data Validation'!$M$2,'Commercial Lease'!DT$96:DT$98)-'Rent Roll'!$V6,0)*'Rent Roll'!$T6),
IF('Rent Roll'!$S6='Data Validation'!$D$4,'Rent Roll'!$D6*'Rent Roll'!#REF!,
('Rent Roll'!$D6*'Rent Roll'!#REF!)+(SUM((MAX(--SUMIF($D$96:$D$98,'Data Validation'!$M$2,'Commercial Lease'!DT$96:DT$98)-'Rent Roll'!$V6,0)),
(MAX(-SUMIF('Monthly Cash Flow'!$F$2:$EG$2,'Commercial Lease'!DT$3,'Monthly Cash Flow'!$F$25:$EG$25)-'Rent Roll'!#REF!,0)),
(MAX(-SUMIF('Monthly Cash Flow'!$F$2:$EG$2,'Commercial Lease'!DT$3,'Monthly Cash Flow'!$F$26:$EG$36)-'Rent Roll'!#REF!,0)))*'Rent Roll'!$T6)))),"-"),"-")</f>
        <v>-</v>
      </c>
      <c r="DU40" s="227" t="str">
        <f>IF('Commercial Lease'!DU$4='Rent Roll'!$U6,
IF(OR(AND(DU$6&gt;'Rent Roll'!$K6,DU$6&lt;='Rent Roll'!$L6),AND(DU$6&gt;'Rent Roll'!$M20,DU$6&lt;='Rent Roll'!$N20)),
IF('Rent Roll'!$S6='Data Validation'!$D$2,-SUMIF('Monthly Cash Flow'!$F$2:$EG$2,'Commercial Lease'!DU$3,'Monthly Cash Flow'!$F$37:$EG$37)*'Rent Roll'!$T6,
IF('Rent Roll'!$S6='Data Validation'!$D$3,('Rent Roll'!$D6*'Rent Roll'!#REF!)+(MAX(-SUMIF($C$96:$C$98,'Data Validation'!$M$2,'Commercial Lease'!DU$96:DU$98)-'Rent Roll'!$V6,0)*'Rent Roll'!$T6),
IF('Rent Roll'!$S6='Data Validation'!$D$4,'Rent Roll'!$D6*'Rent Roll'!#REF!,
('Rent Roll'!$D6*'Rent Roll'!#REF!)+(SUM((MAX(--SUMIF($D$96:$D$98,'Data Validation'!$M$2,'Commercial Lease'!DU$96:DU$98)-'Rent Roll'!$V6,0)),
(MAX(-SUMIF('Monthly Cash Flow'!$F$2:$EG$2,'Commercial Lease'!DU$3,'Monthly Cash Flow'!$F$25:$EG$25)-'Rent Roll'!#REF!,0)),
(MAX(-SUMIF('Monthly Cash Flow'!$F$2:$EG$2,'Commercial Lease'!DU$3,'Monthly Cash Flow'!$F$26:$EG$36)-'Rent Roll'!#REF!,0)))*'Rent Roll'!$T6)))),"-"),"-")</f>
        <v>-</v>
      </c>
      <c r="DV40" s="227" t="str">
        <f>IF('Commercial Lease'!DV$4='Rent Roll'!$U6,
IF(OR(AND(DV$6&gt;'Rent Roll'!$K6,DV$6&lt;='Rent Roll'!$L6),AND(DV$6&gt;'Rent Roll'!$M20,DV$6&lt;='Rent Roll'!$N20)),
IF('Rent Roll'!$S6='Data Validation'!$D$2,-SUMIF('Monthly Cash Flow'!$F$2:$EG$2,'Commercial Lease'!DV$3,'Monthly Cash Flow'!$F$37:$EG$37)*'Rent Roll'!$T6,
IF('Rent Roll'!$S6='Data Validation'!$D$3,('Rent Roll'!$D6*'Rent Roll'!#REF!)+(MAX(-SUMIF($C$96:$C$98,'Data Validation'!$M$2,'Commercial Lease'!DV$96:DV$98)-'Rent Roll'!$V6,0)*'Rent Roll'!$T6),
IF('Rent Roll'!$S6='Data Validation'!$D$4,'Rent Roll'!$D6*'Rent Roll'!#REF!,
('Rent Roll'!$D6*'Rent Roll'!#REF!)+(SUM((MAX(--SUMIF($D$96:$D$98,'Data Validation'!$M$2,'Commercial Lease'!DV$96:DV$98)-'Rent Roll'!$V6,0)),
(MAX(-SUMIF('Monthly Cash Flow'!$F$2:$EG$2,'Commercial Lease'!DV$3,'Monthly Cash Flow'!$F$25:$EG$25)-'Rent Roll'!#REF!,0)),
(MAX(-SUMIF('Monthly Cash Flow'!$F$2:$EG$2,'Commercial Lease'!DV$3,'Monthly Cash Flow'!$F$26:$EG$36)-'Rent Roll'!#REF!,0)))*'Rent Roll'!$T6)))),"-"),"-")</f>
        <v>-</v>
      </c>
      <c r="DW40" s="227" t="str">
        <f>IF('Commercial Lease'!DW$4='Rent Roll'!$U6,
IF(OR(AND(DW$6&gt;'Rent Roll'!$K6,DW$6&lt;='Rent Roll'!$L6),AND(DW$6&gt;'Rent Roll'!$M20,DW$6&lt;='Rent Roll'!$N20)),
IF('Rent Roll'!$S6='Data Validation'!$D$2,-SUMIF('Monthly Cash Flow'!$F$2:$EG$2,'Commercial Lease'!DW$3,'Monthly Cash Flow'!$F$37:$EG$37)*'Rent Roll'!$T6,
IF('Rent Roll'!$S6='Data Validation'!$D$3,('Rent Roll'!$D6*'Rent Roll'!#REF!)+(MAX(-SUMIF($C$96:$C$98,'Data Validation'!$M$2,'Commercial Lease'!DW$96:DW$98)-'Rent Roll'!$V6,0)*'Rent Roll'!$T6),
IF('Rent Roll'!$S6='Data Validation'!$D$4,'Rent Roll'!$D6*'Rent Roll'!#REF!,
('Rent Roll'!$D6*'Rent Roll'!#REF!)+(SUM((MAX(--SUMIF($D$96:$D$98,'Data Validation'!$M$2,'Commercial Lease'!DW$96:DW$98)-'Rent Roll'!$V6,0)),
(MAX(-SUMIF('Monthly Cash Flow'!$F$2:$EG$2,'Commercial Lease'!DW$3,'Monthly Cash Flow'!$F$25:$EG$25)-'Rent Roll'!#REF!,0)),
(MAX(-SUMIF('Monthly Cash Flow'!$F$2:$EG$2,'Commercial Lease'!DW$3,'Monthly Cash Flow'!$F$26:$EG$36)-'Rent Roll'!#REF!,0)))*'Rent Roll'!$T6)))),"-"),"-")</f>
        <v>-</v>
      </c>
      <c r="DX40" s="227" t="str">
        <f>IF('Commercial Lease'!DX$4='Rent Roll'!$U6,
IF(OR(AND(DX$6&gt;'Rent Roll'!$K6,DX$6&lt;='Rent Roll'!$L6),AND(DX$6&gt;'Rent Roll'!$M20,DX$6&lt;='Rent Roll'!$N20)),
IF('Rent Roll'!$S6='Data Validation'!$D$2,-SUMIF('Monthly Cash Flow'!$F$2:$EG$2,'Commercial Lease'!DX$3,'Monthly Cash Flow'!$F$37:$EG$37)*'Rent Roll'!$T6,
IF('Rent Roll'!$S6='Data Validation'!$D$3,('Rent Roll'!$D6*'Rent Roll'!#REF!)+(MAX(-SUMIF($C$96:$C$98,'Data Validation'!$M$2,'Commercial Lease'!DX$96:DX$98)-'Rent Roll'!$V6,0)*'Rent Roll'!$T6),
IF('Rent Roll'!$S6='Data Validation'!$D$4,'Rent Roll'!$D6*'Rent Roll'!#REF!,
('Rent Roll'!$D6*'Rent Roll'!#REF!)+(SUM((MAX(--SUMIF($D$96:$D$98,'Data Validation'!$M$2,'Commercial Lease'!DX$96:DX$98)-'Rent Roll'!$V6,0)),
(MAX(-SUMIF('Monthly Cash Flow'!$F$2:$EG$2,'Commercial Lease'!DX$3,'Monthly Cash Flow'!$F$25:$EG$25)-'Rent Roll'!#REF!,0)),
(MAX(-SUMIF('Monthly Cash Flow'!$F$2:$EG$2,'Commercial Lease'!DX$3,'Monthly Cash Flow'!$F$26:$EG$36)-'Rent Roll'!#REF!,0)))*'Rent Roll'!$T6)))),"-"),"-")</f>
        <v>-</v>
      </c>
      <c r="DY40" s="227" t="str">
        <f>IF('Commercial Lease'!DY$4='Rent Roll'!$U6,
IF(OR(AND(DY$6&gt;'Rent Roll'!$K6,DY$6&lt;='Rent Roll'!$L6),AND(DY$6&gt;'Rent Roll'!$M20,DY$6&lt;='Rent Roll'!$N20)),
IF('Rent Roll'!$S6='Data Validation'!$D$2,-SUMIF('Monthly Cash Flow'!$F$2:$EG$2,'Commercial Lease'!DY$3,'Monthly Cash Flow'!$F$37:$EG$37)*'Rent Roll'!$T6,
IF('Rent Roll'!$S6='Data Validation'!$D$3,('Rent Roll'!$D6*'Rent Roll'!#REF!)+(MAX(-SUMIF($C$96:$C$98,'Data Validation'!$M$2,'Commercial Lease'!DY$96:DY$98)-'Rent Roll'!$V6,0)*'Rent Roll'!$T6),
IF('Rent Roll'!$S6='Data Validation'!$D$4,'Rent Roll'!$D6*'Rent Roll'!#REF!,
('Rent Roll'!$D6*'Rent Roll'!#REF!)+(SUM((MAX(--SUMIF($D$96:$D$98,'Data Validation'!$M$2,'Commercial Lease'!DY$96:DY$98)-'Rent Roll'!$V6,0)),
(MAX(-SUMIF('Monthly Cash Flow'!$F$2:$EG$2,'Commercial Lease'!DY$3,'Monthly Cash Flow'!$F$25:$EG$25)-'Rent Roll'!#REF!,0)),
(MAX(-SUMIF('Monthly Cash Flow'!$F$2:$EG$2,'Commercial Lease'!DY$3,'Monthly Cash Flow'!$F$26:$EG$36)-'Rent Roll'!#REF!,0)))*'Rent Roll'!$T6)))),"-"),"-")</f>
        <v>-</v>
      </c>
      <c r="DZ40" s="227" t="str">
        <f>IF('Commercial Lease'!DZ$4='Rent Roll'!$U6,
IF(OR(AND(DZ$6&gt;'Rent Roll'!$K6,DZ$6&lt;='Rent Roll'!$L6),AND(DZ$6&gt;'Rent Roll'!$M20,DZ$6&lt;='Rent Roll'!$N20)),
IF('Rent Roll'!$S6='Data Validation'!$D$2,-SUMIF('Monthly Cash Flow'!$F$2:$EG$2,'Commercial Lease'!DZ$3,'Monthly Cash Flow'!$F$37:$EG$37)*'Rent Roll'!$T6,
IF('Rent Roll'!$S6='Data Validation'!$D$3,('Rent Roll'!$D6*'Rent Roll'!#REF!)+(MAX(-SUMIF($C$96:$C$98,'Data Validation'!$M$2,'Commercial Lease'!DZ$96:DZ$98)-'Rent Roll'!$V6,0)*'Rent Roll'!$T6),
IF('Rent Roll'!$S6='Data Validation'!$D$4,'Rent Roll'!$D6*'Rent Roll'!#REF!,
('Rent Roll'!$D6*'Rent Roll'!#REF!)+(SUM((MAX(--SUMIF($D$96:$D$98,'Data Validation'!$M$2,'Commercial Lease'!DZ$96:DZ$98)-'Rent Roll'!$V6,0)),
(MAX(-SUMIF('Monthly Cash Flow'!$F$2:$EG$2,'Commercial Lease'!DZ$3,'Monthly Cash Flow'!$F$25:$EG$25)-'Rent Roll'!#REF!,0)),
(MAX(-SUMIF('Monthly Cash Flow'!$F$2:$EG$2,'Commercial Lease'!DZ$3,'Monthly Cash Flow'!$F$26:$EG$36)-'Rent Roll'!#REF!,0)))*'Rent Roll'!$T6)))),"-"),"-")</f>
        <v>-</v>
      </c>
      <c r="EA40" s="227" t="str">
        <f>IF('Commercial Lease'!EA$4='Rent Roll'!$U6,
IF(OR(AND(EA$6&gt;'Rent Roll'!$K6,EA$6&lt;='Rent Roll'!$L6),AND(EA$6&gt;'Rent Roll'!$M20,EA$6&lt;='Rent Roll'!$N20)),
IF('Rent Roll'!$S6='Data Validation'!$D$2,-SUMIF('Monthly Cash Flow'!$F$2:$EG$2,'Commercial Lease'!EA$3,'Monthly Cash Flow'!$F$37:$EG$37)*'Rent Roll'!$T6,
IF('Rent Roll'!$S6='Data Validation'!$D$3,('Rent Roll'!$D6*'Rent Roll'!#REF!)+(MAX(-SUMIF($C$96:$C$98,'Data Validation'!$M$2,'Commercial Lease'!EA$96:EA$98)-'Rent Roll'!$V6,0)*'Rent Roll'!$T6),
IF('Rent Roll'!$S6='Data Validation'!$D$4,'Rent Roll'!$D6*'Rent Roll'!#REF!,
('Rent Roll'!$D6*'Rent Roll'!#REF!)+(SUM((MAX(--SUMIF($D$96:$D$98,'Data Validation'!$M$2,'Commercial Lease'!EA$96:EA$98)-'Rent Roll'!$V6,0)),
(MAX(-SUMIF('Monthly Cash Flow'!$F$2:$EG$2,'Commercial Lease'!EA$3,'Monthly Cash Flow'!$F$25:$EG$25)-'Rent Roll'!#REF!,0)),
(MAX(-SUMIF('Monthly Cash Flow'!$F$2:$EG$2,'Commercial Lease'!EA$3,'Monthly Cash Flow'!$F$26:$EG$36)-'Rent Roll'!#REF!,0)))*'Rent Roll'!$T6)))),"-"),"-")</f>
        <v>-</v>
      </c>
      <c r="EB40" s="227">
        <f ca="1">IF('Commercial Lease'!EB$4='Rent Roll'!$U6,
IF(OR(AND(EB$6&gt;'Rent Roll'!$K6,EB$6&lt;='Rent Roll'!$L6),AND(EB$6&gt;'Rent Roll'!$M20,EB$6&lt;='Rent Roll'!$N20)),
IF('Rent Roll'!$S6='Data Validation'!$D$2,-SUMIF('Monthly Cash Flow'!$F$2:$EG$2,'Commercial Lease'!EB$3,'Monthly Cash Flow'!$F$37:$EG$37)*'Rent Roll'!$T6,
IF('Rent Roll'!$S6='Data Validation'!$D$3,('Rent Roll'!$D6*'Rent Roll'!#REF!)+(MAX(-SUMIF($C$96:$C$98,'Data Validation'!$M$2,'Commercial Lease'!EB$96:EB$98)-'Rent Roll'!$V6,0)*'Rent Roll'!$T6),
IF('Rent Roll'!$S6='Data Validation'!$D$4,'Rent Roll'!$D6*'Rent Roll'!#REF!,
('Rent Roll'!$D6*'Rent Roll'!#REF!)+(SUM((MAX(--SUMIF($D$96:$D$98,'Data Validation'!$M$2,'Commercial Lease'!EB$96:EB$98)-'Rent Roll'!$V6,0)),
(MAX(-SUMIF('Monthly Cash Flow'!$F$2:$EG$2,'Commercial Lease'!EB$3,'Monthly Cash Flow'!$F$25:$EG$25)-'Rent Roll'!#REF!,0)),
(MAX(-SUMIF('Monthly Cash Flow'!$F$2:$EG$2,'Commercial Lease'!EB$3,'Monthly Cash Flow'!$F$26:$EG$36)-'Rent Roll'!#REF!,0)))*'Rent Roll'!$T6)))),"-"),"-")</f>
        <v>3404075.2250458035</v>
      </c>
      <c r="EC40" s="227" t="str">
        <f>IF('Commercial Lease'!EC$4='Rent Roll'!$U6,
IF(OR(AND(EC$6&gt;'Rent Roll'!$K6,EC$6&lt;='Rent Roll'!$L6),AND(EC$6&gt;'Rent Roll'!$M20,EC$6&lt;='Rent Roll'!$N20)),
IF('Rent Roll'!$S6='Data Validation'!$D$2,-SUMIF('Monthly Cash Flow'!$F$2:$EG$2,'Commercial Lease'!EC$3,'Monthly Cash Flow'!$F$37:$EG$37)*'Rent Roll'!$T6,
IF('Rent Roll'!$S6='Data Validation'!$D$3,('Rent Roll'!$D6*'Rent Roll'!#REF!)+(MAX(-SUMIF($C$96:$C$98,'Data Validation'!$M$2,'Commercial Lease'!EC$96:EC$98)-'Rent Roll'!$V6,0)*'Rent Roll'!$T6),
IF('Rent Roll'!$S6='Data Validation'!$D$4,'Rent Roll'!$D6*'Rent Roll'!#REF!,
('Rent Roll'!$D6*'Rent Roll'!#REF!)+(SUM((MAX(--SUMIF($D$96:$D$98,'Data Validation'!$M$2,'Commercial Lease'!EC$96:EC$98)-'Rent Roll'!$V6,0)),
(MAX(-SUMIF('Monthly Cash Flow'!$F$2:$EG$2,'Commercial Lease'!EC$3,'Monthly Cash Flow'!$F$25:$EG$25)-'Rent Roll'!#REF!,0)),
(MAX(-SUMIF('Monthly Cash Flow'!$F$2:$EG$2,'Commercial Lease'!EC$3,'Monthly Cash Flow'!$F$26:$EG$36)-'Rent Roll'!#REF!,0)))*'Rent Roll'!$T6)))),"-"),"-")</f>
        <v>-</v>
      </c>
      <c r="ED40" s="227" t="str">
        <f>IF('Commercial Lease'!ED$4='Rent Roll'!$U6,
IF(OR(AND(ED$6&gt;'Rent Roll'!$K6,ED$6&lt;='Rent Roll'!$L6),AND(ED$6&gt;'Rent Roll'!$M20,ED$6&lt;='Rent Roll'!$N20)),
IF('Rent Roll'!$S6='Data Validation'!$D$2,-SUMIF('Monthly Cash Flow'!$F$2:$EG$2,'Commercial Lease'!ED$3,'Monthly Cash Flow'!$F$37:$EG$37)*'Rent Roll'!$T6,
IF('Rent Roll'!$S6='Data Validation'!$D$3,('Rent Roll'!$D6*'Rent Roll'!#REF!)+(MAX(-SUMIF($C$96:$C$98,'Data Validation'!$M$2,'Commercial Lease'!ED$96:ED$98)-'Rent Roll'!$V6,0)*'Rent Roll'!$T6),
IF('Rent Roll'!$S6='Data Validation'!$D$4,'Rent Roll'!$D6*'Rent Roll'!#REF!,
('Rent Roll'!$D6*'Rent Roll'!#REF!)+(SUM((MAX(--SUMIF($D$96:$D$98,'Data Validation'!$M$2,'Commercial Lease'!ED$96:ED$98)-'Rent Roll'!$V6,0)),
(MAX(-SUMIF('Monthly Cash Flow'!$F$2:$EG$2,'Commercial Lease'!ED$3,'Monthly Cash Flow'!$F$25:$EG$25)-'Rent Roll'!#REF!,0)),
(MAX(-SUMIF('Monthly Cash Flow'!$F$2:$EG$2,'Commercial Lease'!ED$3,'Monthly Cash Flow'!$F$26:$EG$36)-'Rent Roll'!#REF!,0)))*'Rent Roll'!$T6)))),"-"),"-")</f>
        <v>-</v>
      </c>
      <c r="EE40" s="227" t="str">
        <f>IF('Commercial Lease'!EE$4='Rent Roll'!$U6,
IF(OR(AND(EE$6&gt;'Rent Roll'!$K6,EE$6&lt;='Rent Roll'!$L6),AND(EE$6&gt;'Rent Roll'!$M20,EE$6&lt;='Rent Roll'!$N20)),
IF('Rent Roll'!$S6='Data Validation'!$D$2,-SUMIF('Monthly Cash Flow'!$F$2:$EG$2,'Commercial Lease'!EE$3,'Monthly Cash Flow'!$F$37:$EG$37)*'Rent Roll'!$T6,
IF('Rent Roll'!$S6='Data Validation'!$D$3,('Rent Roll'!$D6*'Rent Roll'!#REF!)+(MAX(-SUMIF($C$96:$C$98,'Data Validation'!$M$2,'Commercial Lease'!EE$96:EE$98)-'Rent Roll'!$V6,0)*'Rent Roll'!$T6),
IF('Rent Roll'!$S6='Data Validation'!$D$4,'Rent Roll'!$D6*'Rent Roll'!#REF!,
('Rent Roll'!$D6*'Rent Roll'!#REF!)+(SUM((MAX(--SUMIF($D$96:$D$98,'Data Validation'!$M$2,'Commercial Lease'!EE$96:EE$98)-'Rent Roll'!$V6,0)),
(MAX(-SUMIF('Monthly Cash Flow'!$F$2:$EG$2,'Commercial Lease'!EE$3,'Monthly Cash Flow'!$F$25:$EG$25)-'Rent Roll'!#REF!,0)),
(MAX(-SUMIF('Monthly Cash Flow'!$F$2:$EG$2,'Commercial Lease'!EE$3,'Monthly Cash Flow'!$F$26:$EG$36)-'Rent Roll'!#REF!,0)))*'Rent Roll'!$T6)))),"-"),"-")</f>
        <v>-</v>
      </c>
      <c r="EF40" s="227" t="str">
        <f>IF('Commercial Lease'!EF$4='Rent Roll'!$U6,
IF(OR(AND(EF$6&gt;'Rent Roll'!$K6,EF$6&lt;='Rent Roll'!$L6),AND(EF$6&gt;'Rent Roll'!$M20,EF$6&lt;='Rent Roll'!$N20)),
IF('Rent Roll'!$S6='Data Validation'!$D$2,-SUMIF('Monthly Cash Flow'!$F$2:$EG$2,'Commercial Lease'!EF$3,'Monthly Cash Flow'!$F$37:$EG$37)*'Rent Roll'!$T6,
IF('Rent Roll'!$S6='Data Validation'!$D$3,('Rent Roll'!$D6*'Rent Roll'!#REF!)+(MAX(-SUMIF($C$96:$C$98,'Data Validation'!$M$2,'Commercial Lease'!EF$96:EF$98)-'Rent Roll'!$V6,0)*'Rent Roll'!$T6),
IF('Rent Roll'!$S6='Data Validation'!$D$4,'Rent Roll'!$D6*'Rent Roll'!#REF!,
('Rent Roll'!$D6*'Rent Roll'!#REF!)+(SUM((MAX(--SUMIF($D$96:$D$98,'Data Validation'!$M$2,'Commercial Lease'!EF$96:EF$98)-'Rent Roll'!$V6,0)),
(MAX(-SUMIF('Monthly Cash Flow'!$F$2:$EG$2,'Commercial Lease'!EF$3,'Monthly Cash Flow'!$F$25:$EG$25)-'Rent Roll'!#REF!,0)),
(MAX(-SUMIF('Monthly Cash Flow'!$F$2:$EG$2,'Commercial Lease'!EF$3,'Monthly Cash Flow'!$F$26:$EG$36)-'Rent Roll'!#REF!,0)))*'Rent Roll'!$T6)))),"-"),"-")</f>
        <v>-</v>
      </c>
      <c r="EG40" s="224" t="str">
        <f>IF('Commercial Lease'!EG$4='Rent Roll'!$U6,
IF(OR(AND(EG$6&gt;'Rent Roll'!$K6,EG$6&lt;='Rent Roll'!$L6),AND(EG$6&gt;'Rent Roll'!$M20,EG$6&lt;='Rent Roll'!$N20)),
IF('Rent Roll'!$S6='Data Validation'!$D$2,-SUMIF('Monthly Cash Flow'!$F$2:$EG$2,'Commercial Lease'!EG$3,'Monthly Cash Flow'!$F$37:$EG$37)*'Rent Roll'!$T6,
IF('Rent Roll'!$S6='Data Validation'!$D$3,('Rent Roll'!$D6*'Rent Roll'!#REF!)+(MAX(-SUMIF($C$96:$C$98,'Data Validation'!$M$2,'Commercial Lease'!EG$96:EG$98)-'Rent Roll'!$V6,0)*'Rent Roll'!$T6),
IF('Rent Roll'!$S6='Data Validation'!$D$4,'Rent Roll'!$D6*'Rent Roll'!#REF!,
('Rent Roll'!$D6*'Rent Roll'!#REF!)+(SUM((MAX(--SUMIF($D$96:$D$98,'Data Validation'!$M$2,'Commercial Lease'!EG$96:EG$98)-'Rent Roll'!$V6,0)),
(MAX(-SUMIF('Monthly Cash Flow'!$F$2:$EG$2,'Commercial Lease'!EG$3,'Monthly Cash Flow'!$F$25:$EG$25)-'Rent Roll'!#REF!,0)),
(MAX(-SUMIF('Monthly Cash Flow'!$F$2:$EG$2,'Commercial Lease'!EG$3,'Monthly Cash Flow'!$F$26:$EG$36)-'Rent Roll'!#REF!,0)))*'Rent Roll'!$T6)))),"-"),"-")</f>
        <v>-</v>
      </c>
      <c r="EH40" s="277" t="s">
        <v>106</v>
      </c>
    </row>
    <row r="41" spans="2:138" ht="15" x14ac:dyDescent="0.25">
      <c r="B41" s="735"/>
      <c r="C41" s="736"/>
      <c r="D41" s="737" t="str">
        <f>CONCATENATE('Rent Roll'!B7&amp;" - "&amp;'Rent Roll'!C7)</f>
        <v>800 Del-Comm 2 - Physician Services, Aria Health</v>
      </c>
      <c r="E41" s="21" t="e">
        <f t="shared" si="36"/>
        <v>#REF!</v>
      </c>
      <c r="F41" s="227" t="str">
        <f>IF('Commercial Lease'!F$4='Rent Roll'!$U7,
IF(OR(AND(F$6&gt;'Rent Roll'!$K7,F$6&lt;='Rent Roll'!$L7),AND(F$6&gt;'Rent Roll'!$M21,F$6&lt;='Rent Roll'!$N21)),
IF('Rent Roll'!$S7='Data Validation'!$D$2,-SUMIF('Monthly Cash Flow'!$F$2:$EG$2,'Commercial Lease'!F$3,'Monthly Cash Flow'!$F$37:$EG$37)*'Rent Roll'!$T7,
IF('Rent Roll'!$S7='Data Validation'!$D$3,('Rent Roll'!$D7*'Rent Roll'!#REF!)+(MAX(-SUMIF($C$96:$C$98,'Data Validation'!$M$2,'Commercial Lease'!F$96:F$98)-'Rent Roll'!$V7,0)*'Rent Roll'!$T7),
IF('Rent Roll'!$S7='Data Validation'!$D$4,'Rent Roll'!$D7*'Rent Roll'!#REF!,
('Rent Roll'!$D7*'Rent Roll'!#REF!)+(SUM((MAX(--SUMIF($D$96:$D$98,'Data Validation'!$M$2,'Commercial Lease'!F$96:F$98)-'Rent Roll'!$V7,0)),
(MAX(-SUMIF('Monthly Cash Flow'!$F$2:$EG$2,'Commercial Lease'!F$3,'Monthly Cash Flow'!$F$25:$EG$25)-'Rent Roll'!#REF!,0)),
(MAX(-SUMIF('Monthly Cash Flow'!$F$2:$EG$2,'Commercial Lease'!F$3,'Monthly Cash Flow'!$F$26:$EG$36)-'Rent Roll'!#REF!,0)))*'Rent Roll'!$T7)))),"-"),"-")</f>
        <v>-</v>
      </c>
      <c r="G41" s="227" t="str">
        <f>IF('Commercial Lease'!G$4='Rent Roll'!$U7,
IF(OR(AND(G$6&gt;'Rent Roll'!$K7,G$6&lt;='Rent Roll'!$L7),AND(G$6&gt;'Rent Roll'!$M21,G$6&lt;='Rent Roll'!$N21)),
IF('Rent Roll'!$S7='Data Validation'!$D$2,-SUMIF('Monthly Cash Flow'!$F$2:$EG$2,'Commercial Lease'!G$3,'Monthly Cash Flow'!$F$37:$EG$37)*'Rent Roll'!$T7,
IF('Rent Roll'!$S7='Data Validation'!$D$3,('Rent Roll'!$D7*'Rent Roll'!#REF!)+(MAX(-SUMIF($C$96:$C$98,'Data Validation'!$M$2,'Commercial Lease'!G$96:G$98)-'Rent Roll'!$V7,0)*'Rent Roll'!$T7),
IF('Rent Roll'!$S7='Data Validation'!$D$4,'Rent Roll'!$D7*'Rent Roll'!#REF!,
('Rent Roll'!$D7*'Rent Roll'!#REF!)+(SUM((MAX(--SUMIF($D$96:$D$98,'Data Validation'!$M$2,'Commercial Lease'!G$96:G$98)-'Rent Roll'!$V7,0)),
(MAX(-SUMIF('Monthly Cash Flow'!$F$2:$EG$2,'Commercial Lease'!G$3,'Monthly Cash Flow'!$F$25:$EG$25)-'Rent Roll'!#REF!,0)),
(MAX(-SUMIF('Monthly Cash Flow'!$F$2:$EG$2,'Commercial Lease'!G$3,'Monthly Cash Flow'!$F$26:$EG$36)-'Rent Roll'!#REF!,0)))*'Rent Roll'!$T7)))),"-"),"-")</f>
        <v>-</v>
      </c>
      <c r="H41" s="227" t="str">
        <f>IF('Commercial Lease'!H$4='Rent Roll'!$U7,
IF(OR(AND(H$6&gt;'Rent Roll'!$K7,H$6&lt;='Rent Roll'!$L7),AND(H$6&gt;'Rent Roll'!$M21,H$6&lt;='Rent Roll'!$N21)),
IF('Rent Roll'!$S7='Data Validation'!$D$2,-SUMIF('Monthly Cash Flow'!$F$2:$EG$2,'Commercial Lease'!H$3,'Monthly Cash Flow'!$F$37:$EG$37)*'Rent Roll'!$T7,
IF('Rent Roll'!$S7='Data Validation'!$D$3,('Rent Roll'!$D7*'Rent Roll'!#REF!)+(MAX(-SUMIF($C$96:$C$98,'Data Validation'!$M$2,'Commercial Lease'!H$96:H$98)-'Rent Roll'!$V7,0)*'Rent Roll'!$T7),
IF('Rent Roll'!$S7='Data Validation'!$D$4,'Rent Roll'!$D7*'Rent Roll'!#REF!,
('Rent Roll'!$D7*'Rent Roll'!#REF!)+(SUM((MAX(--SUMIF($D$96:$D$98,'Data Validation'!$M$2,'Commercial Lease'!H$96:H$98)-'Rent Roll'!$V7,0)),
(MAX(-SUMIF('Monthly Cash Flow'!$F$2:$EG$2,'Commercial Lease'!H$3,'Monthly Cash Flow'!$F$25:$EG$25)-'Rent Roll'!#REF!,0)),
(MAX(-SUMIF('Monthly Cash Flow'!$F$2:$EG$2,'Commercial Lease'!H$3,'Monthly Cash Flow'!$F$26:$EG$36)-'Rent Roll'!#REF!,0)))*'Rent Roll'!$T7)))),"-"),"-")</f>
        <v>-</v>
      </c>
      <c r="I41" s="227" t="str">
        <f>IF('Commercial Lease'!I$4='Rent Roll'!$U7,
IF(OR(AND(I$6&gt;'Rent Roll'!$K7,I$6&lt;='Rent Roll'!$L7),AND(I$6&gt;'Rent Roll'!$M21,I$6&lt;='Rent Roll'!$N21)),
IF('Rent Roll'!$S7='Data Validation'!$D$2,-SUMIF('Monthly Cash Flow'!$F$2:$EG$2,'Commercial Lease'!I$3,'Monthly Cash Flow'!$F$37:$EG$37)*'Rent Roll'!$T7,
IF('Rent Roll'!$S7='Data Validation'!$D$3,('Rent Roll'!$D7*'Rent Roll'!#REF!)+(MAX(-SUMIF($C$96:$C$98,'Data Validation'!$M$2,'Commercial Lease'!I$96:I$98)-'Rent Roll'!$V7,0)*'Rent Roll'!$T7),
IF('Rent Roll'!$S7='Data Validation'!$D$4,'Rent Roll'!$D7*'Rent Roll'!#REF!,
('Rent Roll'!$D7*'Rent Roll'!#REF!)+(SUM((MAX(--SUMIF($D$96:$D$98,'Data Validation'!$M$2,'Commercial Lease'!I$96:I$98)-'Rent Roll'!$V7,0)),
(MAX(-SUMIF('Monthly Cash Flow'!$F$2:$EG$2,'Commercial Lease'!I$3,'Monthly Cash Flow'!$F$25:$EG$25)-'Rent Roll'!#REF!,0)),
(MAX(-SUMIF('Monthly Cash Flow'!$F$2:$EG$2,'Commercial Lease'!I$3,'Monthly Cash Flow'!$F$26:$EG$36)-'Rent Roll'!#REF!,0)))*'Rent Roll'!$T7)))),"-"),"-")</f>
        <v>-</v>
      </c>
      <c r="J41" s="227" t="str">
        <f>IF('Commercial Lease'!J$4='Rent Roll'!$U7,
IF(OR(AND(J$6&gt;'Rent Roll'!$K7,J$6&lt;='Rent Roll'!$L7),AND(J$6&gt;'Rent Roll'!$M21,J$6&lt;='Rent Roll'!$N21)),
IF('Rent Roll'!$S7='Data Validation'!$D$2,-SUMIF('Monthly Cash Flow'!$F$2:$EG$2,'Commercial Lease'!J$3,'Monthly Cash Flow'!$F$37:$EG$37)*'Rent Roll'!$T7,
IF('Rent Roll'!$S7='Data Validation'!$D$3,('Rent Roll'!$D7*'Rent Roll'!#REF!)+(MAX(-SUMIF($C$96:$C$98,'Data Validation'!$M$2,'Commercial Lease'!J$96:J$98)-'Rent Roll'!$V7,0)*'Rent Roll'!$T7),
IF('Rent Roll'!$S7='Data Validation'!$D$4,'Rent Roll'!$D7*'Rent Roll'!#REF!,
('Rent Roll'!$D7*'Rent Roll'!#REF!)+(SUM((MAX(--SUMIF($D$96:$D$98,'Data Validation'!$M$2,'Commercial Lease'!J$96:J$98)-'Rent Roll'!$V7,0)),
(MAX(-SUMIF('Monthly Cash Flow'!$F$2:$EG$2,'Commercial Lease'!J$3,'Monthly Cash Flow'!$F$25:$EG$25)-'Rent Roll'!#REF!,0)),
(MAX(-SUMIF('Monthly Cash Flow'!$F$2:$EG$2,'Commercial Lease'!J$3,'Monthly Cash Flow'!$F$26:$EG$36)-'Rent Roll'!#REF!,0)))*'Rent Roll'!$T7)))),"-"),"-")</f>
        <v>-</v>
      </c>
      <c r="K41" s="227" t="str">
        <f>IF('Commercial Lease'!K$4='Rent Roll'!$U7,
IF(OR(AND(K$6&gt;'Rent Roll'!$K7,K$6&lt;='Rent Roll'!$L7),AND(K$6&gt;'Rent Roll'!$M21,K$6&lt;='Rent Roll'!$N21)),
IF('Rent Roll'!$S7='Data Validation'!$D$2,-SUMIF('Monthly Cash Flow'!$F$2:$EG$2,'Commercial Lease'!K$3,'Monthly Cash Flow'!$F$37:$EG$37)*'Rent Roll'!$T7,
IF('Rent Roll'!$S7='Data Validation'!$D$3,('Rent Roll'!$D7*'Rent Roll'!#REF!)+(MAX(-SUMIF($C$96:$C$98,'Data Validation'!$M$2,'Commercial Lease'!K$96:K$98)-'Rent Roll'!$V7,0)*'Rent Roll'!$T7),
IF('Rent Roll'!$S7='Data Validation'!$D$4,'Rent Roll'!$D7*'Rent Roll'!#REF!,
('Rent Roll'!$D7*'Rent Roll'!#REF!)+(SUM((MAX(--SUMIF($D$96:$D$98,'Data Validation'!$M$2,'Commercial Lease'!K$96:K$98)-'Rent Roll'!$V7,0)),
(MAX(-SUMIF('Monthly Cash Flow'!$F$2:$EG$2,'Commercial Lease'!K$3,'Monthly Cash Flow'!$F$25:$EG$25)-'Rent Roll'!#REF!,0)),
(MAX(-SUMIF('Monthly Cash Flow'!$F$2:$EG$2,'Commercial Lease'!K$3,'Monthly Cash Flow'!$F$26:$EG$36)-'Rent Roll'!#REF!,0)))*'Rent Roll'!$T7)))),"-"),"-")</f>
        <v>-</v>
      </c>
      <c r="L41" s="227" t="e">
        <f>IF('Commercial Lease'!L$4='Rent Roll'!$U7,
IF(OR(AND(L$6&gt;'Rent Roll'!$K7,L$6&lt;='Rent Roll'!$L7),AND(L$6&gt;'Rent Roll'!$M21,L$6&lt;='Rent Roll'!$N21)),
IF('Rent Roll'!$S7='Data Validation'!$D$2,-SUMIF('Monthly Cash Flow'!$F$2:$EG$2,'Commercial Lease'!L$3,'Monthly Cash Flow'!$F$37:$EG$37)*'Rent Roll'!$T7,
IF('Rent Roll'!$S7='Data Validation'!$D$3,('Rent Roll'!$D7*'Rent Roll'!#REF!)+(MAX(-SUMIF($C$96:$C$98,'Data Validation'!$M$2,'Commercial Lease'!L$96:L$98)-'Rent Roll'!$V7,0)*'Rent Roll'!$T7),
IF('Rent Roll'!$S7='Data Validation'!$D$4,'Rent Roll'!$D7*'Rent Roll'!#REF!,
('Rent Roll'!$D7*'Rent Roll'!#REF!)+(SUM((MAX(--SUMIF($D$96:$D$98,'Data Validation'!$M$2,'Commercial Lease'!L$96:L$98)-'Rent Roll'!$V7,0)),
(MAX(-SUMIF('Monthly Cash Flow'!$F$2:$EG$2,'Commercial Lease'!L$3,'Monthly Cash Flow'!$F$25:$EG$25)-'Rent Roll'!#REF!,0)),
(MAX(-SUMIF('Monthly Cash Flow'!$F$2:$EG$2,'Commercial Lease'!L$3,'Monthly Cash Flow'!$F$26:$EG$36)-'Rent Roll'!#REF!,0)))*'Rent Roll'!$T7)))),"-"),"-")</f>
        <v>#REF!</v>
      </c>
      <c r="M41" s="227" t="str">
        <f>IF('Commercial Lease'!M$4='Rent Roll'!$U7,
IF(OR(AND(M$6&gt;'Rent Roll'!$K7,M$6&lt;='Rent Roll'!$L7),AND(M$6&gt;'Rent Roll'!$M21,M$6&lt;='Rent Roll'!$N21)),
IF('Rent Roll'!$S7='Data Validation'!$D$2,-SUMIF('Monthly Cash Flow'!$F$2:$EG$2,'Commercial Lease'!M$3,'Monthly Cash Flow'!$F$37:$EG$37)*'Rent Roll'!$T7,
IF('Rent Roll'!$S7='Data Validation'!$D$3,('Rent Roll'!$D7*'Rent Roll'!#REF!)+(MAX(-SUMIF($C$96:$C$98,'Data Validation'!$M$2,'Commercial Lease'!M$96:M$98)-'Rent Roll'!$V7,0)*'Rent Roll'!$T7),
IF('Rent Roll'!$S7='Data Validation'!$D$4,'Rent Roll'!$D7*'Rent Roll'!#REF!,
('Rent Roll'!$D7*'Rent Roll'!#REF!)+(SUM((MAX(--SUMIF($D$96:$D$98,'Data Validation'!$M$2,'Commercial Lease'!M$96:M$98)-'Rent Roll'!$V7,0)),
(MAX(-SUMIF('Monthly Cash Flow'!$F$2:$EG$2,'Commercial Lease'!M$3,'Monthly Cash Flow'!$F$25:$EG$25)-'Rent Roll'!#REF!,0)),
(MAX(-SUMIF('Monthly Cash Flow'!$F$2:$EG$2,'Commercial Lease'!M$3,'Monthly Cash Flow'!$F$26:$EG$36)-'Rent Roll'!#REF!,0)))*'Rent Roll'!$T7)))),"-"),"-")</f>
        <v>-</v>
      </c>
      <c r="N41" s="227" t="str">
        <f>IF('Commercial Lease'!N$4='Rent Roll'!$U7,
IF(OR(AND(N$6&gt;'Rent Roll'!$K7,N$6&lt;='Rent Roll'!$L7),AND(N$6&gt;'Rent Roll'!$M21,N$6&lt;='Rent Roll'!$N21)),
IF('Rent Roll'!$S7='Data Validation'!$D$2,-SUMIF('Monthly Cash Flow'!$F$2:$EG$2,'Commercial Lease'!N$3,'Monthly Cash Flow'!$F$37:$EG$37)*'Rent Roll'!$T7,
IF('Rent Roll'!$S7='Data Validation'!$D$3,('Rent Roll'!$D7*'Rent Roll'!#REF!)+(MAX(-SUMIF($C$96:$C$98,'Data Validation'!$M$2,'Commercial Lease'!N$96:N$98)-'Rent Roll'!$V7,0)*'Rent Roll'!$T7),
IF('Rent Roll'!$S7='Data Validation'!$D$4,'Rent Roll'!$D7*'Rent Roll'!#REF!,
('Rent Roll'!$D7*'Rent Roll'!#REF!)+(SUM((MAX(--SUMIF($D$96:$D$98,'Data Validation'!$M$2,'Commercial Lease'!N$96:N$98)-'Rent Roll'!$V7,0)),
(MAX(-SUMIF('Monthly Cash Flow'!$F$2:$EG$2,'Commercial Lease'!N$3,'Monthly Cash Flow'!$F$25:$EG$25)-'Rent Roll'!#REF!,0)),
(MAX(-SUMIF('Monthly Cash Flow'!$F$2:$EG$2,'Commercial Lease'!N$3,'Monthly Cash Flow'!$F$26:$EG$36)-'Rent Roll'!#REF!,0)))*'Rent Roll'!$T7)))),"-"),"-")</f>
        <v>-</v>
      </c>
      <c r="O41" s="227" t="str">
        <f>IF('Commercial Lease'!O$4='Rent Roll'!$U7,
IF(OR(AND(O$6&gt;'Rent Roll'!$K7,O$6&lt;='Rent Roll'!$L7),AND(O$6&gt;'Rent Roll'!$M21,O$6&lt;='Rent Roll'!$N21)),
IF('Rent Roll'!$S7='Data Validation'!$D$2,-SUMIF('Monthly Cash Flow'!$F$2:$EG$2,'Commercial Lease'!O$3,'Monthly Cash Flow'!$F$37:$EG$37)*'Rent Roll'!$T7,
IF('Rent Roll'!$S7='Data Validation'!$D$3,('Rent Roll'!$D7*'Rent Roll'!#REF!)+(MAX(-SUMIF($C$96:$C$98,'Data Validation'!$M$2,'Commercial Lease'!O$96:O$98)-'Rent Roll'!$V7,0)*'Rent Roll'!$T7),
IF('Rent Roll'!$S7='Data Validation'!$D$4,'Rent Roll'!$D7*'Rent Roll'!#REF!,
('Rent Roll'!$D7*'Rent Roll'!#REF!)+(SUM((MAX(--SUMIF($D$96:$D$98,'Data Validation'!$M$2,'Commercial Lease'!O$96:O$98)-'Rent Roll'!$V7,0)),
(MAX(-SUMIF('Monthly Cash Flow'!$F$2:$EG$2,'Commercial Lease'!O$3,'Monthly Cash Flow'!$F$25:$EG$25)-'Rent Roll'!#REF!,0)),
(MAX(-SUMIF('Monthly Cash Flow'!$F$2:$EG$2,'Commercial Lease'!O$3,'Monthly Cash Flow'!$F$26:$EG$36)-'Rent Roll'!#REF!,0)))*'Rent Roll'!$T7)))),"-"),"-")</f>
        <v>-</v>
      </c>
      <c r="P41" s="227" t="str">
        <f>IF('Commercial Lease'!P$4='Rent Roll'!$U7,
IF(OR(AND(P$6&gt;'Rent Roll'!$K7,P$6&lt;='Rent Roll'!$L7),AND(P$6&gt;'Rent Roll'!$M21,P$6&lt;='Rent Roll'!$N21)),
IF('Rent Roll'!$S7='Data Validation'!$D$2,-SUMIF('Monthly Cash Flow'!$F$2:$EG$2,'Commercial Lease'!P$3,'Monthly Cash Flow'!$F$37:$EG$37)*'Rent Roll'!$T7,
IF('Rent Roll'!$S7='Data Validation'!$D$3,('Rent Roll'!$D7*'Rent Roll'!#REF!)+(MAX(-SUMIF($C$96:$C$98,'Data Validation'!$M$2,'Commercial Lease'!P$96:P$98)-'Rent Roll'!$V7,0)*'Rent Roll'!$T7),
IF('Rent Roll'!$S7='Data Validation'!$D$4,'Rent Roll'!$D7*'Rent Roll'!#REF!,
('Rent Roll'!$D7*'Rent Roll'!#REF!)+(SUM((MAX(--SUMIF($D$96:$D$98,'Data Validation'!$M$2,'Commercial Lease'!P$96:P$98)-'Rent Roll'!$V7,0)),
(MAX(-SUMIF('Monthly Cash Flow'!$F$2:$EG$2,'Commercial Lease'!P$3,'Monthly Cash Flow'!$F$25:$EG$25)-'Rent Roll'!#REF!,0)),
(MAX(-SUMIF('Monthly Cash Flow'!$F$2:$EG$2,'Commercial Lease'!P$3,'Monthly Cash Flow'!$F$26:$EG$36)-'Rent Roll'!#REF!,0)))*'Rent Roll'!$T7)))),"-"),"-")</f>
        <v>-</v>
      </c>
      <c r="Q41" s="227" t="str">
        <f>IF('Commercial Lease'!Q$4='Rent Roll'!$U7,
IF(OR(AND(Q$6&gt;'Rent Roll'!$K7,Q$6&lt;='Rent Roll'!$L7),AND(Q$6&gt;'Rent Roll'!$M21,Q$6&lt;='Rent Roll'!$N21)),
IF('Rent Roll'!$S7='Data Validation'!$D$2,-SUMIF('Monthly Cash Flow'!$F$2:$EG$2,'Commercial Lease'!Q$3,'Monthly Cash Flow'!$F$37:$EG$37)*'Rent Roll'!$T7,
IF('Rent Roll'!$S7='Data Validation'!$D$3,('Rent Roll'!$D7*'Rent Roll'!#REF!)+(MAX(-SUMIF($C$96:$C$98,'Data Validation'!$M$2,'Commercial Lease'!Q$96:Q$98)-'Rent Roll'!$V7,0)*'Rent Roll'!$T7),
IF('Rent Roll'!$S7='Data Validation'!$D$4,'Rent Roll'!$D7*'Rent Roll'!#REF!,
('Rent Roll'!$D7*'Rent Roll'!#REF!)+(SUM((MAX(--SUMIF($D$96:$D$98,'Data Validation'!$M$2,'Commercial Lease'!Q$96:Q$98)-'Rent Roll'!$V7,0)),
(MAX(-SUMIF('Monthly Cash Flow'!$F$2:$EG$2,'Commercial Lease'!Q$3,'Monthly Cash Flow'!$F$25:$EG$25)-'Rent Roll'!#REF!,0)),
(MAX(-SUMIF('Monthly Cash Flow'!$F$2:$EG$2,'Commercial Lease'!Q$3,'Monthly Cash Flow'!$F$26:$EG$36)-'Rent Roll'!#REF!,0)))*'Rent Roll'!$T7)))),"-"),"-")</f>
        <v>-</v>
      </c>
      <c r="R41" s="227" t="str">
        <f>IF('Commercial Lease'!R$4='Rent Roll'!$U7,
IF(OR(AND(R$6&gt;'Rent Roll'!$K7,R$6&lt;='Rent Roll'!$L7),AND(R$6&gt;'Rent Roll'!$M21,R$6&lt;='Rent Roll'!$N21)),
IF('Rent Roll'!$S7='Data Validation'!$D$2,-SUMIF('Monthly Cash Flow'!$F$2:$EG$2,'Commercial Lease'!R$3,'Monthly Cash Flow'!$F$37:$EG$37)*'Rent Roll'!$T7,
IF('Rent Roll'!$S7='Data Validation'!$D$3,('Rent Roll'!$D7*'Rent Roll'!#REF!)+(MAX(-SUMIF($C$96:$C$98,'Data Validation'!$M$2,'Commercial Lease'!R$96:R$98)-'Rent Roll'!$V7,0)*'Rent Roll'!$T7),
IF('Rent Roll'!$S7='Data Validation'!$D$4,'Rent Roll'!$D7*'Rent Roll'!#REF!,
('Rent Roll'!$D7*'Rent Roll'!#REF!)+(SUM((MAX(--SUMIF($D$96:$D$98,'Data Validation'!$M$2,'Commercial Lease'!R$96:R$98)-'Rent Roll'!$V7,0)),
(MAX(-SUMIF('Monthly Cash Flow'!$F$2:$EG$2,'Commercial Lease'!R$3,'Monthly Cash Flow'!$F$25:$EG$25)-'Rent Roll'!#REF!,0)),
(MAX(-SUMIF('Monthly Cash Flow'!$F$2:$EG$2,'Commercial Lease'!R$3,'Monthly Cash Flow'!$F$26:$EG$36)-'Rent Roll'!#REF!,0)))*'Rent Roll'!$T7)))),"-"),"-")</f>
        <v>-</v>
      </c>
      <c r="S41" s="227" t="str">
        <f>IF('Commercial Lease'!S$4='Rent Roll'!$U7,
IF(OR(AND(S$6&gt;'Rent Roll'!$K7,S$6&lt;='Rent Roll'!$L7),AND(S$6&gt;'Rent Roll'!$M21,S$6&lt;='Rent Roll'!$N21)),
IF('Rent Roll'!$S7='Data Validation'!$D$2,-SUMIF('Monthly Cash Flow'!$F$2:$EG$2,'Commercial Lease'!S$3,'Monthly Cash Flow'!$F$37:$EG$37)*'Rent Roll'!$T7,
IF('Rent Roll'!$S7='Data Validation'!$D$3,('Rent Roll'!$D7*'Rent Roll'!#REF!)+(MAX(-SUMIF($C$96:$C$98,'Data Validation'!$M$2,'Commercial Lease'!S$96:S$98)-'Rent Roll'!$V7,0)*'Rent Roll'!$T7),
IF('Rent Roll'!$S7='Data Validation'!$D$4,'Rent Roll'!$D7*'Rent Roll'!#REF!,
('Rent Roll'!$D7*'Rent Roll'!#REF!)+(SUM((MAX(--SUMIF($D$96:$D$98,'Data Validation'!$M$2,'Commercial Lease'!S$96:S$98)-'Rent Roll'!$V7,0)),
(MAX(-SUMIF('Monthly Cash Flow'!$F$2:$EG$2,'Commercial Lease'!S$3,'Monthly Cash Flow'!$F$25:$EG$25)-'Rent Roll'!#REF!,0)),
(MAX(-SUMIF('Monthly Cash Flow'!$F$2:$EG$2,'Commercial Lease'!S$3,'Monthly Cash Flow'!$F$26:$EG$36)-'Rent Roll'!#REF!,0)))*'Rent Roll'!$T7)))),"-"),"-")</f>
        <v>-</v>
      </c>
      <c r="T41" s="227" t="str">
        <f>IF('Commercial Lease'!T$4='Rent Roll'!$U7,
IF(OR(AND(T$6&gt;'Rent Roll'!$K7,T$6&lt;='Rent Roll'!$L7),AND(T$6&gt;'Rent Roll'!$M21,T$6&lt;='Rent Roll'!$N21)),
IF('Rent Roll'!$S7='Data Validation'!$D$2,-SUMIF('Monthly Cash Flow'!$F$2:$EG$2,'Commercial Lease'!T$3,'Monthly Cash Flow'!$F$37:$EG$37)*'Rent Roll'!$T7,
IF('Rent Roll'!$S7='Data Validation'!$D$3,('Rent Roll'!$D7*'Rent Roll'!#REF!)+(MAX(-SUMIF($C$96:$C$98,'Data Validation'!$M$2,'Commercial Lease'!T$96:T$98)-'Rent Roll'!$V7,0)*'Rent Roll'!$T7),
IF('Rent Roll'!$S7='Data Validation'!$D$4,'Rent Roll'!$D7*'Rent Roll'!#REF!,
('Rent Roll'!$D7*'Rent Roll'!#REF!)+(SUM((MAX(--SUMIF($D$96:$D$98,'Data Validation'!$M$2,'Commercial Lease'!T$96:T$98)-'Rent Roll'!$V7,0)),
(MAX(-SUMIF('Monthly Cash Flow'!$F$2:$EG$2,'Commercial Lease'!T$3,'Monthly Cash Flow'!$F$25:$EG$25)-'Rent Roll'!#REF!,0)),
(MAX(-SUMIF('Monthly Cash Flow'!$F$2:$EG$2,'Commercial Lease'!T$3,'Monthly Cash Flow'!$F$26:$EG$36)-'Rent Roll'!#REF!,0)))*'Rent Roll'!$T7)))),"-"),"-")</f>
        <v>-</v>
      </c>
      <c r="U41" s="227" t="str">
        <f>IF('Commercial Lease'!U$4='Rent Roll'!$U7,
IF(OR(AND(U$6&gt;'Rent Roll'!$K7,U$6&lt;='Rent Roll'!$L7),AND(U$6&gt;'Rent Roll'!$M21,U$6&lt;='Rent Roll'!$N21)),
IF('Rent Roll'!$S7='Data Validation'!$D$2,-SUMIF('Monthly Cash Flow'!$F$2:$EG$2,'Commercial Lease'!U$3,'Monthly Cash Flow'!$F$37:$EG$37)*'Rent Roll'!$T7,
IF('Rent Roll'!$S7='Data Validation'!$D$3,('Rent Roll'!$D7*'Rent Roll'!#REF!)+(MAX(-SUMIF($C$96:$C$98,'Data Validation'!$M$2,'Commercial Lease'!U$96:U$98)-'Rent Roll'!$V7,0)*'Rent Roll'!$T7),
IF('Rent Roll'!$S7='Data Validation'!$D$4,'Rent Roll'!$D7*'Rent Roll'!#REF!,
('Rent Roll'!$D7*'Rent Roll'!#REF!)+(SUM((MAX(--SUMIF($D$96:$D$98,'Data Validation'!$M$2,'Commercial Lease'!U$96:U$98)-'Rent Roll'!$V7,0)),
(MAX(-SUMIF('Monthly Cash Flow'!$F$2:$EG$2,'Commercial Lease'!U$3,'Monthly Cash Flow'!$F$25:$EG$25)-'Rent Roll'!#REF!,0)),
(MAX(-SUMIF('Monthly Cash Flow'!$F$2:$EG$2,'Commercial Lease'!U$3,'Monthly Cash Flow'!$F$26:$EG$36)-'Rent Roll'!#REF!,0)))*'Rent Roll'!$T7)))),"-"),"-")</f>
        <v>-</v>
      </c>
      <c r="V41" s="227" t="str">
        <f>IF('Commercial Lease'!V$4='Rent Roll'!$U7,
IF(OR(AND(V$6&gt;'Rent Roll'!$K7,V$6&lt;='Rent Roll'!$L7),AND(V$6&gt;'Rent Roll'!$M21,V$6&lt;='Rent Roll'!$N21)),
IF('Rent Roll'!$S7='Data Validation'!$D$2,-SUMIF('Monthly Cash Flow'!$F$2:$EG$2,'Commercial Lease'!V$3,'Monthly Cash Flow'!$F$37:$EG$37)*'Rent Roll'!$T7,
IF('Rent Roll'!$S7='Data Validation'!$D$3,('Rent Roll'!$D7*'Rent Roll'!#REF!)+(MAX(-SUMIF($C$96:$C$98,'Data Validation'!$M$2,'Commercial Lease'!V$96:V$98)-'Rent Roll'!$V7,0)*'Rent Roll'!$T7),
IF('Rent Roll'!$S7='Data Validation'!$D$4,'Rent Roll'!$D7*'Rent Roll'!#REF!,
('Rent Roll'!$D7*'Rent Roll'!#REF!)+(SUM((MAX(--SUMIF($D$96:$D$98,'Data Validation'!$M$2,'Commercial Lease'!V$96:V$98)-'Rent Roll'!$V7,0)),
(MAX(-SUMIF('Monthly Cash Flow'!$F$2:$EG$2,'Commercial Lease'!V$3,'Monthly Cash Flow'!$F$25:$EG$25)-'Rent Roll'!#REF!,0)),
(MAX(-SUMIF('Monthly Cash Flow'!$F$2:$EG$2,'Commercial Lease'!V$3,'Monthly Cash Flow'!$F$26:$EG$36)-'Rent Roll'!#REF!,0)))*'Rent Roll'!$T7)))),"-"),"-")</f>
        <v>-</v>
      </c>
      <c r="W41" s="227" t="str">
        <f>IF('Commercial Lease'!W$4='Rent Roll'!$U7,
IF(OR(AND(W$6&gt;'Rent Roll'!$K7,W$6&lt;='Rent Roll'!$L7),AND(W$6&gt;'Rent Roll'!$M21,W$6&lt;='Rent Roll'!$N21)),
IF('Rent Roll'!$S7='Data Validation'!$D$2,-SUMIF('Monthly Cash Flow'!$F$2:$EG$2,'Commercial Lease'!W$3,'Monthly Cash Flow'!$F$37:$EG$37)*'Rent Roll'!$T7,
IF('Rent Roll'!$S7='Data Validation'!$D$3,('Rent Roll'!$D7*'Rent Roll'!#REF!)+(MAX(-SUMIF($C$96:$C$98,'Data Validation'!$M$2,'Commercial Lease'!W$96:W$98)-'Rent Roll'!$V7,0)*'Rent Roll'!$T7),
IF('Rent Roll'!$S7='Data Validation'!$D$4,'Rent Roll'!$D7*'Rent Roll'!#REF!,
('Rent Roll'!$D7*'Rent Roll'!#REF!)+(SUM((MAX(--SUMIF($D$96:$D$98,'Data Validation'!$M$2,'Commercial Lease'!W$96:W$98)-'Rent Roll'!$V7,0)),
(MAX(-SUMIF('Monthly Cash Flow'!$F$2:$EG$2,'Commercial Lease'!W$3,'Monthly Cash Flow'!$F$25:$EG$25)-'Rent Roll'!#REF!,0)),
(MAX(-SUMIF('Monthly Cash Flow'!$F$2:$EG$2,'Commercial Lease'!W$3,'Monthly Cash Flow'!$F$26:$EG$36)-'Rent Roll'!#REF!,0)))*'Rent Roll'!$T7)))),"-"),"-")</f>
        <v>-</v>
      </c>
      <c r="X41" s="227" t="e">
        <f>IF('Commercial Lease'!X$4='Rent Roll'!$U7,
IF(OR(AND(X$6&gt;'Rent Roll'!$K7,X$6&lt;='Rent Roll'!$L7),AND(X$6&gt;'Rent Roll'!$M21,X$6&lt;='Rent Roll'!$N21)),
IF('Rent Roll'!$S7='Data Validation'!$D$2,-SUMIF('Monthly Cash Flow'!$F$2:$EG$2,'Commercial Lease'!X$3,'Monthly Cash Flow'!$F$37:$EG$37)*'Rent Roll'!$T7,
IF('Rent Roll'!$S7='Data Validation'!$D$3,('Rent Roll'!$D7*'Rent Roll'!#REF!)+(MAX(-SUMIF($C$96:$C$98,'Data Validation'!$M$2,'Commercial Lease'!X$96:X$98)-'Rent Roll'!$V7,0)*'Rent Roll'!$T7),
IF('Rent Roll'!$S7='Data Validation'!$D$4,'Rent Roll'!$D7*'Rent Roll'!#REF!,
('Rent Roll'!$D7*'Rent Roll'!#REF!)+(SUM((MAX(--SUMIF($D$96:$D$98,'Data Validation'!$M$2,'Commercial Lease'!X$96:X$98)-'Rent Roll'!$V7,0)),
(MAX(-SUMIF('Monthly Cash Flow'!$F$2:$EG$2,'Commercial Lease'!X$3,'Monthly Cash Flow'!$F$25:$EG$25)-'Rent Roll'!#REF!,0)),
(MAX(-SUMIF('Monthly Cash Flow'!$F$2:$EG$2,'Commercial Lease'!X$3,'Monthly Cash Flow'!$F$26:$EG$36)-'Rent Roll'!#REF!,0)))*'Rent Roll'!$T7)))),"-"),"-")</f>
        <v>#REF!</v>
      </c>
      <c r="Y41" s="227" t="str">
        <f>IF('Commercial Lease'!Y$4='Rent Roll'!$U7,
IF(OR(AND(Y$6&gt;'Rent Roll'!$K7,Y$6&lt;='Rent Roll'!$L7),AND(Y$6&gt;'Rent Roll'!$M21,Y$6&lt;='Rent Roll'!$N21)),
IF('Rent Roll'!$S7='Data Validation'!$D$2,-SUMIF('Monthly Cash Flow'!$F$2:$EG$2,'Commercial Lease'!Y$3,'Monthly Cash Flow'!$F$37:$EG$37)*'Rent Roll'!$T7,
IF('Rent Roll'!$S7='Data Validation'!$D$3,('Rent Roll'!$D7*'Rent Roll'!#REF!)+(MAX(-SUMIF($C$96:$C$98,'Data Validation'!$M$2,'Commercial Lease'!Y$96:Y$98)-'Rent Roll'!$V7,0)*'Rent Roll'!$T7),
IF('Rent Roll'!$S7='Data Validation'!$D$4,'Rent Roll'!$D7*'Rent Roll'!#REF!,
('Rent Roll'!$D7*'Rent Roll'!#REF!)+(SUM((MAX(--SUMIF($D$96:$D$98,'Data Validation'!$M$2,'Commercial Lease'!Y$96:Y$98)-'Rent Roll'!$V7,0)),
(MAX(-SUMIF('Monthly Cash Flow'!$F$2:$EG$2,'Commercial Lease'!Y$3,'Monthly Cash Flow'!$F$25:$EG$25)-'Rent Roll'!#REF!,0)),
(MAX(-SUMIF('Monthly Cash Flow'!$F$2:$EG$2,'Commercial Lease'!Y$3,'Monthly Cash Flow'!$F$26:$EG$36)-'Rent Roll'!#REF!,0)))*'Rent Roll'!$T7)))),"-"),"-")</f>
        <v>-</v>
      </c>
      <c r="Z41" s="227" t="str">
        <f>IF('Commercial Lease'!Z$4='Rent Roll'!$U7,
IF(OR(AND(Z$6&gt;'Rent Roll'!$K7,Z$6&lt;='Rent Roll'!$L7),AND(Z$6&gt;'Rent Roll'!$M21,Z$6&lt;='Rent Roll'!$N21)),
IF('Rent Roll'!$S7='Data Validation'!$D$2,-SUMIF('Monthly Cash Flow'!$F$2:$EG$2,'Commercial Lease'!Z$3,'Monthly Cash Flow'!$F$37:$EG$37)*'Rent Roll'!$T7,
IF('Rent Roll'!$S7='Data Validation'!$D$3,('Rent Roll'!$D7*'Rent Roll'!#REF!)+(MAX(-SUMIF($C$96:$C$98,'Data Validation'!$M$2,'Commercial Lease'!Z$96:Z$98)-'Rent Roll'!$V7,0)*'Rent Roll'!$T7),
IF('Rent Roll'!$S7='Data Validation'!$D$4,'Rent Roll'!$D7*'Rent Roll'!#REF!,
('Rent Roll'!$D7*'Rent Roll'!#REF!)+(SUM((MAX(--SUMIF($D$96:$D$98,'Data Validation'!$M$2,'Commercial Lease'!Z$96:Z$98)-'Rent Roll'!$V7,0)),
(MAX(-SUMIF('Monthly Cash Flow'!$F$2:$EG$2,'Commercial Lease'!Z$3,'Monthly Cash Flow'!$F$25:$EG$25)-'Rent Roll'!#REF!,0)),
(MAX(-SUMIF('Monthly Cash Flow'!$F$2:$EG$2,'Commercial Lease'!Z$3,'Monthly Cash Flow'!$F$26:$EG$36)-'Rent Roll'!#REF!,0)))*'Rent Roll'!$T7)))),"-"),"-")</f>
        <v>-</v>
      </c>
      <c r="AA41" s="227" t="str">
        <f>IF('Commercial Lease'!AA$4='Rent Roll'!$U7,
IF(OR(AND(AA$6&gt;'Rent Roll'!$K7,AA$6&lt;='Rent Roll'!$L7),AND(AA$6&gt;'Rent Roll'!$M21,AA$6&lt;='Rent Roll'!$N21)),
IF('Rent Roll'!$S7='Data Validation'!$D$2,-SUMIF('Monthly Cash Flow'!$F$2:$EG$2,'Commercial Lease'!AA$3,'Monthly Cash Flow'!$F$37:$EG$37)*'Rent Roll'!$T7,
IF('Rent Roll'!$S7='Data Validation'!$D$3,('Rent Roll'!$D7*'Rent Roll'!#REF!)+(MAX(-SUMIF($C$96:$C$98,'Data Validation'!$M$2,'Commercial Lease'!AA$96:AA$98)-'Rent Roll'!$V7,0)*'Rent Roll'!$T7),
IF('Rent Roll'!$S7='Data Validation'!$D$4,'Rent Roll'!$D7*'Rent Roll'!#REF!,
('Rent Roll'!$D7*'Rent Roll'!#REF!)+(SUM((MAX(--SUMIF($D$96:$D$98,'Data Validation'!$M$2,'Commercial Lease'!AA$96:AA$98)-'Rent Roll'!$V7,0)),
(MAX(-SUMIF('Monthly Cash Flow'!$F$2:$EG$2,'Commercial Lease'!AA$3,'Monthly Cash Flow'!$F$25:$EG$25)-'Rent Roll'!#REF!,0)),
(MAX(-SUMIF('Monthly Cash Flow'!$F$2:$EG$2,'Commercial Lease'!AA$3,'Monthly Cash Flow'!$F$26:$EG$36)-'Rent Roll'!#REF!,0)))*'Rent Roll'!$T7)))),"-"),"-")</f>
        <v>-</v>
      </c>
      <c r="AB41" s="227" t="str">
        <f>IF('Commercial Lease'!AB$4='Rent Roll'!$U7,
IF(OR(AND(AB$6&gt;'Rent Roll'!$K7,AB$6&lt;='Rent Roll'!$L7),AND(AB$6&gt;'Rent Roll'!$M21,AB$6&lt;='Rent Roll'!$N21)),
IF('Rent Roll'!$S7='Data Validation'!$D$2,-SUMIF('Monthly Cash Flow'!$F$2:$EG$2,'Commercial Lease'!AB$3,'Monthly Cash Flow'!$F$37:$EG$37)*'Rent Roll'!$T7,
IF('Rent Roll'!$S7='Data Validation'!$D$3,('Rent Roll'!$D7*'Rent Roll'!#REF!)+(MAX(-SUMIF($C$96:$C$98,'Data Validation'!$M$2,'Commercial Lease'!AB$96:AB$98)-'Rent Roll'!$V7,0)*'Rent Roll'!$T7),
IF('Rent Roll'!$S7='Data Validation'!$D$4,'Rent Roll'!$D7*'Rent Roll'!#REF!,
('Rent Roll'!$D7*'Rent Roll'!#REF!)+(SUM((MAX(--SUMIF($D$96:$D$98,'Data Validation'!$M$2,'Commercial Lease'!AB$96:AB$98)-'Rent Roll'!$V7,0)),
(MAX(-SUMIF('Monthly Cash Flow'!$F$2:$EG$2,'Commercial Lease'!AB$3,'Monthly Cash Flow'!$F$25:$EG$25)-'Rent Roll'!#REF!,0)),
(MAX(-SUMIF('Monthly Cash Flow'!$F$2:$EG$2,'Commercial Lease'!AB$3,'Monthly Cash Flow'!$F$26:$EG$36)-'Rent Roll'!#REF!,0)))*'Rent Roll'!$T7)))),"-"),"-")</f>
        <v>-</v>
      </c>
      <c r="AC41" s="227" t="str">
        <f>IF('Commercial Lease'!AC$4='Rent Roll'!$U7,
IF(OR(AND(AC$6&gt;'Rent Roll'!$K7,AC$6&lt;='Rent Roll'!$L7),AND(AC$6&gt;'Rent Roll'!$M21,AC$6&lt;='Rent Roll'!$N21)),
IF('Rent Roll'!$S7='Data Validation'!$D$2,-SUMIF('Monthly Cash Flow'!$F$2:$EG$2,'Commercial Lease'!AC$3,'Monthly Cash Flow'!$F$37:$EG$37)*'Rent Roll'!$T7,
IF('Rent Roll'!$S7='Data Validation'!$D$3,('Rent Roll'!$D7*'Rent Roll'!#REF!)+(MAX(-SUMIF($C$96:$C$98,'Data Validation'!$M$2,'Commercial Lease'!AC$96:AC$98)-'Rent Roll'!$V7,0)*'Rent Roll'!$T7),
IF('Rent Roll'!$S7='Data Validation'!$D$4,'Rent Roll'!$D7*'Rent Roll'!#REF!,
('Rent Roll'!$D7*'Rent Roll'!#REF!)+(SUM((MAX(--SUMIF($D$96:$D$98,'Data Validation'!$M$2,'Commercial Lease'!AC$96:AC$98)-'Rent Roll'!$V7,0)),
(MAX(-SUMIF('Monthly Cash Flow'!$F$2:$EG$2,'Commercial Lease'!AC$3,'Monthly Cash Flow'!$F$25:$EG$25)-'Rent Roll'!#REF!,0)),
(MAX(-SUMIF('Monthly Cash Flow'!$F$2:$EG$2,'Commercial Lease'!AC$3,'Monthly Cash Flow'!$F$26:$EG$36)-'Rent Roll'!#REF!,0)))*'Rent Roll'!$T7)))),"-"),"-")</f>
        <v>-</v>
      </c>
      <c r="AD41" s="227" t="str">
        <f>IF('Commercial Lease'!AD$4='Rent Roll'!$U7,
IF(OR(AND(AD$6&gt;'Rent Roll'!$K7,AD$6&lt;='Rent Roll'!$L7),AND(AD$6&gt;'Rent Roll'!$M21,AD$6&lt;='Rent Roll'!$N21)),
IF('Rent Roll'!$S7='Data Validation'!$D$2,-SUMIF('Monthly Cash Flow'!$F$2:$EG$2,'Commercial Lease'!AD$3,'Monthly Cash Flow'!$F$37:$EG$37)*'Rent Roll'!$T7,
IF('Rent Roll'!$S7='Data Validation'!$D$3,('Rent Roll'!$D7*'Rent Roll'!#REF!)+(MAX(-SUMIF($C$96:$C$98,'Data Validation'!$M$2,'Commercial Lease'!AD$96:AD$98)-'Rent Roll'!$V7,0)*'Rent Roll'!$T7),
IF('Rent Roll'!$S7='Data Validation'!$D$4,'Rent Roll'!$D7*'Rent Roll'!#REF!,
('Rent Roll'!$D7*'Rent Roll'!#REF!)+(SUM((MAX(--SUMIF($D$96:$D$98,'Data Validation'!$M$2,'Commercial Lease'!AD$96:AD$98)-'Rent Roll'!$V7,0)),
(MAX(-SUMIF('Monthly Cash Flow'!$F$2:$EG$2,'Commercial Lease'!AD$3,'Monthly Cash Flow'!$F$25:$EG$25)-'Rent Roll'!#REF!,0)),
(MAX(-SUMIF('Monthly Cash Flow'!$F$2:$EG$2,'Commercial Lease'!AD$3,'Monthly Cash Flow'!$F$26:$EG$36)-'Rent Roll'!#REF!,0)))*'Rent Roll'!$T7)))),"-"),"-")</f>
        <v>-</v>
      </c>
      <c r="AE41" s="227" t="str">
        <f>IF('Commercial Lease'!AE$4='Rent Roll'!$U7,
IF(OR(AND(AE$6&gt;'Rent Roll'!$K7,AE$6&lt;='Rent Roll'!$L7),AND(AE$6&gt;'Rent Roll'!$M21,AE$6&lt;='Rent Roll'!$N21)),
IF('Rent Roll'!$S7='Data Validation'!$D$2,-SUMIF('Monthly Cash Flow'!$F$2:$EG$2,'Commercial Lease'!AE$3,'Monthly Cash Flow'!$F$37:$EG$37)*'Rent Roll'!$T7,
IF('Rent Roll'!$S7='Data Validation'!$D$3,('Rent Roll'!$D7*'Rent Roll'!#REF!)+(MAX(-SUMIF($C$96:$C$98,'Data Validation'!$M$2,'Commercial Lease'!AE$96:AE$98)-'Rent Roll'!$V7,0)*'Rent Roll'!$T7),
IF('Rent Roll'!$S7='Data Validation'!$D$4,'Rent Roll'!$D7*'Rent Roll'!#REF!,
('Rent Roll'!$D7*'Rent Roll'!#REF!)+(SUM((MAX(--SUMIF($D$96:$D$98,'Data Validation'!$M$2,'Commercial Lease'!AE$96:AE$98)-'Rent Roll'!$V7,0)),
(MAX(-SUMIF('Monthly Cash Flow'!$F$2:$EG$2,'Commercial Lease'!AE$3,'Monthly Cash Flow'!$F$25:$EG$25)-'Rent Roll'!#REF!,0)),
(MAX(-SUMIF('Monthly Cash Flow'!$F$2:$EG$2,'Commercial Lease'!AE$3,'Monthly Cash Flow'!$F$26:$EG$36)-'Rent Roll'!#REF!,0)))*'Rent Roll'!$T7)))),"-"),"-")</f>
        <v>-</v>
      </c>
      <c r="AF41" s="227" t="str">
        <f>IF('Commercial Lease'!AF$4='Rent Roll'!$U7,
IF(OR(AND(AF$6&gt;'Rent Roll'!$K7,AF$6&lt;='Rent Roll'!$L7),AND(AF$6&gt;'Rent Roll'!$M21,AF$6&lt;='Rent Roll'!$N21)),
IF('Rent Roll'!$S7='Data Validation'!$D$2,-SUMIF('Monthly Cash Flow'!$F$2:$EG$2,'Commercial Lease'!AF$3,'Monthly Cash Flow'!$F$37:$EG$37)*'Rent Roll'!$T7,
IF('Rent Roll'!$S7='Data Validation'!$D$3,('Rent Roll'!$D7*'Rent Roll'!#REF!)+(MAX(-SUMIF($C$96:$C$98,'Data Validation'!$M$2,'Commercial Lease'!AF$96:AF$98)-'Rent Roll'!$V7,0)*'Rent Roll'!$T7),
IF('Rent Roll'!$S7='Data Validation'!$D$4,'Rent Roll'!$D7*'Rent Roll'!#REF!,
('Rent Roll'!$D7*'Rent Roll'!#REF!)+(SUM((MAX(--SUMIF($D$96:$D$98,'Data Validation'!$M$2,'Commercial Lease'!AF$96:AF$98)-'Rent Roll'!$V7,0)),
(MAX(-SUMIF('Monthly Cash Flow'!$F$2:$EG$2,'Commercial Lease'!AF$3,'Monthly Cash Flow'!$F$25:$EG$25)-'Rent Roll'!#REF!,0)),
(MAX(-SUMIF('Monthly Cash Flow'!$F$2:$EG$2,'Commercial Lease'!AF$3,'Monthly Cash Flow'!$F$26:$EG$36)-'Rent Roll'!#REF!,0)))*'Rent Roll'!$T7)))),"-"),"-")</f>
        <v>-</v>
      </c>
      <c r="AG41" s="227" t="str">
        <f>IF('Commercial Lease'!AG$4='Rent Roll'!$U7,
IF(OR(AND(AG$6&gt;'Rent Roll'!$K7,AG$6&lt;='Rent Roll'!$L7),AND(AG$6&gt;'Rent Roll'!$M21,AG$6&lt;='Rent Roll'!$N21)),
IF('Rent Roll'!$S7='Data Validation'!$D$2,-SUMIF('Monthly Cash Flow'!$F$2:$EG$2,'Commercial Lease'!AG$3,'Monthly Cash Flow'!$F$37:$EG$37)*'Rent Roll'!$T7,
IF('Rent Roll'!$S7='Data Validation'!$D$3,('Rent Roll'!$D7*'Rent Roll'!#REF!)+(MAX(-SUMIF($C$96:$C$98,'Data Validation'!$M$2,'Commercial Lease'!AG$96:AG$98)-'Rent Roll'!$V7,0)*'Rent Roll'!$T7),
IF('Rent Roll'!$S7='Data Validation'!$D$4,'Rent Roll'!$D7*'Rent Roll'!#REF!,
('Rent Roll'!$D7*'Rent Roll'!#REF!)+(SUM((MAX(--SUMIF($D$96:$D$98,'Data Validation'!$M$2,'Commercial Lease'!AG$96:AG$98)-'Rent Roll'!$V7,0)),
(MAX(-SUMIF('Monthly Cash Flow'!$F$2:$EG$2,'Commercial Lease'!AG$3,'Monthly Cash Flow'!$F$25:$EG$25)-'Rent Roll'!#REF!,0)),
(MAX(-SUMIF('Monthly Cash Flow'!$F$2:$EG$2,'Commercial Lease'!AG$3,'Monthly Cash Flow'!$F$26:$EG$36)-'Rent Roll'!#REF!,0)))*'Rent Roll'!$T7)))),"-"),"-")</f>
        <v>-</v>
      </c>
      <c r="AH41" s="227" t="str">
        <f>IF('Commercial Lease'!AH$4='Rent Roll'!$U7,
IF(OR(AND(AH$6&gt;'Rent Roll'!$K7,AH$6&lt;='Rent Roll'!$L7),AND(AH$6&gt;'Rent Roll'!$M21,AH$6&lt;='Rent Roll'!$N21)),
IF('Rent Roll'!$S7='Data Validation'!$D$2,-SUMIF('Monthly Cash Flow'!$F$2:$EG$2,'Commercial Lease'!AH$3,'Monthly Cash Flow'!$F$37:$EG$37)*'Rent Roll'!$T7,
IF('Rent Roll'!$S7='Data Validation'!$D$3,('Rent Roll'!$D7*'Rent Roll'!#REF!)+(MAX(-SUMIF($C$96:$C$98,'Data Validation'!$M$2,'Commercial Lease'!AH$96:AH$98)-'Rent Roll'!$V7,0)*'Rent Roll'!$T7),
IF('Rent Roll'!$S7='Data Validation'!$D$4,'Rent Roll'!$D7*'Rent Roll'!#REF!,
('Rent Roll'!$D7*'Rent Roll'!#REF!)+(SUM((MAX(--SUMIF($D$96:$D$98,'Data Validation'!$M$2,'Commercial Lease'!AH$96:AH$98)-'Rent Roll'!$V7,0)),
(MAX(-SUMIF('Monthly Cash Flow'!$F$2:$EG$2,'Commercial Lease'!AH$3,'Monthly Cash Flow'!$F$25:$EG$25)-'Rent Roll'!#REF!,0)),
(MAX(-SUMIF('Monthly Cash Flow'!$F$2:$EG$2,'Commercial Lease'!AH$3,'Monthly Cash Flow'!$F$26:$EG$36)-'Rent Roll'!#REF!,0)))*'Rent Roll'!$T7)))),"-"),"-")</f>
        <v>-</v>
      </c>
      <c r="AI41" s="227" t="str">
        <f>IF('Commercial Lease'!AI$4='Rent Roll'!$U7,
IF(OR(AND(AI$6&gt;'Rent Roll'!$K7,AI$6&lt;='Rent Roll'!$L7),AND(AI$6&gt;'Rent Roll'!$M21,AI$6&lt;='Rent Roll'!$N21)),
IF('Rent Roll'!$S7='Data Validation'!$D$2,-SUMIF('Monthly Cash Flow'!$F$2:$EG$2,'Commercial Lease'!AI$3,'Monthly Cash Flow'!$F$37:$EG$37)*'Rent Roll'!$T7,
IF('Rent Roll'!$S7='Data Validation'!$D$3,('Rent Roll'!$D7*'Rent Roll'!#REF!)+(MAX(-SUMIF($C$96:$C$98,'Data Validation'!$M$2,'Commercial Lease'!AI$96:AI$98)-'Rent Roll'!$V7,0)*'Rent Roll'!$T7),
IF('Rent Roll'!$S7='Data Validation'!$D$4,'Rent Roll'!$D7*'Rent Roll'!#REF!,
('Rent Roll'!$D7*'Rent Roll'!#REF!)+(SUM((MAX(--SUMIF($D$96:$D$98,'Data Validation'!$M$2,'Commercial Lease'!AI$96:AI$98)-'Rent Roll'!$V7,0)),
(MAX(-SUMIF('Monthly Cash Flow'!$F$2:$EG$2,'Commercial Lease'!AI$3,'Monthly Cash Flow'!$F$25:$EG$25)-'Rent Roll'!#REF!,0)),
(MAX(-SUMIF('Monthly Cash Flow'!$F$2:$EG$2,'Commercial Lease'!AI$3,'Monthly Cash Flow'!$F$26:$EG$36)-'Rent Roll'!#REF!,0)))*'Rent Roll'!$T7)))),"-"),"-")</f>
        <v>-</v>
      </c>
      <c r="AJ41" s="227" t="e">
        <f>IF('Commercial Lease'!AJ$4='Rent Roll'!$U7,
IF(OR(AND(AJ$6&gt;'Rent Roll'!$K7,AJ$6&lt;='Rent Roll'!$L7),AND(AJ$6&gt;'Rent Roll'!$M21,AJ$6&lt;='Rent Roll'!$N21)),
IF('Rent Roll'!$S7='Data Validation'!$D$2,-SUMIF('Monthly Cash Flow'!$F$2:$EG$2,'Commercial Lease'!AJ$3,'Monthly Cash Flow'!$F$37:$EG$37)*'Rent Roll'!$T7,
IF('Rent Roll'!$S7='Data Validation'!$D$3,('Rent Roll'!$D7*'Rent Roll'!#REF!)+(MAX(-SUMIF($C$96:$C$98,'Data Validation'!$M$2,'Commercial Lease'!AJ$96:AJ$98)-'Rent Roll'!$V7,0)*'Rent Roll'!$T7),
IF('Rent Roll'!$S7='Data Validation'!$D$4,'Rent Roll'!$D7*'Rent Roll'!#REF!,
('Rent Roll'!$D7*'Rent Roll'!#REF!)+(SUM((MAX(--SUMIF($D$96:$D$98,'Data Validation'!$M$2,'Commercial Lease'!AJ$96:AJ$98)-'Rent Roll'!$V7,0)),
(MAX(-SUMIF('Monthly Cash Flow'!$F$2:$EG$2,'Commercial Lease'!AJ$3,'Monthly Cash Flow'!$F$25:$EG$25)-'Rent Roll'!#REF!,0)),
(MAX(-SUMIF('Monthly Cash Flow'!$F$2:$EG$2,'Commercial Lease'!AJ$3,'Monthly Cash Flow'!$F$26:$EG$36)-'Rent Roll'!#REF!,0)))*'Rent Roll'!$T7)))),"-"),"-")</f>
        <v>#REF!</v>
      </c>
      <c r="AK41" s="227" t="str">
        <f>IF('Commercial Lease'!AK$4='Rent Roll'!$U7,
IF(OR(AND(AK$6&gt;'Rent Roll'!$K7,AK$6&lt;='Rent Roll'!$L7),AND(AK$6&gt;'Rent Roll'!$M21,AK$6&lt;='Rent Roll'!$N21)),
IF('Rent Roll'!$S7='Data Validation'!$D$2,-SUMIF('Monthly Cash Flow'!$F$2:$EG$2,'Commercial Lease'!AK$3,'Monthly Cash Flow'!$F$37:$EG$37)*'Rent Roll'!$T7,
IF('Rent Roll'!$S7='Data Validation'!$D$3,('Rent Roll'!$D7*'Rent Roll'!#REF!)+(MAX(-SUMIF($C$96:$C$98,'Data Validation'!$M$2,'Commercial Lease'!AK$96:AK$98)-'Rent Roll'!$V7,0)*'Rent Roll'!$T7),
IF('Rent Roll'!$S7='Data Validation'!$D$4,'Rent Roll'!$D7*'Rent Roll'!#REF!,
('Rent Roll'!$D7*'Rent Roll'!#REF!)+(SUM((MAX(--SUMIF($D$96:$D$98,'Data Validation'!$M$2,'Commercial Lease'!AK$96:AK$98)-'Rent Roll'!$V7,0)),
(MAX(-SUMIF('Monthly Cash Flow'!$F$2:$EG$2,'Commercial Lease'!AK$3,'Monthly Cash Flow'!$F$25:$EG$25)-'Rent Roll'!#REF!,0)),
(MAX(-SUMIF('Monthly Cash Flow'!$F$2:$EG$2,'Commercial Lease'!AK$3,'Monthly Cash Flow'!$F$26:$EG$36)-'Rent Roll'!#REF!,0)))*'Rent Roll'!$T7)))),"-"),"-")</f>
        <v>-</v>
      </c>
      <c r="AL41" s="227" t="str">
        <f>IF('Commercial Lease'!AL$4='Rent Roll'!$U7,
IF(OR(AND(AL$6&gt;'Rent Roll'!$K7,AL$6&lt;='Rent Roll'!$L7),AND(AL$6&gt;'Rent Roll'!$M21,AL$6&lt;='Rent Roll'!$N21)),
IF('Rent Roll'!$S7='Data Validation'!$D$2,-SUMIF('Monthly Cash Flow'!$F$2:$EG$2,'Commercial Lease'!AL$3,'Monthly Cash Flow'!$F$37:$EG$37)*'Rent Roll'!$T7,
IF('Rent Roll'!$S7='Data Validation'!$D$3,('Rent Roll'!$D7*'Rent Roll'!#REF!)+(MAX(-SUMIF($C$96:$C$98,'Data Validation'!$M$2,'Commercial Lease'!AL$96:AL$98)-'Rent Roll'!$V7,0)*'Rent Roll'!$T7),
IF('Rent Roll'!$S7='Data Validation'!$D$4,'Rent Roll'!$D7*'Rent Roll'!#REF!,
('Rent Roll'!$D7*'Rent Roll'!#REF!)+(SUM((MAX(--SUMIF($D$96:$D$98,'Data Validation'!$M$2,'Commercial Lease'!AL$96:AL$98)-'Rent Roll'!$V7,0)),
(MAX(-SUMIF('Monthly Cash Flow'!$F$2:$EG$2,'Commercial Lease'!AL$3,'Monthly Cash Flow'!$F$25:$EG$25)-'Rent Roll'!#REF!,0)),
(MAX(-SUMIF('Monthly Cash Flow'!$F$2:$EG$2,'Commercial Lease'!AL$3,'Monthly Cash Flow'!$F$26:$EG$36)-'Rent Roll'!#REF!,0)))*'Rent Roll'!$T7)))),"-"),"-")</f>
        <v>-</v>
      </c>
      <c r="AM41" s="227" t="str">
        <f>IF('Commercial Lease'!AM$4='Rent Roll'!$U7,
IF(OR(AND(AM$6&gt;'Rent Roll'!$K7,AM$6&lt;='Rent Roll'!$L7),AND(AM$6&gt;'Rent Roll'!$M21,AM$6&lt;='Rent Roll'!$N21)),
IF('Rent Roll'!$S7='Data Validation'!$D$2,-SUMIF('Monthly Cash Flow'!$F$2:$EG$2,'Commercial Lease'!AM$3,'Monthly Cash Flow'!$F$37:$EG$37)*'Rent Roll'!$T7,
IF('Rent Roll'!$S7='Data Validation'!$D$3,('Rent Roll'!$D7*'Rent Roll'!#REF!)+(MAX(-SUMIF($C$96:$C$98,'Data Validation'!$M$2,'Commercial Lease'!AM$96:AM$98)-'Rent Roll'!$V7,0)*'Rent Roll'!$T7),
IF('Rent Roll'!$S7='Data Validation'!$D$4,'Rent Roll'!$D7*'Rent Roll'!#REF!,
('Rent Roll'!$D7*'Rent Roll'!#REF!)+(SUM((MAX(--SUMIF($D$96:$D$98,'Data Validation'!$M$2,'Commercial Lease'!AM$96:AM$98)-'Rent Roll'!$V7,0)),
(MAX(-SUMIF('Monthly Cash Flow'!$F$2:$EG$2,'Commercial Lease'!AM$3,'Monthly Cash Flow'!$F$25:$EG$25)-'Rent Roll'!#REF!,0)),
(MAX(-SUMIF('Monthly Cash Flow'!$F$2:$EG$2,'Commercial Lease'!AM$3,'Monthly Cash Flow'!$F$26:$EG$36)-'Rent Roll'!#REF!,0)))*'Rent Roll'!$T7)))),"-"),"-")</f>
        <v>-</v>
      </c>
      <c r="AN41" s="227" t="str">
        <f>IF('Commercial Lease'!AN$4='Rent Roll'!$U7,
IF(OR(AND(AN$6&gt;'Rent Roll'!$K7,AN$6&lt;='Rent Roll'!$L7),AND(AN$6&gt;'Rent Roll'!$M21,AN$6&lt;='Rent Roll'!$N21)),
IF('Rent Roll'!$S7='Data Validation'!$D$2,-SUMIF('Monthly Cash Flow'!$F$2:$EG$2,'Commercial Lease'!AN$3,'Monthly Cash Flow'!$F$37:$EG$37)*'Rent Roll'!$T7,
IF('Rent Roll'!$S7='Data Validation'!$D$3,('Rent Roll'!$D7*'Rent Roll'!#REF!)+(MAX(-SUMIF($C$96:$C$98,'Data Validation'!$M$2,'Commercial Lease'!AN$96:AN$98)-'Rent Roll'!$V7,0)*'Rent Roll'!$T7),
IF('Rent Roll'!$S7='Data Validation'!$D$4,'Rent Roll'!$D7*'Rent Roll'!#REF!,
('Rent Roll'!$D7*'Rent Roll'!#REF!)+(SUM((MAX(--SUMIF($D$96:$D$98,'Data Validation'!$M$2,'Commercial Lease'!AN$96:AN$98)-'Rent Roll'!$V7,0)),
(MAX(-SUMIF('Monthly Cash Flow'!$F$2:$EG$2,'Commercial Lease'!AN$3,'Monthly Cash Flow'!$F$25:$EG$25)-'Rent Roll'!#REF!,0)),
(MAX(-SUMIF('Monthly Cash Flow'!$F$2:$EG$2,'Commercial Lease'!AN$3,'Monthly Cash Flow'!$F$26:$EG$36)-'Rent Roll'!#REF!,0)))*'Rent Roll'!$T7)))),"-"),"-")</f>
        <v>-</v>
      </c>
      <c r="AO41" s="227" t="str">
        <f>IF('Commercial Lease'!AO$4='Rent Roll'!$U7,
IF(OR(AND(AO$6&gt;'Rent Roll'!$K7,AO$6&lt;='Rent Roll'!$L7),AND(AO$6&gt;'Rent Roll'!$M21,AO$6&lt;='Rent Roll'!$N21)),
IF('Rent Roll'!$S7='Data Validation'!$D$2,-SUMIF('Monthly Cash Flow'!$F$2:$EG$2,'Commercial Lease'!AO$3,'Monthly Cash Flow'!$F$37:$EG$37)*'Rent Roll'!$T7,
IF('Rent Roll'!$S7='Data Validation'!$D$3,('Rent Roll'!$D7*'Rent Roll'!#REF!)+(MAX(-SUMIF($C$96:$C$98,'Data Validation'!$M$2,'Commercial Lease'!AO$96:AO$98)-'Rent Roll'!$V7,0)*'Rent Roll'!$T7),
IF('Rent Roll'!$S7='Data Validation'!$D$4,'Rent Roll'!$D7*'Rent Roll'!#REF!,
('Rent Roll'!$D7*'Rent Roll'!#REF!)+(SUM((MAX(--SUMIF($D$96:$D$98,'Data Validation'!$M$2,'Commercial Lease'!AO$96:AO$98)-'Rent Roll'!$V7,0)),
(MAX(-SUMIF('Monthly Cash Flow'!$F$2:$EG$2,'Commercial Lease'!AO$3,'Monthly Cash Flow'!$F$25:$EG$25)-'Rent Roll'!#REF!,0)),
(MAX(-SUMIF('Monthly Cash Flow'!$F$2:$EG$2,'Commercial Lease'!AO$3,'Monthly Cash Flow'!$F$26:$EG$36)-'Rent Roll'!#REF!,0)))*'Rent Roll'!$T7)))),"-"),"-")</f>
        <v>-</v>
      </c>
      <c r="AP41" s="227" t="str">
        <f>IF('Commercial Lease'!AP$4='Rent Roll'!$U7,
IF(OR(AND(AP$6&gt;'Rent Roll'!$K7,AP$6&lt;='Rent Roll'!$L7),AND(AP$6&gt;'Rent Roll'!$M21,AP$6&lt;='Rent Roll'!$N21)),
IF('Rent Roll'!$S7='Data Validation'!$D$2,-SUMIF('Monthly Cash Flow'!$F$2:$EG$2,'Commercial Lease'!AP$3,'Monthly Cash Flow'!$F$37:$EG$37)*'Rent Roll'!$T7,
IF('Rent Roll'!$S7='Data Validation'!$D$3,('Rent Roll'!$D7*'Rent Roll'!#REF!)+(MAX(-SUMIF($C$96:$C$98,'Data Validation'!$M$2,'Commercial Lease'!AP$96:AP$98)-'Rent Roll'!$V7,0)*'Rent Roll'!$T7),
IF('Rent Roll'!$S7='Data Validation'!$D$4,'Rent Roll'!$D7*'Rent Roll'!#REF!,
('Rent Roll'!$D7*'Rent Roll'!#REF!)+(SUM((MAX(--SUMIF($D$96:$D$98,'Data Validation'!$M$2,'Commercial Lease'!AP$96:AP$98)-'Rent Roll'!$V7,0)),
(MAX(-SUMIF('Monthly Cash Flow'!$F$2:$EG$2,'Commercial Lease'!AP$3,'Monthly Cash Flow'!$F$25:$EG$25)-'Rent Roll'!#REF!,0)),
(MAX(-SUMIF('Monthly Cash Flow'!$F$2:$EG$2,'Commercial Lease'!AP$3,'Monthly Cash Flow'!$F$26:$EG$36)-'Rent Roll'!#REF!,0)))*'Rent Roll'!$T7)))),"-"),"-")</f>
        <v>-</v>
      </c>
      <c r="AQ41" s="227" t="str">
        <f>IF('Commercial Lease'!AQ$4='Rent Roll'!$U7,
IF(OR(AND(AQ$6&gt;'Rent Roll'!$K7,AQ$6&lt;='Rent Roll'!$L7),AND(AQ$6&gt;'Rent Roll'!$M21,AQ$6&lt;='Rent Roll'!$N21)),
IF('Rent Roll'!$S7='Data Validation'!$D$2,-SUMIF('Monthly Cash Flow'!$F$2:$EG$2,'Commercial Lease'!AQ$3,'Monthly Cash Flow'!$F$37:$EG$37)*'Rent Roll'!$T7,
IF('Rent Roll'!$S7='Data Validation'!$D$3,('Rent Roll'!$D7*'Rent Roll'!#REF!)+(MAX(-SUMIF($C$96:$C$98,'Data Validation'!$M$2,'Commercial Lease'!AQ$96:AQ$98)-'Rent Roll'!$V7,0)*'Rent Roll'!$T7),
IF('Rent Roll'!$S7='Data Validation'!$D$4,'Rent Roll'!$D7*'Rent Roll'!#REF!,
('Rent Roll'!$D7*'Rent Roll'!#REF!)+(SUM((MAX(--SUMIF($D$96:$D$98,'Data Validation'!$M$2,'Commercial Lease'!AQ$96:AQ$98)-'Rent Roll'!$V7,0)),
(MAX(-SUMIF('Monthly Cash Flow'!$F$2:$EG$2,'Commercial Lease'!AQ$3,'Monthly Cash Flow'!$F$25:$EG$25)-'Rent Roll'!#REF!,0)),
(MAX(-SUMIF('Monthly Cash Flow'!$F$2:$EG$2,'Commercial Lease'!AQ$3,'Monthly Cash Flow'!$F$26:$EG$36)-'Rent Roll'!#REF!,0)))*'Rent Roll'!$T7)))),"-"),"-")</f>
        <v>-</v>
      </c>
      <c r="AR41" s="227" t="str">
        <f>IF('Commercial Lease'!AR$4='Rent Roll'!$U7,
IF(OR(AND(AR$6&gt;'Rent Roll'!$K7,AR$6&lt;='Rent Roll'!$L7),AND(AR$6&gt;'Rent Roll'!$M21,AR$6&lt;='Rent Roll'!$N21)),
IF('Rent Roll'!$S7='Data Validation'!$D$2,-SUMIF('Monthly Cash Flow'!$F$2:$EG$2,'Commercial Lease'!AR$3,'Monthly Cash Flow'!$F$37:$EG$37)*'Rent Roll'!$T7,
IF('Rent Roll'!$S7='Data Validation'!$D$3,('Rent Roll'!$D7*'Rent Roll'!#REF!)+(MAX(-SUMIF($C$96:$C$98,'Data Validation'!$M$2,'Commercial Lease'!AR$96:AR$98)-'Rent Roll'!$V7,0)*'Rent Roll'!$T7),
IF('Rent Roll'!$S7='Data Validation'!$D$4,'Rent Roll'!$D7*'Rent Roll'!#REF!,
('Rent Roll'!$D7*'Rent Roll'!#REF!)+(SUM((MAX(--SUMIF($D$96:$D$98,'Data Validation'!$M$2,'Commercial Lease'!AR$96:AR$98)-'Rent Roll'!$V7,0)),
(MAX(-SUMIF('Monthly Cash Flow'!$F$2:$EG$2,'Commercial Lease'!AR$3,'Monthly Cash Flow'!$F$25:$EG$25)-'Rent Roll'!#REF!,0)),
(MAX(-SUMIF('Monthly Cash Flow'!$F$2:$EG$2,'Commercial Lease'!AR$3,'Monthly Cash Flow'!$F$26:$EG$36)-'Rent Roll'!#REF!,0)))*'Rent Roll'!$T7)))),"-"),"-")</f>
        <v>-</v>
      </c>
      <c r="AS41" s="227" t="str">
        <f>IF('Commercial Lease'!AS$4='Rent Roll'!$U7,
IF(OR(AND(AS$6&gt;'Rent Roll'!$K7,AS$6&lt;='Rent Roll'!$L7),AND(AS$6&gt;'Rent Roll'!$M21,AS$6&lt;='Rent Roll'!$N21)),
IF('Rent Roll'!$S7='Data Validation'!$D$2,-SUMIF('Monthly Cash Flow'!$F$2:$EG$2,'Commercial Lease'!AS$3,'Monthly Cash Flow'!$F$37:$EG$37)*'Rent Roll'!$T7,
IF('Rent Roll'!$S7='Data Validation'!$D$3,('Rent Roll'!$D7*'Rent Roll'!#REF!)+(MAX(-SUMIF($C$96:$C$98,'Data Validation'!$M$2,'Commercial Lease'!AS$96:AS$98)-'Rent Roll'!$V7,0)*'Rent Roll'!$T7),
IF('Rent Roll'!$S7='Data Validation'!$D$4,'Rent Roll'!$D7*'Rent Roll'!#REF!,
('Rent Roll'!$D7*'Rent Roll'!#REF!)+(SUM((MAX(--SUMIF($D$96:$D$98,'Data Validation'!$M$2,'Commercial Lease'!AS$96:AS$98)-'Rent Roll'!$V7,0)),
(MAX(-SUMIF('Monthly Cash Flow'!$F$2:$EG$2,'Commercial Lease'!AS$3,'Monthly Cash Flow'!$F$25:$EG$25)-'Rent Roll'!#REF!,0)),
(MAX(-SUMIF('Monthly Cash Flow'!$F$2:$EG$2,'Commercial Lease'!AS$3,'Monthly Cash Flow'!$F$26:$EG$36)-'Rent Roll'!#REF!,0)))*'Rent Roll'!$T7)))),"-"),"-")</f>
        <v>-</v>
      </c>
      <c r="AT41" s="227" t="str">
        <f>IF('Commercial Lease'!AT$4='Rent Roll'!$U7,
IF(OR(AND(AT$6&gt;'Rent Roll'!$K7,AT$6&lt;='Rent Roll'!$L7),AND(AT$6&gt;'Rent Roll'!$M21,AT$6&lt;='Rent Roll'!$N21)),
IF('Rent Roll'!$S7='Data Validation'!$D$2,-SUMIF('Monthly Cash Flow'!$F$2:$EG$2,'Commercial Lease'!AT$3,'Monthly Cash Flow'!$F$37:$EG$37)*'Rent Roll'!$T7,
IF('Rent Roll'!$S7='Data Validation'!$D$3,('Rent Roll'!$D7*'Rent Roll'!#REF!)+(MAX(-SUMIF($C$96:$C$98,'Data Validation'!$M$2,'Commercial Lease'!AT$96:AT$98)-'Rent Roll'!$V7,0)*'Rent Roll'!$T7),
IF('Rent Roll'!$S7='Data Validation'!$D$4,'Rent Roll'!$D7*'Rent Roll'!#REF!,
('Rent Roll'!$D7*'Rent Roll'!#REF!)+(SUM((MAX(--SUMIF($D$96:$D$98,'Data Validation'!$M$2,'Commercial Lease'!AT$96:AT$98)-'Rent Roll'!$V7,0)),
(MAX(-SUMIF('Monthly Cash Flow'!$F$2:$EG$2,'Commercial Lease'!AT$3,'Monthly Cash Flow'!$F$25:$EG$25)-'Rent Roll'!#REF!,0)),
(MAX(-SUMIF('Monthly Cash Flow'!$F$2:$EG$2,'Commercial Lease'!AT$3,'Monthly Cash Flow'!$F$26:$EG$36)-'Rent Roll'!#REF!,0)))*'Rent Roll'!$T7)))),"-"),"-")</f>
        <v>-</v>
      </c>
      <c r="AU41" s="227" t="str">
        <f>IF('Commercial Lease'!AU$4='Rent Roll'!$U7,
IF(OR(AND(AU$6&gt;'Rent Roll'!$K7,AU$6&lt;='Rent Roll'!$L7),AND(AU$6&gt;'Rent Roll'!$M21,AU$6&lt;='Rent Roll'!$N21)),
IF('Rent Roll'!$S7='Data Validation'!$D$2,-SUMIF('Monthly Cash Flow'!$F$2:$EG$2,'Commercial Lease'!AU$3,'Monthly Cash Flow'!$F$37:$EG$37)*'Rent Roll'!$T7,
IF('Rent Roll'!$S7='Data Validation'!$D$3,('Rent Roll'!$D7*'Rent Roll'!#REF!)+(MAX(-SUMIF($C$96:$C$98,'Data Validation'!$M$2,'Commercial Lease'!AU$96:AU$98)-'Rent Roll'!$V7,0)*'Rent Roll'!$T7),
IF('Rent Roll'!$S7='Data Validation'!$D$4,'Rent Roll'!$D7*'Rent Roll'!#REF!,
('Rent Roll'!$D7*'Rent Roll'!#REF!)+(SUM((MAX(--SUMIF($D$96:$D$98,'Data Validation'!$M$2,'Commercial Lease'!AU$96:AU$98)-'Rent Roll'!$V7,0)),
(MAX(-SUMIF('Monthly Cash Flow'!$F$2:$EG$2,'Commercial Lease'!AU$3,'Monthly Cash Flow'!$F$25:$EG$25)-'Rent Roll'!#REF!,0)),
(MAX(-SUMIF('Monthly Cash Flow'!$F$2:$EG$2,'Commercial Lease'!AU$3,'Monthly Cash Flow'!$F$26:$EG$36)-'Rent Roll'!#REF!,0)))*'Rent Roll'!$T7)))),"-"),"-")</f>
        <v>-</v>
      </c>
      <c r="AV41" s="227" t="e">
        <f>IF('Commercial Lease'!AV$4='Rent Roll'!$U7,
IF(OR(AND(AV$6&gt;'Rent Roll'!$K7,AV$6&lt;='Rent Roll'!$L7),AND(AV$6&gt;'Rent Roll'!$M21,AV$6&lt;='Rent Roll'!$N21)),
IF('Rent Roll'!$S7='Data Validation'!$D$2,-SUMIF('Monthly Cash Flow'!$F$2:$EG$2,'Commercial Lease'!AV$3,'Monthly Cash Flow'!$F$37:$EG$37)*'Rent Roll'!$T7,
IF('Rent Roll'!$S7='Data Validation'!$D$3,('Rent Roll'!$D7*'Rent Roll'!#REF!)+(MAX(-SUMIF($C$96:$C$98,'Data Validation'!$M$2,'Commercial Lease'!AV$96:AV$98)-'Rent Roll'!$V7,0)*'Rent Roll'!$T7),
IF('Rent Roll'!$S7='Data Validation'!$D$4,'Rent Roll'!$D7*'Rent Roll'!#REF!,
('Rent Roll'!$D7*'Rent Roll'!#REF!)+(SUM((MAX(--SUMIF($D$96:$D$98,'Data Validation'!$M$2,'Commercial Lease'!AV$96:AV$98)-'Rent Roll'!$V7,0)),
(MAX(-SUMIF('Monthly Cash Flow'!$F$2:$EG$2,'Commercial Lease'!AV$3,'Monthly Cash Flow'!$F$25:$EG$25)-'Rent Roll'!#REF!,0)),
(MAX(-SUMIF('Monthly Cash Flow'!$F$2:$EG$2,'Commercial Lease'!AV$3,'Monthly Cash Flow'!$F$26:$EG$36)-'Rent Roll'!#REF!,0)))*'Rent Roll'!$T7)))),"-"),"-")</f>
        <v>#REF!</v>
      </c>
      <c r="AW41" s="227" t="str">
        <f>IF('Commercial Lease'!AW$4='Rent Roll'!$U7,
IF(OR(AND(AW$6&gt;'Rent Roll'!$K7,AW$6&lt;='Rent Roll'!$L7),AND(AW$6&gt;'Rent Roll'!$M21,AW$6&lt;='Rent Roll'!$N21)),
IF('Rent Roll'!$S7='Data Validation'!$D$2,-SUMIF('Monthly Cash Flow'!$F$2:$EG$2,'Commercial Lease'!AW$3,'Monthly Cash Flow'!$F$37:$EG$37)*'Rent Roll'!$T7,
IF('Rent Roll'!$S7='Data Validation'!$D$3,('Rent Roll'!$D7*'Rent Roll'!#REF!)+(MAX(-SUMIF($C$96:$C$98,'Data Validation'!$M$2,'Commercial Lease'!AW$96:AW$98)-'Rent Roll'!$V7,0)*'Rent Roll'!$T7),
IF('Rent Roll'!$S7='Data Validation'!$D$4,'Rent Roll'!$D7*'Rent Roll'!#REF!,
('Rent Roll'!$D7*'Rent Roll'!#REF!)+(SUM((MAX(--SUMIF($D$96:$D$98,'Data Validation'!$M$2,'Commercial Lease'!AW$96:AW$98)-'Rent Roll'!$V7,0)),
(MAX(-SUMIF('Monthly Cash Flow'!$F$2:$EG$2,'Commercial Lease'!AW$3,'Monthly Cash Flow'!$F$25:$EG$25)-'Rent Roll'!#REF!,0)),
(MAX(-SUMIF('Monthly Cash Flow'!$F$2:$EG$2,'Commercial Lease'!AW$3,'Monthly Cash Flow'!$F$26:$EG$36)-'Rent Roll'!#REF!,0)))*'Rent Roll'!$T7)))),"-"),"-")</f>
        <v>-</v>
      </c>
      <c r="AX41" s="227" t="str">
        <f>IF('Commercial Lease'!AX$4='Rent Roll'!$U7,
IF(OR(AND(AX$6&gt;'Rent Roll'!$K7,AX$6&lt;='Rent Roll'!$L7),AND(AX$6&gt;'Rent Roll'!$M21,AX$6&lt;='Rent Roll'!$N21)),
IF('Rent Roll'!$S7='Data Validation'!$D$2,-SUMIF('Monthly Cash Flow'!$F$2:$EG$2,'Commercial Lease'!AX$3,'Monthly Cash Flow'!$F$37:$EG$37)*'Rent Roll'!$T7,
IF('Rent Roll'!$S7='Data Validation'!$D$3,('Rent Roll'!$D7*'Rent Roll'!#REF!)+(MAX(-SUMIF($C$96:$C$98,'Data Validation'!$M$2,'Commercial Lease'!AX$96:AX$98)-'Rent Roll'!$V7,0)*'Rent Roll'!$T7),
IF('Rent Roll'!$S7='Data Validation'!$D$4,'Rent Roll'!$D7*'Rent Roll'!#REF!,
('Rent Roll'!$D7*'Rent Roll'!#REF!)+(SUM((MAX(--SUMIF($D$96:$D$98,'Data Validation'!$M$2,'Commercial Lease'!AX$96:AX$98)-'Rent Roll'!$V7,0)),
(MAX(-SUMIF('Monthly Cash Flow'!$F$2:$EG$2,'Commercial Lease'!AX$3,'Monthly Cash Flow'!$F$25:$EG$25)-'Rent Roll'!#REF!,0)),
(MAX(-SUMIF('Monthly Cash Flow'!$F$2:$EG$2,'Commercial Lease'!AX$3,'Monthly Cash Flow'!$F$26:$EG$36)-'Rent Roll'!#REF!,0)))*'Rent Roll'!$T7)))),"-"),"-")</f>
        <v>-</v>
      </c>
      <c r="AY41" s="227" t="str">
        <f>IF('Commercial Lease'!AY$4='Rent Roll'!$U7,
IF(OR(AND(AY$6&gt;'Rent Roll'!$K7,AY$6&lt;='Rent Roll'!$L7),AND(AY$6&gt;'Rent Roll'!$M21,AY$6&lt;='Rent Roll'!$N21)),
IF('Rent Roll'!$S7='Data Validation'!$D$2,-SUMIF('Monthly Cash Flow'!$F$2:$EG$2,'Commercial Lease'!AY$3,'Monthly Cash Flow'!$F$37:$EG$37)*'Rent Roll'!$T7,
IF('Rent Roll'!$S7='Data Validation'!$D$3,('Rent Roll'!$D7*'Rent Roll'!#REF!)+(MAX(-SUMIF($C$96:$C$98,'Data Validation'!$M$2,'Commercial Lease'!AY$96:AY$98)-'Rent Roll'!$V7,0)*'Rent Roll'!$T7),
IF('Rent Roll'!$S7='Data Validation'!$D$4,'Rent Roll'!$D7*'Rent Roll'!#REF!,
('Rent Roll'!$D7*'Rent Roll'!#REF!)+(SUM((MAX(--SUMIF($D$96:$D$98,'Data Validation'!$M$2,'Commercial Lease'!AY$96:AY$98)-'Rent Roll'!$V7,0)),
(MAX(-SUMIF('Monthly Cash Flow'!$F$2:$EG$2,'Commercial Lease'!AY$3,'Monthly Cash Flow'!$F$25:$EG$25)-'Rent Roll'!#REF!,0)),
(MAX(-SUMIF('Monthly Cash Flow'!$F$2:$EG$2,'Commercial Lease'!AY$3,'Monthly Cash Flow'!$F$26:$EG$36)-'Rent Roll'!#REF!,0)))*'Rent Roll'!$T7)))),"-"),"-")</f>
        <v>-</v>
      </c>
      <c r="AZ41" s="227" t="str">
        <f>IF('Commercial Lease'!AZ$4='Rent Roll'!$U7,
IF(OR(AND(AZ$6&gt;'Rent Roll'!$K7,AZ$6&lt;='Rent Roll'!$L7),AND(AZ$6&gt;'Rent Roll'!$M21,AZ$6&lt;='Rent Roll'!$N21)),
IF('Rent Roll'!$S7='Data Validation'!$D$2,-SUMIF('Monthly Cash Flow'!$F$2:$EG$2,'Commercial Lease'!AZ$3,'Monthly Cash Flow'!$F$37:$EG$37)*'Rent Roll'!$T7,
IF('Rent Roll'!$S7='Data Validation'!$D$3,('Rent Roll'!$D7*'Rent Roll'!#REF!)+(MAX(-SUMIF($C$96:$C$98,'Data Validation'!$M$2,'Commercial Lease'!AZ$96:AZ$98)-'Rent Roll'!$V7,0)*'Rent Roll'!$T7),
IF('Rent Roll'!$S7='Data Validation'!$D$4,'Rent Roll'!$D7*'Rent Roll'!#REF!,
('Rent Roll'!$D7*'Rent Roll'!#REF!)+(SUM((MAX(--SUMIF($D$96:$D$98,'Data Validation'!$M$2,'Commercial Lease'!AZ$96:AZ$98)-'Rent Roll'!$V7,0)),
(MAX(-SUMIF('Monthly Cash Flow'!$F$2:$EG$2,'Commercial Lease'!AZ$3,'Monthly Cash Flow'!$F$25:$EG$25)-'Rent Roll'!#REF!,0)),
(MAX(-SUMIF('Monthly Cash Flow'!$F$2:$EG$2,'Commercial Lease'!AZ$3,'Monthly Cash Flow'!$F$26:$EG$36)-'Rent Roll'!#REF!,0)))*'Rent Roll'!$T7)))),"-"),"-")</f>
        <v>-</v>
      </c>
      <c r="BA41" s="227" t="str">
        <f>IF('Commercial Lease'!BA$4='Rent Roll'!$U7,
IF(OR(AND(BA$6&gt;'Rent Roll'!$K7,BA$6&lt;='Rent Roll'!$L7),AND(BA$6&gt;'Rent Roll'!$M21,BA$6&lt;='Rent Roll'!$N21)),
IF('Rent Roll'!$S7='Data Validation'!$D$2,-SUMIF('Monthly Cash Flow'!$F$2:$EG$2,'Commercial Lease'!BA$3,'Monthly Cash Flow'!$F$37:$EG$37)*'Rent Roll'!$T7,
IF('Rent Roll'!$S7='Data Validation'!$D$3,('Rent Roll'!$D7*'Rent Roll'!#REF!)+(MAX(-SUMIF($C$96:$C$98,'Data Validation'!$M$2,'Commercial Lease'!BA$96:BA$98)-'Rent Roll'!$V7,0)*'Rent Roll'!$T7),
IF('Rent Roll'!$S7='Data Validation'!$D$4,'Rent Roll'!$D7*'Rent Roll'!#REF!,
('Rent Roll'!$D7*'Rent Roll'!#REF!)+(SUM((MAX(--SUMIF($D$96:$D$98,'Data Validation'!$M$2,'Commercial Lease'!BA$96:BA$98)-'Rent Roll'!$V7,0)),
(MAX(-SUMIF('Monthly Cash Flow'!$F$2:$EG$2,'Commercial Lease'!BA$3,'Monthly Cash Flow'!$F$25:$EG$25)-'Rent Roll'!#REF!,0)),
(MAX(-SUMIF('Monthly Cash Flow'!$F$2:$EG$2,'Commercial Lease'!BA$3,'Monthly Cash Flow'!$F$26:$EG$36)-'Rent Roll'!#REF!,0)))*'Rent Roll'!$T7)))),"-"),"-")</f>
        <v>-</v>
      </c>
      <c r="BB41" s="227" t="str">
        <f>IF('Commercial Lease'!BB$4='Rent Roll'!$U7,
IF(OR(AND(BB$6&gt;'Rent Roll'!$K7,BB$6&lt;='Rent Roll'!$L7),AND(BB$6&gt;'Rent Roll'!$M21,BB$6&lt;='Rent Roll'!$N21)),
IF('Rent Roll'!$S7='Data Validation'!$D$2,-SUMIF('Monthly Cash Flow'!$F$2:$EG$2,'Commercial Lease'!BB$3,'Monthly Cash Flow'!$F$37:$EG$37)*'Rent Roll'!$T7,
IF('Rent Roll'!$S7='Data Validation'!$D$3,('Rent Roll'!$D7*'Rent Roll'!#REF!)+(MAX(-SUMIF($C$96:$C$98,'Data Validation'!$M$2,'Commercial Lease'!BB$96:BB$98)-'Rent Roll'!$V7,0)*'Rent Roll'!$T7),
IF('Rent Roll'!$S7='Data Validation'!$D$4,'Rent Roll'!$D7*'Rent Roll'!#REF!,
('Rent Roll'!$D7*'Rent Roll'!#REF!)+(SUM((MAX(--SUMIF($D$96:$D$98,'Data Validation'!$M$2,'Commercial Lease'!BB$96:BB$98)-'Rent Roll'!$V7,0)),
(MAX(-SUMIF('Monthly Cash Flow'!$F$2:$EG$2,'Commercial Lease'!BB$3,'Monthly Cash Flow'!$F$25:$EG$25)-'Rent Roll'!#REF!,0)),
(MAX(-SUMIF('Monthly Cash Flow'!$F$2:$EG$2,'Commercial Lease'!BB$3,'Monthly Cash Flow'!$F$26:$EG$36)-'Rent Roll'!#REF!,0)))*'Rent Roll'!$T7)))),"-"),"-")</f>
        <v>-</v>
      </c>
      <c r="BC41" s="227" t="str">
        <f>IF('Commercial Lease'!BC$4='Rent Roll'!$U7,
IF(OR(AND(BC$6&gt;'Rent Roll'!$K7,BC$6&lt;='Rent Roll'!$L7),AND(BC$6&gt;'Rent Roll'!$M21,BC$6&lt;='Rent Roll'!$N21)),
IF('Rent Roll'!$S7='Data Validation'!$D$2,-SUMIF('Monthly Cash Flow'!$F$2:$EG$2,'Commercial Lease'!BC$3,'Monthly Cash Flow'!$F$37:$EG$37)*'Rent Roll'!$T7,
IF('Rent Roll'!$S7='Data Validation'!$D$3,('Rent Roll'!$D7*'Rent Roll'!#REF!)+(MAX(-SUMIF($C$96:$C$98,'Data Validation'!$M$2,'Commercial Lease'!BC$96:BC$98)-'Rent Roll'!$V7,0)*'Rent Roll'!$T7),
IF('Rent Roll'!$S7='Data Validation'!$D$4,'Rent Roll'!$D7*'Rent Roll'!#REF!,
('Rent Roll'!$D7*'Rent Roll'!#REF!)+(SUM((MAX(--SUMIF($D$96:$D$98,'Data Validation'!$M$2,'Commercial Lease'!BC$96:BC$98)-'Rent Roll'!$V7,0)),
(MAX(-SUMIF('Monthly Cash Flow'!$F$2:$EG$2,'Commercial Lease'!BC$3,'Monthly Cash Flow'!$F$25:$EG$25)-'Rent Roll'!#REF!,0)),
(MAX(-SUMIF('Monthly Cash Flow'!$F$2:$EG$2,'Commercial Lease'!BC$3,'Monthly Cash Flow'!$F$26:$EG$36)-'Rent Roll'!#REF!,0)))*'Rent Roll'!$T7)))),"-"),"-")</f>
        <v>-</v>
      </c>
      <c r="BD41" s="227" t="str">
        <f>IF('Commercial Lease'!BD$4='Rent Roll'!$U7,
IF(OR(AND(BD$6&gt;'Rent Roll'!$K7,BD$6&lt;='Rent Roll'!$L7),AND(BD$6&gt;'Rent Roll'!$M21,BD$6&lt;='Rent Roll'!$N21)),
IF('Rent Roll'!$S7='Data Validation'!$D$2,-SUMIF('Monthly Cash Flow'!$F$2:$EG$2,'Commercial Lease'!BD$3,'Monthly Cash Flow'!$F$37:$EG$37)*'Rent Roll'!$T7,
IF('Rent Roll'!$S7='Data Validation'!$D$3,('Rent Roll'!$D7*'Rent Roll'!#REF!)+(MAX(-SUMIF($C$96:$C$98,'Data Validation'!$M$2,'Commercial Lease'!BD$96:BD$98)-'Rent Roll'!$V7,0)*'Rent Roll'!$T7),
IF('Rent Roll'!$S7='Data Validation'!$D$4,'Rent Roll'!$D7*'Rent Roll'!#REF!,
('Rent Roll'!$D7*'Rent Roll'!#REF!)+(SUM((MAX(--SUMIF($D$96:$D$98,'Data Validation'!$M$2,'Commercial Lease'!BD$96:BD$98)-'Rent Roll'!$V7,0)),
(MAX(-SUMIF('Monthly Cash Flow'!$F$2:$EG$2,'Commercial Lease'!BD$3,'Monthly Cash Flow'!$F$25:$EG$25)-'Rent Roll'!#REF!,0)),
(MAX(-SUMIF('Monthly Cash Flow'!$F$2:$EG$2,'Commercial Lease'!BD$3,'Monthly Cash Flow'!$F$26:$EG$36)-'Rent Roll'!#REF!,0)))*'Rent Roll'!$T7)))),"-"),"-")</f>
        <v>-</v>
      </c>
      <c r="BE41" s="227" t="str">
        <f>IF('Commercial Lease'!BE$4='Rent Roll'!$U7,
IF(OR(AND(BE$6&gt;'Rent Roll'!$K7,BE$6&lt;='Rent Roll'!$L7),AND(BE$6&gt;'Rent Roll'!$M21,BE$6&lt;='Rent Roll'!$N21)),
IF('Rent Roll'!$S7='Data Validation'!$D$2,-SUMIF('Monthly Cash Flow'!$F$2:$EG$2,'Commercial Lease'!BE$3,'Monthly Cash Flow'!$F$37:$EG$37)*'Rent Roll'!$T7,
IF('Rent Roll'!$S7='Data Validation'!$D$3,('Rent Roll'!$D7*'Rent Roll'!#REF!)+(MAX(-SUMIF($C$96:$C$98,'Data Validation'!$M$2,'Commercial Lease'!BE$96:BE$98)-'Rent Roll'!$V7,0)*'Rent Roll'!$T7),
IF('Rent Roll'!$S7='Data Validation'!$D$4,'Rent Roll'!$D7*'Rent Roll'!#REF!,
('Rent Roll'!$D7*'Rent Roll'!#REF!)+(SUM((MAX(--SUMIF($D$96:$D$98,'Data Validation'!$M$2,'Commercial Lease'!BE$96:BE$98)-'Rent Roll'!$V7,0)),
(MAX(-SUMIF('Monthly Cash Flow'!$F$2:$EG$2,'Commercial Lease'!BE$3,'Monthly Cash Flow'!$F$25:$EG$25)-'Rent Roll'!#REF!,0)),
(MAX(-SUMIF('Monthly Cash Flow'!$F$2:$EG$2,'Commercial Lease'!BE$3,'Monthly Cash Flow'!$F$26:$EG$36)-'Rent Roll'!#REF!,0)))*'Rent Roll'!$T7)))),"-"),"-")</f>
        <v>-</v>
      </c>
      <c r="BF41" s="227" t="str">
        <f>IF('Commercial Lease'!BF$4='Rent Roll'!$U7,
IF(OR(AND(BF$6&gt;'Rent Roll'!$K7,BF$6&lt;='Rent Roll'!$L7),AND(BF$6&gt;'Rent Roll'!$M21,BF$6&lt;='Rent Roll'!$N21)),
IF('Rent Roll'!$S7='Data Validation'!$D$2,-SUMIF('Monthly Cash Flow'!$F$2:$EG$2,'Commercial Lease'!BF$3,'Monthly Cash Flow'!$F$37:$EG$37)*'Rent Roll'!$T7,
IF('Rent Roll'!$S7='Data Validation'!$D$3,('Rent Roll'!$D7*'Rent Roll'!#REF!)+(MAX(-SUMIF($C$96:$C$98,'Data Validation'!$M$2,'Commercial Lease'!BF$96:BF$98)-'Rent Roll'!$V7,0)*'Rent Roll'!$T7),
IF('Rent Roll'!$S7='Data Validation'!$D$4,'Rent Roll'!$D7*'Rent Roll'!#REF!,
('Rent Roll'!$D7*'Rent Roll'!#REF!)+(SUM((MAX(--SUMIF($D$96:$D$98,'Data Validation'!$M$2,'Commercial Lease'!BF$96:BF$98)-'Rent Roll'!$V7,0)),
(MAX(-SUMIF('Monthly Cash Flow'!$F$2:$EG$2,'Commercial Lease'!BF$3,'Monthly Cash Flow'!$F$25:$EG$25)-'Rent Roll'!#REF!,0)),
(MAX(-SUMIF('Monthly Cash Flow'!$F$2:$EG$2,'Commercial Lease'!BF$3,'Monthly Cash Flow'!$F$26:$EG$36)-'Rent Roll'!#REF!,0)))*'Rent Roll'!$T7)))),"-"),"-")</f>
        <v>-</v>
      </c>
      <c r="BG41" s="227" t="str">
        <f>IF('Commercial Lease'!BG$4='Rent Roll'!$U7,
IF(OR(AND(BG$6&gt;'Rent Roll'!$K7,BG$6&lt;='Rent Roll'!$L7),AND(BG$6&gt;'Rent Roll'!$M21,BG$6&lt;='Rent Roll'!$N21)),
IF('Rent Roll'!$S7='Data Validation'!$D$2,-SUMIF('Monthly Cash Flow'!$F$2:$EG$2,'Commercial Lease'!BG$3,'Monthly Cash Flow'!$F$37:$EG$37)*'Rent Roll'!$T7,
IF('Rent Roll'!$S7='Data Validation'!$D$3,('Rent Roll'!$D7*'Rent Roll'!#REF!)+(MAX(-SUMIF($C$96:$C$98,'Data Validation'!$M$2,'Commercial Lease'!BG$96:BG$98)-'Rent Roll'!$V7,0)*'Rent Roll'!$T7),
IF('Rent Roll'!$S7='Data Validation'!$D$4,'Rent Roll'!$D7*'Rent Roll'!#REF!,
('Rent Roll'!$D7*'Rent Roll'!#REF!)+(SUM((MAX(--SUMIF($D$96:$D$98,'Data Validation'!$M$2,'Commercial Lease'!BG$96:BG$98)-'Rent Roll'!$V7,0)),
(MAX(-SUMIF('Monthly Cash Flow'!$F$2:$EG$2,'Commercial Lease'!BG$3,'Monthly Cash Flow'!$F$25:$EG$25)-'Rent Roll'!#REF!,0)),
(MAX(-SUMIF('Monthly Cash Flow'!$F$2:$EG$2,'Commercial Lease'!BG$3,'Monthly Cash Flow'!$F$26:$EG$36)-'Rent Roll'!#REF!,0)))*'Rent Roll'!$T7)))),"-"),"-")</f>
        <v>-</v>
      </c>
      <c r="BH41" s="227" t="e">
        <f>IF('Commercial Lease'!BH$4='Rent Roll'!$U7,
IF(OR(AND(BH$6&gt;'Rent Roll'!$K7,BH$6&lt;='Rent Roll'!$L7),AND(BH$6&gt;'Rent Roll'!$M21,BH$6&lt;='Rent Roll'!$N21)),
IF('Rent Roll'!$S7='Data Validation'!$D$2,-SUMIF('Monthly Cash Flow'!$F$2:$EG$2,'Commercial Lease'!BH$3,'Monthly Cash Flow'!$F$37:$EG$37)*'Rent Roll'!$T7,
IF('Rent Roll'!$S7='Data Validation'!$D$3,('Rent Roll'!$D7*'Rent Roll'!#REF!)+(MAX(-SUMIF($C$96:$C$98,'Data Validation'!$M$2,'Commercial Lease'!BH$96:BH$98)-'Rent Roll'!$V7,0)*'Rent Roll'!$T7),
IF('Rent Roll'!$S7='Data Validation'!$D$4,'Rent Roll'!$D7*'Rent Roll'!#REF!,
('Rent Roll'!$D7*'Rent Roll'!#REF!)+(SUM((MAX(--SUMIF($D$96:$D$98,'Data Validation'!$M$2,'Commercial Lease'!BH$96:BH$98)-'Rent Roll'!$V7,0)),
(MAX(-SUMIF('Monthly Cash Flow'!$F$2:$EG$2,'Commercial Lease'!BH$3,'Monthly Cash Flow'!$F$25:$EG$25)-'Rent Roll'!#REF!,0)),
(MAX(-SUMIF('Monthly Cash Flow'!$F$2:$EG$2,'Commercial Lease'!BH$3,'Monthly Cash Flow'!$F$26:$EG$36)-'Rent Roll'!#REF!,0)))*'Rent Roll'!$T7)))),"-"),"-")</f>
        <v>#REF!</v>
      </c>
      <c r="BI41" s="227" t="str">
        <f>IF('Commercial Lease'!BI$4='Rent Roll'!$U7,
IF(OR(AND(BI$6&gt;'Rent Roll'!$K7,BI$6&lt;='Rent Roll'!$L7),AND(BI$6&gt;'Rent Roll'!$M21,BI$6&lt;='Rent Roll'!$N21)),
IF('Rent Roll'!$S7='Data Validation'!$D$2,-SUMIF('Monthly Cash Flow'!$F$2:$EG$2,'Commercial Lease'!BI$3,'Monthly Cash Flow'!$F$37:$EG$37)*'Rent Roll'!$T7,
IF('Rent Roll'!$S7='Data Validation'!$D$3,('Rent Roll'!$D7*'Rent Roll'!#REF!)+(MAX(-SUMIF($C$96:$C$98,'Data Validation'!$M$2,'Commercial Lease'!BI$96:BI$98)-'Rent Roll'!$V7,0)*'Rent Roll'!$T7),
IF('Rent Roll'!$S7='Data Validation'!$D$4,'Rent Roll'!$D7*'Rent Roll'!#REF!,
('Rent Roll'!$D7*'Rent Roll'!#REF!)+(SUM((MAX(--SUMIF($D$96:$D$98,'Data Validation'!$M$2,'Commercial Lease'!BI$96:BI$98)-'Rent Roll'!$V7,0)),
(MAX(-SUMIF('Monthly Cash Flow'!$F$2:$EG$2,'Commercial Lease'!BI$3,'Monthly Cash Flow'!$F$25:$EG$25)-'Rent Roll'!#REF!,0)),
(MAX(-SUMIF('Monthly Cash Flow'!$F$2:$EG$2,'Commercial Lease'!BI$3,'Monthly Cash Flow'!$F$26:$EG$36)-'Rent Roll'!#REF!,0)))*'Rent Roll'!$T7)))),"-"),"-")</f>
        <v>-</v>
      </c>
      <c r="BJ41" s="227" t="str">
        <f>IF('Commercial Lease'!BJ$4='Rent Roll'!$U7,
IF(OR(AND(BJ$6&gt;'Rent Roll'!$K7,BJ$6&lt;='Rent Roll'!$L7),AND(BJ$6&gt;'Rent Roll'!$M21,BJ$6&lt;='Rent Roll'!$N21)),
IF('Rent Roll'!$S7='Data Validation'!$D$2,-SUMIF('Monthly Cash Flow'!$F$2:$EG$2,'Commercial Lease'!BJ$3,'Monthly Cash Flow'!$F$37:$EG$37)*'Rent Roll'!$T7,
IF('Rent Roll'!$S7='Data Validation'!$D$3,('Rent Roll'!$D7*'Rent Roll'!#REF!)+(MAX(-SUMIF($C$96:$C$98,'Data Validation'!$M$2,'Commercial Lease'!BJ$96:BJ$98)-'Rent Roll'!$V7,0)*'Rent Roll'!$T7),
IF('Rent Roll'!$S7='Data Validation'!$D$4,'Rent Roll'!$D7*'Rent Roll'!#REF!,
('Rent Roll'!$D7*'Rent Roll'!#REF!)+(SUM((MAX(--SUMIF($D$96:$D$98,'Data Validation'!$M$2,'Commercial Lease'!BJ$96:BJ$98)-'Rent Roll'!$V7,0)),
(MAX(-SUMIF('Monthly Cash Flow'!$F$2:$EG$2,'Commercial Lease'!BJ$3,'Monthly Cash Flow'!$F$25:$EG$25)-'Rent Roll'!#REF!,0)),
(MAX(-SUMIF('Monthly Cash Flow'!$F$2:$EG$2,'Commercial Lease'!BJ$3,'Monthly Cash Flow'!$F$26:$EG$36)-'Rent Roll'!#REF!,0)))*'Rent Roll'!$T7)))),"-"),"-")</f>
        <v>-</v>
      </c>
      <c r="BK41" s="227" t="str">
        <f>IF('Commercial Lease'!BK$4='Rent Roll'!$U7,
IF(OR(AND(BK$6&gt;'Rent Roll'!$K7,BK$6&lt;='Rent Roll'!$L7),AND(BK$6&gt;'Rent Roll'!$M21,BK$6&lt;='Rent Roll'!$N21)),
IF('Rent Roll'!$S7='Data Validation'!$D$2,-SUMIF('Monthly Cash Flow'!$F$2:$EG$2,'Commercial Lease'!BK$3,'Monthly Cash Flow'!$F$37:$EG$37)*'Rent Roll'!$T7,
IF('Rent Roll'!$S7='Data Validation'!$D$3,('Rent Roll'!$D7*'Rent Roll'!#REF!)+(MAX(-SUMIF($C$96:$C$98,'Data Validation'!$M$2,'Commercial Lease'!BK$96:BK$98)-'Rent Roll'!$V7,0)*'Rent Roll'!$T7),
IF('Rent Roll'!$S7='Data Validation'!$D$4,'Rent Roll'!$D7*'Rent Roll'!#REF!,
('Rent Roll'!$D7*'Rent Roll'!#REF!)+(SUM((MAX(--SUMIF($D$96:$D$98,'Data Validation'!$M$2,'Commercial Lease'!BK$96:BK$98)-'Rent Roll'!$V7,0)),
(MAX(-SUMIF('Monthly Cash Flow'!$F$2:$EG$2,'Commercial Lease'!BK$3,'Monthly Cash Flow'!$F$25:$EG$25)-'Rent Roll'!#REF!,0)),
(MAX(-SUMIF('Monthly Cash Flow'!$F$2:$EG$2,'Commercial Lease'!BK$3,'Monthly Cash Flow'!$F$26:$EG$36)-'Rent Roll'!#REF!,0)))*'Rent Roll'!$T7)))),"-"),"-")</f>
        <v>-</v>
      </c>
      <c r="BL41" s="227" t="str">
        <f>IF('Commercial Lease'!BL$4='Rent Roll'!$U7,
IF(OR(AND(BL$6&gt;'Rent Roll'!$K7,BL$6&lt;='Rent Roll'!$L7),AND(BL$6&gt;'Rent Roll'!$M21,BL$6&lt;='Rent Roll'!$N21)),
IF('Rent Roll'!$S7='Data Validation'!$D$2,-SUMIF('Monthly Cash Flow'!$F$2:$EG$2,'Commercial Lease'!BL$3,'Monthly Cash Flow'!$F$37:$EG$37)*'Rent Roll'!$T7,
IF('Rent Roll'!$S7='Data Validation'!$D$3,('Rent Roll'!$D7*'Rent Roll'!#REF!)+(MAX(-SUMIF($C$96:$C$98,'Data Validation'!$M$2,'Commercial Lease'!BL$96:BL$98)-'Rent Roll'!$V7,0)*'Rent Roll'!$T7),
IF('Rent Roll'!$S7='Data Validation'!$D$4,'Rent Roll'!$D7*'Rent Roll'!#REF!,
('Rent Roll'!$D7*'Rent Roll'!#REF!)+(SUM((MAX(--SUMIF($D$96:$D$98,'Data Validation'!$M$2,'Commercial Lease'!BL$96:BL$98)-'Rent Roll'!$V7,0)),
(MAX(-SUMIF('Monthly Cash Flow'!$F$2:$EG$2,'Commercial Lease'!BL$3,'Monthly Cash Flow'!$F$25:$EG$25)-'Rent Roll'!#REF!,0)),
(MAX(-SUMIF('Monthly Cash Flow'!$F$2:$EG$2,'Commercial Lease'!BL$3,'Monthly Cash Flow'!$F$26:$EG$36)-'Rent Roll'!#REF!,0)))*'Rent Roll'!$T7)))),"-"),"-")</f>
        <v>-</v>
      </c>
      <c r="BM41" s="227" t="str">
        <f>IF('Commercial Lease'!BM$4='Rent Roll'!$U7,
IF(OR(AND(BM$6&gt;'Rent Roll'!$K7,BM$6&lt;='Rent Roll'!$L7),AND(BM$6&gt;'Rent Roll'!$M21,BM$6&lt;='Rent Roll'!$N21)),
IF('Rent Roll'!$S7='Data Validation'!$D$2,-SUMIF('Monthly Cash Flow'!$F$2:$EG$2,'Commercial Lease'!BM$3,'Monthly Cash Flow'!$F$37:$EG$37)*'Rent Roll'!$T7,
IF('Rent Roll'!$S7='Data Validation'!$D$3,('Rent Roll'!$D7*'Rent Roll'!#REF!)+(MAX(-SUMIF($C$96:$C$98,'Data Validation'!$M$2,'Commercial Lease'!BM$96:BM$98)-'Rent Roll'!$V7,0)*'Rent Roll'!$T7),
IF('Rent Roll'!$S7='Data Validation'!$D$4,'Rent Roll'!$D7*'Rent Roll'!#REF!,
('Rent Roll'!$D7*'Rent Roll'!#REF!)+(SUM((MAX(--SUMIF($D$96:$D$98,'Data Validation'!$M$2,'Commercial Lease'!BM$96:BM$98)-'Rent Roll'!$V7,0)),
(MAX(-SUMIF('Monthly Cash Flow'!$F$2:$EG$2,'Commercial Lease'!BM$3,'Monthly Cash Flow'!$F$25:$EG$25)-'Rent Roll'!#REF!,0)),
(MAX(-SUMIF('Monthly Cash Flow'!$F$2:$EG$2,'Commercial Lease'!BM$3,'Monthly Cash Flow'!$F$26:$EG$36)-'Rent Roll'!#REF!,0)))*'Rent Roll'!$T7)))),"-"),"-")</f>
        <v>-</v>
      </c>
      <c r="BN41" s="227" t="str">
        <f>IF('Commercial Lease'!BN$4='Rent Roll'!$U7,
IF(OR(AND(BN$6&gt;'Rent Roll'!$K7,BN$6&lt;='Rent Roll'!$L7),AND(BN$6&gt;'Rent Roll'!$M21,BN$6&lt;='Rent Roll'!$N21)),
IF('Rent Roll'!$S7='Data Validation'!$D$2,-SUMIF('Monthly Cash Flow'!$F$2:$EG$2,'Commercial Lease'!BN$3,'Monthly Cash Flow'!$F$37:$EG$37)*'Rent Roll'!$T7,
IF('Rent Roll'!$S7='Data Validation'!$D$3,('Rent Roll'!$D7*'Rent Roll'!#REF!)+(MAX(-SUMIF($C$96:$C$98,'Data Validation'!$M$2,'Commercial Lease'!BN$96:BN$98)-'Rent Roll'!$V7,0)*'Rent Roll'!$T7),
IF('Rent Roll'!$S7='Data Validation'!$D$4,'Rent Roll'!$D7*'Rent Roll'!#REF!,
('Rent Roll'!$D7*'Rent Roll'!#REF!)+(SUM((MAX(--SUMIF($D$96:$D$98,'Data Validation'!$M$2,'Commercial Lease'!BN$96:BN$98)-'Rent Roll'!$V7,0)),
(MAX(-SUMIF('Monthly Cash Flow'!$F$2:$EG$2,'Commercial Lease'!BN$3,'Monthly Cash Flow'!$F$25:$EG$25)-'Rent Roll'!#REF!,0)),
(MAX(-SUMIF('Monthly Cash Flow'!$F$2:$EG$2,'Commercial Lease'!BN$3,'Monthly Cash Flow'!$F$26:$EG$36)-'Rent Roll'!#REF!,0)))*'Rent Roll'!$T7)))),"-"),"-")</f>
        <v>-</v>
      </c>
      <c r="BO41" s="227" t="str">
        <f>IF('Commercial Lease'!BO$4='Rent Roll'!$U7,
IF(OR(AND(BO$6&gt;'Rent Roll'!$K7,BO$6&lt;='Rent Roll'!$L7),AND(BO$6&gt;'Rent Roll'!$M21,BO$6&lt;='Rent Roll'!$N21)),
IF('Rent Roll'!$S7='Data Validation'!$D$2,-SUMIF('Monthly Cash Flow'!$F$2:$EG$2,'Commercial Lease'!BO$3,'Monthly Cash Flow'!$F$37:$EG$37)*'Rent Roll'!$T7,
IF('Rent Roll'!$S7='Data Validation'!$D$3,('Rent Roll'!$D7*'Rent Roll'!#REF!)+(MAX(-SUMIF($C$96:$C$98,'Data Validation'!$M$2,'Commercial Lease'!BO$96:BO$98)-'Rent Roll'!$V7,0)*'Rent Roll'!$T7),
IF('Rent Roll'!$S7='Data Validation'!$D$4,'Rent Roll'!$D7*'Rent Roll'!#REF!,
('Rent Roll'!$D7*'Rent Roll'!#REF!)+(SUM((MAX(--SUMIF($D$96:$D$98,'Data Validation'!$M$2,'Commercial Lease'!BO$96:BO$98)-'Rent Roll'!$V7,0)),
(MAX(-SUMIF('Monthly Cash Flow'!$F$2:$EG$2,'Commercial Lease'!BO$3,'Monthly Cash Flow'!$F$25:$EG$25)-'Rent Roll'!#REF!,0)),
(MAX(-SUMIF('Monthly Cash Flow'!$F$2:$EG$2,'Commercial Lease'!BO$3,'Monthly Cash Flow'!$F$26:$EG$36)-'Rent Roll'!#REF!,0)))*'Rent Roll'!$T7)))),"-"),"-")</f>
        <v>-</v>
      </c>
      <c r="BP41" s="227" t="str">
        <f>IF('Commercial Lease'!BP$4='Rent Roll'!$U7,
IF(OR(AND(BP$6&gt;'Rent Roll'!$K7,BP$6&lt;='Rent Roll'!$L7),AND(BP$6&gt;'Rent Roll'!$M21,BP$6&lt;='Rent Roll'!$N21)),
IF('Rent Roll'!$S7='Data Validation'!$D$2,-SUMIF('Monthly Cash Flow'!$F$2:$EG$2,'Commercial Lease'!BP$3,'Monthly Cash Flow'!$F$37:$EG$37)*'Rent Roll'!$T7,
IF('Rent Roll'!$S7='Data Validation'!$D$3,('Rent Roll'!$D7*'Rent Roll'!#REF!)+(MAX(-SUMIF($C$96:$C$98,'Data Validation'!$M$2,'Commercial Lease'!BP$96:BP$98)-'Rent Roll'!$V7,0)*'Rent Roll'!$T7),
IF('Rent Roll'!$S7='Data Validation'!$D$4,'Rent Roll'!$D7*'Rent Roll'!#REF!,
('Rent Roll'!$D7*'Rent Roll'!#REF!)+(SUM((MAX(--SUMIF($D$96:$D$98,'Data Validation'!$M$2,'Commercial Lease'!BP$96:BP$98)-'Rent Roll'!$V7,0)),
(MAX(-SUMIF('Monthly Cash Flow'!$F$2:$EG$2,'Commercial Lease'!BP$3,'Monthly Cash Flow'!$F$25:$EG$25)-'Rent Roll'!#REF!,0)),
(MAX(-SUMIF('Monthly Cash Flow'!$F$2:$EG$2,'Commercial Lease'!BP$3,'Monthly Cash Flow'!$F$26:$EG$36)-'Rent Roll'!#REF!,0)))*'Rent Roll'!$T7)))),"-"),"-")</f>
        <v>-</v>
      </c>
      <c r="BQ41" s="227" t="str">
        <f>IF('Commercial Lease'!BQ$4='Rent Roll'!$U7,
IF(OR(AND(BQ$6&gt;'Rent Roll'!$K7,BQ$6&lt;='Rent Roll'!$L7),AND(BQ$6&gt;'Rent Roll'!$M21,BQ$6&lt;='Rent Roll'!$N21)),
IF('Rent Roll'!$S7='Data Validation'!$D$2,-SUMIF('Monthly Cash Flow'!$F$2:$EG$2,'Commercial Lease'!BQ$3,'Monthly Cash Flow'!$F$37:$EG$37)*'Rent Roll'!$T7,
IF('Rent Roll'!$S7='Data Validation'!$D$3,('Rent Roll'!$D7*'Rent Roll'!#REF!)+(MAX(-SUMIF($C$96:$C$98,'Data Validation'!$M$2,'Commercial Lease'!BQ$96:BQ$98)-'Rent Roll'!$V7,0)*'Rent Roll'!$T7),
IF('Rent Roll'!$S7='Data Validation'!$D$4,'Rent Roll'!$D7*'Rent Roll'!#REF!,
('Rent Roll'!$D7*'Rent Roll'!#REF!)+(SUM((MAX(--SUMIF($D$96:$D$98,'Data Validation'!$M$2,'Commercial Lease'!BQ$96:BQ$98)-'Rent Roll'!$V7,0)),
(MAX(-SUMIF('Monthly Cash Flow'!$F$2:$EG$2,'Commercial Lease'!BQ$3,'Monthly Cash Flow'!$F$25:$EG$25)-'Rent Roll'!#REF!,0)),
(MAX(-SUMIF('Monthly Cash Flow'!$F$2:$EG$2,'Commercial Lease'!BQ$3,'Monthly Cash Flow'!$F$26:$EG$36)-'Rent Roll'!#REF!,0)))*'Rent Roll'!$T7)))),"-"),"-")</f>
        <v>-</v>
      </c>
      <c r="BR41" s="227" t="str">
        <f>IF('Commercial Lease'!BR$4='Rent Roll'!$U7,
IF(OR(AND(BR$6&gt;'Rent Roll'!$K7,BR$6&lt;='Rent Roll'!$L7),AND(BR$6&gt;'Rent Roll'!$M21,BR$6&lt;='Rent Roll'!$N21)),
IF('Rent Roll'!$S7='Data Validation'!$D$2,-SUMIF('Monthly Cash Flow'!$F$2:$EG$2,'Commercial Lease'!BR$3,'Monthly Cash Flow'!$F$37:$EG$37)*'Rent Roll'!$T7,
IF('Rent Roll'!$S7='Data Validation'!$D$3,('Rent Roll'!$D7*'Rent Roll'!#REF!)+(MAX(-SUMIF($C$96:$C$98,'Data Validation'!$M$2,'Commercial Lease'!BR$96:BR$98)-'Rent Roll'!$V7,0)*'Rent Roll'!$T7),
IF('Rent Roll'!$S7='Data Validation'!$D$4,'Rent Roll'!$D7*'Rent Roll'!#REF!,
('Rent Roll'!$D7*'Rent Roll'!#REF!)+(SUM((MAX(--SUMIF($D$96:$D$98,'Data Validation'!$M$2,'Commercial Lease'!BR$96:BR$98)-'Rent Roll'!$V7,0)),
(MAX(-SUMIF('Monthly Cash Flow'!$F$2:$EG$2,'Commercial Lease'!BR$3,'Monthly Cash Flow'!$F$25:$EG$25)-'Rent Roll'!#REF!,0)),
(MAX(-SUMIF('Monthly Cash Flow'!$F$2:$EG$2,'Commercial Lease'!BR$3,'Monthly Cash Flow'!$F$26:$EG$36)-'Rent Roll'!#REF!,0)))*'Rent Roll'!$T7)))),"-"),"-")</f>
        <v>-</v>
      </c>
      <c r="BS41" s="227" t="str">
        <f>IF('Commercial Lease'!BS$4='Rent Roll'!$U7,
IF(OR(AND(BS$6&gt;'Rent Roll'!$K7,BS$6&lt;='Rent Roll'!$L7),AND(BS$6&gt;'Rent Roll'!$M21,BS$6&lt;='Rent Roll'!$N21)),
IF('Rent Roll'!$S7='Data Validation'!$D$2,-SUMIF('Monthly Cash Flow'!$F$2:$EG$2,'Commercial Lease'!BS$3,'Monthly Cash Flow'!$F$37:$EG$37)*'Rent Roll'!$T7,
IF('Rent Roll'!$S7='Data Validation'!$D$3,('Rent Roll'!$D7*'Rent Roll'!#REF!)+(MAX(-SUMIF($C$96:$C$98,'Data Validation'!$M$2,'Commercial Lease'!BS$96:BS$98)-'Rent Roll'!$V7,0)*'Rent Roll'!$T7),
IF('Rent Roll'!$S7='Data Validation'!$D$4,'Rent Roll'!$D7*'Rent Roll'!#REF!,
('Rent Roll'!$D7*'Rent Roll'!#REF!)+(SUM((MAX(--SUMIF($D$96:$D$98,'Data Validation'!$M$2,'Commercial Lease'!BS$96:BS$98)-'Rent Roll'!$V7,0)),
(MAX(-SUMIF('Monthly Cash Flow'!$F$2:$EG$2,'Commercial Lease'!BS$3,'Monthly Cash Flow'!$F$25:$EG$25)-'Rent Roll'!#REF!,0)),
(MAX(-SUMIF('Monthly Cash Flow'!$F$2:$EG$2,'Commercial Lease'!BS$3,'Monthly Cash Flow'!$F$26:$EG$36)-'Rent Roll'!#REF!,0)))*'Rent Roll'!$T7)))),"-"),"-")</f>
        <v>-</v>
      </c>
      <c r="BT41" s="227" t="e">
        <f>IF('Commercial Lease'!BT$4='Rent Roll'!$U7,
IF(OR(AND(BT$6&gt;'Rent Roll'!$K7,BT$6&lt;='Rent Roll'!$L7),AND(BT$6&gt;'Rent Roll'!$M21,BT$6&lt;='Rent Roll'!$N21)),
IF('Rent Roll'!$S7='Data Validation'!$D$2,-SUMIF('Monthly Cash Flow'!$F$2:$EG$2,'Commercial Lease'!BT$3,'Monthly Cash Flow'!$F$37:$EG$37)*'Rent Roll'!$T7,
IF('Rent Roll'!$S7='Data Validation'!$D$3,('Rent Roll'!$D7*'Rent Roll'!#REF!)+(MAX(-SUMIF($C$96:$C$98,'Data Validation'!$M$2,'Commercial Lease'!BT$96:BT$98)-'Rent Roll'!$V7,0)*'Rent Roll'!$T7),
IF('Rent Roll'!$S7='Data Validation'!$D$4,'Rent Roll'!$D7*'Rent Roll'!#REF!,
('Rent Roll'!$D7*'Rent Roll'!#REF!)+(SUM((MAX(--SUMIF($D$96:$D$98,'Data Validation'!$M$2,'Commercial Lease'!BT$96:BT$98)-'Rent Roll'!$V7,0)),
(MAX(-SUMIF('Monthly Cash Flow'!$F$2:$EG$2,'Commercial Lease'!BT$3,'Monthly Cash Flow'!$F$25:$EG$25)-'Rent Roll'!#REF!,0)),
(MAX(-SUMIF('Monthly Cash Flow'!$F$2:$EG$2,'Commercial Lease'!BT$3,'Monthly Cash Flow'!$F$26:$EG$36)-'Rent Roll'!#REF!,0)))*'Rent Roll'!$T7)))),"-"),"-")</f>
        <v>#REF!</v>
      </c>
      <c r="BU41" s="227" t="str">
        <f>IF('Commercial Lease'!BU$4='Rent Roll'!$U7,
IF(OR(AND(BU$6&gt;'Rent Roll'!$K7,BU$6&lt;='Rent Roll'!$L7),AND(BU$6&gt;'Rent Roll'!$M21,BU$6&lt;='Rent Roll'!$N21)),
IF('Rent Roll'!$S7='Data Validation'!$D$2,-SUMIF('Monthly Cash Flow'!$F$2:$EG$2,'Commercial Lease'!BU$3,'Monthly Cash Flow'!$F$37:$EG$37)*'Rent Roll'!$T7,
IF('Rent Roll'!$S7='Data Validation'!$D$3,('Rent Roll'!$D7*'Rent Roll'!#REF!)+(MAX(-SUMIF($C$96:$C$98,'Data Validation'!$M$2,'Commercial Lease'!BU$96:BU$98)-'Rent Roll'!$V7,0)*'Rent Roll'!$T7),
IF('Rent Roll'!$S7='Data Validation'!$D$4,'Rent Roll'!$D7*'Rent Roll'!#REF!,
('Rent Roll'!$D7*'Rent Roll'!#REF!)+(SUM((MAX(--SUMIF($D$96:$D$98,'Data Validation'!$M$2,'Commercial Lease'!BU$96:BU$98)-'Rent Roll'!$V7,0)),
(MAX(-SUMIF('Monthly Cash Flow'!$F$2:$EG$2,'Commercial Lease'!BU$3,'Monthly Cash Flow'!$F$25:$EG$25)-'Rent Roll'!#REF!,0)),
(MAX(-SUMIF('Monthly Cash Flow'!$F$2:$EG$2,'Commercial Lease'!BU$3,'Monthly Cash Flow'!$F$26:$EG$36)-'Rent Roll'!#REF!,0)))*'Rent Roll'!$T7)))),"-"),"-")</f>
        <v>-</v>
      </c>
      <c r="BV41" s="227" t="str">
        <f>IF('Commercial Lease'!BV$4='Rent Roll'!$U7,
IF(OR(AND(BV$6&gt;'Rent Roll'!$K7,BV$6&lt;='Rent Roll'!$L7),AND(BV$6&gt;'Rent Roll'!$M21,BV$6&lt;='Rent Roll'!$N21)),
IF('Rent Roll'!$S7='Data Validation'!$D$2,-SUMIF('Monthly Cash Flow'!$F$2:$EG$2,'Commercial Lease'!BV$3,'Monthly Cash Flow'!$F$37:$EG$37)*'Rent Roll'!$T7,
IF('Rent Roll'!$S7='Data Validation'!$D$3,('Rent Roll'!$D7*'Rent Roll'!#REF!)+(MAX(-SUMIF($C$96:$C$98,'Data Validation'!$M$2,'Commercial Lease'!BV$96:BV$98)-'Rent Roll'!$V7,0)*'Rent Roll'!$T7),
IF('Rent Roll'!$S7='Data Validation'!$D$4,'Rent Roll'!$D7*'Rent Roll'!#REF!,
('Rent Roll'!$D7*'Rent Roll'!#REF!)+(SUM((MAX(--SUMIF($D$96:$D$98,'Data Validation'!$M$2,'Commercial Lease'!BV$96:BV$98)-'Rent Roll'!$V7,0)),
(MAX(-SUMIF('Monthly Cash Flow'!$F$2:$EG$2,'Commercial Lease'!BV$3,'Monthly Cash Flow'!$F$25:$EG$25)-'Rent Roll'!#REF!,0)),
(MAX(-SUMIF('Monthly Cash Flow'!$F$2:$EG$2,'Commercial Lease'!BV$3,'Monthly Cash Flow'!$F$26:$EG$36)-'Rent Roll'!#REF!,0)))*'Rent Roll'!$T7)))),"-"),"-")</f>
        <v>-</v>
      </c>
      <c r="BW41" s="227" t="str">
        <f>IF('Commercial Lease'!BW$4='Rent Roll'!$U7,
IF(OR(AND(BW$6&gt;'Rent Roll'!$K7,BW$6&lt;='Rent Roll'!$L7),AND(BW$6&gt;'Rent Roll'!$M21,BW$6&lt;='Rent Roll'!$N21)),
IF('Rent Roll'!$S7='Data Validation'!$D$2,-SUMIF('Monthly Cash Flow'!$F$2:$EG$2,'Commercial Lease'!BW$3,'Monthly Cash Flow'!$F$37:$EG$37)*'Rent Roll'!$T7,
IF('Rent Roll'!$S7='Data Validation'!$D$3,('Rent Roll'!$D7*'Rent Roll'!#REF!)+(MAX(-SUMIF($C$96:$C$98,'Data Validation'!$M$2,'Commercial Lease'!BW$96:BW$98)-'Rent Roll'!$V7,0)*'Rent Roll'!$T7),
IF('Rent Roll'!$S7='Data Validation'!$D$4,'Rent Roll'!$D7*'Rent Roll'!#REF!,
('Rent Roll'!$D7*'Rent Roll'!#REF!)+(SUM((MAX(--SUMIF($D$96:$D$98,'Data Validation'!$M$2,'Commercial Lease'!BW$96:BW$98)-'Rent Roll'!$V7,0)),
(MAX(-SUMIF('Monthly Cash Flow'!$F$2:$EG$2,'Commercial Lease'!BW$3,'Monthly Cash Flow'!$F$25:$EG$25)-'Rent Roll'!#REF!,0)),
(MAX(-SUMIF('Monthly Cash Flow'!$F$2:$EG$2,'Commercial Lease'!BW$3,'Monthly Cash Flow'!$F$26:$EG$36)-'Rent Roll'!#REF!,0)))*'Rent Roll'!$T7)))),"-"),"-")</f>
        <v>-</v>
      </c>
      <c r="BX41" s="227" t="str">
        <f>IF('Commercial Lease'!BX$4='Rent Roll'!$U7,
IF(OR(AND(BX$6&gt;'Rent Roll'!$K7,BX$6&lt;='Rent Roll'!$L7),AND(BX$6&gt;'Rent Roll'!$M21,BX$6&lt;='Rent Roll'!$N21)),
IF('Rent Roll'!$S7='Data Validation'!$D$2,-SUMIF('Monthly Cash Flow'!$F$2:$EG$2,'Commercial Lease'!BX$3,'Monthly Cash Flow'!$F$37:$EG$37)*'Rent Roll'!$T7,
IF('Rent Roll'!$S7='Data Validation'!$D$3,('Rent Roll'!$D7*'Rent Roll'!#REF!)+(MAX(-SUMIF($C$96:$C$98,'Data Validation'!$M$2,'Commercial Lease'!BX$96:BX$98)-'Rent Roll'!$V7,0)*'Rent Roll'!$T7),
IF('Rent Roll'!$S7='Data Validation'!$D$4,'Rent Roll'!$D7*'Rent Roll'!#REF!,
('Rent Roll'!$D7*'Rent Roll'!#REF!)+(SUM((MAX(--SUMIF($D$96:$D$98,'Data Validation'!$M$2,'Commercial Lease'!BX$96:BX$98)-'Rent Roll'!$V7,0)),
(MAX(-SUMIF('Monthly Cash Flow'!$F$2:$EG$2,'Commercial Lease'!BX$3,'Monthly Cash Flow'!$F$25:$EG$25)-'Rent Roll'!#REF!,0)),
(MAX(-SUMIF('Monthly Cash Flow'!$F$2:$EG$2,'Commercial Lease'!BX$3,'Monthly Cash Flow'!$F$26:$EG$36)-'Rent Roll'!#REF!,0)))*'Rent Roll'!$T7)))),"-"),"-")</f>
        <v>-</v>
      </c>
      <c r="BY41" s="227" t="str">
        <f>IF('Commercial Lease'!BY$4='Rent Roll'!$U7,
IF(OR(AND(BY$6&gt;'Rent Roll'!$K7,BY$6&lt;='Rent Roll'!$L7),AND(BY$6&gt;'Rent Roll'!$M21,BY$6&lt;='Rent Roll'!$N21)),
IF('Rent Roll'!$S7='Data Validation'!$D$2,-SUMIF('Monthly Cash Flow'!$F$2:$EG$2,'Commercial Lease'!BY$3,'Monthly Cash Flow'!$F$37:$EG$37)*'Rent Roll'!$T7,
IF('Rent Roll'!$S7='Data Validation'!$D$3,('Rent Roll'!$D7*'Rent Roll'!#REF!)+(MAX(-SUMIF($C$96:$C$98,'Data Validation'!$M$2,'Commercial Lease'!BY$96:BY$98)-'Rent Roll'!$V7,0)*'Rent Roll'!$T7),
IF('Rent Roll'!$S7='Data Validation'!$D$4,'Rent Roll'!$D7*'Rent Roll'!#REF!,
('Rent Roll'!$D7*'Rent Roll'!#REF!)+(SUM((MAX(--SUMIF($D$96:$D$98,'Data Validation'!$M$2,'Commercial Lease'!BY$96:BY$98)-'Rent Roll'!$V7,0)),
(MAX(-SUMIF('Monthly Cash Flow'!$F$2:$EG$2,'Commercial Lease'!BY$3,'Monthly Cash Flow'!$F$25:$EG$25)-'Rent Roll'!#REF!,0)),
(MAX(-SUMIF('Monthly Cash Flow'!$F$2:$EG$2,'Commercial Lease'!BY$3,'Monthly Cash Flow'!$F$26:$EG$36)-'Rent Roll'!#REF!,0)))*'Rent Roll'!$T7)))),"-"),"-")</f>
        <v>-</v>
      </c>
      <c r="BZ41" s="227" t="str">
        <f>IF('Commercial Lease'!BZ$4='Rent Roll'!$U7,
IF(OR(AND(BZ$6&gt;'Rent Roll'!$K7,BZ$6&lt;='Rent Roll'!$L7),AND(BZ$6&gt;'Rent Roll'!$M21,BZ$6&lt;='Rent Roll'!$N21)),
IF('Rent Roll'!$S7='Data Validation'!$D$2,-SUMIF('Monthly Cash Flow'!$F$2:$EG$2,'Commercial Lease'!BZ$3,'Monthly Cash Flow'!$F$37:$EG$37)*'Rent Roll'!$T7,
IF('Rent Roll'!$S7='Data Validation'!$D$3,('Rent Roll'!$D7*'Rent Roll'!#REF!)+(MAX(-SUMIF($C$96:$C$98,'Data Validation'!$M$2,'Commercial Lease'!BZ$96:BZ$98)-'Rent Roll'!$V7,0)*'Rent Roll'!$T7),
IF('Rent Roll'!$S7='Data Validation'!$D$4,'Rent Roll'!$D7*'Rent Roll'!#REF!,
('Rent Roll'!$D7*'Rent Roll'!#REF!)+(SUM((MAX(--SUMIF($D$96:$D$98,'Data Validation'!$M$2,'Commercial Lease'!BZ$96:BZ$98)-'Rent Roll'!$V7,0)),
(MAX(-SUMIF('Monthly Cash Flow'!$F$2:$EG$2,'Commercial Lease'!BZ$3,'Monthly Cash Flow'!$F$25:$EG$25)-'Rent Roll'!#REF!,0)),
(MAX(-SUMIF('Monthly Cash Flow'!$F$2:$EG$2,'Commercial Lease'!BZ$3,'Monthly Cash Flow'!$F$26:$EG$36)-'Rent Roll'!#REF!,0)))*'Rent Roll'!$T7)))),"-"),"-")</f>
        <v>-</v>
      </c>
      <c r="CA41" s="227" t="str">
        <f>IF('Commercial Lease'!CA$4='Rent Roll'!$U7,
IF(OR(AND(CA$6&gt;'Rent Roll'!$K7,CA$6&lt;='Rent Roll'!$L7),AND(CA$6&gt;'Rent Roll'!$M21,CA$6&lt;='Rent Roll'!$N21)),
IF('Rent Roll'!$S7='Data Validation'!$D$2,-SUMIF('Monthly Cash Flow'!$F$2:$EG$2,'Commercial Lease'!CA$3,'Monthly Cash Flow'!$F$37:$EG$37)*'Rent Roll'!$T7,
IF('Rent Roll'!$S7='Data Validation'!$D$3,('Rent Roll'!$D7*'Rent Roll'!#REF!)+(MAX(-SUMIF($C$96:$C$98,'Data Validation'!$M$2,'Commercial Lease'!CA$96:CA$98)-'Rent Roll'!$V7,0)*'Rent Roll'!$T7),
IF('Rent Roll'!$S7='Data Validation'!$D$4,'Rent Roll'!$D7*'Rent Roll'!#REF!,
('Rent Roll'!$D7*'Rent Roll'!#REF!)+(SUM((MAX(--SUMIF($D$96:$D$98,'Data Validation'!$M$2,'Commercial Lease'!CA$96:CA$98)-'Rent Roll'!$V7,0)),
(MAX(-SUMIF('Monthly Cash Flow'!$F$2:$EG$2,'Commercial Lease'!CA$3,'Monthly Cash Flow'!$F$25:$EG$25)-'Rent Roll'!#REF!,0)),
(MAX(-SUMIF('Monthly Cash Flow'!$F$2:$EG$2,'Commercial Lease'!CA$3,'Monthly Cash Flow'!$F$26:$EG$36)-'Rent Roll'!#REF!,0)))*'Rent Roll'!$T7)))),"-"),"-")</f>
        <v>-</v>
      </c>
      <c r="CB41" s="227" t="str">
        <f>IF('Commercial Lease'!CB$4='Rent Roll'!$U7,
IF(OR(AND(CB$6&gt;'Rent Roll'!$K7,CB$6&lt;='Rent Roll'!$L7),AND(CB$6&gt;'Rent Roll'!$M21,CB$6&lt;='Rent Roll'!$N21)),
IF('Rent Roll'!$S7='Data Validation'!$D$2,-SUMIF('Monthly Cash Flow'!$F$2:$EG$2,'Commercial Lease'!CB$3,'Monthly Cash Flow'!$F$37:$EG$37)*'Rent Roll'!$T7,
IF('Rent Roll'!$S7='Data Validation'!$D$3,('Rent Roll'!$D7*'Rent Roll'!#REF!)+(MAX(-SUMIF($C$96:$C$98,'Data Validation'!$M$2,'Commercial Lease'!CB$96:CB$98)-'Rent Roll'!$V7,0)*'Rent Roll'!$T7),
IF('Rent Roll'!$S7='Data Validation'!$D$4,'Rent Roll'!$D7*'Rent Roll'!#REF!,
('Rent Roll'!$D7*'Rent Roll'!#REF!)+(SUM((MAX(--SUMIF($D$96:$D$98,'Data Validation'!$M$2,'Commercial Lease'!CB$96:CB$98)-'Rent Roll'!$V7,0)),
(MAX(-SUMIF('Monthly Cash Flow'!$F$2:$EG$2,'Commercial Lease'!CB$3,'Monthly Cash Flow'!$F$25:$EG$25)-'Rent Roll'!#REF!,0)),
(MAX(-SUMIF('Monthly Cash Flow'!$F$2:$EG$2,'Commercial Lease'!CB$3,'Monthly Cash Flow'!$F$26:$EG$36)-'Rent Roll'!#REF!,0)))*'Rent Roll'!$T7)))),"-"),"-")</f>
        <v>-</v>
      </c>
      <c r="CC41" s="227" t="str">
        <f>IF('Commercial Lease'!CC$4='Rent Roll'!$U7,
IF(OR(AND(CC$6&gt;'Rent Roll'!$K7,CC$6&lt;='Rent Roll'!$L7),AND(CC$6&gt;'Rent Roll'!$M21,CC$6&lt;='Rent Roll'!$N21)),
IF('Rent Roll'!$S7='Data Validation'!$D$2,-SUMIF('Monthly Cash Flow'!$F$2:$EG$2,'Commercial Lease'!CC$3,'Monthly Cash Flow'!$F$37:$EG$37)*'Rent Roll'!$T7,
IF('Rent Roll'!$S7='Data Validation'!$D$3,('Rent Roll'!$D7*'Rent Roll'!#REF!)+(MAX(-SUMIF($C$96:$C$98,'Data Validation'!$M$2,'Commercial Lease'!CC$96:CC$98)-'Rent Roll'!$V7,0)*'Rent Roll'!$T7),
IF('Rent Roll'!$S7='Data Validation'!$D$4,'Rent Roll'!$D7*'Rent Roll'!#REF!,
('Rent Roll'!$D7*'Rent Roll'!#REF!)+(SUM((MAX(--SUMIF($D$96:$D$98,'Data Validation'!$M$2,'Commercial Lease'!CC$96:CC$98)-'Rent Roll'!$V7,0)),
(MAX(-SUMIF('Monthly Cash Flow'!$F$2:$EG$2,'Commercial Lease'!CC$3,'Monthly Cash Flow'!$F$25:$EG$25)-'Rent Roll'!#REF!,0)),
(MAX(-SUMIF('Monthly Cash Flow'!$F$2:$EG$2,'Commercial Lease'!CC$3,'Monthly Cash Flow'!$F$26:$EG$36)-'Rent Roll'!#REF!,0)))*'Rent Roll'!$T7)))),"-"),"-")</f>
        <v>-</v>
      </c>
      <c r="CD41" s="227" t="str">
        <f>IF('Commercial Lease'!CD$4='Rent Roll'!$U7,
IF(OR(AND(CD$6&gt;'Rent Roll'!$K7,CD$6&lt;='Rent Roll'!$L7),AND(CD$6&gt;'Rent Roll'!$M21,CD$6&lt;='Rent Roll'!$N21)),
IF('Rent Roll'!$S7='Data Validation'!$D$2,-SUMIF('Monthly Cash Flow'!$F$2:$EG$2,'Commercial Lease'!CD$3,'Monthly Cash Flow'!$F$37:$EG$37)*'Rent Roll'!$T7,
IF('Rent Roll'!$S7='Data Validation'!$D$3,('Rent Roll'!$D7*'Rent Roll'!#REF!)+(MAX(-SUMIF($C$96:$C$98,'Data Validation'!$M$2,'Commercial Lease'!CD$96:CD$98)-'Rent Roll'!$V7,0)*'Rent Roll'!$T7),
IF('Rent Roll'!$S7='Data Validation'!$D$4,'Rent Roll'!$D7*'Rent Roll'!#REF!,
('Rent Roll'!$D7*'Rent Roll'!#REF!)+(SUM((MAX(--SUMIF($D$96:$D$98,'Data Validation'!$M$2,'Commercial Lease'!CD$96:CD$98)-'Rent Roll'!$V7,0)),
(MAX(-SUMIF('Monthly Cash Flow'!$F$2:$EG$2,'Commercial Lease'!CD$3,'Monthly Cash Flow'!$F$25:$EG$25)-'Rent Roll'!#REF!,0)),
(MAX(-SUMIF('Monthly Cash Flow'!$F$2:$EG$2,'Commercial Lease'!CD$3,'Monthly Cash Flow'!$F$26:$EG$36)-'Rent Roll'!#REF!,0)))*'Rent Roll'!$T7)))),"-"),"-")</f>
        <v>-</v>
      </c>
      <c r="CE41" s="227" t="str">
        <f>IF('Commercial Lease'!CE$4='Rent Roll'!$U7,
IF(OR(AND(CE$6&gt;'Rent Roll'!$K7,CE$6&lt;='Rent Roll'!$L7),AND(CE$6&gt;'Rent Roll'!$M21,CE$6&lt;='Rent Roll'!$N21)),
IF('Rent Roll'!$S7='Data Validation'!$D$2,-SUMIF('Monthly Cash Flow'!$F$2:$EG$2,'Commercial Lease'!CE$3,'Monthly Cash Flow'!$F$37:$EG$37)*'Rent Roll'!$T7,
IF('Rent Roll'!$S7='Data Validation'!$D$3,('Rent Roll'!$D7*'Rent Roll'!#REF!)+(MAX(-SUMIF($C$96:$C$98,'Data Validation'!$M$2,'Commercial Lease'!CE$96:CE$98)-'Rent Roll'!$V7,0)*'Rent Roll'!$T7),
IF('Rent Roll'!$S7='Data Validation'!$D$4,'Rent Roll'!$D7*'Rent Roll'!#REF!,
('Rent Roll'!$D7*'Rent Roll'!#REF!)+(SUM((MAX(--SUMIF($D$96:$D$98,'Data Validation'!$M$2,'Commercial Lease'!CE$96:CE$98)-'Rent Roll'!$V7,0)),
(MAX(-SUMIF('Monthly Cash Flow'!$F$2:$EG$2,'Commercial Lease'!CE$3,'Monthly Cash Flow'!$F$25:$EG$25)-'Rent Roll'!#REF!,0)),
(MAX(-SUMIF('Monthly Cash Flow'!$F$2:$EG$2,'Commercial Lease'!CE$3,'Monthly Cash Flow'!$F$26:$EG$36)-'Rent Roll'!#REF!,0)))*'Rent Roll'!$T7)))),"-"),"-")</f>
        <v>-</v>
      </c>
      <c r="CF41" s="227" t="e">
        <f>IF('Commercial Lease'!CF$4='Rent Roll'!$U7,
IF(OR(AND(CF$6&gt;'Rent Roll'!$K7,CF$6&lt;='Rent Roll'!$L7),AND(CF$6&gt;'Rent Roll'!$M21,CF$6&lt;='Rent Roll'!$N21)),
IF('Rent Roll'!$S7='Data Validation'!$D$2,-SUMIF('Monthly Cash Flow'!$F$2:$EG$2,'Commercial Lease'!CF$3,'Monthly Cash Flow'!$F$37:$EG$37)*'Rent Roll'!$T7,
IF('Rent Roll'!$S7='Data Validation'!$D$3,('Rent Roll'!$D7*'Rent Roll'!#REF!)+(MAX(-SUMIF($C$96:$C$98,'Data Validation'!$M$2,'Commercial Lease'!CF$96:CF$98)-'Rent Roll'!$V7,0)*'Rent Roll'!$T7),
IF('Rent Roll'!$S7='Data Validation'!$D$4,'Rent Roll'!$D7*'Rent Roll'!#REF!,
('Rent Roll'!$D7*'Rent Roll'!#REF!)+(SUM((MAX(--SUMIF($D$96:$D$98,'Data Validation'!$M$2,'Commercial Lease'!CF$96:CF$98)-'Rent Roll'!$V7,0)),
(MAX(-SUMIF('Monthly Cash Flow'!$F$2:$EG$2,'Commercial Lease'!CF$3,'Monthly Cash Flow'!$F$25:$EG$25)-'Rent Roll'!#REF!,0)),
(MAX(-SUMIF('Monthly Cash Flow'!$F$2:$EG$2,'Commercial Lease'!CF$3,'Monthly Cash Flow'!$F$26:$EG$36)-'Rent Roll'!#REF!,0)))*'Rent Roll'!$T7)))),"-"),"-")</f>
        <v>#REF!</v>
      </c>
      <c r="CG41" s="227" t="str">
        <f>IF('Commercial Lease'!CG$4='Rent Roll'!$U7,
IF(OR(AND(CG$6&gt;'Rent Roll'!$K7,CG$6&lt;='Rent Roll'!$L7),AND(CG$6&gt;'Rent Roll'!$M21,CG$6&lt;='Rent Roll'!$N21)),
IF('Rent Roll'!$S7='Data Validation'!$D$2,-SUMIF('Monthly Cash Flow'!$F$2:$EG$2,'Commercial Lease'!CG$3,'Monthly Cash Flow'!$F$37:$EG$37)*'Rent Roll'!$T7,
IF('Rent Roll'!$S7='Data Validation'!$D$3,('Rent Roll'!$D7*'Rent Roll'!#REF!)+(MAX(-SUMIF($C$96:$C$98,'Data Validation'!$M$2,'Commercial Lease'!CG$96:CG$98)-'Rent Roll'!$V7,0)*'Rent Roll'!$T7),
IF('Rent Roll'!$S7='Data Validation'!$D$4,'Rent Roll'!$D7*'Rent Roll'!#REF!,
('Rent Roll'!$D7*'Rent Roll'!#REF!)+(SUM((MAX(--SUMIF($D$96:$D$98,'Data Validation'!$M$2,'Commercial Lease'!CG$96:CG$98)-'Rent Roll'!$V7,0)),
(MAX(-SUMIF('Monthly Cash Flow'!$F$2:$EG$2,'Commercial Lease'!CG$3,'Monthly Cash Flow'!$F$25:$EG$25)-'Rent Roll'!#REF!,0)),
(MAX(-SUMIF('Monthly Cash Flow'!$F$2:$EG$2,'Commercial Lease'!CG$3,'Monthly Cash Flow'!$F$26:$EG$36)-'Rent Roll'!#REF!,0)))*'Rent Roll'!$T7)))),"-"),"-")</f>
        <v>-</v>
      </c>
      <c r="CH41" s="227" t="str">
        <f>IF('Commercial Lease'!CH$4='Rent Roll'!$U7,
IF(OR(AND(CH$6&gt;'Rent Roll'!$K7,CH$6&lt;='Rent Roll'!$L7),AND(CH$6&gt;'Rent Roll'!$M21,CH$6&lt;='Rent Roll'!$N21)),
IF('Rent Roll'!$S7='Data Validation'!$D$2,-SUMIF('Monthly Cash Flow'!$F$2:$EG$2,'Commercial Lease'!CH$3,'Monthly Cash Flow'!$F$37:$EG$37)*'Rent Roll'!$T7,
IF('Rent Roll'!$S7='Data Validation'!$D$3,('Rent Roll'!$D7*'Rent Roll'!#REF!)+(MAX(-SUMIF($C$96:$C$98,'Data Validation'!$M$2,'Commercial Lease'!CH$96:CH$98)-'Rent Roll'!$V7,0)*'Rent Roll'!$T7),
IF('Rent Roll'!$S7='Data Validation'!$D$4,'Rent Roll'!$D7*'Rent Roll'!#REF!,
('Rent Roll'!$D7*'Rent Roll'!#REF!)+(SUM((MAX(--SUMIF($D$96:$D$98,'Data Validation'!$M$2,'Commercial Lease'!CH$96:CH$98)-'Rent Roll'!$V7,0)),
(MAX(-SUMIF('Monthly Cash Flow'!$F$2:$EG$2,'Commercial Lease'!CH$3,'Monthly Cash Flow'!$F$25:$EG$25)-'Rent Roll'!#REF!,0)),
(MAX(-SUMIF('Monthly Cash Flow'!$F$2:$EG$2,'Commercial Lease'!CH$3,'Monthly Cash Flow'!$F$26:$EG$36)-'Rent Roll'!#REF!,0)))*'Rent Roll'!$T7)))),"-"),"-")</f>
        <v>-</v>
      </c>
      <c r="CI41" s="227" t="str">
        <f>IF('Commercial Lease'!CI$4='Rent Roll'!$U7,
IF(OR(AND(CI$6&gt;'Rent Roll'!$K7,CI$6&lt;='Rent Roll'!$L7),AND(CI$6&gt;'Rent Roll'!$M21,CI$6&lt;='Rent Roll'!$N21)),
IF('Rent Roll'!$S7='Data Validation'!$D$2,-SUMIF('Monthly Cash Flow'!$F$2:$EG$2,'Commercial Lease'!CI$3,'Monthly Cash Flow'!$F$37:$EG$37)*'Rent Roll'!$T7,
IF('Rent Roll'!$S7='Data Validation'!$D$3,('Rent Roll'!$D7*'Rent Roll'!#REF!)+(MAX(-SUMIF($C$96:$C$98,'Data Validation'!$M$2,'Commercial Lease'!CI$96:CI$98)-'Rent Roll'!$V7,0)*'Rent Roll'!$T7),
IF('Rent Roll'!$S7='Data Validation'!$D$4,'Rent Roll'!$D7*'Rent Roll'!#REF!,
('Rent Roll'!$D7*'Rent Roll'!#REF!)+(SUM((MAX(--SUMIF($D$96:$D$98,'Data Validation'!$M$2,'Commercial Lease'!CI$96:CI$98)-'Rent Roll'!$V7,0)),
(MAX(-SUMIF('Monthly Cash Flow'!$F$2:$EG$2,'Commercial Lease'!CI$3,'Monthly Cash Flow'!$F$25:$EG$25)-'Rent Roll'!#REF!,0)),
(MAX(-SUMIF('Monthly Cash Flow'!$F$2:$EG$2,'Commercial Lease'!CI$3,'Monthly Cash Flow'!$F$26:$EG$36)-'Rent Roll'!#REF!,0)))*'Rent Roll'!$T7)))),"-"),"-")</f>
        <v>-</v>
      </c>
      <c r="CJ41" s="227" t="str">
        <f>IF('Commercial Lease'!CJ$4='Rent Roll'!$U7,
IF(OR(AND(CJ$6&gt;'Rent Roll'!$K7,CJ$6&lt;='Rent Roll'!$L7),AND(CJ$6&gt;'Rent Roll'!$M21,CJ$6&lt;='Rent Roll'!$N21)),
IF('Rent Roll'!$S7='Data Validation'!$D$2,-SUMIF('Monthly Cash Flow'!$F$2:$EG$2,'Commercial Lease'!CJ$3,'Monthly Cash Flow'!$F$37:$EG$37)*'Rent Roll'!$T7,
IF('Rent Roll'!$S7='Data Validation'!$D$3,('Rent Roll'!$D7*'Rent Roll'!#REF!)+(MAX(-SUMIF($C$96:$C$98,'Data Validation'!$M$2,'Commercial Lease'!CJ$96:CJ$98)-'Rent Roll'!$V7,0)*'Rent Roll'!$T7),
IF('Rent Roll'!$S7='Data Validation'!$D$4,'Rent Roll'!$D7*'Rent Roll'!#REF!,
('Rent Roll'!$D7*'Rent Roll'!#REF!)+(SUM((MAX(--SUMIF($D$96:$D$98,'Data Validation'!$M$2,'Commercial Lease'!CJ$96:CJ$98)-'Rent Roll'!$V7,0)),
(MAX(-SUMIF('Monthly Cash Flow'!$F$2:$EG$2,'Commercial Lease'!CJ$3,'Monthly Cash Flow'!$F$25:$EG$25)-'Rent Roll'!#REF!,0)),
(MAX(-SUMIF('Monthly Cash Flow'!$F$2:$EG$2,'Commercial Lease'!CJ$3,'Monthly Cash Flow'!$F$26:$EG$36)-'Rent Roll'!#REF!,0)))*'Rent Roll'!$T7)))),"-"),"-")</f>
        <v>-</v>
      </c>
      <c r="CK41" s="227" t="str">
        <f>IF('Commercial Lease'!CK$4='Rent Roll'!$U7,
IF(OR(AND(CK$6&gt;'Rent Roll'!$K7,CK$6&lt;='Rent Roll'!$L7),AND(CK$6&gt;'Rent Roll'!$M21,CK$6&lt;='Rent Roll'!$N21)),
IF('Rent Roll'!$S7='Data Validation'!$D$2,-SUMIF('Monthly Cash Flow'!$F$2:$EG$2,'Commercial Lease'!CK$3,'Monthly Cash Flow'!$F$37:$EG$37)*'Rent Roll'!$T7,
IF('Rent Roll'!$S7='Data Validation'!$D$3,('Rent Roll'!$D7*'Rent Roll'!#REF!)+(MAX(-SUMIF($C$96:$C$98,'Data Validation'!$M$2,'Commercial Lease'!CK$96:CK$98)-'Rent Roll'!$V7,0)*'Rent Roll'!$T7),
IF('Rent Roll'!$S7='Data Validation'!$D$4,'Rent Roll'!$D7*'Rent Roll'!#REF!,
('Rent Roll'!$D7*'Rent Roll'!#REF!)+(SUM((MAX(--SUMIF($D$96:$D$98,'Data Validation'!$M$2,'Commercial Lease'!CK$96:CK$98)-'Rent Roll'!$V7,0)),
(MAX(-SUMIF('Monthly Cash Flow'!$F$2:$EG$2,'Commercial Lease'!CK$3,'Monthly Cash Flow'!$F$25:$EG$25)-'Rent Roll'!#REF!,0)),
(MAX(-SUMIF('Monthly Cash Flow'!$F$2:$EG$2,'Commercial Lease'!CK$3,'Monthly Cash Flow'!$F$26:$EG$36)-'Rent Roll'!#REF!,0)))*'Rent Roll'!$T7)))),"-"),"-")</f>
        <v>-</v>
      </c>
      <c r="CL41" s="227" t="str">
        <f>IF('Commercial Lease'!CL$4='Rent Roll'!$U7,
IF(OR(AND(CL$6&gt;'Rent Roll'!$K7,CL$6&lt;='Rent Roll'!$L7),AND(CL$6&gt;'Rent Roll'!$M21,CL$6&lt;='Rent Roll'!$N21)),
IF('Rent Roll'!$S7='Data Validation'!$D$2,-SUMIF('Monthly Cash Flow'!$F$2:$EG$2,'Commercial Lease'!CL$3,'Monthly Cash Flow'!$F$37:$EG$37)*'Rent Roll'!$T7,
IF('Rent Roll'!$S7='Data Validation'!$D$3,('Rent Roll'!$D7*'Rent Roll'!#REF!)+(MAX(-SUMIF($C$96:$C$98,'Data Validation'!$M$2,'Commercial Lease'!CL$96:CL$98)-'Rent Roll'!$V7,0)*'Rent Roll'!$T7),
IF('Rent Roll'!$S7='Data Validation'!$D$4,'Rent Roll'!$D7*'Rent Roll'!#REF!,
('Rent Roll'!$D7*'Rent Roll'!#REF!)+(SUM((MAX(--SUMIF($D$96:$D$98,'Data Validation'!$M$2,'Commercial Lease'!CL$96:CL$98)-'Rent Roll'!$V7,0)),
(MAX(-SUMIF('Monthly Cash Flow'!$F$2:$EG$2,'Commercial Lease'!CL$3,'Monthly Cash Flow'!$F$25:$EG$25)-'Rent Roll'!#REF!,0)),
(MAX(-SUMIF('Monthly Cash Flow'!$F$2:$EG$2,'Commercial Lease'!CL$3,'Monthly Cash Flow'!$F$26:$EG$36)-'Rent Roll'!#REF!,0)))*'Rent Roll'!$T7)))),"-"),"-")</f>
        <v>-</v>
      </c>
      <c r="CM41" s="227" t="str">
        <f>IF('Commercial Lease'!CM$4='Rent Roll'!$U7,
IF(OR(AND(CM$6&gt;'Rent Roll'!$K7,CM$6&lt;='Rent Roll'!$L7),AND(CM$6&gt;'Rent Roll'!$M21,CM$6&lt;='Rent Roll'!$N21)),
IF('Rent Roll'!$S7='Data Validation'!$D$2,-SUMIF('Monthly Cash Flow'!$F$2:$EG$2,'Commercial Lease'!CM$3,'Monthly Cash Flow'!$F$37:$EG$37)*'Rent Roll'!$T7,
IF('Rent Roll'!$S7='Data Validation'!$D$3,('Rent Roll'!$D7*'Rent Roll'!#REF!)+(MAX(-SUMIF($C$96:$C$98,'Data Validation'!$M$2,'Commercial Lease'!CM$96:CM$98)-'Rent Roll'!$V7,0)*'Rent Roll'!$T7),
IF('Rent Roll'!$S7='Data Validation'!$D$4,'Rent Roll'!$D7*'Rent Roll'!#REF!,
('Rent Roll'!$D7*'Rent Roll'!#REF!)+(SUM((MAX(--SUMIF($D$96:$D$98,'Data Validation'!$M$2,'Commercial Lease'!CM$96:CM$98)-'Rent Roll'!$V7,0)),
(MAX(-SUMIF('Monthly Cash Flow'!$F$2:$EG$2,'Commercial Lease'!CM$3,'Monthly Cash Flow'!$F$25:$EG$25)-'Rent Roll'!#REF!,0)),
(MAX(-SUMIF('Monthly Cash Flow'!$F$2:$EG$2,'Commercial Lease'!CM$3,'Monthly Cash Flow'!$F$26:$EG$36)-'Rent Roll'!#REF!,0)))*'Rent Roll'!$T7)))),"-"),"-")</f>
        <v>-</v>
      </c>
      <c r="CN41" s="227" t="str">
        <f>IF('Commercial Lease'!CN$4='Rent Roll'!$U7,
IF(OR(AND(CN$6&gt;'Rent Roll'!$K7,CN$6&lt;='Rent Roll'!$L7),AND(CN$6&gt;'Rent Roll'!$M21,CN$6&lt;='Rent Roll'!$N21)),
IF('Rent Roll'!$S7='Data Validation'!$D$2,-SUMIF('Monthly Cash Flow'!$F$2:$EG$2,'Commercial Lease'!CN$3,'Monthly Cash Flow'!$F$37:$EG$37)*'Rent Roll'!$T7,
IF('Rent Roll'!$S7='Data Validation'!$D$3,('Rent Roll'!$D7*'Rent Roll'!#REF!)+(MAX(-SUMIF($C$96:$C$98,'Data Validation'!$M$2,'Commercial Lease'!CN$96:CN$98)-'Rent Roll'!$V7,0)*'Rent Roll'!$T7),
IF('Rent Roll'!$S7='Data Validation'!$D$4,'Rent Roll'!$D7*'Rent Roll'!#REF!,
('Rent Roll'!$D7*'Rent Roll'!#REF!)+(SUM((MAX(--SUMIF($D$96:$D$98,'Data Validation'!$M$2,'Commercial Lease'!CN$96:CN$98)-'Rent Roll'!$V7,0)),
(MAX(-SUMIF('Monthly Cash Flow'!$F$2:$EG$2,'Commercial Lease'!CN$3,'Monthly Cash Flow'!$F$25:$EG$25)-'Rent Roll'!#REF!,0)),
(MAX(-SUMIF('Monthly Cash Flow'!$F$2:$EG$2,'Commercial Lease'!CN$3,'Monthly Cash Flow'!$F$26:$EG$36)-'Rent Roll'!#REF!,0)))*'Rent Roll'!$T7)))),"-"),"-")</f>
        <v>-</v>
      </c>
      <c r="CO41" s="227" t="str">
        <f>IF('Commercial Lease'!CO$4='Rent Roll'!$U7,
IF(OR(AND(CO$6&gt;'Rent Roll'!$K7,CO$6&lt;='Rent Roll'!$L7),AND(CO$6&gt;'Rent Roll'!$M21,CO$6&lt;='Rent Roll'!$N21)),
IF('Rent Roll'!$S7='Data Validation'!$D$2,-SUMIF('Monthly Cash Flow'!$F$2:$EG$2,'Commercial Lease'!CO$3,'Monthly Cash Flow'!$F$37:$EG$37)*'Rent Roll'!$T7,
IF('Rent Roll'!$S7='Data Validation'!$D$3,('Rent Roll'!$D7*'Rent Roll'!#REF!)+(MAX(-SUMIF($C$96:$C$98,'Data Validation'!$M$2,'Commercial Lease'!CO$96:CO$98)-'Rent Roll'!$V7,0)*'Rent Roll'!$T7),
IF('Rent Roll'!$S7='Data Validation'!$D$4,'Rent Roll'!$D7*'Rent Roll'!#REF!,
('Rent Roll'!$D7*'Rent Roll'!#REF!)+(SUM((MAX(--SUMIF($D$96:$D$98,'Data Validation'!$M$2,'Commercial Lease'!CO$96:CO$98)-'Rent Roll'!$V7,0)),
(MAX(-SUMIF('Monthly Cash Flow'!$F$2:$EG$2,'Commercial Lease'!CO$3,'Monthly Cash Flow'!$F$25:$EG$25)-'Rent Roll'!#REF!,0)),
(MAX(-SUMIF('Monthly Cash Flow'!$F$2:$EG$2,'Commercial Lease'!CO$3,'Monthly Cash Flow'!$F$26:$EG$36)-'Rent Roll'!#REF!,0)))*'Rent Roll'!$T7)))),"-"),"-")</f>
        <v>-</v>
      </c>
      <c r="CP41" s="227" t="str">
        <f>IF('Commercial Lease'!CP$4='Rent Roll'!$U7,
IF(OR(AND(CP$6&gt;'Rent Roll'!$K7,CP$6&lt;='Rent Roll'!$L7),AND(CP$6&gt;'Rent Roll'!$M21,CP$6&lt;='Rent Roll'!$N21)),
IF('Rent Roll'!$S7='Data Validation'!$D$2,-SUMIF('Monthly Cash Flow'!$F$2:$EG$2,'Commercial Lease'!CP$3,'Monthly Cash Flow'!$F$37:$EG$37)*'Rent Roll'!$T7,
IF('Rent Roll'!$S7='Data Validation'!$D$3,('Rent Roll'!$D7*'Rent Roll'!#REF!)+(MAX(-SUMIF($C$96:$C$98,'Data Validation'!$M$2,'Commercial Lease'!CP$96:CP$98)-'Rent Roll'!$V7,0)*'Rent Roll'!$T7),
IF('Rent Roll'!$S7='Data Validation'!$D$4,'Rent Roll'!$D7*'Rent Roll'!#REF!,
('Rent Roll'!$D7*'Rent Roll'!#REF!)+(SUM((MAX(--SUMIF($D$96:$D$98,'Data Validation'!$M$2,'Commercial Lease'!CP$96:CP$98)-'Rent Roll'!$V7,0)),
(MAX(-SUMIF('Monthly Cash Flow'!$F$2:$EG$2,'Commercial Lease'!CP$3,'Monthly Cash Flow'!$F$25:$EG$25)-'Rent Roll'!#REF!,0)),
(MAX(-SUMIF('Monthly Cash Flow'!$F$2:$EG$2,'Commercial Lease'!CP$3,'Monthly Cash Flow'!$F$26:$EG$36)-'Rent Roll'!#REF!,0)))*'Rent Roll'!$T7)))),"-"),"-")</f>
        <v>-</v>
      </c>
      <c r="CQ41" s="227" t="str">
        <f>IF('Commercial Lease'!CQ$4='Rent Roll'!$U7,
IF(OR(AND(CQ$6&gt;'Rent Roll'!$K7,CQ$6&lt;='Rent Roll'!$L7),AND(CQ$6&gt;'Rent Roll'!$M21,CQ$6&lt;='Rent Roll'!$N21)),
IF('Rent Roll'!$S7='Data Validation'!$D$2,-SUMIF('Monthly Cash Flow'!$F$2:$EG$2,'Commercial Lease'!CQ$3,'Monthly Cash Flow'!$F$37:$EG$37)*'Rent Roll'!$T7,
IF('Rent Roll'!$S7='Data Validation'!$D$3,('Rent Roll'!$D7*'Rent Roll'!#REF!)+(MAX(-SUMIF($C$96:$C$98,'Data Validation'!$M$2,'Commercial Lease'!CQ$96:CQ$98)-'Rent Roll'!$V7,0)*'Rent Roll'!$T7),
IF('Rent Roll'!$S7='Data Validation'!$D$4,'Rent Roll'!$D7*'Rent Roll'!#REF!,
('Rent Roll'!$D7*'Rent Roll'!#REF!)+(SUM((MAX(--SUMIF($D$96:$D$98,'Data Validation'!$M$2,'Commercial Lease'!CQ$96:CQ$98)-'Rent Roll'!$V7,0)),
(MAX(-SUMIF('Monthly Cash Flow'!$F$2:$EG$2,'Commercial Lease'!CQ$3,'Monthly Cash Flow'!$F$25:$EG$25)-'Rent Roll'!#REF!,0)),
(MAX(-SUMIF('Monthly Cash Flow'!$F$2:$EG$2,'Commercial Lease'!CQ$3,'Monthly Cash Flow'!$F$26:$EG$36)-'Rent Roll'!#REF!,0)))*'Rent Roll'!$T7)))),"-"),"-")</f>
        <v>-</v>
      </c>
      <c r="CR41" s="227" t="e">
        <f>IF('Commercial Lease'!CR$4='Rent Roll'!$U7,
IF(OR(AND(CR$6&gt;'Rent Roll'!$K7,CR$6&lt;='Rent Roll'!$L7),AND(CR$6&gt;'Rent Roll'!$M21,CR$6&lt;='Rent Roll'!$N21)),
IF('Rent Roll'!$S7='Data Validation'!$D$2,-SUMIF('Monthly Cash Flow'!$F$2:$EG$2,'Commercial Lease'!CR$3,'Monthly Cash Flow'!$F$37:$EG$37)*'Rent Roll'!$T7,
IF('Rent Roll'!$S7='Data Validation'!$D$3,('Rent Roll'!$D7*'Rent Roll'!#REF!)+(MAX(-SUMIF($C$96:$C$98,'Data Validation'!$M$2,'Commercial Lease'!CR$96:CR$98)-'Rent Roll'!$V7,0)*'Rent Roll'!$T7),
IF('Rent Roll'!$S7='Data Validation'!$D$4,'Rent Roll'!$D7*'Rent Roll'!#REF!,
('Rent Roll'!$D7*'Rent Roll'!#REF!)+(SUM((MAX(--SUMIF($D$96:$D$98,'Data Validation'!$M$2,'Commercial Lease'!CR$96:CR$98)-'Rent Roll'!$V7,0)),
(MAX(-SUMIF('Monthly Cash Flow'!$F$2:$EG$2,'Commercial Lease'!CR$3,'Monthly Cash Flow'!$F$25:$EG$25)-'Rent Roll'!#REF!,0)),
(MAX(-SUMIF('Monthly Cash Flow'!$F$2:$EG$2,'Commercial Lease'!CR$3,'Monthly Cash Flow'!$F$26:$EG$36)-'Rent Roll'!#REF!,0)))*'Rent Roll'!$T7)))),"-"),"-")</f>
        <v>#REF!</v>
      </c>
      <c r="CS41" s="227" t="str">
        <f>IF('Commercial Lease'!CS$4='Rent Roll'!$U7,
IF(OR(AND(CS$6&gt;'Rent Roll'!$K7,CS$6&lt;='Rent Roll'!$L7),AND(CS$6&gt;'Rent Roll'!$M21,CS$6&lt;='Rent Roll'!$N21)),
IF('Rent Roll'!$S7='Data Validation'!$D$2,-SUMIF('Monthly Cash Flow'!$F$2:$EG$2,'Commercial Lease'!CS$3,'Monthly Cash Flow'!$F$37:$EG$37)*'Rent Roll'!$T7,
IF('Rent Roll'!$S7='Data Validation'!$D$3,('Rent Roll'!$D7*'Rent Roll'!#REF!)+(MAX(-SUMIF($C$96:$C$98,'Data Validation'!$M$2,'Commercial Lease'!CS$96:CS$98)-'Rent Roll'!$V7,0)*'Rent Roll'!$T7),
IF('Rent Roll'!$S7='Data Validation'!$D$4,'Rent Roll'!$D7*'Rent Roll'!#REF!,
('Rent Roll'!$D7*'Rent Roll'!#REF!)+(SUM((MAX(--SUMIF($D$96:$D$98,'Data Validation'!$M$2,'Commercial Lease'!CS$96:CS$98)-'Rent Roll'!$V7,0)),
(MAX(-SUMIF('Monthly Cash Flow'!$F$2:$EG$2,'Commercial Lease'!CS$3,'Monthly Cash Flow'!$F$25:$EG$25)-'Rent Roll'!#REF!,0)),
(MAX(-SUMIF('Monthly Cash Flow'!$F$2:$EG$2,'Commercial Lease'!CS$3,'Monthly Cash Flow'!$F$26:$EG$36)-'Rent Roll'!#REF!,0)))*'Rent Roll'!$T7)))),"-"),"-")</f>
        <v>-</v>
      </c>
      <c r="CT41" s="227" t="str">
        <f>IF('Commercial Lease'!CT$4='Rent Roll'!$U7,
IF(OR(AND(CT$6&gt;'Rent Roll'!$K7,CT$6&lt;='Rent Roll'!$L7),AND(CT$6&gt;'Rent Roll'!$M21,CT$6&lt;='Rent Roll'!$N21)),
IF('Rent Roll'!$S7='Data Validation'!$D$2,-SUMIF('Monthly Cash Flow'!$F$2:$EG$2,'Commercial Lease'!CT$3,'Monthly Cash Flow'!$F$37:$EG$37)*'Rent Roll'!$T7,
IF('Rent Roll'!$S7='Data Validation'!$D$3,('Rent Roll'!$D7*'Rent Roll'!#REF!)+(MAX(-SUMIF($C$96:$C$98,'Data Validation'!$M$2,'Commercial Lease'!CT$96:CT$98)-'Rent Roll'!$V7,0)*'Rent Roll'!$T7),
IF('Rent Roll'!$S7='Data Validation'!$D$4,'Rent Roll'!$D7*'Rent Roll'!#REF!,
('Rent Roll'!$D7*'Rent Roll'!#REF!)+(SUM((MAX(--SUMIF($D$96:$D$98,'Data Validation'!$M$2,'Commercial Lease'!CT$96:CT$98)-'Rent Roll'!$V7,0)),
(MAX(-SUMIF('Monthly Cash Flow'!$F$2:$EG$2,'Commercial Lease'!CT$3,'Monthly Cash Flow'!$F$25:$EG$25)-'Rent Roll'!#REF!,0)),
(MAX(-SUMIF('Monthly Cash Flow'!$F$2:$EG$2,'Commercial Lease'!CT$3,'Monthly Cash Flow'!$F$26:$EG$36)-'Rent Roll'!#REF!,0)))*'Rent Roll'!$T7)))),"-"),"-")</f>
        <v>-</v>
      </c>
      <c r="CU41" s="227" t="str">
        <f>IF('Commercial Lease'!CU$4='Rent Roll'!$U7,
IF(OR(AND(CU$6&gt;'Rent Roll'!$K7,CU$6&lt;='Rent Roll'!$L7),AND(CU$6&gt;'Rent Roll'!$M21,CU$6&lt;='Rent Roll'!$N21)),
IF('Rent Roll'!$S7='Data Validation'!$D$2,-SUMIF('Monthly Cash Flow'!$F$2:$EG$2,'Commercial Lease'!CU$3,'Monthly Cash Flow'!$F$37:$EG$37)*'Rent Roll'!$T7,
IF('Rent Roll'!$S7='Data Validation'!$D$3,('Rent Roll'!$D7*'Rent Roll'!#REF!)+(MAX(-SUMIF($C$96:$C$98,'Data Validation'!$M$2,'Commercial Lease'!CU$96:CU$98)-'Rent Roll'!$V7,0)*'Rent Roll'!$T7),
IF('Rent Roll'!$S7='Data Validation'!$D$4,'Rent Roll'!$D7*'Rent Roll'!#REF!,
('Rent Roll'!$D7*'Rent Roll'!#REF!)+(SUM((MAX(--SUMIF($D$96:$D$98,'Data Validation'!$M$2,'Commercial Lease'!CU$96:CU$98)-'Rent Roll'!$V7,0)),
(MAX(-SUMIF('Monthly Cash Flow'!$F$2:$EG$2,'Commercial Lease'!CU$3,'Monthly Cash Flow'!$F$25:$EG$25)-'Rent Roll'!#REF!,0)),
(MAX(-SUMIF('Monthly Cash Flow'!$F$2:$EG$2,'Commercial Lease'!CU$3,'Monthly Cash Flow'!$F$26:$EG$36)-'Rent Roll'!#REF!,0)))*'Rent Roll'!$T7)))),"-"),"-")</f>
        <v>-</v>
      </c>
      <c r="CV41" s="227" t="str">
        <f>IF('Commercial Lease'!CV$4='Rent Roll'!$U7,
IF(OR(AND(CV$6&gt;'Rent Roll'!$K7,CV$6&lt;='Rent Roll'!$L7),AND(CV$6&gt;'Rent Roll'!$M21,CV$6&lt;='Rent Roll'!$N21)),
IF('Rent Roll'!$S7='Data Validation'!$D$2,-SUMIF('Monthly Cash Flow'!$F$2:$EG$2,'Commercial Lease'!CV$3,'Monthly Cash Flow'!$F$37:$EG$37)*'Rent Roll'!$T7,
IF('Rent Roll'!$S7='Data Validation'!$D$3,('Rent Roll'!$D7*'Rent Roll'!#REF!)+(MAX(-SUMIF($C$96:$C$98,'Data Validation'!$M$2,'Commercial Lease'!CV$96:CV$98)-'Rent Roll'!$V7,0)*'Rent Roll'!$T7),
IF('Rent Roll'!$S7='Data Validation'!$D$4,'Rent Roll'!$D7*'Rent Roll'!#REF!,
('Rent Roll'!$D7*'Rent Roll'!#REF!)+(SUM((MAX(--SUMIF($D$96:$D$98,'Data Validation'!$M$2,'Commercial Lease'!CV$96:CV$98)-'Rent Roll'!$V7,0)),
(MAX(-SUMIF('Monthly Cash Flow'!$F$2:$EG$2,'Commercial Lease'!CV$3,'Monthly Cash Flow'!$F$25:$EG$25)-'Rent Roll'!#REF!,0)),
(MAX(-SUMIF('Monthly Cash Flow'!$F$2:$EG$2,'Commercial Lease'!CV$3,'Monthly Cash Flow'!$F$26:$EG$36)-'Rent Roll'!#REF!,0)))*'Rent Roll'!$T7)))),"-"),"-")</f>
        <v>-</v>
      </c>
      <c r="CW41" s="227" t="str">
        <f>IF('Commercial Lease'!CW$4='Rent Roll'!$U7,
IF(OR(AND(CW$6&gt;'Rent Roll'!$K7,CW$6&lt;='Rent Roll'!$L7),AND(CW$6&gt;'Rent Roll'!$M21,CW$6&lt;='Rent Roll'!$N21)),
IF('Rent Roll'!$S7='Data Validation'!$D$2,-SUMIF('Monthly Cash Flow'!$F$2:$EG$2,'Commercial Lease'!CW$3,'Monthly Cash Flow'!$F$37:$EG$37)*'Rent Roll'!$T7,
IF('Rent Roll'!$S7='Data Validation'!$D$3,('Rent Roll'!$D7*'Rent Roll'!#REF!)+(MAX(-SUMIF($C$96:$C$98,'Data Validation'!$M$2,'Commercial Lease'!CW$96:CW$98)-'Rent Roll'!$V7,0)*'Rent Roll'!$T7),
IF('Rent Roll'!$S7='Data Validation'!$D$4,'Rent Roll'!$D7*'Rent Roll'!#REF!,
('Rent Roll'!$D7*'Rent Roll'!#REF!)+(SUM((MAX(--SUMIF($D$96:$D$98,'Data Validation'!$M$2,'Commercial Lease'!CW$96:CW$98)-'Rent Roll'!$V7,0)),
(MAX(-SUMIF('Monthly Cash Flow'!$F$2:$EG$2,'Commercial Lease'!CW$3,'Monthly Cash Flow'!$F$25:$EG$25)-'Rent Roll'!#REF!,0)),
(MAX(-SUMIF('Monthly Cash Flow'!$F$2:$EG$2,'Commercial Lease'!CW$3,'Monthly Cash Flow'!$F$26:$EG$36)-'Rent Roll'!#REF!,0)))*'Rent Roll'!$T7)))),"-"),"-")</f>
        <v>-</v>
      </c>
      <c r="CX41" s="227" t="str">
        <f>IF('Commercial Lease'!CX$4='Rent Roll'!$U7,
IF(OR(AND(CX$6&gt;'Rent Roll'!$K7,CX$6&lt;='Rent Roll'!$L7),AND(CX$6&gt;'Rent Roll'!$M21,CX$6&lt;='Rent Roll'!$N21)),
IF('Rent Roll'!$S7='Data Validation'!$D$2,-SUMIF('Monthly Cash Flow'!$F$2:$EG$2,'Commercial Lease'!CX$3,'Monthly Cash Flow'!$F$37:$EG$37)*'Rent Roll'!$T7,
IF('Rent Roll'!$S7='Data Validation'!$D$3,('Rent Roll'!$D7*'Rent Roll'!#REF!)+(MAX(-SUMIF($C$96:$C$98,'Data Validation'!$M$2,'Commercial Lease'!CX$96:CX$98)-'Rent Roll'!$V7,0)*'Rent Roll'!$T7),
IF('Rent Roll'!$S7='Data Validation'!$D$4,'Rent Roll'!$D7*'Rent Roll'!#REF!,
('Rent Roll'!$D7*'Rent Roll'!#REF!)+(SUM((MAX(--SUMIF($D$96:$D$98,'Data Validation'!$M$2,'Commercial Lease'!CX$96:CX$98)-'Rent Roll'!$V7,0)),
(MAX(-SUMIF('Monthly Cash Flow'!$F$2:$EG$2,'Commercial Lease'!CX$3,'Monthly Cash Flow'!$F$25:$EG$25)-'Rent Roll'!#REF!,0)),
(MAX(-SUMIF('Monthly Cash Flow'!$F$2:$EG$2,'Commercial Lease'!CX$3,'Monthly Cash Flow'!$F$26:$EG$36)-'Rent Roll'!#REF!,0)))*'Rent Roll'!$T7)))),"-"),"-")</f>
        <v>-</v>
      </c>
      <c r="CY41" s="227" t="str">
        <f>IF('Commercial Lease'!CY$4='Rent Roll'!$U7,
IF(OR(AND(CY$6&gt;'Rent Roll'!$K7,CY$6&lt;='Rent Roll'!$L7),AND(CY$6&gt;'Rent Roll'!$M21,CY$6&lt;='Rent Roll'!$N21)),
IF('Rent Roll'!$S7='Data Validation'!$D$2,-SUMIF('Monthly Cash Flow'!$F$2:$EG$2,'Commercial Lease'!CY$3,'Monthly Cash Flow'!$F$37:$EG$37)*'Rent Roll'!$T7,
IF('Rent Roll'!$S7='Data Validation'!$D$3,('Rent Roll'!$D7*'Rent Roll'!#REF!)+(MAX(-SUMIF($C$96:$C$98,'Data Validation'!$M$2,'Commercial Lease'!CY$96:CY$98)-'Rent Roll'!$V7,0)*'Rent Roll'!$T7),
IF('Rent Roll'!$S7='Data Validation'!$D$4,'Rent Roll'!$D7*'Rent Roll'!#REF!,
('Rent Roll'!$D7*'Rent Roll'!#REF!)+(SUM((MAX(--SUMIF($D$96:$D$98,'Data Validation'!$M$2,'Commercial Lease'!CY$96:CY$98)-'Rent Roll'!$V7,0)),
(MAX(-SUMIF('Monthly Cash Flow'!$F$2:$EG$2,'Commercial Lease'!CY$3,'Monthly Cash Flow'!$F$25:$EG$25)-'Rent Roll'!#REF!,0)),
(MAX(-SUMIF('Monthly Cash Flow'!$F$2:$EG$2,'Commercial Lease'!CY$3,'Monthly Cash Flow'!$F$26:$EG$36)-'Rent Roll'!#REF!,0)))*'Rent Roll'!$T7)))),"-"),"-")</f>
        <v>-</v>
      </c>
      <c r="CZ41" s="227" t="str">
        <f>IF('Commercial Lease'!CZ$4='Rent Roll'!$U7,
IF(OR(AND(CZ$6&gt;'Rent Roll'!$K7,CZ$6&lt;='Rent Roll'!$L7),AND(CZ$6&gt;'Rent Roll'!$M21,CZ$6&lt;='Rent Roll'!$N21)),
IF('Rent Roll'!$S7='Data Validation'!$D$2,-SUMIF('Monthly Cash Flow'!$F$2:$EG$2,'Commercial Lease'!CZ$3,'Monthly Cash Flow'!$F$37:$EG$37)*'Rent Roll'!$T7,
IF('Rent Roll'!$S7='Data Validation'!$D$3,('Rent Roll'!$D7*'Rent Roll'!#REF!)+(MAX(-SUMIF($C$96:$C$98,'Data Validation'!$M$2,'Commercial Lease'!CZ$96:CZ$98)-'Rent Roll'!$V7,0)*'Rent Roll'!$T7),
IF('Rent Roll'!$S7='Data Validation'!$D$4,'Rent Roll'!$D7*'Rent Roll'!#REF!,
('Rent Roll'!$D7*'Rent Roll'!#REF!)+(SUM((MAX(--SUMIF($D$96:$D$98,'Data Validation'!$M$2,'Commercial Lease'!CZ$96:CZ$98)-'Rent Roll'!$V7,0)),
(MAX(-SUMIF('Monthly Cash Flow'!$F$2:$EG$2,'Commercial Lease'!CZ$3,'Monthly Cash Flow'!$F$25:$EG$25)-'Rent Roll'!#REF!,0)),
(MAX(-SUMIF('Monthly Cash Flow'!$F$2:$EG$2,'Commercial Lease'!CZ$3,'Monthly Cash Flow'!$F$26:$EG$36)-'Rent Roll'!#REF!,0)))*'Rent Roll'!$T7)))),"-"),"-")</f>
        <v>-</v>
      </c>
      <c r="DA41" s="227" t="str">
        <f>IF('Commercial Lease'!DA$4='Rent Roll'!$U7,
IF(OR(AND(DA$6&gt;'Rent Roll'!$K7,DA$6&lt;='Rent Roll'!$L7),AND(DA$6&gt;'Rent Roll'!$M21,DA$6&lt;='Rent Roll'!$N21)),
IF('Rent Roll'!$S7='Data Validation'!$D$2,-SUMIF('Monthly Cash Flow'!$F$2:$EG$2,'Commercial Lease'!DA$3,'Monthly Cash Flow'!$F$37:$EG$37)*'Rent Roll'!$T7,
IF('Rent Roll'!$S7='Data Validation'!$D$3,('Rent Roll'!$D7*'Rent Roll'!#REF!)+(MAX(-SUMIF($C$96:$C$98,'Data Validation'!$M$2,'Commercial Lease'!DA$96:DA$98)-'Rent Roll'!$V7,0)*'Rent Roll'!$T7),
IF('Rent Roll'!$S7='Data Validation'!$D$4,'Rent Roll'!$D7*'Rent Roll'!#REF!,
('Rent Roll'!$D7*'Rent Roll'!#REF!)+(SUM((MAX(--SUMIF($D$96:$D$98,'Data Validation'!$M$2,'Commercial Lease'!DA$96:DA$98)-'Rent Roll'!$V7,0)),
(MAX(-SUMIF('Monthly Cash Flow'!$F$2:$EG$2,'Commercial Lease'!DA$3,'Monthly Cash Flow'!$F$25:$EG$25)-'Rent Roll'!#REF!,0)),
(MAX(-SUMIF('Monthly Cash Flow'!$F$2:$EG$2,'Commercial Lease'!DA$3,'Monthly Cash Flow'!$F$26:$EG$36)-'Rent Roll'!#REF!,0)))*'Rent Roll'!$T7)))),"-"),"-")</f>
        <v>-</v>
      </c>
      <c r="DB41" s="227" t="str">
        <f>IF('Commercial Lease'!DB$4='Rent Roll'!$U7,
IF(OR(AND(DB$6&gt;'Rent Roll'!$K7,DB$6&lt;='Rent Roll'!$L7),AND(DB$6&gt;'Rent Roll'!$M21,DB$6&lt;='Rent Roll'!$N21)),
IF('Rent Roll'!$S7='Data Validation'!$D$2,-SUMIF('Monthly Cash Flow'!$F$2:$EG$2,'Commercial Lease'!DB$3,'Monthly Cash Flow'!$F$37:$EG$37)*'Rent Roll'!$T7,
IF('Rent Roll'!$S7='Data Validation'!$D$3,('Rent Roll'!$D7*'Rent Roll'!#REF!)+(MAX(-SUMIF($C$96:$C$98,'Data Validation'!$M$2,'Commercial Lease'!DB$96:DB$98)-'Rent Roll'!$V7,0)*'Rent Roll'!$T7),
IF('Rent Roll'!$S7='Data Validation'!$D$4,'Rent Roll'!$D7*'Rent Roll'!#REF!,
('Rent Roll'!$D7*'Rent Roll'!#REF!)+(SUM((MAX(--SUMIF($D$96:$D$98,'Data Validation'!$M$2,'Commercial Lease'!DB$96:DB$98)-'Rent Roll'!$V7,0)),
(MAX(-SUMIF('Monthly Cash Flow'!$F$2:$EG$2,'Commercial Lease'!DB$3,'Monthly Cash Flow'!$F$25:$EG$25)-'Rent Roll'!#REF!,0)),
(MAX(-SUMIF('Monthly Cash Flow'!$F$2:$EG$2,'Commercial Lease'!DB$3,'Monthly Cash Flow'!$F$26:$EG$36)-'Rent Roll'!#REF!,0)))*'Rent Roll'!$T7)))),"-"),"-")</f>
        <v>-</v>
      </c>
      <c r="DC41" s="227" t="str">
        <f>IF('Commercial Lease'!DC$4='Rent Roll'!$U7,
IF(OR(AND(DC$6&gt;'Rent Roll'!$K7,DC$6&lt;='Rent Roll'!$L7),AND(DC$6&gt;'Rent Roll'!$M21,DC$6&lt;='Rent Roll'!$N21)),
IF('Rent Roll'!$S7='Data Validation'!$D$2,-SUMIF('Monthly Cash Flow'!$F$2:$EG$2,'Commercial Lease'!DC$3,'Monthly Cash Flow'!$F$37:$EG$37)*'Rent Roll'!$T7,
IF('Rent Roll'!$S7='Data Validation'!$D$3,('Rent Roll'!$D7*'Rent Roll'!#REF!)+(MAX(-SUMIF($C$96:$C$98,'Data Validation'!$M$2,'Commercial Lease'!DC$96:DC$98)-'Rent Roll'!$V7,0)*'Rent Roll'!$T7),
IF('Rent Roll'!$S7='Data Validation'!$D$4,'Rent Roll'!$D7*'Rent Roll'!#REF!,
('Rent Roll'!$D7*'Rent Roll'!#REF!)+(SUM((MAX(--SUMIF($D$96:$D$98,'Data Validation'!$M$2,'Commercial Lease'!DC$96:DC$98)-'Rent Roll'!$V7,0)),
(MAX(-SUMIF('Monthly Cash Flow'!$F$2:$EG$2,'Commercial Lease'!DC$3,'Monthly Cash Flow'!$F$25:$EG$25)-'Rent Roll'!#REF!,0)),
(MAX(-SUMIF('Monthly Cash Flow'!$F$2:$EG$2,'Commercial Lease'!DC$3,'Monthly Cash Flow'!$F$26:$EG$36)-'Rent Roll'!#REF!,0)))*'Rent Roll'!$T7)))),"-"),"-")</f>
        <v>-</v>
      </c>
      <c r="DD41" s="227" t="e">
        <f>IF('Commercial Lease'!DD$4='Rent Roll'!$U7,
IF(OR(AND(DD$6&gt;'Rent Roll'!$K7,DD$6&lt;='Rent Roll'!$L7),AND(DD$6&gt;'Rent Roll'!$M21,DD$6&lt;='Rent Roll'!$N21)),
IF('Rent Roll'!$S7='Data Validation'!$D$2,-SUMIF('Monthly Cash Flow'!$F$2:$EG$2,'Commercial Lease'!DD$3,'Monthly Cash Flow'!$F$37:$EG$37)*'Rent Roll'!$T7,
IF('Rent Roll'!$S7='Data Validation'!$D$3,('Rent Roll'!$D7*'Rent Roll'!#REF!)+(MAX(-SUMIF($C$96:$C$98,'Data Validation'!$M$2,'Commercial Lease'!DD$96:DD$98)-'Rent Roll'!$V7,0)*'Rent Roll'!$T7),
IF('Rent Roll'!$S7='Data Validation'!$D$4,'Rent Roll'!$D7*'Rent Roll'!#REF!,
('Rent Roll'!$D7*'Rent Roll'!#REF!)+(SUM((MAX(--SUMIF($D$96:$D$98,'Data Validation'!$M$2,'Commercial Lease'!DD$96:DD$98)-'Rent Roll'!$V7,0)),
(MAX(-SUMIF('Monthly Cash Flow'!$F$2:$EG$2,'Commercial Lease'!DD$3,'Monthly Cash Flow'!$F$25:$EG$25)-'Rent Roll'!#REF!,0)),
(MAX(-SUMIF('Monthly Cash Flow'!$F$2:$EG$2,'Commercial Lease'!DD$3,'Monthly Cash Flow'!$F$26:$EG$36)-'Rent Roll'!#REF!,0)))*'Rent Roll'!$T7)))),"-"),"-")</f>
        <v>#REF!</v>
      </c>
      <c r="DE41" s="227" t="str">
        <f>IF('Commercial Lease'!DE$4='Rent Roll'!$U7,
IF(OR(AND(DE$6&gt;'Rent Roll'!$K7,DE$6&lt;='Rent Roll'!$L7),AND(DE$6&gt;'Rent Roll'!$M21,DE$6&lt;='Rent Roll'!$N21)),
IF('Rent Roll'!$S7='Data Validation'!$D$2,-SUMIF('Monthly Cash Flow'!$F$2:$EG$2,'Commercial Lease'!DE$3,'Monthly Cash Flow'!$F$37:$EG$37)*'Rent Roll'!$T7,
IF('Rent Roll'!$S7='Data Validation'!$D$3,('Rent Roll'!$D7*'Rent Roll'!#REF!)+(MAX(-SUMIF($C$96:$C$98,'Data Validation'!$M$2,'Commercial Lease'!DE$96:DE$98)-'Rent Roll'!$V7,0)*'Rent Roll'!$T7),
IF('Rent Roll'!$S7='Data Validation'!$D$4,'Rent Roll'!$D7*'Rent Roll'!#REF!,
('Rent Roll'!$D7*'Rent Roll'!#REF!)+(SUM((MAX(--SUMIF($D$96:$D$98,'Data Validation'!$M$2,'Commercial Lease'!DE$96:DE$98)-'Rent Roll'!$V7,0)),
(MAX(-SUMIF('Monthly Cash Flow'!$F$2:$EG$2,'Commercial Lease'!DE$3,'Monthly Cash Flow'!$F$25:$EG$25)-'Rent Roll'!#REF!,0)),
(MAX(-SUMIF('Monthly Cash Flow'!$F$2:$EG$2,'Commercial Lease'!DE$3,'Monthly Cash Flow'!$F$26:$EG$36)-'Rent Roll'!#REF!,0)))*'Rent Roll'!$T7)))),"-"),"-")</f>
        <v>-</v>
      </c>
      <c r="DF41" s="227" t="str">
        <f>IF('Commercial Lease'!DF$4='Rent Roll'!$U7,
IF(OR(AND(DF$6&gt;'Rent Roll'!$K7,DF$6&lt;='Rent Roll'!$L7),AND(DF$6&gt;'Rent Roll'!$M21,DF$6&lt;='Rent Roll'!$N21)),
IF('Rent Roll'!$S7='Data Validation'!$D$2,-SUMIF('Monthly Cash Flow'!$F$2:$EG$2,'Commercial Lease'!DF$3,'Monthly Cash Flow'!$F$37:$EG$37)*'Rent Roll'!$T7,
IF('Rent Roll'!$S7='Data Validation'!$D$3,('Rent Roll'!$D7*'Rent Roll'!#REF!)+(MAX(-SUMIF($C$96:$C$98,'Data Validation'!$M$2,'Commercial Lease'!DF$96:DF$98)-'Rent Roll'!$V7,0)*'Rent Roll'!$T7),
IF('Rent Roll'!$S7='Data Validation'!$D$4,'Rent Roll'!$D7*'Rent Roll'!#REF!,
('Rent Roll'!$D7*'Rent Roll'!#REF!)+(SUM((MAX(--SUMIF($D$96:$D$98,'Data Validation'!$M$2,'Commercial Lease'!DF$96:DF$98)-'Rent Roll'!$V7,0)),
(MAX(-SUMIF('Monthly Cash Flow'!$F$2:$EG$2,'Commercial Lease'!DF$3,'Monthly Cash Flow'!$F$25:$EG$25)-'Rent Roll'!#REF!,0)),
(MAX(-SUMIF('Monthly Cash Flow'!$F$2:$EG$2,'Commercial Lease'!DF$3,'Monthly Cash Flow'!$F$26:$EG$36)-'Rent Roll'!#REF!,0)))*'Rent Roll'!$T7)))),"-"),"-")</f>
        <v>-</v>
      </c>
      <c r="DG41" s="227" t="str">
        <f>IF('Commercial Lease'!DG$4='Rent Roll'!$U7,
IF(OR(AND(DG$6&gt;'Rent Roll'!$K7,DG$6&lt;='Rent Roll'!$L7),AND(DG$6&gt;'Rent Roll'!$M21,DG$6&lt;='Rent Roll'!$N21)),
IF('Rent Roll'!$S7='Data Validation'!$D$2,-SUMIF('Monthly Cash Flow'!$F$2:$EG$2,'Commercial Lease'!DG$3,'Monthly Cash Flow'!$F$37:$EG$37)*'Rent Roll'!$T7,
IF('Rent Roll'!$S7='Data Validation'!$D$3,('Rent Roll'!$D7*'Rent Roll'!#REF!)+(MAX(-SUMIF($C$96:$C$98,'Data Validation'!$M$2,'Commercial Lease'!DG$96:DG$98)-'Rent Roll'!$V7,0)*'Rent Roll'!$T7),
IF('Rent Roll'!$S7='Data Validation'!$D$4,'Rent Roll'!$D7*'Rent Roll'!#REF!,
('Rent Roll'!$D7*'Rent Roll'!#REF!)+(SUM((MAX(--SUMIF($D$96:$D$98,'Data Validation'!$M$2,'Commercial Lease'!DG$96:DG$98)-'Rent Roll'!$V7,0)),
(MAX(-SUMIF('Monthly Cash Flow'!$F$2:$EG$2,'Commercial Lease'!DG$3,'Monthly Cash Flow'!$F$25:$EG$25)-'Rent Roll'!#REF!,0)),
(MAX(-SUMIF('Monthly Cash Flow'!$F$2:$EG$2,'Commercial Lease'!DG$3,'Monthly Cash Flow'!$F$26:$EG$36)-'Rent Roll'!#REF!,0)))*'Rent Roll'!$T7)))),"-"),"-")</f>
        <v>-</v>
      </c>
      <c r="DH41" s="227" t="str">
        <f>IF('Commercial Lease'!DH$4='Rent Roll'!$U7,
IF(OR(AND(DH$6&gt;'Rent Roll'!$K7,DH$6&lt;='Rent Roll'!$L7),AND(DH$6&gt;'Rent Roll'!$M21,DH$6&lt;='Rent Roll'!$N21)),
IF('Rent Roll'!$S7='Data Validation'!$D$2,-SUMIF('Monthly Cash Flow'!$F$2:$EG$2,'Commercial Lease'!DH$3,'Monthly Cash Flow'!$F$37:$EG$37)*'Rent Roll'!$T7,
IF('Rent Roll'!$S7='Data Validation'!$D$3,('Rent Roll'!$D7*'Rent Roll'!#REF!)+(MAX(-SUMIF($C$96:$C$98,'Data Validation'!$M$2,'Commercial Lease'!DH$96:DH$98)-'Rent Roll'!$V7,0)*'Rent Roll'!$T7),
IF('Rent Roll'!$S7='Data Validation'!$D$4,'Rent Roll'!$D7*'Rent Roll'!#REF!,
('Rent Roll'!$D7*'Rent Roll'!#REF!)+(SUM((MAX(--SUMIF($D$96:$D$98,'Data Validation'!$M$2,'Commercial Lease'!DH$96:DH$98)-'Rent Roll'!$V7,0)),
(MAX(-SUMIF('Monthly Cash Flow'!$F$2:$EG$2,'Commercial Lease'!DH$3,'Monthly Cash Flow'!$F$25:$EG$25)-'Rent Roll'!#REF!,0)),
(MAX(-SUMIF('Monthly Cash Flow'!$F$2:$EG$2,'Commercial Lease'!DH$3,'Monthly Cash Flow'!$F$26:$EG$36)-'Rent Roll'!#REF!,0)))*'Rent Roll'!$T7)))),"-"),"-")</f>
        <v>-</v>
      </c>
      <c r="DI41" s="227" t="str">
        <f>IF('Commercial Lease'!DI$4='Rent Roll'!$U7,
IF(OR(AND(DI$6&gt;'Rent Roll'!$K7,DI$6&lt;='Rent Roll'!$L7),AND(DI$6&gt;'Rent Roll'!$M21,DI$6&lt;='Rent Roll'!$N21)),
IF('Rent Roll'!$S7='Data Validation'!$D$2,-SUMIF('Monthly Cash Flow'!$F$2:$EG$2,'Commercial Lease'!DI$3,'Monthly Cash Flow'!$F$37:$EG$37)*'Rent Roll'!$T7,
IF('Rent Roll'!$S7='Data Validation'!$D$3,('Rent Roll'!$D7*'Rent Roll'!#REF!)+(MAX(-SUMIF($C$96:$C$98,'Data Validation'!$M$2,'Commercial Lease'!DI$96:DI$98)-'Rent Roll'!$V7,0)*'Rent Roll'!$T7),
IF('Rent Roll'!$S7='Data Validation'!$D$4,'Rent Roll'!$D7*'Rent Roll'!#REF!,
('Rent Roll'!$D7*'Rent Roll'!#REF!)+(SUM((MAX(--SUMIF($D$96:$D$98,'Data Validation'!$M$2,'Commercial Lease'!DI$96:DI$98)-'Rent Roll'!$V7,0)),
(MAX(-SUMIF('Monthly Cash Flow'!$F$2:$EG$2,'Commercial Lease'!DI$3,'Monthly Cash Flow'!$F$25:$EG$25)-'Rent Roll'!#REF!,0)),
(MAX(-SUMIF('Monthly Cash Flow'!$F$2:$EG$2,'Commercial Lease'!DI$3,'Monthly Cash Flow'!$F$26:$EG$36)-'Rent Roll'!#REF!,0)))*'Rent Roll'!$T7)))),"-"),"-")</f>
        <v>-</v>
      </c>
      <c r="DJ41" s="227" t="str">
        <f>IF('Commercial Lease'!DJ$4='Rent Roll'!$U7,
IF(OR(AND(DJ$6&gt;'Rent Roll'!$K7,DJ$6&lt;='Rent Roll'!$L7),AND(DJ$6&gt;'Rent Roll'!$M21,DJ$6&lt;='Rent Roll'!$N21)),
IF('Rent Roll'!$S7='Data Validation'!$D$2,-SUMIF('Monthly Cash Flow'!$F$2:$EG$2,'Commercial Lease'!DJ$3,'Monthly Cash Flow'!$F$37:$EG$37)*'Rent Roll'!$T7,
IF('Rent Roll'!$S7='Data Validation'!$D$3,('Rent Roll'!$D7*'Rent Roll'!#REF!)+(MAX(-SUMIF($C$96:$C$98,'Data Validation'!$M$2,'Commercial Lease'!DJ$96:DJ$98)-'Rent Roll'!$V7,0)*'Rent Roll'!$T7),
IF('Rent Roll'!$S7='Data Validation'!$D$4,'Rent Roll'!$D7*'Rent Roll'!#REF!,
('Rent Roll'!$D7*'Rent Roll'!#REF!)+(SUM((MAX(--SUMIF($D$96:$D$98,'Data Validation'!$M$2,'Commercial Lease'!DJ$96:DJ$98)-'Rent Roll'!$V7,0)),
(MAX(-SUMIF('Monthly Cash Flow'!$F$2:$EG$2,'Commercial Lease'!DJ$3,'Monthly Cash Flow'!$F$25:$EG$25)-'Rent Roll'!#REF!,0)),
(MAX(-SUMIF('Monthly Cash Flow'!$F$2:$EG$2,'Commercial Lease'!DJ$3,'Monthly Cash Flow'!$F$26:$EG$36)-'Rent Roll'!#REF!,0)))*'Rent Roll'!$T7)))),"-"),"-")</f>
        <v>-</v>
      </c>
      <c r="DK41" s="227" t="str">
        <f>IF('Commercial Lease'!DK$4='Rent Roll'!$U7,
IF(OR(AND(DK$6&gt;'Rent Roll'!$K7,DK$6&lt;='Rent Roll'!$L7),AND(DK$6&gt;'Rent Roll'!$M21,DK$6&lt;='Rent Roll'!$N21)),
IF('Rent Roll'!$S7='Data Validation'!$D$2,-SUMIF('Monthly Cash Flow'!$F$2:$EG$2,'Commercial Lease'!DK$3,'Monthly Cash Flow'!$F$37:$EG$37)*'Rent Roll'!$T7,
IF('Rent Roll'!$S7='Data Validation'!$D$3,('Rent Roll'!$D7*'Rent Roll'!#REF!)+(MAX(-SUMIF($C$96:$C$98,'Data Validation'!$M$2,'Commercial Lease'!DK$96:DK$98)-'Rent Roll'!$V7,0)*'Rent Roll'!$T7),
IF('Rent Roll'!$S7='Data Validation'!$D$4,'Rent Roll'!$D7*'Rent Roll'!#REF!,
('Rent Roll'!$D7*'Rent Roll'!#REF!)+(SUM((MAX(--SUMIF($D$96:$D$98,'Data Validation'!$M$2,'Commercial Lease'!DK$96:DK$98)-'Rent Roll'!$V7,0)),
(MAX(-SUMIF('Monthly Cash Flow'!$F$2:$EG$2,'Commercial Lease'!DK$3,'Monthly Cash Flow'!$F$25:$EG$25)-'Rent Roll'!#REF!,0)),
(MAX(-SUMIF('Monthly Cash Flow'!$F$2:$EG$2,'Commercial Lease'!DK$3,'Monthly Cash Flow'!$F$26:$EG$36)-'Rent Roll'!#REF!,0)))*'Rent Roll'!$T7)))),"-"),"-")</f>
        <v>-</v>
      </c>
      <c r="DL41" s="227" t="str">
        <f>IF('Commercial Lease'!DL$4='Rent Roll'!$U7,
IF(OR(AND(DL$6&gt;'Rent Roll'!$K7,DL$6&lt;='Rent Roll'!$L7),AND(DL$6&gt;'Rent Roll'!$M21,DL$6&lt;='Rent Roll'!$N21)),
IF('Rent Roll'!$S7='Data Validation'!$D$2,-SUMIF('Monthly Cash Flow'!$F$2:$EG$2,'Commercial Lease'!DL$3,'Monthly Cash Flow'!$F$37:$EG$37)*'Rent Roll'!$T7,
IF('Rent Roll'!$S7='Data Validation'!$D$3,('Rent Roll'!$D7*'Rent Roll'!#REF!)+(MAX(-SUMIF($C$96:$C$98,'Data Validation'!$M$2,'Commercial Lease'!DL$96:DL$98)-'Rent Roll'!$V7,0)*'Rent Roll'!$T7),
IF('Rent Roll'!$S7='Data Validation'!$D$4,'Rent Roll'!$D7*'Rent Roll'!#REF!,
('Rent Roll'!$D7*'Rent Roll'!#REF!)+(SUM((MAX(--SUMIF($D$96:$D$98,'Data Validation'!$M$2,'Commercial Lease'!DL$96:DL$98)-'Rent Roll'!$V7,0)),
(MAX(-SUMIF('Monthly Cash Flow'!$F$2:$EG$2,'Commercial Lease'!DL$3,'Monthly Cash Flow'!$F$25:$EG$25)-'Rent Roll'!#REF!,0)),
(MAX(-SUMIF('Monthly Cash Flow'!$F$2:$EG$2,'Commercial Lease'!DL$3,'Monthly Cash Flow'!$F$26:$EG$36)-'Rent Roll'!#REF!,0)))*'Rent Roll'!$T7)))),"-"),"-")</f>
        <v>-</v>
      </c>
      <c r="DM41" s="227" t="str">
        <f>IF('Commercial Lease'!DM$4='Rent Roll'!$U7,
IF(OR(AND(DM$6&gt;'Rent Roll'!$K7,DM$6&lt;='Rent Roll'!$L7),AND(DM$6&gt;'Rent Roll'!$M21,DM$6&lt;='Rent Roll'!$N21)),
IF('Rent Roll'!$S7='Data Validation'!$D$2,-SUMIF('Monthly Cash Flow'!$F$2:$EG$2,'Commercial Lease'!DM$3,'Monthly Cash Flow'!$F$37:$EG$37)*'Rent Roll'!$T7,
IF('Rent Roll'!$S7='Data Validation'!$D$3,('Rent Roll'!$D7*'Rent Roll'!#REF!)+(MAX(-SUMIF($C$96:$C$98,'Data Validation'!$M$2,'Commercial Lease'!DM$96:DM$98)-'Rent Roll'!$V7,0)*'Rent Roll'!$T7),
IF('Rent Roll'!$S7='Data Validation'!$D$4,'Rent Roll'!$D7*'Rent Roll'!#REF!,
('Rent Roll'!$D7*'Rent Roll'!#REF!)+(SUM((MAX(--SUMIF($D$96:$D$98,'Data Validation'!$M$2,'Commercial Lease'!DM$96:DM$98)-'Rent Roll'!$V7,0)),
(MAX(-SUMIF('Monthly Cash Flow'!$F$2:$EG$2,'Commercial Lease'!DM$3,'Monthly Cash Flow'!$F$25:$EG$25)-'Rent Roll'!#REF!,0)),
(MAX(-SUMIF('Monthly Cash Flow'!$F$2:$EG$2,'Commercial Lease'!DM$3,'Monthly Cash Flow'!$F$26:$EG$36)-'Rent Roll'!#REF!,0)))*'Rent Roll'!$T7)))),"-"),"-")</f>
        <v>-</v>
      </c>
      <c r="DN41" s="227" t="str">
        <f>IF('Commercial Lease'!DN$4='Rent Roll'!$U7,
IF(OR(AND(DN$6&gt;'Rent Roll'!$K7,DN$6&lt;='Rent Roll'!$L7),AND(DN$6&gt;'Rent Roll'!$M21,DN$6&lt;='Rent Roll'!$N21)),
IF('Rent Roll'!$S7='Data Validation'!$D$2,-SUMIF('Monthly Cash Flow'!$F$2:$EG$2,'Commercial Lease'!DN$3,'Monthly Cash Flow'!$F$37:$EG$37)*'Rent Roll'!$T7,
IF('Rent Roll'!$S7='Data Validation'!$D$3,('Rent Roll'!$D7*'Rent Roll'!#REF!)+(MAX(-SUMIF($C$96:$C$98,'Data Validation'!$M$2,'Commercial Lease'!DN$96:DN$98)-'Rent Roll'!$V7,0)*'Rent Roll'!$T7),
IF('Rent Roll'!$S7='Data Validation'!$D$4,'Rent Roll'!$D7*'Rent Roll'!#REF!,
('Rent Roll'!$D7*'Rent Roll'!#REF!)+(SUM((MAX(--SUMIF($D$96:$D$98,'Data Validation'!$M$2,'Commercial Lease'!DN$96:DN$98)-'Rent Roll'!$V7,0)),
(MAX(-SUMIF('Monthly Cash Flow'!$F$2:$EG$2,'Commercial Lease'!DN$3,'Monthly Cash Flow'!$F$25:$EG$25)-'Rent Roll'!#REF!,0)),
(MAX(-SUMIF('Monthly Cash Flow'!$F$2:$EG$2,'Commercial Lease'!DN$3,'Monthly Cash Flow'!$F$26:$EG$36)-'Rent Roll'!#REF!,0)))*'Rent Roll'!$T7)))),"-"),"-")</f>
        <v>-</v>
      </c>
      <c r="DO41" s="227" t="str">
        <f>IF('Commercial Lease'!DO$4='Rent Roll'!$U7,
IF(OR(AND(DO$6&gt;'Rent Roll'!$K7,DO$6&lt;='Rent Roll'!$L7),AND(DO$6&gt;'Rent Roll'!$M21,DO$6&lt;='Rent Roll'!$N21)),
IF('Rent Roll'!$S7='Data Validation'!$D$2,-SUMIF('Monthly Cash Flow'!$F$2:$EG$2,'Commercial Lease'!DO$3,'Monthly Cash Flow'!$F$37:$EG$37)*'Rent Roll'!$T7,
IF('Rent Roll'!$S7='Data Validation'!$D$3,('Rent Roll'!$D7*'Rent Roll'!#REF!)+(MAX(-SUMIF($C$96:$C$98,'Data Validation'!$M$2,'Commercial Lease'!DO$96:DO$98)-'Rent Roll'!$V7,0)*'Rent Roll'!$T7),
IF('Rent Roll'!$S7='Data Validation'!$D$4,'Rent Roll'!$D7*'Rent Roll'!#REF!,
('Rent Roll'!$D7*'Rent Roll'!#REF!)+(SUM((MAX(--SUMIF($D$96:$D$98,'Data Validation'!$M$2,'Commercial Lease'!DO$96:DO$98)-'Rent Roll'!$V7,0)),
(MAX(-SUMIF('Monthly Cash Flow'!$F$2:$EG$2,'Commercial Lease'!DO$3,'Monthly Cash Flow'!$F$25:$EG$25)-'Rent Roll'!#REF!,0)),
(MAX(-SUMIF('Monthly Cash Flow'!$F$2:$EG$2,'Commercial Lease'!DO$3,'Monthly Cash Flow'!$F$26:$EG$36)-'Rent Roll'!#REF!,0)))*'Rent Roll'!$T7)))),"-"),"-")</f>
        <v>-</v>
      </c>
      <c r="DP41" s="227" t="e">
        <f>IF('Commercial Lease'!DP$4='Rent Roll'!$U7,
IF(OR(AND(DP$6&gt;'Rent Roll'!$K7,DP$6&lt;='Rent Roll'!$L7),AND(DP$6&gt;'Rent Roll'!$M21,DP$6&lt;='Rent Roll'!$N21)),
IF('Rent Roll'!$S7='Data Validation'!$D$2,-SUMIF('Monthly Cash Flow'!$F$2:$EG$2,'Commercial Lease'!DP$3,'Monthly Cash Flow'!$F$37:$EG$37)*'Rent Roll'!$T7,
IF('Rent Roll'!$S7='Data Validation'!$D$3,('Rent Roll'!$D7*'Rent Roll'!#REF!)+(MAX(-SUMIF($C$96:$C$98,'Data Validation'!$M$2,'Commercial Lease'!DP$96:DP$98)-'Rent Roll'!$V7,0)*'Rent Roll'!$T7),
IF('Rent Roll'!$S7='Data Validation'!$D$4,'Rent Roll'!$D7*'Rent Roll'!#REF!,
('Rent Roll'!$D7*'Rent Roll'!#REF!)+(SUM((MAX(--SUMIF($D$96:$D$98,'Data Validation'!$M$2,'Commercial Lease'!DP$96:DP$98)-'Rent Roll'!$V7,0)),
(MAX(-SUMIF('Monthly Cash Flow'!$F$2:$EG$2,'Commercial Lease'!DP$3,'Monthly Cash Flow'!$F$25:$EG$25)-'Rent Roll'!#REF!,0)),
(MAX(-SUMIF('Monthly Cash Flow'!$F$2:$EG$2,'Commercial Lease'!DP$3,'Monthly Cash Flow'!$F$26:$EG$36)-'Rent Roll'!#REF!,0)))*'Rent Roll'!$T7)))),"-"),"-")</f>
        <v>#REF!</v>
      </c>
      <c r="DQ41" s="227" t="str">
        <f>IF('Commercial Lease'!DQ$4='Rent Roll'!$U7,
IF(OR(AND(DQ$6&gt;'Rent Roll'!$K7,DQ$6&lt;='Rent Roll'!$L7),AND(DQ$6&gt;'Rent Roll'!$M21,DQ$6&lt;='Rent Roll'!$N21)),
IF('Rent Roll'!$S7='Data Validation'!$D$2,-SUMIF('Monthly Cash Flow'!$F$2:$EG$2,'Commercial Lease'!DQ$3,'Monthly Cash Flow'!$F$37:$EG$37)*'Rent Roll'!$T7,
IF('Rent Roll'!$S7='Data Validation'!$D$3,('Rent Roll'!$D7*'Rent Roll'!#REF!)+(MAX(-SUMIF($C$96:$C$98,'Data Validation'!$M$2,'Commercial Lease'!DQ$96:DQ$98)-'Rent Roll'!$V7,0)*'Rent Roll'!$T7),
IF('Rent Roll'!$S7='Data Validation'!$D$4,'Rent Roll'!$D7*'Rent Roll'!#REF!,
('Rent Roll'!$D7*'Rent Roll'!#REF!)+(SUM((MAX(--SUMIF($D$96:$D$98,'Data Validation'!$M$2,'Commercial Lease'!DQ$96:DQ$98)-'Rent Roll'!$V7,0)),
(MAX(-SUMIF('Monthly Cash Flow'!$F$2:$EG$2,'Commercial Lease'!DQ$3,'Monthly Cash Flow'!$F$25:$EG$25)-'Rent Roll'!#REF!,0)),
(MAX(-SUMIF('Monthly Cash Flow'!$F$2:$EG$2,'Commercial Lease'!DQ$3,'Monthly Cash Flow'!$F$26:$EG$36)-'Rent Roll'!#REF!,0)))*'Rent Roll'!$T7)))),"-"),"-")</f>
        <v>-</v>
      </c>
      <c r="DR41" s="227" t="str">
        <f>IF('Commercial Lease'!DR$4='Rent Roll'!$U7,
IF(OR(AND(DR$6&gt;'Rent Roll'!$K7,DR$6&lt;='Rent Roll'!$L7),AND(DR$6&gt;'Rent Roll'!$M21,DR$6&lt;='Rent Roll'!$N21)),
IF('Rent Roll'!$S7='Data Validation'!$D$2,-SUMIF('Monthly Cash Flow'!$F$2:$EG$2,'Commercial Lease'!DR$3,'Monthly Cash Flow'!$F$37:$EG$37)*'Rent Roll'!$T7,
IF('Rent Roll'!$S7='Data Validation'!$D$3,('Rent Roll'!$D7*'Rent Roll'!#REF!)+(MAX(-SUMIF($C$96:$C$98,'Data Validation'!$M$2,'Commercial Lease'!DR$96:DR$98)-'Rent Roll'!$V7,0)*'Rent Roll'!$T7),
IF('Rent Roll'!$S7='Data Validation'!$D$4,'Rent Roll'!$D7*'Rent Roll'!#REF!,
('Rent Roll'!$D7*'Rent Roll'!#REF!)+(SUM((MAX(--SUMIF($D$96:$D$98,'Data Validation'!$M$2,'Commercial Lease'!DR$96:DR$98)-'Rent Roll'!$V7,0)),
(MAX(-SUMIF('Monthly Cash Flow'!$F$2:$EG$2,'Commercial Lease'!DR$3,'Monthly Cash Flow'!$F$25:$EG$25)-'Rent Roll'!#REF!,0)),
(MAX(-SUMIF('Monthly Cash Flow'!$F$2:$EG$2,'Commercial Lease'!DR$3,'Monthly Cash Flow'!$F$26:$EG$36)-'Rent Roll'!#REF!,0)))*'Rent Roll'!$T7)))),"-"),"-")</f>
        <v>-</v>
      </c>
      <c r="DS41" s="227" t="str">
        <f>IF('Commercial Lease'!DS$4='Rent Roll'!$U7,
IF(OR(AND(DS$6&gt;'Rent Roll'!$K7,DS$6&lt;='Rent Roll'!$L7),AND(DS$6&gt;'Rent Roll'!$M21,DS$6&lt;='Rent Roll'!$N21)),
IF('Rent Roll'!$S7='Data Validation'!$D$2,-SUMIF('Monthly Cash Flow'!$F$2:$EG$2,'Commercial Lease'!DS$3,'Monthly Cash Flow'!$F$37:$EG$37)*'Rent Roll'!$T7,
IF('Rent Roll'!$S7='Data Validation'!$D$3,('Rent Roll'!$D7*'Rent Roll'!#REF!)+(MAX(-SUMIF($C$96:$C$98,'Data Validation'!$M$2,'Commercial Lease'!DS$96:DS$98)-'Rent Roll'!$V7,0)*'Rent Roll'!$T7),
IF('Rent Roll'!$S7='Data Validation'!$D$4,'Rent Roll'!$D7*'Rent Roll'!#REF!,
('Rent Roll'!$D7*'Rent Roll'!#REF!)+(SUM((MAX(--SUMIF($D$96:$D$98,'Data Validation'!$M$2,'Commercial Lease'!DS$96:DS$98)-'Rent Roll'!$V7,0)),
(MAX(-SUMIF('Monthly Cash Flow'!$F$2:$EG$2,'Commercial Lease'!DS$3,'Monthly Cash Flow'!$F$25:$EG$25)-'Rent Roll'!#REF!,0)),
(MAX(-SUMIF('Monthly Cash Flow'!$F$2:$EG$2,'Commercial Lease'!DS$3,'Monthly Cash Flow'!$F$26:$EG$36)-'Rent Roll'!#REF!,0)))*'Rent Roll'!$T7)))),"-"),"-")</f>
        <v>-</v>
      </c>
      <c r="DT41" s="227" t="str">
        <f>IF('Commercial Lease'!DT$4='Rent Roll'!$U7,
IF(OR(AND(DT$6&gt;'Rent Roll'!$K7,DT$6&lt;='Rent Roll'!$L7),AND(DT$6&gt;'Rent Roll'!$M21,DT$6&lt;='Rent Roll'!$N21)),
IF('Rent Roll'!$S7='Data Validation'!$D$2,-SUMIF('Monthly Cash Flow'!$F$2:$EG$2,'Commercial Lease'!DT$3,'Monthly Cash Flow'!$F$37:$EG$37)*'Rent Roll'!$T7,
IF('Rent Roll'!$S7='Data Validation'!$D$3,('Rent Roll'!$D7*'Rent Roll'!#REF!)+(MAX(-SUMIF($C$96:$C$98,'Data Validation'!$M$2,'Commercial Lease'!DT$96:DT$98)-'Rent Roll'!$V7,0)*'Rent Roll'!$T7),
IF('Rent Roll'!$S7='Data Validation'!$D$4,'Rent Roll'!$D7*'Rent Roll'!#REF!,
('Rent Roll'!$D7*'Rent Roll'!#REF!)+(SUM((MAX(--SUMIF($D$96:$D$98,'Data Validation'!$M$2,'Commercial Lease'!DT$96:DT$98)-'Rent Roll'!$V7,0)),
(MAX(-SUMIF('Monthly Cash Flow'!$F$2:$EG$2,'Commercial Lease'!DT$3,'Monthly Cash Flow'!$F$25:$EG$25)-'Rent Roll'!#REF!,0)),
(MAX(-SUMIF('Monthly Cash Flow'!$F$2:$EG$2,'Commercial Lease'!DT$3,'Monthly Cash Flow'!$F$26:$EG$36)-'Rent Roll'!#REF!,0)))*'Rent Roll'!$T7)))),"-"),"-")</f>
        <v>-</v>
      </c>
      <c r="DU41" s="227" t="str">
        <f>IF('Commercial Lease'!DU$4='Rent Roll'!$U7,
IF(OR(AND(DU$6&gt;'Rent Roll'!$K7,DU$6&lt;='Rent Roll'!$L7),AND(DU$6&gt;'Rent Roll'!$M21,DU$6&lt;='Rent Roll'!$N21)),
IF('Rent Roll'!$S7='Data Validation'!$D$2,-SUMIF('Monthly Cash Flow'!$F$2:$EG$2,'Commercial Lease'!DU$3,'Monthly Cash Flow'!$F$37:$EG$37)*'Rent Roll'!$T7,
IF('Rent Roll'!$S7='Data Validation'!$D$3,('Rent Roll'!$D7*'Rent Roll'!#REF!)+(MAX(-SUMIF($C$96:$C$98,'Data Validation'!$M$2,'Commercial Lease'!DU$96:DU$98)-'Rent Roll'!$V7,0)*'Rent Roll'!$T7),
IF('Rent Roll'!$S7='Data Validation'!$D$4,'Rent Roll'!$D7*'Rent Roll'!#REF!,
('Rent Roll'!$D7*'Rent Roll'!#REF!)+(SUM((MAX(--SUMIF($D$96:$D$98,'Data Validation'!$M$2,'Commercial Lease'!DU$96:DU$98)-'Rent Roll'!$V7,0)),
(MAX(-SUMIF('Monthly Cash Flow'!$F$2:$EG$2,'Commercial Lease'!DU$3,'Monthly Cash Flow'!$F$25:$EG$25)-'Rent Roll'!#REF!,0)),
(MAX(-SUMIF('Monthly Cash Flow'!$F$2:$EG$2,'Commercial Lease'!DU$3,'Monthly Cash Flow'!$F$26:$EG$36)-'Rent Roll'!#REF!,0)))*'Rent Roll'!$T7)))),"-"),"-")</f>
        <v>-</v>
      </c>
      <c r="DV41" s="227" t="str">
        <f>IF('Commercial Lease'!DV$4='Rent Roll'!$U7,
IF(OR(AND(DV$6&gt;'Rent Roll'!$K7,DV$6&lt;='Rent Roll'!$L7),AND(DV$6&gt;'Rent Roll'!$M21,DV$6&lt;='Rent Roll'!$N21)),
IF('Rent Roll'!$S7='Data Validation'!$D$2,-SUMIF('Monthly Cash Flow'!$F$2:$EG$2,'Commercial Lease'!DV$3,'Monthly Cash Flow'!$F$37:$EG$37)*'Rent Roll'!$T7,
IF('Rent Roll'!$S7='Data Validation'!$D$3,('Rent Roll'!$D7*'Rent Roll'!#REF!)+(MAX(-SUMIF($C$96:$C$98,'Data Validation'!$M$2,'Commercial Lease'!DV$96:DV$98)-'Rent Roll'!$V7,0)*'Rent Roll'!$T7),
IF('Rent Roll'!$S7='Data Validation'!$D$4,'Rent Roll'!$D7*'Rent Roll'!#REF!,
('Rent Roll'!$D7*'Rent Roll'!#REF!)+(SUM((MAX(--SUMIF($D$96:$D$98,'Data Validation'!$M$2,'Commercial Lease'!DV$96:DV$98)-'Rent Roll'!$V7,0)),
(MAX(-SUMIF('Monthly Cash Flow'!$F$2:$EG$2,'Commercial Lease'!DV$3,'Monthly Cash Flow'!$F$25:$EG$25)-'Rent Roll'!#REF!,0)),
(MAX(-SUMIF('Monthly Cash Flow'!$F$2:$EG$2,'Commercial Lease'!DV$3,'Monthly Cash Flow'!$F$26:$EG$36)-'Rent Roll'!#REF!,0)))*'Rent Roll'!$T7)))),"-"),"-")</f>
        <v>-</v>
      </c>
      <c r="DW41" s="227" t="str">
        <f>IF('Commercial Lease'!DW$4='Rent Roll'!$U7,
IF(OR(AND(DW$6&gt;'Rent Roll'!$K7,DW$6&lt;='Rent Roll'!$L7),AND(DW$6&gt;'Rent Roll'!$M21,DW$6&lt;='Rent Roll'!$N21)),
IF('Rent Roll'!$S7='Data Validation'!$D$2,-SUMIF('Monthly Cash Flow'!$F$2:$EG$2,'Commercial Lease'!DW$3,'Monthly Cash Flow'!$F$37:$EG$37)*'Rent Roll'!$T7,
IF('Rent Roll'!$S7='Data Validation'!$D$3,('Rent Roll'!$D7*'Rent Roll'!#REF!)+(MAX(-SUMIF($C$96:$C$98,'Data Validation'!$M$2,'Commercial Lease'!DW$96:DW$98)-'Rent Roll'!$V7,0)*'Rent Roll'!$T7),
IF('Rent Roll'!$S7='Data Validation'!$D$4,'Rent Roll'!$D7*'Rent Roll'!#REF!,
('Rent Roll'!$D7*'Rent Roll'!#REF!)+(SUM((MAX(--SUMIF($D$96:$D$98,'Data Validation'!$M$2,'Commercial Lease'!DW$96:DW$98)-'Rent Roll'!$V7,0)),
(MAX(-SUMIF('Monthly Cash Flow'!$F$2:$EG$2,'Commercial Lease'!DW$3,'Monthly Cash Flow'!$F$25:$EG$25)-'Rent Roll'!#REF!,0)),
(MAX(-SUMIF('Monthly Cash Flow'!$F$2:$EG$2,'Commercial Lease'!DW$3,'Monthly Cash Flow'!$F$26:$EG$36)-'Rent Roll'!#REF!,0)))*'Rent Roll'!$T7)))),"-"),"-")</f>
        <v>-</v>
      </c>
      <c r="DX41" s="227" t="str">
        <f>IF('Commercial Lease'!DX$4='Rent Roll'!$U7,
IF(OR(AND(DX$6&gt;'Rent Roll'!$K7,DX$6&lt;='Rent Roll'!$L7),AND(DX$6&gt;'Rent Roll'!$M21,DX$6&lt;='Rent Roll'!$N21)),
IF('Rent Roll'!$S7='Data Validation'!$D$2,-SUMIF('Monthly Cash Flow'!$F$2:$EG$2,'Commercial Lease'!DX$3,'Monthly Cash Flow'!$F$37:$EG$37)*'Rent Roll'!$T7,
IF('Rent Roll'!$S7='Data Validation'!$D$3,('Rent Roll'!$D7*'Rent Roll'!#REF!)+(MAX(-SUMIF($C$96:$C$98,'Data Validation'!$M$2,'Commercial Lease'!DX$96:DX$98)-'Rent Roll'!$V7,0)*'Rent Roll'!$T7),
IF('Rent Roll'!$S7='Data Validation'!$D$4,'Rent Roll'!$D7*'Rent Roll'!#REF!,
('Rent Roll'!$D7*'Rent Roll'!#REF!)+(SUM((MAX(--SUMIF($D$96:$D$98,'Data Validation'!$M$2,'Commercial Lease'!DX$96:DX$98)-'Rent Roll'!$V7,0)),
(MAX(-SUMIF('Monthly Cash Flow'!$F$2:$EG$2,'Commercial Lease'!DX$3,'Monthly Cash Flow'!$F$25:$EG$25)-'Rent Roll'!#REF!,0)),
(MAX(-SUMIF('Monthly Cash Flow'!$F$2:$EG$2,'Commercial Lease'!DX$3,'Monthly Cash Flow'!$F$26:$EG$36)-'Rent Roll'!#REF!,0)))*'Rent Roll'!$T7)))),"-"),"-")</f>
        <v>-</v>
      </c>
      <c r="DY41" s="227" t="str">
        <f>IF('Commercial Lease'!DY$4='Rent Roll'!$U7,
IF(OR(AND(DY$6&gt;'Rent Roll'!$K7,DY$6&lt;='Rent Roll'!$L7),AND(DY$6&gt;'Rent Roll'!$M21,DY$6&lt;='Rent Roll'!$N21)),
IF('Rent Roll'!$S7='Data Validation'!$D$2,-SUMIF('Monthly Cash Flow'!$F$2:$EG$2,'Commercial Lease'!DY$3,'Monthly Cash Flow'!$F$37:$EG$37)*'Rent Roll'!$T7,
IF('Rent Roll'!$S7='Data Validation'!$D$3,('Rent Roll'!$D7*'Rent Roll'!#REF!)+(MAX(-SUMIF($C$96:$C$98,'Data Validation'!$M$2,'Commercial Lease'!DY$96:DY$98)-'Rent Roll'!$V7,0)*'Rent Roll'!$T7),
IF('Rent Roll'!$S7='Data Validation'!$D$4,'Rent Roll'!$D7*'Rent Roll'!#REF!,
('Rent Roll'!$D7*'Rent Roll'!#REF!)+(SUM((MAX(--SUMIF($D$96:$D$98,'Data Validation'!$M$2,'Commercial Lease'!DY$96:DY$98)-'Rent Roll'!$V7,0)),
(MAX(-SUMIF('Monthly Cash Flow'!$F$2:$EG$2,'Commercial Lease'!DY$3,'Monthly Cash Flow'!$F$25:$EG$25)-'Rent Roll'!#REF!,0)),
(MAX(-SUMIF('Monthly Cash Flow'!$F$2:$EG$2,'Commercial Lease'!DY$3,'Monthly Cash Flow'!$F$26:$EG$36)-'Rent Roll'!#REF!,0)))*'Rent Roll'!$T7)))),"-"),"-")</f>
        <v>-</v>
      </c>
      <c r="DZ41" s="227" t="str">
        <f>IF('Commercial Lease'!DZ$4='Rent Roll'!$U7,
IF(OR(AND(DZ$6&gt;'Rent Roll'!$K7,DZ$6&lt;='Rent Roll'!$L7),AND(DZ$6&gt;'Rent Roll'!$M21,DZ$6&lt;='Rent Roll'!$N21)),
IF('Rent Roll'!$S7='Data Validation'!$D$2,-SUMIF('Monthly Cash Flow'!$F$2:$EG$2,'Commercial Lease'!DZ$3,'Monthly Cash Flow'!$F$37:$EG$37)*'Rent Roll'!$T7,
IF('Rent Roll'!$S7='Data Validation'!$D$3,('Rent Roll'!$D7*'Rent Roll'!#REF!)+(MAX(-SUMIF($C$96:$C$98,'Data Validation'!$M$2,'Commercial Lease'!DZ$96:DZ$98)-'Rent Roll'!$V7,0)*'Rent Roll'!$T7),
IF('Rent Roll'!$S7='Data Validation'!$D$4,'Rent Roll'!$D7*'Rent Roll'!#REF!,
('Rent Roll'!$D7*'Rent Roll'!#REF!)+(SUM((MAX(--SUMIF($D$96:$D$98,'Data Validation'!$M$2,'Commercial Lease'!DZ$96:DZ$98)-'Rent Roll'!$V7,0)),
(MAX(-SUMIF('Monthly Cash Flow'!$F$2:$EG$2,'Commercial Lease'!DZ$3,'Monthly Cash Flow'!$F$25:$EG$25)-'Rent Roll'!#REF!,0)),
(MAX(-SUMIF('Monthly Cash Flow'!$F$2:$EG$2,'Commercial Lease'!DZ$3,'Monthly Cash Flow'!$F$26:$EG$36)-'Rent Roll'!#REF!,0)))*'Rent Roll'!$T7)))),"-"),"-")</f>
        <v>-</v>
      </c>
      <c r="EA41" s="227" t="str">
        <f>IF('Commercial Lease'!EA$4='Rent Roll'!$U7,
IF(OR(AND(EA$6&gt;'Rent Roll'!$K7,EA$6&lt;='Rent Roll'!$L7),AND(EA$6&gt;'Rent Roll'!$M21,EA$6&lt;='Rent Roll'!$N21)),
IF('Rent Roll'!$S7='Data Validation'!$D$2,-SUMIF('Monthly Cash Flow'!$F$2:$EG$2,'Commercial Lease'!EA$3,'Monthly Cash Flow'!$F$37:$EG$37)*'Rent Roll'!$T7,
IF('Rent Roll'!$S7='Data Validation'!$D$3,('Rent Roll'!$D7*'Rent Roll'!#REF!)+(MAX(-SUMIF($C$96:$C$98,'Data Validation'!$M$2,'Commercial Lease'!EA$96:EA$98)-'Rent Roll'!$V7,0)*'Rent Roll'!$T7),
IF('Rent Roll'!$S7='Data Validation'!$D$4,'Rent Roll'!$D7*'Rent Roll'!#REF!,
('Rent Roll'!$D7*'Rent Roll'!#REF!)+(SUM((MAX(--SUMIF($D$96:$D$98,'Data Validation'!$M$2,'Commercial Lease'!EA$96:EA$98)-'Rent Roll'!$V7,0)),
(MAX(-SUMIF('Monthly Cash Flow'!$F$2:$EG$2,'Commercial Lease'!EA$3,'Monthly Cash Flow'!$F$25:$EG$25)-'Rent Roll'!#REF!,0)),
(MAX(-SUMIF('Monthly Cash Flow'!$F$2:$EG$2,'Commercial Lease'!EA$3,'Monthly Cash Flow'!$F$26:$EG$36)-'Rent Roll'!#REF!,0)))*'Rent Roll'!$T7)))),"-"),"-")</f>
        <v>-</v>
      </c>
      <c r="EB41" s="227" t="e">
        <f>IF('Commercial Lease'!EB$4='Rent Roll'!$U7,
IF(OR(AND(EB$6&gt;'Rent Roll'!$K7,EB$6&lt;='Rent Roll'!$L7),AND(EB$6&gt;'Rent Roll'!$M21,EB$6&lt;='Rent Roll'!$N21)),
IF('Rent Roll'!$S7='Data Validation'!$D$2,-SUMIF('Monthly Cash Flow'!$F$2:$EG$2,'Commercial Lease'!EB$3,'Monthly Cash Flow'!$F$37:$EG$37)*'Rent Roll'!$T7,
IF('Rent Roll'!$S7='Data Validation'!$D$3,('Rent Roll'!$D7*'Rent Roll'!#REF!)+(MAX(-SUMIF($C$96:$C$98,'Data Validation'!$M$2,'Commercial Lease'!EB$96:EB$98)-'Rent Roll'!$V7,0)*'Rent Roll'!$T7),
IF('Rent Roll'!$S7='Data Validation'!$D$4,'Rent Roll'!$D7*'Rent Roll'!#REF!,
('Rent Roll'!$D7*'Rent Roll'!#REF!)+(SUM((MAX(--SUMIF($D$96:$D$98,'Data Validation'!$M$2,'Commercial Lease'!EB$96:EB$98)-'Rent Roll'!$V7,0)),
(MAX(-SUMIF('Monthly Cash Flow'!$F$2:$EG$2,'Commercial Lease'!EB$3,'Monthly Cash Flow'!$F$25:$EG$25)-'Rent Roll'!#REF!,0)),
(MAX(-SUMIF('Monthly Cash Flow'!$F$2:$EG$2,'Commercial Lease'!EB$3,'Monthly Cash Flow'!$F$26:$EG$36)-'Rent Roll'!#REF!,0)))*'Rent Roll'!$T7)))),"-"),"-")</f>
        <v>#REF!</v>
      </c>
      <c r="EC41" s="227" t="str">
        <f>IF('Commercial Lease'!EC$4='Rent Roll'!$U7,
IF(OR(AND(EC$6&gt;'Rent Roll'!$K7,EC$6&lt;='Rent Roll'!$L7),AND(EC$6&gt;'Rent Roll'!$M21,EC$6&lt;='Rent Roll'!$N21)),
IF('Rent Roll'!$S7='Data Validation'!$D$2,-SUMIF('Monthly Cash Flow'!$F$2:$EG$2,'Commercial Lease'!EC$3,'Monthly Cash Flow'!$F$37:$EG$37)*'Rent Roll'!$T7,
IF('Rent Roll'!$S7='Data Validation'!$D$3,('Rent Roll'!$D7*'Rent Roll'!#REF!)+(MAX(-SUMIF($C$96:$C$98,'Data Validation'!$M$2,'Commercial Lease'!EC$96:EC$98)-'Rent Roll'!$V7,0)*'Rent Roll'!$T7),
IF('Rent Roll'!$S7='Data Validation'!$D$4,'Rent Roll'!$D7*'Rent Roll'!#REF!,
('Rent Roll'!$D7*'Rent Roll'!#REF!)+(SUM((MAX(--SUMIF($D$96:$D$98,'Data Validation'!$M$2,'Commercial Lease'!EC$96:EC$98)-'Rent Roll'!$V7,0)),
(MAX(-SUMIF('Monthly Cash Flow'!$F$2:$EG$2,'Commercial Lease'!EC$3,'Monthly Cash Flow'!$F$25:$EG$25)-'Rent Roll'!#REF!,0)),
(MAX(-SUMIF('Monthly Cash Flow'!$F$2:$EG$2,'Commercial Lease'!EC$3,'Monthly Cash Flow'!$F$26:$EG$36)-'Rent Roll'!#REF!,0)))*'Rent Roll'!$T7)))),"-"),"-")</f>
        <v>-</v>
      </c>
      <c r="ED41" s="227" t="str">
        <f>IF('Commercial Lease'!ED$4='Rent Roll'!$U7,
IF(OR(AND(ED$6&gt;'Rent Roll'!$K7,ED$6&lt;='Rent Roll'!$L7),AND(ED$6&gt;'Rent Roll'!$M21,ED$6&lt;='Rent Roll'!$N21)),
IF('Rent Roll'!$S7='Data Validation'!$D$2,-SUMIF('Monthly Cash Flow'!$F$2:$EG$2,'Commercial Lease'!ED$3,'Monthly Cash Flow'!$F$37:$EG$37)*'Rent Roll'!$T7,
IF('Rent Roll'!$S7='Data Validation'!$D$3,('Rent Roll'!$D7*'Rent Roll'!#REF!)+(MAX(-SUMIF($C$96:$C$98,'Data Validation'!$M$2,'Commercial Lease'!ED$96:ED$98)-'Rent Roll'!$V7,0)*'Rent Roll'!$T7),
IF('Rent Roll'!$S7='Data Validation'!$D$4,'Rent Roll'!$D7*'Rent Roll'!#REF!,
('Rent Roll'!$D7*'Rent Roll'!#REF!)+(SUM((MAX(--SUMIF($D$96:$D$98,'Data Validation'!$M$2,'Commercial Lease'!ED$96:ED$98)-'Rent Roll'!$V7,0)),
(MAX(-SUMIF('Monthly Cash Flow'!$F$2:$EG$2,'Commercial Lease'!ED$3,'Monthly Cash Flow'!$F$25:$EG$25)-'Rent Roll'!#REF!,0)),
(MAX(-SUMIF('Monthly Cash Flow'!$F$2:$EG$2,'Commercial Lease'!ED$3,'Monthly Cash Flow'!$F$26:$EG$36)-'Rent Roll'!#REF!,0)))*'Rent Roll'!$T7)))),"-"),"-")</f>
        <v>-</v>
      </c>
      <c r="EE41" s="227" t="str">
        <f>IF('Commercial Lease'!EE$4='Rent Roll'!$U7,
IF(OR(AND(EE$6&gt;'Rent Roll'!$K7,EE$6&lt;='Rent Roll'!$L7),AND(EE$6&gt;'Rent Roll'!$M21,EE$6&lt;='Rent Roll'!$N21)),
IF('Rent Roll'!$S7='Data Validation'!$D$2,-SUMIF('Monthly Cash Flow'!$F$2:$EG$2,'Commercial Lease'!EE$3,'Monthly Cash Flow'!$F$37:$EG$37)*'Rent Roll'!$T7,
IF('Rent Roll'!$S7='Data Validation'!$D$3,('Rent Roll'!$D7*'Rent Roll'!#REF!)+(MAX(-SUMIF($C$96:$C$98,'Data Validation'!$M$2,'Commercial Lease'!EE$96:EE$98)-'Rent Roll'!$V7,0)*'Rent Roll'!$T7),
IF('Rent Roll'!$S7='Data Validation'!$D$4,'Rent Roll'!$D7*'Rent Roll'!#REF!,
('Rent Roll'!$D7*'Rent Roll'!#REF!)+(SUM((MAX(--SUMIF($D$96:$D$98,'Data Validation'!$M$2,'Commercial Lease'!EE$96:EE$98)-'Rent Roll'!$V7,0)),
(MAX(-SUMIF('Monthly Cash Flow'!$F$2:$EG$2,'Commercial Lease'!EE$3,'Monthly Cash Flow'!$F$25:$EG$25)-'Rent Roll'!#REF!,0)),
(MAX(-SUMIF('Monthly Cash Flow'!$F$2:$EG$2,'Commercial Lease'!EE$3,'Monthly Cash Flow'!$F$26:$EG$36)-'Rent Roll'!#REF!,0)))*'Rent Roll'!$T7)))),"-"),"-")</f>
        <v>-</v>
      </c>
      <c r="EF41" s="227" t="str">
        <f>IF('Commercial Lease'!EF$4='Rent Roll'!$U7,
IF(OR(AND(EF$6&gt;'Rent Roll'!$K7,EF$6&lt;='Rent Roll'!$L7),AND(EF$6&gt;'Rent Roll'!$M21,EF$6&lt;='Rent Roll'!$N21)),
IF('Rent Roll'!$S7='Data Validation'!$D$2,-SUMIF('Monthly Cash Flow'!$F$2:$EG$2,'Commercial Lease'!EF$3,'Monthly Cash Flow'!$F$37:$EG$37)*'Rent Roll'!$T7,
IF('Rent Roll'!$S7='Data Validation'!$D$3,('Rent Roll'!$D7*'Rent Roll'!#REF!)+(MAX(-SUMIF($C$96:$C$98,'Data Validation'!$M$2,'Commercial Lease'!EF$96:EF$98)-'Rent Roll'!$V7,0)*'Rent Roll'!$T7),
IF('Rent Roll'!$S7='Data Validation'!$D$4,'Rent Roll'!$D7*'Rent Roll'!#REF!,
('Rent Roll'!$D7*'Rent Roll'!#REF!)+(SUM((MAX(--SUMIF($D$96:$D$98,'Data Validation'!$M$2,'Commercial Lease'!EF$96:EF$98)-'Rent Roll'!$V7,0)),
(MAX(-SUMIF('Monthly Cash Flow'!$F$2:$EG$2,'Commercial Lease'!EF$3,'Monthly Cash Flow'!$F$25:$EG$25)-'Rent Roll'!#REF!,0)),
(MAX(-SUMIF('Monthly Cash Flow'!$F$2:$EG$2,'Commercial Lease'!EF$3,'Monthly Cash Flow'!$F$26:$EG$36)-'Rent Roll'!#REF!,0)))*'Rent Roll'!$T7)))),"-"),"-")</f>
        <v>-</v>
      </c>
      <c r="EG41" s="224" t="str">
        <f>IF('Commercial Lease'!EG$4='Rent Roll'!$U7,
IF(OR(AND(EG$6&gt;'Rent Roll'!$K7,EG$6&lt;='Rent Roll'!$L7),AND(EG$6&gt;'Rent Roll'!$M21,EG$6&lt;='Rent Roll'!$N21)),
IF('Rent Roll'!$S7='Data Validation'!$D$2,-SUMIF('Monthly Cash Flow'!$F$2:$EG$2,'Commercial Lease'!EG$3,'Monthly Cash Flow'!$F$37:$EG$37)*'Rent Roll'!$T7,
IF('Rent Roll'!$S7='Data Validation'!$D$3,('Rent Roll'!$D7*'Rent Roll'!#REF!)+(MAX(-SUMIF($C$96:$C$98,'Data Validation'!$M$2,'Commercial Lease'!EG$96:EG$98)-'Rent Roll'!$V7,0)*'Rent Roll'!$T7),
IF('Rent Roll'!$S7='Data Validation'!$D$4,'Rent Roll'!$D7*'Rent Roll'!#REF!,
('Rent Roll'!$D7*'Rent Roll'!#REF!)+(SUM((MAX(--SUMIF($D$96:$D$98,'Data Validation'!$M$2,'Commercial Lease'!EG$96:EG$98)-'Rent Roll'!$V7,0)),
(MAX(-SUMIF('Monthly Cash Flow'!$F$2:$EG$2,'Commercial Lease'!EG$3,'Monthly Cash Flow'!$F$25:$EG$25)-'Rent Roll'!#REF!,0)),
(MAX(-SUMIF('Monthly Cash Flow'!$F$2:$EG$2,'Commercial Lease'!EG$3,'Monthly Cash Flow'!$F$26:$EG$36)-'Rent Roll'!#REF!,0)))*'Rent Roll'!$T7)))),"-"),"-")</f>
        <v>-</v>
      </c>
      <c r="EH41" s="277" t="s">
        <v>106</v>
      </c>
    </row>
    <row r="42" spans="2:138" ht="15" x14ac:dyDescent="0.25">
      <c r="B42" s="735"/>
      <c r="C42" s="736"/>
      <c r="D42" s="737" t="str">
        <f>CONCATENATE('Rent Roll'!B8&amp;" - "&amp;'Rent Roll'!C8)</f>
        <v xml:space="preserve"> - </v>
      </c>
      <c r="E42" s="21">
        <f t="shared" si="36"/>
        <v>0</v>
      </c>
      <c r="F42" s="227" t="str">
        <f>IF('Commercial Lease'!F$4='Rent Roll'!$U8,
IF(OR(AND(F$6&gt;'Rent Roll'!$K8,F$6&lt;='Rent Roll'!$L8),AND(F$6&gt;'Rent Roll'!$M22,F$6&lt;='Rent Roll'!$N22)),
IF('Rent Roll'!$S8='Data Validation'!$D$2,-SUMIF('Monthly Cash Flow'!$F$2:$EG$2,'Commercial Lease'!F$3,'Monthly Cash Flow'!$F$37:$EG$37)*'Rent Roll'!$T8,
IF('Rent Roll'!$S8='Data Validation'!$D$3,('Rent Roll'!$D8*'Rent Roll'!#REF!)+(MAX(-SUMIF($C$96:$C$98,'Data Validation'!$M$2,'Commercial Lease'!F$96:F$98)-'Rent Roll'!$V8,0)*'Rent Roll'!$T8),
IF('Rent Roll'!$S8='Data Validation'!$D$4,'Rent Roll'!$D8*'Rent Roll'!#REF!,
('Rent Roll'!$D8*'Rent Roll'!#REF!)+(SUM((MAX(--SUMIF($D$96:$D$98,'Data Validation'!$M$2,'Commercial Lease'!F$96:F$98)-'Rent Roll'!$V8,0)),
(MAX(-SUMIF('Monthly Cash Flow'!$F$2:$EG$2,'Commercial Lease'!F$3,'Monthly Cash Flow'!$F$25:$EG$25)-'Rent Roll'!#REF!,0)),
(MAX(-SUMIF('Monthly Cash Flow'!$F$2:$EG$2,'Commercial Lease'!F$3,'Monthly Cash Flow'!$F$26:$EG$36)-'Rent Roll'!#REF!,0)))*'Rent Roll'!$T8)))),"-"),"-")</f>
        <v>-</v>
      </c>
      <c r="G42" s="227" t="str">
        <f>IF('Commercial Lease'!G$4='Rent Roll'!$U8,
IF(OR(AND(G$6&gt;'Rent Roll'!$K8,G$6&lt;='Rent Roll'!$L8),AND(G$6&gt;'Rent Roll'!$M22,G$6&lt;='Rent Roll'!$N22)),
IF('Rent Roll'!$S8='Data Validation'!$D$2,-SUMIF('Monthly Cash Flow'!$F$2:$EG$2,'Commercial Lease'!G$3,'Monthly Cash Flow'!$F$37:$EG$37)*'Rent Roll'!$T8,
IF('Rent Roll'!$S8='Data Validation'!$D$3,('Rent Roll'!$D8*'Rent Roll'!#REF!)+(MAX(-SUMIF($C$96:$C$98,'Data Validation'!$M$2,'Commercial Lease'!G$96:G$98)-'Rent Roll'!$V8,0)*'Rent Roll'!$T8),
IF('Rent Roll'!$S8='Data Validation'!$D$4,'Rent Roll'!$D8*'Rent Roll'!#REF!,
('Rent Roll'!$D8*'Rent Roll'!#REF!)+(SUM((MAX(--SUMIF($D$96:$D$98,'Data Validation'!$M$2,'Commercial Lease'!G$96:G$98)-'Rent Roll'!$V8,0)),
(MAX(-SUMIF('Monthly Cash Flow'!$F$2:$EG$2,'Commercial Lease'!G$3,'Monthly Cash Flow'!$F$25:$EG$25)-'Rent Roll'!#REF!,0)),
(MAX(-SUMIF('Monthly Cash Flow'!$F$2:$EG$2,'Commercial Lease'!G$3,'Monthly Cash Flow'!$F$26:$EG$36)-'Rent Roll'!#REF!,0)))*'Rent Roll'!$T8)))),"-"),"-")</f>
        <v>-</v>
      </c>
      <c r="H42" s="227" t="str">
        <f>IF('Commercial Lease'!H$4='Rent Roll'!$U8,
IF(OR(AND(H$6&gt;'Rent Roll'!$K8,H$6&lt;='Rent Roll'!$L8),AND(H$6&gt;'Rent Roll'!$M22,H$6&lt;='Rent Roll'!$N22)),
IF('Rent Roll'!$S8='Data Validation'!$D$2,-SUMIF('Monthly Cash Flow'!$F$2:$EG$2,'Commercial Lease'!H$3,'Monthly Cash Flow'!$F$37:$EG$37)*'Rent Roll'!$T8,
IF('Rent Roll'!$S8='Data Validation'!$D$3,('Rent Roll'!$D8*'Rent Roll'!#REF!)+(MAX(-SUMIF($C$96:$C$98,'Data Validation'!$M$2,'Commercial Lease'!H$96:H$98)-'Rent Roll'!$V8,0)*'Rent Roll'!$T8),
IF('Rent Roll'!$S8='Data Validation'!$D$4,'Rent Roll'!$D8*'Rent Roll'!#REF!,
('Rent Roll'!$D8*'Rent Roll'!#REF!)+(SUM((MAX(--SUMIF($D$96:$D$98,'Data Validation'!$M$2,'Commercial Lease'!H$96:H$98)-'Rent Roll'!$V8,0)),
(MAX(-SUMIF('Monthly Cash Flow'!$F$2:$EG$2,'Commercial Lease'!H$3,'Monthly Cash Flow'!$F$25:$EG$25)-'Rent Roll'!#REF!,0)),
(MAX(-SUMIF('Monthly Cash Flow'!$F$2:$EG$2,'Commercial Lease'!H$3,'Monthly Cash Flow'!$F$26:$EG$36)-'Rent Roll'!#REF!,0)))*'Rent Roll'!$T8)))),"-"),"-")</f>
        <v>-</v>
      </c>
      <c r="I42" s="227" t="str">
        <f>IF('Commercial Lease'!I$4='Rent Roll'!$U8,
IF(OR(AND(I$6&gt;'Rent Roll'!$K8,I$6&lt;='Rent Roll'!$L8),AND(I$6&gt;'Rent Roll'!$M22,I$6&lt;='Rent Roll'!$N22)),
IF('Rent Roll'!$S8='Data Validation'!$D$2,-SUMIF('Monthly Cash Flow'!$F$2:$EG$2,'Commercial Lease'!I$3,'Monthly Cash Flow'!$F$37:$EG$37)*'Rent Roll'!$T8,
IF('Rent Roll'!$S8='Data Validation'!$D$3,('Rent Roll'!$D8*'Rent Roll'!#REF!)+(MAX(-SUMIF($C$96:$C$98,'Data Validation'!$M$2,'Commercial Lease'!I$96:I$98)-'Rent Roll'!$V8,0)*'Rent Roll'!$T8),
IF('Rent Roll'!$S8='Data Validation'!$D$4,'Rent Roll'!$D8*'Rent Roll'!#REF!,
('Rent Roll'!$D8*'Rent Roll'!#REF!)+(SUM((MAX(--SUMIF($D$96:$D$98,'Data Validation'!$M$2,'Commercial Lease'!I$96:I$98)-'Rent Roll'!$V8,0)),
(MAX(-SUMIF('Monthly Cash Flow'!$F$2:$EG$2,'Commercial Lease'!I$3,'Monthly Cash Flow'!$F$25:$EG$25)-'Rent Roll'!#REF!,0)),
(MAX(-SUMIF('Monthly Cash Flow'!$F$2:$EG$2,'Commercial Lease'!I$3,'Monthly Cash Flow'!$F$26:$EG$36)-'Rent Roll'!#REF!,0)))*'Rent Roll'!$T8)))),"-"),"-")</f>
        <v>-</v>
      </c>
      <c r="J42" s="227" t="str">
        <f>IF('Commercial Lease'!J$4='Rent Roll'!$U8,
IF(OR(AND(J$6&gt;'Rent Roll'!$K8,J$6&lt;='Rent Roll'!$L8),AND(J$6&gt;'Rent Roll'!$M22,J$6&lt;='Rent Roll'!$N22)),
IF('Rent Roll'!$S8='Data Validation'!$D$2,-SUMIF('Monthly Cash Flow'!$F$2:$EG$2,'Commercial Lease'!J$3,'Monthly Cash Flow'!$F$37:$EG$37)*'Rent Roll'!$T8,
IF('Rent Roll'!$S8='Data Validation'!$D$3,('Rent Roll'!$D8*'Rent Roll'!#REF!)+(MAX(-SUMIF($C$96:$C$98,'Data Validation'!$M$2,'Commercial Lease'!J$96:J$98)-'Rent Roll'!$V8,0)*'Rent Roll'!$T8),
IF('Rent Roll'!$S8='Data Validation'!$D$4,'Rent Roll'!$D8*'Rent Roll'!#REF!,
('Rent Roll'!$D8*'Rent Roll'!#REF!)+(SUM((MAX(--SUMIF($D$96:$D$98,'Data Validation'!$M$2,'Commercial Lease'!J$96:J$98)-'Rent Roll'!$V8,0)),
(MAX(-SUMIF('Monthly Cash Flow'!$F$2:$EG$2,'Commercial Lease'!J$3,'Monthly Cash Flow'!$F$25:$EG$25)-'Rent Roll'!#REF!,0)),
(MAX(-SUMIF('Monthly Cash Flow'!$F$2:$EG$2,'Commercial Lease'!J$3,'Monthly Cash Flow'!$F$26:$EG$36)-'Rent Roll'!#REF!,0)))*'Rent Roll'!$T8)))),"-"),"-")</f>
        <v>-</v>
      </c>
      <c r="K42" s="227" t="str">
        <f>IF('Commercial Lease'!K$4='Rent Roll'!$U8,
IF(OR(AND(K$6&gt;'Rent Roll'!$K8,K$6&lt;='Rent Roll'!$L8),AND(K$6&gt;'Rent Roll'!$M22,K$6&lt;='Rent Roll'!$N22)),
IF('Rent Roll'!$S8='Data Validation'!$D$2,-SUMIF('Monthly Cash Flow'!$F$2:$EG$2,'Commercial Lease'!K$3,'Monthly Cash Flow'!$F$37:$EG$37)*'Rent Roll'!$T8,
IF('Rent Roll'!$S8='Data Validation'!$D$3,('Rent Roll'!$D8*'Rent Roll'!#REF!)+(MAX(-SUMIF($C$96:$C$98,'Data Validation'!$M$2,'Commercial Lease'!K$96:K$98)-'Rent Roll'!$V8,0)*'Rent Roll'!$T8),
IF('Rent Roll'!$S8='Data Validation'!$D$4,'Rent Roll'!$D8*'Rent Roll'!#REF!,
('Rent Roll'!$D8*'Rent Roll'!#REF!)+(SUM((MAX(--SUMIF($D$96:$D$98,'Data Validation'!$M$2,'Commercial Lease'!K$96:K$98)-'Rent Roll'!$V8,0)),
(MAX(-SUMIF('Monthly Cash Flow'!$F$2:$EG$2,'Commercial Lease'!K$3,'Monthly Cash Flow'!$F$25:$EG$25)-'Rent Roll'!#REF!,0)),
(MAX(-SUMIF('Monthly Cash Flow'!$F$2:$EG$2,'Commercial Lease'!K$3,'Monthly Cash Flow'!$F$26:$EG$36)-'Rent Roll'!#REF!,0)))*'Rent Roll'!$T8)))),"-"),"-")</f>
        <v>-</v>
      </c>
      <c r="L42" s="227" t="str">
        <f>IF('Commercial Lease'!L$4='Rent Roll'!$U8,
IF(OR(AND(L$6&gt;'Rent Roll'!$K8,L$6&lt;='Rent Roll'!$L8),AND(L$6&gt;'Rent Roll'!$M22,L$6&lt;='Rent Roll'!$N22)),
IF('Rent Roll'!$S8='Data Validation'!$D$2,-SUMIF('Monthly Cash Flow'!$F$2:$EG$2,'Commercial Lease'!L$3,'Monthly Cash Flow'!$F$37:$EG$37)*'Rent Roll'!$T8,
IF('Rent Roll'!$S8='Data Validation'!$D$3,('Rent Roll'!$D8*'Rent Roll'!#REF!)+(MAX(-SUMIF($C$96:$C$98,'Data Validation'!$M$2,'Commercial Lease'!L$96:L$98)-'Rent Roll'!$V8,0)*'Rent Roll'!$T8),
IF('Rent Roll'!$S8='Data Validation'!$D$4,'Rent Roll'!$D8*'Rent Roll'!#REF!,
('Rent Roll'!$D8*'Rent Roll'!#REF!)+(SUM((MAX(--SUMIF($D$96:$D$98,'Data Validation'!$M$2,'Commercial Lease'!L$96:L$98)-'Rent Roll'!$V8,0)),
(MAX(-SUMIF('Monthly Cash Flow'!$F$2:$EG$2,'Commercial Lease'!L$3,'Monthly Cash Flow'!$F$25:$EG$25)-'Rent Roll'!#REF!,0)),
(MAX(-SUMIF('Monthly Cash Flow'!$F$2:$EG$2,'Commercial Lease'!L$3,'Monthly Cash Flow'!$F$26:$EG$36)-'Rent Roll'!#REF!,0)))*'Rent Roll'!$T8)))),"-"),"-")</f>
        <v>-</v>
      </c>
      <c r="M42" s="227" t="str">
        <f>IF('Commercial Lease'!M$4='Rent Roll'!$U8,
IF(OR(AND(M$6&gt;'Rent Roll'!$K8,M$6&lt;='Rent Roll'!$L8),AND(M$6&gt;'Rent Roll'!$M22,M$6&lt;='Rent Roll'!$N22)),
IF('Rent Roll'!$S8='Data Validation'!$D$2,-SUMIF('Monthly Cash Flow'!$F$2:$EG$2,'Commercial Lease'!M$3,'Monthly Cash Flow'!$F$37:$EG$37)*'Rent Roll'!$T8,
IF('Rent Roll'!$S8='Data Validation'!$D$3,('Rent Roll'!$D8*'Rent Roll'!#REF!)+(MAX(-SUMIF($C$96:$C$98,'Data Validation'!$M$2,'Commercial Lease'!M$96:M$98)-'Rent Roll'!$V8,0)*'Rent Roll'!$T8),
IF('Rent Roll'!$S8='Data Validation'!$D$4,'Rent Roll'!$D8*'Rent Roll'!#REF!,
('Rent Roll'!$D8*'Rent Roll'!#REF!)+(SUM((MAX(--SUMIF($D$96:$D$98,'Data Validation'!$M$2,'Commercial Lease'!M$96:M$98)-'Rent Roll'!$V8,0)),
(MAX(-SUMIF('Monthly Cash Flow'!$F$2:$EG$2,'Commercial Lease'!M$3,'Monthly Cash Flow'!$F$25:$EG$25)-'Rent Roll'!#REF!,0)),
(MAX(-SUMIF('Monthly Cash Flow'!$F$2:$EG$2,'Commercial Lease'!M$3,'Monthly Cash Flow'!$F$26:$EG$36)-'Rent Roll'!#REF!,0)))*'Rent Roll'!$T8)))),"-"),"-")</f>
        <v>-</v>
      </c>
      <c r="N42" s="227" t="str">
        <f>IF('Commercial Lease'!N$4='Rent Roll'!$U8,
IF(OR(AND(N$6&gt;'Rent Roll'!$K8,N$6&lt;='Rent Roll'!$L8),AND(N$6&gt;'Rent Roll'!$M22,N$6&lt;='Rent Roll'!$N22)),
IF('Rent Roll'!$S8='Data Validation'!$D$2,-SUMIF('Monthly Cash Flow'!$F$2:$EG$2,'Commercial Lease'!N$3,'Monthly Cash Flow'!$F$37:$EG$37)*'Rent Roll'!$T8,
IF('Rent Roll'!$S8='Data Validation'!$D$3,('Rent Roll'!$D8*'Rent Roll'!#REF!)+(MAX(-SUMIF($C$96:$C$98,'Data Validation'!$M$2,'Commercial Lease'!N$96:N$98)-'Rent Roll'!$V8,0)*'Rent Roll'!$T8),
IF('Rent Roll'!$S8='Data Validation'!$D$4,'Rent Roll'!$D8*'Rent Roll'!#REF!,
('Rent Roll'!$D8*'Rent Roll'!#REF!)+(SUM((MAX(--SUMIF($D$96:$D$98,'Data Validation'!$M$2,'Commercial Lease'!N$96:N$98)-'Rent Roll'!$V8,0)),
(MAX(-SUMIF('Monthly Cash Flow'!$F$2:$EG$2,'Commercial Lease'!N$3,'Monthly Cash Flow'!$F$25:$EG$25)-'Rent Roll'!#REF!,0)),
(MAX(-SUMIF('Monthly Cash Flow'!$F$2:$EG$2,'Commercial Lease'!N$3,'Monthly Cash Flow'!$F$26:$EG$36)-'Rent Roll'!#REF!,0)))*'Rent Roll'!$T8)))),"-"),"-")</f>
        <v>-</v>
      </c>
      <c r="O42" s="227" t="str">
        <f>IF('Commercial Lease'!O$4='Rent Roll'!$U8,
IF(OR(AND(O$6&gt;'Rent Roll'!$K8,O$6&lt;='Rent Roll'!$L8),AND(O$6&gt;'Rent Roll'!$M22,O$6&lt;='Rent Roll'!$N22)),
IF('Rent Roll'!$S8='Data Validation'!$D$2,-SUMIF('Monthly Cash Flow'!$F$2:$EG$2,'Commercial Lease'!O$3,'Monthly Cash Flow'!$F$37:$EG$37)*'Rent Roll'!$T8,
IF('Rent Roll'!$S8='Data Validation'!$D$3,('Rent Roll'!$D8*'Rent Roll'!#REF!)+(MAX(-SUMIF($C$96:$C$98,'Data Validation'!$M$2,'Commercial Lease'!O$96:O$98)-'Rent Roll'!$V8,0)*'Rent Roll'!$T8),
IF('Rent Roll'!$S8='Data Validation'!$D$4,'Rent Roll'!$D8*'Rent Roll'!#REF!,
('Rent Roll'!$D8*'Rent Roll'!#REF!)+(SUM((MAX(--SUMIF($D$96:$D$98,'Data Validation'!$M$2,'Commercial Lease'!O$96:O$98)-'Rent Roll'!$V8,0)),
(MAX(-SUMIF('Monthly Cash Flow'!$F$2:$EG$2,'Commercial Lease'!O$3,'Monthly Cash Flow'!$F$25:$EG$25)-'Rent Roll'!#REF!,0)),
(MAX(-SUMIF('Monthly Cash Flow'!$F$2:$EG$2,'Commercial Lease'!O$3,'Monthly Cash Flow'!$F$26:$EG$36)-'Rent Roll'!#REF!,0)))*'Rent Roll'!$T8)))),"-"),"-")</f>
        <v>-</v>
      </c>
      <c r="P42" s="227" t="str">
        <f>IF('Commercial Lease'!P$4='Rent Roll'!$U8,
IF(OR(AND(P$6&gt;'Rent Roll'!$K8,P$6&lt;='Rent Roll'!$L8),AND(P$6&gt;'Rent Roll'!$M22,P$6&lt;='Rent Roll'!$N22)),
IF('Rent Roll'!$S8='Data Validation'!$D$2,-SUMIF('Monthly Cash Flow'!$F$2:$EG$2,'Commercial Lease'!P$3,'Monthly Cash Flow'!$F$37:$EG$37)*'Rent Roll'!$T8,
IF('Rent Roll'!$S8='Data Validation'!$D$3,('Rent Roll'!$D8*'Rent Roll'!#REF!)+(MAX(-SUMIF($C$96:$C$98,'Data Validation'!$M$2,'Commercial Lease'!P$96:P$98)-'Rent Roll'!$V8,0)*'Rent Roll'!$T8),
IF('Rent Roll'!$S8='Data Validation'!$D$4,'Rent Roll'!$D8*'Rent Roll'!#REF!,
('Rent Roll'!$D8*'Rent Roll'!#REF!)+(SUM((MAX(--SUMIF($D$96:$D$98,'Data Validation'!$M$2,'Commercial Lease'!P$96:P$98)-'Rent Roll'!$V8,0)),
(MAX(-SUMIF('Monthly Cash Flow'!$F$2:$EG$2,'Commercial Lease'!P$3,'Monthly Cash Flow'!$F$25:$EG$25)-'Rent Roll'!#REF!,0)),
(MAX(-SUMIF('Monthly Cash Flow'!$F$2:$EG$2,'Commercial Lease'!P$3,'Monthly Cash Flow'!$F$26:$EG$36)-'Rent Roll'!#REF!,0)))*'Rent Roll'!$T8)))),"-"),"-")</f>
        <v>-</v>
      </c>
      <c r="Q42" s="227" t="str">
        <f>IF('Commercial Lease'!Q$4='Rent Roll'!$U8,
IF(OR(AND(Q$6&gt;'Rent Roll'!$K8,Q$6&lt;='Rent Roll'!$L8),AND(Q$6&gt;'Rent Roll'!$M22,Q$6&lt;='Rent Roll'!$N22)),
IF('Rent Roll'!$S8='Data Validation'!$D$2,-SUMIF('Monthly Cash Flow'!$F$2:$EG$2,'Commercial Lease'!Q$3,'Monthly Cash Flow'!$F$37:$EG$37)*'Rent Roll'!$T8,
IF('Rent Roll'!$S8='Data Validation'!$D$3,('Rent Roll'!$D8*'Rent Roll'!#REF!)+(MAX(-SUMIF($C$96:$C$98,'Data Validation'!$M$2,'Commercial Lease'!Q$96:Q$98)-'Rent Roll'!$V8,0)*'Rent Roll'!$T8),
IF('Rent Roll'!$S8='Data Validation'!$D$4,'Rent Roll'!$D8*'Rent Roll'!#REF!,
('Rent Roll'!$D8*'Rent Roll'!#REF!)+(SUM((MAX(--SUMIF($D$96:$D$98,'Data Validation'!$M$2,'Commercial Lease'!Q$96:Q$98)-'Rent Roll'!$V8,0)),
(MAX(-SUMIF('Monthly Cash Flow'!$F$2:$EG$2,'Commercial Lease'!Q$3,'Monthly Cash Flow'!$F$25:$EG$25)-'Rent Roll'!#REF!,0)),
(MAX(-SUMIF('Monthly Cash Flow'!$F$2:$EG$2,'Commercial Lease'!Q$3,'Monthly Cash Flow'!$F$26:$EG$36)-'Rent Roll'!#REF!,0)))*'Rent Roll'!$T8)))),"-"),"-")</f>
        <v>-</v>
      </c>
      <c r="R42" s="227" t="str">
        <f>IF('Commercial Lease'!R$4='Rent Roll'!$U8,
IF(OR(AND(R$6&gt;'Rent Roll'!$K8,R$6&lt;='Rent Roll'!$L8),AND(R$6&gt;'Rent Roll'!$M22,R$6&lt;='Rent Roll'!$N22)),
IF('Rent Roll'!$S8='Data Validation'!$D$2,-SUMIF('Monthly Cash Flow'!$F$2:$EG$2,'Commercial Lease'!R$3,'Monthly Cash Flow'!$F$37:$EG$37)*'Rent Roll'!$T8,
IF('Rent Roll'!$S8='Data Validation'!$D$3,('Rent Roll'!$D8*'Rent Roll'!#REF!)+(MAX(-SUMIF($C$96:$C$98,'Data Validation'!$M$2,'Commercial Lease'!R$96:R$98)-'Rent Roll'!$V8,0)*'Rent Roll'!$T8),
IF('Rent Roll'!$S8='Data Validation'!$D$4,'Rent Roll'!$D8*'Rent Roll'!#REF!,
('Rent Roll'!$D8*'Rent Roll'!#REF!)+(SUM((MAX(--SUMIF($D$96:$D$98,'Data Validation'!$M$2,'Commercial Lease'!R$96:R$98)-'Rent Roll'!$V8,0)),
(MAX(-SUMIF('Monthly Cash Flow'!$F$2:$EG$2,'Commercial Lease'!R$3,'Monthly Cash Flow'!$F$25:$EG$25)-'Rent Roll'!#REF!,0)),
(MAX(-SUMIF('Monthly Cash Flow'!$F$2:$EG$2,'Commercial Lease'!R$3,'Monthly Cash Flow'!$F$26:$EG$36)-'Rent Roll'!#REF!,0)))*'Rent Roll'!$T8)))),"-"),"-")</f>
        <v>-</v>
      </c>
      <c r="S42" s="227" t="str">
        <f>IF('Commercial Lease'!S$4='Rent Roll'!$U8,
IF(OR(AND(S$6&gt;'Rent Roll'!$K8,S$6&lt;='Rent Roll'!$L8),AND(S$6&gt;'Rent Roll'!$M22,S$6&lt;='Rent Roll'!$N22)),
IF('Rent Roll'!$S8='Data Validation'!$D$2,-SUMIF('Monthly Cash Flow'!$F$2:$EG$2,'Commercial Lease'!S$3,'Monthly Cash Flow'!$F$37:$EG$37)*'Rent Roll'!$T8,
IF('Rent Roll'!$S8='Data Validation'!$D$3,('Rent Roll'!$D8*'Rent Roll'!#REF!)+(MAX(-SUMIF($C$96:$C$98,'Data Validation'!$M$2,'Commercial Lease'!S$96:S$98)-'Rent Roll'!$V8,0)*'Rent Roll'!$T8),
IF('Rent Roll'!$S8='Data Validation'!$D$4,'Rent Roll'!$D8*'Rent Roll'!#REF!,
('Rent Roll'!$D8*'Rent Roll'!#REF!)+(SUM((MAX(--SUMIF($D$96:$D$98,'Data Validation'!$M$2,'Commercial Lease'!S$96:S$98)-'Rent Roll'!$V8,0)),
(MAX(-SUMIF('Monthly Cash Flow'!$F$2:$EG$2,'Commercial Lease'!S$3,'Monthly Cash Flow'!$F$25:$EG$25)-'Rent Roll'!#REF!,0)),
(MAX(-SUMIF('Monthly Cash Flow'!$F$2:$EG$2,'Commercial Lease'!S$3,'Monthly Cash Flow'!$F$26:$EG$36)-'Rent Roll'!#REF!,0)))*'Rent Roll'!$T8)))),"-"),"-")</f>
        <v>-</v>
      </c>
      <c r="T42" s="227" t="str">
        <f>IF('Commercial Lease'!T$4='Rent Roll'!$U8,
IF(OR(AND(T$6&gt;'Rent Roll'!$K8,T$6&lt;='Rent Roll'!$L8),AND(T$6&gt;'Rent Roll'!$M22,T$6&lt;='Rent Roll'!$N22)),
IF('Rent Roll'!$S8='Data Validation'!$D$2,-SUMIF('Monthly Cash Flow'!$F$2:$EG$2,'Commercial Lease'!T$3,'Monthly Cash Flow'!$F$37:$EG$37)*'Rent Roll'!$T8,
IF('Rent Roll'!$S8='Data Validation'!$D$3,('Rent Roll'!$D8*'Rent Roll'!#REF!)+(MAX(-SUMIF($C$96:$C$98,'Data Validation'!$M$2,'Commercial Lease'!T$96:T$98)-'Rent Roll'!$V8,0)*'Rent Roll'!$T8),
IF('Rent Roll'!$S8='Data Validation'!$D$4,'Rent Roll'!$D8*'Rent Roll'!#REF!,
('Rent Roll'!$D8*'Rent Roll'!#REF!)+(SUM((MAX(--SUMIF($D$96:$D$98,'Data Validation'!$M$2,'Commercial Lease'!T$96:T$98)-'Rent Roll'!$V8,0)),
(MAX(-SUMIF('Monthly Cash Flow'!$F$2:$EG$2,'Commercial Lease'!T$3,'Monthly Cash Flow'!$F$25:$EG$25)-'Rent Roll'!#REF!,0)),
(MAX(-SUMIF('Monthly Cash Flow'!$F$2:$EG$2,'Commercial Lease'!T$3,'Monthly Cash Flow'!$F$26:$EG$36)-'Rent Roll'!#REF!,0)))*'Rent Roll'!$T8)))),"-"),"-")</f>
        <v>-</v>
      </c>
      <c r="U42" s="227" t="str">
        <f>IF('Commercial Lease'!U$4='Rent Roll'!$U8,
IF(OR(AND(U$6&gt;'Rent Roll'!$K8,U$6&lt;='Rent Roll'!$L8),AND(U$6&gt;'Rent Roll'!$M22,U$6&lt;='Rent Roll'!$N22)),
IF('Rent Roll'!$S8='Data Validation'!$D$2,-SUMIF('Monthly Cash Flow'!$F$2:$EG$2,'Commercial Lease'!U$3,'Monthly Cash Flow'!$F$37:$EG$37)*'Rent Roll'!$T8,
IF('Rent Roll'!$S8='Data Validation'!$D$3,('Rent Roll'!$D8*'Rent Roll'!#REF!)+(MAX(-SUMIF($C$96:$C$98,'Data Validation'!$M$2,'Commercial Lease'!U$96:U$98)-'Rent Roll'!$V8,0)*'Rent Roll'!$T8),
IF('Rent Roll'!$S8='Data Validation'!$D$4,'Rent Roll'!$D8*'Rent Roll'!#REF!,
('Rent Roll'!$D8*'Rent Roll'!#REF!)+(SUM((MAX(--SUMIF($D$96:$D$98,'Data Validation'!$M$2,'Commercial Lease'!U$96:U$98)-'Rent Roll'!$V8,0)),
(MAX(-SUMIF('Monthly Cash Flow'!$F$2:$EG$2,'Commercial Lease'!U$3,'Monthly Cash Flow'!$F$25:$EG$25)-'Rent Roll'!#REF!,0)),
(MAX(-SUMIF('Monthly Cash Flow'!$F$2:$EG$2,'Commercial Lease'!U$3,'Monthly Cash Flow'!$F$26:$EG$36)-'Rent Roll'!#REF!,0)))*'Rent Roll'!$T8)))),"-"),"-")</f>
        <v>-</v>
      </c>
      <c r="V42" s="227" t="str">
        <f>IF('Commercial Lease'!V$4='Rent Roll'!$U8,
IF(OR(AND(V$6&gt;'Rent Roll'!$K8,V$6&lt;='Rent Roll'!$L8),AND(V$6&gt;'Rent Roll'!$M22,V$6&lt;='Rent Roll'!$N22)),
IF('Rent Roll'!$S8='Data Validation'!$D$2,-SUMIF('Monthly Cash Flow'!$F$2:$EG$2,'Commercial Lease'!V$3,'Monthly Cash Flow'!$F$37:$EG$37)*'Rent Roll'!$T8,
IF('Rent Roll'!$S8='Data Validation'!$D$3,('Rent Roll'!$D8*'Rent Roll'!#REF!)+(MAX(-SUMIF($C$96:$C$98,'Data Validation'!$M$2,'Commercial Lease'!V$96:V$98)-'Rent Roll'!$V8,0)*'Rent Roll'!$T8),
IF('Rent Roll'!$S8='Data Validation'!$D$4,'Rent Roll'!$D8*'Rent Roll'!#REF!,
('Rent Roll'!$D8*'Rent Roll'!#REF!)+(SUM((MAX(--SUMIF($D$96:$D$98,'Data Validation'!$M$2,'Commercial Lease'!V$96:V$98)-'Rent Roll'!$V8,0)),
(MAX(-SUMIF('Monthly Cash Flow'!$F$2:$EG$2,'Commercial Lease'!V$3,'Monthly Cash Flow'!$F$25:$EG$25)-'Rent Roll'!#REF!,0)),
(MAX(-SUMIF('Monthly Cash Flow'!$F$2:$EG$2,'Commercial Lease'!V$3,'Monthly Cash Flow'!$F$26:$EG$36)-'Rent Roll'!#REF!,0)))*'Rent Roll'!$T8)))),"-"),"-")</f>
        <v>-</v>
      </c>
      <c r="W42" s="227" t="str">
        <f>IF('Commercial Lease'!W$4='Rent Roll'!$U8,
IF(OR(AND(W$6&gt;'Rent Roll'!$K8,W$6&lt;='Rent Roll'!$L8),AND(W$6&gt;'Rent Roll'!$M22,W$6&lt;='Rent Roll'!$N22)),
IF('Rent Roll'!$S8='Data Validation'!$D$2,-SUMIF('Monthly Cash Flow'!$F$2:$EG$2,'Commercial Lease'!W$3,'Monthly Cash Flow'!$F$37:$EG$37)*'Rent Roll'!$T8,
IF('Rent Roll'!$S8='Data Validation'!$D$3,('Rent Roll'!$D8*'Rent Roll'!#REF!)+(MAX(-SUMIF($C$96:$C$98,'Data Validation'!$M$2,'Commercial Lease'!W$96:W$98)-'Rent Roll'!$V8,0)*'Rent Roll'!$T8),
IF('Rent Roll'!$S8='Data Validation'!$D$4,'Rent Roll'!$D8*'Rent Roll'!#REF!,
('Rent Roll'!$D8*'Rent Roll'!#REF!)+(SUM((MAX(--SUMIF($D$96:$D$98,'Data Validation'!$M$2,'Commercial Lease'!W$96:W$98)-'Rent Roll'!$V8,0)),
(MAX(-SUMIF('Monthly Cash Flow'!$F$2:$EG$2,'Commercial Lease'!W$3,'Monthly Cash Flow'!$F$25:$EG$25)-'Rent Roll'!#REF!,0)),
(MAX(-SUMIF('Monthly Cash Flow'!$F$2:$EG$2,'Commercial Lease'!W$3,'Monthly Cash Flow'!$F$26:$EG$36)-'Rent Roll'!#REF!,0)))*'Rent Roll'!$T8)))),"-"),"-")</f>
        <v>-</v>
      </c>
      <c r="X42" s="227" t="str">
        <f>IF('Commercial Lease'!X$4='Rent Roll'!$U8,
IF(OR(AND(X$6&gt;'Rent Roll'!$K8,X$6&lt;='Rent Roll'!$L8),AND(X$6&gt;'Rent Roll'!$M22,X$6&lt;='Rent Roll'!$N22)),
IF('Rent Roll'!$S8='Data Validation'!$D$2,-SUMIF('Monthly Cash Flow'!$F$2:$EG$2,'Commercial Lease'!X$3,'Monthly Cash Flow'!$F$37:$EG$37)*'Rent Roll'!$T8,
IF('Rent Roll'!$S8='Data Validation'!$D$3,('Rent Roll'!$D8*'Rent Roll'!#REF!)+(MAX(-SUMIF($C$96:$C$98,'Data Validation'!$M$2,'Commercial Lease'!X$96:X$98)-'Rent Roll'!$V8,0)*'Rent Roll'!$T8),
IF('Rent Roll'!$S8='Data Validation'!$D$4,'Rent Roll'!$D8*'Rent Roll'!#REF!,
('Rent Roll'!$D8*'Rent Roll'!#REF!)+(SUM((MAX(--SUMIF($D$96:$D$98,'Data Validation'!$M$2,'Commercial Lease'!X$96:X$98)-'Rent Roll'!$V8,0)),
(MAX(-SUMIF('Monthly Cash Flow'!$F$2:$EG$2,'Commercial Lease'!X$3,'Monthly Cash Flow'!$F$25:$EG$25)-'Rent Roll'!#REF!,0)),
(MAX(-SUMIF('Monthly Cash Flow'!$F$2:$EG$2,'Commercial Lease'!X$3,'Monthly Cash Flow'!$F$26:$EG$36)-'Rent Roll'!#REF!,0)))*'Rent Roll'!$T8)))),"-"),"-")</f>
        <v>-</v>
      </c>
      <c r="Y42" s="227" t="str">
        <f>IF('Commercial Lease'!Y$4='Rent Roll'!$U8,
IF(OR(AND(Y$6&gt;'Rent Roll'!$K8,Y$6&lt;='Rent Roll'!$L8),AND(Y$6&gt;'Rent Roll'!$M22,Y$6&lt;='Rent Roll'!$N22)),
IF('Rent Roll'!$S8='Data Validation'!$D$2,-SUMIF('Monthly Cash Flow'!$F$2:$EG$2,'Commercial Lease'!Y$3,'Monthly Cash Flow'!$F$37:$EG$37)*'Rent Roll'!$T8,
IF('Rent Roll'!$S8='Data Validation'!$D$3,('Rent Roll'!$D8*'Rent Roll'!#REF!)+(MAX(-SUMIF($C$96:$C$98,'Data Validation'!$M$2,'Commercial Lease'!Y$96:Y$98)-'Rent Roll'!$V8,0)*'Rent Roll'!$T8),
IF('Rent Roll'!$S8='Data Validation'!$D$4,'Rent Roll'!$D8*'Rent Roll'!#REF!,
('Rent Roll'!$D8*'Rent Roll'!#REF!)+(SUM((MAX(--SUMIF($D$96:$D$98,'Data Validation'!$M$2,'Commercial Lease'!Y$96:Y$98)-'Rent Roll'!$V8,0)),
(MAX(-SUMIF('Monthly Cash Flow'!$F$2:$EG$2,'Commercial Lease'!Y$3,'Monthly Cash Flow'!$F$25:$EG$25)-'Rent Roll'!#REF!,0)),
(MAX(-SUMIF('Monthly Cash Flow'!$F$2:$EG$2,'Commercial Lease'!Y$3,'Monthly Cash Flow'!$F$26:$EG$36)-'Rent Roll'!#REF!,0)))*'Rent Roll'!$T8)))),"-"),"-")</f>
        <v>-</v>
      </c>
      <c r="Z42" s="227" t="str">
        <f>IF('Commercial Lease'!Z$4='Rent Roll'!$U8,
IF(OR(AND(Z$6&gt;'Rent Roll'!$K8,Z$6&lt;='Rent Roll'!$L8),AND(Z$6&gt;'Rent Roll'!$M22,Z$6&lt;='Rent Roll'!$N22)),
IF('Rent Roll'!$S8='Data Validation'!$D$2,-SUMIF('Monthly Cash Flow'!$F$2:$EG$2,'Commercial Lease'!Z$3,'Monthly Cash Flow'!$F$37:$EG$37)*'Rent Roll'!$T8,
IF('Rent Roll'!$S8='Data Validation'!$D$3,('Rent Roll'!$D8*'Rent Roll'!#REF!)+(MAX(-SUMIF($C$96:$C$98,'Data Validation'!$M$2,'Commercial Lease'!Z$96:Z$98)-'Rent Roll'!$V8,0)*'Rent Roll'!$T8),
IF('Rent Roll'!$S8='Data Validation'!$D$4,'Rent Roll'!$D8*'Rent Roll'!#REF!,
('Rent Roll'!$D8*'Rent Roll'!#REF!)+(SUM((MAX(--SUMIF($D$96:$D$98,'Data Validation'!$M$2,'Commercial Lease'!Z$96:Z$98)-'Rent Roll'!$V8,0)),
(MAX(-SUMIF('Monthly Cash Flow'!$F$2:$EG$2,'Commercial Lease'!Z$3,'Monthly Cash Flow'!$F$25:$EG$25)-'Rent Roll'!#REF!,0)),
(MAX(-SUMIF('Monthly Cash Flow'!$F$2:$EG$2,'Commercial Lease'!Z$3,'Monthly Cash Flow'!$F$26:$EG$36)-'Rent Roll'!#REF!,0)))*'Rent Roll'!$T8)))),"-"),"-")</f>
        <v>-</v>
      </c>
      <c r="AA42" s="227" t="str">
        <f>IF('Commercial Lease'!AA$4='Rent Roll'!$U8,
IF(OR(AND(AA$6&gt;'Rent Roll'!$K8,AA$6&lt;='Rent Roll'!$L8),AND(AA$6&gt;'Rent Roll'!$M22,AA$6&lt;='Rent Roll'!$N22)),
IF('Rent Roll'!$S8='Data Validation'!$D$2,-SUMIF('Monthly Cash Flow'!$F$2:$EG$2,'Commercial Lease'!AA$3,'Monthly Cash Flow'!$F$37:$EG$37)*'Rent Roll'!$T8,
IF('Rent Roll'!$S8='Data Validation'!$D$3,('Rent Roll'!$D8*'Rent Roll'!#REF!)+(MAX(-SUMIF($C$96:$C$98,'Data Validation'!$M$2,'Commercial Lease'!AA$96:AA$98)-'Rent Roll'!$V8,0)*'Rent Roll'!$T8),
IF('Rent Roll'!$S8='Data Validation'!$D$4,'Rent Roll'!$D8*'Rent Roll'!#REF!,
('Rent Roll'!$D8*'Rent Roll'!#REF!)+(SUM((MAX(--SUMIF($D$96:$D$98,'Data Validation'!$M$2,'Commercial Lease'!AA$96:AA$98)-'Rent Roll'!$V8,0)),
(MAX(-SUMIF('Monthly Cash Flow'!$F$2:$EG$2,'Commercial Lease'!AA$3,'Monthly Cash Flow'!$F$25:$EG$25)-'Rent Roll'!#REF!,0)),
(MAX(-SUMIF('Monthly Cash Flow'!$F$2:$EG$2,'Commercial Lease'!AA$3,'Monthly Cash Flow'!$F$26:$EG$36)-'Rent Roll'!#REF!,0)))*'Rent Roll'!$T8)))),"-"),"-")</f>
        <v>-</v>
      </c>
      <c r="AB42" s="227" t="str">
        <f>IF('Commercial Lease'!AB$4='Rent Roll'!$U8,
IF(OR(AND(AB$6&gt;'Rent Roll'!$K8,AB$6&lt;='Rent Roll'!$L8),AND(AB$6&gt;'Rent Roll'!$M22,AB$6&lt;='Rent Roll'!$N22)),
IF('Rent Roll'!$S8='Data Validation'!$D$2,-SUMIF('Monthly Cash Flow'!$F$2:$EG$2,'Commercial Lease'!AB$3,'Monthly Cash Flow'!$F$37:$EG$37)*'Rent Roll'!$T8,
IF('Rent Roll'!$S8='Data Validation'!$D$3,('Rent Roll'!$D8*'Rent Roll'!#REF!)+(MAX(-SUMIF($C$96:$C$98,'Data Validation'!$M$2,'Commercial Lease'!AB$96:AB$98)-'Rent Roll'!$V8,0)*'Rent Roll'!$T8),
IF('Rent Roll'!$S8='Data Validation'!$D$4,'Rent Roll'!$D8*'Rent Roll'!#REF!,
('Rent Roll'!$D8*'Rent Roll'!#REF!)+(SUM((MAX(--SUMIF($D$96:$D$98,'Data Validation'!$M$2,'Commercial Lease'!AB$96:AB$98)-'Rent Roll'!$V8,0)),
(MAX(-SUMIF('Monthly Cash Flow'!$F$2:$EG$2,'Commercial Lease'!AB$3,'Monthly Cash Flow'!$F$25:$EG$25)-'Rent Roll'!#REF!,0)),
(MAX(-SUMIF('Monthly Cash Flow'!$F$2:$EG$2,'Commercial Lease'!AB$3,'Monthly Cash Flow'!$F$26:$EG$36)-'Rent Roll'!#REF!,0)))*'Rent Roll'!$T8)))),"-"),"-")</f>
        <v>-</v>
      </c>
      <c r="AC42" s="227" t="str">
        <f>IF('Commercial Lease'!AC$4='Rent Roll'!$U8,
IF(OR(AND(AC$6&gt;'Rent Roll'!$K8,AC$6&lt;='Rent Roll'!$L8),AND(AC$6&gt;'Rent Roll'!$M22,AC$6&lt;='Rent Roll'!$N22)),
IF('Rent Roll'!$S8='Data Validation'!$D$2,-SUMIF('Monthly Cash Flow'!$F$2:$EG$2,'Commercial Lease'!AC$3,'Monthly Cash Flow'!$F$37:$EG$37)*'Rent Roll'!$T8,
IF('Rent Roll'!$S8='Data Validation'!$D$3,('Rent Roll'!$D8*'Rent Roll'!#REF!)+(MAX(-SUMIF($C$96:$C$98,'Data Validation'!$M$2,'Commercial Lease'!AC$96:AC$98)-'Rent Roll'!$V8,0)*'Rent Roll'!$T8),
IF('Rent Roll'!$S8='Data Validation'!$D$4,'Rent Roll'!$D8*'Rent Roll'!#REF!,
('Rent Roll'!$D8*'Rent Roll'!#REF!)+(SUM((MAX(--SUMIF($D$96:$D$98,'Data Validation'!$M$2,'Commercial Lease'!AC$96:AC$98)-'Rent Roll'!$V8,0)),
(MAX(-SUMIF('Monthly Cash Flow'!$F$2:$EG$2,'Commercial Lease'!AC$3,'Monthly Cash Flow'!$F$25:$EG$25)-'Rent Roll'!#REF!,0)),
(MAX(-SUMIF('Monthly Cash Flow'!$F$2:$EG$2,'Commercial Lease'!AC$3,'Monthly Cash Flow'!$F$26:$EG$36)-'Rent Roll'!#REF!,0)))*'Rent Roll'!$T8)))),"-"),"-")</f>
        <v>-</v>
      </c>
      <c r="AD42" s="227" t="str">
        <f>IF('Commercial Lease'!AD$4='Rent Roll'!$U8,
IF(OR(AND(AD$6&gt;'Rent Roll'!$K8,AD$6&lt;='Rent Roll'!$L8),AND(AD$6&gt;'Rent Roll'!$M22,AD$6&lt;='Rent Roll'!$N22)),
IF('Rent Roll'!$S8='Data Validation'!$D$2,-SUMIF('Monthly Cash Flow'!$F$2:$EG$2,'Commercial Lease'!AD$3,'Monthly Cash Flow'!$F$37:$EG$37)*'Rent Roll'!$T8,
IF('Rent Roll'!$S8='Data Validation'!$D$3,('Rent Roll'!$D8*'Rent Roll'!#REF!)+(MAX(-SUMIF($C$96:$C$98,'Data Validation'!$M$2,'Commercial Lease'!AD$96:AD$98)-'Rent Roll'!$V8,0)*'Rent Roll'!$T8),
IF('Rent Roll'!$S8='Data Validation'!$D$4,'Rent Roll'!$D8*'Rent Roll'!#REF!,
('Rent Roll'!$D8*'Rent Roll'!#REF!)+(SUM((MAX(--SUMIF($D$96:$D$98,'Data Validation'!$M$2,'Commercial Lease'!AD$96:AD$98)-'Rent Roll'!$V8,0)),
(MAX(-SUMIF('Monthly Cash Flow'!$F$2:$EG$2,'Commercial Lease'!AD$3,'Monthly Cash Flow'!$F$25:$EG$25)-'Rent Roll'!#REF!,0)),
(MAX(-SUMIF('Monthly Cash Flow'!$F$2:$EG$2,'Commercial Lease'!AD$3,'Monthly Cash Flow'!$F$26:$EG$36)-'Rent Roll'!#REF!,0)))*'Rent Roll'!$T8)))),"-"),"-")</f>
        <v>-</v>
      </c>
      <c r="AE42" s="227" t="str">
        <f>IF('Commercial Lease'!AE$4='Rent Roll'!$U8,
IF(OR(AND(AE$6&gt;'Rent Roll'!$K8,AE$6&lt;='Rent Roll'!$L8),AND(AE$6&gt;'Rent Roll'!$M22,AE$6&lt;='Rent Roll'!$N22)),
IF('Rent Roll'!$S8='Data Validation'!$D$2,-SUMIF('Monthly Cash Flow'!$F$2:$EG$2,'Commercial Lease'!AE$3,'Monthly Cash Flow'!$F$37:$EG$37)*'Rent Roll'!$T8,
IF('Rent Roll'!$S8='Data Validation'!$D$3,('Rent Roll'!$D8*'Rent Roll'!#REF!)+(MAX(-SUMIF($C$96:$C$98,'Data Validation'!$M$2,'Commercial Lease'!AE$96:AE$98)-'Rent Roll'!$V8,0)*'Rent Roll'!$T8),
IF('Rent Roll'!$S8='Data Validation'!$D$4,'Rent Roll'!$D8*'Rent Roll'!#REF!,
('Rent Roll'!$D8*'Rent Roll'!#REF!)+(SUM((MAX(--SUMIF($D$96:$D$98,'Data Validation'!$M$2,'Commercial Lease'!AE$96:AE$98)-'Rent Roll'!$V8,0)),
(MAX(-SUMIF('Monthly Cash Flow'!$F$2:$EG$2,'Commercial Lease'!AE$3,'Monthly Cash Flow'!$F$25:$EG$25)-'Rent Roll'!#REF!,0)),
(MAX(-SUMIF('Monthly Cash Flow'!$F$2:$EG$2,'Commercial Lease'!AE$3,'Monthly Cash Flow'!$F$26:$EG$36)-'Rent Roll'!#REF!,0)))*'Rent Roll'!$T8)))),"-"),"-")</f>
        <v>-</v>
      </c>
      <c r="AF42" s="227" t="str">
        <f>IF('Commercial Lease'!AF$4='Rent Roll'!$U8,
IF(OR(AND(AF$6&gt;'Rent Roll'!$K8,AF$6&lt;='Rent Roll'!$L8),AND(AF$6&gt;'Rent Roll'!$M22,AF$6&lt;='Rent Roll'!$N22)),
IF('Rent Roll'!$S8='Data Validation'!$D$2,-SUMIF('Monthly Cash Flow'!$F$2:$EG$2,'Commercial Lease'!AF$3,'Monthly Cash Flow'!$F$37:$EG$37)*'Rent Roll'!$T8,
IF('Rent Roll'!$S8='Data Validation'!$D$3,('Rent Roll'!$D8*'Rent Roll'!#REF!)+(MAX(-SUMIF($C$96:$C$98,'Data Validation'!$M$2,'Commercial Lease'!AF$96:AF$98)-'Rent Roll'!$V8,0)*'Rent Roll'!$T8),
IF('Rent Roll'!$S8='Data Validation'!$D$4,'Rent Roll'!$D8*'Rent Roll'!#REF!,
('Rent Roll'!$D8*'Rent Roll'!#REF!)+(SUM((MAX(--SUMIF($D$96:$D$98,'Data Validation'!$M$2,'Commercial Lease'!AF$96:AF$98)-'Rent Roll'!$V8,0)),
(MAX(-SUMIF('Monthly Cash Flow'!$F$2:$EG$2,'Commercial Lease'!AF$3,'Monthly Cash Flow'!$F$25:$EG$25)-'Rent Roll'!#REF!,0)),
(MAX(-SUMIF('Monthly Cash Flow'!$F$2:$EG$2,'Commercial Lease'!AF$3,'Monthly Cash Flow'!$F$26:$EG$36)-'Rent Roll'!#REF!,0)))*'Rent Roll'!$T8)))),"-"),"-")</f>
        <v>-</v>
      </c>
      <c r="AG42" s="227" t="str">
        <f>IF('Commercial Lease'!AG$4='Rent Roll'!$U8,
IF(OR(AND(AG$6&gt;'Rent Roll'!$K8,AG$6&lt;='Rent Roll'!$L8),AND(AG$6&gt;'Rent Roll'!$M22,AG$6&lt;='Rent Roll'!$N22)),
IF('Rent Roll'!$S8='Data Validation'!$D$2,-SUMIF('Monthly Cash Flow'!$F$2:$EG$2,'Commercial Lease'!AG$3,'Monthly Cash Flow'!$F$37:$EG$37)*'Rent Roll'!$T8,
IF('Rent Roll'!$S8='Data Validation'!$D$3,('Rent Roll'!$D8*'Rent Roll'!#REF!)+(MAX(-SUMIF($C$96:$C$98,'Data Validation'!$M$2,'Commercial Lease'!AG$96:AG$98)-'Rent Roll'!$V8,0)*'Rent Roll'!$T8),
IF('Rent Roll'!$S8='Data Validation'!$D$4,'Rent Roll'!$D8*'Rent Roll'!#REF!,
('Rent Roll'!$D8*'Rent Roll'!#REF!)+(SUM((MAX(--SUMIF($D$96:$D$98,'Data Validation'!$M$2,'Commercial Lease'!AG$96:AG$98)-'Rent Roll'!$V8,0)),
(MAX(-SUMIF('Monthly Cash Flow'!$F$2:$EG$2,'Commercial Lease'!AG$3,'Monthly Cash Flow'!$F$25:$EG$25)-'Rent Roll'!#REF!,0)),
(MAX(-SUMIF('Monthly Cash Flow'!$F$2:$EG$2,'Commercial Lease'!AG$3,'Monthly Cash Flow'!$F$26:$EG$36)-'Rent Roll'!#REF!,0)))*'Rent Roll'!$T8)))),"-"),"-")</f>
        <v>-</v>
      </c>
      <c r="AH42" s="227" t="str">
        <f>IF('Commercial Lease'!AH$4='Rent Roll'!$U8,
IF(OR(AND(AH$6&gt;'Rent Roll'!$K8,AH$6&lt;='Rent Roll'!$L8),AND(AH$6&gt;'Rent Roll'!$M22,AH$6&lt;='Rent Roll'!$N22)),
IF('Rent Roll'!$S8='Data Validation'!$D$2,-SUMIF('Monthly Cash Flow'!$F$2:$EG$2,'Commercial Lease'!AH$3,'Monthly Cash Flow'!$F$37:$EG$37)*'Rent Roll'!$T8,
IF('Rent Roll'!$S8='Data Validation'!$D$3,('Rent Roll'!$D8*'Rent Roll'!#REF!)+(MAX(-SUMIF($C$96:$C$98,'Data Validation'!$M$2,'Commercial Lease'!AH$96:AH$98)-'Rent Roll'!$V8,0)*'Rent Roll'!$T8),
IF('Rent Roll'!$S8='Data Validation'!$D$4,'Rent Roll'!$D8*'Rent Roll'!#REF!,
('Rent Roll'!$D8*'Rent Roll'!#REF!)+(SUM((MAX(--SUMIF($D$96:$D$98,'Data Validation'!$M$2,'Commercial Lease'!AH$96:AH$98)-'Rent Roll'!$V8,0)),
(MAX(-SUMIF('Monthly Cash Flow'!$F$2:$EG$2,'Commercial Lease'!AH$3,'Monthly Cash Flow'!$F$25:$EG$25)-'Rent Roll'!#REF!,0)),
(MAX(-SUMIF('Monthly Cash Flow'!$F$2:$EG$2,'Commercial Lease'!AH$3,'Monthly Cash Flow'!$F$26:$EG$36)-'Rent Roll'!#REF!,0)))*'Rent Roll'!$T8)))),"-"),"-")</f>
        <v>-</v>
      </c>
      <c r="AI42" s="227" t="str">
        <f>IF('Commercial Lease'!AI$4='Rent Roll'!$U8,
IF(OR(AND(AI$6&gt;'Rent Roll'!$K8,AI$6&lt;='Rent Roll'!$L8),AND(AI$6&gt;'Rent Roll'!$M22,AI$6&lt;='Rent Roll'!$N22)),
IF('Rent Roll'!$S8='Data Validation'!$D$2,-SUMIF('Monthly Cash Flow'!$F$2:$EG$2,'Commercial Lease'!AI$3,'Monthly Cash Flow'!$F$37:$EG$37)*'Rent Roll'!$T8,
IF('Rent Roll'!$S8='Data Validation'!$D$3,('Rent Roll'!$D8*'Rent Roll'!#REF!)+(MAX(-SUMIF($C$96:$C$98,'Data Validation'!$M$2,'Commercial Lease'!AI$96:AI$98)-'Rent Roll'!$V8,0)*'Rent Roll'!$T8),
IF('Rent Roll'!$S8='Data Validation'!$D$4,'Rent Roll'!$D8*'Rent Roll'!#REF!,
('Rent Roll'!$D8*'Rent Roll'!#REF!)+(SUM((MAX(--SUMIF($D$96:$D$98,'Data Validation'!$M$2,'Commercial Lease'!AI$96:AI$98)-'Rent Roll'!$V8,0)),
(MAX(-SUMIF('Monthly Cash Flow'!$F$2:$EG$2,'Commercial Lease'!AI$3,'Monthly Cash Flow'!$F$25:$EG$25)-'Rent Roll'!#REF!,0)),
(MAX(-SUMIF('Monthly Cash Flow'!$F$2:$EG$2,'Commercial Lease'!AI$3,'Monthly Cash Flow'!$F$26:$EG$36)-'Rent Roll'!#REF!,0)))*'Rent Roll'!$T8)))),"-"),"-")</f>
        <v>-</v>
      </c>
      <c r="AJ42" s="227" t="str">
        <f>IF('Commercial Lease'!AJ$4='Rent Roll'!$U8,
IF(OR(AND(AJ$6&gt;'Rent Roll'!$K8,AJ$6&lt;='Rent Roll'!$L8),AND(AJ$6&gt;'Rent Roll'!$M22,AJ$6&lt;='Rent Roll'!$N22)),
IF('Rent Roll'!$S8='Data Validation'!$D$2,-SUMIF('Monthly Cash Flow'!$F$2:$EG$2,'Commercial Lease'!AJ$3,'Monthly Cash Flow'!$F$37:$EG$37)*'Rent Roll'!$T8,
IF('Rent Roll'!$S8='Data Validation'!$D$3,('Rent Roll'!$D8*'Rent Roll'!#REF!)+(MAX(-SUMIF($C$96:$C$98,'Data Validation'!$M$2,'Commercial Lease'!AJ$96:AJ$98)-'Rent Roll'!$V8,0)*'Rent Roll'!$T8),
IF('Rent Roll'!$S8='Data Validation'!$D$4,'Rent Roll'!$D8*'Rent Roll'!#REF!,
('Rent Roll'!$D8*'Rent Roll'!#REF!)+(SUM((MAX(--SUMIF($D$96:$D$98,'Data Validation'!$M$2,'Commercial Lease'!AJ$96:AJ$98)-'Rent Roll'!$V8,0)),
(MAX(-SUMIF('Monthly Cash Flow'!$F$2:$EG$2,'Commercial Lease'!AJ$3,'Monthly Cash Flow'!$F$25:$EG$25)-'Rent Roll'!#REF!,0)),
(MAX(-SUMIF('Monthly Cash Flow'!$F$2:$EG$2,'Commercial Lease'!AJ$3,'Monthly Cash Flow'!$F$26:$EG$36)-'Rent Roll'!#REF!,0)))*'Rent Roll'!$T8)))),"-"),"-")</f>
        <v>-</v>
      </c>
      <c r="AK42" s="227" t="str">
        <f>IF('Commercial Lease'!AK$4='Rent Roll'!$U8,
IF(OR(AND(AK$6&gt;'Rent Roll'!$K8,AK$6&lt;='Rent Roll'!$L8),AND(AK$6&gt;'Rent Roll'!$M22,AK$6&lt;='Rent Roll'!$N22)),
IF('Rent Roll'!$S8='Data Validation'!$D$2,-SUMIF('Monthly Cash Flow'!$F$2:$EG$2,'Commercial Lease'!AK$3,'Monthly Cash Flow'!$F$37:$EG$37)*'Rent Roll'!$T8,
IF('Rent Roll'!$S8='Data Validation'!$D$3,('Rent Roll'!$D8*'Rent Roll'!#REF!)+(MAX(-SUMIF($C$96:$C$98,'Data Validation'!$M$2,'Commercial Lease'!AK$96:AK$98)-'Rent Roll'!$V8,0)*'Rent Roll'!$T8),
IF('Rent Roll'!$S8='Data Validation'!$D$4,'Rent Roll'!$D8*'Rent Roll'!#REF!,
('Rent Roll'!$D8*'Rent Roll'!#REF!)+(SUM((MAX(--SUMIF($D$96:$D$98,'Data Validation'!$M$2,'Commercial Lease'!AK$96:AK$98)-'Rent Roll'!$V8,0)),
(MAX(-SUMIF('Monthly Cash Flow'!$F$2:$EG$2,'Commercial Lease'!AK$3,'Monthly Cash Flow'!$F$25:$EG$25)-'Rent Roll'!#REF!,0)),
(MAX(-SUMIF('Monthly Cash Flow'!$F$2:$EG$2,'Commercial Lease'!AK$3,'Monthly Cash Flow'!$F$26:$EG$36)-'Rent Roll'!#REF!,0)))*'Rent Roll'!$T8)))),"-"),"-")</f>
        <v>-</v>
      </c>
      <c r="AL42" s="227" t="str">
        <f>IF('Commercial Lease'!AL$4='Rent Roll'!$U8,
IF(OR(AND(AL$6&gt;'Rent Roll'!$K8,AL$6&lt;='Rent Roll'!$L8),AND(AL$6&gt;'Rent Roll'!$M22,AL$6&lt;='Rent Roll'!$N22)),
IF('Rent Roll'!$S8='Data Validation'!$D$2,-SUMIF('Monthly Cash Flow'!$F$2:$EG$2,'Commercial Lease'!AL$3,'Monthly Cash Flow'!$F$37:$EG$37)*'Rent Roll'!$T8,
IF('Rent Roll'!$S8='Data Validation'!$D$3,('Rent Roll'!$D8*'Rent Roll'!#REF!)+(MAX(-SUMIF($C$96:$C$98,'Data Validation'!$M$2,'Commercial Lease'!AL$96:AL$98)-'Rent Roll'!$V8,0)*'Rent Roll'!$T8),
IF('Rent Roll'!$S8='Data Validation'!$D$4,'Rent Roll'!$D8*'Rent Roll'!#REF!,
('Rent Roll'!$D8*'Rent Roll'!#REF!)+(SUM((MAX(--SUMIF($D$96:$D$98,'Data Validation'!$M$2,'Commercial Lease'!AL$96:AL$98)-'Rent Roll'!$V8,0)),
(MAX(-SUMIF('Monthly Cash Flow'!$F$2:$EG$2,'Commercial Lease'!AL$3,'Monthly Cash Flow'!$F$25:$EG$25)-'Rent Roll'!#REF!,0)),
(MAX(-SUMIF('Monthly Cash Flow'!$F$2:$EG$2,'Commercial Lease'!AL$3,'Monthly Cash Flow'!$F$26:$EG$36)-'Rent Roll'!#REF!,0)))*'Rent Roll'!$T8)))),"-"),"-")</f>
        <v>-</v>
      </c>
      <c r="AM42" s="227" t="str">
        <f>IF('Commercial Lease'!AM$4='Rent Roll'!$U8,
IF(OR(AND(AM$6&gt;'Rent Roll'!$K8,AM$6&lt;='Rent Roll'!$L8),AND(AM$6&gt;'Rent Roll'!$M22,AM$6&lt;='Rent Roll'!$N22)),
IF('Rent Roll'!$S8='Data Validation'!$D$2,-SUMIF('Monthly Cash Flow'!$F$2:$EG$2,'Commercial Lease'!AM$3,'Monthly Cash Flow'!$F$37:$EG$37)*'Rent Roll'!$T8,
IF('Rent Roll'!$S8='Data Validation'!$D$3,('Rent Roll'!$D8*'Rent Roll'!#REF!)+(MAX(-SUMIF($C$96:$C$98,'Data Validation'!$M$2,'Commercial Lease'!AM$96:AM$98)-'Rent Roll'!$V8,0)*'Rent Roll'!$T8),
IF('Rent Roll'!$S8='Data Validation'!$D$4,'Rent Roll'!$D8*'Rent Roll'!#REF!,
('Rent Roll'!$D8*'Rent Roll'!#REF!)+(SUM((MAX(--SUMIF($D$96:$D$98,'Data Validation'!$M$2,'Commercial Lease'!AM$96:AM$98)-'Rent Roll'!$V8,0)),
(MAX(-SUMIF('Monthly Cash Flow'!$F$2:$EG$2,'Commercial Lease'!AM$3,'Monthly Cash Flow'!$F$25:$EG$25)-'Rent Roll'!#REF!,0)),
(MAX(-SUMIF('Monthly Cash Flow'!$F$2:$EG$2,'Commercial Lease'!AM$3,'Monthly Cash Flow'!$F$26:$EG$36)-'Rent Roll'!#REF!,0)))*'Rent Roll'!$T8)))),"-"),"-")</f>
        <v>-</v>
      </c>
      <c r="AN42" s="227" t="str">
        <f>IF('Commercial Lease'!AN$4='Rent Roll'!$U8,
IF(OR(AND(AN$6&gt;'Rent Roll'!$K8,AN$6&lt;='Rent Roll'!$L8),AND(AN$6&gt;'Rent Roll'!$M22,AN$6&lt;='Rent Roll'!$N22)),
IF('Rent Roll'!$S8='Data Validation'!$D$2,-SUMIF('Monthly Cash Flow'!$F$2:$EG$2,'Commercial Lease'!AN$3,'Monthly Cash Flow'!$F$37:$EG$37)*'Rent Roll'!$T8,
IF('Rent Roll'!$S8='Data Validation'!$D$3,('Rent Roll'!$D8*'Rent Roll'!#REF!)+(MAX(-SUMIF($C$96:$C$98,'Data Validation'!$M$2,'Commercial Lease'!AN$96:AN$98)-'Rent Roll'!$V8,0)*'Rent Roll'!$T8),
IF('Rent Roll'!$S8='Data Validation'!$D$4,'Rent Roll'!$D8*'Rent Roll'!#REF!,
('Rent Roll'!$D8*'Rent Roll'!#REF!)+(SUM((MAX(--SUMIF($D$96:$D$98,'Data Validation'!$M$2,'Commercial Lease'!AN$96:AN$98)-'Rent Roll'!$V8,0)),
(MAX(-SUMIF('Monthly Cash Flow'!$F$2:$EG$2,'Commercial Lease'!AN$3,'Monthly Cash Flow'!$F$25:$EG$25)-'Rent Roll'!#REF!,0)),
(MAX(-SUMIF('Monthly Cash Flow'!$F$2:$EG$2,'Commercial Lease'!AN$3,'Monthly Cash Flow'!$F$26:$EG$36)-'Rent Roll'!#REF!,0)))*'Rent Roll'!$T8)))),"-"),"-")</f>
        <v>-</v>
      </c>
      <c r="AO42" s="227" t="str">
        <f>IF('Commercial Lease'!AO$4='Rent Roll'!$U8,
IF(OR(AND(AO$6&gt;'Rent Roll'!$K8,AO$6&lt;='Rent Roll'!$L8),AND(AO$6&gt;'Rent Roll'!$M22,AO$6&lt;='Rent Roll'!$N22)),
IF('Rent Roll'!$S8='Data Validation'!$D$2,-SUMIF('Monthly Cash Flow'!$F$2:$EG$2,'Commercial Lease'!AO$3,'Monthly Cash Flow'!$F$37:$EG$37)*'Rent Roll'!$T8,
IF('Rent Roll'!$S8='Data Validation'!$D$3,('Rent Roll'!$D8*'Rent Roll'!#REF!)+(MAX(-SUMIF($C$96:$C$98,'Data Validation'!$M$2,'Commercial Lease'!AO$96:AO$98)-'Rent Roll'!$V8,0)*'Rent Roll'!$T8),
IF('Rent Roll'!$S8='Data Validation'!$D$4,'Rent Roll'!$D8*'Rent Roll'!#REF!,
('Rent Roll'!$D8*'Rent Roll'!#REF!)+(SUM((MAX(--SUMIF($D$96:$D$98,'Data Validation'!$M$2,'Commercial Lease'!AO$96:AO$98)-'Rent Roll'!$V8,0)),
(MAX(-SUMIF('Monthly Cash Flow'!$F$2:$EG$2,'Commercial Lease'!AO$3,'Monthly Cash Flow'!$F$25:$EG$25)-'Rent Roll'!#REF!,0)),
(MAX(-SUMIF('Monthly Cash Flow'!$F$2:$EG$2,'Commercial Lease'!AO$3,'Monthly Cash Flow'!$F$26:$EG$36)-'Rent Roll'!#REF!,0)))*'Rent Roll'!$T8)))),"-"),"-")</f>
        <v>-</v>
      </c>
      <c r="AP42" s="227" t="str">
        <f>IF('Commercial Lease'!AP$4='Rent Roll'!$U8,
IF(OR(AND(AP$6&gt;'Rent Roll'!$K8,AP$6&lt;='Rent Roll'!$L8),AND(AP$6&gt;'Rent Roll'!$M22,AP$6&lt;='Rent Roll'!$N22)),
IF('Rent Roll'!$S8='Data Validation'!$D$2,-SUMIF('Monthly Cash Flow'!$F$2:$EG$2,'Commercial Lease'!AP$3,'Monthly Cash Flow'!$F$37:$EG$37)*'Rent Roll'!$T8,
IF('Rent Roll'!$S8='Data Validation'!$D$3,('Rent Roll'!$D8*'Rent Roll'!#REF!)+(MAX(-SUMIF($C$96:$C$98,'Data Validation'!$M$2,'Commercial Lease'!AP$96:AP$98)-'Rent Roll'!$V8,0)*'Rent Roll'!$T8),
IF('Rent Roll'!$S8='Data Validation'!$D$4,'Rent Roll'!$D8*'Rent Roll'!#REF!,
('Rent Roll'!$D8*'Rent Roll'!#REF!)+(SUM((MAX(--SUMIF($D$96:$D$98,'Data Validation'!$M$2,'Commercial Lease'!AP$96:AP$98)-'Rent Roll'!$V8,0)),
(MAX(-SUMIF('Monthly Cash Flow'!$F$2:$EG$2,'Commercial Lease'!AP$3,'Monthly Cash Flow'!$F$25:$EG$25)-'Rent Roll'!#REF!,0)),
(MAX(-SUMIF('Monthly Cash Flow'!$F$2:$EG$2,'Commercial Lease'!AP$3,'Monthly Cash Flow'!$F$26:$EG$36)-'Rent Roll'!#REF!,0)))*'Rent Roll'!$T8)))),"-"),"-")</f>
        <v>-</v>
      </c>
      <c r="AQ42" s="227" t="str">
        <f>IF('Commercial Lease'!AQ$4='Rent Roll'!$U8,
IF(OR(AND(AQ$6&gt;'Rent Roll'!$K8,AQ$6&lt;='Rent Roll'!$L8),AND(AQ$6&gt;'Rent Roll'!$M22,AQ$6&lt;='Rent Roll'!$N22)),
IF('Rent Roll'!$S8='Data Validation'!$D$2,-SUMIF('Monthly Cash Flow'!$F$2:$EG$2,'Commercial Lease'!AQ$3,'Monthly Cash Flow'!$F$37:$EG$37)*'Rent Roll'!$T8,
IF('Rent Roll'!$S8='Data Validation'!$D$3,('Rent Roll'!$D8*'Rent Roll'!#REF!)+(MAX(-SUMIF($C$96:$C$98,'Data Validation'!$M$2,'Commercial Lease'!AQ$96:AQ$98)-'Rent Roll'!$V8,0)*'Rent Roll'!$T8),
IF('Rent Roll'!$S8='Data Validation'!$D$4,'Rent Roll'!$D8*'Rent Roll'!#REF!,
('Rent Roll'!$D8*'Rent Roll'!#REF!)+(SUM((MAX(--SUMIF($D$96:$D$98,'Data Validation'!$M$2,'Commercial Lease'!AQ$96:AQ$98)-'Rent Roll'!$V8,0)),
(MAX(-SUMIF('Monthly Cash Flow'!$F$2:$EG$2,'Commercial Lease'!AQ$3,'Monthly Cash Flow'!$F$25:$EG$25)-'Rent Roll'!#REF!,0)),
(MAX(-SUMIF('Monthly Cash Flow'!$F$2:$EG$2,'Commercial Lease'!AQ$3,'Monthly Cash Flow'!$F$26:$EG$36)-'Rent Roll'!#REF!,0)))*'Rent Roll'!$T8)))),"-"),"-")</f>
        <v>-</v>
      </c>
      <c r="AR42" s="227" t="str">
        <f>IF('Commercial Lease'!AR$4='Rent Roll'!$U8,
IF(OR(AND(AR$6&gt;'Rent Roll'!$K8,AR$6&lt;='Rent Roll'!$L8),AND(AR$6&gt;'Rent Roll'!$M22,AR$6&lt;='Rent Roll'!$N22)),
IF('Rent Roll'!$S8='Data Validation'!$D$2,-SUMIF('Monthly Cash Flow'!$F$2:$EG$2,'Commercial Lease'!AR$3,'Monthly Cash Flow'!$F$37:$EG$37)*'Rent Roll'!$T8,
IF('Rent Roll'!$S8='Data Validation'!$D$3,('Rent Roll'!$D8*'Rent Roll'!#REF!)+(MAX(-SUMIF($C$96:$C$98,'Data Validation'!$M$2,'Commercial Lease'!AR$96:AR$98)-'Rent Roll'!$V8,0)*'Rent Roll'!$T8),
IF('Rent Roll'!$S8='Data Validation'!$D$4,'Rent Roll'!$D8*'Rent Roll'!#REF!,
('Rent Roll'!$D8*'Rent Roll'!#REF!)+(SUM((MAX(--SUMIF($D$96:$D$98,'Data Validation'!$M$2,'Commercial Lease'!AR$96:AR$98)-'Rent Roll'!$V8,0)),
(MAX(-SUMIF('Monthly Cash Flow'!$F$2:$EG$2,'Commercial Lease'!AR$3,'Monthly Cash Flow'!$F$25:$EG$25)-'Rent Roll'!#REF!,0)),
(MAX(-SUMIF('Monthly Cash Flow'!$F$2:$EG$2,'Commercial Lease'!AR$3,'Monthly Cash Flow'!$F$26:$EG$36)-'Rent Roll'!#REF!,0)))*'Rent Roll'!$T8)))),"-"),"-")</f>
        <v>-</v>
      </c>
      <c r="AS42" s="227" t="str">
        <f>IF('Commercial Lease'!AS$4='Rent Roll'!$U8,
IF(OR(AND(AS$6&gt;'Rent Roll'!$K8,AS$6&lt;='Rent Roll'!$L8),AND(AS$6&gt;'Rent Roll'!$M22,AS$6&lt;='Rent Roll'!$N22)),
IF('Rent Roll'!$S8='Data Validation'!$D$2,-SUMIF('Monthly Cash Flow'!$F$2:$EG$2,'Commercial Lease'!AS$3,'Monthly Cash Flow'!$F$37:$EG$37)*'Rent Roll'!$T8,
IF('Rent Roll'!$S8='Data Validation'!$D$3,('Rent Roll'!$D8*'Rent Roll'!#REF!)+(MAX(-SUMIF($C$96:$C$98,'Data Validation'!$M$2,'Commercial Lease'!AS$96:AS$98)-'Rent Roll'!$V8,0)*'Rent Roll'!$T8),
IF('Rent Roll'!$S8='Data Validation'!$D$4,'Rent Roll'!$D8*'Rent Roll'!#REF!,
('Rent Roll'!$D8*'Rent Roll'!#REF!)+(SUM((MAX(--SUMIF($D$96:$D$98,'Data Validation'!$M$2,'Commercial Lease'!AS$96:AS$98)-'Rent Roll'!$V8,0)),
(MAX(-SUMIF('Monthly Cash Flow'!$F$2:$EG$2,'Commercial Lease'!AS$3,'Monthly Cash Flow'!$F$25:$EG$25)-'Rent Roll'!#REF!,0)),
(MAX(-SUMIF('Monthly Cash Flow'!$F$2:$EG$2,'Commercial Lease'!AS$3,'Monthly Cash Flow'!$F$26:$EG$36)-'Rent Roll'!#REF!,0)))*'Rent Roll'!$T8)))),"-"),"-")</f>
        <v>-</v>
      </c>
      <c r="AT42" s="227" t="str">
        <f>IF('Commercial Lease'!AT$4='Rent Roll'!$U8,
IF(OR(AND(AT$6&gt;'Rent Roll'!$K8,AT$6&lt;='Rent Roll'!$L8),AND(AT$6&gt;'Rent Roll'!$M22,AT$6&lt;='Rent Roll'!$N22)),
IF('Rent Roll'!$S8='Data Validation'!$D$2,-SUMIF('Monthly Cash Flow'!$F$2:$EG$2,'Commercial Lease'!AT$3,'Monthly Cash Flow'!$F$37:$EG$37)*'Rent Roll'!$T8,
IF('Rent Roll'!$S8='Data Validation'!$D$3,('Rent Roll'!$D8*'Rent Roll'!#REF!)+(MAX(-SUMIF($C$96:$C$98,'Data Validation'!$M$2,'Commercial Lease'!AT$96:AT$98)-'Rent Roll'!$V8,0)*'Rent Roll'!$T8),
IF('Rent Roll'!$S8='Data Validation'!$D$4,'Rent Roll'!$D8*'Rent Roll'!#REF!,
('Rent Roll'!$D8*'Rent Roll'!#REF!)+(SUM((MAX(--SUMIF($D$96:$D$98,'Data Validation'!$M$2,'Commercial Lease'!AT$96:AT$98)-'Rent Roll'!$V8,0)),
(MAX(-SUMIF('Monthly Cash Flow'!$F$2:$EG$2,'Commercial Lease'!AT$3,'Monthly Cash Flow'!$F$25:$EG$25)-'Rent Roll'!#REF!,0)),
(MAX(-SUMIF('Monthly Cash Flow'!$F$2:$EG$2,'Commercial Lease'!AT$3,'Monthly Cash Flow'!$F$26:$EG$36)-'Rent Roll'!#REF!,0)))*'Rent Roll'!$T8)))),"-"),"-")</f>
        <v>-</v>
      </c>
      <c r="AU42" s="227" t="str">
        <f>IF('Commercial Lease'!AU$4='Rent Roll'!$U8,
IF(OR(AND(AU$6&gt;'Rent Roll'!$K8,AU$6&lt;='Rent Roll'!$L8),AND(AU$6&gt;'Rent Roll'!$M22,AU$6&lt;='Rent Roll'!$N22)),
IF('Rent Roll'!$S8='Data Validation'!$D$2,-SUMIF('Monthly Cash Flow'!$F$2:$EG$2,'Commercial Lease'!AU$3,'Monthly Cash Flow'!$F$37:$EG$37)*'Rent Roll'!$T8,
IF('Rent Roll'!$S8='Data Validation'!$D$3,('Rent Roll'!$D8*'Rent Roll'!#REF!)+(MAX(-SUMIF($C$96:$C$98,'Data Validation'!$M$2,'Commercial Lease'!AU$96:AU$98)-'Rent Roll'!$V8,0)*'Rent Roll'!$T8),
IF('Rent Roll'!$S8='Data Validation'!$D$4,'Rent Roll'!$D8*'Rent Roll'!#REF!,
('Rent Roll'!$D8*'Rent Roll'!#REF!)+(SUM((MAX(--SUMIF($D$96:$D$98,'Data Validation'!$M$2,'Commercial Lease'!AU$96:AU$98)-'Rent Roll'!$V8,0)),
(MAX(-SUMIF('Monthly Cash Flow'!$F$2:$EG$2,'Commercial Lease'!AU$3,'Monthly Cash Flow'!$F$25:$EG$25)-'Rent Roll'!#REF!,0)),
(MAX(-SUMIF('Monthly Cash Flow'!$F$2:$EG$2,'Commercial Lease'!AU$3,'Monthly Cash Flow'!$F$26:$EG$36)-'Rent Roll'!#REF!,0)))*'Rent Roll'!$T8)))),"-"),"-")</f>
        <v>-</v>
      </c>
      <c r="AV42" s="227" t="str">
        <f>IF('Commercial Lease'!AV$4='Rent Roll'!$U8,
IF(OR(AND(AV$6&gt;'Rent Roll'!$K8,AV$6&lt;='Rent Roll'!$L8),AND(AV$6&gt;'Rent Roll'!$M22,AV$6&lt;='Rent Roll'!$N22)),
IF('Rent Roll'!$S8='Data Validation'!$D$2,-SUMIF('Monthly Cash Flow'!$F$2:$EG$2,'Commercial Lease'!AV$3,'Monthly Cash Flow'!$F$37:$EG$37)*'Rent Roll'!$T8,
IF('Rent Roll'!$S8='Data Validation'!$D$3,('Rent Roll'!$D8*'Rent Roll'!#REF!)+(MAX(-SUMIF($C$96:$C$98,'Data Validation'!$M$2,'Commercial Lease'!AV$96:AV$98)-'Rent Roll'!$V8,0)*'Rent Roll'!$T8),
IF('Rent Roll'!$S8='Data Validation'!$D$4,'Rent Roll'!$D8*'Rent Roll'!#REF!,
('Rent Roll'!$D8*'Rent Roll'!#REF!)+(SUM((MAX(--SUMIF($D$96:$D$98,'Data Validation'!$M$2,'Commercial Lease'!AV$96:AV$98)-'Rent Roll'!$V8,0)),
(MAX(-SUMIF('Monthly Cash Flow'!$F$2:$EG$2,'Commercial Lease'!AV$3,'Monthly Cash Flow'!$F$25:$EG$25)-'Rent Roll'!#REF!,0)),
(MAX(-SUMIF('Monthly Cash Flow'!$F$2:$EG$2,'Commercial Lease'!AV$3,'Monthly Cash Flow'!$F$26:$EG$36)-'Rent Roll'!#REF!,0)))*'Rent Roll'!$T8)))),"-"),"-")</f>
        <v>-</v>
      </c>
      <c r="AW42" s="227" t="str">
        <f>IF('Commercial Lease'!AW$4='Rent Roll'!$U8,
IF(OR(AND(AW$6&gt;'Rent Roll'!$K8,AW$6&lt;='Rent Roll'!$L8),AND(AW$6&gt;'Rent Roll'!$M22,AW$6&lt;='Rent Roll'!$N22)),
IF('Rent Roll'!$S8='Data Validation'!$D$2,-SUMIF('Monthly Cash Flow'!$F$2:$EG$2,'Commercial Lease'!AW$3,'Monthly Cash Flow'!$F$37:$EG$37)*'Rent Roll'!$T8,
IF('Rent Roll'!$S8='Data Validation'!$D$3,('Rent Roll'!$D8*'Rent Roll'!#REF!)+(MAX(-SUMIF($C$96:$C$98,'Data Validation'!$M$2,'Commercial Lease'!AW$96:AW$98)-'Rent Roll'!$V8,0)*'Rent Roll'!$T8),
IF('Rent Roll'!$S8='Data Validation'!$D$4,'Rent Roll'!$D8*'Rent Roll'!#REF!,
('Rent Roll'!$D8*'Rent Roll'!#REF!)+(SUM((MAX(--SUMIF($D$96:$D$98,'Data Validation'!$M$2,'Commercial Lease'!AW$96:AW$98)-'Rent Roll'!$V8,0)),
(MAX(-SUMIF('Monthly Cash Flow'!$F$2:$EG$2,'Commercial Lease'!AW$3,'Monthly Cash Flow'!$F$25:$EG$25)-'Rent Roll'!#REF!,0)),
(MAX(-SUMIF('Monthly Cash Flow'!$F$2:$EG$2,'Commercial Lease'!AW$3,'Monthly Cash Flow'!$F$26:$EG$36)-'Rent Roll'!#REF!,0)))*'Rent Roll'!$T8)))),"-"),"-")</f>
        <v>-</v>
      </c>
      <c r="AX42" s="227" t="str">
        <f>IF('Commercial Lease'!AX$4='Rent Roll'!$U8,
IF(OR(AND(AX$6&gt;'Rent Roll'!$K8,AX$6&lt;='Rent Roll'!$L8),AND(AX$6&gt;'Rent Roll'!$M22,AX$6&lt;='Rent Roll'!$N22)),
IF('Rent Roll'!$S8='Data Validation'!$D$2,-SUMIF('Monthly Cash Flow'!$F$2:$EG$2,'Commercial Lease'!AX$3,'Monthly Cash Flow'!$F$37:$EG$37)*'Rent Roll'!$T8,
IF('Rent Roll'!$S8='Data Validation'!$D$3,('Rent Roll'!$D8*'Rent Roll'!#REF!)+(MAX(-SUMIF($C$96:$C$98,'Data Validation'!$M$2,'Commercial Lease'!AX$96:AX$98)-'Rent Roll'!$V8,0)*'Rent Roll'!$T8),
IF('Rent Roll'!$S8='Data Validation'!$D$4,'Rent Roll'!$D8*'Rent Roll'!#REF!,
('Rent Roll'!$D8*'Rent Roll'!#REF!)+(SUM((MAX(--SUMIF($D$96:$D$98,'Data Validation'!$M$2,'Commercial Lease'!AX$96:AX$98)-'Rent Roll'!$V8,0)),
(MAX(-SUMIF('Monthly Cash Flow'!$F$2:$EG$2,'Commercial Lease'!AX$3,'Monthly Cash Flow'!$F$25:$EG$25)-'Rent Roll'!#REF!,0)),
(MAX(-SUMIF('Monthly Cash Flow'!$F$2:$EG$2,'Commercial Lease'!AX$3,'Monthly Cash Flow'!$F$26:$EG$36)-'Rent Roll'!#REF!,0)))*'Rent Roll'!$T8)))),"-"),"-")</f>
        <v>-</v>
      </c>
      <c r="AY42" s="227" t="str">
        <f>IF('Commercial Lease'!AY$4='Rent Roll'!$U8,
IF(OR(AND(AY$6&gt;'Rent Roll'!$K8,AY$6&lt;='Rent Roll'!$L8),AND(AY$6&gt;'Rent Roll'!$M22,AY$6&lt;='Rent Roll'!$N22)),
IF('Rent Roll'!$S8='Data Validation'!$D$2,-SUMIF('Monthly Cash Flow'!$F$2:$EG$2,'Commercial Lease'!AY$3,'Monthly Cash Flow'!$F$37:$EG$37)*'Rent Roll'!$T8,
IF('Rent Roll'!$S8='Data Validation'!$D$3,('Rent Roll'!$D8*'Rent Roll'!#REF!)+(MAX(-SUMIF($C$96:$C$98,'Data Validation'!$M$2,'Commercial Lease'!AY$96:AY$98)-'Rent Roll'!$V8,0)*'Rent Roll'!$T8),
IF('Rent Roll'!$S8='Data Validation'!$D$4,'Rent Roll'!$D8*'Rent Roll'!#REF!,
('Rent Roll'!$D8*'Rent Roll'!#REF!)+(SUM((MAX(--SUMIF($D$96:$D$98,'Data Validation'!$M$2,'Commercial Lease'!AY$96:AY$98)-'Rent Roll'!$V8,0)),
(MAX(-SUMIF('Monthly Cash Flow'!$F$2:$EG$2,'Commercial Lease'!AY$3,'Monthly Cash Flow'!$F$25:$EG$25)-'Rent Roll'!#REF!,0)),
(MAX(-SUMIF('Monthly Cash Flow'!$F$2:$EG$2,'Commercial Lease'!AY$3,'Monthly Cash Flow'!$F$26:$EG$36)-'Rent Roll'!#REF!,0)))*'Rent Roll'!$T8)))),"-"),"-")</f>
        <v>-</v>
      </c>
      <c r="AZ42" s="227" t="str">
        <f>IF('Commercial Lease'!AZ$4='Rent Roll'!$U8,
IF(OR(AND(AZ$6&gt;'Rent Roll'!$K8,AZ$6&lt;='Rent Roll'!$L8),AND(AZ$6&gt;'Rent Roll'!$M22,AZ$6&lt;='Rent Roll'!$N22)),
IF('Rent Roll'!$S8='Data Validation'!$D$2,-SUMIF('Monthly Cash Flow'!$F$2:$EG$2,'Commercial Lease'!AZ$3,'Monthly Cash Flow'!$F$37:$EG$37)*'Rent Roll'!$T8,
IF('Rent Roll'!$S8='Data Validation'!$D$3,('Rent Roll'!$D8*'Rent Roll'!#REF!)+(MAX(-SUMIF($C$96:$C$98,'Data Validation'!$M$2,'Commercial Lease'!AZ$96:AZ$98)-'Rent Roll'!$V8,0)*'Rent Roll'!$T8),
IF('Rent Roll'!$S8='Data Validation'!$D$4,'Rent Roll'!$D8*'Rent Roll'!#REF!,
('Rent Roll'!$D8*'Rent Roll'!#REF!)+(SUM((MAX(--SUMIF($D$96:$D$98,'Data Validation'!$M$2,'Commercial Lease'!AZ$96:AZ$98)-'Rent Roll'!$V8,0)),
(MAX(-SUMIF('Monthly Cash Flow'!$F$2:$EG$2,'Commercial Lease'!AZ$3,'Monthly Cash Flow'!$F$25:$EG$25)-'Rent Roll'!#REF!,0)),
(MAX(-SUMIF('Monthly Cash Flow'!$F$2:$EG$2,'Commercial Lease'!AZ$3,'Monthly Cash Flow'!$F$26:$EG$36)-'Rent Roll'!#REF!,0)))*'Rent Roll'!$T8)))),"-"),"-")</f>
        <v>-</v>
      </c>
      <c r="BA42" s="227" t="str">
        <f>IF('Commercial Lease'!BA$4='Rent Roll'!$U8,
IF(OR(AND(BA$6&gt;'Rent Roll'!$K8,BA$6&lt;='Rent Roll'!$L8),AND(BA$6&gt;'Rent Roll'!$M22,BA$6&lt;='Rent Roll'!$N22)),
IF('Rent Roll'!$S8='Data Validation'!$D$2,-SUMIF('Monthly Cash Flow'!$F$2:$EG$2,'Commercial Lease'!BA$3,'Monthly Cash Flow'!$F$37:$EG$37)*'Rent Roll'!$T8,
IF('Rent Roll'!$S8='Data Validation'!$D$3,('Rent Roll'!$D8*'Rent Roll'!#REF!)+(MAX(-SUMIF($C$96:$C$98,'Data Validation'!$M$2,'Commercial Lease'!BA$96:BA$98)-'Rent Roll'!$V8,0)*'Rent Roll'!$T8),
IF('Rent Roll'!$S8='Data Validation'!$D$4,'Rent Roll'!$D8*'Rent Roll'!#REF!,
('Rent Roll'!$D8*'Rent Roll'!#REF!)+(SUM((MAX(--SUMIF($D$96:$D$98,'Data Validation'!$M$2,'Commercial Lease'!BA$96:BA$98)-'Rent Roll'!$V8,0)),
(MAX(-SUMIF('Monthly Cash Flow'!$F$2:$EG$2,'Commercial Lease'!BA$3,'Monthly Cash Flow'!$F$25:$EG$25)-'Rent Roll'!#REF!,0)),
(MAX(-SUMIF('Monthly Cash Flow'!$F$2:$EG$2,'Commercial Lease'!BA$3,'Monthly Cash Flow'!$F$26:$EG$36)-'Rent Roll'!#REF!,0)))*'Rent Roll'!$T8)))),"-"),"-")</f>
        <v>-</v>
      </c>
      <c r="BB42" s="227" t="str">
        <f>IF('Commercial Lease'!BB$4='Rent Roll'!$U8,
IF(OR(AND(BB$6&gt;'Rent Roll'!$K8,BB$6&lt;='Rent Roll'!$L8),AND(BB$6&gt;'Rent Roll'!$M22,BB$6&lt;='Rent Roll'!$N22)),
IF('Rent Roll'!$S8='Data Validation'!$D$2,-SUMIF('Monthly Cash Flow'!$F$2:$EG$2,'Commercial Lease'!BB$3,'Monthly Cash Flow'!$F$37:$EG$37)*'Rent Roll'!$T8,
IF('Rent Roll'!$S8='Data Validation'!$D$3,('Rent Roll'!$D8*'Rent Roll'!#REF!)+(MAX(-SUMIF($C$96:$C$98,'Data Validation'!$M$2,'Commercial Lease'!BB$96:BB$98)-'Rent Roll'!$V8,0)*'Rent Roll'!$T8),
IF('Rent Roll'!$S8='Data Validation'!$D$4,'Rent Roll'!$D8*'Rent Roll'!#REF!,
('Rent Roll'!$D8*'Rent Roll'!#REF!)+(SUM((MAX(--SUMIF($D$96:$D$98,'Data Validation'!$M$2,'Commercial Lease'!BB$96:BB$98)-'Rent Roll'!$V8,0)),
(MAX(-SUMIF('Monthly Cash Flow'!$F$2:$EG$2,'Commercial Lease'!BB$3,'Monthly Cash Flow'!$F$25:$EG$25)-'Rent Roll'!#REF!,0)),
(MAX(-SUMIF('Monthly Cash Flow'!$F$2:$EG$2,'Commercial Lease'!BB$3,'Monthly Cash Flow'!$F$26:$EG$36)-'Rent Roll'!#REF!,0)))*'Rent Roll'!$T8)))),"-"),"-")</f>
        <v>-</v>
      </c>
      <c r="BC42" s="227" t="str">
        <f>IF('Commercial Lease'!BC$4='Rent Roll'!$U8,
IF(OR(AND(BC$6&gt;'Rent Roll'!$K8,BC$6&lt;='Rent Roll'!$L8),AND(BC$6&gt;'Rent Roll'!$M22,BC$6&lt;='Rent Roll'!$N22)),
IF('Rent Roll'!$S8='Data Validation'!$D$2,-SUMIF('Monthly Cash Flow'!$F$2:$EG$2,'Commercial Lease'!BC$3,'Monthly Cash Flow'!$F$37:$EG$37)*'Rent Roll'!$T8,
IF('Rent Roll'!$S8='Data Validation'!$D$3,('Rent Roll'!$D8*'Rent Roll'!#REF!)+(MAX(-SUMIF($C$96:$C$98,'Data Validation'!$M$2,'Commercial Lease'!BC$96:BC$98)-'Rent Roll'!$V8,0)*'Rent Roll'!$T8),
IF('Rent Roll'!$S8='Data Validation'!$D$4,'Rent Roll'!$D8*'Rent Roll'!#REF!,
('Rent Roll'!$D8*'Rent Roll'!#REF!)+(SUM((MAX(--SUMIF($D$96:$D$98,'Data Validation'!$M$2,'Commercial Lease'!BC$96:BC$98)-'Rent Roll'!$V8,0)),
(MAX(-SUMIF('Monthly Cash Flow'!$F$2:$EG$2,'Commercial Lease'!BC$3,'Monthly Cash Flow'!$F$25:$EG$25)-'Rent Roll'!#REF!,0)),
(MAX(-SUMIF('Monthly Cash Flow'!$F$2:$EG$2,'Commercial Lease'!BC$3,'Monthly Cash Flow'!$F$26:$EG$36)-'Rent Roll'!#REF!,0)))*'Rent Roll'!$T8)))),"-"),"-")</f>
        <v>-</v>
      </c>
      <c r="BD42" s="227" t="str">
        <f>IF('Commercial Lease'!BD$4='Rent Roll'!$U8,
IF(OR(AND(BD$6&gt;'Rent Roll'!$K8,BD$6&lt;='Rent Roll'!$L8),AND(BD$6&gt;'Rent Roll'!$M22,BD$6&lt;='Rent Roll'!$N22)),
IF('Rent Roll'!$S8='Data Validation'!$D$2,-SUMIF('Monthly Cash Flow'!$F$2:$EG$2,'Commercial Lease'!BD$3,'Monthly Cash Flow'!$F$37:$EG$37)*'Rent Roll'!$T8,
IF('Rent Roll'!$S8='Data Validation'!$D$3,('Rent Roll'!$D8*'Rent Roll'!#REF!)+(MAX(-SUMIF($C$96:$C$98,'Data Validation'!$M$2,'Commercial Lease'!BD$96:BD$98)-'Rent Roll'!$V8,0)*'Rent Roll'!$T8),
IF('Rent Roll'!$S8='Data Validation'!$D$4,'Rent Roll'!$D8*'Rent Roll'!#REF!,
('Rent Roll'!$D8*'Rent Roll'!#REF!)+(SUM((MAX(--SUMIF($D$96:$D$98,'Data Validation'!$M$2,'Commercial Lease'!BD$96:BD$98)-'Rent Roll'!$V8,0)),
(MAX(-SUMIF('Monthly Cash Flow'!$F$2:$EG$2,'Commercial Lease'!BD$3,'Monthly Cash Flow'!$F$25:$EG$25)-'Rent Roll'!#REF!,0)),
(MAX(-SUMIF('Monthly Cash Flow'!$F$2:$EG$2,'Commercial Lease'!BD$3,'Monthly Cash Flow'!$F$26:$EG$36)-'Rent Roll'!#REF!,0)))*'Rent Roll'!$T8)))),"-"),"-")</f>
        <v>-</v>
      </c>
      <c r="BE42" s="227" t="str">
        <f>IF('Commercial Lease'!BE$4='Rent Roll'!$U8,
IF(OR(AND(BE$6&gt;'Rent Roll'!$K8,BE$6&lt;='Rent Roll'!$L8),AND(BE$6&gt;'Rent Roll'!$M22,BE$6&lt;='Rent Roll'!$N22)),
IF('Rent Roll'!$S8='Data Validation'!$D$2,-SUMIF('Monthly Cash Flow'!$F$2:$EG$2,'Commercial Lease'!BE$3,'Monthly Cash Flow'!$F$37:$EG$37)*'Rent Roll'!$T8,
IF('Rent Roll'!$S8='Data Validation'!$D$3,('Rent Roll'!$D8*'Rent Roll'!#REF!)+(MAX(-SUMIF($C$96:$C$98,'Data Validation'!$M$2,'Commercial Lease'!BE$96:BE$98)-'Rent Roll'!$V8,0)*'Rent Roll'!$T8),
IF('Rent Roll'!$S8='Data Validation'!$D$4,'Rent Roll'!$D8*'Rent Roll'!#REF!,
('Rent Roll'!$D8*'Rent Roll'!#REF!)+(SUM((MAX(--SUMIF($D$96:$D$98,'Data Validation'!$M$2,'Commercial Lease'!BE$96:BE$98)-'Rent Roll'!$V8,0)),
(MAX(-SUMIF('Monthly Cash Flow'!$F$2:$EG$2,'Commercial Lease'!BE$3,'Monthly Cash Flow'!$F$25:$EG$25)-'Rent Roll'!#REF!,0)),
(MAX(-SUMIF('Monthly Cash Flow'!$F$2:$EG$2,'Commercial Lease'!BE$3,'Monthly Cash Flow'!$F$26:$EG$36)-'Rent Roll'!#REF!,0)))*'Rent Roll'!$T8)))),"-"),"-")</f>
        <v>-</v>
      </c>
      <c r="BF42" s="227" t="str">
        <f>IF('Commercial Lease'!BF$4='Rent Roll'!$U8,
IF(OR(AND(BF$6&gt;'Rent Roll'!$K8,BF$6&lt;='Rent Roll'!$L8),AND(BF$6&gt;'Rent Roll'!$M22,BF$6&lt;='Rent Roll'!$N22)),
IF('Rent Roll'!$S8='Data Validation'!$D$2,-SUMIF('Monthly Cash Flow'!$F$2:$EG$2,'Commercial Lease'!BF$3,'Monthly Cash Flow'!$F$37:$EG$37)*'Rent Roll'!$T8,
IF('Rent Roll'!$S8='Data Validation'!$D$3,('Rent Roll'!$D8*'Rent Roll'!#REF!)+(MAX(-SUMIF($C$96:$C$98,'Data Validation'!$M$2,'Commercial Lease'!BF$96:BF$98)-'Rent Roll'!$V8,0)*'Rent Roll'!$T8),
IF('Rent Roll'!$S8='Data Validation'!$D$4,'Rent Roll'!$D8*'Rent Roll'!#REF!,
('Rent Roll'!$D8*'Rent Roll'!#REF!)+(SUM((MAX(--SUMIF($D$96:$D$98,'Data Validation'!$M$2,'Commercial Lease'!BF$96:BF$98)-'Rent Roll'!$V8,0)),
(MAX(-SUMIF('Monthly Cash Flow'!$F$2:$EG$2,'Commercial Lease'!BF$3,'Monthly Cash Flow'!$F$25:$EG$25)-'Rent Roll'!#REF!,0)),
(MAX(-SUMIF('Monthly Cash Flow'!$F$2:$EG$2,'Commercial Lease'!BF$3,'Monthly Cash Flow'!$F$26:$EG$36)-'Rent Roll'!#REF!,0)))*'Rent Roll'!$T8)))),"-"),"-")</f>
        <v>-</v>
      </c>
      <c r="BG42" s="227" t="str">
        <f>IF('Commercial Lease'!BG$4='Rent Roll'!$U8,
IF(OR(AND(BG$6&gt;'Rent Roll'!$K8,BG$6&lt;='Rent Roll'!$L8),AND(BG$6&gt;'Rent Roll'!$M22,BG$6&lt;='Rent Roll'!$N22)),
IF('Rent Roll'!$S8='Data Validation'!$D$2,-SUMIF('Monthly Cash Flow'!$F$2:$EG$2,'Commercial Lease'!BG$3,'Monthly Cash Flow'!$F$37:$EG$37)*'Rent Roll'!$T8,
IF('Rent Roll'!$S8='Data Validation'!$D$3,('Rent Roll'!$D8*'Rent Roll'!#REF!)+(MAX(-SUMIF($C$96:$C$98,'Data Validation'!$M$2,'Commercial Lease'!BG$96:BG$98)-'Rent Roll'!$V8,0)*'Rent Roll'!$T8),
IF('Rent Roll'!$S8='Data Validation'!$D$4,'Rent Roll'!$D8*'Rent Roll'!#REF!,
('Rent Roll'!$D8*'Rent Roll'!#REF!)+(SUM((MAX(--SUMIF($D$96:$D$98,'Data Validation'!$M$2,'Commercial Lease'!BG$96:BG$98)-'Rent Roll'!$V8,0)),
(MAX(-SUMIF('Monthly Cash Flow'!$F$2:$EG$2,'Commercial Lease'!BG$3,'Monthly Cash Flow'!$F$25:$EG$25)-'Rent Roll'!#REF!,0)),
(MAX(-SUMIF('Monthly Cash Flow'!$F$2:$EG$2,'Commercial Lease'!BG$3,'Monthly Cash Flow'!$F$26:$EG$36)-'Rent Roll'!#REF!,0)))*'Rent Roll'!$T8)))),"-"),"-")</f>
        <v>-</v>
      </c>
      <c r="BH42" s="227" t="str">
        <f>IF('Commercial Lease'!BH$4='Rent Roll'!$U8,
IF(OR(AND(BH$6&gt;'Rent Roll'!$K8,BH$6&lt;='Rent Roll'!$L8),AND(BH$6&gt;'Rent Roll'!$M22,BH$6&lt;='Rent Roll'!$N22)),
IF('Rent Roll'!$S8='Data Validation'!$D$2,-SUMIF('Monthly Cash Flow'!$F$2:$EG$2,'Commercial Lease'!BH$3,'Monthly Cash Flow'!$F$37:$EG$37)*'Rent Roll'!$T8,
IF('Rent Roll'!$S8='Data Validation'!$D$3,('Rent Roll'!$D8*'Rent Roll'!#REF!)+(MAX(-SUMIF($C$96:$C$98,'Data Validation'!$M$2,'Commercial Lease'!BH$96:BH$98)-'Rent Roll'!$V8,0)*'Rent Roll'!$T8),
IF('Rent Roll'!$S8='Data Validation'!$D$4,'Rent Roll'!$D8*'Rent Roll'!#REF!,
('Rent Roll'!$D8*'Rent Roll'!#REF!)+(SUM((MAX(--SUMIF($D$96:$D$98,'Data Validation'!$M$2,'Commercial Lease'!BH$96:BH$98)-'Rent Roll'!$V8,0)),
(MAX(-SUMIF('Monthly Cash Flow'!$F$2:$EG$2,'Commercial Lease'!BH$3,'Monthly Cash Flow'!$F$25:$EG$25)-'Rent Roll'!#REF!,0)),
(MAX(-SUMIF('Monthly Cash Flow'!$F$2:$EG$2,'Commercial Lease'!BH$3,'Monthly Cash Flow'!$F$26:$EG$36)-'Rent Roll'!#REF!,0)))*'Rent Roll'!$T8)))),"-"),"-")</f>
        <v>-</v>
      </c>
      <c r="BI42" s="227" t="str">
        <f>IF('Commercial Lease'!BI$4='Rent Roll'!$U8,
IF(OR(AND(BI$6&gt;'Rent Roll'!$K8,BI$6&lt;='Rent Roll'!$L8),AND(BI$6&gt;'Rent Roll'!$M22,BI$6&lt;='Rent Roll'!$N22)),
IF('Rent Roll'!$S8='Data Validation'!$D$2,-SUMIF('Monthly Cash Flow'!$F$2:$EG$2,'Commercial Lease'!BI$3,'Monthly Cash Flow'!$F$37:$EG$37)*'Rent Roll'!$T8,
IF('Rent Roll'!$S8='Data Validation'!$D$3,('Rent Roll'!$D8*'Rent Roll'!#REF!)+(MAX(-SUMIF($C$96:$C$98,'Data Validation'!$M$2,'Commercial Lease'!BI$96:BI$98)-'Rent Roll'!$V8,0)*'Rent Roll'!$T8),
IF('Rent Roll'!$S8='Data Validation'!$D$4,'Rent Roll'!$D8*'Rent Roll'!#REF!,
('Rent Roll'!$D8*'Rent Roll'!#REF!)+(SUM((MAX(--SUMIF($D$96:$D$98,'Data Validation'!$M$2,'Commercial Lease'!BI$96:BI$98)-'Rent Roll'!$V8,0)),
(MAX(-SUMIF('Monthly Cash Flow'!$F$2:$EG$2,'Commercial Lease'!BI$3,'Monthly Cash Flow'!$F$25:$EG$25)-'Rent Roll'!#REF!,0)),
(MAX(-SUMIF('Monthly Cash Flow'!$F$2:$EG$2,'Commercial Lease'!BI$3,'Monthly Cash Flow'!$F$26:$EG$36)-'Rent Roll'!#REF!,0)))*'Rent Roll'!$T8)))),"-"),"-")</f>
        <v>-</v>
      </c>
      <c r="BJ42" s="227" t="str">
        <f>IF('Commercial Lease'!BJ$4='Rent Roll'!$U8,
IF(OR(AND(BJ$6&gt;'Rent Roll'!$K8,BJ$6&lt;='Rent Roll'!$L8),AND(BJ$6&gt;'Rent Roll'!$M22,BJ$6&lt;='Rent Roll'!$N22)),
IF('Rent Roll'!$S8='Data Validation'!$D$2,-SUMIF('Monthly Cash Flow'!$F$2:$EG$2,'Commercial Lease'!BJ$3,'Monthly Cash Flow'!$F$37:$EG$37)*'Rent Roll'!$T8,
IF('Rent Roll'!$S8='Data Validation'!$D$3,('Rent Roll'!$D8*'Rent Roll'!#REF!)+(MAX(-SUMIF($C$96:$C$98,'Data Validation'!$M$2,'Commercial Lease'!BJ$96:BJ$98)-'Rent Roll'!$V8,0)*'Rent Roll'!$T8),
IF('Rent Roll'!$S8='Data Validation'!$D$4,'Rent Roll'!$D8*'Rent Roll'!#REF!,
('Rent Roll'!$D8*'Rent Roll'!#REF!)+(SUM((MAX(--SUMIF($D$96:$D$98,'Data Validation'!$M$2,'Commercial Lease'!BJ$96:BJ$98)-'Rent Roll'!$V8,0)),
(MAX(-SUMIF('Monthly Cash Flow'!$F$2:$EG$2,'Commercial Lease'!BJ$3,'Monthly Cash Flow'!$F$25:$EG$25)-'Rent Roll'!#REF!,0)),
(MAX(-SUMIF('Monthly Cash Flow'!$F$2:$EG$2,'Commercial Lease'!BJ$3,'Monthly Cash Flow'!$F$26:$EG$36)-'Rent Roll'!#REF!,0)))*'Rent Roll'!$T8)))),"-"),"-")</f>
        <v>-</v>
      </c>
      <c r="BK42" s="227" t="str">
        <f>IF('Commercial Lease'!BK$4='Rent Roll'!$U8,
IF(OR(AND(BK$6&gt;'Rent Roll'!$K8,BK$6&lt;='Rent Roll'!$L8),AND(BK$6&gt;'Rent Roll'!$M22,BK$6&lt;='Rent Roll'!$N22)),
IF('Rent Roll'!$S8='Data Validation'!$D$2,-SUMIF('Monthly Cash Flow'!$F$2:$EG$2,'Commercial Lease'!BK$3,'Monthly Cash Flow'!$F$37:$EG$37)*'Rent Roll'!$T8,
IF('Rent Roll'!$S8='Data Validation'!$D$3,('Rent Roll'!$D8*'Rent Roll'!#REF!)+(MAX(-SUMIF($C$96:$C$98,'Data Validation'!$M$2,'Commercial Lease'!BK$96:BK$98)-'Rent Roll'!$V8,0)*'Rent Roll'!$T8),
IF('Rent Roll'!$S8='Data Validation'!$D$4,'Rent Roll'!$D8*'Rent Roll'!#REF!,
('Rent Roll'!$D8*'Rent Roll'!#REF!)+(SUM((MAX(--SUMIF($D$96:$D$98,'Data Validation'!$M$2,'Commercial Lease'!BK$96:BK$98)-'Rent Roll'!$V8,0)),
(MAX(-SUMIF('Monthly Cash Flow'!$F$2:$EG$2,'Commercial Lease'!BK$3,'Monthly Cash Flow'!$F$25:$EG$25)-'Rent Roll'!#REF!,0)),
(MAX(-SUMIF('Monthly Cash Flow'!$F$2:$EG$2,'Commercial Lease'!BK$3,'Monthly Cash Flow'!$F$26:$EG$36)-'Rent Roll'!#REF!,0)))*'Rent Roll'!$T8)))),"-"),"-")</f>
        <v>-</v>
      </c>
      <c r="BL42" s="227" t="str">
        <f>IF('Commercial Lease'!BL$4='Rent Roll'!$U8,
IF(OR(AND(BL$6&gt;'Rent Roll'!$K8,BL$6&lt;='Rent Roll'!$L8),AND(BL$6&gt;'Rent Roll'!$M22,BL$6&lt;='Rent Roll'!$N22)),
IF('Rent Roll'!$S8='Data Validation'!$D$2,-SUMIF('Monthly Cash Flow'!$F$2:$EG$2,'Commercial Lease'!BL$3,'Monthly Cash Flow'!$F$37:$EG$37)*'Rent Roll'!$T8,
IF('Rent Roll'!$S8='Data Validation'!$D$3,('Rent Roll'!$D8*'Rent Roll'!#REF!)+(MAX(-SUMIF($C$96:$C$98,'Data Validation'!$M$2,'Commercial Lease'!BL$96:BL$98)-'Rent Roll'!$V8,0)*'Rent Roll'!$T8),
IF('Rent Roll'!$S8='Data Validation'!$D$4,'Rent Roll'!$D8*'Rent Roll'!#REF!,
('Rent Roll'!$D8*'Rent Roll'!#REF!)+(SUM((MAX(--SUMIF($D$96:$D$98,'Data Validation'!$M$2,'Commercial Lease'!BL$96:BL$98)-'Rent Roll'!$V8,0)),
(MAX(-SUMIF('Monthly Cash Flow'!$F$2:$EG$2,'Commercial Lease'!BL$3,'Monthly Cash Flow'!$F$25:$EG$25)-'Rent Roll'!#REF!,0)),
(MAX(-SUMIF('Monthly Cash Flow'!$F$2:$EG$2,'Commercial Lease'!BL$3,'Monthly Cash Flow'!$F$26:$EG$36)-'Rent Roll'!#REF!,0)))*'Rent Roll'!$T8)))),"-"),"-")</f>
        <v>-</v>
      </c>
      <c r="BM42" s="227" t="str">
        <f>IF('Commercial Lease'!BM$4='Rent Roll'!$U8,
IF(OR(AND(BM$6&gt;'Rent Roll'!$K8,BM$6&lt;='Rent Roll'!$L8),AND(BM$6&gt;'Rent Roll'!$M22,BM$6&lt;='Rent Roll'!$N22)),
IF('Rent Roll'!$S8='Data Validation'!$D$2,-SUMIF('Monthly Cash Flow'!$F$2:$EG$2,'Commercial Lease'!BM$3,'Monthly Cash Flow'!$F$37:$EG$37)*'Rent Roll'!$T8,
IF('Rent Roll'!$S8='Data Validation'!$D$3,('Rent Roll'!$D8*'Rent Roll'!#REF!)+(MAX(-SUMIF($C$96:$C$98,'Data Validation'!$M$2,'Commercial Lease'!BM$96:BM$98)-'Rent Roll'!$V8,0)*'Rent Roll'!$T8),
IF('Rent Roll'!$S8='Data Validation'!$D$4,'Rent Roll'!$D8*'Rent Roll'!#REF!,
('Rent Roll'!$D8*'Rent Roll'!#REF!)+(SUM((MAX(--SUMIF($D$96:$D$98,'Data Validation'!$M$2,'Commercial Lease'!BM$96:BM$98)-'Rent Roll'!$V8,0)),
(MAX(-SUMIF('Monthly Cash Flow'!$F$2:$EG$2,'Commercial Lease'!BM$3,'Monthly Cash Flow'!$F$25:$EG$25)-'Rent Roll'!#REF!,0)),
(MAX(-SUMIF('Monthly Cash Flow'!$F$2:$EG$2,'Commercial Lease'!BM$3,'Monthly Cash Flow'!$F$26:$EG$36)-'Rent Roll'!#REF!,0)))*'Rent Roll'!$T8)))),"-"),"-")</f>
        <v>-</v>
      </c>
      <c r="BN42" s="227" t="str">
        <f>IF('Commercial Lease'!BN$4='Rent Roll'!$U8,
IF(OR(AND(BN$6&gt;'Rent Roll'!$K8,BN$6&lt;='Rent Roll'!$L8),AND(BN$6&gt;'Rent Roll'!$M22,BN$6&lt;='Rent Roll'!$N22)),
IF('Rent Roll'!$S8='Data Validation'!$D$2,-SUMIF('Monthly Cash Flow'!$F$2:$EG$2,'Commercial Lease'!BN$3,'Monthly Cash Flow'!$F$37:$EG$37)*'Rent Roll'!$T8,
IF('Rent Roll'!$S8='Data Validation'!$D$3,('Rent Roll'!$D8*'Rent Roll'!#REF!)+(MAX(-SUMIF($C$96:$C$98,'Data Validation'!$M$2,'Commercial Lease'!BN$96:BN$98)-'Rent Roll'!$V8,0)*'Rent Roll'!$T8),
IF('Rent Roll'!$S8='Data Validation'!$D$4,'Rent Roll'!$D8*'Rent Roll'!#REF!,
('Rent Roll'!$D8*'Rent Roll'!#REF!)+(SUM((MAX(--SUMIF($D$96:$D$98,'Data Validation'!$M$2,'Commercial Lease'!BN$96:BN$98)-'Rent Roll'!$V8,0)),
(MAX(-SUMIF('Monthly Cash Flow'!$F$2:$EG$2,'Commercial Lease'!BN$3,'Monthly Cash Flow'!$F$25:$EG$25)-'Rent Roll'!#REF!,0)),
(MAX(-SUMIF('Monthly Cash Flow'!$F$2:$EG$2,'Commercial Lease'!BN$3,'Monthly Cash Flow'!$F$26:$EG$36)-'Rent Roll'!#REF!,0)))*'Rent Roll'!$T8)))),"-"),"-")</f>
        <v>-</v>
      </c>
      <c r="BO42" s="227" t="str">
        <f>IF('Commercial Lease'!BO$4='Rent Roll'!$U8,
IF(OR(AND(BO$6&gt;'Rent Roll'!$K8,BO$6&lt;='Rent Roll'!$L8),AND(BO$6&gt;'Rent Roll'!$M22,BO$6&lt;='Rent Roll'!$N22)),
IF('Rent Roll'!$S8='Data Validation'!$D$2,-SUMIF('Monthly Cash Flow'!$F$2:$EG$2,'Commercial Lease'!BO$3,'Monthly Cash Flow'!$F$37:$EG$37)*'Rent Roll'!$T8,
IF('Rent Roll'!$S8='Data Validation'!$D$3,('Rent Roll'!$D8*'Rent Roll'!#REF!)+(MAX(-SUMIF($C$96:$C$98,'Data Validation'!$M$2,'Commercial Lease'!BO$96:BO$98)-'Rent Roll'!$V8,0)*'Rent Roll'!$T8),
IF('Rent Roll'!$S8='Data Validation'!$D$4,'Rent Roll'!$D8*'Rent Roll'!#REF!,
('Rent Roll'!$D8*'Rent Roll'!#REF!)+(SUM((MAX(--SUMIF($D$96:$D$98,'Data Validation'!$M$2,'Commercial Lease'!BO$96:BO$98)-'Rent Roll'!$V8,0)),
(MAX(-SUMIF('Monthly Cash Flow'!$F$2:$EG$2,'Commercial Lease'!BO$3,'Monthly Cash Flow'!$F$25:$EG$25)-'Rent Roll'!#REF!,0)),
(MAX(-SUMIF('Monthly Cash Flow'!$F$2:$EG$2,'Commercial Lease'!BO$3,'Monthly Cash Flow'!$F$26:$EG$36)-'Rent Roll'!#REF!,0)))*'Rent Roll'!$T8)))),"-"),"-")</f>
        <v>-</v>
      </c>
      <c r="BP42" s="227" t="str">
        <f>IF('Commercial Lease'!BP$4='Rent Roll'!$U8,
IF(OR(AND(BP$6&gt;'Rent Roll'!$K8,BP$6&lt;='Rent Roll'!$L8),AND(BP$6&gt;'Rent Roll'!$M22,BP$6&lt;='Rent Roll'!$N22)),
IF('Rent Roll'!$S8='Data Validation'!$D$2,-SUMIF('Monthly Cash Flow'!$F$2:$EG$2,'Commercial Lease'!BP$3,'Monthly Cash Flow'!$F$37:$EG$37)*'Rent Roll'!$T8,
IF('Rent Roll'!$S8='Data Validation'!$D$3,('Rent Roll'!$D8*'Rent Roll'!#REF!)+(MAX(-SUMIF($C$96:$C$98,'Data Validation'!$M$2,'Commercial Lease'!BP$96:BP$98)-'Rent Roll'!$V8,0)*'Rent Roll'!$T8),
IF('Rent Roll'!$S8='Data Validation'!$D$4,'Rent Roll'!$D8*'Rent Roll'!#REF!,
('Rent Roll'!$D8*'Rent Roll'!#REF!)+(SUM((MAX(--SUMIF($D$96:$D$98,'Data Validation'!$M$2,'Commercial Lease'!BP$96:BP$98)-'Rent Roll'!$V8,0)),
(MAX(-SUMIF('Monthly Cash Flow'!$F$2:$EG$2,'Commercial Lease'!BP$3,'Monthly Cash Flow'!$F$25:$EG$25)-'Rent Roll'!#REF!,0)),
(MAX(-SUMIF('Monthly Cash Flow'!$F$2:$EG$2,'Commercial Lease'!BP$3,'Monthly Cash Flow'!$F$26:$EG$36)-'Rent Roll'!#REF!,0)))*'Rent Roll'!$T8)))),"-"),"-")</f>
        <v>-</v>
      </c>
      <c r="BQ42" s="227" t="str">
        <f>IF('Commercial Lease'!BQ$4='Rent Roll'!$U8,
IF(OR(AND(BQ$6&gt;'Rent Roll'!$K8,BQ$6&lt;='Rent Roll'!$L8),AND(BQ$6&gt;'Rent Roll'!$M22,BQ$6&lt;='Rent Roll'!$N22)),
IF('Rent Roll'!$S8='Data Validation'!$D$2,-SUMIF('Monthly Cash Flow'!$F$2:$EG$2,'Commercial Lease'!BQ$3,'Monthly Cash Flow'!$F$37:$EG$37)*'Rent Roll'!$T8,
IF('Rent Roll'!$S8='Data Validation'!$D$3,('Rent Roll'!$D8*'Rent Roll'!#REF!)+(MAX(-SUMIF($C$96:$C$98,'Data Validation'!$M$2,'Commercial Lease'!BQ$96:BQ$98)-'Rent Roll'!$V8,0)*'Rent Roll'!$T8),
IF('Rent Roll'!$S8='Data Validation'!$D$4,'Rent Roll'!$D8*'Rent Roll'!#REF!,
('Rent Roll'!$D8*'Rent Roll'!#REF!)+(SUM((MAX(--SUMIF($D$96:$D$98,'Data Validation'!$M$2,'Commercial Lease'!BQ$96:BQ$98)-'Rent Roll'!$V8,0)),
(MAX(-SUMIF('Monthly Cash Flow'!$F$2:$EG$2,'Commercial Lease'!BQ$3,'Monthly Cash Flow'!$F$25:$EG$25)-'Rent Roll'!#REF!,0)),
(MAX(-SUMIF('Monthly Cash Flow'!$F$2:$EG$2,'Commercial Lease'!BQ$3,'Monthly Cash Flow'!$F$26:$EG$36)-'Rent Roll'!#REF!,0)))*'Rent Roll'!$T8)))),"-"),"-")</f>
        <v>-</v>
      </c>
      <c r="BR42" s="227" t="str">
        <f>IF('Commercial Lease'!BR$4='Rent Roll'!$U8,
IF(OR(AND(BR$6&gt;'Rent Roll'!$K8,BR$6&lt;='Rent Roll'!$L8),AND(BR$6&gt;'Rent Roll'!$M22,BR$6&lt;='Rent Roll'!$N22)),
IF('Rent Roll'!$S8='Data Validation'!$D$2,-SUMIF('Monthly Cash Flow'!$F$2:$EG$2,'Commercial Lease'!BR$3,'Monthly Cash Flow'!$F$37:$EG$37)*'Rent Roll'!$T8,
IF('Rent Roll'!$S8='Data Validation'!$D$3,('Rent Roll'!$D8*'Rent Roll'!#REF!)+(MAX(-SUMIF($C$96:$C$98,'Data Validation'!$M$2,'Commercial Lease'!BR$96:BR$98)-'Rent Roll'!$V8,0)*'Rent Roll'!$T8),
IF('Rent Roll'!$S8='Data Validation'!$D$4,'Rent Roll'!$D8*'Rent Roll'!#REF!,
('Rent Roll'!$D8*'Rent Roll'!#REF!)+(SUM((MAX(--SUMIF($D$96:$D$98,'Data Validation'!$M$2,'Commercial Lease'!BR$96:BR$98)-'Rent Roll'!$V8,0)),
(MAX(-SUMIF('Monthly Cash Flow'!$F$2:$EG$2,'Commercial Lease'!BR$3,'Monthly Cash Flow'!$F$25:$EG$25)-'Rent Roll'!#REF!,0)),
(MAX(-SUMIF('Monthly Cash Flow'!$F$2:$EG$2,'Commercial Lease'!BR$3,'Monthly Cash Flow'!$F$26:$EG$36)-'Rent Roll'!#REF!,0)))*'Rent Roll'!$T8)))),"-"),"-")</f>
        <v>-</v>
      </c>
      <c r="BS42" s="227" t="str">
        <f>IF('Commercial Lease'!BS$4='Rent Roll'!$U8,
IF(OR(AND(BS$6&gt;'Rent Roll'!$K8,BS$6&lt;='Rent Roll'!$L8),AND(BS$6&gt;'Rent Roll'!$M22,BS$6&lt;='Rent Roll'!$N22)),
IF('Rent Roll'!$S8='Data Validation'!$D$2,-SUMIF('Monthly Cash Flow'!$F$2:$EG$2,'Commercial Lease'!BS$3,'Monthly Cash Flow'!$F$37:$EG$37)*'Rent Roll'!$T8,
IF('Rent Roll'!$S8='Data Validation'!$D$3,('Rent Roll'!$D8*'Rent Roll'!#REF!)+(MAX(-SUMIF($C$96:$C$98,'Data Validation'!$M$2,'Commercial Lease'!BS$96:BS$98)-'Rent Roll'!$V8,0)*'Rent Roll'!$T8),
IF('Rent Roll'!$S8='Data Validation'!$D$4,'Rent Roll'!$D8*'Rent Roll'!#REF!,
('Rent Roll'!$D8*'Rent Roll'!#REF!)+(SUM((MAX(--SUMIF($D$96:$D$98,'Data Validation'!$M$2,'Commercial Lease'!BS$96:BS$98)-'Rent Roll'!$V8,0)),
(MAX(-SUMIF('Monthly Cash Flow'!$F$2:$EG$2,'Commercial Lease'!BS$3,'Monthly Cash Flow'!$F$25:$EG$25)-'Rent Roll'!#REF!,0)),
(MAX(-SUMIF('Monthly Cash Flow'!$F$2:$EG$2,'Commercial Lease'!BS$3,'Monthly Cash Flow'!$F$26:$EG$36)-'Rent Roll'!#REF!,0)))*'Rent Roll'!$T8)))),"-"),"-")</f>
        <v>-</v>
      </c>
      <c r="BT42" s="227" t="str">
        <f>IF('Commercial Lease'!BT$4='Rent Roll'!$U8,
IF(OR(AND(BT$6&gt;'Rent Roll'!$K8,BT$6&lt;='Rent Roll'!$L8),AND(BT$6&gt;'Rent Roll'!$M22,BT$6&lt;='Rent Roll'!$N22)),
IF('Rent Roll'!$S8='Data Validation'!$D$2,-SUMIF('Monthly Cash Flow'!$F$2:$EG$2,'Commercial Lease'!BT$3,'Monthly Cash Flow'!$F$37:$EG$37)*'Rent Roll'!$T8,
IF('Rent Roll'!$S8='Data Validation'!$D$3,('Rent Roll'!$D8*'Rent Roll'!#REF!)+(MAX(-SUMIF($C$96:$C$98,'Data Validation'!$M$2,'Commercial Lease'!BT$96:BT$98)-'Rent Roll'!$V8,0)*'Rent Roll'!$T8),
IF('Rent Roll'!$S8='Data Validation'!$D$4,'Rent Roll'!$D8*'Rent Roll'!#REF!,
('Rent Roll'!$D8*'Rent Roll'!#REF!)+(SUM((MAX(--SUMIF($D$96:$D$98,'Data Validation'!$M$2,'Commercial Lease'!BT$96:BT$98)-'Rent Roll'!$V8,0)),
(MAX(-SUMIF('Monthly Cash Flow'!$F$2:$EG$2,'Commercial Lease'!BT$3,'Monthly Cash Flow'!$F$25:$EG$25)-'Rent Roll'!#REF!,0)),
(MAX(-SUMIF('Monthly Cash Flow'!$F$2:$EG$2,'Commercial Lease'!BT$3,'Monthly Cash Flow'!$F$26:$EG$36)-'Rent Roll'!#REF!,0)))*'Rent Roll'!$T8)))),"-"),"-")</f>
        <v>-</v>
      </c>
      <c r="BU42" s="227" t="str">
        <f>IF('Commercial Lease'!BU$4='Rent Roll'!$U8,
IF(OR(AND(BU$6&gt;'Rent Roll'!$K8,BU$6&lt;='Rent Roll'!$L8),AND(BU$6&gt;'Rent Roll'!$M22,BU$6&lt;='Rent Roll'!$N22)),
IF('Rent Roll'!$S8='Data Validation'!$D$2,-SUMIF('Monthly Cash Flow'!$F$2:$EG$2,'Commercial Lease'!BU$3,'Monthly Cash Flow'!$F$37:$EG$37)*'Rent Roll'!$T8,
IF('Rent Roll'!$S8='Data Validation'!$D$3,('Rent Roll'!$D8*'Rent Roll'!#REF!)+(MAX(-SUMIF($C$96:$C$98,'Data Validation'!$M$2,'Commercial Lease'!BU$96:BU$98)-'Rent Roll'!$V8,0)*'Rent Roll'!$T8),
IF('Rent Roll'!$S8='Data Validation'!$D$4,'Rent Roll'!$D8*'Rent Roll'!#REF!,
('Rent Roll'!$D8*'Rent Roll'!#REF!)+(SUM((MAX(--SUMIF($D$96:$D$98,'Data Validation'!$M$2,'Commercial Lease'!BU$96:BU$98)-'Rent Roll'!$V8,0)),
(MAX(-SUMIF('Monthly Cash Flow'!$F$2:$EG$2,'Commercial Lease'!BU$3,'Monthly Cash Flow'!$F$25:$EG$25)-'Rent Roll'!#REF!,0)),
(MAX(-SUMIF('Monthly Cash Flow'!$F$2:$EG$2,'Commercial Lease'!BU$3,'Monthly Cash Flow'!$F$26:$EG$36)-'Rent Roll'!#REF!,0)))*'Rent Roll'!$T8)))),"-"),"-")</f>
        <v>-</v>
      </c>
      <c r="BV42" s="227" t="str">
        <f>IF('Commercial Lease'!BV$4='Rent Roll'!$U8,
IF(OR(AND(BV$6&gt;'Rent Roll'!$K8,BV$6&lt;='Rent Roll'!$L8),AND(BV$6&gt;'Rent Roll'!$M22,BV$6&lt;='Rent Roll'!$N22)),
IF('Rent Roll'!$S8='Data Validation'!$D$2,-SUMIF('Monthly Cash Flow'!$F$2:$EG$2,'Commercial Lease'!BV$3,'Monthly Cash Flow'!$F$37:$EG$37)*'Rent Roll'!$T8,
IF('Rent Roll'!$S8='Data Validation'!$D$3,('Rent Roll'!$D8*'Rent Roll'!#REF!)+(MAX(-SUMIF($C$96:$C$98,'Data Validation'!$M$2,'Commercial Lease'!BV$96:BV$98)-'Rent Roll'!$V8,0)*'Rent Roll'!$T8),
IF('Rent Roll'!$S8='Data Validation'!$D$4,'Rent Roll'!$D8*'Rent Roll'!#REF!,
('Rent Roll'!$D8*'Rent Roll'!#REF!)+(SUM((MAX(--SUMIF($D$96:$D$98,'Data Validation'!$M$2,'Commercial Lease'!BV$96:BV$98)-'Rent Roll'!$V8,0)),
(MAX(-SUMIF('Monthly Cash Flow'!$F$2:$EG$2,'Commercial Lease'!BV$3,'Monthly Cash Flow'!$F$25:$EG$25)-'Rent Roll'!#REF!,0)),
(MAX(-SUMIF('Monthly Cash Flow'!$F$2:$EG$2,'Commercial Lease'!BV$3,'Monthly Cash Flow'!$F$26:$EG$36)-'Rent Roll'!#REF!,0)))*'Rent Roll'!$T8)))),"-"),"-")</f>
        <v>-</v>
      </c>
      <c r="BW42" s="227" t="str">
        <f>IF('Commercial Lease'!BW$4='Rent Roll'!$U8,
IF(OR(AND(BW$6&gt;'Rent Roll'!$K8,BW$6&lt;='Rent Roll'!$L8),AND(BW$6&gt;'Rent Roll'!$M22,BW$6&lt;='Rent Roll'!$N22)),
IF('Rent Roll'!$S8='Data Validation'!$D$2,-SUMIF('Monthly Cash Flow'!$F$2:$EG$2,'Commercial Lease'!BW$3,'Monthly Cash Flow'!$F$37:$EG$37)*'Rent Roll'!$T8,
IF('Rent Roll'!$S8='Data Validation'!$D$3,('Rent Roll'!$D8*'Rent Roll'!#REF!)+(MAX(-SUMIF($C$96:$C$98,'Data Validation'!$M$2,'Commercial Lease'!BW$96:BW$98)-'Rent Roll'!$V8,0)*'Rent Roll'!$T8),
IF('Rent Roll'!$S8='Data Validation'!$D$4,'Rent Roll'!$D8*'Rent Roll'!#REF!,
('Rent Roll'!$D8*'Rent Roll'!#REF!)+(SUM((MAX(--SUMIF($D$96:$D$98,'Data Validation'!$M$2,'Commercial Lease'!BW$96:BW$98)-'Rent Roll'!$V8,0)),
(MAX(-SUMIF('Monthly Cash Flow'!$F$2:$EG$2,'Commercial Lease'!BW$3,'Monthly Cash Flow'!$F$25:$EG$25)-'Rent Roll'!#REF!,0)),
(MAX(-SUMIF('Monthly Cash Flow'!$F$2:$EG$2,'Commercial Lease'!BW$3,'Monthly Cash Flow'!$F$26:$EG$36)-'Rent Roll'!#REF!,0)))*'Rent Roll'!$T8)))),"-"),"-")</f>
        <v>-</v>
      </c>
      <c r="BX42" s="227" t="str">
        <f>IF('Commercial Lease'!BX$4='Rent Roll'!$U8,
IF(OR(AND(BX$6&gt;'Rent Roll'!$K8,BX$6&lt;='Rent Roll'!$L8),AND(BX$6&gt;'Rent Roll'!$M22,BX$6&lt;='Rent Roll'!$N22)),
IF('Rent Roll'!$S8='Data Validation'!$D$2,-SUMIF('Monthly Cash Flow'!$F$2:$EG$2,'Commercial Lease'!BX$3,'Monthly Cash Flow'!$F$37:$EG$37)*'Rent Roll'!$T8,
IF('Rent Roll'!$S8='Data Validation'!$D$3,('Rent Roll'!$D8*'Rent Roll'!#REF!)+(MAX(-SUMIF($C$96:$C$98,'Data Validation'!$M$2,'Commercial Lease'!BX$96:BX$98)-'Rent Roll'!$V8,0)*'Rent Roll'!$T8),
IF('Rent Roll'!$S8='Data Validation'!$D$4,'Rent Roll'!$D8*'Rent Roll'!#REF!,
('Rent Roll'!$D8*'Rent Roll'!#REF!)+(SUM((MAX(--SUMIF($D$96:$D$98,'Data Validation'!$M$2,'Commercial Lease'!BX$96:BX$98)-'Rent Roll'!$V8,0)),
(MAX(-SUMIF('Monthly Cash Flow'!$F$2:$EG$2,'Commercial Lease'!BX$3,'Monthly Cash Flow'!$F$25:$EG$25)-'Rent Roll'!#REF!,0)),
(MAX(-SUMIF('Monthly Cash Flow'!$F$2:$EG$2,'Commercial Lease'!BX$3,'Monthly Cash Flow'!$F$26:$EG$36)-'Rent Roll'!#REF!,0)))*'Rent Roll'!$T8)))),"-"),"-")</f>
        <v>-</v>
      </c>
      <c r="BY42" s="227" t="str">
        <f>IF('Commercial Lease'!BY$4='Rent Roll'!$U8,
IF(OR(AND(BY$6&gt;'Rent Roll'!$K8,BY$6&lt;='Rent Roll'!$L8),AND(BY$6&gt;'Rent Roll'!$M22,BY$6&lt;='Rent Roll'!$N22)),
IF('Rent Roll'!$S8='Data Validation'!$D$2,-SUMIF('Monthly Cash Flow'!$F$2:$EG$2,'Commercial Lease'!BY$3,'Monthly Cash Flow'!$F$37:$EG$37)*'Rent Roll'!$T8,
IF('Rent Roll'!$S8='Data Validation'!$D$3,('Rent Roll'!$D8*'Rent Roll'!#REF!)+(MAX(-SUMIF($C$96:$C$98,'Data Validation'!$M$2,'Commercial Lease'!BY$96:BY$98)-'Rent Roll'!$V8,0)*'Rent Roll'!$T8),
IF('Rent Roll'!$S8='Data Validation'!$D$4,'Rent Roll'!$D8*'Rent Roll'!#REF!,
('Rent Roll'!$D8*'Rent Roll'!#REF!)+(SUM((MAX(--SUMIF($D$96:$D$98,'Data Validation'!$M$2,'Commercial Lease'!BY$96:BY$98)-'Rent Roll'!$V8,0)),
(MAX(-SUMIF('Monthly Cash Flow'!$F$2:$EG$2,'Commercial Lease'!BY$3,'Monthly Cash Flow'!$F$25:$EG$25)-'Rent Roll'!#REF!,0)),
(MAX(-SUMIF('Monthly Cash Flow'!$F$2:$EG$2,'Commercial Lease'!BY$3,'Monthly Cash Flow'!$F$26:$EG$36)-'Rent Roll'!#REF!,0)))*'Rent Roll'!$T8)))),"-"),"-")</f>
        <v>-</v>
      </c>
      <c r="BZ42" s="227" t="str">
        <f>IF('Commercial Lease'!BZ$4='Rent Roll'!$U8,
IF(OR(AND(BZ$6&gt;'Rent Roll'!$K8,BZ$6&lt;='Rent Roll'!$L8),AND(BZ$6&gt;'Rent Roll'!$M22,BZ$6&lt;='Rent Roll'!$N22)),
IF('Rent Roll'!$S8='Data Validation'!$D$2,-SUMIF('Monthly Cash Flow'!$F$2:$EG$2,'Commercial Lease'!BZ$3,'Monthly Cash Flow'!$F$37:$EG$37)*'Rent Roll'!$T8,
IF('Rent Roll'!$S8='Data Validation'!$D$3,('Rent Roll'!$D8*'Rent Roll'!#REF!)+(MAX(-SUMIF($C$96:$C$98,'Data Validation'!$M$2,'Commercial Lease'!BZ$96:BZ$98)-'Rent Roll'!$V8,0)*'Rent Roll'!$T8),
IF('Rent Roll'!$S8='Data Validation'!$D$4,'Rent Roll'!$D8*'Rent Roll'!#REF!,
('Rent Roll'!$D8*'Rent Roll'!#REF!)+(SUM((MAX(--SUMIF($D$96:$D$98,'Data Validation'!$M$2,'Commercial Lease'!BZ$96:BZ$98)-'Rent Roll'!$V8,0)),
(MAX(-SUMIF('Monthly Cash Flow'!$F$2:$EG$2,'Commercial Lease'!BZ$3,'Monthly Cash Flow'!$F$25:$EG$25)-'Rent Roll'!#REF!,0)),
(MAX(-SUMIF('Monthly Cash Flow'!$F$2:$EG$2,'Commercial Lease'!BZ$3,'Monthly Cash Flow'!$F$26:$EG$36)-'Rent Roll'!#REF!,0)))*'Rent Roll'!$T8)))),"-"),"-")</f>
        <v>-</v>
      </c>
      <c r="CA42" s="227" t="str">
        <f>IF('Commercial Lease'!CA$4='Rent Roll'!$U8,
IF(OR(AND(CA$6&gt;'Rent Roll'!$K8,CA$6&lt;='Rent Roll'!$L8),AND(CA$6&gt;'Rent Roll'!$M22,CA$6&lt;='Rent Roll'!$N22)),
IF('Rent Roll'!$S8='Data Validation'!$D$2,-SUMIF('Monthly Cash Flow'!$F$2:$EG$2,'Commercial Lease'!CA$3,'Monthly Cash Flow'!$F$37:$EG$37)*'Rent Roll'!$T8,
IF('Rent Roll'!$S8='Data Validation'!$D$3,('Rent Roll'!$D8*'Rent Roll'!#REF!)+(MAX(-SUMIF($C$96:$C$98,'Data Validation'!$M$2,'Commercial Lease'!CA$96:CA$98)-'Rent Roll'!$V8,0)*'Rent Roll'!$T8),
IF('Rent Roll'!$S8='Data Validation'!$D$4,'Rent Roll'!$D8*'Rent Roll'!#REF!,
('Rent Roll'!$D8*'Rent Roll'!#REF!)+(SUM((MAX(--SUMIF($D$96:$D$98,'Data Validation'!$M$2,'Commercial Lease'!CA$96:CA$98)-'Rent Roll'!$V8,0)),
(MAX(-SUMIF('Monthly Cash Flow'!$F$2:$EG$2,'Commercial Lease'!CA$3,'Monthly Cash Flow'!$F$25:$EG$25)-'Rent Roll'!#REF!,0)),
(MAX(-SUMIF('Monthly Cash Flow'!$F$2:$EG$2,'Commercial Lease'!CA$3,'Monthly Cash Flow'!$F$26:$EG$36)-'Rent Roll'!#REF!,0)))*'Rent Roll'!$T8)))),"-"),"-")</f>
        <v>-</v>
      </c>
      <c r="CB42" s="227" t="str">
        <f>IF('Commercial Lease'!CB$4='Rent Roll'!$U8,
IF(OR(AND(CB$6&gt;'Rent Roll'!$K8,CB$6&lt;='Rent Roll'!$L8),AND(CB$6&gt;'Rent Roll'!$M22,CB$6&lt;='Rent Roll'!$N22)),
IF('Rent Roll'!$S8='Data Validation'!$D$2,-SUMIF('Monthly Cash Flow'!$F$2:$EG$2,'Commercial Lease'!CB$3,'Monthly Cash Flow'!$F$37:$EG$37)*'Rent Roll'!$T8,
IF('Rent Roll'!$S8='Data Validation'!$D$3,('Rent Roll'!$D8*'Rent Roll'!#REF!)+(MAX(-SUMIF($C$96:$C$98,'Data Validation'!$M$2,'Commercial Lease'!CB$96:CB$98)-'Rent Roll'!$V8,0)*'Rent Roll'!$T8),
IF('Rent Roll'!$S8='Data Validation'!$D$4,'Rent Roll'!$D8*'Rent Roll'!#REF!,
('Rent Roll'!$D8*'Rent Roll'!#REF!)+(SUM((MAX(--SUMIF($D$96:$D$98,'Data Validation'!$M$2,'Commercial Lease'!CB$96:CB$98)-'Rent Roll'!$V8,0)),
(MAX(-SUMIF('Monthly Cash Flow'!$F$2:$EG$2,'Commercial Lease'!CB$3,'Monthly Cash Flow'!$F$25:$EG$25)-'Rent Roll'!#REF!,0)),
(MAX(-SUMIF('Monthly Cash Flow'!$F$2:$EG$2,'Commercial Lease'!CB$3,'Monthly Cash Flow'!$F$26:$EG$36)-'Rent Roll'!#REF!,0)))*'Rent Roll'!$T8)))),"-"),"-")</f>
        <v>-</v>
      </c>
      <c r="CC42" s="227" t="str">
        <f>IF('Commercial Lease'!CC$4='Rent Roll'!$U8,
IF(OR(AND(CC$6&gt;'Rent Roll'!$K8,CC$6&lt;='Rent Roll'!$L8),AND(CC$6&gt;'Rent Roll'!$M22,CC$6&lt;='Rent Roll'!$N22)),
IF('Rent Roll'!$S8='Data Validation'!$D$2,-SUMIF('Monthly Cash Flow'!$F$2:$EG$2,'Commercial Lease'!CC$3,'Monthly Cash Flow'!$F$37:$EG$37)*'Rent Roll'!$T8,
IF('Rent Roll'!$S8='Data Validation'!$D$3,('Rent Roll'!$D8*'Rent Roll'!#REF!)+(MAX(-SUMIF($C$96:$C$98,'Data Validation'!$M$2,'Commercial Lease'!CC$96:CC$98)-'Rent Roll'!$V8,0)*'Rent Roll'!$T8),
IF('Rent Roll'!$S8='Data Validation'!$D$4,'Rent Roll'!$D8*'Rent Roll'!#REF!,
('Rent Roll'!$D8*'Rent Roll'!#REF!)+(SUM((MAX(--SUMIF($D$96:$D$98,'Data Validation'!$M$2,'Commercial Lease'!CC$96:CC$98)-'Rent Roll'!$V8,0)),
(MAX(-SUMIF('Monthly Cash Flow'!$F$2:$EG$2,'Commercial Lease'!CC$3,'Monthly Cash Flow'!$F$25:$EG$25)-'Rent Roll'!#REF!,0)),
(MAX(-SUMIF('Monthly Cash Flow'!$F$2:$EG$2,'Commercial Lease'!CC$3,'Monthly Cash Flow'!$F$26:$EG$36)-'Rent Roll'!#REF!,0)))*'Rent Roll'!$T8)))),"-"),"-")</f>
        <v>-</v>
      </c>
      <c r="CD42" s="227" t="str">
        <f>IF('Commercial Lease'!CD$4='Rent Roll'!$U8,
IF(OR(AND(CD$6&gt;'Rent Roll'!$K8,CD$6&lt;='Rent Roll'!$L8),AND(CD$6&gt;'Rent Roll'!$M22,CD$6&lt;='Rent Roll'!$N22)),
IF('Rent Roll'!$S8='Data Validation'!$D$2,-SUMIF('Monthly Cash Flow'!$F$2:$EG$2,'Commercial Lease'!CD$3,'Monthly Cash Flow'!$F$37:$EG$37)*'Rent Roll'!$T8,
IF('Rent Roll'!$S8='Data Validation'!$D$3,('Rent Roll'!$D8*'Rent Roll'!#REF!)+(MAX(-SUMIF($C$96:$C$98,'Data Validation'!$M$2,'Commercial Lease'!CD$96:CD$98)-'Rent Roll'!$V8,0)*'Rent Roll'!$T8),
IF('Rent Roll'!$S8='Data Validation'!$D$4,'Rent Roll'!$D8*'Rent Roll'!#REF!,
('Rent Roll'!$D8*'Rent Roll'!#REF!)+(SUM((MAX(--SUMIF($D$96:$D$98,'Data Validation'!$M$2,'Commercial Lease'!CD$96:CD$98)-'Rent Roll'!$V8,0)),
(MAX(-SUMIF('Monthly Cash Flow'!$F$2:$EG$2,'Commercial Lease'!CD$3,'Monthly Cash Flow'!$F$25:$EG$25)-'Rent Roll'!#REF!,0)),
(MAX(-SUMIF('Monthly Cash Flow'!$F$2:$EG$2,'Commercial Lease'!CD$3,'Monthly Cash Flow'!$F$26:$EG$36)-'Rent Roll'!#REF!,0)))*'Rent Roll'!$T8)))),"-"),"-")</f>
        <v>-</v>
      </c>
      <c r="CE42" s="227" t="str">
        <f>IF('Commercial Lease'!CE$4='Rent Roll'!$U8,
IF(OR(AND(CE$6&gt;'Rent Roll'!$K8,CE$6&lt;='Rent Roll'!$L8),AND(CE$6&gt;'Rent Roll'!$M22,CE$6&lt;='Rent Roll'!$N22)),
IF('Rent Roll'!$S8='Data Validation'!$D$2,-SUMIF('Monthly Cash Flow'!$F$2:$EG$2,'Commercial Lease'!CE$3,'Monthly Cash Flow'!$F$37:$EG$37)*'Rent Roll'!$T8,
IF('Rent Roll'!$S8='Data Validation'!$D$3,('Rent Roll'!$D8*'Rent Roll'!#REF!)+(MAX(-SUMIF($C$96:$C$98,'Data Validation'!$M$2,'Commercial Lease'!CE$96:CE$98)-'Rent Roll'!$V8,0)*'Rent Roll'!$T8),
IF('Rent Roll'!$S8='Data Validation'!$D$4,'Rent Roll'!$D8*'Rent Roll'!#REF!,
('Rent Roll'!$D8*'Rent Roll'!#REF!)+(SUM((MAX(--SUMIF($D$96:$D$98,'Data Validation'!$M$2,'Commercial Lease'!CE$96:CE$98)-'Rent Roll'!$V8,0)),
(MAX(-SUMIF('Monthly Cash Flow'!$F$2:$EG$2,'Commercial Lease'!CE$3,'Monthly Cash Flow'!$F$25:$EG$25)-'Rent Roll'!#REF!,0)),
(MAX(-SUMIF('Monthly Cash Flow'!$F$2:$EG$2,'Commercial Lease'!CE$3,'Monthly Cash Flow'!$F$26:$EG$36)-'Rent Roll'!#REF!,0)))*'Rent Roll'!$T8)))),"-"),"-")</f>
        <v>-</v>
      </c>
      <c r="CF42" s="227" t="str">
        <f>IF('Commercial Lease'!CF$4='Rent Roll'!$U8,
IF(OR(AND(CF$6&gt;'Rent Roll'!$K8,CF$6&lt;='Rent Roll'!$L8),AND(CF$6&gt;'Rent Roll'!$M22,CF$6&lt;='Rent Roll'!$N22)),
IF('Rent Roll'!$S8='Data Validation'!$D$2,-SUMIF('Monthly Cash Flow'!$F$2:$EG$2,'Commercial Lease'!CF$3,'Monthly Cash Flow'!$F$37:$EG$37)*'Rent Roll'!$T8,
IF('Rent Roll'!$S8='Data Validation'!$D$3,('Rent Roll'!$D8*'Rent Roll'!#REF!)+(MAX(-SUMIF($C$96:$C$98,'Data Validation'!$M$2,'Commercial Lease'!CF$96:CF$98)-'Rent Roll'!$V8,0)*'Rent Roll'!$T8),
IF('Rent Roll'!$S8='Data Validation'!$D$4,'Rent Roll'!$D8*'Rent Roll'!#REF!,
('Rent Roll'!$D8*'Rent Roll'!#REF!)+(SUM((MAX(--SUMIF($D$96:$D$98,'Data Validation'!$M$2,'Commercial Lease'!CF$96:CF$98)-'Rent Roll'!$V8,0)),
(MAX(-SUMIF('Monthly Cash Flow'!$F$2:$EG$2,'Commercial Lease'!CF$3,'Monthly Cash Flow'!$F$25:$EG$25)-'Rent Roll'!#REF!,0)),
(MAX(-SUMIF('Monthly Cash Flow'!$F$2:$EG$2,'Commercial Lease'!CF$3,'Monthly Cash Flow'!$F$26:$EG$36)-'Rent Roll'!#REF!,0)))*'Rent Roll'!$T8)))),"-"),"-")</f>
        <v>-</v>
      </c>
      <c r="CG42" s="227" t="str">
        <f>IF('Commercial Lease'!CG$4='Rent Roll'!$U8,
IF(OR(AND(CG$6&gt;'Rent Roll'!$K8,CG$6&lt;='Rent Roll'!$L8),AND(CG$6&gt;'Rent Roll'!$M22,CG$6&lt;='Rent Roll'!$N22)),
IF('Rent Roll'!$S8='Data Validation'!$D$2,-SUMIF('Monthly Cash Flow'!$F$2:$EG$2,'Commercial Lease'!CG$3,'Monthly Cash Flow'!$F$37:$EG$37)*'Rent Roll'!$T8,
IF('Rent Roll'!$S8='Data Validation'!$D$3,('Rent Roll'!$D8*'Rent Roll'!#REF!)+(MAX(-SUMIF($C$96:$C$98,'Data Validation'!$M$2,'Commercial Lease'!CG$96:CG$98)-'Rent Roll'!$V8,0)*'Rent Roll'!$T8),
IF('Rent Roll'!$S8='Data Validation'!$D$4,'Rent Roll'!$D8*'Rent Roll'!#REF!,
('Rent Roll'!$D8*'Rent Roll'!#REF!)+(SUM((MAX(--SUMIF($D$96:$D$98,'Data Validation'!$M$2,'Commercial Lease'!CG$96:CG$98)-'Rent Roll'!$V8,0)),
(MAX(-SUMIF('Monthly Cash Flow'!$F$2:$EG$2,'Commercial Lease'!CG$3,'Monthly Cash Flow'!$F$25:$EG$25)-'Rent Roll'!#REF!,0)),
(MAX(-SUMIF('Monthly Cash Flow'!$F$2:$EG$2,'Commercial Lease'!CG$3,'Monthly Cash Flow'!$F$26:$EG$36)-'Rent Roll'!#REF!,0)))*'Rent Roll'!$T8)))),"-"),"-")</f>
        <v>-</v>
      </c>
      <c r="CH42" s="227" t="str">
        <f>IF('Commercial Lease'!CH$4='Rent Roll'!$U8,
IF(OR(AND(CH$6&gt;'Rent Roll'!$K8,CH$6&lt;='Rent Roll'!$L8),AND(CH$6&gt;'Rent Roll'!$M22,CH$6&lt;='Rent Roll'!$N22)),
IF('Rent Roll'!$S8='Data Validation'!$D$2,-SUMIF('Monthly Cash Flow'!$F$2:$EG$2,'Commercial Lease'!CH$3,'Monthly Cash Flow'!$F$37:$EG$37)*'Rent Roll'!$T8,
IF('Rent Roll'!$S8='Data Validation'!$D$3,('Rent Roll'!$D8*'Rent Roll'!#REF!)+(MAX(-SUMIF($C$96:$C$98,'Data Validation'!$M$2,'Commercial Lease'!CH$96:CH$98)-'Rent Roll'!$V8,0)*'Rent Roll'!$T8),
IF('Rent Roll'!$S8='Data Validation'!$D$4,'Rent Roll'!$D8*'Rent Roll'!#REF!,
('Rent Roll'!$D8*'Rent Roll'!#REF!)+(SUM((MAX(--SUMIF($D$96:$D$98,'Data Validation'!$M$2,'Commercial Lease'!CH$96:CH$98)-'Rent Roll'!$V8,0)),
(MAX(-SUMIF('Monthly Cash Flow'!$F$2:$EG$2,'Commercial Lease'!CH$3,'Monthly Cash Flow'!$F$25:$EG$25)-'Rent Roll'!#REF!,0)),
(MAX(-SUMIF('Monthly Cash Flow'!$F$2:$EG$2,'Commercial Lease'!CH$3,'Monthly Cash Flow'!$F$26:$EG$36)-'Rent Roll'!#REF!,0)))*'Rent Roll'!$T8)))),"-"),"-")</f>
        <v>-</v>
      </c>
      <c r="CI42" s="227" t="str">
        <f>IF('Commercial Lease'!CI$4='Rent Roll'!$U8,
IF(OR(AND(CI$6&gt;'Rent Roll'!$K8,CI$6&lt;='Rent Roll'!$L8),AND(CI$6&gt;'Rent Roll'!$M22,CI$6&lt;='Rent Roll'!$N22)),
IF('Rent Roll'!$S8='Data Validation'!$D$2,-SUMIF('Monthly Cash Flow'!$F$2:$EG$2,'Commercial Lease'!CI$3,'Monthly Cash Flow'!$F$37:$EG$37)*'Rent Roll'!$T8,
IF('Rent Roll'!$S8='Data Validation'!$D$3,('Rent Roll'!$D8*'Rent Roll'!#REF!)+(MAX(-SUMIF($C$96:$C$98,'Data Validation'!$M$2,'Commercial Lease'!CI$96:CI$98)-'Rent Roll'!$V8,0)*'Rent Roll'!$T8),
IF('Rent Roll'!$S8='Data Validation'!$D$4,'Rent Roll'!$D8*'Rent Roll'!#REF!,
('Rent Roll'!$D8*'Rent Roll'!#REF!)+(SUM((MAX(--SUMIF($D$96:$D$98,'Data Validation'!$M$2,'Commercial Lease'!CI$96:CI$98)-'Rent Roll'!$V8,0)),
(MAX(-SUMIF('Monthly Cash Flow'!$F$2:$EG$2,'Commercial Lease'!CI$3,'Monthly Cash Flow'!$F$25:$EG$25)-'Rent Roll'!#REF!,0)),
(MAX(-SUMIF('Monthly Cash Flow'!$F$2:$EG$2,'Commercial Lease'!CI$3,'Monthly Cash Flow'!$F$26:$EG$36)-'Rent Roll'!#REF!,0)))*'Rent Roll'!$T8)))),"-"),"-")</f>
        <v>-</v>
      </c>
      <c r="CJ42" s="227" t="str">
        <f>IF('Commercial Lease'!CJ$4='Rent Roll'!$U8,
IF(OR(AND(CJ$6&gt;'Rent Roll'!$K8,CJ$6&lt;='Rent Roll'!$L8),AND(CJ$6&gt;'Rent Roll'!$M22,CJ$6&lt;='Rent Roll'!$N22)),
IF('Rent Roll'!$S8='Data Validation'!$D$2,-SUMIF('Monthly Cash Flow'!$F$2:$EG$2,'Commercial Lease'!CJ$3,'Monthly Cash Flow'!$F$37:$EG$37)*'Rent Roll'!$T8,
IF('Rent Roll'!$S8='Data Validation'!$D$3,('Rent Roll'!$D8*'Rent Roll'!#REF!)+(MAX(-SUMIF($C$96:$C$98,'Data Validation'!$M$2,'Commercial Lease'!CJ$96:CJ$98)-'Rent Roll'!$V8,0)*'Rent Roll'!$T8),
IF('Rent Roll'!$S8='Data Validation'!$D$4,'Rent Roll'!$D8*'Rent Roll'!#REF!,
('Rent Roll'!$D8*'Rent Roll'!#REF!)+(SUM((MAX(--SUMIF($D$96:$D$98,'Data Validation'!$M$2,'Commercial Lease'!CJ$96:CJ$98)-'Rent Roll'!$V8,0)),
(MAX(-SUMIF('Monthly Cash Flow'!$F$2:$EG$2,'Commercial Lease'!CJ$3,'Monthly Cash Flow'!$F$25:$EG$25)-'Rent Roll'!#REF!,0)),
(MAX(-SUMIF('Monthly Cash Flow'!$F$2:$EG$2,'Commercial Lease'!CJ$3,'Monthly Cash Flow'!$F$26:$EG$36)-'Rent Roll'!#REF!,0)))*'Rent Roll'!$T8)))),"-"),"-")</f>
        <v>-</v>
      </c>
      <c r="CK42" s="227" t="str">
        <f>IF('Commercial Lease'!CK$4='Rent Roll'!$U8,
IF(OR(AND(CK$6&gt;'Rent Roll'!$K8,CK$6&lt;='Rent Roll'!$L8),AND(CK$6&gt;'Rent Roll'!$M22,CK$6&lt;='Rent Roll'!$N22)),
IF('Rent Roll'!$S8='Data Validation'!$D$2,-SUMIF('Monthly Cash Flow'!$F$2:$EG$2,'Commercial Lease'!CK$3,'Monthly Cash Flow'!$F$37:$EG$37)*'Rent Roll'!$T8,
IF('Rent Roll'!$S8='Data Validation'!$D$3,('Rent Roll'!$D8*'Rent Roll'!#REF!)+(MAX(-SUMIF($C$96:$C$98,'Data Validation'!$M$2,'Commercial Lease'!CK$96:CK$98)-'Rent Roll'!$V8,0)*'Rent Roll'!$T8),
IF('Rent Roll'!$S8='Data Validation'!$D$4,'Rent Roll'!$D8*'Rent Roll'!#REF!,
('Rent Roll'!$D8*'Rent Roll'!#REF!)+(SUM((MAX(--SUMIF($D$96:$D$98,'Data Validation'!$M$2,'Commercial Lease'!CK$96:CK$98)-'Rent Roll'!$V8,0)),
(MAX(-SUMIF('Monthly Cash Flow'!$F$2:$EG$2,'Commercial Lease'!CK$3,'Monthly Cash Flow'!$F$25:$EG$25)-'Rent Roll'!#REF!,0)),
(MAX(-SUMIF('Monthly Cash Flow'!$F$2:$EG$2,'Commercial Lease'!CK$3,'Monthly Cash Flow'!$F$26:$EG$36)-'Rent Roll'!#REF!,0)))*'Rent Roll'!$T8)))),"-"),"-")</f>
        <v>-</v>
      </c>
      <c r="CL42" s="227" t="str">
        <f>IF('Commercial Lease'!CL$4='Rent Roll'!$U8,
IF(OR(AND(CL$6&gt;'Rent Roll'!$K8,CL$6&lt;='Rent Roll'!$L8),AND(CL$6&gt;'Rent Roll'!$M22,CL$6&lt;='Rent Roll'!$N22)),
IF('Rent Roll'!$S8='Data Validation'!$D$2,-SUMIF('Monthly Cash Flow'!$F$2:$EG$2,'Commercial Lease'!CL$3,'Monthly Cash Flow'!$F$37:$EG$37)*'Rent Roll'!$T8,
IF('Rent Roll'!$S8='Data Validation'!$D$3,('Rent Roll'!$D8*'Rent Roll'!#REF!)+(MAX(-SUMIF($C$96:$C$98,'Data Validation'!$M$2,'Commercial Lease'!CL$96:CL$98)-'Rent Roll'!$V8,0)*'Rent Roll'!$T8),
IF('Rent Roll'!$S8='Data Validation'!$D$4,'Rent Roll'!$D8*'Rent Roll'!#REF!,
('Rent Roll'!$D8*'Rent Roll'!#REF!)+(SUM((MAX(--SUMIF($D$96:$D$98,'Data Validation'!$M$2,'Commercial Lease'!CL$96:CL$98)-'Rent Roll'!$V8,0)),
(MAX(-SUMIF('Monthly Cash Flow'!$F$2:$EG$2,'Commercial Lease'!CL$3,'Monthly Cash Flow'!$F$25:$EG$25)-'Rent Roll'!#REF!,0)),
(MAX(-SUMIF('Monthly Cash Flow'!$F$2:$EG$2,'Commercial Lease'!CL$3,'Monthly Cash Flow'!$F$26:$EG$36)-'Rent Roll'!#REF!,0)))*'Rent Roll'!$T8)))),"-"),"-")</f>
        <v>-</v>
      </c>
      <c r="CM42" s="227" t="str">
        <f>IF('Commercial Lease'!CM$4='Rent Roll'!$U8,
IF(OR(AND(CM$6&gt;'Rent Roll'!$K8,CM$6&lt;='Rent Roll'!$L8),AND(CM$6&gt;'Rent Roll'!$M22,CM$6&lt;='Rent Roll'!$N22)),
IF('Rent Roll'!$S8='Data Validation'!$D$2,-SUMIF('Monthly Cash Flow'!$F$2:$EG$2,'Commercial Lease'!CM$3,'Monthly Cash Flow'!$F$37:$EG$37)*'Rent Roll'!$T8,
IF('Rent Roll'!$S8='Data Validation'!$D$3,('Rent Roll'!$D8*'Rent Roll'!#REF!)+(MAX(-SUMIF($C$96:$C$98,'Data Validation'!$M$2,'Commercial Lease'!CM$96:CM$98)-'Rent Roll'!$V8,0)*'Rent Roll'!$T8),
IF('Rent Roll'!$S8='Data Validation'!$D$4,'Rent Roll'!$D8*'Rent Roll'!#REF!,
('Rent Roll'!$D8*'Rent Roll'!#REF!)+(SUM((MAX(--SUMIF($D$96:$D$98,'Data Validation'!$M$2,'Commercial Lease'!CM$96:CM$98)-'Rent Roll'!$V8,0)),
(MAX(-SUMIF('Monthly Cash Flow'!$F$2:$EG$2,'Commercial Lease'!CM$3,'Monthly Cash Flow'!$F$25:$EG$25)-'Rent Roll'!#REF!,0)),
(MAX(-SUMIF('Monthly Cash Flow'!$F$2:$EG$2,'Commercial Lease'!CM$3,'Monthly Cash Flow'!$F$26:$EG$36)-'Rent Roll'!#REF!,0)))*'Rent Roll'!$T8)))),"-"),"-")</f>
        <v>-</v>
      </c>
      <c r="CN42" s="227" t="str">
        <f>IF('Commercial Lease'!CN$4='Rent Roll'!$U8,
IF(OR(AND(CN$6&gt;'Rent Roll'!$K8,CN$6&lt;='Rent Roll'!$L8),AND(CN$6&gt;'Rent Roll'!$M22,CN$6&lt;='Rent Roll'!$N22)),
IF('Rent Roll'!$S8='Data Validation'!$D$2,-SUMIF('Monthly Cash Flow'!$F$2:$EG$2,'Commercial Lease'!CN$3,'Monthly Cash Flow'!$F$37:$EG$37)*'Rent Roll'!$T8,
IF('Rent Roll'!$S8='Data Validation'!$D$3,('Rent Roll'!$D8*'Rent Roll'!#REF!)+(MAX(-SUMIF($C$96:$C$98,'Data Validation'!$M$2,'Commercial Lease'!CN$96:CN$98)-'Rent Roll'!$V8,0)*'Rent Roll'!$T8),
IF('Rent Roll'!$S8='Data Validation'!$D$4,'Rent Roll'!$D8*'Rent Roll'!#REF!,
('Rent Roll'!$D8*'Rent Roll'!#REF!)+(SUM((MAX(--SUMIF($D$96:$D$98,'Data Validation'!$M$2,'Commercial Lease'!CN$96:CN$98)-'Rent Roll'!$V8,0)),
(MAX(-SUMIF('Monthly Cash Flow'!$F$2:$EG$2,'Commercial Lease'!CN$3,'Monthly Cash Flow'!$F$25:$EG$25)-'Rent Roll'!#REF!,0)),
(MAX(-SUMIF('Monthly Cash Flow'!$F$2:$EG$2,'Commercial Lease'!CN$3,'Monthly Cash Flow'!$F$26:$EG$36)-'Rent Roll'!#REF!,0)))*'Rent Roll'!$T8)))),"-"),"-")</f>
        <v>-</v>
      </c>
      <c r="CO42" s="227" t="str">
        <f>IF('Commercial Lease'!CO$4='Rent Roll'!$U8,
IF(OR(AND(CO$6&gt;'Rent Roll'!$K8,CO$6&lt;='Rent Roll'!$L8),AND(CO$6&gt;'Rent Roll'!$M22,CO$6&lt;='Rent Roll'!$N22)),
IF('Rent Roll'!$S8='Data Validation'!$D$2,-SUMIF('Monthly Cash Flow'!$F$2:$EG$2,'Commercial Lease'!CO$3,'Monthly Cash Flow'!$F$37:$EG$37)*'Rent Roll'!$T8,
IF('Rent Roll'!$S8='Data Validation'!$D$3,('Rent Roll'!$D8*'Rent Roll'!#REF!)+(MAX(-SUMIF($C$96:$C$98,'Data Validation'!$M$2,'Commercial Lease'!CO$96:CO$98)-'Rent Roll'!$V8,0)*'Rent Roll'!$T8),
IF('Rent Roll'!$S8='Data Validation'!$D$4,'Rent Roll'!$D8*'Rent Roll'!#REF!,
('Rent Roll'!$D8*'Rent Roll'!#REF!)+(SUM((MAX(--SUMIF($D$96:$D$98,'Data Validation'!$M$2,'Commercial Lease'!CO$96:CO$98)-'Rent Roll'!$V8,0)),
(MAX(-SUMIF('Monthly Cash Flow'!$F$2:$EG$2,'Commercial Lease'!CO$3,'Monthly Cash Flow'!$F$25:$EG$25)-'Rent Roll'!#REF!,0)),
(MAX(-SUMIF('Monthly Cash Flow'!$F$2:$EG$2,'Commercial Lease'!CO$3,'Monthly Cash Flow'!$F$26:$EG$36)-'Rent Roll'!#REF!,0)))*'Rent Roll'!$T8)))),"-"),"-")</f>
        <v>-</v>
      </c>
      <c r="CP42" s="227" t="str">
        <f>IF('Commercial Lease'!CP$4='Rent Roll'!$U8,
IF(OR(AND(CP$6&gt;'Rent Roll'!$K8,CP$6&lt;='Rent Roll'!$L8),AND(CP$6&gt;'Rent Roll'!$M22,CP$6&lt;='Rent Roll'!$N22)),
IF('Rent Roll'!$S8='Data Validation'!$D$2,-SUMIF('Monthly Cash Flow'!$F$2:$EG$2,'Commercial Lease'!CP$3,'Monthly Cash Flow'!$F$37:$EG$37)*'Rent Roll'!$T8,
IF('Rent Roll'!$S8='Data Validation'!$D$3,('Rent Roll'!$D8*'Rent Roll'!#REF!)+(MAX(-SUMIF($C$96:$C$98,'Data Validation'!$M$2,'Commercial Lease'!CP$96:CP$98)-'Rent Roll'!$V8,0)*'Rent Roll'!$T8),
IF('Rent Roll'!$S8='Data Validation'!$D$4,'Rent Roll'!$D8*'Rent Roll'!#REF!,
('Rent Roll'!$D8*'Rent Roll'!#REF!)+(SUM((MAX(--SUMIF($D$96:$D$98,'Data Validation'!$M$2,'Commercial Lease'!CP$96:CP$98)-'Rent Roll'!$V8,0)),
(MAX(-SUMIF('Monthly Cash Flow'!$F$2:$EG$2,'Commercial Lease'!CP$3,'Monthly Cash Flow'!$F$25:$EG$25)-'Rent Roll'!#REF!,0)),
(MAX(-SUMIF('Monthly Cash Flow'!$F$2:$EG$2,'Commercial Lease'!CP$3,'Monthly Cash Flow'!$F$26:$EG$36)-'Rent Roll'!#REF!,0)))*'Rent Roll'!$T8)))),"-"),"-")</f>
        <v>-</v>
      </c>
      <c r="CQ42" s="227" t="str">
        <f>IF('Commercial Lease'!CQ$4='Rent Roll'!$U8,
IF(OR(AND(CQ$6&gt;'Rent Roll'!$K8,CQ$6&lt;='Rent Roll'!$L8),AND(CQ$6&gt;'Rent Roll'!$M22,CQ$6&lt;='Rent Roll'!$N22)),
IF('Rent Roll'!$S8='Data Validation'!$D$2,-SUMIF('Monthly Cash Flow'!$F$2:$EG$2,'Commercial Lease'!CQ$3,'Monthly Cash Flow'!$F$37:$EG$37)*'Rent Roll'!$T8,
IF('Rent Roll'!$S8='Data Validation'!$D$3,('Rent Roll'!$D8*'Rent Roll'!#REF!)+(MAX(-SUMIF($C$96:$C$98,'Data Validation'!$M$2,'Commercial Lease'!CQ$96:CQ$98)-'Rent Roll'!$V8,0)*'Rent Roll'!$T8),
IF('Rent Roll'!$S8='Data Validation'!$D$4,'Rent Roll'!$D8*'Rent Roll'!#REF!,
('Rent Roll'!$D8*'Rent Roll'!#REF!)+(SUM((MAX(--SUMIF($D$96:$D$98,'Data Validation'!$M$2,'Commercial Lease'!CQ$96:CQ$98)-'Rent Roll'!$V8,0)),
(MAX(-SUMIF('Monthly Cash Flow'!$F$2:$EG$2,'Commercial Lease'!CQ$3,'Monthly Cash Flow'!$F$25:$EG$25)-'Rent Roll'!#REF!,0)),
(MAX(-SUMIF('Monthly Cash Flow'!$F$2:$EG$2,'Commercial Lease'!CQ$3,'Monthly Cash Flow'!$F$26:$EG$36)-'Rent Roll'!#REF!,0)))*'Rent Roll'!$T8)))),"-"),"-")</f>
        <v>-</v>
      </c>
      <c r="CR42" s="227" t="str">
        <f>IF('Commercial Lease'!CR$4='Rent Roll'!$U8,
IF(OR(AND(CR$6&gt;'Rent Roll'!$K8,CR$6&lt;='Rent Roll'!$L8),AND(CR$6&gt;'Rent Roll'!$M22,CR$6&lt;='Rent Roll'!$N22)),
IF('Rent Roll'!$S8='Data Validation'!$D$2,-SUMIF('Monthly Cash Flow'!$F$2:$EG$2,'Commercial Lease'!CR$3,'Monthly Cash Flow'!$F$37:$EG$37)*'Rent Roll'!$T8,
IF('Rent Roll'!$S8='Data Validation'!$D$3,('Rent Roll'!$D8*'Rent Roll'!#REF!)+(MAX(-SUMIF($C$96:$C$98,'Data Validation'!$M$2,'Commercial Lease'!CR$96:CR$98)-'Rent Roll'!$V8,0)*'Rent Roll'!$T8),
IF('Rent Roll'!$S8='Data Validation'!$D$4,'Rent Roll'!$D8*'Rent Roll'!#REF!,
('Rent Roll'!$D8*'Rent Roll'!#REF!)+(SUM((MAX(--SUMIF($D$96:$D$98,'Data Validation'!$M$2,'Commercial Lease'!CR$96:CR$98)-'Rent Roll'!$V8,0)),
(MAX(-SUMIF('Monthly Cash Flow'!$F$2:$EG$2,'Commercial Lease'!CR$3,'Monthly Cash Flow'!$F$25:$EG$25)-'Rent Roll'!#REF!,0)),
(MAX(-SUMIF('Monthly Cash Flow'!$F$2:$EG$2,'Commercial Lease'!CR$3,'Monthly Cash Flow'!$F$26:$EG$36)-'Rent Roll'!#REF!,0)))*'Rent Roll'!$T8)))),"-"),"-")</f>
        <v>-</v>
      </c>
      <c r="CS42" s="227" t="str">
        <f>IF('Commercial Lease'!CS$4='Rent Roll'!$U8,
IF(OR(AND(CS$6&gt;'Rent Roll'!$K8,CS$6&lt;='Rent Roll'!$L8),AND(CS$6&gt;'Rent Roll'!$M22,CS$6&lt;='Rent Roll'!$N22)),
IF('Rent Roll'!$S8='Data Validation'!$D$2,-SUMIF('Monthly Cash Flow'!$F$2:$EG$2,'Commercial Lease'!CS$3,'Monthly Cash Flow'!$F$37:$EG$37)*'Rent Roll'!$T8,
IF('Rent Roll'!$S8='Data Validation'!$D$3,('Rent Roll'!$D8*'Rent Roll'!#REF!)+(MAX(-SUMIF($C$96:$C$98,'Data Validation'!$M$2,'Commercial Lease'!CS$96:CS$98)-'Rent Roll'!$V8,0)*'Rent Roll'!$T8),
IF('Rent Roll'!$S8='Data Validation'!$D$4,'Rent Roll'!$D8*'Rent Roll'!#REF!,
('Rent Roll'!$D8*'Rent Roll'!#REF!)+(SUM((MAX(--SUMIF($D$96:$D$98,'Data Validation'!$M$2,'Commercial Lease'!CS$96:CS$98)-'Rent Roll'!$V8,0)),
(MAX(-SUMIF('Monthly Cash Flow'!$F$2:$EG$2,'Commercial Lease'!CS$3,'Monthly Cash Flow'!$F$25:$EG$25)-'Rent Roll'!#REF!,0)),
(MAX(-SUMIF('Monthly Cash Flow'!$F$2:$EG$2,'Commercial Lease'!CS$3,'Monthly Cash Flow'!$F$26:$EG$36)-'Rent Roll'!#REF!,0)))*'Rent Roll'!$T8)))),"-"),"-")</f>
        <v>-</v>
      </c>
      <c r="CT42" s="227" t="str">
        <f>IF('Commercial Lease'!CT$4='Rent Roll'!$U8,
IF(OR(AND(CT$6&gt;'Rent Roll'!$K8,CT$6&lt;='Rent Roll'!$L8),AND(CT$6&gt;'Rent Roll'!$M22,CT$6&lt;='Rent Roll'!$N22)),
IF('Rent Roll'!$S8='Data Validation'!$D$2,-SUMIF('Monthly Cash Flow'!$F$2:$EG$2,'Commercial Lease'!CT$3,'Monthly Cash Flow'!$F$37:$EG$37)*'Rent Roll'!$T8,
IF('Rent Roll'!$S8='Data Validation'!$D$3,('Rent Roll'!$D8*'Rent Roll'!#REF!)+(MAX(-SUMIF($C$96:$C$98,'Data Validation'!$M$2,'Commercial Lease'!CT$96:CT$98)-'Rent Roll'!$V8,0)*'Rent Roll'!$T8),
IF('Rent Roll'!$S8='Data Validation'!$D$4,'Rent Roll'!$D8*'Rent Roll'!#REF!,
('Rent Roll'!$D8*'Rent Roll'!#REF!)+(SUM((MAX(--SUMIF($D$96:$D$98,'Data Validation'!$M$2,'Commercial Lease'!CT$96:CT$98)-'Rent Roll'!$V8,0)),
(MAX(-SUMIF('Monthly Cash Flow'!$F$2:$EG$2,'Commercial Lease'!CT$3,'Monthly Cash Flow'!$F$25:$EG$25)-'Rent Roll'!#REF!,0)),
(MAX(-SUMIF('Monthly Cash Flow'!$F$2:$EG$2,'Commercial Lease'!CT$3,'Monthly Cash Flow'!$F$26:$EG$36)-'Rent Roll'!#REF!,0)))*'Rent Roll'!$T8)))),"-"),"-")</f>
        <v>-</v>
      </c>
      <c r="CU42" s="227" t="str">
        <f>IF('Commercial Lease'!CU$4='Rent Roll'!$U8,
IF(OR(AND(CU$6&gt;'Rent Roll'!$K8,CU$6&lt;='Rent Roll'!$L8),AND(CU$6&gt;'Rent Roll'!$M22,CU$6&lt;='Rent Roll'!$N22)),
IF('Rent Roll'!$S8='Data Validation'!$D$2,-SUMIF('Monthly Cash Flow'!$F$2:$EG$2,'Commercial Lease'!CU$3,'Monthly Cash Flow'!$F$37:$EG$37)*'Rent Roll'!$T8,
IF('Rent Roll'!$S8='Data Validation'!$D$3,('Rent Roll'!$D8*'Rent Roll'!#REF!)+(MAX(-SUMIF($C$96:$C$98,'Data Validation'!$M$2,'Commercial Lease'!CU$96:CU$98)-'Rent Roll'!$V8,0)*'Rent Roll'!$T8),
IF('Rent Roll'!$S8='Data Validation'!$D$4,'Rent Roll'!$D8*'Rent Roll'!#REF!,
('Rent Roll'!$D8*'Rent Roll'!#REF!)+(SUM((MAX(--SUMIF($D$96:$D$98,'Data Validation'!$M$2,'Commercial Lease'!CU$96:CU$98)-'Rent Roll'!$V8,0)),
(MAX(-SUMIF('Monthly Cash Flow'!$F$2:$EG$2,'Commercial Lease'!CU$3,'Monthly Cash Flow'!$F$25:$EG$25)-'Rent Roll'!#REF!,0)),
(MAX(-SUMIF('Monthly Cash Flow'!$F$2:$EG$2,'Commercial Lease'!CU$3,'Monthly Cash Flow'!$F$26:$EG$36)-'Rent Roll'!#REF!,0)))*'Rent Roll'!$T8)))),"-"),"-")</f>
        <v>-</v>
      </c>
      <c r="CV42" s="227" t="str">
        <f>IF('Commercial Lease'!CV$4='Rent Roll'!$U8,
IF(OR(AND(CV$6&gt;'Rent Roll'!$K8,CV$6&lt;='Rent Roll'!$L8),AND(CV$6&gt;'Rent Roll'!$M22,CV$6&lt;='Rent Roll'!$N22)),
IF('Rent Roll'!$S8='Data Validation'!$D$2,-SUMIF('Monthly Cash Flow'!$F$2:$EG$2,'Commercial Lease'!CV$3,'Monthly Cash Flow'!$F$37:$EG$37)*'Rent Roll'!$T8,
IF('Rent Roll'!$S8='Data Validation'!$D$3,('Rent Roll'!$D8*'Rent Roll'!#REF!)+(MAX(-SUMIF($C$96:$C$98,'Data Validation'!$M$2,'Commercial Lease'!CV$96:CV$98)-'Rent Roll'!$V8,0)*'Rent Roll'!$T8),
IF('Rent Roll'!$S8='Data Validation'!$D$4,'Rent Roll'!$D8*'Rent Roll'!#REF!,
('Rent Roll'!$D8*'Rent Roll'!#REF!)+(SUM((MAX(--SUMIF($D$96:$D$98,'Data Validation'!$M$2,'Commercial Lease'!CV$96:CV$98)-'Rent Roll'!$V8,0)),
(MAX(-SUMIF('Monthly Cash Flow'!$F$2:$EG$2,'Commercial Lease'!CV$3,'Monthly Cash Flow'!$F$25:$EG$25)-'Rent Roll'!#REF!,0)),
(MAX(-SUMIF('Monthly Cash Flow'!$F$2:$EG$2,'Commercial Lease'!CV$3,'Monthly Cash Flow'!$F$26:$EG$36)-'Rent Roll'!#REF!,0)))*'Rent Roll'!$T8)))),"-"),"-")</f>
        <v>-</v>
      </c>
      <c r="CW42" s="227" t="str">
        <f>IF('Commercial Lease'!CW$4='Rent Roll'!$U8,
IF(OR(AND(CW$6&gt;'Rent Roll'!$K8,CW$6&lt;='Rent Roll'!$L8),AND(CW$6&gt;'Rent Roll'!$M22,CW$6&lt;='Rent Roll'!$N22)),
IF('Rent Roll'!$S8='Data Validation'!$D$2,-SUMIF('Monthly Cash Flow'!$F$2:$EG$2,'Commercial Lease'!CW$3,'Monthly Cash Flow'!$F$37:$EG$37)*'Rent Roll'!$T8,
IF('Rent Roll'!$S8='Data Validation'!$D$3,('Rent Roll'!$D8*'Rent Roll'!#REF!)+(MAX(-SUMIF($C$96:$C$98,'Data Validation'!$M$2,'Commercial Lease'!CW$96:CW$98)-'Rent Roll'!$V8,0)*'Rent Roll'!$T8),
IF('Rent Roll'!$S8='Data Validation'!$D$4,'Rent Roll'!$D8*'Rent Roll'!#REF!,
('Rent Roll'!$D8*'Rent Roll'!#REF!)+(SUM((MAX(--SUMIF($D$96:$D$98,'Data Validation'!$M$2,'Commercial Lease'!CW$96:CW$98)-'Rent Roll'!$V8,0)),
(MAX(-SUMIF('Monthly Cash Flow'!$F$2:$EG$2,'Commercial Lease'!CW$3,'Monthly Cash Flow'!$F$25:$EG$25)-'Rent Roll'!#REF!,0)),
(MAX(-SUMIF('Monthly Cash Flow'!$F$2:$EG$2,'Commercial Lease'!CW$3,'Monthly Cash Flow'!$F$26:$EG$36)-'Rent Roll'!#REF!,0)))*'Rent Roll'!$T8)))),"-"),"-")</f>
        <v>-</v>
      </c>
      <c r="CX42" s="227" t="str">
        <f>IF('Commercial Lease'!CX$4='Rent Roll'!$U8,
IF(OR(AND(CX$6&gt;'Rent Roll'!$K8,CX$6&lt;='Rent Roll'!$L8),AND(CX$6&gt;'Rent Roll'!$M22,CX$6&lt;='Rent Roll'!$N22)),
IF('Rent Roll'!$S8='Data Validation'!$D$2,-SUMIF('Monthly Cash Flow'!$F$2:$EG$2,'Commercial Lease'!CX$3,'Monthly Cash Flow'!$F$37:$EG$37)*'Rent Roll'!$T8,
IF('Rent Roll'!$S8='Data Validation'!$D$3,('Rent Roll'!$D8*'Rent Roll'!#REF!)+(MAX(-SUMIF($C$96:$C$98,'Data Validation'!$M$2,'Commercial Lease'!CX$96:CX$98)-'Rent Roll'!$V8,0)*'Rent Roll'!$T8),
IF('Rent Roll'!$S8='Data Validation'!$D$4,'Rent Roll'!$D8*'Rent Roll'!#REF!,
('Rent Roll'!$D8*'Rent Roll'!#REF!)+(SUM((MAX(--SUMIF($D$96:$D$98,'Data Validation'!$M$2,'Commercial Lease'!CX$96:CX$98)-'Rent Roll'!$V8,0)),
(MAX(-SUMIF('Monthly Cash Flow'!$F$2:$EG$2,'Commercial Lease'!CX$3,'Monthly Cash Flow'!$F$25:$EG$25)-'Rent Roll'!#REF!,0)),
(MAX(-SUMIF('Monthly Cash Flow'!$F$2:$EG$2,'Commercial Lease'!CX$3,'Monthly Cash Flow'!$F$26:$EG$36)-'Rent Roll'!#REF!,0)))*'Rent Roll'!$T8)))),"-"),"-")</f>
        <v>-</v>
      </c>
      <c r="CY42" s="227" t="str">
        <f>IF('Commercial Lease'!CY$4='Rent Roll'!$U8,
IF(OR(AND(CY$6&gt;'Rent Roll'!$K8,CY$6&lt;='Rent Roll'!$L8),AND(CY$6&gt;'Rent Roll'!$M22,CY$6&lt;='Rent Roll'!$N22)),
IF('Rent Roll'!$S8='Data Validation'!$D$2,-SUMIF('Monthly Cash Flow'!$F$2:$EG$2,'Commercial Lease'!CY$3,'Monthly Cash Flow'!$F$37:$EG$37)*'Rent Roll'!$T8,
IF('Rent Roll'!$S8='Data Validation'!$D$3,('Rent Roll'!$D8*'Rent Roll'!#REF!)+(MAX(-SUMIF($C$96:$C$98,'Data Validation'!$M$2,'Commercial Lease'!CY$96:CY$98)-'Rent Roll'!$V8,0)*'Rent Roll'!$T8),
IF('Rent Roll'!$S8='Data Validation'!$D$4,'Rent Roll'!$D8*'Rent Roll'!#REF!,
('Rent Roll'!$D8*'Rent Roll'!#REF!)+(SUM((MAX(--SUMIF($D$96:$D$98,'Data Validation'!$M$2,'Commercial Lease'!CY$96:CY$98)-'Rent Roll'!$V8,0)),
(MAX(-SUMIF('Monthly Cash Flow'!$F$2:$EG$2,'Commercial Lease'!CY$3,'Monthly Cash Flow'!$F$25:$EG$25)-'Rent Roll'!#REF!,0)),
(MAX(-SUMIF('Monthly Cash Flow'!$F$2:$EG$2,'Commercial Lease'!CY$3,'Monthly Cash Flow'!$F$26:$EG$36)-'Rent Roll'!#REF!,0)))*'Rent Roll'!$T8)))),"-"),"-")</f>
        <v>-</v>
      </c>
      <c r="CZ42" s="227" t="str">
        <f>IF('Commercial Lease'!CZ$4='Rent Roll'!$U8,
IF(OR(AND(CZ$6&gt;'Rent Roll'!$K8,CZ$6&lt;='Rent Roll'!$L8),AND(CZ$6&gt;'Rent Roll'!$M22,CZ$6&lt;='Rent Roll'!$N22)),
IF('Rent Roll'!$S8='Data Validation'!$D$2,-SUMIF('Monthly Cash Flow'!$F$2:$EG$2,'Commercial Lease'!CZ$3,'Monthly Cash Flow'!$F$37:$EG$37)*'Rent Roll'!$T8,
IF('Rent Roll'!$S8='Data Validation'!$D$3,('Rent Roll'!$D8*'Rent Roll'!#REF!)+(MAX(-SUMIF($C$96:$C$98,'Data Validation'!$M$2,'Commercial Lease'!CZ$96:CZ$98)-'Rent Roll'!$V8,0)*'Rent Roll'!$T8),
IF('Rent Roll'!$S8='Data Validation'!$D$4,'Rent Roll'!$D8*'Rent Roll'!#REF!,
('Rent Roll'!$D8*'Rent Roll'!#REF!)+(SUM((MAX(--SUMIF($D$96:$D$98,'Data Validation'!$M$2,'Commercial Lease'!CZ$96:CZ$98)-'Rent Roll'!$V8,0)),
(MAX(-SUMIF('Monthly Cash Flow'!$F$2:$EG$2,'Commercial Lease'!CZ$3,'Monthly Cash Flow'!$F$25:$EG$25)-'Rent Roll'!#REF!,0)),
(MAX(-SUMIF('Monthly Cash Flow'!$F$2:$EG$2,'Commercial Lease'!CZ$3,'Monthly Cash Flow'!$F$26:$EG$36)-'Rent Roll'!#REF!,0)))*'Rent Roll'!$T8)))),"-"),"-")</f>
        <v>-</v>
      </c>
      <c r="DA42" s="227" t="str">
        <f>IF('Commercial Lease'!DA$4='Rent Roll'!$U8,
IF(OR(AND(DA$6&gt;'Rent Roll'!$K8,DA$6&lt;='Rent Roll'!$L8),AND(DA$6&gt;'Rent Roll'!$M22,DA$6&lt;='Rent Roll'!$N22)),
IF('Rent Roll'!$S8='Data Validation'!$D$2,-SUMIF('Monthly Cash Flow'!$F$2:$EG$2,'Commercial Lease'!DA$3,'Monthly Cash Flow'!$F$37:$EG$37)*'Rent Roll'!$T8,
IF('Rent Roll'!$S8='Data Validation'!$D$3,('Rent Roll'!$D8*'Rent Roll'!#REF!)+(MAX(-SUMIF($C$96:$C$98,'Data Validation'!$M$2,'Commercial Lease'!DA$96:DA$98)-'Rent Roll'!$V8,0)*'Rent Roll'!$T8),
IF('Rent Roll'!$S8='Data Validation'!$D$4,'Rent Roll'!$D8*'Rent Roll'!#REF!,
('Rent Roll'!$D8*'Rent Roll'!#REF!)+(SUM((MAX(--SUMIF($D$96:$D$98,'Data Validation'!$M$2,'Commercial Lease'!DA$96:DA$98)-'Rent Roll'!$V8,0)),
(MAX(-SUMIF('Monthly Cash Flow'!$F$2:$EG$2,'Commercial Lease'!DA$3,'Monthly Cash Flow'!$F$25:$EG$25)-'Rent Roll'!#REF!,0)),
(MAX(-SUMIF('Monthly Cash Flow'!$F$2:$EG$2,'Commercial Lease'!DA$3,'Monthly Cash Flow'!$F$26:$EG$36)-'Rent Roll'!#REF!,0)))*'Rent Roll'!$T8)))),"-"),"-")</f>
        <v>-</v>
      </c>
      <c r="DB42" s="227" t="str">
        <f>IF('Commercial Lease'!DB$4='Rent Roll'!$U8,
IF(OR(AND(DB$6&gt;'Rent Roll'!$K8,DB$6&lt;='Rent Roll'!$L8),AND(DB$6&gt;'Rent Roll'!$M22,DB$6&lt;='Rent Roll'!$N22)),
IF('Rent Roll'!$S8='Data Validation'!$D$2,-SUMIF('Monthly Cash Flow'!$F$2:$EG$2,'Commercial Lease'!DB$3,'Monthly Cash Flow'!$F$37:$EG$37)*'Rent Roll'!$T8,
IF('Rent Roll'!$S8='Data Validation'!$D$3,('Rent Roll'!$D8*'Rent Roll'!#REF!)+(MAX(-SUMIF($C$96:$C$98,'Data Validation'!$M$2,'Commercial Lease'!DB$96:DB$98)-'Rent Roll'!$V8,0)*'Rent Roll'!$T8),
IF('Rent Roll'!$S8='Data Validation'!$D$4,'Rent Roll'!$D8*'Rent Roll'!#REF!,
('Rent Roll'!$D8*'Rent Roll'!#REF!)+(SUM((MAX(--SUMIF($D$96:$D$98,'Data Validation'!$M$2,'Commercial Lease'!DB$96:DB$98)-'Rent Roll'!$V8,0)),
(MAX(-SUMIF('Monthly Cash Flow'!$F$2:$EG$2,'Commercial Lease'!DB$3,'Monthly Cash Flow'!$F$25:$EG$25)-'Rent Roll'!#REF!,0)),
(MAX(-SUMIF('Monthly Cash Flow'!$F$2:$EG$2,'Commercial Lease'!DB$3,'Monthly Cash Flow'!$F$26:$EG$36)-'Rent Roll'!#REF!,0)))*'Rent Roll'!$T8)))),"-"),"-")</f>
        <v>-</v>
      </c>
      <c r="DC42" s="227" t="str">
        <f>IF('Commercial Lease'!DC$4='Rent Roll'!$U8,
IF(OR(AND(DC$6&gt;'Rent Roll'!$K8,DC$6&lt;='Rent Roll'!$L8),AND(DC$6&gt;'Rent Roll'!$M22,DC$6&lt;='Rent Roll'!$N22)),
IF('Rent Roll'!$S8='Data Validation'!$D$2,-SUMIF('Monthly Cash Flow'!$F$2:$EG$2,'Commercial Lease'!DC$3,'Monthly Cash Flow'!$F$37:$EG$37)*'Rent Roll'!$T8,
IF('Rent Roll'!$S8='Data Validation'!$D$3,('Rent Roll'!$D8*'Rent Roll'!#REF!)+(MAX(-SUMIF($C$96:$C$98,'Data Validation'!$M$2,'Commercial Lease'!DC$96:DC$98)-'Rent Roll'!$V8,0)*'Rent Roll'!$T8),
IF('Rent Roll'!$S8='Data Validation'!$D$4,'Rent Roll'!$D8*'Rent Roll'!#REF!,
('Rent Roll'!$D8*'Rent Roll'!#REF!)+(SUM((MAX(--SUMIF($D$96:$D$98,'Data Validation'!$M$2,'Commercial Lease'!DC$96:DC$98)-'Rent Roll'!$V8,0)),
(MAX(-SUMIF('Monthly Cash Flow'!$F$2:$EG$2,'Commercial Lease'!DC$3,'Monthly Cash Flow'!$F$25:$EG$25)-'Rent Roll'!#REF!,0)),
(MAX(-SUMIF('Monthly Cash Flow'!$F$2:$EG$2,'Commercial Lease'!DC$3,'Monthly Cash Flow'!$F$26:$EG$36)-'Rent Roll'!#REF!,0)))*'Rent Roll'!$T8)))),"-"),"-")</f>
        <v>-</v>
      </c>
      <c r="DD42" s="227" t="str">
        <f>IF('Commercial Lease'!DD$4='Rent Roll'!$U8,
IF(OR(AND(DD$6&gt;'Rent Roll'!$K8,DD$6&lt;='Rent Roll'!$L8),AND(DD$6&gt;'Rent Roll'!$M22,DD$6&lt;='Rent Roll'!$N22)),
IF('Rent Roll'!$S8='Data Validation'!$D$2,-SUMIF('Monthly Cash Flow'!$F$2:$EG$2,'Commercial Lease'!DD$3,'Monthly Cash Flow'!$F$37:$EG$37)*'Rent Roll'!$T8,
IF('Rent Roll'!$S8='Data Validation'!$D$3,('Rent Roll'!$D8*'Rent Roll'!#REF!)+(MAX(-SUMIF($C$96:$C$98,'Data Validation'!$M$2,'Commercial Lease'!DD$96:DD$98)-'Rent Roll'!$V8,0)*'Rent Roll'!$T8),
IF('Rent Roll'!$S8='Data Validation'!$D$4,'Rent Roll'!$D8*'Rent Roll'!#REF!,
('Rent Roll'!$D8*'Rent Roll'!#REF!)+(SUM((MAX(--SUMIF($D$96:$D$98,'Data Validation'!$M$2,'Commercial Lease'!DD$96:DD$98)-'Rent Roll'!$V8,0)),
(MAX(-SUMIF('Monthly Cash Flow'!$F$2:$EG$2,'Commercial Lease'!DD$3,'Monthly Cash Flow'!$F$25:$EG$25)-'Rent Roll'!#REF!,0)),
(MAX(-SUMIF('Monthly Cash Flow'!$F$2:$EG$2,'Commercial Lease'!DD$3,'Monthly Cash Flow'!$F$26:$EG$36)-'Rent Roll'!#REF!,0)))*'Rent Roll'!$T8)))),"-"),"-")</f>
        <v>-</v>
      </c>
      <c r="DE42" s="227" t="str">
        <f>IF('Commercial Lease'!DE$4='Rent Roll'!$U8,
IF(OR(AND(DE$6&gt;'Rent Roll'!$K8,DE$6&lt;='Rent Roll'!$L8),AND(DE$6&gt;'Rent Roll'!$M22,DE$6&lt;='Rent Roll'!$N22)),
IF('Rent Roll'!$S8='Data Validation'!$D$2,-SUMIF('Monthly Cash Flow'!$F$2:$EG$2,'Commercial Lease'!DE$3,'Monthly Cash Flow'!$F$37:$EG$37)*'Rent Roll'!$T8,
IF('Rent Roll'!$S8='Data Validation'!$D$3,('Rent Roll'!$D8*'Rent Roll'!#REF!)+(MAX(-SUMIF($C$96:$C$98,'Data Validation'!$M$2,'Commercial Lease'!DE$96:DE$98)-'Rent Roll'!$V8,0)*'Rent Roll'!$T8),
IF('Rent Roll'!$S8='Data Validation'!$D$4,'Rent Roll'!$D8*'Rent Roll'!#REF!,
('Rent Roll'!$D8*'Rent Roll'!#REF!)+(SUM((MAX(--SUMIF($D$96:$D$98,'Data Validation'!$M$2,'Commercial Lease'!DE$96:DE$98)-'Rent Roll'!$V8,0)),
(MAX(-SUMIF('Monthly Cash Flow'!$F$2:$EG$2,'Commercial Lease'!DE$3,'Monthly Cash Flow'!$F$25:$EG$25)-'Rent Roll'!#REF!,0)),
(MAX(-SUMIF('Monthly Cash Flow'!$F$2:$EG$2,'Commercial Lease'!DE$3,'Monthly Cash Flow'!$F$26:$EG$36)-'Rent Roll'!#REF!,0)))*'Rent Roll'!$T8)))),"-"),"-")</f>
        <v>-</v>
      </c>
      <c r="DF42" s="227" t="str">
        <f>IF('Commercial Lease'!DF$4='Rent Roll'!$U8,
IF(OR(AND(DF$6&gt;'Rent Roll'!$K8,DF$6&lt;='Rent Roll'!$L8),AND(DF$6&gt;'Rent Roll'!$M22,DF$6&lt;='Rent Roll'!$N22)),
IF('Rent Roll'!$S8='Data Validation'!$D$2,-SUMIF('Monthly Cash Flow'!$F$2:$EG$2,'Commercial Lease'!DF$3,'Monthly Cash Flow'!$F$37:$EG$37)*'Rent Roll'!$T8,
IF('Rent Roll'!$S8='Data Validation'!$D$3,('Rent Roll'!$D8*'Rent Roll'!#REF!)+(MAX(-SUMIF($C$96:$C$98,'Data Validation'!$M$2,'Commercial Lease'!DF$96:DF$98)-'Rent Roll'!$V8,0)*'Rent Roll'!$T8),
IF('Rent Roll'!$S8='Data Validation'!$D$4,'Rent Roll'!$D8*'Rent Roll'!#REF!,
('Rent Roll'!$D8*'Rent Roll'!#REF!)+(SUM((MAX(--SUMIF($D$96:$D$98,'Data Validation'!$M$2,'Commercial Lease'!DF$96:DF$98)-'Rent Roll'!$V8,0)),
(MAX(-SUMIF('Monthly Cash Flow'!$F$2:$EG$2,'Commercial Lease'!DF$3,'Monthly Cash Flow'!$F$25:$EG$25)-'Rent Roll'!#REF!,0)),
(MAX(-SUMIF('Monthly Cash Flow'!$F$2:$EG$2,'Commercial Lease'!DF$3,'Monthly Cash Flow'!$F$26:$EG$36)-'Rent Roll'!#REF!,0)))*'Rent Roll'!$T8)))),"-"),"-")</f>
        <v>-</v>
      </c>
      <c r="DG42" s="227" t="str">
        <f>IF('Commercial Lease'!DG$4='Rent Roll'!$U8,
IF(OR(AND(DG$6&gt;'Rent Roll'!$K8,DG$6&lt;='Rent Roll'!$L8),AND(DG$6&gt;'Rent Roll'!$M22,DG$6&lt;='Rent Roll'!$N22)),
IF('Rent Roll'!$S8='Data Validation'!$D$2,-SUMIF('Monthly Cash Flow'!$F$2:$EG$2,'Commercial Lease'!DG$3,'Monthly Cash Flow'!$F$37:$EG$37)*'Rent Roll'!$T8,
IF('Rent Roll'!$S8='Data Validation'!$D$3,('Rent Roll'!$D8*'Rent Roll'!#REF!)+(MAX(-SUMIF($C$96:$C$98,'Data Validation'!$M$2,'Commercial Lease'!DG$96:DG$98)-'Rent Roll'!$V8,0)*'Rent Roll'!$T8),
IF('Rent Roll'!$S8='Data Validation'!$D$4,'Rent Roll'!$D8*'Rent Roll'!#REF!,
('Rent Roll'!$D8*'Rent Roll'!#REF!)+(SUM((MAX(--SUMIF($D$96:$D$98,'Data Validation'!$M$2,'Commercial Lease'!DG$96:DG$98)-'Rent Roll'!$V8,0)),
(MAX(-SUMIF('Monthly Cash Flow'!$F$2:$EG$2,'Commercial Lease'!DG$3,'Monthly Cash Flow'!$F$25:$EG$25)-'Rent Roll'!#REF!,0)),
(MAX(-SUMIF('Monthly Cash Flow'!$F$2:$EG$2,'Commercial Lease'!DG$3,'Monthly Cash Flow'!$F$26:$EG$36)-'Rent Roll'!#REF!,0)))*'Rent Roll'!$T8)))),"-"),"-")</f>
        <v>-</v>
      </c>
      <c r="DH42" s="227" t="str">
        <f>IF('Commercial Lease'!DH$4='Rent Roll'!$U8,
IF(OR(AND(DH$6&gt;'Rent Roll'!$K8,DH$6&lt;='Rent Roll'!$L8),AND(DH$6&gt;'Rent Roll'!$M22,DH$6&lt;='Rent Roll'!$N22)),
IF('Rent Roll'!$S8='Data Validation'!$D$2,-SUMIF('Monthly Cash Flow'!$F$2:$EG$2,'Commercial Lease'!DH$3,'Monthly Cash Flow'!$F$37:$EG$37)*'Rent Roll'!$T8,
IF('Rent Roll'!$S8='Data Validation'!$D$3,('Rent Roll'!$D8*'Rent Roll'!#REF!)+(MAX(-SUMIF($C$96:$C$98,'Data Validation'!$M$2,'Commercial Lease'!DH$96:DH$98)-'Rent Roll'!$V8,0)*'Rent Roll'!$T8),
IF('Rent Roll'!$S8='Data Validation'!$D$4,'Rent Roll'!$D8*'Rent Roll'!#REF!,
('Rent Roll'!$D8*'Rent Roll'!#REF!)+(SUM((MAX(--SUMIF($D$96:$D$98,'Data Validation'!$M$2,'Commercial Lease'!DH$96:DH$98)-'Rent Roll'!$V8,0)),
(MAX(-SUMIF('Monthly Cash Flow'!$F$2:$EG$2,'Commercial Lease'!DH$3,'Monthly Cash Flow'!$F$25:$EG$25)-'Rent Roll'!#REF!,0)),
(MAX(-SUMIF('Monthly Cash Flow'!$F$2:$EG$2,'Commercial Lease'!DH$3,'Monthly Cash Flow'!$F$26:$EG$36)-'Rent Roll'!#REF!,0)))*'Rent Roll'!$T8)))),"-"),"-")</f>
        <v>-</v>
      </c>
      <c r="DI42" s="227" t="str">
        <f>IF('Commercial Lease'!DI$4='Rent Roll'!$U8,
IF(OR(AND(DI$6&gt;'Rent Roll'!$K8,DI$6&lt;='Rent Roll'!$L8),AND(DI$6&gt;'Rent Roll'!$M22,DI$6&lt;='Rent Roll'!$N22)),
IF('Rent Roll'!$S8='Data Validation'!$D$2,-SUMIF('Monthly Cash Flow'!$F$2:$EG$2,'Commercial Lease'!DI$3,'Monthly Cash Flow'!$F$37:$EG$37)*'Rent Roll'!$T8,
IF('Rent Roll'!$S8='Data Validation'!$D$3,('Rent Roll'!$D8*'Rent Roll'!#REF!)+(MAX(-SUMIF($C$96:$C$98,'Data Validation'!$M$2,'Commercial Lease'!DI$96:DI$98)-'Rent Roll'!$V8,0)*'Rent Roll'!$T8),
IF('Rent Roll'!$S8='Data Validation'!$D$4,'Rent Roll'!$D8*'Rent Roll'!#REF!,
('Rent Roll'!$D8*'Rent Roll'!#REF!)+(SUM((MAX(--SUMIF($D$96:$D$98,'Data Validation'!$M$2,'Commercial Lease'!DI$96:DI$98)-'Rent Roll'!$V8,0)),
(MAX(-SUMIF('Monthly Cash Flow'!$F$2:$EG$2,'Commercial Lease'!DI$3,'Monthly Cash Flow'!$F$25:$EG$25)-'Rent Roll'!#REF!,0)),
(MAX(-SUMIF('Monthly Cash Flow'!$F$2:$EG$2,'Commercial Lease'!DI$3,'Monthly Cash Flow'!$F$26:$EG$36)-'Rent Roll'!#REF!,0)))*'Rent Roll'!$T8)))),"-"),"-")</f>
        <v>-</v>
      </c>
      <c r="DJ42" s="227" t="str">
        <f>IF('Commercial Lease'!DJ$4='Rent Roll'!$U8,
IF(OR(AND(DJ$6&gt;'Rent Roll'!$K8,DJ$6&lt;='Rent Roll'!$L8),AND(DJ$6&gt;'Rent Roll'!$M22,DJ$6&lt;='Rent Roll'!$N22)),
IF('Rent Roll'!$S8='Data Validation'!$D$2,-SUMIF('Monthly Cash Flow'!$F$2:$EG$2,'Commercial Lease'!DJ$3,'Monthly Cash Flow'!$F$37:$EG$37)*'Rent Roll'!$T8,
IF('Rent Roll'!$S8='Data Validation'!$D$3,('Rent Roll'!$D8*'Rent Roll'!#REF!)+(MAX(-SUMIF($C$96:$C$98,'Data Validation'!$M$2,'Commercial Lease'!DJ$96:DJ$98)-'Rent Roll'!$V8,0)*'Rent Roll'!$T8),
IF('Rent Roll'!$S8='Data Validation'!$D$4,'Rent Roll'!$D8*'Rent Roll'!#REF!,
('Rent Roll'!$D8*'Rent Roll'!#REF!)+(SUM((MAX(--SUMIF($D$96:$D$98,'Data Validation'!$M$2,'Commercial Lease'!DJ$96:DJ$98)-'Rent Roll'!$V8,0)),
(MAX(-SUMIF('Monthly Cash Flow'!$F$2:$EG$2,'Commercial Lease'!DJ$3,'Monthly Cash Flow'!$F$25:$EG$25)-'Rent Roll'!#REF!,0)),
(MAX(-SUMIF('Monthly Cash Flow'!$F$2:$EG$2,'Commercial Lease'!DJ$3,'Monthly Cash Flow'!$F$26:$EG$36)-'Rent Roll'!#REF!,0)))*'Rent Roll'!$T8)))),"-"),"-")</f>
        <v>-</v>
      </c>
      <c r="DK42" s="227" t="str">
        <f>IF('Commercial Lease'!DK$4='Rent Roll'!$U8,
IF(OR(AND(DK$6&gt;'Rent Roll'!$K8,DK$6&lt;='Rent Roll'!$L8),AND(DK$6&gt;'Rent Roll'!$M22,DK$6&lt;='Rent Roll'!$N22)),
IF('Rent Roll'!$S8='Data Validation'!$D$2,-SUMIF('Monthly Cash Flow'!$F$2:$EG$2,'Commercial Lease'!DK$3,'Monthly Cash Flow'!$F$37:$EG$37)*'Rent Roll'!$T8,
IF('Rent Roll'!$S8='Data Validation'!$D$3,('Rent Roll'!$D8*'Rent Roll'!#REF!)+(MAX(-SUMIF($C$96:$C$98,'Data Validation'!$M$2,'Commercial Lease'!DK$96:DK$98)-'Rent Roll'!$V8,0)*'Rent Roll'!$T8),
IF('Rent Roll'!$S8='Data Validation'!$D$4,'Rent Roll'!$D8*'Rent Roll'!#REF!,
('Rent Roll'!$D8*'Rent Roll'!#REF!)+(SUM((MAX(--SUMIF($D$96:$D$98,'Data Validation'!$M$2,'Commercial Lease'!DK$96:DK$98)-'Rent Roll'!$V8,0)),
(MAX(-SUMIF('Monthly Cash Flow'!$F$2:$EG$2,'Commercial Lease'!DK$3,'Monthly Cash Flow'!$F$25:$EG$25)-'Rent Roll'!#REF!,0)),
(MAX(-SUMIF('Monthly Cash Flow'!$F$2:$EG$2,'Commercial Lease'!DK$3,'Monthly Cash Flow'!$F$26:$EG$36)-'Rent Roll'!#REF!,0)))*'Rent Roll'!$T8)))),"-"),"-")</f>
        <v>-</v>
      </c>
      <c r="DL42" s="227" t="str">
        <f>IF('Commercial Lease'!DL$4='Rent Roll'!$U8,
IF(OR(AND(DL$6&gt;'Rent Roll'!$K8,DL$6&lt;='Rent Roll'!$L8),AND(DL$6&gt;'Rent Roll'!$M22,DL$6&lt;='Rent Roll'!$N22)),
IF('Rent Roll'!$S8='Data Validation'!$D$2,-SUMIF('Monthly Cash Flow'!$F$2:$EG$2,'Commercial Lease'!DL$3,'Monthly Cash Flow'!$F$37:$EG$37)*'Rent Roll'!$T8,
IF('Rent Roll'!$S8='Data Validation'!$D$3,('Rent Roll'!$D8*'Rent Roll'!#REF!)+(MAX(-SUMIF($C$96:$C$98,'Data Validation'!$M$2,'Commercial Lease'!DL$96:DL$98)-'Rent Roll'!$V8,0)*'Rent Roll'!$T8),
IF('Rent Roll'!$S8='Data Validation'!$D$4,'Rent Roll'!$D8*'Rent Roll'!#REF!,
('Rent Roll'!$D8*'Rent Roll'!#REF!)+(SUM((MAX(--SUMIF($D$96:$D$98,'Data Validation'!$M$2,'Commercial Lease'!DL$96:DL$98)-'Rent Roll'!$V8,0)),
(MAX(-SUMIF('Monthly Cash Flow'!$F$2:$EG$2,'Commercial Lease'!DL$3,'Monthly Cash Flow'!$F$25:$EG$25)-'Rent Roll'!#REF!,0)),
(MAX(-SUMIF('Monthly Cash Flow'!$F$2:$EG$2,'Commercial Lease'!DL$3,'Monthly Cash Flow'!$F$26:$EG$36)-'Rent Roll'!#REF!,0)))*'Rent Roll'!$T8)))),"-"),"-")</f>
        <v>-</v>
      </c>
      <c r="DM42" s="227" t="str">
        <f>IF('Commercial Lease'!DM$4='Rent Roll'!$U8,
IF(OR(AND(DM$6&gt;'Rent Roll'!$K8,DM$6&lt;='Rent Roll'!$L8),AND(DM$6&gt;'Rent Roll'!$M22,DM$6&lt;='Rent Roll'!$N22)),
IF('Rent Roll'!$S8='Data Validation'!$D$2,-SUMIF('Monthly Cash Flow'!$F$2:$EG$2,'Commercial Lease'!DM$3,'Monthly Cash Flow'!$F$37:$EG$37)*'Rent Roll'!$T8,
IF('Rent Roll'!$S8='Data Validation'!$D$3,('Rent Roll'!$D8*'Rent Roll'!#REF!)+(MAX(-SUMIF($C$96:$C$98,'Data Validation'!$M$2,'Commercial Lease'!DM$96:DM$98)-'Rent Roll'!$V8,0)*'Rent Roll'!$T8),
IF('Rent Roll'!$S8='Data Validation'!$D$4,'Rent Roll'!$D8*'Rent Roll'!#REF!,
('Rent Roll'!$D8*'Rent Roll'!#REF!)+(SUM((MAX(--SUMIF($D$96:$D$98,'Data Validation'!$M$2,'Commercial Lease'!DM$96:DM$98)-'Rent Roll'!$V8,0)),
(MAX(-SUMIF('Monthly Cash Flow'!$F$2:$EG$2,'Commercial Lease'!DM$3,'Monthly Cash Flow'!$F$25:$EG$25)-'Rent Roll'!#REF!,0)),
(MAX(-SUMIF('Monthly Cash Flow'!$F$2:$EG$2,'Commercial Lease'!DM$3,'Monthly Cash Flow'!$F$26:$EG$36)-'Rent Roll'!#REF!,0)))*'Rent Roll'!$T8)))),"-"),"-")</f>
        <v>-</v>
      </c>
      <c r="DN42" s="227" t="str">
        <f>IF('Commercial Lease'!DN$4='Rent Roll'!$U8,
IF(OR(AND(DN$6&gt;'Rent Roll'!$K8,DN$6&lt;='Rent Roll'!$L8),AND(DN$6&gt;'Rent Roll'!$M22,DN$6&lt;='Rent Roll'!$N22)),
IF('Rent Roll'!$S8='Data Validation'!$D$2,-SUMIF('Monthly Cash Flow'!$F$2:$EG$2,'Commercial Lease'!DN$3,'Monthly Cash Flow'!$F$37:$EG$37)*'Rent Roll'!$T8,
IF('Rent Roll'!$S8='Data Validation'!$D$3,('Rent Roll'!$D8*'Rent Roll'!#REF!)+(MAX(-SUMIF($C$96:$C$98,'Data Validation'!$M$2,'Commercial Lease'!DN$96:DN$98)-'Rent Roll'!$V8,0)*'Rent Roll'!$T8),
IF('Rent Roll'!$S8='Data Validation'!$D$4,'Rent Roll'!$D8*'Rent Roll'!#REF!,
('Rent Roll'!$D8*'Rent Roll'!#REF!)+(SUM((MAX(--SUMIF($D$96:$D$98,'Data Validation'!$M$2,'Commercial Lease'!DN$96:DN$98)-'Rent Roll'!$V8,0)),
(MAX(-SUMIF('Monthly Cash Flow'!$F$2:$EG$2,'Commercial Lease'!DN$3,'Monthly Cash Flow'!$F$25:$EG$25)-'Rent Roll'!#REF!,0)),
(MAX(-SUMIF('Monthly Cash Flow'!$F$2:$EG$2,'Commercial Lease'!DN$3,'Monthly Cash Flow'!$F$26:$EG$36)-'Rent Roll'!#REF!,0)))*'Rent Roll'!$T8)))),"-"),"-")</f>
        <v>-</v>
      </c>
      <c r="DO42" s="227" t="str">
        <f>IF('Commercial Lease'!DO$4='Rent Roll'!$U8,
IF(OR(AND(DO$6&gt;'Rent Roll'!$K8,DO$6&lt;='Rent Roll'!$L8),AND(DO$6&gt;'Rent Roll'!$M22,DO$6&lt;='Rent Roll'!$N22)),
IF('Rent Roll'!$S8='Data Validation'!$D$2,-SUMIF('Monthly Cash Flow'!$F$2:$EG$2,'Commercial Lease'!DO$3,'Monthly Cash Flow'!$F$37:$EG$37)*'Rent Roll'!$T8,
IF('Rent Roll'!$S8='Data Validation'!$D$3,('Rent Roll'!$D8*'Rent Roll'!#REF!)+(MAX(-SUMIF($C$96:$C$98,'Data Validation'!$M$2,'Commercial Lease'!DO$96:DO$98)-'Rent Roll'!$V8,0)*'Rent Roll'!$T8),
IF('Rent Roll'!$S8='Data Validation'!$D$4,'Rent Roll'!$D8*'Rent Roll'!#REF!,
('Rent Roll'!$D8*'Rent Roll'!#REF!)+(SUM((MAX(--SUMIF($D$96:$D$98,'Data Validation'!$M$2,'Commercial Lease'!DO$96:DO$98)-'Rent Roll'!$V8,0)),
(MAX(-SUMIF('Monthly Cash Flow'!$F$2:$EG$2,'Commercial Lease'!DO$3,'Monthly Cash Flow'!$F$25:$EG$25)-'Rent Roll'!#REF!,0)),
(MAX(-SUMIF('Monthly Cash Flow'!$F$2:$EG$2,'Commercial Lease'!DO$3,'Monthly Cash Flow'!$F$26:$EG$36)-'Rent Roll'!#REF!,0)))*'Rent Roll'!$T8)))),"-"),"-")</f>
        <v>-</v>
      </c>
      <c r="DP42" s="227" t="str">
        <f>IF('Commercial Lease'!DP$4='Rent Roll'!$U8,
IF(OR(AND(DP$6&gt;'Rent Roll'!$K8,DP$6&lt;='Rent Roll'!$L8),AND(DP$6&gt;'Rent Roll'!$M22,DP$6&lt;='Rent Roll'!$N22)),
IF('Rent Roll'!$S8='Data Validation'!$D$2,-SUMIF('Monthly Cash Flow'!$F$2:$EG$2,'Commercial Lease'!DP$3,'Monthly Cash Flow'!$F$37:$EG$37)*'Rent Roll'!$T8,
IF('Rent Roll'!$S8='Data Validation'!$D$3,('Rent Roll'!$D8*'Rent Roll'!#REF!)+(MAX(-SUMIF($C$96:$C$98,'Data Validation'!$M$2,'Commercial Lease'!DP$96:DP$98)-'Rent Roll'!$V8,0)*'Rent Roll'!$T8),
IF('Rent Roll'!$S8='Data Validation'!$D$4,'Rent Roll'!$D8*'Rent Roll'!#REF!,
('Rent Roll'!$D8*'Rent Roll'!#REF!)+(SUM((MAX(--SUMIF($D$96:$D$98,'Data Validation'!$M$2,'Commercial Lease'!DP$96:DP$98)-'Rent Roll'!$V8,0)),
(MAX(-SUMIF('Monthly Cash Flow'!$F$2:$EG$2,'Commercial Lease'!DP$3,'Monthly Cash Flow'!$F$25:$EG$25)-'Rent Roll'!#REF!,0)),
(MAX(-SUMIF('Monthly Cash Flow'!$F$2:$EG$2,'Commercial Lease'!DP$3,'Monthly Cash Flow'!$F$26:$EG$36)-'Rent Roll'!#REF!,0)))*'Rent Roll'!$T8)))),"-"),"-")</f>
        <v>-</v>
      </c>
      <c r="DQ42" s="227" t="str">
        <f>IF('Commercial Lease'!DQ$4='Rent Roll'!$U8,
IF(OR(AND(DQ$6&gt;'Rent Roll'!$K8,DQ$6&lt;='Rent Roll'!$L8),AND(DQ$6&gt;'Rent Roll'!$M22,DQ$6&lt;='Rent Roll'!$N22)),
IF('Rent Roll'!$S8='Data Validation'!$D$2,-SUMIF('Monthly Cash Flow'!$F$2:$EG$2,'Commercial Lease'!DQ$3,'Monthly Cash Flow'!$F$37:$EG$37)*'Rent Roll'!$T8,
IF('Rent Roll'!$S8='Data Validation'!$D$3,('Rent Roll'!$D8*'Rent Roll'!#REF!)+(MAX(-SUMIF($C$96:$C$98,'Data Validation'!$M$2,'Commercial Lease'!DQ$96:DQ$98)-'Rent Roll'!$V8,0)*'Rent Roll'!$T8),
IF('Rent Roll'!$S8='Data Validation'!$D$4,'Rent Roll'!$D8*'Rent Roll'!#REF!,
('Rent Roll'!$D8*'Rent Roll'!#REF!)+(SUM((MAX(--SUMIF($D$96:$D$98,'Data Validation'!$M$2,'Commercial Lease'!DQ$96:DQ$98)-'Rent Roll'!$V8,0)),
(MAX(-SUMIF('Monthly Cash Flow'!$F$2:$EG$2,'Commercial Lease'!DQ$3,'Monthly Cash Flow'!$F$25:$EG$25)-'Rent Roll'!#REF!,0)),
(MAX(-SUMIF('Monthly Cash Flow'!$F$2:$EG$2,'Commercial Lease'!DQ$3,'Monthly Cash Flow'!$F$26:$EG$36)-'Rent Roll'!#REF!,0)))*'Rent Roll'!$T8)))),"-"),"-")</f>
        <v>-</v>
      </c>
      <c r="DR42" s="227" t="str">
        <f>IF('Commercial Lease'!DR$4='Rent Roll'!$U8,
IF(OR(AND(DR$6&gt;'Rent Roll'!$K8,DR$6&lt;='Rent Roll'!$L8),AND(DR$6&gt;'Rent Roll'!$M22,DR$6&lt;='Rent Roll'!$N22)),
IF('Rent Roll'!$S8='Data Validation'!$D$2,-SUMIF('Monthly Cash Flow'!$F$2:$EG$2,'Commercial Lease'!DR$3,'Monthly Cash Flow'!$F$37:$EG$37)*'Rent Roll'!$T8,
IF('Rent Roll'!$S8='Data Validation'!$D$3,('Rent Roll'!$D8*'Rent Roll'!#REF!)+(MAX(-SUMIF($C$96:$C$98,'Data Validation'!$M$2,'Commercial Lease'!DR$96:DR$98)-'Rent Roll'!$V8,0)*'Rent Roll'!$T8),
IF('Rent Roll'!$S8='Data Validation'!$D$4,'Rent Roll'!$D8*'Rent Roll'!#REF!,
('Rent Roll'!$D8*'Rent Roll'!#REF!)+(SUM((MAX(--SUMIF($D$96:$D$98,'Data Validation'!$M$2,'Commercial Lease'!DR$96:DR$98)-'Rent Roll'!$V8,0)),
(MAX(-SUMIF('Monthly Cash Flow'!$F$2:$EG$2,'Commercial Lease'!DR$3,'Monthly Cash Flow'!$F$25:$EG$25)-'Rent Roll'!#REF!,0)),
(MAX(-SUMIF('Monthly Cash Flow'!$F$2:$EG$2,'Commercial Lease'!DR$3,'Monthly Cash Flow'!$F$26:$EG$36)-'Rent Roll'!#REF!,0)))*'Rent Roll'!$T8)))),"-"),"-")</f>
        <v>-</v>
      </c>
      <c r="DS42" s="227" t="str">
        <f>IF('Commercial Lease'!DS$4='Rent Roll'!$U8,
IF(OR(AND(DS$6&gt;'Rent Roll'!$K8,DS$6&lt;='Rent Roll'!$L8),AND(DS$6&gt;'Rent Roll'!$M22,DS$6&lt;='Rent Roll'!$N22)),
IF('Rent Roll'!$S8='Data Validation'!$D$2,-SUMIF('Monthly Cash Flow'!$F$2:$EG$2,'Commercial Lease'!DS$3,'Monthly Cash Flow'!$F$37:$EG$37)*'Rent Roll'!$T8,
IF('Rent Roll'!$S8='Data Validation'!$D$3,('Rent Roll'!$D8*'Rent Roll'!#REF!)+(MAX(-SUMIF($C$96:$C$98,'Data Validation'!$M$2,'Commercial Lease'!DS$96:DS$98)-'Rent Roll'!$V8,0)*'Rent Roll'!$T8),
IF('Rent Roll'!$S8='Data Validation'!$D$4,'Rent Roll'!$D8*'Rent Roll'!#REF!,
('Rent Roll'!$D8*'Rent Roll'!#REF!)+(SUM((MAX(--SUMIF($D$96:$D$98,'Data Validation'!$M$2,'Commercial Lease'!DS$96:DS$98)-'Rent Roll'!$V8,0)),
(MAX(-SUMIF('Monthly Cash Flow'!$F$2:$EG$2,'Commercial Lease'!DS$3,'Monthly Cash Flow'!$F$25:$EG$25)-'Rent Roll'!#REF!,0)),
(MAX(-SUMIF('Monthly Cash Flow'!$F$2:$EG$2,'Commercial Lease'!DS$3,'Monthly Cash Flow'!$F$26:$EG$36)-'Rent Roll'!#REF!,0)))*'Rent Roll'!$T8)))),"-"),"-")</f>
        <v>-</v>
      </c>
      <c r="DT42" s="227" t="str">
        <f>IF('Commercial Lease'!DT$4='Rent Roll'!$U8,
IF(OR(AND(DT$6&gt;'Rent Roll'!$K8,DT$6&lt;='Rent Roll'!$L8),AND(DT$6&gt;'Rent Roll'!$M22,DT$6&lt;='Rent Roll'!$N22)),
IF('Rent Roll'!$S8='Data Validation'!$D$2,-SUMIF('Monthly Cash Flow'!$F$2:$EG$2,'Commercial Lease'!DT$3,'Monthly Cash Flow'!$F$37:$EG$37)*'Rent Roll'!$T8,
IF('Rent Roll'!$S8='Data Validation'!$D$3,('Rent Roll'!$D8*'Rent Roll'!#REF!)+(MAX(-SUMIF($C$96:$C$98,'Data Validation'!$M$2,'Commercial Lease'!DT$96:DT$98)-'Rent Roll'!$V8,0)*'Rent Roll'!$T8),
IF('Rent Roll'!$S8='Data Validation'!$D$4,'Rent Roll'!$D8*'Rent Roll'!#REF!,
('Rent Roll'!$D8*'Rent Roll'!#REF!)+(SUM((MAX(--SUMIF($D$96:$D$98,'Data Validation'!$M$2,'Commercial Lease'!DT$96:DT$98)-'Rent Roll'!$V8,0)),
(MAX(-SUMIF('Monthly Cash Flow'!$F$2:$EG$2,'Commercial Lease'!DT$3,'Monthly Cash Flow'!$F$25:$EG$25)-'Rent Roll'!#REF!,0)),
(MAX(-SUMIF('Monthly Cash Flow'!$F$2:$EG$2,'Commercial Lease'!DT$3,'Monthly Cash Flow'!$F$26:$EG$36)-'Rent Roll'!#REF!,0)))*'Rent Roll'!$T8)))),"-"),"-")</f>
        <v>-</v>
      </c>
      <c r="DU42" s="227" t="str">
        <f>IF('Commercial Lease'!DU$4='Rent Roll'!$U8,
IF(OR(AND(DU$6&gt;'Rent Roll'!$K8,DU$6&lt;='Rent Roll'!$L8),AND(DU$6&gt;'Rent Roll'!$M22,DU$6&lt;='Rent Roll'!$N22)),
IF('Rent Roll'!$S8='Data Validation'!$D$2,-SUMIF('Monthly Cash Flow'!$F$2:$EG$2,'Commercial Lease'!DU$3,'Monthly Cash Flow'!$F$37:$EG$37)*'Rent Roll'!$T8,
IF('Rent Roll'!$S8='Data Validation'!$D$3,('Rent Roll'!$D8*'Rent Roll'!#REF!)+(MAX(-SUMIF($C$96:$C$98,'Data Validation'!$M$2,'Commercial Lease'!DU$96:DU$98)-'Rent Roll'!$V8,0)*'Rent Roll'!$T8),
IF('Rent Roll'!$S8='Data Validation'!$D$4,'Rent Roll'!$D8*'Rent Roll'!#REF!,
('Rent Roll'!$D8*'Rent Roll'!#REF!)+(SUM((MAX(--SUMIF($D$96:$D$98,'Data Validation'!$M$2,'Commercial Lease'!DU$96:DU$98)-'Rent Roll'!$V8,0)),
(MAX(-SUMIF('Monthly Cash Flow'!$F$2:$EG$2,'Commercial Lease'!DU$3,'Monthly Cash Flow'!$F$25:$EG$25)-'Rent Roll'!#REF!,0)),
(MAX(-SUMIF('Monthly Cash Flow'!$F$2:$EG$2,'Commercial Lease'!DU$3,'Monthly Cash Flow'!$F$26:$EG$36)-'Rent Roll'!#REF!,0)))*'Rent Roll'!$T8)))),"-"),"-")</f>
        <v>-</v>
      </c>
      <c r="DV42" s="227" t="str">
        <f>IF('Commercial Lease'!DV$4='Rent Roll'!$U8,
IF(OR(AND(DV$6&gt;'Rent Roll'!$K8,DV$6&lt;='Rent Roll'!$L8),AND(DV$6&gt;'Rent Roll'!$M22,DV$6&lt;='Rent Roll'!$N22)),
IF('Rent Roll'!$S8='Data Validation'!$D$2,-SUMIF('Monthly Cash Flow'!$F$2:$EG$2,'Commercial Lease'!DV$3,'Monthly Cash Flow'!$F$37:$EG$37)*'Rent Roll'!$T8,
IF('Rent Roll'!$S8='Data Validation'!$D$3,('Rent Roll'!$D8*'Rent Roll'!#REF!)+(MAX(-SUMIF($C$96:$C$98,'Data Validation'!$M$2,'Commercial Lease'!DV$96:DV$98)-'Rent Roll'!$V8,0)*'Rent Roll'!$T8),
IF('Rent Roll'!$S8='Data Validation'!$D$4,'Rent Roll'!$D8*'Rent Roll'!#REF!,
('Rent Roll'!$D8*'Rent Roll'!#REF!)+(SUM((MAX(--SUMIF($D$96:$D$98,'Data Validation'!$M$2,'Commercial Lease'!DV$96:DV$98)-'Rent Roll'!$V8,0)),
(MAX(-SUMIF('Monthly Cash Flow'!$F$2:$EG$2,'Commercial Lease'!DV$3,'Monthly Cash Flow'!$F$25:$EG$25)-'Rent Roll'!#REF!,0)),
(MAX(-SUMIF('Monthly Cash Flow'!$F$2:$EG$2,'Commercial Lease'!DV$3,'Monthly Cash Flow'!$F$26:$EG$36)-'Rent Roll'!#REF!,0)))*'Rent Roll'!$T8)))),"-"),"-")</f>
        <v>-</v>
      </c>
      <c r="DW42" s="227" t="str">
        <f>IF('Commercial Lease'!DW$4='Rent Roll'!$U8,
IF(OR(AND(DW$6&gt;'Rent Roll'!$K8,DW$6&lt;='Rent Roll'!$L8),AND(DW$6&gt;'Rent Roll'!$M22,DW$6&lt;='Rent Roll'!$N22)),
IF('Rent Roll'!$S8='Data Validation'!$D$2,-SUMIF('Monthly Cash Flow'!$F$2:$EG$2,'Commercial Lease'!DW$3,'Monthly Cash Flow'!$F$37:$EG$37)*'Rent Roll'!$T8,
IF('Rent Roll'!$S8='Data Validation'!$D$3,('Rent Roll'!$D8*'Rent Roll'!#REF!)+(MAX(-SUMIF($C$96:$C$98,'Data Validation'!$M$2,'Commercial Lease'!DW$96:DW$98)-'Rent Roll'!$V8,0)*'Rent Roll'!$T8),
IF('Rent Roll'!$S8='Data Validation'!$D$4,'Rent Roll'!$D8*'Rent Roll'!#REF!,
('Rent Roll'!$D8*'Rent Roll'!#REF!)+(SUM((MAX(--SUMIF($D$96:$D$98,'Data Validation'!$M$2,'Commercial Lease'!DW$96:DW$98)-'Rent Roll'!$V8,0)),
(MAX(-SUMIF('Monthly Cash Flow'!$F$2:$EG$2,'Commercial Lease'!DW$3,'Monthly Cash Flow'!$F$25:$EG$25)-'Rent Roll'!#REF!,0)),
(MAX(-SUMIF('Monthly Cash Flow'!$F$2:$EG$2,'Commercial Lease'!DW$3,'Monthly Cash Flow'!$F$26:$EG$36)-'Rent Roll'!#REF!,0)))*'Rent Roll'!$T8)))),"-"),"-")</f>
        <v>-</v>
      </c>
      <c r="DX42" s="227" t="str">
        <f>IF('Commercial Lease'!DX$4='Rent Roll'!$U8,
IF(OR(AND(DX$6&gt;'Rent Roll'!$K8,DX$6&lt;='Rent Roll'!$L8),AND(DX$6&gt;'Rent Roll'!$M22,DX$6&lt;='Rent Roll'!$N22)),
IF('Rent Roll'!$S8='Data Validation'!$D$2,-SUMIF('Monthly Cash Flow'!$F$2:$EG$2,'Commercial Lease'!DX$3,'Monthly Cash Flow'!$F$37:$EG$37)*'Rent Roll'!$T8,
IF('Rent Roll'!$S8='Data Validation'!$D$3,('Rent Roll'!$D8*'Rent Roll'!#REF!)+(MAX(-SUMIF($C$96:$C$98,'Data Validation'!$M$2,'Commercial Lease'!DX$96:DX$98)-'Rent Roll'!$V8,0)*'Rent Roll'!$T8),
IF('Rent Roll'!$S8='Data Validation'!$D$4,'Rent Roll'!$D8*'Rent Roll'!#REF!,
('Rent Roll'!$D8*'Rent Roll'!#REF!)+(SUM((MAX(--SUMIF($D$96:$D$98,'Data Validation'!$M$2,'Commercial Lease'!DX$96:DX$98)-'Rent Roll'!$V8,0)),
(MAX(-SUMIF('Monthly Cash Flow'!$F$2:$EG$2,'Commercial Lease'!DX$3,'Monthly Cash Flow'!$F$25:$EG$25)-'Rent Roll'!#REF!,0)),
(MAX(-SUMIF('Monthly Cash Flow'!$F$2:$EG$2,'Commercial Lease'!DX$3,'Monthly Cash Flow'!$F$26:$EG$36)-'Rent Roll'!#REF!,0)))*'Rent Roll'!$T8)))),"-"),"-")</f>
        <v>-</v>
      </c>
      <c r="DY42" s="227" t="str">
        <f>IF('Commercial Lease'!DY$4='Rent Roll'!$U8,
IF(OR(AND(DY$6&gt;'Rent Roll'!$K8,DY$6&lt;='Rent Roll'!$L8),AND(DY$6&gt;'Rent Roll'!$M22,DY$6&lt;='Rent Roll'!$N22)),
IF('Rent Roll'!$S8='Data Validation'!$D$2,-SUMIF('Monthly Cash Flow'!$F$2:$EG$2,'Commercial Lease'!DY$3,'Monthly Cash Flow'!$F$37:$EG$37)*'Rent Roll'!$T8,
IF('Rent Roll'!$S8='Data Validation'!$D$3,('Rent Roll'!$D8*'Rent Roll'!#REF!)+(MAX(-SUMIF($C$96:$C$98,'Data Validation'!$M$2,'Commercial Lease'!DY$96:DY$98)-'Rent Roll'!$V8,0)*'Rent Roll'!$T8),
IF('Rent Roll'!$S8='Data Validation'!$D$4,'Rent Roll'!$D8*'Rent Roll'!#REF!,
('Rent Roll'!$D8*'Rent Roll'!#REF!)+(SUM((MAX(--SUMIF($D$96:$D$98,'Data Validation'!$M$2,'Commercial Lease'!DY$96:DY$98)-'Rent Roll'!$V8,0)),
(MAX(-SUMIF('Monthly Cash Flow'!$F$2:$EG$2,'Commercial Lease'!DY$3,'Monthly Cash Flow'!$F$25:$EG$25)-'Rent Roll'!#REF!,0)),
(MAX(-SUMIF('Monthly Cash Flow'!$F$2:$EG$2,'Commercial Lease'!DY$3,'Monthly Cash Flow'!$F$26:$EG$36)-'Rent Roll'!#REF!,0)))*'Rent Roll'!$T8)))),"-"),"-")</f>
        <v>-</v>
      </c>
      <c r="DZ42" s="227" t="str">
        <f>IF('Commercial Lease'!DZ$4='Rent Roll'!$U8,
IF(OR(AND(DZ$6&gt;'Rent Roll'!$K8,DZ$6&lt;='Rent Roll'!$L8),AND(DZ$6&gt;'Rent Roll'!$M22,DZ$6&lt;='Rent Roll'!$N22)),
IF('Rent Roll'!$S8='Data Validation'!$D$2,-SUMIF('Monthly Cash Flow'!$F$2:$EG$2,'Commercial Lease'!DZ$3,'Monthly Cash Flow'!$F$37:$EG$37)*'Rent Roll'!$T8,
IF('Rent Roll'!$S8='Data Validation'!$D$3,('Rent Roll'!$D8*'Rent Roll'!#REF!)+(MAX(-SUMIF($C$96:$C$98,'Data Validation'!$M$2,'Commercial Lease'!DZ$96:DZ$98)-'Rent Roll'!$V8,0)*'Rent Roll'!$T8),
IF('Rent Roll'!$S8='Data Validation'!$D$4,'Rent Roll'!$D8*'Rent Roll'!#REF!,
('Rent Roll'!$D8*'Rent Roll'!#REF!)+(SUM((MAX(--SUMIF($D$96:$D$98,'Data Validation'!$M$2,'Commercial Lease'!DZ$96:DZ$98)-'Rent Roll'!$V8,0)),
(MAX(-SUMIF('Monthly Cash Flow'!$F$2:$EG$2,'Commercial Lease'!DZ$3,'Monthly Cash Flow'!$F$25:$EG$25)-'Rent Roll'!#REF!,0)),
(MAX(-SUMIF('Monthly Cash Flow'!$F$2:$EG$2,'Commercial Lease'!DZ$3,'Monthly Cash Flow'!$F$26:$EG$36)-'Rent Roll'!#REF!,0)))*'Rent Roll'!$T8)))),"-"),"-")</f>
        <v>-</v>
      </c>
      <c r="EA42" s="227" t="str">
        <f>IF('Commercial Lease'!EA$4='Rent Roll'!$U8,
IF(OR(AND(EA$6&gt;'Rent Roll'!$K8,EA$6&lt;='Rent Roll'!$L8),AND(EA$6&gt;'Rent Roll'!$M22,EA$6&lt;='Rent Roll'!$N22)),
IF('Rent Roll'!$S8='Data Validation'!$D$2,-SUMIF('Monthly Cash Flow'!$F$2:$EG$2,'Commercial Lease'!EA$3,'Monthly Cash Flow'!$F$37:$EG$37)*'Rent Roll'!$T8,
IF('Rent Roll'!$S8='Data Validation'!$D$3,('Rent Roll'!$D8*'Rent Roll'!#REF!)+(MAX(-SUMIF($C$96:$C$98,'Data Validation'!$M$2,'Commercial Lease'!EA$96:EA$98)-'Rent Roll'!$V8,0)*'Rent Roll'!$T8),
IF('Rent Roll'!$S8='Data Validation'!$D$4,'Rent Roll'!$D8*'Rent Roll'!#REF!,
('Rent Roll'!$D8*'Rent Roll'!#REF!)+(SUM((MAX(--SUMIF($D$96:$D$98,'Data Validation'!$M$2,'Commercial Lease'!EA$96:EA$98)-'Rent Roll'!$V8,0)),
(MAX(-SUMIF('Monthly Cash Flow'!$F$2:$EG$2,'Commercial Lease'!EA$3,'Monthly Cash Flow'!$F$25:$EG$25)-'Rent Roll'!#REF!,0)),
(MAX(-SUMIF('Monthly Cash Flow'!$F$2:$EG$2,'Commercial Lease'!EA$3,'Monthly Cash Flow'!$F$26:$EG$36)-'Rent Roll'!#REF!,0)))*'Rent Roll'!$T8)))),"-"),"-")</f>
        <v>-</v>
      </c>
      <c r="EB42" s="227" t="str">
        <f>IF('Commercial Lease'!EB$4='Rent Roll'!$U8,
IF(OR(AND(EB$6&gt;'Rent Roll'!$K8,EB$6&lt;='Rent Roll'!$L8),AND(EB$6&gt;'Rent Roll'!$M22,EB$6&lt;='Rent Roll'!$N22)),
IF('Rent Roll'!$S8='Data Validation'!$D$2,-SUMIF('Monthly Cash Flow'!$F$2:$EG$2,'Commercial Lease'!EB$3,'Monthly Cash Flow'!$F$37:$EG$37)*'Rent Roll'!$T8,
IF('Rent Roll'!$S8='Data Validation'!$D$3,('Rent Roll'!$D8*'Rent Roll'!#REF!)+(MAX(-SUMIF($C$96:$C$98,'Data Validation'!$M$2,'Commercial Lease'!EB$96:EB$98)-'Rent Roll'!$V8,0)*'Rent Roll'!$T8),
IF('Rent Roll'!$S8='Data Validation'!$D$4,'Rent Roll'!$D8*'Rent Roll'!#REF!,
('Rent Roll'!$D8*'Rent Roll'!#REF!)+(SUM((MAX(--SUMIF($D$96:$D$98,'Data Validation'!$M$2,'Commercial Lease'!EB$96:EB$98)-'Rent Roll'!$V8,0)),
(MAX(-SUMIF('Monthly Cash Flow'!$F$2:$EG$2,'Commercial Lease'!EB$3,'Monthly Cash Flow'!$F$25:$EG$25)-'Rent Roll'!#REF!,0)),
(MAX(-SUMIF('Monthly Cash Flow'!$F$2:$EG$2,'Commercial Lease'!EB$3,'Monthly Cash Flow'!$F$26:$EG$36)-'Rent Roll'!#REF!,0)))*'Rent Roll'!$T8)))),"-"),"-")</f>
        <v>-</v>
      </c>
      <c r="EC42" s="227" t="str">
        <f>IF('Commercial Lease'!EC$4='Rent Roll'!$U8,
IF(OR(AND(EC$6&gt;'Rent Roll'!$K8,EC$6&lt;='Rent Roll'!$L8),AND(EC$6&gt;'Rent Roll'!$M22,EC$6&lt;='Rent Roll'!$N22)),
IF('Rent Roll'!$S8='Data Validation'!$D$2,-SUMIF('Monthly Cash Flow'!$F$2:$EG$2,'Commercial Lease'!EC$3,'Monthly Cash Flow'!$F$37:$EG$37)*'Rent Roll'!$T8,
IF('Rent Roll'!$S8='Data Validation'!$D$3,('Rent Roll'!$D8*'Rent Roll'!#REF!)+(MAX(-SUMIF($C$96:$C$98,'Data Validation'!$M$2,'Commercial Lease'!EC$96:EC$98)-'Rent Roll'!$V8,0)*'Rent Roll'!$T8),
IF('Rent Roll'!$S8='Data Validation'!$D$4,'Rent Roll'!$D8*'Rent Roll'!#REF!,
('Rent Roll'!$D8*'Rent Roll'!#REF!)+(SUM((MAX(--SUMIF($D$96:$D$98,'Data Validation'!$M$2,'Commercial Lease'!EC$96:EC$98)-'Rent Roll'!$V8,0)),
(MAX(-SUMIF('Monthly Cash Flow'!$F$2:$EG$2,'Commercial Lease'!EC$3,'Monthly Cash Flow'!$F$25:$EG$25)-'Rent Roll'!#REF!,0)),
(MAX(-SUMIF('Monthly Cash Flow'!$F$2:$EG$2,'Commercial Lease'!EC$3,'Monthly Cash Flow'!$F$26:$EG$36)-'Rent Roll'!#REF!,0)))*'Rent Roll'!$T8)))),"-"),"-")</f>
        <v>-</v>
      </c>
      <c r="ED42" s="227" t="str">
        <f>IF('Commercial Lease'!ED$4='Rent Roll'!$U8,
IF(OR(AND(ED$6&gt;'Rent Roll'!$K8,ED$6&lt;='Rent Roll'!$L8),AND(ED$6&gt;'Rent Roll'!$M22,ED$6&lt;='Rent Roll'!$N22)),
IF('Rent Roll'!$S8='Data Validation'!$D$2,-SUMIF('Monthly Cash Flow'!$F$2:$EG$2,'Commercial Lease'!ED$3,'Monthly Cash Flow'!$F$37:$EG$37)*'Rent Roll'!$T8,
IF('Rent Roll'!$S8='Data Validation'!$D$3,('Rent Roll'!$D8*'Rent Roll'!#REF!)+(MAX(-SUMIF($C$96:$C$98,'Data Validation'!$M$2,'Commercial Lease'!ED$96:ED$98)-'Rent Roll'!$V8,0)*'Rent Roll'!$T8),
IF('Rent Roll'!$S8='Data Validation'!$D$4,'Rent Roll'!$D8*'Rent Roll'!#REF!,
('Rent Roll'!$D8*'Rent Roll'!#REF!)+(SUM((MAX(--SUMIF($D$96:$D$98,'Data Validation'!$M$2,'Commercial Lease'!ED$96:ED$98)-'Rent Roll'!$V8,0)),
(MAX(-SUMIF('Monthly Cash Flow'!$F$2:$EG$2,'Commercial Lease'!ED$3,'Monthly Cash Flow'!$F$25:$EG$25)-'Rent Roll'!#REF!,0)),
(MAX(-SUMIF('Monthly Cash Flow'!$F$2:$EG$2,'Commercial Lease'!ED$3,'Monthly Cash Flow'!$F$26:$EG$36)-'Rent Roll'!#REF!,0)))*'Rent Roll'!$T8)))),"-"),"-")</f>
        <v>-</v>
      </c>
      <c r="EE42" s="227" t="str">
        <f>IF('Commercial Lease'!EE$4='Rent Roll'!$U8,
IF(OR(AND(EE$6&gt;'Rent Roll'!$K8,EE$6&lt;='Rent Roll'!$L8),AND(EE$6&gt;'Rent Roll'!$M22,EE$6&lt;='Rent Roll'!$N22)),
IF('Rent Roll'!$S8='Data Validation'!$D$2,-SUMIF('Monthly Cash Flow'!$F$2:$EG$2,'Commercial Lease'!EE$3,'Monthly Cash Flow'!$F$37:$EG$37)*'Rent Roll'!$T8,
IF('Rent Roll'!$S8='Data Validation'!$D$3,('Rent Roll'!$D8*'Rent Roll'!#REF!)+(MAX(-SUMIF($C$96:$C$98,'Data Validation'!$M$2,'Commercial Lease'!EE$96:EE$98)-'Rent Roll'!$V8,0)*'Rent Roll'!$T8),
IF('Rent Roll'!$S8='Data Validation'!$D$4,'Rent Roll'!$D8*'Rent Roll'!#REF!,
('Rent Roll'!$D8*'Rent Roll'!#REF!)+(SUM((MAX(--SUMIF($D$96:$D$98,'Data Validation'!$M$2,'Commercial Lease'!EE$96:EE$98)-'Rent Roll'!$V8,0)),
(MAX(-SUMIF('Monthly Cash Flow'!$F$2:$EG$2,'Commercial Lease'!EE$3,'Monthly Cash Flow'!$F$25:$EG$25)-'Rent Roll'!#REF!,0)),
(MAX(-SUMIF('Monthly Cash Flow'!$F$2:$EG$2,'Commercial Lease'!EE$3,'Monthly Cash Flow'!$F$26:$EG$36)-'Rent Roll'!#REF!,0)))*'Rent Roll'!$T8)))),"-"),"-")</f>
        <v>-</v>
      </c>
      <c r="EF42" s="227" t="str">
        <f>IF('Commercial Lease'!EF$4='Rent Roll'!$U8,
IF(OR(AND(EF$6&gt;'Rent Roll'!$K8,EF$6&lt;='Rent Roll'!$L8),AND(EF$6&gt;'Rent Roll'!$M22,EF$6&lt;='Rent Roll'!$N22)),
IF('Rent Roll'!$S8='Data Validation'!$D$2,-SUMIF('Monthly Cash Flow'!$F$2:$EG$2,'Commercial Lease'!EF$3,'Monthly Cash Flow'!$F$37:$EG$37)*'Rent Roll'!$T8,
IF('Rent Roll'!$S8='Data Validation'!$D$3,('Rent Roll'!$D8*'Rent Roll'!#REF!)+(MAX(-SUMIF($C$96:$C$98,'Data Validation'!$M$2,'Commercial Lease'!EF$96:EF$98)-'Rent Roll'!$V8,0)*'Rent Roll'!$T8),
IF('Rent Roll'!$S8='Data Validation'!$D$4,'Rent Roll'!$D8*'Rent Roll'!#REF!,
('Rent Roll'!$D8*'Rent Roll'!#REF!)+(SUM((MAX(--SUMIF($D$96:$D$98,'Data Validation'!$M$2,'Commercial Lease'!EF$96:EF$98)-'Rent Roll'!$V8,0)),
(MAX(-SUMIF('Monthly Cash Flow'!$F$2:$EG$2,'Commercial Lease'!EF$3,'Monthly Cash Flow'!$F$25:$EG$25)-'Rent Roll'!#REF!,0)),
(MAX(-SUMIF('Monthly Cash Flow'!$F$2:$EG$2,'Commercial Lease'!EF$3,'Monthly Cash Flow'!$F$26:$EG$36)-'Rent Roll'!#REF!,0)))*'Rent Roll'!$T8)))),"-"),"-")</f>
        <v>-</v>
      </c>
      <c r="EG42" s="224" t="str">
        <f>IF('Commercial Lease'!EG$4='Rent Roll'!$U8,
IF(OR(AND(EG$6&gt;'Rent Roll'!$K8,EG$6&lt;='Rent Roll'!$L8),AND(EG$6&gt;'Rent Roll'!$M22,EG$6&lt;='Rent Roll'!$N22)),
IF('Rent Roll'!$S8='Data Validation'!$D$2,-SUMIF('Monthly Cash Flow'!$F$2:$EG$2,'Commercial Lease'!EG$3,'Monthly Cash Flow'!$F$37:$EG$37)*'Rent Roll'!$T8,
IF('Rent Roll'!$S8='Data Validation'!$D$3,('Rent Roll'!$D8*'Rent Roll'!#REF!)+(MAX(-SUMIF($C$96:$C$98,'Data Validation'!$M$2,'Commercial Lease'!EG$96:EG$98)-'Rent Roll'!$V8,0)*'Rent Roll'!$T8),
IF('Rent Roll'!$S8='Data Validation'!$D$4,'Rent Roll'!$D8*'Rent Roll'!#REF!,
('Rent Roll'!$D8*'Rent Roll'!#REF!)+(SUM((MAX(--SUMIF($D$96:$D$98,'Data Validation'!$M$2,'Commercial Lease'!EG$96:EG$98)-'Rent Roll'!$V8,0)),
(MAX(-SUMIF('Monthly Cash Flow'!$F$2:$EG$2,'Commercial Lease'!EG$3,'Monthly Cash Flow'!$F$25:$EG$25)-'Rent Roll'!#REF!,0)),
(MAX(-SUMIF('Monthly Cash Flow'!$F$2:$EG$2,'Commercial Lease'!EG$3,'Monthly Cash Flow'!$F$26:$EG$36)-'Rent Roll'!#REF!,0)))*'Rent Roll'!$T8)))),"-"),"-")</f>
        <v>-</v>
      </c>
      <c r="EH42" s="277" t="s">
        <v>106</v>
      </c>
    </row>
    <row r="43" spans="2:138" ht="15" x14ac:dyDescent="0.25">
      <c r="B43" s="735"/>
      <c r="C43" s="736"/>
      <c r="D43" s="737" t="str">
        <f>CONCATENATE('Rent Roll'!B9&amp;" - "&amp;'Rent Roll'!C9)</f>
        <v xml:space="preserve"> - </v>
      </c>
      <c r="E43" s="21">
        <f t="shared" si="36"/>
        <v>0</v>
      </c>
      <c r="F43" s="227" t="str">
        <f>IF('Commercial Lease'!F$4='Rent Roll'!$U9,
IF(OR(AND(F$6&gt;'Rent Roll'!$K9,F$6&lt;='Rent Roll'!$L9),AND(F$6&gt;'Rent Roll'!$M23,F$6&lt;='Rent Roll'!$N23)),
IF('Rent Roll'!$S9='Data Validation'!$D$2,-SUMIF('Monthly Cash Flow'!$F$2:$EG$2,'Commercial Lease'!F$3,'Monthly Cash Flow'!$F$37:$EG$37)*'Rent Roll'!$T9,
IF('Rent Roll'!$S9='Data Validation'!$D$3,('Rent Roll'!$D9*'Rent Roll'!#REF!)+(MAX(-SUMIF($C$96:$C$98,'Data Validation'!$M$2,'Commercial Lease'!F$96:F$98)-'Rent Roll'!$V9,0)*'Rent Roll'!$T9),
IF('Rent Roll'!$S9='Data Validation'!$D$4,'Rent Roll'!$D9*'Rent Roll'!#REF!,
('Rent Roll'!$D9*'Rent Roll'!#REF!)+(SUM((MAX(--SUMIF($D$96:$D$98,'Data Validation'!$M$2,'Commercial Lease'!F$96:F$98)-'Rent Roll'!$V9,0)),
(MAX(-SUMIF('Monthly Cash Flow'!$F$2:$EG$2,'Commercial Lease'!F$3,'Monthly Cash Flow'!$F$25:$EG$25)-'Rent Roll'!#REF!,0)),
(MAX(-SUMIF('Monthly Cash Flow'!$F$2:$EG$2,'Commercial Lease'!F$3,'Monthly Cash Flow'!$F$26:$EG$36)-'Rent Roll'!#REF!,0)))*'Rent Roll'!$T9)))),"-"),"-")</f>
        <v>-</v>
      </c>
      <c r="G43" s="227" t="str">
        <f>IF('Commercial Lease'!G$4='Rent Roll'!$U9,
IF(OR(AND(G$6&gt;'Rent Roll'!$K9,G$6&lt;='Rent Roll'!$L9),AND(G$6&gt;'Rent Roll'!$M23,G$6&lt;='Rent Roll'!$N23)),
IF('Rent Roll'!$S9='Data Validation'!$D$2,-SUMIF('Monthly Cash Flow'!$F$2:$EG$2,'Commercial Lease'!G$3,'Monthly Cash Flow'!$F$37:$EG$37)*'Rent Roll'!$T9,
IF('Rent Roll'!$S9='Data Validation'!$D$3,('Rent Roll'!$D9*'Rent Roll'!#REF!)+(MAX(-SUMIF($C$96:$C$98,'Data Validation'!$M$2,'Commercial Lease'!G$96:G$98)-'Rent Roll'!$V9,0)*'Rent Roll'!$T9),
IF('Rent Roll'!$S9='Data Validation'!$D$4,'Rent Roll'!$D9*'Rent Roll'!#REF!,
('Rent Roll'!$D9*'Rent Roll'!#REF!)+(SUM((MAX(--SUMIF($D$96:$D$98,'Data Validation'!$M$2,'Commercial Lease'!G$96:G$98)-'Rent Roll'!$V9,0)),
(MAX(-SUMIF('Monthly Cash Flow'!$F$2:$EG$2,'Commercial Lease'!G$3,'Monthly Cash Flow'!$F$25:$EG$25)-'Rent Roll'!#REF!,0)),
(MAX(-SUMIF('Monthly Cash Flow'!$F$2:$EG$2,'Commercial Lease'!G$3,'Monthly Cash Flow'!$F$26:$EG$36)-'Rent Roll'!#REF!,0)))*'Rent Roll'!$T9)))),"-"),"-")</f>
        <v>-</v>
      </c>
      <c r="H43" s="227" t="str">
        <f>IF('Commercial Lease'!H$4='Rent Roll'!$U9,
IF(OR(AND(H$6&gt;'Rent Roll'!$K9,H$6&lt;='Rent Roll'!$L9),AND(H$6&gt;'Rent Roll'!$M23,H$6&lt;='Rent Roll'!$N23)),
IF('Rent Roll'!$S9='Data Validation'!$D$2,-SUMIF('Monthly Cash Flow'!$F$2:$EG$2,'Commercial Lease'!H$3,'Monthly Cash Flow'!$F$37:$EG$37)*'Rent Roll'!$T9,
IF('Rent Roll'!$S9='Data Validation'!$D$3,('Rent Roll'!$D9*'Rent Roll'!#REF!)+(MAX(-SUMIF($C$96:$C$98,'Data Validation'!$M$2,'Commercial Lease'!H$96:H$98)-'Rent Roll'!$V9,0)*'Rent Roll'!$T9),
IF('Rent Roll'!$S9='Data Validation'!$D$4,'Rent Roll'!$D9*'Rent Roll'!#REF!,
('Rent Roll'!$D9*'Rent Roll'!#REF!)+(SUM((MAX(--SUMIF($D$96:$D$98,'Data Validation'!$M$2,'Commercial Lease'!H$96:H$98)-'Rent Roll'!$V9,0)),
(MAX(-SUMIF('Monthly Cash Flow'!$F$2:$EG$2,'Commercial Lease'!H$3,'Monthly Cash Flow'!$F$25:$EG$25)-'Rent Roll'!#REF!,0)),
(MAX(-SUMIF('Monthly Cash Flow'!$F$2:$EG$2,'Commercial Lease'!H$3,'Monthly Cash Flow'!$F$26:$EG$36)-'Rent Roll'!#REF!,0)))*'Rent Roll'!$T9)))),"-"),"-")</f>
        <v>-</v>
      </c>
      <c r="I43" s="227" t="str">
        <f>IF('Commercial Lease'!I$4='Rent Roll'!$U9,
IF(OR(AND(I$6&gt;'Rent Roll'!$K9,I$6&lt;='Rent Roll'!$L9),AND(I$6&gt;'Rent Roll'!$M23,I$6&lt;='Rent Roll'!$N23)),
IF('Rent Roll'!$S9='Data Validation'!$D$2,-SUMIF('Monthly Cash Flow'!$F$2:$EG$2,'Commercial Lease'!I$3,'Monthly Cash Flow'!$F$37:$EG$37)*'Rent Roll'!$T9,
IF('Rent Roll'!$S9='Data Validation'!$D$3,('Rent Roll'!$D9*'Rent Roll'!#REF!)+(MAX(-SUMIF($C$96:$C$98,'Data Validation'!$M$2,'Commercial Lease'!I$96:I$98)-'Rent Roll'!$V9,0)*'Rent Roll'!$T9),
IF('Rent Roll'!$S9='Data Validation'!$D$4,'Rent Roll'!$D9*'Rent Roll'!#REF!,
('Rent Roll'!$D9*'Rent Roll'!#REF!)+(SUM((MAX(--SUMIF($D$96:$D$98,'Data Validation'!$M$2,'Commercial Lease'!I$96:I$98)-'Rent Roll'!$V9,0)),
(MAX(-SUMIF('Monthly Cash Flow'!$F$2:$EG$2,'Commercial Lease'!I$3,'Monthly Cash Flow'!$F$25:$EG$25)-'Rent Roll'!#REF!,0)),
(MAX(-SUMIF('Monthly Cash Flow'!$F$2:$EG$2,'Commercial Lease'!I$3,'Monthly Cash Flow'!$F$26:$EG$36)-'Rent Roll'!#REF!,0)))*'Rent Roll'!$T9)))),"-"),"-")</f>
        <v>-</v>
      </c>
      <c r="J43" s="227" t="str">
        <f>IF('Commercial Lease'!J$4='Rent Roll'!$U9,
IF(OR(AND(J$6&gt;'Rent Roll'!$K9,J$6&lt;='Rent Roll'!$L9),AND(J$6&gt;'Rent Roll'!$M23,J$6&lt;='Rent Roll'!$N23)),
IF('Rent Roll'!$S9='Data Validation'!$D$2,-SUMIF('Monthly Cash Flow'!$F$2:$EG$2,'Commercial Lease'!J$3,'Monthly Cash Flow'!$F$37:$EG$37)*'Rent Roll'!$T9,
IF('Rent Roll'!$S9='Data Validation'!$D$3,('Rent Roll'!$D9*'Rent Roll'!#REF!)+(MAX(-SUMIF($C$96:$C$98,'Data Validation'!$M$2,'Commercial Lease'!J$96:J$98)-'Rent Roll'!$V9,0)*'Rent Roll'!$T9),
IF('Rent Roll'!$S9='Data Validation'!$D$4,'Rent Roll'!$D9*'Rent Roll'!#REF!,
('Rent Roll'!$D9*'Rent Roll'!#REF!)+(SUM((MAX(--SUMIF($D$96:$D$98,'Data Validation'!$M$2,'Commercial Lease'!J$96:J$98)-'Rent Roll'!$V9,0)),
(MAX(-SUMIF('Monthly Cash Flow'!$F$2:$EG$2,'Commercial Lease'!J$3,'Monthly Cash Flow'!$F$25:$EG$25)-'Rent Roll'!#REF!,0)),
(MAX(-SUMIF('Monthly Cash Flow'!$F$2:$EG$2,'Commercial Lease'!J$3,'Monthly Cash Flow'!$F$26:$EG$36)-'Rent Roll'!#REF!,0)))*'Rent Roll'!$T9)))),"-"),"-")</f>
        <v>-</v>
      </c>
      <c r="K43" s="227" t="str">
        <f>IF('Commercial Lease'!K$4='Rent Roll'!$U9,
IF(OR(AND(K$6&gt;'Rent Roll'!$K9,K$6&lt;='Rent Roll'!$L9),AND(K$6&gt;'Rent Roll'!$M23,K$6&lt;='Rent Roll'!$N23)),
IF('Rent Roll'!$S9='Data Validation'!$D$2,-SUMIF('Monthly Cash Flow'!$F$2:$EG$2,'Commercial Lease'!K$3,'Monthly Cash Flow'!$F$37:$EG$37)*'Rent Roll'!$T9,
IF('Rent Roll'!$S9='Data Validation'!$D$3,('Rent Roll'!$D9*'Rent Roll'!#REF!)+(MAX(-SUMIF($C$96:$C$98,'Data Validation'!$M$2,'Commercial Lease'!K$96:K$98)-'Rent Roll'!$V9,0)*'Rent Roll'!$T9),
IF('Rent Roll'!$S9='Data Validation'!$D$4,'Rent Roll'!$D9*'Rent Roll'!#REF!,
('Rent Roll'!$D9*'Rent Roll'!#REF!)+(SUM((MAX(--SUMIF($D$96:$D$98,'Data Validation'!$M$2,'Commercial Lease'!K$96:K$98)-'Rent Roll'!$V9,0)),
(MAX(-SUMIF('Monthly Cash Flow'!$F$2:$EG$2,'Commercial Lease'!K$3,'Monthly Cash Flow'!$F$25:$EG$25)-'Rent Roll'!#REF!,0)),
(MAX(-SUMIF('Monthly Cash Flow'!$F$2:$EG$2,'Commercial Lease'!K$3,'Monthly Cash Flow'!$F$26:$EG$36)-'Rent Roll'!#REF!,0)))*'Rent Roll'!$T9)))),"-"),"-")</f>
        <v>-</v>
      </c>
      <c r="L43" s="227" t="str">
        <f>IF('Commercial Lease'!L$4='Rent Roll'!$U9,
IF(OR(AND(L$6&gt;'Rent Roll'!$K9,L$6&lt;='Rent Roll'!$L9),AND(L$6&gt;'Rent Roll'!$M23,L$6&lt;='Rent Roll'!$N23)),
IF('Rent Roll'!$S9='Data Validation'!$D$2,-SUMIF('Monthly Cash Flow'!$F$2:$EG$2,'Commercial Lease'!L$3,'Monthly Cash Flow'!$F$37:$EG$37)*'Rent Roll'!$T9,
IF('Rent Roll'!$S9='Data Validation'!$D$3,('Rent Roll'!$D9*'Rent Roll'!#REF!)+(MAX(-SUMIF($C$96:$C$98,'Data Validation'!$M$2,'Commercial Lease'!L$96:L$98)-'Rent Roll'!$V9,0)*'Rent Roll'!$T9),
IF('Rent Roll'!$S9='Data Validation'!$D$4,'Rent Roll'!$D9*'Rent Roll'!#REF!,
('Rent Roll'!$D9*'Rent Roll'!#REF!)+(SUM((MAX(--SUMIF($D$96:$D$98,'Data Validation'!$M$2,'Commercial Lease'!L$96:L$98)-'Rent Roll'!$V9,0)),
(MAX(-SUMIF('Monthly Cash Flow'!$F$2:$EG$2,'Commercial Lease'!L$3,'Monthly Cash Flow'!$F$25:$EG$25)-'Rent Roll'!#REF!,0)),
(MAX(-SUMIF('Monthly Cash Flow'!$F$2:$EG$2,'Commercial Lease'!L$3,'Monthly Cash Flow'!$F$26:$EG$36)-'Rent Roll'!#REF!,0)))*'Rent Roll'!$T9)))),"-"),"-")</f>
        <v>-</v>
      </c>
      <c r="M43" s="227" t="str">
        <f>IF('Commercial Lease'!M$4='Rent Roll'!$U9,
IF(OR(AND(M$6&gt;'Rent Roll'!$K9,M$6&lt;='Rent Roll'!$L9),AND(M$6&gt;'Rent Roll'!$M23,M$6&lt;='Rent Roll'!$N23)),
IF('Rent Roll'!$S9='Data Validation'!$D$2,-SUMIF('Monthly Cash Flow'!$F$2:$EG$2,'Commercial Lease'!M$3,'Monthly Cash Flow'!$F$37:$EG$37)*'Rent Roll'!$T9,
IF('Rent Roll'!$S9='Data Validation'!$D$3,('Rent Roll'!$D9*'Rent Roll'!#REF!)+(MAX(-SUMIF($C$96:$C$98,'Data Validation'!$M$2,'Commercial Lease'!M$96:M$98)-'Rent Roll'!$V9,0)*'Rent Roll'!$T9),
IF('Rent Roll'!$S9='Data Validation'!$D$4,'Rent Roll'!$D9*'Rent Roll'!#REF!,
('Rent Roll'!$D9*'Rent Roll'!#REF!)+(SUM((MAX(--SUMIF($D$96:$D$98,'Data Validation'!$M$2,'Commercial Lease'!M$96:M$98)-'Rent Roll'!$V9,0)),
(MAX(-SUMIF('Monthly Cash Flow'!$F$2:$EG$2,'Commercial Lease'!M$3,'Monthly Cash Flow'!$F$25:$EG$25)-'Rent Roll'!#REF!,0)),
(MAX(-SUMIF('Monthly Cash Flow'!$F$2:$EG$2,'Commercial Lease'!M$3,'Monthly Cash Flow'!$F$26:$EG$36)-'Rent Roll'!#REF!,0)))*'Rent Roll'!$T9)))),"-"),"-")</f>
        <v>-</v>
      </c>
      <c r="N43" s="227" t="str">
        <f>IF('Commercial Lease'!N$4='Rent Roll'!$U9,
IF(OR(AND(N$6&gt;'Rent Roll'!$K9,N$6&lt;='Rent Roll'!$L9),AND(N$6&gt;'Rent Roll'!$M23,N$6&lt;='Rent Roll'!$N23)),
IF('Rent Roll'!$S9='Data Validation'!$D$2,-SUMIF('Monthly Cash Flow'!$F$2:$EG$2,'Commercial Lease'!N$3,'Monthly Cash Flow'!$F$37:$EG$37)*'Rent Roll'!$T9,
IF('Rent Roll'!$S9='Data Validation'!$D$3,('Rent Roll'!$D9*'Rent Roll'!#REF!)+(MAX(-SUMIF($C$96:$C$98,'Data Validation'!$M$2,'Commercial Lease'!N$96:N$98)-'Rent Roll'!$V9,0)*'Rent Roll'!$T9),
IF('Rent Roll'!$S9='Data Validation'!$D$4,'Rent Roll'!$D9*'Rent Roll'!#REF!,
('Rent Roll'!$D9*'Rent Roll'!#REF!)+(SUM((MAX(--SUMIF($D$96:$D$98,'Data Validation'!$M$2,'Commercial Lease'!N$96:N$98)-'Rent Roll'!$V9,0)),
(MAX(-SUMIF('Monthly Cash Flow'!$F$2:$EG$2,'Commercial Lease'!N$3,'Monthly Cash Flow'!$F$25:$EG$25)-'Rent Roll'!#REF!,0)),
(MAX(-SUMIF('Monthly Cash Flow'!$F$2:$EG$2,'Commercial Lease'!N$3,'Monthly Cash Flow'!$F$26:$EG$36)-'Rent Roll'!#REF!,0)))*'Rent Roll'!$T9)))),"-"),"-")</f>
        <v>-</v>
      </c>
      <c r="O43" s="227" t="str">
        <f>IF('Commercial Lease'!O$4='Rent Roll'!$U9,
IF(OR(AND(O$6&gt;'Rent Roll'!$K9,O$6&lt;='Rent Roll'!$L9),AND(O$6&gt;'Rent Roll'!$M23,O$6&lt;='Rent Roll'!$N23)),
IF('Rent Roll'!$S9='Data Validation'!$D$2,-SUMIF('Monthly Cash Flow'!$F$2:$EG$2,'Commercial Lease'!O$3,'Monthly Cash Flow'!$F$37:$EG$37)*'Rent Roll'!$T9,
IF('Rent Roll'!$S9='Data Validation'!$D$3,('Rent Roll'!$D9*'Rent Roll'!#REF!)+(MAX(-SUMIF($C$96:$C$98,'Data Validation'!$M$2,'Commercial Lease'!O$96:O$98)-'Rent Roll'!$V9,0)*'Rent Roll'!$T9),
IF('Rent Roll'!$S9='Data Validation'!$D$4,'Rent Roll'!$D9*'Rent Roll'!#REF!,
('Rent Roll'!$D9*'Rent Roll'!#REF!)+(SUM((MAX(--SUMIF($D$96:$D$98,'Data Validation'!$M$2,'Commercial Lease'!O$96:O$98)-'Rent Roll'!$V9,0)),
(MAX(-SUMIF('Monthly Cash Flow'!$F$2:$EG$2,'Commercial Lease'!O$3,'Monthly Cash Flow'!$F$25:$EG$25)-'Rent Roll'!#REF!,0)),
(MAX(-SUMIF('Monthly Cash Flow'!$F$2:$EG$2,'Commercial Lease'!O$3,'Monthly Cash Flow'!$F$26:$EG$36)-'Rent Roll'!#REF!,0)))*'Rent Roll'!$T9)))),"-"),"-")</f>
        <v>-</v>
      </c>
      <c r="P43" s="227" t="str">
        <f>IF('Commercial Lease'!P$4='Rent Roll'!$U9,
IF(OR(AND(P$6&gt;'Rent Roll'!$K9,P$6&lt;='Rent Roll'!$L9),AND(P$6&gt;'Rent Roll'!$M23,P$6&lt;='Rent Roll'!$N23)),
IF('Rent Roll'!$S9='Data Validation'!$D$2,-SUMIF('Monthly Cash Flow'!$F$2:$EG$2,'Commercial Lease'!P$3,'Monthly Cash Flow'!$F$37:$EG$37)*'Rent Roll'!$T9,
IF('Rent Roll'!$S9='Data Validation'!$D$3,('Rent Roll'!$D9*'Rent Roll'!#REF!)+(MAX(-SUMIF($C$96:$C$98,'Data Validation'!$M$2,'Commercial Lease'!P$96:P$98)-'Rent Roll'!$V9,0)*'Rent Roll'!$T9),
IF('Rent Roll'!$S9='Data Validation'!$D$4,'Rent Roll'!$D9*'Rent Roll'!#REF!,
('Rent Roll'!$D9*'Rent Roll'!#REF!)+(SUM((MAX(--SUMIF($D$96:$D$98,'Data Validation'!$M$2,'Commercial Lease'!P$96:P$98)-'Rent Roll'!$V9,0)),
(MAX(-SUMIF('Monthly Cash Flow'!$F$2:$EG$2,'Commercial Lease'!P$3,'Monthly Cash Flow'!$F$25:$EG$25)-'Rent Roll'!#REF!,0)),
(MAX(-SUMIF('Monthly Cash Flow'!$F$2:$EG$2,'Commercial Lease'!P$3,'Monthly Cash Flow'!$F$26:$EG$36)-'Rent Roll'!#REF!,0)))*'Rent Roll'!$T9)))),"-"),"-")</f>
        <v>-</v>
      </c>
      <c r="Q43" s="227" t="str">
        <f>IF('Commercial Lease'!Q$4='Rent Roll'!$U9,
IF(OR(AND(Q$6&gt;'Rent Roll'!$K9,Q$6&lt;='Rent Roll'!$L9),AND(Q$6&gt;'Rent Roll'!$M23,Q$6&lt;='Rent Roll'!$N23)),
IF('Rent Roll'!$S9='Data Validation'!$D$2,-SUMIF('Monthly Cash Flow'!$F$2:$EG$2,'Commercial Lease'!Q$3,'Monthly Cash Flow'!$F$37:$EG$37)*'Rent Roll'!$T9,
IF('Rent Roll'!$S9='Data Validation'!$D$3,('Rent Roll'!$D9*'Rent Roll'!#REF!)+(MAX(-SUMIF($C$96:$C$98,'Data Validation'!$M$2,'Commercial Lease'!Q$96:Q$98)-'Rent Roll'!$V9,0)*'Rent Roll'!$T9),
IF('Rent Roll'!$S9='Data Validation'!$D$4,'Rent Roll'!$D9*'Rent Roll'!#REF!,
('Rent Roll'!$D9*'Rent Roll'!#REF!)+(SUM((MAX(--SUMIF($D$96:$D$98,'Data Validation'!$M$2,'Commercial Lease'!Q$96:Q$98)-'Rent Roll'!$V9,0)),
(MAX(-SUMIF('Monthly Cash Flow'!$F$2:$EG$2,'Commercial Lease'!Q$3,'Monthly Cash Flow'!$F$25:$EG$25)-'Rent Roll'!#REF!,0)),
(MAX(-SUMIF('Monthly Cash Flow'!$F$2:$EG$2,'Commercial Lease'!Q$3,'Monthly Cash Flow'!$F$26:$EG$36)-'Rent Roll'!#REF!,0)))*'Rent Roll'!$T9)))),"-"),"-")</f>
        <v>-</v>
      </c>
      <c r="R43" s="227" t="str">
        <f>IF('Commercial Lease'!R$4='Rent Roll'!$U9,
IF(OR(AND(R$6&gt;'Rent Roll'!$K9,R$6&lt;='Rent Roll'!$L9),AND(R$6&gt;'Rent Roll'!$M23,R$6&lt;='Rent Roll'!$N23)),
IF('Rent Roll'!$S9='Data Validation'!$D$2,-SUMIF('Monthly Cash Flow'!$F$2:$EG$2,'Commercial Lease'!R$3,'Monthly Cash Flow'!$F$37:$EG$37)*'Rent Roll'!$T9,
IF('Rent Roll'!$S9='Data Validation'!$D$3,('Rent Roll'!$D9*'Rent Roll'!#REF!)+(MAX(-SUMIF($C$96:$C$98,'Data Validation'!$M$2,'Commercial Lease'!R$96:R$98)-'Rent Roll'!$V9,0)*'Rent Roll'!$T9),
IF('Rent Roll'!$S9='Data Validation'!$D$4,'Rent Roll'!$D9*'Rent Roll'!#REF!,
('Rent Roll'!$D9*'Rent Roll'!#REF!)+(SUM((MAX(--SUMIF($D$96:$D$98,'Data Validation'!$M$2,'Commercial Lease'!R$96:R$98)-'Rent Roll'!$V9,0)),
(MAX(-SUMIF('Monthly Cash Flow'!$F$2:$EG$2,'Commercial Lease'!R$3,'Monthly Cash Flow'!$F$25:$EG$25)-'Rent Roll'!#REF!,0)),
(MAX(-SUMIF('Monthly Cash Flow'!$F$2:$EG$2,'Commercial Lease'!R$3,'Monthly Cash Flow'!$F$26:$EG$36)-'Rent Roll'!#REF!,0)))*'Rent Roll'!$T9)))),"-"),"-")</f>
        <v>-</v>
      </c>
      <c r="S43" s="227" t="str">
        <f>IF('Commercial Lease'!S$4='Rent Roll'!$U9,
IF(OR(AND(S$6&gt;'Rent Roll'!$K9,S$6&lt;='Rent Roll'!$L9),AND(S$6&gt;'Rent Roll'!$M23,S$6&lt;='Rent Roll'!$N23)),
IF('Rent Roll'!$S9='Data Validation'!$D$2,-SUMIF('Monthly Cash Flow'!$F$2:$EG$2,'Commercial Lease'!S$3,'Monthly Cash Flow'!$F$37:$EG$37)*'Rent Roll'!$T9,
IF('Rent Roll'!$S9='Data Validation'!$D$3,('Rent Roll'!$D9*'Rent Roll'!#REF!)+(MAX(-SUMIF($C$96:$C$98,'Data Validation'!$M$2,'Commercial Lease'!S$96:S$98)-'Rent Roll'!$V9,0)*'Rent Roll'!$T9),
IF('Rent Roll'!$S9='Data Validation'!$D$4,'Rent Roll'!$D9*'Rent Roll'!#REF!,
('Rent Roll'!$D9*'Rent Roll'!#REF!)+(SUM((MAX(--SUMIF($D$96:$D$98,'Data Validation'!$M$2,'Commercial Lease'!S$96:S$98)-'Rent Roll'!$V9,0)),
(MAX(-SUMIF('Monthly Cash Flow'!$F$2:$EG$2,'Commercial Lease'!S$3,'Monthly Cash Flow'!$F$25:$EG$25)-'Rent Roll'!#REF!,0)),
(MAX(-SUMIF('Monthly Cash Flow'!$F$2:$EG$2,'Commercial Lease'!S$3,'Monthly Cash Flow'!$F$26:$EG$36)-'Rent Roll'!#REF!,0)))*'Rent Roll'!$T9)))),"-"),"-")</f>
        <v>-</v>
      </c>
      <c r="T43" s="227" t="str">
        <f>IF('Commercial Lease'!T$4='Rent Roll'!$U9,
IF(OR(AND(T$6&gt;'Rent Roll'!$K9,T$6&lt;='Rent Roll'!$L9),AND(T$6&gt;'Rent Roll'!$M23,T$6&lt;='Rent Roll'!$N23)),
IF('Rent Roll'!$S9='Data Validation'!$D$2,-SUMIF('Monthly Cash Flow'!$F$2:$EG$2,'Commercial Lease'!T$3,'Monthly Cash Flow'!$F$37:$EG$37)*'Rent Roll'!$T9,
IF('Rent Roll'!$S9='Data Validation'!$D$3,('Rent Roll'!$D9*'Rent Roll'!#REF!)+(MAX(-SUMIF($C$96:$C$98,'Data Validation'!$M$2,'Commercial Lease'!T$96:T$98)-'Rent Roll'!$V9,0)*'Rent Roll'!$T9),
IF('Rent Roll'!$S9='Data Validation'!$D$4,'Rent Roll'!$D9*'Rent Roll'!#REF!,
('Rent Roll'!$D9*'Rent Roll'!#REF!)+(SUM((MAX(--SUMIF($D$96:$D$98,'Data Validation'!$M$2,'Commercial Lease'!T$96:T$98)-'Rent Roll'!$V9,0)),
(MAX(-SUMIF('Monthly Cash Flow'!$F$2:$EG$2,'Commercial Lease'!T$3,'Monthly Cash Flow'!$F$25:$EG$25)-'Rent Roll'!#REF!,0)),
(MAX(-SUMIF('Monthly Cash Flow'!$F$2:$EG$2,'Commercial Lease'!T$3,'Monthly Cash Flow'!$F$26:$EG$36)-'Rent Roll'!#REF!,0)))*'Rent Roll'!$T9)))),"-"),"-")</f>
        <v>-</v>
      </c>
      <c r="U43" s="227" t="str">
        <f>IF('Commercial Lease'!U$4='Rent Roll'!$U9,
IF(OR(AND(U$6&gt;'Rent Roll'!$K9,U$6&lt;='Rent Roll'!$L9),AND(U$6&gt;'Rent Roll'!$M23,U$6&lt;='Rent Roll'!$N23)),
IF('Rent Roll'!$S9='Data Validation'!$D$2,-SUMIF('Monthly Cash Flow'!$F$2:$EG$2,'Commercial Lease'!U$3,'Monthly Cash Flow'!$F$37:$EG$37)*'Rent Roll'!$T9,
IF('Rent Roll'!$S9='Data Validation'!$D$3,('Rent Roll'!$D9*'Rent Roll'!#REF!)+(MAX(-SUMIF($C$96:$C$98,'Data Validation'!$M$2,'Commercial Lease'!U$96:U$98)-'Rent Roll'!$V9,0)*'Rent Roll'!$T9),
IF('Rent Roll'!$S9='Data Validation'!$D$4,'Rent Roll'!$D9*'Rent Roll'!#REF!,
('Rent Roll'!$D9*'Rent Roll'!#REF!)+(SUM((MAX(--SUMIF($D$96:$D$98,'Data Validation'!$M$2,'Commercial Lease'!U$96:U$98)-'Rent Roll'!$V9,0)),
(MAX(-SUMIF('Monthly Cash Flow'!$F$2:$EG$2,'Commercial Lease'!U$3,'Monthly Cash Flow'!$F$25:$EG$25)-'Rent Roll'!#REF!,0)),
(MAX(-SUMIF('Monthly Cash Flow'!$F$2:$EG$2,'Commercial Lease'!U$3,'Monthly Cash Flow'!$F$26:$EG$36)-'Rent Roll'!#REF!,0)))*'Rent Roll'!$T9)))),"-"),"-")</f>
        <v>-</v>
      </c>
      <c r="V43" s="227" t="str">
        <f>IF('Commercial Lease'!V$4='Rent Roll'!$U9,
IF(OR(AND(V$6&gt;'Rent Roll'!$K9,V$6&lt;='Rent Roll'!$L9),AND(V$6&gt;'Rent Roll'!$M23,V$6&lt;='Rent Roll'!$N23)),
IF('Rent Roll'!$S9='Data Validation'!$D$2,-SUMIF('Monthly Cash Flow'!$F$2:$EG$2,'Commercial Lease'!V$3,'Monthly Cash Flow'!$F$37:$EG$37)*'Rent Roll'!$T9,
IF('Rent Roll'!$S9='Data Validation'!$D$3,('Rent Roll'!$D9*'Rent Roll'!#REF!)+(MAX(-SUMIF($C$96:$C$98,'Data Validation'!$M$2,'Commercial Lease'!V$96:V$98)-'Rent Roll'!$V9,0)*'Rent Roll'!$T9),
IF('Rent Roll'!$S9='Data Validation'!$D$4,'Rent Roll'!$D9*'Rent Roll'!#REF!,
('Rent Roll'!$D9*'Rent Roll'!#REF!)+(SUM((MAX(--SUMIF($D$96:$D$98,'Data Validation'!$M$2,'Commercial Lease'!V$96:V$98)-'Rent Roll'!$V9,0)),
(MAX(-SUMIF('Monthly Cash Flow'!$F$2:$EG$2,'Commercial Lease'!V$3,'Monthly Cash Flow'!$F$25:$EG$25)-'Rent Roll'!#REF!,0)),
(MAX(-SUMIF('Monthly Cash Flow'!$F$2:$EG$2,'Commercial Lease'!V$3,'Monthly Cash Flow'!$F$26:$EG$36)-'Rent Roll'!#REF!,0)))*'Rent Roll'!$T9)))),"-"),"-")</f>
        <v>-</v>
      </c>
      <c r="W43" s="227" t="str">
        <f>IF('Commercial Lease'!W$4='Rent Roll'!$U9,
IF(OR(AND(W$6&gt;'Rent Roll'!$K9,W$6&lt;='Rent Roll'!$L9),AND(W$6&gt;'Rent Roll'!$M23,W$6&lt;='Rent Roll'!$N23)),
IF('Rent Roll'!$S9='Data Validation'!$D$2,-SUMIF('Monthly Cash Flow'!$F$2:$EG$2,'Commercial Lease'!W$3,'Monthly Cash Flow'!$F$37:$EG$37)*'Rent Roll'!$T9,
IF('Rent Roll'!$S9='Data Validation'!$D$3,('Rent Roll'!$D9*'Rent Roll'!#REF!)+(MAX(-SUMIF($C$96:$C$98,'Data Validation'!$M$2,'Commercial Lease'!W$96:W$98)-'Rent Roll'!$V9,0)*'Rent Roll'!$T9),
IF('Rent Roll'!$S9='Data Validation'!$D$4,'Rent Roll'!$D9*'Rent Roll'!#REF!,
('Rent Roll'!$D9*'Rent Roll'!#REF!)+(SUM((MAX(--SUMIF($D$96:$D$98,'Data Validation'!$M$2,'Commercial Lease'!W$96:W$98)-'Rent Roll'!$V9,0)),
(MAX(-SUMIF('Monthly Cash Flow'!$F$2:$EG$2,'Commercial Lease'!W$3,'Monthly Cash Flow'!$F$25:$EG$25)-'Rent Roll'!#REF!,0)),
(MAX(-SUMIF('Monthly Cash Flow'!$F$2:$EG$2,'Commercial Lease'!W$3,'Monthly Cash Flow'!$F$26:$EG$36)-'Rent Roll'!#REF!,0)))*'Rent Roll'!$T9)))),"-"),"-")</f>
        <v>-</v>
      </c>
      <c r="X43" s="227" t="str">
        <f>IF('Commercial Lease'!X$4='Rent Roll'!$U9,
IF(OR(AND(X$6&gt;'Rent Roll'!$K9,X$6&lt;='Rent Roll'!$L9),AND(X$6&gt;'Rent Roll'!$M23,X$6&lt;='Rent Roll'!$N23)),
IF('Rent Roll'!$S9='Data Validation'!$D$2,-SUMIF('Monthly Cash Flow'!$F$2:$EG$2,'Commercial Lease'!X$3,'Monthly Cash Flow'!$F$37:$EG$37)*'Rent Roll'!$T9,
IF('Rent Roll'!$S9='Data Validation'!$D$3,('Rent Roll'!$D9*'Rent Roll'!#REF!)+(MAX(-SUMIF($C$96:$C$98,'Data Validation'!$M$2,'Commercial Lease'!X$96:X$98)-'Rent Roll'!$V9,0)*'Rent Roll'!$T9),
IF('Rent Roll'!$S9='Data Validation'!$D$4,'Rent Roll'!$D9*'Rent Roll'!#REF!,
('Rent Roll'!$D9*'Rent Roll'!#REF!)+(SUM((MAX(--SUMIF($D$96:$D$98,'Data Validation'!$M$2,'Commercial Lease'!X$96:X$98)-'Rent Roll'!$V9,0)),
(MAX(-SUMIF('Monthly Cash Flow'!$F$2:$EG$2,'Commercial Lease'!X$3,'Monthly Cash Flow'!$F$25:$EG$25)-'Rent Roll'!#REF!,0)),
(MAX(-SUMIF('Monthly Cash Flow'!$F$2:$EG$2,'Commercial Lease'!X$3,'Monthly Cash Flow'!$F$26:$EG$36)-'Rent Roll'!#REF!,0)))*'Rent Roll'!$T9)))),"-"),"-")</f>
        <v>-</v>
      </c>
      <c r="Y43" s="227" t="str">
        <f>IF('Commercial Lease'!Y$4='Rent Roll'!$U9,
IF(OR(AND(Y$6&gt;'Rent Roll'!$K9,Y$6&lt;='Rent Roll'!$L9),AND(Y$6&gt;'Rent Roll'!$M23,Y$6&lt;='Rent Roll'!$N23)),
IF('Rent Roll'!$S9='Data Validation'!$D$2,-SUMIF('Monthly Cash Flow'!$F$2:$EG$2,'Commercial Lease'!Y$3,'Monthly Cash Flow'!$F$37:$EG$37)*'Rent Roll'!$T9,
IF('Rent Roll'!$S9='Data Validation'!$D$3,('Rent Roll'!$D9*'Rent Roll'!#REF!)+(MAX(-SUMIF($C$96:$C$98,'Data Validation'!$M$2,'Commercial Lease'!Y$96:Y$98)-'Rent Roll'!$V9,0)*'Rent Roll'!$T9),
IF('Rent Roll'!$S9='Data Validation'!$D$4,'Rent Roll'!$D9*'Rent Roll'!#REF!,
('Rent Roll'!$D9*'Rent Roll'!#REF!)+(SUM((MAX(--SUMIF($D$96:$D$98,'Data Validation'!$M$2,'Commercial Lease'!Y$96:Y$98)-'Rent Roll'!$V9,0)),
(MAX(-SUMIF('Monthly Cash Flow'!$F$2:$EG$2,'Commercial Lease'!Y$3,'Monthly Cash Flow'!$F$25:$EG$25)-'Rent Roll'!#REF!,0)),
(MAX(-SUMIF('Monthly Cash Flow'!$F$2:$EG$2,'Commercial Lease'!Y$3,'Monthly Cash Flow'!$F$26:$EG$36)-'Rent Roll'!#REF!,0)))*'Rent Roll'!$T9)))),"-"),"-")</f>
        <v>-</v>
      </c>
      <c r="Z43" s="227" t="str">
        <f>IF('Commercial Lease'!Z$4='Rent Roll'!$U9,
IF(OR(AND(Z$6&gt;'Rent Roll'!$K9,Z$6&lt;='Rent Roll'!$L9),AND(Z$6&gt;'Rent Roll'!$M23,Z$6&lt;='Rent Roll'!$N23)),
IF('Rent Roll'!$S9='Data Validation'!$D$2,-SUMIF('Monthly Cash Flow'!$F$2:$EG$2,'Commercial Lease'!Z$3,'Monthly Cash Flow'!$F$37:$EG$37)*'Rent Roll'!$T9,
IF('Rent Roll'!$S9='Data Validation'!$D$3,('Rent Roll'!$D9*'Rent Roll'!#REF!)+(MAX(-SUMIF($C$96:$C$98,'Data Validation'!$M$2,'Commercial Lease'!Z$96:Z$98)-'Rent Roll'!$V9,0)*'Rent Roll'!$T9),
IF('Rent Roll'!$S9='Data Validation'!$D$4,'Rent Roll'!$D9*'Rent Roll'!#REF!,
('Rent Roll'!$D9*'Rent Roll'!#REF!)+(SUM((MAX(--SUMIF($D$96:$D$98,'Data Validation'!$M$2,'Commercial Lease'!Z$96:Z$98)-'Rent Roll'!$V9,0)),
(MAX(-SUMIF('Monthly Cash Flow'!$F$2:$EG$2,'Commercial Lease'!Z$3,'Monthly Cash Flow'!$F$25:$EG$25)-'Rent Roll'!#REF!,0)),
(MAX(-SUMIF('Monthly Cash Flow'!$F$2:$EG$2,'Commercial Lease'!Z$3,'Monthly Cash Flow'!$F$26:$EG$36)-'Rent Roll'!#REF!,0)))*'Rent Roll'!$T9)))),"-"),"-")</f>
        <v>-</v>
      </c>
      <c r="AA43" s="227" t="str">
        <f>IF('Commercial Lease'!AA$4='Rent Roll'!$U9,
IF(OR(AND(AA$6&gt;'Rent Roll'!$K9,AA$6&lt;='Rent Roll'!$L9),AND(AA$6&gt;'Rent Roll'!$M23,AA$6&lt;='Rent Roll'!$N23)),
IF('Rent Roll'!$S9='Data Validation'!$D$2,-SUMIF('Monthly Cash Flow'!$F$2:$EG$2,'Commercial Lease'!AA$3,'Monthly Cash Flow'!$F$37:$EG$37)*'Rent Roll'!$T9,
IF('Rent Roll'!$S9='Data Validation'!$D$3,('Rent Roll'!$D9*'Rent Roll'!#REF!)+(MAX(-SUMIF($C$96:$C$98,'Data Validation'!$M$2,'Commercial Lease'!AA$96:AA$98)-'Rent Roll'!$V9,0)*'Rent Roll'!$T9),
IF('Rent Roll'!$S9='Data Validation'!$D$4,'Rent Roll'!$D9*'Rent Roll'!#REF!,
('Rent Roll'!$D9*'Rent Roll'!#REF!)+(SUM((MAX(--SUMIF($D$96:$D$98,'Data Validation'!$M$2,'Commercial Lease'!AA$96:AA$98)-'Rent Roll'!$V9,0)),
(MAX(-SUMIF('Monthly Cash Flow'!$F$2:$EG$2,'Commercial Lease'!AA$3,'Monthly Cash Flow'!$F$25:$EG$25)-'Rent Roll'!#REF!,0)),
(MAX(-SUMIF('Monthly Cash Flow'!$F$2:$EG$2,'Commercial Lease'!AA$3,'Monthly Cash Flow'!$F$26:$EG$36)-'Rent Roll'!#REF!,0)))*'Rent Roll'!$T9)))),"-"),"-")</f>
        <v>-</v>
      </c>
      <c r="AB43" s="227" t="str">
        <f>IF('Commercial Lease'!AB$4='Rent Roll'!$U9,
IF(OR(AND(AB$6&gt;'Rent Roll'!$K9,AB$6&lt;='Rent Roll'!$L9),AND(AB$6&gt;'Rent Roll'!$M23,AB$6&lt;='Rent Roll'!$N23)),
IF('Rent Roll'!$S9='Data Validation'!$D$2,-SUMIF('Monthly Cash Flow'!$F$2:$EG$2,'Commercial Lease'!AB$3,'Monthly Cash Flow'!$F$37:$EG$37)*'Rent Roll'!$T9,
IF('Rent Roll'!$S9='Data Validation'!$D$3,('Rent Roll'!$D9*'Rent Roll'!#REF!)+(MAX(-SUMIF($C$96:$C$98,'Data Validation'!$M$2,'Commercial Lease'!AB$96:AB$98)-'Rent Roll'!$V9,0)*'Rent Roll'!$T9),
IF('Rent Roll'!$S9='Data Validation'!$D$4,'Rent Roll'!$D9*'Rent Roll'!#REF!,
('Rent Roll'!$D9*'Rent Roll'!#REF!)+(SUM((MAX(--SUMIF($D$96:$D$98,'Data Validation'!$M$2,'Commercial Lease'!AB$96:AB$98)-'Rent Roll'!$V9,0)),
(MAX(-SUMIF('Monthly Cash Flow'!$F$2:$EG$2,'Commercial Lease'!AB$3,'Monthly Cash Flow'!$F$25:$EG$25)-'Rent Roll'!#REF!,0)),
(MAX(-SUMIF('Monthly Cash Flow'!$F$2:$EG$2,'Commercial Lease'!AB$3,'Monthly Cash Flow'!$F$26:$EG$36)-'Rent Roll'!#REF!,0)))*'Rent Roll'!$T9)))),"-"),"-")</f>
        <v>-</v>
      </c>
      <c r="AC43" s="227" t="str">
        <f>IF('Commercial Lease'!AC$4='Rent Roll'!$U9,
IF(OR(AND(AC$6&gt;'Rent Roll'!$K9,AC$6&lt;='Rent Roll'!$L9),AND(AC$6&gt;'Rent Roll'!$M23,AC$6&lt;='Rent Roll'!$N23)),
IF('Rent Roll'!$S9='Data Validation'!$D$2,-SUMIF('Monthly Cash Flow'!$F$2:$EG$2,'Commercial Lease'!AC$3,'Monthly Cash Flow'!$F$37:$EG$37)*'Rent Roll'!$T9,
IF('Rent Roll'!$S9='Data Validation'!$D$3,('Rent Roll'!$D9*'Rent Roll'!#REF!)+(MAX(-SUMIF($C$96:$C$98,'Data Validation'!$M$2,'Commercial Lease'!AC$96:AC$98)-'Rent Roll'!$V9,0)*'Rent Roll'!$T9),
IF('Rent Roll'!$S9='Data Validation'!$D$4,'Rent Roll'!$D9*'Rent Roll'!#REF!,
('Rent Roll'!$D9*'Rent Roll'!#REF!)+(SUM((MAX(--SUMIF($D$96:$D$98,'Data Validation'!$M$2,'Commercial Lease'!AC$96:AC$98)-'Rent Roll'!$V9,0)),
(MAX(-SUMIF('Monthly Cash Flow'!$F$2:$EG$2,'Commercial Lease'!AC$3,'Monthly Cash Flow'!$F$25:$EG$25)-'Rent Roll'!#REF!,0)),
(MAX(-SUMIF('Monthly Cash Flow'!$F$2:$EG$2,'Commercial Lease'!AC$3,'Monthly Cash Flow'!$F$26:$EG$36)-'Rent Roll'!#REF!,0)))*'Rent Roll'!$T9)))),"-"),"-")</f>
        <v>-</v>
      </c>
      <c r="AD43" s="227" t="str">
        <f>IF('Commercial Lease'!AD$4='Rent Roll'!$U9,
IF(OR(AND(AD$6&gt;'Rent Roll'!$K9,AD$6&lt;='Rent Roll'!$L9),AND(AD$6&gt;'Rent Roll'!$M23,AD$6&lt;='Rent Roll'!$N23)),
IF('Rent Roll'!$S9='Data Validation'!$D$2,-SUMIF('Monthly Cash Flow'!$F$2:$EG$2,'Commercial Lease'!AD$3,'Monthly Cash Flow'!$F$37:$EG$37)*'Rent Roll'!$T9,
IF('Rent Roll'!$S9='Data Validation'!$D$3,('Rent Roll'!$D9*'Rent Roll'!#REF!)+(MAX(-SUMIF($C$96:$C$98,'Data Validation'!$M$2,'Commercial Lease'!AD$96:AD$98)-'Rent Roll'!$V9,0)*'Rent Roll'!$T9),
IF('Rent Roll'!$S9='Data Validation'!$D$4,'Rent Roll'!$D9*'Rent Roll'!#REF!,
('Rent Roll'!$D9*'Rent Roll'!#REF!)+(SUM((MAX(--SUMIF($D$96:$D$98,'Data Validation'!$M$2,'Commercial Lease'!AD$96:AD$98)-'Rent Roll'!$V9,0)),
(MAX(-SUMIF('Monthly Cash Flow'!$F$2:$EG$2,'Commercial Lease'!AD$3,'Monthly Cash Flow'!$F$25:$EG$25)-'Rent Roll'!#REF!,0)),
(MAX(-SUMIF('Monthly Cash Flow'!$F$2:$EG$2,'Commercial Lease'!AD$3,'Monthly Cash Flow'!$F$26:$EG$36)-'Rent Roll'!#REF!,0)))*'Rent Roll'!$T9)))),"-"),"-")</f>
        <v>-</v>
      </c>
      <c r="AE43" s="227" t="str">
        <f>IF('Commercial Lease'!AE$4='Rent Roll'!$U9,
IF(OR(AND(AE$6&gt;'Rent Roll'!$K9,AE$6&lt;='Rent Roll'!$L9),AND(AE$6&gt;'Rent Roll'!$M23,AE$6&lt;='Rent Roll'!$N23)),
IF('Rent Roll'!$S9='Data Validation'!$D$2,-SUMIF('Monthly Cash Flow'!$F$2:$EG$2,'Commercial Lease'!AE$3,'Monthly Cash Flow'!$F$37:$EG$37)*'Rent Roll'!$T9,
IF('Rent Roll'!$S9='Data Validation'!$D$3,('Rent Roll'!$D9*'Rent Roll'!#REF!)+(MAX(-SUMIF($C$96:$C$98,'Data Validation'!$M$2,'Commercial Lease'!AE$96:AE$98)-'Rent Roll'!$V9,0)*'Rent Roll'!$T9),
IF('Rent Roll'!$S9='Data Validation'!$D$4,'Rent Roll'!$D9*'Rent Roll'!#REF!,
('Rent Roll'!$D9*'Rent Roll'!#REF!)+(SUM((MAX(--SUMIF($D$96:$D$98,'Data Validation'!$M$2,'Commercial Lease'!AE$96:AE$98)-'Rent Roll'!$V9,0)),
(MAX(-SUMIF('Monthly Cash Flow'!$F$2:$EG$2,'Commercial Lease'!AE$3,'Monthly Cash Flow'!$F$25:$EG$25)-'Rent Roll'!#REF!,0)),
(MAX(-SUMIF('Monthly Cash Flow'!$F$2:$EG$2,'Commercial Lease'!AE$3,'Monthly Cash Flow'!$F$26:$EG$36)-'Rent Roll'!#REF!,0)))*'Rent Roll'!$T9)))),"-"),"-")</f>
        <v>-</v>
      </c>
      <c r="AF43" s="227" t="str">
        <f>IF('Commercial Lease'!AF$4='Rent Roll'!$U9,
IF(OR(AND(AF$6&gt;'Rent Roll'!$K9,AF$6&lt;='Rent Roll'!$L9),AND(AF$6&gt;'Rent Roll'!$M23,AF$6&lt;='Rent Roll'!$N23)),
IF('Rent Roll'!$S9='Data Validation'!$D$2,-SUMIF('Monthly Cash Flow'!$F$2:$EG$2,'Commercial Lease'!AF$3,'Monthly Cash Flow'!$F$37:$EG$37)*'Rent Roll'!$T9,
IF('Rent Roll'!$S9='Data Validation'!$D$3,('Rent Roll'!$D9*'Rent Roll'!#REF!)+(MAX(-SUMIF($C$96:$C$98,'Data Validation'!$M$2,'Commercial Lease'!AF$96:AF$98)-'Rent Roll'!$V9,0)*'Rent Roll'!$T9),
IF('Rent Roll'!$S9='Data Validation'!$D$4,'Rent Roll'!$D9*'Rent Roll'!#REF!,
('Rent Roll'!$D9*'Rent Roll'!#REF!)+(SUM((MAX(--SUMIF($D$96:$D$98,'Data Validation'!$M$2,'Commercial Lease'!AF$96:AF$98)-'Rent Roll'!$V9,0)),
(MAX(-SUMIF('Monthly Cash Flow'!$F$2:$EG$2,'Commercial Lease'!AF$3,'Monthly Cash Flow'!$F$25:$EG$25)-'Rent Roll'!#REF!,0)),
(MAX(-SUMIF('Monthly Cash Flow'!$F$2:$EG$2,'Commercial Lease'!AF$3,'Monthly Cash Flow'!$F$26:$EG$36)-'Rent Roll'!#REF!,0)))*'Rent Roll'!$T9)))),"-"),"-")</f>
        <v>-</v>
      </c>
      <c r="AG43" s="227" t="str">
        <f>IF('Commercial Lease'!AG$4='Rent Roll'!$U9,
IF(OR(AND(AG$6&gt;'Rent Roll'!$K9,AG$6&lt;='Rent Roll'!$L9),AND(AG$6&gt;'Rent Roll'!$M23,AG$6&lt;='Rent Roll'!$N23)),
IF('Rent Roll'!$S9='Data Validation'!$D$2,-SUMIF('Monthly Cash Flow'!$F$2:$EG$2,'Commercial Lease'!AG$3,'Monthly Cash Flow'!$F$37:$EG$37)*'Rent Roll'!$T9,
IF('Rent Roll'!$S9='Data Validation'!$D$3,('Rent Roll'!$D9*'Rent Roll'!#REF!)+(MAX(-SUMIF($C$96:$C$98,'Data Validation'!$M$2,'Commercial Lease'!AG$96:AG$98)-'Rent Roll'!$V9,0)*'Rent Roll'!$T9),
IF('Rent Roll'!$S9='Data Validation'!$D$4,'Rent Roll'!$D9*'Rent Roll'!#REF!,
('Rent Roll'!$D9*'Rent Roll'!#REF!)+(SUM((MAX(--SUMIF($D$96:$D$98,'Data Validation'!$M$2,'Commercial Lease'!AG$96:AG$98)-'Rent Roll'!$V9,0)),
(MAX(-SUMIF('Monthly Cash Flow'!$F$2:$EG$2,'Commercial Lease'!AG$3,'Monthly Cash Flow'!$F$25:$EG$25)-'Rent Roll'!#REF!,0)),
(MAX(-SUMIF('Monthly Cash Flow'!$F$2:$EG$2,'Commercial Lease'!AG$3,'Monthly Cash Flow'!$F$26:$EG$36)-'Rent Roll'!#REF!,0)))*'Rent Roll'!$T9)))),"-"),"-")</f>
        <v>-</v>
      </c>
      <c r="AH43" s="227" t="str">
        <f>IF('Commercial Lease'!AH$4='Rent Roll'!$U9,
IF(OR(AND(AH$6&gt;'Rent Roll'!$K9,AH$6&lt;='Rent Roll'!$L9),AND(AH$6&gt;'Rent Roll'!$M23,AH$6&lt;='Rent Roll'!$N23)),
IF('Rent Roll'!$S9='Data Validation'!$D$2,-SUMIF('Monthly Cash Flow'!$F$2:$EG$2,'Commercial Lease'!AH$3,'Monthly Cash Flow'!$F$37:$EG$37)*'Rent Roll'!$T9,
IF('Rent Roll'!$S9='Data Validation'!$D$3,('Rent Roll'!$D9*'Rent Roll'!#REF!)+(MAX(-SUMIF($C$96:$C$98,'Data Validation'!$M$2,'Commercial Lease'!AH$96:AH$98)-'Rent Roll'!$V9,0)*'Rent Roll'!$T9),
IF('Rent Roll'!$S9='Data Validation'!$D$4,'Rent Roll'!$D9*'Rent Roll'!#REF!,
('Rent Roll'!$D9*'Rent Roll'!#REF!)+(SUM((MAX(--SUMIF($D$96:$D$98,'Data Validation'!$M$2,'Commercial Lease'!AH$96:AH$98)-'Rent Roll'!$V9,0)),
(MAX(-SUMIF('Monthly Cash Flow'!$F$2:$EG$2,'Commercial Lease'!AH$3,'Monthly Cash Flow'!$F$25:$EG$25)-'Rent Roll'!#REF!,0)),
(MAX(-SUMIF('Monthly Cash Flow'!$F$2:$EG$2,'Commercial Lease'!AH$3,'Monthly Cash Flow'!$F$26:$EG$36)-'Rent Roll'!#REF!,0)))*'Rent Roll'!$T9)))),"-"),"-")</f>
        <v>-</v>
      </c>
      <c r="AI43" s="227" t="str">
        <f>IF('Commercial Lease'!AI$4='Rent Roll'!$U9,
IF(OR(AND(AI$6&gt;'Rent Roll'!$K9,AI$6&lt;='Rent Roll'!$L9),AND(AI$6&gt;'Rent Roll'!$M23,AI$6&lt;='Rent Roll'!$N23)),
IF('Rent Roll'!$S9='Data Validation'!$D$2,-SUMIF('Monthly Cash Flow'!$F$2:$EG$2,'Commercial Lease'!AI$3,'Monthly Cash Flow'!$F$37:$EG$37)*'Rent Roll'!$T9,
IF('Rent Roll'!$S9='Data Validation'!$D$3,('Rent Roll'!$D9*'Rent Roll'!#REF!)+(MAX(-SUMIF($C$96:$C$98,'Data Validation'!$M$2,'Commercial Lease'!AI$96:AI$98)-'Rent Roll'!$V9,0)*'Rent Roll'!$T9),
IF('Rent Roll'!$S9='Data Validation'!$D$4,'Rent Roll'!$D9*'Rent Roll'!#REF!,
('Rent Roll'!$D9*'Rent Roll'!#REF!)+(SUM((MAX(--SUMIF($D$96:$D$98,'Data Validation'!$M$2,'Commercial Lease'!AI$96:AI$98)-'Rent Roll'!$V9,0)),
(MAX(-SUMIF('Monthly Cash Flow'!$F$2:$EG$2,'Commercial Lease'!AI$3,'Monthly Cash Flow'!$F$25:$EG$25)-'Rent Roll'!#REF!,0)),
(MAX(-SUMIF('Monthly Cash Flow'!$F$2:$EG$2,'Commercial Lease'!AI$3,'Monthly Cash Flow'!$F$26:$EG$36)-'Rent Roll'!#REF!,0)))*'Rent Roll'!$T9)))),"-"),"-")</f>
        <v>-</v>
      </c>
      <c r="AJ43" s="227" t="str">
        <f>IF('Commercial Lease'!AJ$4='Rent Roll'!$U9,
IF(OR(AND(AJ$6&gt;'Rent Roll'!$K9,AJ$6&lt;='Rent Roll'!$L9),AND(AJ$6&gt;'Rent Roll'!$M23,AJ$6&lt;='Rent Roll'!$N23)),
IF('Rent Roll'!$S9='Data Validation'!$D$2,-SUMIF('Monthly Cash Flow'!$F$2:$EG$2,'Commercial Lease'!AJ$3,'Monthly Cash Flow'!$F$37:$EG$37)*'Rent Roll'!$T9,
IF('Rent Roll'!$S9='Data Validation'!$D$3,('Rent Roll'!$D9*'Rent Roll'!#REF!)+(MAX(-SUMIF($C$96:$C$98,'Data Validation'!$M$2,'Commercial Lease'!AJ$96:AJ$98)-'Rent Roll'!$V9,0)*'Rent Roll'!$T9),
IF('Rent Roll'!$S9='Data Validation'!$D$4,'Rent Roll'!$D9*'Rent Roll'!#REF!,
('Rent Roll'!$D9*'Rent Roll'!#REF!)+(SUM((MAX(--SUMIF($D$96:$D$98,'Data Validation'!$M$2,'Commercial Lease'!AJ$96:AJ$98)-'Rent Roll'!$V9,0)),
(MAX(-SUMIF('Monthly Cash Flow'!$F$2:$EG$2,'Commercial Lease'!AJ$3,'Monthly Cash Flow'!$F$25:$EG$25)-'Rent Roll'!#REF!,0)),
(MAX(-SUMIF('Monthly Cash Flow'!$F$2:$EG$2,'Commercial Lease'!AJ$3,'Monthly Cash Flow'!$F$26:$EG$36)-'Rent Roll'!#REF!,0)))*'Rent Roll'!$T9)))),"-"),"-")</f>
        <v>-</v>
      </c>
      <c r="AK43" s="227" t="str">
        <f>IF('Commercial Lease'!AK$4='Rent Roll'!$U9,
IF(OR(AND(AK$6&gt;'Rent Roll'!$K9,AK$6&lt;='Rent Roll'!$L9),AND(AK$6&gt;'Rent Roll'!$M23,AK$6&lt;='Rent Roll'!$N23)),
IF('Rent Roll'!$S9='Data Validation'!$D$2,-SUMIF('Monthly Cash Flow'!$F$2:$EG$2,'Commercial Lease'!AK$3,'Monthly Cash Flow'!$F$37:$EG$37)*'Rent Roll'!$T9,
IF('Rent Roll'!$S9='Data Validation'!$D$3,('Rent Roll'!$D9*'Rent Roll'!#REF!)+(MAX(-SUMIF($C$96:$C$98,'Data Validation'!$M$2,'Commercial Lease'!AK$96:AK$98)-'Rent Roll'!$V9,0)*'Rent Roll'!$T9),
IF('Rent Roll'!$S9='Data Validation'!$D$4,'Rent Roll'!$D9*'Rent Roll'!#REF!,
('Rent Roll'!$D9*'Rent Roll'!#REF!)+(SUM((MAX(--SUMIF($D$96:$D$98,'Data Validation'!$M$2,'Commercial Lease'!AK$96:AK$98)-'Rent Roll'!$V9,0)),
(MAX(-SUMIF('Monthly Cash Flow'!$F$2:$EG$2,'Commercial Lease'!AK$3,'Monthly Cash Flow'!$F$25:$EG$25)-'Rent Roll'!#REF!,0)),
(MAX(-SUMIF('Monthly Cash Flow'!$F$2:$EG$2,'Commercial Lease'!AK$3,'Monthly Cash Flow'!$F$26:$EG$36)-'Rent Roll'!#REF!,0)))*'Rent Roll'!$T9)))),"-"),"-")</f>
        <v>-</v>
      </c>
      <c r="AL43" s="227" t="str">
        <f>IF('Commercial Lease'!AL$4='Rent Roll'!$U9,
IF(OR(AND(AL$6&gt;'Rent Roll'!$K9,AL$6&lt;='Rent Roll'!$L9),AND(AL$6&gt;'Rent Roll'!$M23,AL$6&lt;='Rent Roll'!$N23)),
IF('Rent Roll'!$S9='Data Validation'!$D$2,-SUMIF('Monthly Cash Flow'!$F$2:$EG$2,'Commercial Lease'!AL$3,'Monthly Cash Flow'!$F$37:$EG$37)*'Rent Roll'!$T9,
IF('Rent Roll'!$S9='Data Validation'!$D$3,('Rent Roll'!$D9*'Rent Roll'!#REF!)+(MAX(-SUMIF($C$96:$C$98,'Data Validation'!$M$2,'Commercial Lease'!AL$96:AL$98)-'Rent Roll'!$V9,0)*'Rent Roll'!$T9),
IF('Rent Roll'!$S9='Data Validation'!$D$4,'Rent Roll'!$D9*'Rent Roll'!#REF!,
('Rent Roll'!$D9*'Rent Roll'!#REF!)+(SUM((MAX(--SUMIF($D$96:$D$98,'Data Validation'!$M$2,'Commercial Lease'!AL$96:AL$98)-'Rent Roll'!$V9,0)),
(MAX(-SUMIF('Monthly Cash Flow'!$F$2:$EG$2,'Commercial Lease'!AL$3,'Monthly Cash Flow'!$F$25:$EG$25)-'Rent Roll'!#REF!,0)),
(MAX(-SUMIF('Monthly Cash Flow'!$F$2:$EG$2,'Commercial Lease'!AL$3,'Monthly Cash Flow'!$F$26:$EG$36)-'Rent Roll'!#REF!,0)))*'Rent Roll'!$T9)))),"-"),"-")</f>
        <v>-</v>
      </c>
      <c r="AM43" s="227" t="str">
        <f>IF('Commercial Lease'!AM$4='Rent Roll'!$U9,
IF(OR(AND(AM$6&gt;'Rent Roll'!$K9,AM$6&lt;='Rent Roll'!$L9),AND(AM$6&gt;'Rent Roll'!$M23,AM$6&lt;='Rent Roll'!$N23)),
IF('Rent Roll'!$S9='Data Validation'!$D$2,-SUMIF('Monthly Cash Flow'!$F$2:$EG$2,'Commercial Lease'!AM$3,'Monthly Cash Flow'!$F$37:$EG$37)*'Rent Roll'!$T9,
IF('Rent Roll'!$S9='Data Validation'!$D$3,('Rent Roll'!$D9*'Rent Roll'!#REF!)+(MAX(-SUMIF($C$96:$C$98,'Data Validation'!$M$2,'Commercial Lease'!AM$96:AM$98)-'Rent Roll'!$V9,0)*'Rent Roll'!$T9),
IF('Rent Roll'!$S9='Data Validation'!$D$4,'Rent Roll'!$D9*'Rent Roll'!#REF!,
('Rent Roll'!$D9*'Rent Roll'!#REF!)+(SUM((MAX(--SUMIF($D$96:$D$98,'Data Validation'!$M$2,'Commercial Lease'!AM$96:AM$98)-'Rent Roll'!$V9,0)),
(MAX(-SUMIF('Monthly Cash Flow'!$F$2:$EG$2,'Commercial Lease'!AM$3,'Monthly Cash Flow'!$F$25:$EG$25)-'Rent Roll'!#REF!,0)),
(MAX(-SUMIF('Monthly Cash Flow'!$F$2:$EG$2,'Commercial Lease'!AM$3,'Monthly Cash Flow'!$F$26:$EG$36)-'Rent Roll'!#REF!,0)))*'Rent Roll'!$T9)))),"-"),"-")</f>
        <v>-</v>
      </c>
      <c r="AN43" s="227" t="str">
        <f>IF('Commercial Lease'!AN$4='Rent Roll'!$U9,
IF(OR(AND(AN$6&gt;'Rent Roll'!$K9,AN$6&lt;='Rent Roll'!$L9),AND(AN$6&gt;'Rent Roll'!$M23,AN$6&lt;='Rent Roll'!$N23)),
IF('Rent Roll'!$S9='Data Validation'!$D$2,-SUMIF('Monthly Cash Flow'!$F$2:$EG$2,'Commercial Lease'!AN$3,'Monthly Cash Flow'!$F$37:$EG$37)*'Rent Roll'!$T9,
IF('Rent Roll'!$S9='Data Validation'!$D$3,('Rent Roll'!$D9*'Rent Roll'!#REF!)+(MAX(-SUMIF($C$96:$C$98,'Data Validation'!$M$2,'Commercial Lease'!AN$96:AN$98)-'Rent Roll'!$V9,0)*'Rent Roll'!$T9),
IF('Rent Roll'!$S9='Data Validation'!$D$4,'Rent Roll'!$D9*'Rent Roll'!#REF!,
('Rent Roll'!$D9*'Rent Roll'!#REF!)+(SUM((MAX(--SUMIF($D$96:$D$98,'Data Validation'!$M$2,'Commercial Lease'!AN$96:AN$98)-'Rent Roll'!$V9,0)),
(MAX(-SUMIF('Monthly Cash Flow'!$F$2:$EG$2,'Commercial Lease'!AN$3,'Monthly Cash Flow'!$F$25:$EG$25)-'Rent Roll'!#REF!,0)),
(MAX(-SUMIF('Monthly Cash Flow'!$F$2:$EG$2,'Commercial Lease'!AN$3,'Monthly Cash Flow'!$F$26:$EG$36)-'Rent Roll'!#REF!,0)))*'Rent Roll'!$T9)))),"-"),"-")</f>
        <v>-</v>
      </c>
      <c r="AO43" s="227" t="str">
        <f>IF('Commercial Lease'!AO$4='Rent Roll'!$U9,
IF(OR(AND(AO$6&gt;'Rent Roll'!$K9,AO$6&lt;='Rent Roll'!$L9),AND(AO$6&gt;'Rent Roll'!$M23,AO$6&lt;='Rent Roll'!$N23)),
IF('Rent Roll'!$S9='Data Validation'!$D$2,-SUMIF('Monthly Cash Flow'!$F$2:$EG$2,'Commercial Lease'!AO$3,'Monthly Cash Flow'!$F$37:$EG$37)*'Rent Roll'!$T9,
IF('Rent Roll'!$S9='Data Validation'!$D$3,('Rent Roll'!$D9*'Rent Roll'!#REF!)+(MAX(-SUMIF($C$96:$C$98,'Data Validation'!$M$2,'Commercial Lease'!AO$96:AO$98)-'Rent Roll'!$V9,0)*'Rent Roll'!$T9),
IF('Rent Roll'!$S9='Data Validation'!$D$4,'Rent Roll'!$D9*'Rent Roll'!#REF!,
('Rent Roll'!$D9*'Rent Roll'!#REF!)+(SUM((MAX(--SUMIF($D$96:$D$98,'Data Validation'!$M$2,'Commercial Lease'!AO$96:AO$98)-'Rent Roll'!$V9,0)),
(MAX(-SUMIF('Monthly Cash Flow'!$F$2:$EG$2,'Commercial Lease'!AO$3,'Monthly Cash Flow'!$F$25:$EG$25)-'Rent Roll'!#REF!,0)),
(MAX(-SUMIF('Monthly Cash Flow'!$F$2:$EG$2,'Commercial Lease'!AO$3,'Monthly Cash Flow'!$F$26:$EG$36)-'Rent Roll'!#REF!,0)))*'Rent Roll'!$T9)))),"-"),"-")</f>
        <v>-</v>
      </c>
      <c r="AP43" s="227" t="str">
        <f>IF('Commercial Lease'!AP$4='Rent Roll'!$U9,
IF(OR(AND(AP$6&gt;'Rent Roll'!$K9,AP$6&lt;='Rent Roll'!$L9),AND(AP$6&gt;'Rent Roll'!$M23,AP$6&lt;='Rent Roll'!$N23)),
IF('Rent Roll'!$S9='Data Validation'!$D$2,-SUMIF('Monthly Cash Flow'!$F$2:$EG$2,'Commercial Lease'!AP$3,'Monthly Cash Flow'!$F$37:$EG$37)*'Rent Roll'!$T9,
IF('Rent Roll'!$S9='Data Validation'!$D$3,('Rent Roll'!$D9*'Rent Roll'!#REF!)+(MAX(-SUMIF($C$96:$C$98,'Data Validation'!$M$2,'Commercial Lease'!AP$96:AP$98)-'Rent Roll'!$V9,0)*'Rent Roll'!$T9),
IF('Rent Roll'!$S9='Data Validation'!$D$4,'Rent Roll'!$D9*'Rent Roll'!#REF!,
('Rent Roll'!$D9*'Rent Roll'!#REF!)+(SUM((MAX(--SUMIF($D$96:$D$98,'Data Validation'!$M$2,'Commercial Lease'!AP$96:AP$98)-'Rent Roll'!$V9,0)),
(MAX(-SUMIF('Monthly Cash Flow'!$F$2:$EG$2,'Commercial Lease'!AP$3,'Monthly Cash Flow'!$F$25:$EG$25)-'Rent Roll'!#REF!,0)),
(MAX(-SUMIF('Monthly Cash Flow'!$F$2:$EG$2,'Commercial Lease'!AP$3,'Monthly Cash Flow'!$F$26:$EG$36)-'Rent Roll'!#REF!,0)))*'Rent Roll'!$T9)))),"-"),"-")</f>
        <v>-</v>
      </c>
      <c r="AQ43" s="227" t="str">
        <f>IF('Commercial Lease'!AQ$4='Rent Roll'!$U9,
IF(OR(AND(AQ$6&gt;'Rent Roll'!$K9,AQ$6&lt;='Rent Roll'!$L9),AND(AQ$6&gt;'Rent Roll'!$M23,AQ$6&lt;='Rent Roll'!$N23)),
IF('Rent Roll'!$S9='Data Validation'!$D$2,-SUMIF('Monthly Cash Flow'!$F$2:$EG$2,'Commercial Lease'!AQ$3,'Monthly Cash Flow'!$F$37:$EG$37)*'Rent Roll'!$T9,
IF('Rent Roll'!$S9='Data Validation'!$D$3,('Rent Roll'!$D9*'Rent Roll'!#REF!)+(MAX(-SUMIF($C$96:$C$98,'Data Validation'!$M$2,'Commercial Lease'!AQ$96:AQ$98)-'Rent Roll'!$V9,0)*'Rent Roll'!$T9),
IF('Rent Roll'!$S9='Data Validation'!$D$4,'Rent Roll'!$D9*'Rent Roll'!#REF!,
('Rent Roll'!$D9*'Rent Roll'!#REF!)+(SUM((MAX(--SUMIF($D$96:$D$98,'Data Validation'!$M$2,'Commercial Lease'!AQ$96:AQ$98)-'Rent Roll'!$V9,0)),
(MAX(-SUMIF('Monthly Cash Flow'!$F$2:$EG$2,'Commercial Lease'!AQ$3,'Monthly Cash Flow'!$F$25:$EG$25)-'Rent Roll'!#REF!,0)),
(MAX(-SUMIF('Monthly Cash Flow'!$F$2:$EG$2,'Commercial Lease'!AQ$3,'Monthly Cash Flow'!$F$26:$EG$36)-'Rent Roll'!#REF!,0)))*'Rent Roll'!$T9)))),"-"),"-")</f>
        <v>-</v>
      </c>
      <c r="AR43" s="227" t="str">
        <f>IF('Commercial Lease'!AR$4='Rent Roll'!$U9,
IF(OR(AND(AR$6&gt;'Rent Roll'!$K9,AR$6&lt;='Rent Roll'!$L9),AND(AR$6&gt;'Rent Roll'!$M23,AR$6&lt;='Rent Roll'!$N23)),
IF('Rent Roll'!$S9='Data Validation'!$D$2,-SUMIF('Monthly Cash Flow'!$F$2:$EG$2,'Commercial Lease'!AR$3,'Monthly Cash Flow'!$F$37:$EG$37)*'Rent Roll'!$T9,
IF('Rent Roll'!$S9='Data Validation'!$D$3,('Rent Roll'!$D9*'Rent Roll'!#REF!)+(MAX(-SUMIF($C$96:$C$98,'Data Validation'!$M$2,'Commercial Lease'!AR$96:AR$98)-'Rent Roll'!$V9,0)*'Rent Roll'!$T9),
IF('Rent Roll'!$S9='Data Validation'!$D$4,'Rent Roll'!$D9*'Rent Roll'!#REF!,
('Rent Roll'!$D9*'Rent Roll'!#REF!)+(SUM((MAX(--SUMIF($D$96:$D$98,'Data Validation'!$M$2,'Commercial Lease'!AR$96:AR$98)-'Rent Roll'!$V9,0)),
(MAX(-SUMIF('Monthly Cash Flow'!$F$2:$EG$2,'Commercial Lease'!AR$3,'Monthly Cash Flow'!$F$25:$EG$25)-'Rent Roll'!#REF!,0)),
(MAX(-SUMIF('Monthly Cash Flow'!$F$2:$EG$2,'Commercial Lease'!AR$3,'Monthly Cash Flow'!$F$26:$EG$36)-'Rent Roll'!#REF!,0)))*'Rent Roll'!$T9)))),"-"),"-")</f>
        <v>-</v>
      </c>
      <c r="AS43" s="227" t="str">
        <f>IF('Commercial Lease'!AS$4='Rent Roll'!$U9,
IF(OR(AND(AS$6&gt;'Rent Roll'!$K9,AS$6&lt;='Rent Roll'!$L9),AND(AS$6&gt;'Rent Roll'!$M23,AS$6&lt;='Rent Roll'!$N23)),
IF('Rent Roll'!$S9='Data Validation'!$D$2,-SUMIF('Monthly Cash Flow'!$F$2:$EG$2,'Commercial Lease'!AS$3,'Monthly Cash Flow'!$F$37:$EG$37)*'Rent Roll'!$T9,
IF('Rent Roll'!$S9='Data Validation'!$D$3,('Rent Roll'!$D9*'Rent Roll'!#REF!)+(MAX(-SUMIF($C$96:$C$98,'Data Validation'!$M$2,'Commercial Lease'!AS$96:AS$98)-'Rent Roll'!$V9,0)*'Rent Roll'!$T9),
IF('Rent Roll'!$S9='Data Validation'!$D$4,'Rent Roll'!$D9*'Rent Roll'!#REF!,
('Rent Roll'!$D9*'Rent Roll'!#REF!)+(SUM((MAX(--SUMIF($D$96:$D$98,'Data Validation'!$M$2,'Commercial Lease'!AS$96:AS$98)-'Rent Roll'!$V9,0)),
(MAX(-SUMIF('Monthly Cash Flow'!$F$2:$EG$2,'Commercial Lease'!AS$3,'Monthly Cash Flow'!$F$25:$EG$25)-'Rent Roll'!#REF!,0)),
(MAX(-SUMIF('Monthly Cash Flow'!$F$2:$EG$2,'Commercial Lease'!AS$3,'Monthly Cash Flow'!$F$26:$EG$36)-'Rent Roll'!#REF!,0)))*'Rent Roll'!$T9)))),"-"),"-")</f>
        <v>-</v>
      </c>
      <c r="AT43" s="227" t="str">
        <f>IF('Commercial Lease'!AT$4='Rent Roll'!$U9,
IF(OR(AND(AT$6&gt;'Rent Roll'!$K9,AT$6&lt;='Rent Roll'!$L9),AND(AT$6&gt;'Rent Roll'!$M23,AT$6&lt;='Rent Roll'!$N23)),
IF('Rent Roll'!$S9='Data Validation'!$D$2,-SUMIF('Monthly Cash Flow'!$F$2:$EG$2,'Commercial Lease'!AT$3,'Monthly Cash Flow'!$F$37:$EG$37)*'Rent Roll'!$T9,
IF('Rent Roll'!$S9='Data Validation'!$D$3,('Rent Roll'!$D9*'Rent Roll'!#REF!)+(MAX(-SUMIF($C$96:$C$98,'Data Validation'!$M$2,'Commercial Lease'!AT$96:AT$98)-'Rent Roll'!$V9,0)*'Rent Roll'!$T9),
IF('Rent Roll'!$S9='Data Validation'!$D$4,'Rent Roll'!$D9*'Rent Roll'!#REF!,
('Rent Roll'!$D9*'Rent Roll'!#REF!)+(SUM((MAX(--SUMIF($D$96:$D$98,'Data Validation'!$M$2,'Commercial Lease'!AT$96:AT$98)-'Rent Roll'!$V9,0)),
(MAX(-SUMIF('Monthly Cash Flow'!$F$2:$EG$2,'Commercial Lease'!AT$3,'Monthly Cash Flow'!$F$25:$EG$25)-'Rent Roll'!#REF!,0)),
(MAX(-SUMIF('Monthly Cash Flow'!$F$2:$EG$2,'Commercial Lease'!AT$3,'Monthly Cash Flow'!$F$26:$EG$36)-'Rent Roll'!#REF!,0)))*'Rent Roll'!$T9)))),"-"),"-")</f>
        <v>-</v>
      </c>
      <c r="AU43" s="227" t="str">
        <f>IF('Commercial Lease'!AU$4='Rent Roll'!$U9,
IF(OR(AND(AU$6&gt;'Rent Roll'!$K9,AU$6&lt;='Rent Roll'!$L9),AND(AU$6&gt;'Rent Roll'!$M23,AU$6&lt;='Rent Roll'!$N23)),
IF('Rent Roll'!$S9='Data Validation'!$D$2,-SUMIF('Monthly Cash Flow'!$F$2:$EG$2,'Commercial Lease'!AU$3,'Monthly Cash Flow'!$F$37:$EG$37)*'Rent Roll'!$T9,
IF('Rent Roll'!$S9='Data Validation'!$D$3,('Rent Roll'!$D9*'Rent Roll'!#REF!)+(MAX(-SUMIF($C$96:$C$98,'Data Validation'!$M$2,'Commercial Lease'!AU$96:AU$98)-'Rent Roll'!$V9,0)*'Rent Roll'!$T9),
IF('Rent Roll'!$S9='Data Validation'!$D$4,'Rent Roll'!$D9*'Rent Roll'!#REF!,
('Rent Roll'!$D9*'Rent Roll'!#REF!)+(SUM((MAX(--SUMIF($D$96:$D$98,'Data Validation'!$M$2,'Commercial Lease'!AU$96:AU$98)-'Rent Roll'!$V9,0)),
(MAX(-SUMIF('Monthly Cash Flow'!$F$2:$EG$2,'Commercial Lease'!AU$3,'Monthly Cash Flow'!$F$25:$EG$25)-'Rent Roll'!#REF!,0)),
(MAX(-SUMIF('Monthly Cash Flow'!$F$2:$EG$2,'Commercial Lease'!AU$3,'Monthly Cash Flow'!$F$26:$EG$36)-'Rent Roll'!#REF!,0)))*'Rent Roll'!$T9)))),"-"),"-")</f>
        <v>-</v>
      </c>
      <c r="AV43" s="227" t="str">
        <f>IF('Commercial Lease'!AV$4='Rent Roll'!$U9,
IF(OR(AND(AV$6&gt;'Rent Roll'!$K9,AV$6&lt;='Rent Roll'!$L9),AND(AV$6&gt;'Rent Roll'!$M23,AV$6&lt;='Rent Roll'!$N23)),
IF('Rent Roll'!$S9='Data Validation'!$D$2,-SUMIF('Monthly Cash Flow'!$F$2:$EG$2,'Commercial Lease'!AV$3,'Monthly Cash Flow'!$F$37:$EG$37)*'Rent Roll'!$T9,
IF('Rent Roll'!$S9='Data Validation'!$D$3,('Rent Roll'!$D9*'Rent Roll'!#REF!)+(MAX(-SUMIF($C$96:$C$98,'Data Validation'!$M$2,'Commercial Lease'!AV$96:AV$98)-'Rent Roll'!$V9,0)*'Rent Roll'!$T9),
IF('Rent Roll'!$S9='Data Validation'!$D$4,'Rent Roll'!$D9*'Rent Roll'!#REF!,
('Rent Roll'!$D9*'Rent Roll'!#REF!)+(SUM((MAX(--SUMIF($D$96:$D$98,'Data Validation'!$M$2,'Commercial Lease'!AV$96:AV$98)-'Rent Roll'!$V9,0)),
(MAX(-SUMIF('Monthly Cash Flow'!$F$2:$EG$2,'Commercial Lease'!AV$3,'Monthly Cash Flow'!$F$25:$EG$25)-'Rent Roll'!#REF!,0)),
(MAX(-SUMIF('Monthly Cash Flow'!$F$2:$EG$2,'Commercial Lease'!AV$3,'Monthly Cash Flow'!$F$26:$EG$36)-'Rent Roll'!#REF!,0)))*'Rent Roll'!$T9)))),"-"),"-")</f>
        <v>-</v>
      </c>
      <c r="AW43" s="227" t="str">
        <f>IF('Commercial Lease'!AW$4='Rent Roll'!$U9,
IF(OR(AND(AW$6&gt;'Rent Roll'!$K9,AW$6&lt;='Rent Roll'!$L9),AND(AW$6&gt;'Rent Roll'!$M23,AW$6&lt;='Rent Roll'!$N23)),
IF('Rent Roll'!$S9='Data Validation'!$D$2,-SUMIF('Monthly Cash Flow'!$F$2:$EG$2,'Commercial Lease'!AW$3,'Monthly Cash Flow'!$F$37:$EG$37)*'Rent Roll'!$T9,
IF('Rent Roll'!$S9='Data Validation'!$D$3,('Rent Roll'!$D9*'Rent Roll'!#REF!)+(MAX(-SUMIF($C$96:$C$98,'Data Validation'!$M$2,'Commercial Lease'!AW$96:AW$98)-'Rent Roll'!$V9,0)*'Rent Roll'!$T9),
IF('Rent Roll'!$S9='Data Validation'!$D$4,'Rent Roll'!$D9*'Rent Roll'!#REF!,
('Rent Roll'!$D9*'Rent Roll'!#REF!)+(SUM((MAX(--SUMIF($D$96:$D$98,'Data Validation'!$M$2,'Commercial Lease'!AW$96:AW$98)-'Rent Roll'!$V9,0)),
(MAX(-SUMIF('Monthly Cash Flow'!$F$2:$EG$2,'Commercial Lease'!AW$3,'Monthly Cash Flow'!$F$25:$EG$25)-'Rent Roll'!#REF!,0)),
(MAX(-SUMIF('Monthly Cash Flow'!$F$2:$EG$2,'Commercial Lease'!AW$3,'Monthly Cash Flow'!$F$26:$EG$36)-'Rent Roll'!#REF!,0)))*'Rent Roll'!$T9)))),"-"),"-")</f>
        <v>-</v>
      </c>
      <c r="AX43" s="227" t="str">
        <f>IF('Commercial Lease'!AX$4='Rent Roll'!$U9,
IF(OR(AND(AX$6&gt;'Rent Roll'!$K9,AX$6&lt;='Rent Roll'!$L9),AND(AX$6&gt;'Rent Roll'!$M23,AX$6&lt;='Rent Roll'!$N23)),
IF('Rent Roll'!$S9='Data Validation'!$D$2,-SUMIF('Monthly Cash Flow'!$F$2:$EG$2,'Commercial Lease'!AX$3,'Monthly Cash Flow'!$F$37:$EG$37)*'Rent Roll'!$T9,
IF('Rent Roll'!$S9='Data Validation'!$D$3,('Rent Roll'!$D9*'Rent Roll'!#REF!)+(MAX(-SUMIF($C$96:$C$98,'Data Validation'!$M$2,'Commercial Lease'!AX$96:AX$98)-'Rent Roll'!$V9,0)*'Rent Roll'!$T9),
IF('Rent Roll'!$S9='Data Validation'!$D$4,'Rent Roll'!$D9*'Rent Roll'!#REF!,
('Rent Roll'!$D9*'Rent Roll'!#REF!)+(SUM((MAX(--SUMIF($D$96:$D$98,'Data Validation'!$M$2,'Commercial Lease'!AX$96:AX$98)-'Rent Roll'!$V9,0)),
(MAX(-SUMIF('Monthly Cash Flow'!$F$2:$EG$2,'Commercial Lease'!AX$3,'Monthly Cash Flow'!$F$25:$EG$25)-'Rent Roll'!#REF!,0)),
(MAX(-SUMIF('Monthly Cash Flow'!$F$2:$EG$2,'Commercial Lease'!AX$3,'Monthly Cash Flow'!$F$26:$EG$36)-'Rent Roll'!#REF!,0)))*'Rent Roll'!$T9)))),"-"),"-")</f>
        <v>-</v>
      </c>
      <c r="AY43" s="227" t="str">
        <f>IF('Commercial Lease'!AY$4='Rent Roll'!$U9,
IF(OR(AND(AY$6&gt;'Rent Roll'!$K9,AY$6&lt;='Rent Roll'!$L9),AND(AY$6&gt;'Rent Roll'!$M23,AY$6&lt;='Rent Roll'!$N23)),
IF('Rent Roll'!$S9='Data Validation'!$D$2,-SUMIF('Monthly Cash Flow'!$F$2:$EG$2,'Commercial Lease'!AY$3,'Monthly Cash Flow'!$F$37:$EG$37)*'Rent Roll'!$T9,
IF('Rent Roll'!$S9='Data Validation'!$D$3,('Rent Roll'!$D9*'Rent Roll'!#REF!)+(MAX(-SUMIF($C$96:$C$98,'Data Validation'!$M$2,'Commercial Lease'!AY$96:AY$98)-'Rent Roll'!$V9,0)*'Rent Roll'!$T9),
IF('Rent Roll'!$S9='Data Validation'!$D$4,'Rent Roll'!$D9*'Rent Roll'!#REF!,
('Rent Roll'!$D9*'Rent Roll'!#REF!)+(SUM((MAX(--SUMIF($D$96:$D$98,'Data Validation'!$M$2,'Commercial Lease'!AY$96:AY$98)-'Rent Roll'!$V9,0)),
(MAX(-SUMIF('Monthly Cash Flow'!$F$2:$EG$2,'Commercial Lease'!AY$3,'Monthly Cash Flow'!$F$25:$EG$25)-'Rent Roll'!#REF!,0)),
(MAX(-SUMIF('Monthly Cash Flow'!$F$2:$EG$2,'Commercial Lease'!AY$3,'Monthly Cash Flow'!$F$26:$EG$36)-'Rent Roll'!#REF!,0)))*'Rent Roll'!$T9)))),"-"),"-")</f>
        <v>-</v>
      </c>
      <c r="AZ43" s="227" t="str">
        <f>IF('Commercial Lease'!AZ$4='Rent Roll'!$U9,
IF(OR(AND(AZ$6&gt;'Rent Roll'!$K9,AZ$6&lt;='Rent Roll'!$L9),AND(AZ$6&gt;'Rent Roll'!$M23,AZ$6&lt;='Rent Roll'!$N23)),
IF('Rent Roll'!$S9='Data Validation'!$D$2,-SUMIF('Monthly Cash Flow'!$F$2:$EG$2,'Commercial Lease'!AZ$3,'Monthly Cash Flow'!$F$37:$EG$37)*'Rent Roll'!$T9,
IF('Rent Roll'!$S9='Data Validation'!$D$3,('Rent Roll'!$D9*'Rent Roll'!#REF!)+(MAX(-SUMIF($C$96:$C$98,'Data Validation'!$M$2,'Commercial Lease'!AZ$96:AZ$98)-'Rent Roll'!$V9,0)*'Rent Roll'!$T9),
IF('Rent Roll'!$S9='Data Validation'!$D$4,'Rent Roll'!$D9*'Rent Roll'!#REF!,
('Rent Roll'!$D9*'Rent Roll'!#REF!)+(SUM((MAX(--SUMIF($D$96:$D$98,'Data Validation'!$M$2,'Commercial Lease'!AZ$96:AZ$98)-'Rent Roll'!$V9,0)),
(MAX(-SUMIF('Monthly Cash Flow'!$F$2:$EG$2,'Commercial Lease'!AZ$3,'Monthly Cash Flow'!$F$25:$EG$25)-'Rent Roll'!#REF!,0)),
(MAX(-SUMIF('Monthly Cash Flow'!$F$2:$EG$2,'Commercial Lease'!AZ$3,'Monthly Cash Flow'!$F$26:$EG$36)-'Rent Roll'!#REF!,0)))*'Rent Roll'!$T9)))),"-"),"-")</f>
        <v>-</v>
      </c>
      <c r="BA43" s="227" t="str">
        <f>IF('Commercial Lease'!BA$4='Rent Roll'!$U9,
IF(OR(AND(BA$6&gt;'Rent Roll'!$K9,BA$6&lt;='Rent Roll'!$L9),AND(BA$6&gt;'Rent Roll'!$M23,BA$6&lt;='Rent Roll'!$N23)),
IF('Rent Roll'!$S9='Data Validation'!$D$2,-SUMIF('Monthly Cash Flow'!$F$2:$EG$2,'Commercial Lease'!BA$3,'Monthly Cash Flow'!$F$37:$EG$37)*'Rent Roll'!$T9,
IF('Rent Roll'!$S9='Data Validation'!$D$3,('Rent Roll'!$D9*'Rent Roll'!#REF!)+(MAX(-SUMIF($C$96:$C$98,'Data Validation'!$M$2,'Commercial Lease'!BA$96:BA$98)-'Rent Roll'!$V9,0)*'Rent Roll'!$T9),
IF('Rent Roll'!$S9='Data Validation'!$D$4,'Rent Roll'!$D9*'Rent Roll'!#REF!,
('Rent Roll'!$D9*'Rent Roll'!#REF!)+(SUM((MAX(--SUMIF($D$96:$D$98,'Data Validation'!$M$2,'Commercial Lease'!BA$96:BA$98)-'Rent Roll'!$V9,0)),
(MAX(-SUMIF('Monthly Cash Flow'!$F$2:$EG$2,'Commercial Lease'!BA$3,'Monthly Cash Flow'!$F$25:$EG$25)-'Rent Roll'!#REF!,0)),
(MAX(-SUMIF('Monthly Cash Flow'!$F$2:$EG$2,'Commercial Lease'!BA$3,'Monthly Cash Flow'!$F$26:$EG$36)-'Rent Roll'!#REF!,0)))*'Rent Roll'!$T9)))),"-"),"-")</f>
        <v>-</v>
      </c>
      <c r="BB43" s="227" t="str">
        <f>IF('Commercial Lease'!BB$4='Rent Roll'!$U9,
IF(OR(AND(BB$6&gt;'Rent Roll'!$K9,BB$6&lt;='Rent Roll'!$L9),AND(BB$6&gt;'Rent Roll'!$M23,BB$6&lt;='Rent Roll'!$N23)),
IF('Rent Roll'!$S9='Data Validation'!$D$2,-SUMIF('Monthly Cash Flow'!$F$2:$EG$2,'Commercial Lease'!BB$3,'Monthly Cash Flow'!$F$37:$EG$37)*'Rent Roll'!$T9,
IF('Rent Roll'!$S9='Data Validation'!$D$3,('Rent Roll'!$D9*'Rent Roll'!#REF!)+(MAX(-SUMIF($C$96:$C$98,'Data Validation'!$M$2,'Commercial Lease'!BB$96:BB$98)-'Rent Roll'!$V9,0)*'Rent Roll'!$T9),
IF('Rent Roll'!$S9='Data Validation'!$D$4,'Rent Roll'!$D9*'Rent Roll'!#REF!,
('Rent Roll'!$D9*'Rent Roll'!#REF!)+(SUM((MAX(--SUMIF($D$96:$D$98,'Data Validation'!$M$2,'Commercial Lease'!BB$96:BB$98)-'Rent Roll'!$V9,0)),
(MAX(-SUMIF('Monthly Cash Flow'!$F$2:$EG$2,'Commercial Lease'!BB$3,'Monthly Cash Flow'!$F$25:$EG$25)-'Rent Roll'!#REF!,0)),
(MAX(-SUMIF('Monthly Cash Flow'!$F$2:$EG$2,'Commercial Lease'!BB$3,'Monthly Cash Flow'!$F$26:$EG$36)-'Rent Roll'!#REF!,0)))*'Rent Roll'!$T9)))),"-"),"-")</f>
        <v>-</v>
      </c>
      <c r="BC43" s="227" t="str">
        <f>IF('Commercial Lease'!BC$4='Rent Roll'!$U9,
IF(OR(AND(BC$6&gt;'Rent Roll'!$K9,BC$6&lt;='Rent Roll'!$L9),AND(BC$6&gt;'Rent Roll'!$M23,BC$6&lt;='Rent Roll'!$N23)),
IF('Rent Roll'!$S9='Data Validation'!$D$2,-SUMIF('Monthly Cash Flow'!$F$2:$EG$2,'Commercial Lease'!BC$3,'Monthly Cash Flow'!$F$37:$EG$37)*'Rent Roll'!$T9,
IF('Rent Roll'!$S9='Data Validation'!$D$3,('Rent Roll'!$D9*'Rent Roll'!#REF!)+(MAX(-SUMIF($C$96:$C$98,'Data Validation'!$M$2,'Commercial Lease'!BC$96:BC$98)-'Rent Roll'!$V9,0)*'Rent Roll'!$T9),
IF('Rent Roll'!$S9='Data Validation'!$D$4,'Rent Roll'!$D9*'Rent Roll'!#REF!,
('Rent Roll'!$D9*'Rent Roll'!#REF!)+(SUM((MAX(--SUMIF($D$96:$D$98,'Data Validation'!$M$2,'Commercial Lease'!BC$96:BC$98)-'Rent Roll'!$V9,0)),
(MAX(-SUMIF('Monthly Cash Flow'!$F$2:$EG$2,'Commercial Lease'!BC$3,'Monthly Cash Flow'!$F$25:$EG$25)-'Rent Roll'!#REF!,0)),
(MAX(-SUMIF('Monthly Cash Flow'!$F$2:$EG$2,'Commercial Lease'!BC$3,'Monthly Cash Flow'!$F$26:$EG$36)-'Rent Roll'!#REF!,0)))*'Rent Roll'!$T9)))),"-"),"-")</f>
        <v>-</v>
      </c>
      <c r="BD43" s="227" t="str">
        <f>IF('Commercial Lease'!BD$4='Rent Roll'!$U9,
IF(OR(AND(BD$6&gt;'Rent Roll'!$K9,BD$6&lt;='Rent Roll'!$L9),AND(BD$6&gt;'Rent Roll'!$M23,BD$6&lt;='Rent Roll'!$N23)),
IF('Rent Roll'!$S9='Data Validation'!$D$2,-SUMIF('Monthly Cash Flow'!$F$2:$EG$2,'Commercial Lease'!BD$3,'Monthly Cash Flow'!$F$37:$EG$37)*'Rent Roll'!$T9,
IF('Rent Roll'!$S9='Data Validation'!$D$3,('Rent Roll'!$D9*'Rent Roll'!#REF!)+(MAX(-SUMIF($C$96:$C$98,'Data Validation'!$M$2,'Commercial Lease'!BD$96:BD$98)-'Rent Roll'!$V9,0)*'Rent Roll'!$T9),
IF('Rent Roll'!$S9='Data Validation'!$D$4,'Rent Roll'!$D9*'Rent Roll'!#REF!,
('Rent Roll'!$D9*'Rent Roll'!#REF!)+(SUM((MAX(--SUMIF($D$96:$D$98,'Data Validation'!$M$2,'Commercial Lease'!BD$96:BD$98)-'Rent Roll'!$V9,0)),
(MAX(-SUMIF('Monthly Cash Flow'!$F$2:$EG$2,'Commercial Lease'!BD$3,'Monthly Cash Flow'!$F$25:$EG$25)-'Rent Roll'!#REF!,0)),
(MAX(-SUMIF('Monthly Cash Flow'!$F$2:$EG$2,'Commercial Lease'!BD$3,'Monthly Cash Flow'!$F$26:$EG$36)-'Rent Roll'!#REF!,0)))*'Rent Roll'!$T9)))),"-"),"-")</f>
        <v>-</v>
      </c>
      <c r="BE43" s="227" t="str">
        <f>IF('Commercial Lease'!BE$4='Rent Roll'!$U9,
IF(OR(AND(BE$6&gt;'Rent Roll'!$K9,BE$6&lt;='Rent Roll'!$L9),AND(BE$6&gt;'Rent Roll'!$M23,BE$6&lt;='Rent Roll'!$N23)),
IF('Rent Roll'!$S9='Data Validation'!$D$2,-SUMIF('Monthly Cash Flow'!$F$2:$EG$2,'Commercial Lease'!BE$3,'Monthly Cash Flow'!$F$37:$EG$37)*'Rent Roll'!$T9,
IF('Rent Roll'!$S9='Data Validation'!$D$3,('Rent Roll'!$D9*'Rent Roll'!#REF!)+(MAX(-SUMIF($C$96:$C$98,'Data Validation'!$M$2,'Commercial Lease'!BE$96:BE$98)-'Rent Roll'!$V9,0)*'Rent Roll'!$T9),
IF('Rent Roll'!$S9='Data Validation'!$D$4,'Rent Roll'!$D9*'Rent Roll'!#REF!,
('Rent Roll'!$D9*'Rent Roll'!#REF!)+(SUM((MAX(--SUMIF($D$96:$D$98,'Data Validation'!$M$2,'Commercial Lease'!BE$96:BE$98)-'Rent Roll'!$V9,0)),
(MAX(-SUMIF('Monthly Cash Flow'!$F$2:$EG$2,'Commercial Lease'!BE$3,'Monthly Cash Flow'!$F$25:$EG$25)-'Rent Roll'!#REF!,0)),
(MAX(-SUMIF('Monthly Cash Flow'!$F$2:$EG$2,'Commercial Lease'!BE$3,'Monthly Cash Flow'!$F$26:$EG$36)-'Rent Roll'!#REF!,0)))*'Rent Roll'!$T9)))),"-"),"-")</f>
        <v>-</v>
      </c>
      <c r="BF43" s="227" t="str">
        <f>IF('Commercial Lease'!BF$4='Rent Roll'!$U9,
IF(OR(AND(BF$6&gt;'Rent Roll'!$K9,BF$6&lt;='Rent Roll'!$L9),AND(BF$6&gt;'Rent Roll'!$M23,BF$6&lt;='Rent Roll'!$N23)),
IF('Rent Roll'!$S9='Data Validation'!$D$2,-SUMIF('Monthly Cash Flow'!$F$2:$EG$2,'Commercial Lease'!BF$3,'Monthly Cash Flow'!$F$37:$EG$37)*'Rent Roll'!$T9,
IF('Rent Roll'!$S9='Data Validation'!$D$3,('Rent Roll'!$D9*'Rent Roll'!#REF!)+(MAX(-SUMIF($C$96:$C$98,'Data Validation'!$M$2,'Commercial Lease'!BF$96:BF$98)-'Rent Roll'!$V9,0)*'Rent Roll'!$T9),
IF('Rent Roll'!$S9='Data Validation'!$D$4,'Rent Roll'!$D9*'Rent Roll'!#REF!,
('Rent Roll'!$D9*'Rent Roll'!#REF!)+(SUM((MAX(--SUMIF($D$96:$D$98,'Data Validation'!$M$2,'Commercial Lease'!BF$96:BF$98)-'Rent Roll'!$V9,0)),
(MAX(-SUMIF('Monthly Cash Flow'!$F$2:$EG$2,'Commercial Lease'!BF$3,'Monthly Cash Flow'!$F$25:$EG$25)-'Rent Roll'!#REF!,0)),
(MAX(-SUMIF('Monthly Cash Flow'!$F$2:$EG$2,'Commercial Lease'!BF$3,'Monthly Cash Flow'!$F$26:$EG$36)-'Rent Roll'!#REF!,0)))*'Rent Roll'!$T9)))),"-"),"-")</f>
        <v>-</v>
      </c>
      <c r="BG43" s="227" t="str">
        <f>IF('Commercial Lease'!BG$4='Rent Roll'!$U9,
IF(OR(AND(BG$6&gt;'Rent Roll'!$K9,BG$6&lt;='Rent Roll'!$L9),AND(BG$6&gt;'Rent Roll'!$M23,BG$6&lt;='Rent Roll'!$N23)),
IF('Rent Roll'!$S9='Data Validation'!$D$2,-SUMIF('Monthly Cash Flow'!$F$2:$EG$2,'Commercial Lease'!BG$3,'Monthly Cash Flow'!$F$37:$EG$37)*'Rent Roll'!$T9,
IF('Rent Roll'!$S9='Data Validation'!$D$3,('Rent Roll'!$D9*'Rent Roll'!#REF!)+(MAX(-SUMIF($C$96:$C$98,'Data Validation'!$M$2,'Commercial Lease'!BG$96:BG$98)-'Rent Roll'!$V9,0)*'Rent Roll'!$T9),
IF('Rent Roll'!$S9='Data Validation'!$D$4,'Rent Roll'!$D9*'Rent Roll'!#REF!,
('Rent Roll'!$D9*'Rent Roll'!#REF!)+(SUM((MAX(--SUMIF($D$96:$D$98,'Data Validation'!$M$2,'Commercial Lease'!BG$96:BG$98)-'Rent Roll'!$V9,0)),
(MAX(-SUMIF('Monthly Cash Flow'!$F$2:$EG$2,'Commercial Lease'!BG$3,'Monthly Cash Flow'!$F$25:$EG$25)-'Rent Roll'!#REF!,0)),
(MAX(-SUMIF('Monthly Cash Flow'!$F$2:$EG$2,'Commercial Lease'!BG$3,'Monthly Cash Flow'!$F$26:$EG$36)-'Rent Roll'!#REF!,0)))*'Rent Roll'!$T9)))),"-"),"-")</f>
        <v>-</v>
      </c>
      <c r="BH43" s="227" t="str">
        <f>IF('Commercial Lease'!BH$4='Rent Roll'!$U9,
IF(OR(AND(BH$6&gt;'Rent Roll'!$K9,BH$6&lt;='Rent Roll'!$L9),AND(BH$6&gt;'Rent Roll'!$M23,BH$6&lt;='Rent Roll'!$N23)),
IF('Rent Roll'!$S9='Data Validation'!$D$2,-SUMIF('Monthly Cash Flow'!$F$2:$EG$2,'Commercial Lease'!BH$3,'Monthly Cash Flow'!$F$37:$EG$37)*'Rent Roll'!$T9,
IF('Rent Roll'!$S9='Data Validation'!$D$3,('Rent Roll'!$D9*'Rent Roll'!#REF!)+(MAX(-SUMIF($C$96:$C$98,'Data Validation'!$M$2,'Commercial Lease'!BH$96:BH$98)-'Rent Roll'!$V9,0)*'Rent Roll'!$T9),
IF('Rent Roll'!$S9='Data Validation'!$D$4,'Rent Roll'!$D9*'Rent Roll'!#REF!,
('Rent Roll'!$D9*'Rent Roll'!#REF!)+(SUM((MAX(--SUMIF($D$96:$D$98,'Data Validation'!$M$2,'Commercial Lease'!BH$96:BH$98)-'Rent Roll'!$V9,0)),
(MAX(-SUMIF('Monthly Cash Flow'!$F$2:$EG$2,'Commercial Lease'!BH$3,'Monthly Cash Flow'!$F$25:$EG$25)-'Rent Roll'!#REF!,0)),
(MAX(-SUMIF('Monthly Cash Flow'!$F$2:$EG$2,'Commercial Lease'!BH$3,'Monthly Cash Flow'!$F$26:$EG$36)-'Rent Roll'!#REF!,0)))*'Rent Roll'!$T9)))),"-"),"-")</f>
        <v>-</v>
      </c>
      <c r="BI43" s="227" t="str">
        <f>IF('Commercial Lease'!BI$4='Rent Roll'!$U9,
IF(OR(AND(BI$6&gt;'Rent Roll'!$K9,BI$6&lt;='Rent Roll'!$L9),AND(BI$6&gt;'Rent Roll'!$M23,BI$6&lt;='Rent Roll'!$N23)),
IF('Rent Roll'!$S9='Data Validation'!$D$2,-SUMIF('Monthly Cash Flow'!$F$2:$EG$2,'Commercial Lease'!BI$3,'Monthly Cash Flow'!$F$37:$EG$37)*'Rent Roll'!$T9,
IF('Rent Roll'!$S9='Data Validation'!$D$3,('Rent Roll'!$D9*'Rent Roll'!#REF!)+(MAX(-SUMIF($C$96:$C$98,'Data Validation'!$M$2,'Commercial Lease'!BI$96:BI$98)-'Rent Roll'!$V9,0)*'Rent Roll'!$T9),
IF('Rent Roll'!$S9='Data Validation'!$D$4,'Rent Roll'!$D9*'Rent Roll'!#REF!,
('Rent Roll'!$D9*'Rent Roll'!#REF!)+(SUM((MAX(--SUMIF($D$96:$D$98,'Data Validation'!$M$2,'Commercial Lease'!BI$96:BI$98)-'Rent Roll'!$V9,0)),
(MAX(-SUMIF('Monthly Cash Flow'!$F$2:$EG$2,'Commercial Lease'!BI$3,'Monthly Cash Flow'!$F$25:$EG$25)-'Rent Roll'!#REF!,0)),
(MAX(-SUMIF('Monthly Cash Flow'!$F$2:$EG$2,'Commercial Lease'!BI$3,'Monthly Cash Flow'!$F$26:$EG$36)-'Rent Roll'!#REF!,0)))*'Rent Roll'!$T9)))),"-"),"-")</f>
        <v>-</v>
      </c>
      <c r="BJ43" s="227" t="str">
        <f>IF('Commercial Lease'!BJ$4='Rent Roll'!$U9,
IF(OR(AND(BJ$6&gt;'Rent Roll'!$K9,BJ$6&lt;='Rent Roll'!$L9),AND(BJ$6&gt;'Rent Roll'!$M23,BJ$6&lt;='Rent Roll'!$N23)),
IF('Rent Roll'!$S9='Data Validation'!$D$2,-SUMIF('Monthly Cash Flow'!$F$2:$EG$2,'Commercial Lease'!BJ$3,'Monthly Cash Flow'!$F$37:$EG$37)*'Rent Roll'!$T9,
IF('Rent Roll'!$S9='Data Validation'!$D$3,('Rent Roll'!$D9*'Rent Roll'!#REF!)+(MAX(-SUMIF($C$96:$C$98,'Data Validation'!$M$2,'Commercial Lease'!BJ$96:BJ$98)-'Rent Roll'!$V9,0)*'Rent Roll'!$T9),
IF('Rent Roll'!$S9='Data Validation'!$D$4,'Rent Roll'!$D9*'Rent Roll'!#REF!,
('Rent Roll'!$D9*'Rent Roll'!#REF!)+(SUM((MAX(--SUMIF($D$96:$D$98,'Data Validation'!$M$2,'Commercial Lease'!BJ$96:BJ$98)-'Rent Roll'!$V9,0)),
(MAX(-SUMIF('Monthly Cash Flow'!$F$2:$EG$2,'Commercial Lease'!BJ$3,'Monthly Cash Flow'!$F$25:$EG$25)-'Rent Roll'!#REF!,0)),
(MAX(-SUMIF('Monthly Cash Flow'!$F$2:$EG$2,'Commercial Lease'!BJ$3,'Monthly Cash Flow'!$F$26:$EG$36)-'Rent Roll'!#REF!,0)))*'Rent Roll'!$T9)))),"-"),"-")</f>
        <v>-</v>
      </c>
      <c r="BK43" s="227" t="str">
        <f>IF('Commercial Lease'!BK$4='Rent Roll'!$U9,
IF(OR(AND(BK$6&gt;'Rent Roll'!$K9,BK$6&lt;='Rent Roll'!$L9),AND(BK$6&gt;'Rent Roll'!$M23,BK$6&lt;='Rent Roll'!$N23)),
IF('Rent Roll'!$S9='Data Validation'!$D$2,-SUMIF('Monthly Cash Flow'!$F$2:$EG$2,'Commercial Lease'!BK$3,'Monthly Cash Flow'!$F$37:$EG$37)*'Rent Roll'!$T9,
IF('Rent Roll'!$S9='Data Validation'!$D$3,('Rent Roll'!$D9*'Rent Roll'!#REF!)+(MAX(-SUMIF($C$96:$C$98,'Data Validation'!$M$2,'Commercial Lease'!BK$96:BK$98)-'Rent Roll'!$V9,0)*'Rent Roll'!$T9),
IF('Rent Roll'!$S9='Data Validation'!$D$4,'Rent Roll'!$D9*'Rent Roll'!#REF!,
('Rent Roll'!$D9*'Rent Roll'!#REF!)+(SUM((MAX(--SUMIF($D$96:$D$98,'Data Validation'!$M$2,'Commercial Lease'!BK$96:BK$98)-'Rent Roll'!$V9,0)),
(MAX(-SUMIF('Monthly Cash Flow'!$F$2:$EG$2,'Commercial Lease'!BK$3,'Monthly Cash Flow'!$F$25:$EG$25)-'Rent Roll'!#REF!,0)),
(MAX(-SUMIF('Monthly Cash Flow'!$F$2:$EG$2,'Commercial Lease'!BK$3,'Monthly Cash Flow'!$F$26:$EG$36)-'Rent Roll'!#REF!,0)))*'Rent Roll'!$T9)))),"-"),"-")</f>
        <v>-</v>
      </c>
      <c r="BL43" s="227" t="str">
        <f>IF('Commercial Lease'!BL$4='Rent Roll'!$U9,
IF(OR(AND(BL$6&gt;'Rent Roll'!$K9,BL$6&lt;='Rent Roll'!$L9),AND(BL$6&gt;'Rent Roll'!$M23,BL$6&lt;='Rent Roll'!$N23)),
IF('Rent Roll'!$S9='Data Validation'!$D$2,-SUMIF('Monthly Cash Flow'!$F$2:$EG$2,'Commercial Lease'!BL$3,'Monthly Cash Flow'!$F$37:$EG$37)*'Rent Roll'!$T9,
IF('Rent Roll'!$S9='Data Validation'!$D$3,('Rent Roll'!$D9*'Rent Roll'!#REF!)+(MAX(-SUMIF($C$96:$C$98,'Data Validation'!$M$2,'Commercial Lease'!BL$96:BL$98)-'Rent Roll'!$V9,0)*'Rent Roll'!$T9),
IF('Rent Roll'!$S9='Data Validation'!$D$4,'Rent Roll'!$D9*'Rent Roll'!#REF!,
('Rent Roll'!$D9*'Rent Roll'!#REF!)+(SUM((MAX(--SUMIF($D$96:$D$98,'Data Validation'!$M$2,'Commercial Lease'!BL$96:BL$98)-'Rent Roll'!$V9,0)),
(MAX(-SUMIF('Monthly Cash Flow'!$F$2:$EG$2,'Commercial Lease'!BL$3,'Monthly Cash Flow'!$F$25:$EG$25)-'Rent Roll'!#REF!,0)),
(MAX(-SUMIF('Monthly Cash Flow'!$F$2:$EG$2,'Commercial Lease'!BL$3,'Monthly Cash Flow'!$F$26:$EG$36)-'Rent Roll'!#REF!,0)))*'Rent Roll'!$T9)))),"-"),"-")</f>
        <v>-</v>
      </c>
      <c r="BM43" s="227" t="str">
        <f>IF('Commercial Lease'!BM$4='Rent Roll'!$U9,
IF(OR(AND(BM$6&gt;'Rent Roll'!$K9,BM$6&lt;='Rent Roll'!$L9),AND(BM$6&gt;'Rent Roll'!$M23,BM$6&lt;='Rent Roll'!$N23)),
IF('Rent Roll'!$S9='Data Validation'!$D$2,-SUMIF('Monthly Cash Flow'!$F$2:$EG$2,'Commercial Lease'!BM$3,'Monthly Cash Flow'!$F$37:$EG$37)*'Rent Roll'!$T9,
IF('Rent Roll'!$S9='Data Validation'!$D$3,('Rent Roll'!$D9*'Rent Roll'!#REF!)+(MAX(-SUMIF($C$96:$C$98,'Data Validation'!$M$2,'Commercial Lease'!BM$96:BM$98)-'Rent Roll'!$V9,0)*'Rent Roll'!$T9),
IF('Rent Roll'!$S9='Data Validation'!$D$4,'Rent Roll'!$D9*'Rent Roll'!#REF!,
('Rent Roll'!$D9*'Rent Roll'!#REF!)+(SUM((MAX(--SUMIF($D$96:$D$98,'Data Validation'!$M$2,'Commercial Lease'!BM$96:BM$98)-'Rent Roll'!$V9,0)),
(MAX(-SUMIF('Monthly Cash Flow'!$F$2:$EG$2,'Commercial Lease'!BM$3,'Monthly Cash Flow'!$F$25:$EG$25)-'Rent Roll'!#REF!,0)),
(MAX(-SUMIF('Monthly Cash Flow'!$F$2:$EG$2,'Commercial Lease'!BM$3,'Monthly Cash Flow'!$F$26:$EG$36)-'Rent Roll'!#REF!,0)))*'Rent Roll'!$T9)))),"-"),"-")</f>
        <v>-</v>
      </c>
      <c r="BN43" s="227" t="str">
        <f>IF('Commercial Lease'!BN$4='Rent Roll'!$U9,
IF(OR(AND(BN$6&gt;'Rent Roll'!$K9,BN$6&lt;='Rent Roll'!$L9),AND(BN$6&gt;'Rent Roll'!$M23,BN$6&lt;='Rent Roll'!$N23)),
IF('Rent Roll'!$S9='Data Validation'!$D$2,-SUMIF('Monthly Cash Flow'!$F$2:$EG$2,'Commercial Lease'!BN$3,'Monthly Cash Flow'!$F$37:$EG$37)*'Rent Roll'!$T9,
IF('Rent Roll'!$S9='Data Validation'!$D$3,('Rent Roll'!$D9*'Rent Roll'!#REF!)+(MAX(-SUMIF($C$96:$C$98,'Data Validation'!$M$2,'Commercial Lease'!BN$96:BN$98)-'Rent Roll'!$V9,0)*'Rent Roll'!$T9),
IF('Rent Roll'!$S9='Data Validation'!$D$4,'Rent Roll'!$D9*'Rent Roll'!#REF!,
('Rent Roll'!$D9*'Rent Roll'!#REF!)+(SUM((MAX(--SUMIF($D$96:$D$98,'Data Validation'!$M$2,'Commercial Lease'!BN$96:BN$98)-'Rent Roll'!$V9,0)),
(MAX(-SUMIF('Monthly Cash Flow'!$F$2:$EG$2,'Commercial Lease'!BN$3,'Monthly Cash Flow'!$F$25:$EG$25)-'Rent Roll'!#REF!,0)),
(MAX(-SUMIF('Monthly Cash Flow'!$F$2:$EG$2,'Commercial Lease'!BN$3,'Monthly Cash Flow'!$F$26:$EG$36)-'Rent Roll'!#REF!,0)))*'Rent Roll'!$T9)))),"-"),"-")</f>
        <v>-</v>
      </c>
      <c r="BO43" s="227" t="str">
        <f>IF('Commercial Lease'!BO$4='Rent Roll'!$U9,
IF(OR(AND(BO$6&gt;'Rent Roll'!$K9,BO$6&lt;='Rent Roll'!$L9),AND(BO$6&gt;'Rent Roll'!$M23,BO$6&lt;='Rent Roll'!$N23)),
IF('Rent Roll'!$S9='Data Validation'!$D$2,-SUMIF('Monthly Cash Flow'!$F$2:$EG$2,'Commercial Lease'!BO$3,'Monthly Cash Flow'!$F$37:$EG$37)*'Rent Roll'!$T9,
IF('Rent Roll'!$S9='Data Validation'!$D$3,('Rent Roll'!$D9*'Rent Roll'!#REF!)+(MAX(-SUMIF($C$96:$C$98,'Data Validation'!$M$2,'Commercial Lease'!BO$96:BO$98)-'Rent Roll'!$V9,0)*'Rent Roll'!$T9),
IF('Rent Roll'!$S9='Data Validation'!$D$4,'Rent Roll'!$D9*'Rent Roll'!#REF!,
('Rent Roll'!$D9*'Rent Roll'!#REF!)+(SUM((MAX(--SUMIF($D$96:$D$98,'Data Validation'!$M$2,'Commercial Lease'!BO$96:BO$98)-'Rent Roll'!$V9,0)),
(MAX(-SUMIF('Monthly Cash Flow'!$F$2:$EG$2,'Commercial Lease'!BO$3,'Monthly Cash Flow'!$F$25:$EG$25)-'Rent Roll'!#REF!,0)),
(MAX(-SUMIF('Monthly Cash Flow'!$F$2:$EG$2,'Commercial Lease'!BO$3,'Monthly Cash Flow'!$F$26:$EG$36)-'Rent Roll'!#REF!,0)))*'Rent Roll'!$T9)))),"-"),"-")</f>
        <v>-</v>
      </c>
      <c r="BP43" s="227" t="str">
        <f>IF('Commercial Lease'!BP$4='Rent Roll'!$U9,
IF(OR(AND(BP$6&gt;'Rent Roll'!$K9,BP$6&lt;='Rent Roll'!$L9),AND(BP$6&gt;'Rent Roll'!$M23,BP$6&lt;='Rent Roll'!$N23)),
IF('Rent Roll'!$S9='Data Validation'!$D$2,-SUMIF('Monthly Cash Flow'!$F$2:$EG$2,'Commercial Lease'!BP$3,'Monthly Cash Flow'!$F$37:$EG$37)*'Rent Roll'!$T9,
IF('Rent Roll'!$S9='Data Validation'!$D$3,('Rent Roll'!$D9*'Rent Roll'!#REF!)+(MAX(-SUMIF($C$96:$C$98,'Data Validation'!$M$2,'Commercial Lease'!BP$96:BP$98)-'Rent Roll'!$V9,0)*'Rent Roll'!$T9),
IF('Rent Roll'!$S9='Data Validation'!$D$4,'Rent Roll'!$D9*'Rent Roll'!#REF!,
('Rent Roll'!$D9*'Rent Roll'!#REF!)+(SUM((MAX(--SUMIF($D$96:$D$98,'Data Validation'!$M$2,'Commercial Lease'!BP$96:BP$98)-'Rent Roll'!$V9,0)),
(MAX(-SUMIF('Monthly Cash Flow'!$F$2:$EG$2,'Commercial Lease'!BP$3,'Monthly Cash Flow'!$F$25:$EG$25)-'Rent Roll'!#REF!,0)),
(MAX(-SUMIF('Monthly Cash Flow'!$F$2:$EG$2,'Commercial Lease'!BP$3,'Monthly Cash Flow'!$F$26:$EG$36)-'Rent Roll'!#REF!,0)))*'Rent Roll'!$T9)))),"-"),"-")</f>
        <v>-</v>
      </c>
      <c r="BQ43" s="227" t="str">
        <f>IF('Commercial Lease'!BQ$4='Rent Roll'!$U9,
IF(OR(AND(BQ$6&gt;'Rent Roll'!$K9,BQ$6&lt;='Rent Roll'!$L9),AND(BQ$6&gt;'Rent Roll'!$M23,BQ$6&lt;='Rent Roll'!$N23)),
IF('Rent Roll'!$S9='Data Validation'!$D$2,-SUMIF('Monthly Cash Flow'!$F$2:$EG$2,'Commercial Lease'!BQ$3,'Monthly Cash Flow'!$F$37:$EG$37)*'Rent Roll'!$T9,
IF('Rent Roll'!$S9='Data Validation'!$D$3,('Rent Roll'!$D9*'Rent Roll'!#REF!)+(MAX(-SUMIF($C$96:$C$98,'Data Validation'!$M$2,'Commercial Lease'!BQ$96:BQ$98)-'Rent Roll'!$V9,0)*'Rent Roll'!$T9),
IF('Rent Roll'!$S9='Data Validation'!$D$4,'Rent Roll'!$D9*'Rent Roll'!#REF!,
('Rent Roll'!$D9*'Rent Roll'!#REF!)+(SUM((MAX(--SUMIF($D$96:$D$98,'Data Validation'!$M$2,'Commercial Lease'!BQ$96:BQ$98)-'Rent Roll'!$V9,0)),
(MAX(-SUMIF('Monthly Cash Flow'!$F$2:$EG$2,'Commercial Lease'!BQ$3,'Monthly Cash Flow'!$F$25:$EG$25)-'Rent Roll'!#REF!,0)),
(MAX(-SUMIF('Monthly Cash Flow'!$F$2:$EG$2,'Commercial Lease'!BQ$3,'Monthly Cash Flow'!$F$26:$EG$36)-'Rent Roll'!#REF!,0)))*'Rent Roll'!$T9)))),"-"),"-")</f>
        <v>-</v>
      </c>
      <c r="BR43" s="227" t="str">
        <f>IF('Commercial Lease'!BR$4='Rent Roll'!$U9,
IF(OR(AND(BR$6&gt;'Rent Roll'!$K9,BR$6&lt;='Rent Roll'!$L9),AND(BR$6&gt;'Rent Roll'!$M23,BR$6&lt;='Rent Roll'!$N23)),
IF('Rent Roll'!$S9='Data Validation'!$D$2,-SUMIF('Monthly Cash Flow'!$F$2:$EG$2,'Commercial Lease'!BR$3,'Monthly Cash Flow'!$F$37:$EG$37)*'Rent Roll'!$T9,
IF('Rent Roll'!$S9='Data Validation'!$D$3,('Rent Roll'!$D9*'Rent Roll'!#REF!)+(MAX(-SUMIF($C$96:$C$98,'Data Validation'!$M$2,'Commercial Lease'!BR$96:BR$98)-'Rent Roll'!$V9,0)*'Rent Roll'!$T9),
IF('Rent Roll'!$S9='Data Validation'!$D$4,'Rent Roll'!$D9*'Rent Roll'!#REF!,
('Rent Roll'!$D9*'Rent Roll'!#REF!)+(SUM((MAX(--SUMIF($D$96:$D$98,'Data Validation'!$M$2,'Commercial Lease'!BR$96:BR$98)-'Rent Roll'!$V9,0)),
(MAX(-SUMIF('Monthly Cash Flow'!$F$2:$EG$2,'Commercial Lease'!BR$3,'Monthly Cash Flow'!$F$25:$EG$25)-'Rent Roll'!#REF!,0)),
(MAX(-SUMIF('Monthly Cash Flow'!$F$2:$EG$2,'Commercial Lease'!BR$3,'Monthly Cash Flow'!$F$26:$EG$36)-'Rent Roll'!#REF!,0)))*'Rent Roll'!$T9)))),"-"),"-")</f>
        <v>-</v>
      </c>
      <c r="BS43" s="227" t="str">
        <f>IF('Commercial Lease'!BS$4='Rent Roll'!$U9,
IF(OR(AND(BS$6&gt;'Rent Roll'!$K9,BS$6&lt;='Rent Roll'!$L9),AND(BS$6&gt;'Rent Roll'!$M23,BS$6&lt;='Rent Roll'!$N23)),
IF('Rent Roll'!$S9='Data Validation'!$D$2,-SUMIF('Monthly Cash Flow'!$F$2:$EG$2,'Commercial Lease'!BS$3,'Monthly Cash Flow'!$F$37:$EG$37)*'Rent Roll'!$T9,
IF('Rent Roll'!$S9='Data Validation'!$D$3,('Rent Roll'!$D9*'Rent Roll'!#REF!)+(MAX(-SUMIF($C$96:$C$98,'Data Validation'!$M$2,'Commercial Lease'!BS$96:BS$98)-'Rent Roll'!$V9,0)*'Rent Roll'!$T9),
IF('Rent Roll'!$S9='Data Validation'!$D$4,'Rent Roll'!$D9*'Rent Roll'!#REF!,
('Rent Roll'!$D9*'Rent Roll'!#REF!)+(SUM((MAX(--SUMIF($D$96:$D$98,'Data Validation'!$M$2,'Commercial Lease'!BS$96:BS$98)-'Rent Roll'!$V9,0)),
(MAX(-SUMIF('Monthly Cash Flow'!$F$2:$EG$2,'Commercial Lease'!BS$3,'Monthly Cash Flow'!$F$25:$EG$25)-'Rent Roll'!#REF!,0)),
(MAX(-SUMIF('Monthly Cash Flow'!$F$2:$EG$2,'Commercial Lease'!BS$3,'Monthly Cash Flow'!$F$26:$EG$36)-'Rent Roll'!#REF!,0)))*'Rent Roll'!$T9)))),"-"),"-")</f>
        <v>-</v>
      </c>
      <c r="BT43" s="227" t="str">
        <f>IF('Commercial Lease'!BT$4='Rent Roll'!$U9,
IF(OR(AND(BT$6&gt;'Rent Roll'!$K9,BT$6&lt;='Rent Roll'!$L9),AND(BT$6&gt;'Rent Roll'!$M23,BT$6&lt;='Rent Roll'!$N23)),
IF('Rent Roll'!$S9='Data Validation'!$D$2,-SUMIF('Monthly Cash Flow'!$F$2:$EG$2,'Commercial Lease'!BT$3,'Monthly Cash Flow'!$F$37:$EG$37)*'Rent Roll'!$T9,
IF('Rent Roll'!$S9='Data Validation'!$D$3,('Rent Roll'!$D9*'Rent Roll'!#REF!)+(MAX(-SUMIF($C$96:$C$98,'Data Validation'!$M$2,'Commercial Lease'!BT$96:BT$98)-'Rent Roll'!$V9,0)*'Rent Roll'!$T9),
IF('Rent Roll'!$S9='Data Validation'!$D$4,'Rent Roll'!$D9*'Rent Roll'!#REF!,
('Rent Roll'!$D9*'Rent Roll'!#REF!)+(SUM((MAX(--SUMIF($D$96:$D$98,'Data Validation'!$M$2,'Commercial Lease'!BT$96:BT$98)-'Rent Roll'!$V9,0)),
(MAX(-SUMIF('Monthly Cash Flow'!$F$2:$EG$2,'Commercial Lease'!BT$3,'Monthly Cash Flow'!$F$25:$EG$25)-'Rent Roll'!#REF!,0)),
(MAX(-SUMIF('Monthly Cash Flow'!$F$2:$EG$2,'Commercial Lease'!BT$3,'Monthly Cash Flow'!$F$26:$EG$36)-'Rent Roll'!#REF!,0)))*'Rent Roll'!$T9)))),"-"),"-")</f>
        <v>-</v>
      </c>
      <c r="BU43" s="227" t="str">
        <f>IF('Commercial Lease'!BU$4='Rent Roll'!$U9,
IF(OR(AND(BU$6&gt;'Rent Roll'!$K9,BU$6&lt;='Rent Roll'!$L9),AND(BU$6&gt;'Rent Roll'!$M23,BU$6&lt;='Rent Roll'!$N23)),
IF('Rent Roll'!$S9='Data Validation'!$D$2,-SUMIF('Monthly Cash Flow'!$F$2:$EG$2,'Commercial Lease'!BU$3,'Monthly Cash Flow'!$F$37:$EG$37)*'Rent Roll'!$T9,
IF('Rent Roll'!$S9='Data Validation'!$D$3,('Rent Roll'!$D9*'Rent Roll'!#REF!)+(MAX(-SUMIF($C$96:$C$98,'Data Validation'!$M$2,'Commercial Lease'!BU$96:BU$98)-'Rent Roll'!$V9,0)*'Rent Roll'!$T9),
IF('Rent Roll'!$S9='Data Validation'!$D$4,'Rent Roll'!$D9*'Rent Roll'!#REF!,
('Rent Roll'!$D9*'Rent Roll'!#REF!)+(SUM((MAX(--SUMIF($D$96:$D$98,'Data Validation'!$M$2,'Commercial Lease'!BU$96:BU$98)-'Rent Roll'!$V9,0)),
(MAX(-SUMIF('Monthly Cash Flow'!$F$2:$EG$2,'Commercial Lease'!BU$3,'Monthly Cash Flow'!$F$25:$EG$25)-'Rent Roll'!#REF!,0)),
(MAX(-SUMIF('Monthly Cash Flow'!$F$2:$EG$2,'Commercial Lease'!BU$3,'Monthly Cash Flow'!$F$26:$EG$36)-'Rent Roll'!#REF!,0)))*'Rent Roll'!$T9)))),"-"),"-")</f>
        <v>-</v>
      </c>
      <c r="BV43" s="227" t="str">
        <f>IF('Commercial Lease'!BV$4='Rent Roll'!$U9,
IF(OR(AND(BV$6&gt;'Rent Roll'!$K9,BV$6&lt;='Rent Roll'!$L9),AND(BV$6&gt;'Rent Roll'!$M23,BV$6&lt;='Rent Roll'!$N23)),
IF('Rent Roll'!$S9='Data Validation'!$D$2,-SUMIF('Monthly Cash Flow'!$F$2:$EG$2,'Commercial Lease'!BV$3,'Monthly Cash Flow'!$F$37:$EG$37)*'Rent Roll'!$T9,
IF('Rent Roll'!$S9='Data Validation'!$D$3,('Rent Roll'!$D9*'Rent Roll'!#REF!)+(MAX(-SUMIF($C$96:$C$98,'Data Validation'!$M$2,'Commercial Lease'!BV$96:BV$98)-'Rent Roll'!$V9,0)*'Rent Roll'!$T9),
IF('Rent Roll'!$S9='Data Validation'!$D$4,'Rent Roll'!$D9*'Rent Roll'!#REF!,
('Rent Roll'!$D9*'Rent Roll'!#REF!)+(SUM((MAX(--SUMIF($D$96:$D$98,'Data Validation'!$M$2,'Commercial Lease'!BV$96:BV$98)-'Rent Roll'!$V9,0)),
(MAX(-SUMIF('Monthly Cash Flow'!$F$2:$EG$2,'Commercial Lease'!BV$3,'Monthly Cash Flow'!$F$25:$EG$25)-'Rent Roll'!#REF!,0)),
(MAX(-SUMIF('Monthly Cash Flow'!$F$2:$EG$2,'Commercial Lease'!BV$3,'Monthly Cash Flow'!$F$26:$EG$36)-'Rent Roll'!#REF!,0)))*'Rent Roll'!$T9)))),"-"),"-")</f>
        <v>-</v>
      </c>
      <c r="BW43" s="227" t="str">
        <f>IF('Commercial Lease'!BW$4='Rent Roll'!$U9,
IF(OR(AND(BW$6&gt;'Rent Roll'!$K9,BW$6&lt;='Rent Roll'!$L9),AND(BW$6&gt;'Rent Roll'!$M23,BW$6&lt;='Rent Roll'!$N23)),
IF('Rent Roll'!$S9='Data Validation'!$D$2,-SUMIF('Monthly Cash Flow'!$F$2:$EG$2,'Commercial Lease'!BW$3,'Monthly Cash Flow'!$F$37:$EG$37)*'Rent Roll'!$T9,
IF('Rent Roll'!$S9='Data Validation'!$D$3,('Rent Roll'!$D9*'Rent Roll'!#REF!)+(MAX(-SUMIF($C$96:$C$98,'Data Validation'!$M$2,'Commercial Lease'!BW$96:BW$98)-'Rent Roll'!$V9,0)*'Rent Roll'!$T9),
IF('Rent Roll'!$S9='Data Validation'!$D$4,'Rent Roll'!$D9*'Rent Roll'!#REF!,
('Rent Roll'!$D9*'Rent Roll'!#REF!)+(SUM((MAX(--SUMIF($D$96:$D$98,'Data Validation'!$M$2,'Commercial Lease'!BW$96:BW$98)-'Rent Roll'!$V9,0)),
(MAX(-SUMIF('Monthly Cash Flow'!$F$2:$EG$2,'Commercial Lease'!BW$3,'Monthly Cash Flow'!$F$25:$EG$25)-'Rent Roll'!#REF!,0)),
(MAX(-SUMIF('Monthly Cash Flow'!$F$2:$EG$2,'Commercial Lease'!BW$3,'Monthly Cash Flow'!$F$26:$EG$36)-'Rent Roll'!#REF!,0)))*'Rent Roll'!$T9)))),"-"),"-")</f>
        <v>-</v>
      </c>
      <c r="BX43" s="227" t="str">
        <f>IF('Commercial Lease'!BX$4='Rent Roll'!$U9,
IF(OR(AND(BX$6&gt;'Rent Roll'!$K9,BX$6&lt;='Rent Roll'!$L9),AND(BX$6&gt;'Rent Roll'!$M23,BX$6&lt;='Rent Roll'!$N23)),
IF('Rent Roll'!$S9='Data Validation'!$D$2,-SUMIF('Monthly Cash Flow'!$F$2:$EG$2,'Commercial Lease'!BX$3,'Monthly Cash Flow'!$F$37:$EG$37)*'Rent Roll'!$T9,
IF('Rent Roll'!$S9='Data Validation'!$D$3,('Rent Roll'!$D9*'Rent Roll'!#REF!)+(MAX(-SUMIF($C$96:$C$98,'Data Validation'!$M$2,'Commercial Lease'!BX$96:BX$98)-'Rent Roll'!$V9,0)*'Rent Roll'!$T9),
IF('Rent Roll'!$S9='Data Validation'!$D$4,'Rent Roll'!$D9*'Rent Roll'!#REF!,
('Rent Roll'!$D9*'Rent Roll'!#REF!)+(SUM((MAX(--SUMIF($D$96:$D$98,'Data Validation'!$M$2,'Commercial Lease'!BX$96:BX$98)-'Rent Roll'!$V9,0)),
(MAX(-SUMIF('Monthly Cash Flow'!$F$2:$EG$2,'Commercial Lease'!BX$3,'Monthly Cash Flow'!$F$25:$EG$25)-'Rent Roll'!#REF!,0)),
(MAX(-SUMIF('Monthly Cash Flow'!$F$2:$EG$2,'Commercial Lease'!BX$3,'Monthly Cash Flow'!$F$26:$EG$36)-'Rent Roll'!#REF!,0)))*'Rent Roll'!$T9)))),"-"),"-")</f>
        <v>-</v>
      </c>
      <c r="BY43" s="227" t="str">
        <f>IF('Commercial Lease'!BY$4='Rent Roll'!$U9,
IF(OR(AND(BY$6&gt;'Rent Roll'!$K9,BY$6&lt;='Rent Roll'!$L9),AND(BY$6&gt;'Rent Roll'!$M23,BY$6&lt;='Rent Roll'!$N23)),
IF('Rent Roll'!$S9='Data Validation'!$D$2,-SUMIF('Monthly Cash Flow'!$F$2:$EG$2,'Commercial Lease'!BY$3,'Monthly Cash Flow'!$F$37:$EG$37)*'Rent Roll'!$T9,
IF('Rent Roll'!$S9='Data Validation'!$D$3,('Rent Roll'!$D9*'Rent Roll'!#REF!)+(MAX(-SUMIF($C$96:$C$98,'Data Validation'!$M$2,'Commercial Lease'!BY$96:BY$98)-'Rent Roll'!$V9,0)*'Rent Roll'!$T9),
IF('Rent Roll'!$S9='Data Validation'!$D$4,'Rent Roll'!$D9*'Rent Roll'!#REF!,
('Rent Roll'!$D9*'Rent Roll'!#REF!)+(SUM((MAX(--SUMIF($D$96:$D$98,'Data Validation'!$M$2,'Commercial Lease'!BY$96:BY$98)-'Rent Roll'!$V9,0)),
(MAX(-SUMIF('Monthly Cash Flow'!$F$2:$EG$2,'Commercial Lease'!BY$3,'Monthly Cash Flow'!$F$25:$EG$25)-'Rent Roll'!#REF!,0)),
(MAX(-SUMIF('Monthly Cash Flow'!$F$2:$EG$2,'Commercial Lease'!BY$3,'Monthly Cash Flow'!$F$26:$EG$36)-'Rent Roll'!#REF!,0)))*'Rent Roll'!$T9)))),"-"),"-")</f>
        <v>-</v>
      </c>
      <c r="BZ43" s="227" t="str">
        <f>IF('Commercial Lease'!BZ$4='Rent Roll'!$U9,
IF(OR(AND(BZ$6&gt;'Rent Roll'!$K9,BZ$6&lt;='Rent Roll'!$L9),AND(BZ$6&gt;'Rent Roll'!$M23,BZ$6&lt;='Rent Roll'!$N23)),
IF('Rent Roll'!$S9='Data Validation'!$D$2,-SUMIF('Monthly Cash Flow'!$F$2:$EG$2,'Commercial Lease'!BZ$3,'Monthly Cash Flow'!$F$37:$EG$37)*'Rent Roll'!$T9,
IF('Rent Roll'!$S9='Data Validation'!$D$3,('Rent Roll'!$D9*'Rent Roll'!#REF!)+(MAX(-SUMIF($C$96:$C$98,'Data Validation'!$M$2,'Commercial Lease'!BZ$96:BZ$98)-'Rent Roll'!$V9,0)*'Rent Roll'!$T9),
IF('Rent Roll'!$S9='Data Validation'!$D$4,'Rent Roll'!$D9*'Rent Roll'!#REF!,
('Rent Roll'!$D9*'Rent Roll'!#REF!)+(SUM((MAX(--SUMIF($D$96:$D$98,'Data Validation'!$M$2,'Commercial Lease'!BZ$96:BZ$98)-'Rent Roll'!$V9,0)),
(MAX(-SUMIF('Monthly Cash Flow'!$F$2:$EG$2,'Commercial Lease'!BZ$3,'Monthly Cash Flow'!$F$25:$EG$25)-'Rent Roll'!#REF!,0)),
(MAX(-SUMIF('Monthly Cash Flow'!$F$2:$EG$2,'Commercial Lease'!BZ$3,'Monthly Cash Flow'!$F$26:$EG$36)-'Rent Roll'!#REF!,0)))*'Rent Roll'!$T9)))),"-"),"-")</f>
        <v>-</v>
      </c>
      <c r="CA43" s="227" t="str">
        <f>IF('Commercial Lease'!CA$4='Rent Roll'!$U9,
IF(OR(AND(CA$6&gt;'Rent Roll'!$K9,CA$6&lt;='Rent Roll'!$L9),AND(CA$6&gt;'Rent Roll'!$M23,CA$6&lt;='Rent Roll'!$N23)),
IF('Rent Roll'!$S9='Data Validation'!$D$2,-SUMIF('Monthly Cash Flow'!$F$2:$EG$2,'Commercial Lease'!CA$3,'Monthly Cash Flow'!$F$37:$EG$37)*'Rent Roll'!$T9,
IF('Rent Roll'!$S9='Data Validation'!$D$3,('Rent Roll'!$D9*'Rent Roll'!#REF!)+(MAX(-SUMIF($C$96:$C$98,'Data Validation'!$M$2,'Commercial Lease'!CA$96:CA$98)-'Rent Roll'!$V9,0)*'Rent Roll'!$T9),
IF('Rent Roll'!$S9='Data Validation'!$D$4,'Rent Roll'!$D9*'Rent Roll'!#REF!,
('Rent Roll'!$D9*'Rent Roll'!#REF!)+(SUM((MAX(--SUMIF($D$96:$D$98,'Data Validation'!$M$2,'Commercial Lease'!CA$96:CA$98)-'Rent Roll'!$V9,0)),
(MAX(-SUMIF('Monthly Cash Flow'!$F$2:$EG$2,'Commercial Lease'!CA$3,'Monthly Cash Flow'!$F$25:$EG$25)-'Rent Roll'!#REF!,0)),
(MAX(-SUMIF('Monthly Cash Flow'!$F$2:$EG$2,'Commercial Lease'!CA$3,'Monthly Cash Flow'!$F$26:$EG$36)-'Rent Roll'!#REF!,0)))*'Rent Roll'!$T9)))),"-"),"-")</f>
        <v>-</v>
      </c>
      <c r="CB43" s="227" t="str">
        <f>IF('Commercial Lease'!CB$4='Rent Roll'!$U9,
IF(OR(AND(CB$6&gt;'Rent Roll'!$K9,CB$6&lt;='Rent Roll'!$L9),AND(CB$6&gt;'Rent Roll'!$M23,CB$6&lt;='Rent Roll'!$N23)),
IF('Rent Roll'!$S9='Data Validation'!$D$2,-SUMIF('Monthly Cash Flow'!$F$2:$EG$2,'Commercial Lease'!CB$3,'Monthly Cash Flow'!$F$37:$EG$37)*'Rent Roll'!$T9,
IF('Rent Roll'!$S9='Data Validation'!$D$3,('Rent Roll'!$D9*'Rent Roll'!#REF!)+(MAX(-SUMIF($C$96:$C$98,'Data Validation'!$M$2,'Commercial Lease'!CB$96:CB$98)-'Rent Roll'!$V9,0)*'Rent Roll'!$T9),
IF('Rent Roll'!$S9='Data Validation'!$D$4,'Rent Roll'!$D9*'Rent Roll'!#REF!,
('Rent Roll'!$D9*'Rent Roll'!#REF!)+(SUM((MAX(--SUMIF($D$96:$D$98,'Data Validation'!$M$2,'Commercial Lease'!CB$96:CB$98)-'Rent Roll'!$V9,0)),
(MAX(-SUMIF('Monthly Cash Flow'!$F$2:$EG$2,'Commercial Lease'!CB$3,'Monthly Cash Flow'!$F$25:$EG$25)-'Rent Roll'!#REF!,0)),
(MAX(-SUMIF('Monthly Cash Flow'!$F$2:$EG$2,'Commercial Lease'!CB$3,'Monthly Cash Flow'!$F$26:$EG$36)-'Rent Roll'!#REF!,0)))*'Rent Roll'!$T9)))),"-"),"-")</f>
        <v>-</v>
      </c>
      <c r="CC43" s="227" t="str">
        <f>IF('Commercial Lease'!CC$4='Rent Roll'!$U9,
IF(OR(AND(CC$6&gt;'Rent Roll'!$K9,CC$6&lt;='Rent Roll'!$L9),AND(CC$6&gt;'Rent Roll'!$M23,CC$6&lt;='Rent Roll'!$N23)),
IF('Rent Roll'!$S9='Data Validation'!$D$2,-SUMIF('Monthly Cash Flow'!$F$2:$EG$2,'Commercial Lease'!CC$3,'Monthly Cash Flow'!$F$37:$EG$37)*'Rent Roll'!$T9,
IF('Rent Roll'!$S9='Data Validation'!$D$3,('Rent Roll'!$D9*'Rent Roll'!#REF!)+(MAX(-SUMIF($C$96:$C$98,'Data Validation'!$M$2,'Commercial Lease'!CC$96:CC$98)-'Rent Roll'!$V9,0)*'Rent Roll'!$T9),
IF('Rent Roll'!$S9='Data Validation'!$D$4,'Rent Roll'!$D9*'Rent Roll'!#REF!,
('Rent Roll'!$D9*'Rent Roll'!#REF!)+(SUM((MAX(--SUMIF($D$96:$D$98,'Data Validation'!$M$2,'Commercial Lease'!CC$96:CC$98)-'Rent Roll'!$V9,0)),
(MAX(-SUMIF('Monthly Cash Flow'!$F$2:$EG$2,'Commercial Lease'!CC$3,'Monthly Cash Flow'!$F$25:$EG$25)-'Rent Roll'!#REF!,0)),
(MAX(-SUMIF('Monthly Cash Flow'!$F$2:$EG$2,'Commercial Lease'!CC$3,'Monthly Cash Flow'!$F$26:$EG$36)-'Rent Roll'!#REF!,0)))*'Rent Roll'!$T9)))),"-"),"-")</f>
        <v>-</v>
      </c>
      <c r="CD43" s="227" t="str">
        <f>IF('Commercial Lease'!CD$4='Rent Roll'!$U9,
IF(OR(AND(CD$6&gt;'Rent Roll'!$K9,CD$6&lt;='Rent Roll'!$L9),AND(CD$6&gt;'Rent Roll'!$M23,CD$6&lt;='Rent Roll'!$N23)),
IF('Rent Roll'!$S9='Data Validation'!$D$2,-SUMIF('Monthly Cash Flow'!$F$2:$EG$2,'Commercial Lease'!CD$3,'Monthly Cash Flow'!$F$37:$EG$37)*'Rent Roll'!$T9,
IF('Rent Roll'!$S9='Data Validation'!$D$3,('Rent Roll'!$D9*'Rent Roll'!#REF!)+(MAX(-SUMIF($C$96:$C$98,'Data Validation'!$M$2,'Commercial Lease'!CD$96:CD$98)-'Rent Roll'!$V9,0)*'Rent Roll'!$T9),
IF('Rent Roll'!$S9='Data Validation'!$D$4,'Rent Roll'!$D9*'Rent Roll'!#REF!,
('Rent Roll'!$D9*'Rent Roll'!#REF!)+(SUM((MAX(--SUMIF($D$96:$D$98,'Data Validation'!$M$2,'Commercial Lease'!CD$96:CD$98)-'Rent Roll'!$V9,0)),
(MAX(-SUMIF('Monthly Cash Flow'!$F$2:$EG$2,'Commercial Lease'!CD$3,'Monthly Cash Flow'!$F$25:$EG$25)-'Rent Roll'!#REF!,0)),
(MAX(-SUMIF('Monthly Cash Flow'!$F$2:$EG$2,'Commercial Lease'!CD$3,'Monthly Cash Flow'!$F$26:$EG$36)-'Rent Roll'!#REF!,0)))*'Rent Roll'!$T9)))),"-"),"-")</f>
        <v>-</v>
      </c>
      <c r="CE43" s="227" t="str">
        <f>IF('Commercial Lease'!CE$4='Rent Roll'!$U9,
IF(OR(AND(CE$6&gt;'Rent Roll'!$K9,CE$6&lt;='Rent Roll'!$L9),AND(CE$6&gt;'Rent Roll'!$M23,CE$6&lt;='Rent Roll'!$N23)),
IF('Rent Roll'!$S9='Data Validation'!$D$2,-SUMIF('Monthly Cash Flow'!$F$2:$EG$2,'Commercial Lease'!CE$3,'Monthly Cash Flow'!$F$37:$EG$37)*'Rent Roll'!$T9,
IF('Rent Roll'!$S9='Data Validation'!$D$3,('Rent Roll'!$D9*'Rent Roll'!#REF!)+(MAX(-SUMIF($C$96:$C$98,'Data Validation'!$M$2,'Commercial Lease'!CE$96:CE$98)-'Rent Roll'!$V9,0)*'Rent Roll'!$T9),
IF('Rent Roll'!$S9='Data Validation'!$D$4,'Rent Roll'!$D9*'Rent Roll'!#REF!,
('Rent Roll'!$D9*'Rent Roll'!#REF!)+(SUM((MAX(--SUMIF($D$96:$D$98,'Data Validation'!$M$2,'Commercial Lease'!CE$96:CE$98)-'Rent Roll'!$V9,0)),
(MAX(-SUMIF('Monthly Cash Flow'!$F$2:$EG$2,'Commercial Lease'!CE$3,'Monthly Cash Flow'!$F$25:$EG$25)-'Rent Roll'!#REF!,0)),
(MAX(-SUMIF('Monthly Cash Flow'!$F$2:$EG$2,'Commercial Lease'!CE$3,'Monthly Cash Flow'!$F$26:$EG$36)-'Rent Roll'!#REF!,0)))*'Rent Roll'!$T9)))),"-"),"-")</f>
        <v>-</v>
      </c>
      <c r="CF43" s="227" t="str">
        <f>IF('Commercial Lease'!CF$4='Rent Roll'!$U9,
IF(OR(AND(CF$6&gt;'Rent Roll'!$K9,CF$6&lt;='Rent Roll'!$L9),AND(CF$6&gt;'Rent Roll'!$M23,CF$6&lt;='Rent Roll'!$N23)),
IF('Rent Roll'!$S9='Data Validation'!$D$2,-SUMIF('Monthly Cash Flow'!$F$2:$EG$2,'Commercial Lease'!CF$3,'Monthly Cash Flow'!$F$37:$EG$37)*'Rent Roll'!$T9,
IF('Rent Roll'!$S9='Data Validation'!$D$3,('Rent Roll'!$D9*'Rent Roll'!#REF!)+(MAX(-SUMIF($C$96:$C$98,'Data Validation'!$M$2,'Commercial Lease'!CF$96:CF$98)-'Rent Roll'!$V9,0)*'Rent Roll'!$T9),
IF('Rent Roll'!$S9='Data Validation'!$D$4,'Rent Roll'!$D9*'Rent Roll'!#REF!,
('Rent Roll'!$D9*'Rent Roll'!#REF!)+(SUM((MAX(--SUMIF($D$96:$D$98,'Data Validation'!$M$2,'Commercial Lease'!CF$96:CF$98)-'Rent Roll'!$V9,0)),
(MAX(-SUMIF('Monthly Cash Flow'!$F$2:$EG$2,'Commercial Lease'!CF$3,'Monthly Cash Flow'!$F$25:$EG$25)-'Rent Roll'!#REF!,0)),
(MAX(-SUMIF('Monthly Cash Flow'!$F$2:$EG$2,'Commercial Lease'!CF$3,'Monthly Cash Flow'!$F$26:$EG$36)-'Rent Roll'!#REF!,0)))*'Rent Roll'!$T9)))),"-"),"-")</f>
        <v>-</v>
      </c>
      <c r="CG43" s="227" t="str">
        <f>IF('Commercial Lease'!CG$4='Rent Roll'!$U9,
IF(OR(AND(CG$6&gt;'Rent Roll'!$K9,CG$6&lt;='Rent Roll'!$L9),AND(CG$6&gt;'Rent Roll'!$M23,CG$6&lt;='Rent Roll'!$N23)),
IF('Rent Roll'!$S9='Data Validation'!$D$2,-SUMIF('Monthly Cash Flow'!$F$2:$EG$2,'Commercial Lease'!CG$3,'Monthly Cash Flow'!$F$37:$EG$37)*'Rent Roll'!$T9,
IF('Rent Roll'!$S9='Data Validation'!$D$3,('Rent Roll'!$D9*'Rent Roll'!#REF!)+(MAX(-SUMIF($C$96:$C$98,'Data Validation'!$M$2,'Commercial Lease'!CG$96:CG$98)-'Rent Roll'!$V9,0)*'Rent Roll'!$T9),
IF('Rent Roll'!$S9='Data Validation'!$D$4,'Rent Roll'!$D9*'Rent Roll'!#REF!,
('Rent Roll'!$D9*'Rent Roll'!#REF!)+(SUM((MAX(--SUMIF($D$96:$D$98,'Data Validation'!$M$2,'Commercial Lease'!CG$96:CG$98)-'Rent Roll'!$V9,0)),
(MAX(-SUMIF('Monthly Cash Flow'!$F$2:$EG$2,'Commercial Lease'!CG$3,'Monthly Cash Flow'!$F$25:$EG$25)-'Rent Roll'!#REF!,0)),
(MAX(-SUMIF('Monthly Cash Flow'!$F$2:$EG$2,'Commercial Lease'!CG$3,'Monthly Cash Flow'!$F$26:$EG$36)-'Rent Roll'!#REF!,0)))*'Rent Roll'!$T9)))),"-"),"-")</f>
        <v>-</v>
      </c>
      <c r="CH43" s="227" t="str">
        <f>IF('Commercial Lease'!CH$4='Rent Roll'!$U9,
IF(OR(AND(CH$6&gt;'Rent Roll'!$K9,CH$6&lt;='Rent Roll'!$L9),AND(CH$6&gt;'Rent Roll'!$M23,CH$6&lt;='Rent Roll'!$N23)),
IF('Rent Roll'!$S9='Data Validation'!$D$2,-SUMIF('Monthly Cash Flow'!$F$2:$EG$2,'Commercial Lease'!CH$3,'Monthly Cash Flow'!$F$37:$EG$37)*'Rent Roll'!$T9,
IF('Rent Roll'!$S9='Data Validation'!$D$3,('Rent Roll'!$D9*'Rent Roll'!#REF!)+(MAX(-SUMIF($C$96:$C$98,'Data Validation'!$M$2,'Commercial Lease'!CH$96:CH$98)-'Rent Roll'!$V9,0)*'Rent Roll'!$T9),
IF('Rent Roll'!$S9='Data Validation'!$D$4,'Rent Roll'!$D9*'Rent Roll'!#REF!,
('Rent Roll'!$D9*'Rent Roll'!#REF!)+(SUM((MAX(--SUMIF($D$96:$D$98,'Data Validation'!$M$2,'Commercial Lease'!CH$96:CH$98)-'Rent Roll'!$V9,0)),
(MAX(-SUMIF('Monthly Cash Flow'!$F$2:$EG$2,'Commercial Lease'!CH$3,'Monthly Cash Flow'!$F$25:$EG$25)-'Rent Roll'!#REF!,0)),
(MAX(-SUMIF('Monthly Cash Flow'!$F$2:$EG$2,'Commercial Lease'!CH$3,'Monthly Cash Flow'!$F$26:$EG$36)-'Rent Roll'!#REF!,0)))*'Rent Roll'!$T9)))),"-"),"-")</f>
        <v>-</v>
      </c>
      <c r="CI43" s="227" t="str">
        <f>IF('Commercial Lease'!CI$4='Rent Roll'!$U9,
IF(OR(AND(CI$6&gt;'Rent Roll'!$K9,CI$6&lt;='Rent Roll'!$L9),AND(CI$6&gt;'Rent Roll'!$M23,CI$6&lt;='Rent Roll'!$N23)),
IF('Rent Roll'!$S9='Data Validation'!$D$2,-SUMIF('Monthly Cash Flow'!$F$2:$EG$2,'Commercial Lease'!CI$3,'Monthly Cash Flow'!$F$37:$EG$37)*'Rent Roll'!$T9,
IF('Rent Roll'!$S9='Data Validation'!$D$3,('Rent Roll'!$D9*'Rent Roll'!#REF!)+(MAX(-SUMIF($C$96:$C$98,'Data Validation'!$M$2,'Commercial Lease'!CI$96:CI$98)-'Rent Roll'!$V9,0)*'Rent Roll'!$T9),
IF('Rent Roll'!$S9='Data Validation'!$D$4,'Rent Roll'!$D9*'Rent Roll'!#REF!,
('Rent Roll'!$D9*'Rent Roll'!#REF!)+(SUM((MAX(--SUMIF($D$96:$D$98,'Data Validation'!$M$2,'Commercial Lease'!CI$96:CI$98)-'Rent Roll'!$V9,0)),
(MAX(-SUMIF('Monthly Cash Flow'!$F$2:$EG$2,'Commercial Lease'!CI$3,'Monthly Cash Flow'!$F$25:$EG$25)-'Rent Roll'!#REF!,0)),
(MAX(-SUMIF('Monthly Cash Flow'!$F$2:$EG$2,'Commercial Lease'!CI$3,'Monthly Cash Flow'!$F$26:$EG$36)-'Rent Roll'!#REF!,0)))*'Rent Roll'!$T9)))),"-"),"-")</f>
        <v>-</v>
      </c>
      <c r="CJ43" s="227" t="str">
        <f>IF('Commercial Lease'!CJ$4='Rent Roll'!$U9,
IF(OR(AND(CJ$6&gt;'Rent Roll'!$K9,CJ$6&lt;='Rent Roll'!$L9),AND(CJ$6&gt;'Rent Roll'!$M23,CJ$6&lt;='Rent Roll'!$N23)),
IF('Rent Roll'!$S9='Data Validation'!$D$2,-SUMIF('Monthly Cash Flow'!$F$2:$EG$2,'Commercial Lease'!CJ$3,'Monthly Cash Flow'!$F$37:$EG$37)*'Rent Roll'!$T9,
IF('Rent Roll'!$S9='Data Validation'!$D$3,('Rent Roll'!$D9*'Rent Roll'!#REF!)+(MAX(-SUMIF($C$96:$C$98,'Data Validation'!$M$2,'Commercial Lease'!CJ$96:CJ$98)-'Rent Roll'!$V9,0)*'Rent Roll'!$T9),
IF('Rent Roll'!$S9='Data Validation'!$D$4,'Rent Roll'!$D9*'Rent Roll'!#REF!,
('Rent Roll'!$D9*'Rent Roll'!#REF!)+(SUM((MAX(--SUMIF($D$96:$D$98,'Data Validation'!$M$2,'Commercial Lease'!CJ$96:CJ$98)-'Rent Roll'!$V9,0)),
(MAX(-SUMIF('Monthly Cash Flow'!$F$2:$EG$2,'Commercial Lease'!CJ$3,'Monthly Cash Flow'!$F$25:$EG$25)-'Rent Roll'!#REF!,0)),
(MAX(-SUMIF('Monthly Cash Flow'!$F$2:$EG$2,'Commercial Lease'!CJ$3,'Monthly Cash Flow'!$F$26:$EG$36)-'Rent Roll'!#REF!,0)))*'Rent Roll'!$T9)))),"-"),"-")</f>
        <v>-</v>
      </c>
      <c r="CK43" s="227" t="str">
        <f>IF('Commercial Lease'!CK$4='Rent Roll'!$U9,
IF(OR(AND(CK$6&gt;'Rent Roll'!$K9,CK$6&lt;='Rent Roll'!$L9),AND(CK$6&gt;'Rent Roll'!$M23,CK$6&lt;='Rent Roll'!$N23)),
IF('Rent Roll'!$S9='Data Validation'!$D$2,-SUMIF('Monthly Cash Flow'!$F$2:$EG$2,'Commercial Lease'!CK$3,'Monthly Cash Flow'!$F$37:$EG$37)*'Rent Roll'!$T9,
IF('Rent Roll'!$S9='Data Validation'!$D$3,('Rent Roll'!$D9*'Rent Roll'!#REF!)+(MAX(-SUMIF($C$96:$C$98,'Data Validation'!$M$2,'Commercial Lease'!CK$96:CK$98)-'Rent Roll'!$V9,0)*'Rent Roll'!$T9),
IF('Rent Roll'!$S9='Data Validation'!$D$4,'Rent Roll'!$D9*'Rent Roll'!#REF!,
('Rent Roll'!$D9*'Rent Roll'!#REF!)+(SUM((MAX(--SUMIF($D$96:$D$98,'Data Validation'!$M$2,'Commercial Lease'!CK$96:CK$98)-'Rent Roll'!$V9,0)),
(MAX(-SUMIF('Monthly Cash Flow'!$F$2:$EG$2,'Commercial Lease'!CK$3,'Monthly Cash Flow'!$F$25:$EG$25)-'Rent Roll'!#REF!,0)),
(MAX(-SUMIF('Monthly Cash Flow'!$F$2:$EG$2,'Commercial Lease'!CK$3,'Monthly Cash Flow'!$F$26:$EG$36)-'Rent Roll'!#REF!,0)))*'Rent Roll'!$T9)))),"-"),"-")</f>
        <v>-</v>
      </c>
      <c r="CL43" s="227" t="str">
        <f>IF('Commercial Lease'!CL$4='Rent Roll'!$U9,
IF(OR(AND(CL$6&gt;'Rent Roll'!$K9,CL$6&lt;='Rent Roll'!$L9),AND(CL$6&gt;'Rent Roll'!$M23,CL$6&lt;='Rent Roll'!$N23)),
IF('Rent Roll'!$S9='Data Validation'!$D$2,-SUMIF('Monthly Cash Flow'!$F$2:$EG$2,'Commercial Lease'!CL$3,'Monthly Cash Flow'!$F$37:$EG$37)*'Rent Roll'!$T9,
IF('Rent Roll'!$S9='Data Validation'!$D$3,('Rent Roll'!$D9*'Rent Roll'!#REF!)+(MAX(-SUMIF($C$96:$C$98,'Data Validation'!$M$2,'Commercial Lease'!CL$96:CL$98)-'Rent Roll'!$V9,0)*'Rent Roll'!$T9),
IF('Rent Roll'!$S9='Data Validation'!$D$4,'Rent Roll'!$D9*'Rent Roll'!#REF!,
('Rent Roll'!$D9*'Rent Roll'!#REF!)+(SUM((MAX(--SUMIF($D$96:$D$98,'Data Validation'!$M$2,'Commercial Lease'!CL$96:CL$98)-'Rent Roll'!$V9,0)),
(MAX(-SUMIF('Monthly Cash Flow'!$F$2:$EG$2,'Commercial Lease'!CL$3,'Monthly Cash Flow'!$F$25:$EG$25)-'Rent Roll'!#REF!,0)),
(MAX(-SUMIF('Monthly Cash Flow'!$F$2:$EG$2,'Commercial Lease'!CL$3,'Monthly Cash Flow'!$F$26:$EG$36)-'Rent Roll'!#REF!,0)))*'Rent Roll'!$T9)))),"-"),"-")</f>
        <v>-</v>
      </c>
      <c r="CM43" s="227" t="str">
        <f>IF('Commercial Lease'!CM$4='Rent Roll'!$U9,
IF(OR(AND(CM$6&gt;'Rent Roll'!$K9,CM$6&lt;='Rent Roll'!$L9),AND(CM$6&gt;'Rent Roll'!$M23,CM$6&lt;='Rent Roll'!$N23)),
IF('Rent Roll'!$S9='Data Validation'!$D$2,-SUMIF('Monthly Cash Flow'!$F$2:$EG$2,'Commercial Lease'!CM$3,'Monthly Cash Flow'!$F$37:$EG$37)*'Rent Roll'!$T9,
IF('Rent Roll'!$S9='Data Validation'!$D$3,('Rent Roll'!$D9*'Rent Roll'!#REF!)+(MAX(-SUMIF($C$96:$C$98,'Data Validation'!$M$2,'Commercial Lease'!CM$96:CM$98)-'Rent Roll'!$V9,0)*'Rent Roll'!$T9),
IF('Rent Roll'!$S9='Data Validation'!$D$4,'Rent Roll'!$D9*'Rent Roll'!#REF!,
('Rent Roll'!$D9*'Rent Roll'!#REF!)+(SUM((MAX(--SUMIF($D$96:$D$98,'Data Validation'!$M$2,'Commercial Lease'!CM$96:CM$98)-'Rent Roll'!$V9,0)),
(MAX(-SUMIF('Monthly Cash Flow'!$F$2:$EG$2,'Commercial Lease'!CM$3,'Monthly Cash Flow'!$F$25:$EG$25)-'Rent Roll'!#REF!,0)),
(MAX(-SUMIF('Monthly Cash Flow'!$F$2:$EG$2,'Commercial Lease'!CM$3,'Monthly Cash Flow'!$F$26:$EG$36)-'Rent Roll'!#REF!,0)))*'Rent Roll'!$T9)))),"-"),"-")</f>
        <v>-</v>
      </c>
      <c r="CN43" s="227" t="str">
        <f>IF('Commercial Lease'!CN$4='Rent Roll'!$U9,
IF(OR(AND(CN$6&gt;'Rent Roll'!$K9,CN$6&lt;='Rent Roll'!$L9),AND(CN$6&gt;'Rent Roll'!$M23,CN$6&lt;='Rent Roll'!$N23)),
IF('Rent Roll'!$S9='Data Validation'!$D$2,-SUMIF('Monthly Cash Flow'!$F$2:$EG$2,'Commercial Lease'!CN$3,'Monthly Cash Flow'!$F$37:$EG$37)*'Rent Roll'!$T9,
IF('Rent Roll'!$S9='Data Validation'!$D$3,('Rent Roll'!$D9*'Rent Roll'!#REF!)+(MAX(-SUMIF($C$96:$C$98,'Data Validation'!$M$2,'Commercial Lease'!CN$96:CN$98)-'Rent Roll'!$V9,0)*'Rent Roll'!$T9),
IF('Rent Roll'!$S9='Data Validation'!$D$4,'Rent Roll'!$D9*'Rent Roll'!#REF!,
('Rent Roll'!$D9*'Rent Roll'!#REF!)+(SUM((MAX(--SUMIF($D$96:$D$98,'Data Validation'!$M$2,'Commercial Lease'!CN$96:CN$98)-'Rent Roll'!$V9,0)),
(MAX(-SUMIF('Monthly Cash Flow'!$F$2:$EG$2,'Commercial Lease'!CN$3,'Monthly Cash Flow'!$F$25:$EG$25)-'Rent Roll'!#REF!,0)),
(MAX(-SUMIF('Monthly Cash Flow'!$F$2:$EG$2,'Commercial Lease'!CN$3,'Monthly Cash Flow'!$F$26:$EG$36)-'Rent Roll'!#REF!,0)))*'Rent Roll'!$T9)))),"-"),"-")</f>
        <v>-</v>
      </c>
      <c r="CO43" s="227" t="str">
        <f>IF('Commercial Lease'!CO$4='Rent Roll'!$U9,
IF(OR(AND(CO$6&gt;'Rent Roll'!$K9,CO$6&lt;='Rent Roll'!$L9),AND(CO$6&gt;'Rent Roll'!$M23,CO$6&lt;='Rent Roll'!$N23)),
IF('Rent Roll'!$S9='Data Validation'!$D$2,-SUMIF('Monthly Cash Flow'!$F$2:$EG$2,'Commercial Lease'!CO$3,'Monthly Cash Flow'!$F$37:$EG$37)*'Rent Roll'!$T9,
IF('Rent Roll'!$S9='Data Validation'!$D$3,('Rent Roll'!$D9*'Rent Roll'!#REF!)+(MAX(-SUMIF($C$96:$C$98,'Data Validation'!$M$2,'Commercial Lease'!CO$96:CO$98)-'Rent Roll'!$V9,0)*'Rent Roll'!$T9),
IF('Rent Roll'!$S9='Data Validation'!$D$4,'Rent Roll'!$D9*'Rent Roll'!#REF!,
('Rent Roll'!$D9*'Rent Roll'!#REF!)+(SUM((MAX(--SUMIF($D$96:$D$98,'Data Validation'!$M$2,'Commercial Lease'!CO$96:CO$98)-'Rent Roll'!$V9,0)),
(MAX(-SUMIF('Monthly Cash Flow'!$F$2:$EG$2,'Commercial Lease'!CO$3,'Monthly Cash Flow'!$F$25:$EG$25)-'Rent Roll'!#REF!,0)),
(MAX(-SUMIF('Monthly Cash Flow'!$F$2:$EG$2,'Commercial Lease'!CO$3,'Monthly Cash Flow'!$F$26:$EG$36)-'Rent Roll'!#REF!,0)))*'Rent Roll'!$T9)))),"-"),"-")</f>
        <v>-</v>
      </c>
      <c r="CP43" s="227" t="str">
        <f>IF('Commercial Lease'!CP$4='Rent Roll'!$U9,
IF(OR(AND(CP$6&gt;'Rent Roll'!$K9,CP$6&lt;='Rent Roll'!$L9),AND(CP$6&gt;'Rent Roll'!$M23,CP$6&lt;='Rent Roll'!$N23)),
IF('Rent Roll'!$S9='Data Validation'!$D$2,-SUMIF('Monthly Cash Flow'!$F$2:$EG$2,'Commercial Lease'!CP$3,'Monthly Cash Flow'!$F$37:$EG$37)*'Rent Roll'!$T9,
IF('Rent Roll'!$S9='Data Validation'!$D$3,('Rent Roll'!$D9*'Rent Roll'!#REF!)+(MAX(-SUMIF($C$96:$C$98,'Data Validation'!$M$2,'Commercial Lease'!CP$96:CP$98)-'Rent Roll'!$V9,0)*'Rent Roll'!$T9),
IF('Rent Roll'!$S9='Data Validation'!$D$4,'Rent Roll'!$D9*'Rent Roll'!#REF!,
('Rent Roll'!$D9*'Rent Roll'!#REF!)+(SUM((MAX(--SUMIF($D$96:$D$98,'Data Validation'!$M$2,'Commercial Lease'!CP$96:CP$98)-'Rent Roll'!$V9,0)),
(MAX(-SUMIF('Monthly Cash Flow'!$F$2:$EG$2,'Commercial Lease'!CP$3,'Monthly Cash Flow'!$F$25:$EG$25)-'Rent Roll'!#REF!,0)),
(MAX(-SUMIF('Monthly Cash Flow'!$F$2:$EG$2,'Commercial Lease'!CP$3,'Monthly Cash Flow'!$F$26:$EG$36)-'Rent Roll'!#REF!,0)))*'Rent Roll'!$T9)))),"-"),"-")</f>
        <v>-</v>
      </c>
      <c r="CQ43" s="227" t="str">
        <f>IF('Commercial Lease'!CQ$4='Rent Roll'!$U9,
IF(OR(AND(CQ$6&gt;'Rent Roll'!$K9,CQ$6&lt;='Rent Roll'!$L9),AND(CQ$6&gt;'Rent Roll'!$M23,CQ$6&lt;='Rent Roll'!$N23)),
IF('Rent Roll'!$S9='Data Validation'!$D$2,-SUMIF('Monthly Cash Flow'!$F$2:$EG$2,'Commercial Lease'!CQ$3,'Monthly Cash Flow'!$F$37:$EG$37)*'Rent Roll'!$T9,
IF('Rent Roll'!$S9='Data Validation'!$D$3,('Rent Roll'!$D9*'Rent Roll'!#REF!)+(MAX(-SUMIF($C$96:$C$98,'Data Validation'!$M$2,'Commercial Lease'!CQ$96:CQ$98)-'Rent Roll'!$V9,0)*'Rent Roll'!$T9),
IF('Rent Roll'!$S9='Data Validation'!$D$4,'Rent Roll'!$D9*'Rent Roll'!#REF!,
('Rent Roll'!$D9*'Rent Roll'!#REF!)+(SUM((MAX(--SUMIF($D$96:$D$98,'Data Validation'!$M$2,'Commercial Lease'!CQ$96:CQ$98)-'Rent Roll'!$V9,0)),
(MAX(-SUMIF('Monthly Cash Flow'!$F$2:$EG$2,'Commercial Lease'!CQ$3,'Monthly Cash Flow'!$F$25:$EG$25)-'Rent Roll'!#REF!,0)),
(MAX(-SUMIF('Monthly Cash Flow'!$F$2:$EG$2,'Commercial Lease'!CQ$3,'Monthly Cash Flow'!$F$26:$EG$36)-'Rent Roll'!#REF!,0)))*'Rent Roll'!$T9)))),"-"),"-")</f>
        <v>-</v>
      </c>
      <c r="CR43" s="227" t="str">
        <f>IF('Commercial Lease'!CR$4='Rent Roll'!$U9,
IF(OR(AND(CR$6&gt;'Rent Roll'!$K9,CR$6&lt;='Rent Roll'!$L9),AND(CR$6&gt;'Rent Roll'!$M23,CR$6&lt;='Rent Roll'!$N23)),
IF('Rent Roll'!$S9='Data Validation'!$D$2,-SUMIF('Monthly Cash Flow'!$F$2:$EG$2,'Commercial Lease'!CR$3,'Monthly Cash Flow'!$F$37:$EG$37)*'Rent Roll'!$T9,
IF('Rent Roll'!$S9='Data Validation'!$D$3,('Rent Roll'!$D9*'Rent Roll'!#REF!)+(MAX(-SUMIF($C$96:$C$98,'Data Validation'!$M$2,'Commercial Lease'!CR$96:CR$98)-'Rent Roll'!$V9,0)*'Rent Roll'!$T9),
IF('Rent Roll'!$S9='Data Validation'!$D$4,'Rent Roll'!$D9*'Rent Roll'!#REF!,
('Rent Roll'!$D9*'Rent Roll'!#REF!)+(SUM((MAX(--SUMIF($D$96:$D$98,'Data Validation'!$M$2,'Commercial Lease'!CR$96:CR$98)-'Rent Roll'!$V9,0)),
(MAX(-SUMIF('Monthly Cash Flow'!$F$2:$EG$2,'Commercial Lease'!CR$3,'Monthly Cash Flow'!$F$25:$EG$25)-'Rent Roll'!#REF!,0)),
(MAX(-SUMIF('Monthly Cash Flow'!$F$2:$EG$2,'Commercial Lease'!CR$3,'Monthly Cash Flow'!$F$26:$EG$36)-'Rent Roll'!#REF!,0)))*'Rent Roll'!$T9)))),"-"),"-")</f>
        <v>-</v>
      </c>
      <c r="CS43" s="227" t="str">
        <f>IF('Commercial Lease'!CS$4='Rent Roll'!$U9,
IF(OR(AND(CS$6&gt;'Rent Roll'!$K9,CS$6&lt;='Rent Roll'!$L9),AND(CS$6&gt;'Rent Roll'!$M23,CS$6&lt;='Rent Roll'!$N23)),
IF('Rent Roll'!$S9='Data Validation'!$D$2,-SUMIF('Monthly Cash Flow'!$F$2:$EG$2,'Commercial Lease'!CS$3,'Monthly Cash Flow'!$F$37:$EG$37)*'Rent Roll'!$T9,
IF('Rent Roll'!$S9='Data Validation'!$D$3,('Rent Roll'!$D9*'Rent Roll'!#REF!)+(MAX(-SUMIF($C$96:$C$98,'Data Validation'!$M$2,'Commercial Lease'!CS$96:CS$98)-'Rent Roll'!$V9,0)*'Rent Roll'!$T9),
IF('Rent Roll'!$S9='Data Validation'!$D$4,'Rent Roll'!$D9*'Rent Roll'!#REF!,
('Rent Roll'!$D9*'Rent Roll'!#REF!)+(SUM((MAX(--SUMIF($D$96:$D$98,'Data Validation'!$M$2,'Commercial Lease'!CS$96:CS$98)-'Rent Roll'!$V9,0)),
(MAX(-SUMIF('Monthly Cash Flow'!$F$2:$EG$2,'Commercial Lease'!CS$3,'Monthly Cash Flow'!$F$25:$EG$25)-'Rent Roll'!#REF!,0)),
(MAX(-SUMIF('Monthly Cash Flow'!$F$2:$EG$2,'Commercial Lease'!CS$3,'Monthly Cash Flow'!$F$26:$EG$36)-'Rent Roll'!#REF!,0)))*'Rent Roll'!$T9)))),"-"),"-")</f>
        <v>-</v>
      </c>
      <c r="CT43" s="227" t="str">
        <f>IF('Commercial Lease'!CT$4='Rent Roll'!$U9,
IF(OR(AND(CT$6&gt;'Rent Roll'!$K9,CT$6&lt;='Rent Roll'!$L9),AND(CT$6&gt;'Rent Roll'!$M23,CT$6&lt;='Rent Roll'!$N23)),
IF('Rent Roll'!$S9='Data Validation'!$D$2,-SUMIF('Monthly Cash Flow'!$F$2:$EG$2,'Commercial Lease'!CT$3,'Monthly Cash Flow'!$F$37:$EG$37)*'Rent Roll'!$T9,
IF('Rent Roll'!$S9='Data Validation'!$D$3,('Rent Roll'!$D9*'Rent Roll'!#REF!)+(MAX(-SUMIF($C$96:$C$98,'Data Validation'!$M$2,'Commercial Lease'!CT$96:CT$98)-'Rent Roll'!$V9,0)*'Rent Roll'!$T9),
IF('Rent Roll'!$S9='Data Validation'!$D$4,'Rent Roll'!$D9*'Rent Roll'!#REF!,
('Rent Roll'!$D9*'Rent Roll'!#REF!)+(SUM((MAX(--SUMIF($D$96:$D$98,'Data Validation'!$M$2,'Commercial Lease'!CT$96:CT$98)-'Rent Roll'!$V9,0)),
(MAX(-SUMIF('Monthly Cash Flow'!$F$2:$EG$2,'Commercial Lease'!CT$3,'Monthly Cash Flow'!$F$25:$EG$25)-'Rent Roll'!#REF!,0)),
(MAX(-SUMIF('Monthly Cash Flow'!$F$2:$EG$2,'Commercial Lease'!CT$3,'Monthly Cash Flow'!$F$26:$EG$36)-'Rent Roll'!#REF!,0)))*'Rent Roll'!$T9)))),"-"),"-")</f>
        <v>-</v>
      </c>
      <c r="CU43" s="227" t="str">
        <f>IF('Commercial Lease'!CU$4='Rent Roll'!$U9,
IF(OR(AND(CU$6&gt;'Rent Roll'!$K9,CU$6&lt;='Rent Roll'!$L9),AND(CU$6&gt;'Rent Roll'!$M23,CU$6&lt;='Rent Roll'!$N23)),
IF('Rent Roll'!$S9='Data Validation'!$D$2,-SUMIF('Monthly Cash Flow'!$F$2:$EG$2,'Commercial Lease'!CU$3,'Monthly Cash Flow'!$F$37:$EG$37)*'Rent Roll'!$T9,
IF('Rent Roll'!$S9='Data Validation'!$D$3,('Rent Roll'!$D9*'Rent Roll'!#REF!)+(MAX(-SUMIF($C$96:$C$98,'Data Validation'!$M$2,'Commercial Lease'!CU$96:CU$98)-'Rent Roll'!$V9,0)*'Rent Roll'!$T9),
IF('Rent Roll'!$S9='Data Validation'!$D$4,'Rent Roll'!$D9*'Rent Roll'!#REF!,
('Rent Roll'!$D9*'Rent Roll'!#REF!)+(SUM((MAX(--SUMIF($D$96:$D$98,'Data Validation'!$M$2,'Commercial Lease'!CU$96:CU$98)-'Rent Roll'!$V9,0)),
(MAX(-SUMIF('Monthly Cash Flow'!$F$2:$EG$2,'Commercial Lease'!CU$3,'Monthly Cash Flow'!$F$25:$EG$25)-'Rent Roll'!#REF!,0)),
(MAX(-SUMIF('Monthly Cash Flow'!$F$2:$EG$2,'Commercial Lease'!CU$3,'Monthly Cash Flow'!$F$26:$EG$36)-'Rent Roll'!#REF!,0)))*'Rent Roll'!$T9)))),"-"),"-")</f>
        <v>-</v>
      </c>
      <c r="CV43" s="227" t="str">
        <f>IF('Commercial Lease'!CV$4='Rent Roll'!$U9,
IF(OR(AND(CV$6&gt;'Rent Roll'!$K9,CV$6&lt;='Rent Roll'!$L9),AND(CV$6&gt;'Rent Roll'!$M23,CV$6&lt;='Rent Roll'!$N23)),
IF('Rent Roll'!$S9='Data Validation'!$D$2,-SUMIF('Monthly Cash Flow'!$F$2:$EG$2,'Commercial Lease'!CV$3,'Monthly Cash Flow'!$F$37:$EG$37)*'Rent Roll'!$T9,
IF('Rent Roll'!$S9='Data Validation'!$D$3,('Rent Roll'!$D9*'Rent Roll'!#REF!)+(MAX(-SUMIF($C$96:$C$98,'Data Validation'!$M$2,'Commercial Lease'!CV$96:CV$98)-'Rent Roll'!$V9,0)*'Rent Roll'!$T9),
IF('Rent Roll'!$S9='Data Validation'!$D$4,'Rent Roll'!$D9*'Rent Roll'!#REF!,
('Rent Roll'!$D9*'Rent Roll'!#REF!)+(SUM((MAX(--SUMIF($D$96:$D$98,'Data Validation'!$M$2,'Commercial Lease'!CV$96:CV$98)-'Rent Roll'!$V9,0)),
(MAX(-SUMIF('Monthly Cash Flow'!$F$2:$EG$2,'Commercial Lease'!CV$3,'Monthly Cash Flow'!$F$25:$EG$25)-'Rent Roll'!#REF!,0)),
(MAX(-SUMIF('Monthly Cash Flow'!$F$2:$EG$2,'Commercial Lease'!CV$3,'Monthly Cash Flow'!$F$26:$EG$36)-'Rent Roll'!#REF!,0)))*'Rent Roll'!$T9)))),"-"),"-")</f>
        <v>-</v>
      </c>
      <c r="CW43" s="227" t="str">
        <f>IF('Commercial Lease'!CW$4='Rent Roll'!$U9,
IF(OR(AND(CW$6&gt;'Rent Roll'!$K9,CW$6&lt;='Rent Roll'!$L9),AND(CW$6&gt;'Rent Roll'!$M23,CW$6&lt;='Rent Roll'!$N23)),
IF('Rent Roll'!$S9='Data Validation'!$D$2,-SUMIF('Monthly Cash Flow'!$F$2:$EG$2,'Commercial Lease'!CW$3,'Monthly Cash Flow'!$F$37:$EG$37)*'Rent Roll'!$T9,
IF('Rent Roll'!$S9='Data Validation'!$D$3,('Rent Roll'!$D9*'Rent Roll'!#REF!)+(MAX(-SUMIF($C$96:$C$98,'Data Validation'!$M$2,'Commercial Lease'!CW$96:CW$98)-'Rent Roll'!$V9,0)*'Rent Roll'!$T9),
IF('Rent Roll'!$S9='Data Validation'!$D$4,'Rent Roll'!$D9*'Rent Roll'!#REF!,
('Rent Roll'!$D9*'Rent Roll'!#REF!)+(SUM((MAX(--SUMIF($D$96:$D$98,'Data Validation'!$M$2,'Commercial Lease'!CW$96:CW$98)-'Rent Roll'!$V9,0)),
(MAX(-SUMIF('Monthly Cash Flow'!$F$2:$EG$2,'Commercial Lease'!CW$3,'Monthly Cash Flow'!$F$25:$EG$25)-'Rent Roll'!#REF!,0)),
(MAX(-SUMIF('Monthly Cash Flow'!$F$2:$EG$2,'Commercial Lease'!CW$3,'Monthly Cash Flow'!$F$26:$EG$36)-'Rent Roll'!#REF!,0)))*'Rent Roll'!$T9)))),"-"),"-")</f>
        <v>-</v>
      </c>
      <c r="CX43" s="227" t="str">
        <f>IF('Commercial Lease'!CX$4='Rent Roll'!$U9,
IF(OR(AND(CX$6&gt;'Rent Roll'!$K9,CX$6&lt;='Rent Roll'!$L9),AND(CX$6&gt;'Rent Roll'!$M23,CX$6&lt;='Rent Roll'!$N23)),
IF('Rent Roll'!$S9='Data Validation'!$D$2,-SUMIF('Monthly Cash Flow'!$F$2:$EG$2,'Commercial Lease'!CX$3,'Monthly Cash Flow'!$F$37:$EG$37)*'Rent Roll'!$T9,
IF('Rent Roll'!$S9='Data Validation'!$D$3,('Rent Roll'!$D9*'Rent Roll'!#REF!)+(MAX(-SUMIF($C$96:$C$98,'Data Validation'!$M$2,'Commercial Lease'!CX$96:CX$98)-'Rent Roll'!$V9,0)*'Rent Roll'!$T9),
IF('Rent Roll'!$S9='Data Validation'!$D$4,'Rent Roll'!$D9*'Rent Roll'!#REF!,
('Rent Roll'!$D9*'Rent Roll'!#REF!)+(SUM((MAX(--SUMIF($D$96:$D$98,'Data Validation'!$M$2,'Commercial Lease'!CX$96:CX$98)-'Rent Roll'!$V9,0)),
(MAX(-SUMIF('Monthly Cash Flow'!$F$2:$EG$2,'Commercial Lease'!CX$3,'Monthly Cash Flow'!$F$25:$EG$25)-'Rent Roll'!#REF!,0)),
(MAX(-SUMIF('Monthly Cash Flow'!$F$2:$EG$2,'Commercial Lease'!CX$3,'Monthly Cash Flow'!$F$26:$EG$36)-'Rent Roll'!#REF!,0)))*'Rent Roll'!$T9)))),"-"),"-")</f>
        <v>-</v>
      </c>
      <c r="CY43" s="227" t="str">
        <f>IF('Commercial Lease'!CY$4='Rent Roll'!$U9,
IF(OR(AND(CY$6&gt;'Rent Roll'!$K9,CY$6&lt;='Rent Roll'!$L9),AND(CY$6&gt;'Rent Roll'!$M23,CY$6&lt;='Rent Roll'!$N23)),
IF('Rent Roll'!$S9='Data Validation'!$D$2,-SUMIF('Monthly Cash Flow'!$F$2:$EG$2,'Commercial Lease'!CY$3,'Monthly Cash Flow'!$F$37:$EG$37)*'Rent Roll'!$T9,
IF('Rent Roll'!$S9='Data Validation'!$D$3,('Rent Roll'!$D9*'Rent Roll'!#REF!)+(MAX(-SUMIF($C$96:$C$98,'Data Validation'!$M$2,'Commercial Lease'!CY$96:CY$98)-'Rent Roll'!$V9,0)*'Rent Roll'!$T9),
IF('Rent Roll'!$S9='Data Validation'!$D$4,'Rent Roll'!$D9*'Rent Roll'!#REF!,
('Rent Roll'!$D9*'Rent Roll'!#REF!)+(SUM((MAX(--SUMIF($D$96:$D$98,'Data Validation'!$M$2,'Commercial Lease'!CY$96:CY$98)-'Rent Roll'!$V9,0)),
(MAX(-SUMIF('Monthly Cash Flow'!$F$2:$EG$2,'Commercial Lease'!CY$3,'Monthly Cash Flow'!$F$25:$EG$25)-'Rent Roll'!#REF!,0)),
(MAX(-SUMIF('Monthly Cash Flow'!$F$2:$EG$2,'Commercial Lease'!CY$3,'Monthly Cash Flow'!$F$26:$EG$36)-'Rent Roll'!#REF!,0)))*'Rent Roll'!$T9)))),"-"),"-")</f>
        <v>-</v>
      </c>
      <c r="CZ43" s="227" t="str">
        <f>IF('Commercial Lease'!CZ$4='Rent Roll'!$U9,
IF(OR(AND(CZ$6&gt;'Rent Roll'!$K9,CZ$6&lt;='Rent Roll'!$L9),AND(CZ$6&gt;'Rent Roll'!$M23,CZ$6&lt;='Rent Roll'!$N23)),
IF('Rent Roll'!$S9='Data Validation'!$D$2,-SUMIF('Monthly Cash Flow'!$F$2:$EG$2,'Commercial Lease'!CZ$3,'Monthly Cash Flow'!$F$37:$EG$37)*'Rent Roll'!$T9,
IF('Rent Roll'!$S9='Data Validation'!$D$3,('Rent Roll'!$D9*'Rent Roll'!#REF!)+(MAX(-SUMIF($C$96:$C$98,'Data Validation'!$M$2,'Commercial Lease'!CZ$96:CZ$98)-'Rent Roll'!$V9,0)*'Rent Roll'!$T9),
IF('Rent Roll'!$S9='Data Validation'!$D$4,'Rent Roll'!$D9*'Rent Roll'!#REF!,
('Rent Roll'!$D9*'Rent Roll'!#REF!)+(SUM((MAX(--SUMIF($D$96:$D$98,'Data Validation'!$M$2,'Commercial Lease'!CZ$96:CZ$98)-'Rent Roll'!$V9,0)),
(MAX(-SUMIF('Monthly Cash Flow'!$F$2:$EG$2,'Commercial Lease'!CZ$3,'Monthly Cash Flow'!$F$25:$EG$25)-'Rent Roll'!#REF!,0)),
(MAX(-SUMIF('Monthly Cash Flow'!$F$2:$EG$2,'Commercial Lease'!CZ$3,'Monthly Cash Flow'!$F$26:$EG$36)-'Rent Roll'!#REF!,0)))*'Rent Roll'!$T9)))),"-"),"-")</f>
        <v>-</v>
      </c>
      <c r="DA43" s="227" t="str">
        <f>IF('Commercial Lease'!DA$4='Rent Roll'!$U9,
IF(OR(AND(DA$6&gt;'Rent Roll'!$K9,DA$6&lt;='Rent Roll'!$L9),AND(DA$6&gt;'Rent Roll'!$M23,DA$6&lt;='Rent Roll'!$N23)),
IF('Rent Roll'!$S9='Data Validation'!$D$2,-SUMIF('Monthly Cash Flow'!$F$2:$EG$2,'Commercial Lease'!DA$3,'Monthly Cash Flow'!$F$37:$EG$37)*'Rent Roll'!$T9,
IF('Rent Roll'!$S9='Data Validation'!$D$3,('Rent Roll'!$D9*'Rent Roll'!#REF!)+(MAX(-SUMIF($C$96:$C$98,'Data Validation'!$M$2,'Commercial Lease'!DA$96:DA$98)-'Rent Roll'!$V9,0)*'Rent Roll'!$T9),
IF('Rent Roll'!$S9='Data Validation'!$D$4,'Rent Roll'!$D9*'Rent Roll'!#REF!,
('Rent Roll'!$D9*'Rent Roll'!#REF!)+(SUM((MAX(--SUMIF($D$96:$D$98,'Data Validation'!$M$2,'Commercial Lease'!DA$96:DA$98)-'Rent Roll'!$V9,0)),
(MAX(-SUMIF('Monthly Cash Flow'!$F$2:$EG$2,'Commercial Lease'!DA$3,'Monthly Cash Flow'!$F$25:$EG$25)-'Rent Roll'!#REF!,0)),
(MAX(-SUMIF('Monthly Cash Flow'!$F$2:$EG$2,'Commercial Lease'!DA$3,'Monthly Cash Flow'!$F$26:$EG$36)-'Rent Roll'!#REF!,0)))*'Rent Roll'!$T9)))),"-"),"-")</f>
        <v>-</v>
      </c>
      <c r="DB43" s="227" t="str">
        <f>IF('Commercial Lease'!DB$4='Rent Roll'!$U9,
IF(OR(AND(DB$6&gt;'Rent Roll'!$K9,DB$6&lt;='Rent Roll'!$L9),AND(DB$6&gt;'Rent Roll'!$M23,DB$6&lt;='Rent Roll'!$N23)),
IF('Rent Roll'!$S9='Data Validation'!$D$2,-SUMIF('Monthly Cash Flow'!$F$2:$EG$2,'Commercial Lease'!DB$3,'Monthly Cash Flow'!$F$37:$EG$37)*'Rent Roll'!$T9,
IF('Rent Roll'!$S9='Data Validation'!$D$3,('Rent Roll'!$D9*'Rent Roll'!#REF!)+(MAX(-SUMIF($C$96:$C$98,'Data Validation'!$M$2,'Commercial Lease'!DB$96:DB$98)-'Rent Roll'!$V9,0)*'Rent Roll'!$T9),
IF('Rent Roll'!$S9='Data Validation'!$D$4,'Rent Roll'!$D9*'Rent Roll'!#REF!,
('Rent Roll'!$D9*'Rent Roll'!#REF!)+(SUM((MAX(--SUMIF($D$96:$D$98,'Data Validation'!$M$2,'Commercial Lease'!DB$96:DB$98)-'Rent Roll'!$V9,0)),
(MAX(-SUMIF('Monthly Cash Flow'!$F$2:$EG$2,'Commercial Lease'!DB$3,'Monthly Cash Flow'!$F$25:$EG$25)-'Rent Roll'!#REF!,0)),
(MAX(-SUMIF('Monthly Cash Flow'!$F$2:$EG$2,'Commercial Lease'!DB$3,'Monthly Cash Flow'!$F$26:$EG$36)-'Rent Roll'!#REF!,0)))*'Rent Roll'!$T9)))),"-"),"-")</f>
        <v>-</v>
      </c>
      <c r="DC43" s="227" t="str">
        <f>IF('Commercial Lease'!DC$4='Rent Roll'!$U9,
IF(OR(AND(DC$6&gt;'Rent Roll'!$K9,DC$6&lt;='Rent Roll'!$L9),AND(DC$6&gt;'Rent Roll'!$M23,DC$6&lt;='Rent Roll'!$N23)),
IF('Rent Roll'!$S9='Data Validation'!$D$2,-SUMIF('Monthly Cash Flow'!$F$2:$EG$2,'Commercial Lease'!DC$3,'Monthly Cash Flow'!$F$37:$EG$37)*'Rent Roll'!$T9,
IF('Rent Roll'!$S9='Data Validation'!$D$3,('Rent Roll'!$D9*'Rent Roll'!#REF!)+(MAX(-SUMIF($C$96:$C$98,'Data Validation'!$M$2,'Commercial Lease'!DC$96:DC$98)-'Rent Roll'!$V9,0)*'Rent Roll'!$T9),
IF('Rent Roll'!$S9='Data Validation'!$D$4,'Rent Roll'!$D9*'Rent Roll'!#REF!,
('Rent Roll'!$D9*'Rent Roll'!#REF!)+(SUM((MAX(--SUMIF($D$96:$D$98,'Data Validation'!$M$2,'Commercial Lease'!DC$96:DC$98)-'Rent Roll'!$V9,0)),
(MAX(-SUMIF('Monthly Cash Flow'!$F$2:$EG$2,'Commercial Lease'!DC$3,'Monthly Cash Flow'!$F$25:$EG$25)-'Rent Roll'!#REF!,0)),
(MAX(-SUMIF('Monthly Cash Flow'!$F$2:$EG$2,'Commercial Lease'!DC$3,'Monthly Cash Flow'!$F$26:$EG$36)-'Rent Roll'!#REF!,0)))*'Rent Roll'!$T9)))),"-"),"-")</f>
        <v>-</v>
      </c>
      <c r="DD43" s="227" t="str">
        <f>IF('Commercial Lease'!DD$4='Rent Roll'!$U9,
IF(OR(AND(DD$6&gt;'Rent Roll'!$K9,DD$6&lt;='Rent Roll'!$L9),AND(DD$6&gt;'Rent Roll'!$M23,DD$6&lt;='Rent Roll'!$N23)),
IF('Rent Roll'!$S9='Data Validation'!$D$2,-SUMIF('Monthly Cash Flow'!$F$2:$EG$2,'Commercial Lease'!DD$3,'Monthly Cash Flow'!$F$37:$EG$37)*'Rent Roll'!$T9,
IF('Rent Roll'!$S9='Data Validation'!$D$3,('Rent Roll'!$D9*'Rent Roll'!#REF!)+(MAX(-SUMIF($C$96:$C$98,'Data Validation'!$M$2,'Commercial Lease'!DD$96:DD$98)-'Rent Roll'!$V9,0)*'Rent Roll'!$T9),
IF('Rent Roll'!$S9='Data Validation'!$D$4,'Rent Roll'!$D9*'Rent Roll'!#REF!,
('Rent Roll'!$D9*'Rent Roll'!#REF!)+(SUM((MAX(--SUMIF($D$96:$D$98,'Data Validation'!$M$2,'Commercial Lease'!DD$96:DD$98)-'Rent Roll'!$V9,0)),
(MAX(-SUMIF('Monthly Cash Flow'!$F$2:$EG$2,'Commercial Lease'!DD$3,'Monthly Cash Flow'!$F$25:$EG$25)-'Rent Roll'!#REF!,0)),
(MAX(-SUMIF('Monthly Cash Flow'!$F$2:$EG$2,'Commercial Lease'!DD$3,'Monthly Cash Flow'!$F$26:$EG$36)-'Rent Roll'!#REF!,0)))*'Rent Roll'!$T9)))),"-"),"-")</f>
        <v>-</v>
      </c>
      <c r="DE43" s="227" t="str">
        <f>IF('Commercial Lease'!DE$4='Rent Roll'!$U9,
IF(OR(AND(DE$6&gt;'Rent Roll'!$K9,DE$6&lt;='Rent Roll'!$L9),AND(DE$6&gt;'Rent Roll'!$M23,DE$6&lt;='Rent Roll'!$N23)),
IF('Rent Roll'!$S9='Data Validation'!$D$2,-SUMIF('Monthly Cash Flow'!$F$2:$EG$2,'Commercial Lease'!DE$3,'Monthly Cash Flow'!$F$37:$EG$37)*'Rent Roll'!$T9,
IF('Rent Roll'!$S9='Data Validation'!$D$3,('Rent Roll'!$D9*'Rent Roll'!#REF!)+(MAX(-SUMIF($C$96:$C$98,'Data Validation'!$M$2,'Commercial Lease'!DE$96:DE$98)-'Rent Roll'!$V9,0)*'Rent Roll'!$T9),
IF('Rent Roll'!$S9='Data Validation'!$D$4,'Rent Roll'!$D9*'Rent Roll'!#REF!,
('Rent Roll'!$D9*'Rent Roll'!#REF!)+(SUM((MAX(--SUMIF($D$96:$D$98,'Data Validation'!$M$2,'Commercial Lease'!DE$96:DE$98)-'Rent Roll'!$V9,0)),
(MAX(-SUMIF('Monthly Cash Flow'!$F$2:$EG$2,'Commercial Lease'!DE$3,'Monthly Cash Flow'!$F$25:$EG$25)-'Rent Roll'!#REF!,0)),
(MAX(-SUMIF('Monthly Cash Flow'!$F$2:$EG$2,'Commercial Lease'!DE$3,'Monthly Cash Flow'!$F$26:$EG$36)-'Rent Roll'!#REF!,0)))*'Rent Roll'!$T9)))),"-"),"-")</f>
        <v>-</v>
      </c>
      <c r="DF43" s="227" t="str">
        <f>IF('Commercial Lease'!DF$4='Rent Roll'!$U9,
IF(OR(AND(DF$6&gt;'Rent Roll'!$K9,DF$6&lt;='Rent Roll'!$L9),AND(DF$6&gt;'Rent Roll'!$M23,DF$6&lt;='Rent Roll'!$N23)),
IF('Rent Roll'!$S9='Data Validation'!$D$2,-SUMIF('Monthly Cash Flow'!$F$2:$EG$2,'Commercial Lease'!DF$3,'Monthly Cash Flow'!$F$37:$EG$37)*'Rent Roll'!$T9,
IF('Rent Roll'!$S9='Data Validation'!$D$3,('Rent Roll'!$D9*'Rent Roll'!#REF!)+(MAX(-SUMIF($C$96:$C$98,'Data Validation'!$M$2,'Commercial Lease'!DF$96:DF$98)-'Rent Roll'!$V9,0)*'Rent Roll'!$T9),
IF('Rent Roll'!$S9='Data Validation'!$D$4,'Rent Roll'!$D9*'Rent Roll'!#REF!,
('Rent Roll'!$D9*'Rent Roll'!#REF!)+(SUM((MAX(--SUMIF($D$96:$D$98,'Data Validation'!$M$2,'Commercial Lease'!DF$96:DF$98)-'Rent Roll'!$V9,0)),
(MAX(-SUMIF('Monthly Cash Flow'!$F$2:$EG$2,'Commercial Lease'!DF$3,'Monthly Cash Flow'!$F$25:$EG$25)-'Rent Roll'!#REF!,0)),
(MAX(-SUMIF('Monthly Cash Flow'!$F$2:$EG$2,'Commercial Lease'!DF$3,'Monthly Cash Flow'!$F$26:$EG$36)-'Rent Roll'!#REF!,0)))*'Rent Roll'!$T9)))),"-"),"-")</f>
        <v>-</v>
      </c>
      <c r="DG43" s="227" t="str">
        <f>IF('Commercial Lease'!DG$4='Rent Roll'!$U9,
IF(OR(AND(DG$6&gt;'Rent Roll'!$K9,DG$6&lt;='Rent Roll'!$L9),AND(DG$6&gt;'Rent Roll'!$M23,DG$6&lt;='Rent Roll'!$N23)),
IF('Rent Roll'!$S9='Data Validation'!$D$2,-SUMIF('Monthly Cash Flow'!$F$2:$EG$2,'Commercial Lease'!DG$3,'Monthly Cash Flow'!$F$37:$EG$37)*'Rent Roll'!$T9,
IF('Rent Roll'!$S9='Data Validation'!$D$3,('Rent Roll'!$D9*'Rent Roll'!#REF!)+(MAX(-SUMIF($C$96:$C$98,'Data Validation'!$M$2,'Commercial Lease'!DG$96:DG$98)-'Rent Roll'!$V9,0)*'Rent Roll'!$T9),
IF('Rent Roll'!$S9='Data Validation'!$D$4,'Rent Roll'!$D9*'Rent Roll'!#REF!,
('Rent Roll'!$D9*'Rent Roll'!#REF!)+(SUM((MAX(--SUMIF($D$96:$D$98,'Data Validation'!$M$2,'Commercial Lease'!DG$96:DG$98)-'Rent Roll'!$V9,0)),
(MAX(-SUMIF('Monthly Cash Flow'!$F$2:$EG$2,'Commercial Lease'!DG$3,'Monthly Cash Flow'!$F$25:$EG$25)-'Rent Roll'!#REF!,0)),
(MAX(-SUMIF('Monthly Cash Flow'!$F$2:$EG$2,'Commercial Lease'!DG$3,'Monthly Cash Flow'!$F$26:$EG$36)-'Rent Roll'!#REF!,0)))*'Rent Roll'!$T9)))),"-"),"-")</f>
        <v>-</v>
      </c>
      <c r="DH43" s="227" t="str">
        <f>IF('Commercial Lease'!DH$4='Rent Roll'!$U9,
IF(OR(AND(DH$6&gt;'Rent Roll'!$K9,DH$6&lt;='Rent Roll'!$L9),AND(DH$6&gt;'Rent Roll'!$M23,DH$6&lt;='Rent Roll'!$N23)),
IF('Rent Roll'!$S9='Data Validation'!$D$2,-SUMIF('Monthly Cash Flow'!$F$2:$EG$2,'Commercial Lease'!DH$3,'Monthly Cash Flow'!$F$37:$EG$37)*'Rent Roll'!$T9,
IF('Rent Roll'!$S9='Data Validation'!$D$3,('Rent Roll'!$D9*'Rent Roll'!#REF!)+(MAX(-SUMIF($C$96:$C$98,'Data Validation'!$M$2,'Commercial Lease'!DH$96:DH$98)-'Rent Roll'!$V9,0)*'Rent Roll'!$T9),
IF('Rent Roll'!$S9='Data Validation'!$D$4,'Rent Roll'!$D9*'Rent Roll'!#REF!,
('Rent Roll'!$D9*'Rent Roll'!#REF!)+(SUM((MAX(--SUMIF($D$96:$D$98,'Data Validation'!$M$2,'Commercial Lease'!DH$96:DH$98)-'Rent Roll'!$V9,0)),
(MAX(-SUMIF('Monthly Cash Flow'!$F$2:$EG$2,'Commercial Lease'!DH$3,'Monthly Cash Flow'!$F$25:$EG$25)-'Rent Roll'!#REF!,0)),
(MAX(-SUMIF('Monthly Cash Flow'!$F$2:$EG$2,'Commercial Lease'!DH$3,'Monthly Cash Flow'!$F$26:$EG$36)-'Rent Roll'!#REF!,0)))*'Rent Roll'!$T9)))),"-"),"-")</f>
        <v>-</v>
      </c>
      <c r="DI43" s="227" t="str">
        <f>IF('Commercial Lease'!DI$4='Rent Roll'!$U9,
IF(OR(AND(DI$6&gt;'Rent Roll'!$K9,DI$6&lt;='Rent Roll'!$L9),AND(DI$6&gt;'Rent Roll'!$M23,DI$6&lt;='Rent Roll'!$N23)),
IF('Rent Roll'!$S9='Data Validation'!$D$2,-SUMIF('Monthly Cash Flow'!$F$2:$EG$2,'Commercial Lease'!DI$3,'Monthly Cash Flow'!$F$37:$EG$37)*'Rent Roll'!$T9,
IF('Rent Roll'!$S9='Data Validation'!$D$3,('Rent Roll'!$D9*'Rent Roll'!#REF!)+(MAX(-SUMIF($C$96:$C$98,'Data Validation'!$M$2,'Commercial Lease'!DI$96:DI$98)-'Rent Roll'!$V9,0)*'Rent Roll'!$T9),
IF('Rent Roll'!$S9='Data Validation'!$D$4,'Rent Roll'!$D9*'Rent Roll'!#REF!,
('Rent Roll'!$D9*'Rent Roll'!#REF!)+(SUM((MAX(--SUMIF($D$96:$D$98,'Data Validation'!$M$2,'Commercial Lease'!DI$96:DI$98)-'Rent Roll'!$V9,0)),
(MAX(-SUMIF('Monthly Cash Flow'!$F$2:$EG$2,'Commercial Lease'!DI$3,'Monthly Cash Flow'!$F$25:$EG$25)-'Rent Roll'!#REF!,0)),
(MAX(-SUMIF('Monthly Cash Flow'!$F$2:$EG$2,'Commercial Lease'!DI$3,'Monthly Cash Flow'!$F$26:$EG$36)-'Rent Roll'!#REF!,0)))*'Rent Roll'!$T9)))),"-"),"-")</f>
        <v>-</v>
      </c>
      <c r="DJ43" s="227" t="str">
        <f>IF('Commercial Lease'!DJ$4='Rent Roll'!$U9,
IF(OR(AND(DJ$6&gt;'Rent Roll'!$K9,DJ$6&lt;='Rent Roll'!$L9),AND(DJ$6&gt;'Rent Roll'!$M23,DJ$6&lt;='Rent Roll'!$N23)),
IF('Rent Roll'!$S9='Data Validation'!$D$2,-SUMIF('Monthly Cash Flow'!$F$2:$EG$2,'Commercial Lease'!DJ$3,'Monthly Cash Flow'!$F$37:$EG$37)*'Rent Roll'!$T9,
IF('Rent Roll'!$S9='Data Validation'!$D$3,('Rent Roll'!$D9*'Rent Roll'!#REF!)+(MAX(-SUMIF($C$96:$C$98,'Data Validation'!$M$2,'Commercial Lease'!DJ$96:DJ$98)-'Rent Roll'!$V9,0)*'Rent Roll'!$T9),
IF('Rent Roll'!$S9='Data Validation'!$D$4,'Rent Roll'!$D9*'Rent Roll'!#REF!,
('Rent Roll'!$D9*'Rent Roll'!#REF!)+(SUM((MAX(--SUMIF($D$96:$D$98,'Data Validation'!$M$2,'Commercial Lease'!DJ$96:DJ$98)-'Rent Roll'!$V9,0)),
(MAX(-SUMIF('Monthly Cash Flow'!$F$2:$EG$2,'Commercial Lease'!DJ$3,'Monthly Cash Flow'!$F$25:$EG$25)-'Rent Roll'!#REF!,0)),
(MAX(-SUMIF('Monthly Cash Flow'!$F$2:$EG$2,'Commercial Lease'!DJ$3,'Monthly Cash Flow'!$F$26:$EG$36)-'Rent Roll'!#REF!,0)))*'Rent Roll'!$T9)))),"-"),"-")</f>
        <v>-</v>
      </c>
      <c r="DK43" s="227" t="str">
        <f>IF('Commercial Lease'!DK$4='Rent Roll'!$U9,
IF(OR(AND(DK$6&gt;'Rent Roll'!$K9,DK$6&lt;='Rent Roll'!$L9),AND(DK$6&gt;'Rent Roll'!$M23,DK$6&lt;='Rent Roll'!$N23)),
IF('Rent Roll'!$S9='Data Validation'!$D$2,-SUMIF('Monthly Cash Flow'!$F$2:$EG$2,'Commercial Lease'!DK$3,'Monthly Cash Flow'!$F$37:$EG$37)*'Rent Roll'!$T9,
IF('Rent Roll'!$S9='Data Validation'!$D$3,('Rent Roll'!$D9*'Rent Roll'!#REF!)+(MAX(-SUMIF($C$96:$C$98,'Data Validation'!$M$2,'Commercial Lease'!DK$96:DK$98)-'Rent Roll'!$V9,0)*'Rent Roll'!$T9),
IF('Rent Roll'!$S9='Data Validation'!$D$4,'Rent Roll'!$D9*'Rent Roll'!#REF!,
('Rent Roll'!$D9*'Rent Roll'!#REF!)+(SUM((MAX(--SUMIF($D$96:$D$98,'Data Validation'!$M$2,'Commercial Lease'!DK$96:DK$98)-'Rent Roll'!$V9,0)),
(MAX(-SUMIF('Monthly Cash Flow'!$F$2:$EG$2,'Commercial Lease'!DK$3,'Monthly Cash Flow'!$F$25:$EG$25)-'Rent Roll'!#REF!,0)),
(MAX(-SUMIF('Monthly Cash Flow'!$F$2:$EG$2,'Commercial Lease'!DK$3,'Monthly Cash Flow'!$F$26:$EG$36)-'Rent Roll'!#REF!,0)))*'Rent Roll'!$T9)))),"-"),"-")</f>
        <v>-</v>
      </c>
      <c r="DL43" s="227" t="str">
        <f>IF('Commercial Lease'!DL$4='Rent Roll'!$U9,
IF(OR(AND(DL$6&gt;'Rent Roll'!$K9,DL$6&lt;='Rent Roll'!$L9),AND(DL$6&gt;'Rent Roll'!$M23,DL$6&lt;='Rent Roll'!$N23)),
IF('Rent Roll'!$S9='Data Validation'!$D$2,-SUMIF('Monthly Cash Flow'!$F$2:$EG$2,'Commercial Lease'!DL$3,'Monthly Cash Flow'!$F$37:$EG$37)*'Rent Roll'!$T9,
IF('Rent Roll'!$S9='Data Validation'!$D$3,('Rent Roll'!$D9*'Rent Roll'!#REF!)+(MAX(-SUMIF($C$96:$C$98,'Data Validation'!$M$2,'Commercial Lease'!DL$96:DL$98)-'Rent Roll'!$V9,0)*'Rent Roll'!$T9),
IF('Rent Roll'!$S9='Data Validation'!$D$4,'Rent Roll'!$D9*'Rent Roll'!#REF!,
('Rent Roll'!$D9*'Rent Roll'!#REF!)+(SUM((MAX(--SUMIF($D$96:$D$98,'Data Validation'!$M$2,'Commercial Lease'!DL$96:DL$98)-'Rent Roll'!$V9,0)),
(MAX(-SUMIF('Monthly Cash Flow'!$F$2:$EG$2,'Commercial Lease'!DL$3,'Monthly Cash Flow'!$F$25:$EG$25)-'Rent Roll'!#REF!,0)),
(MAX(-SUMIF('Monthly Cash Flow'!$F$2:$EG$2,'Commercial Lease'!DL$3,'Monthly Cash Flow'!$F$26:$EG$36)-'Rent Roll'!#REF!,0)))*'Rent Roll'!$T9)))),"-"),"-")</f>
        <v>-</v>
      </c>
      <c r="DM43" s="227" t="str">
        <f>IF('Commercial Lease'!DM$4='Rent Roll'!$U9,
IF(OR(AND(DM$6&gt;'Rent Roll'!$K9,DM$6&lt;='Rent Roll'!$L9),AND(DM$6&gt;'Rent Roll'!$M23,DM$6&lt;='Rent Roll'!$N23)),
IF('Rent Roll'!$S9='Data Validation'!$D$2,-SUMIF('Monthly Cash Flow'!$F$2:$EG$2,'Commercial Lease'!DM$3,'Monthly Cash Flow'!$F$37:$EG$37)*'Rent Roll'!$T9,
IF('Rent Roll'!$S9='Data Validation'!$D$3,('Rent Roll'!$D9*'Rent Roll'!#REF!)+(MAX(-SUMIF($C$96:$C$98,'Data Validation'!$M$2,'Commercial Lease'!DM$96:DM$98)-'Rent Roll'!$V9,0)*'Rent Roll'!$T9),
IF('Rent Roll'!$S9='Data Validation'!$D$4,'Rent Roll'!$D9*'Rent Roll'!#REF!,
('Rent Roll'!$D9*'Rent Roll'!#REF!)+(SUM((MAX(--SUMIF($D$96:$D$98,'Data Validation'!$M$2,'Commercial Lease'!DM$96:DM$98)-'Rent Roll'!$V9,0)),
(MAX(-SUMIF('Monthly Cash Flow'!$F$2:$EG$2,'Commercial Lease'!DM$3,'Monthly Cash Flow'!$F$25:$EG$25)-'Rent Roll'!#REF!,0)),
(MAX(-SUMIF('Monthly Cash Flow'!$F$2:$EG$2,'Commercial Lease'!DM$3,'Monthly Cash Flow'!$F$26:$EG$36)-'Rent Roll'!#REF!,0)))*'Rent Roll'!$T9)))),"-"),"-")</f>
        <v>-</v>
      </c>
      <c r="DN43" s="227" t="str">
        <f>IF('Commercial Lease'!DN$4='Rent Roll'!$U9,
IF(OR(AND(DN$6&gt;'Rent Roll'!$K9,DN$6&lt;='Rent Roll'!$L9),AND(DN$6&gt;'Rent Roll'!$M23,DN$6&lt;='Rent Roll'!$N23)),
IF('Rent Roll'!$S9='Data Validation'!$D$2,-SUMIF('Monthly Cash Flow'!$F$2:$EG$2,'Commercial Lease'!DN$3,'Monthly Cash Flow'!$F$37:$EG$37)*'Rent Roll'!$T9,
IF('Rent Roll'!$S9='Data Validation'!$D$3,('Rent Roll'!$D9*'Rent Roll'!#REF!)+(MAX(-SUMIF($C$96:$C$98,'Data Validation'!$M$2,'Commercial Lease'!DN$96:DN$98)-'Rent Roll'!$V9,0)*'Rent Roll'!$T9),
IF('Rent Roll'!$S9='Data Validation'!$D$4,'Rent Roll'!$D9*'Rent Roll'!#REF!,
('Rent Roll'!$D9*'Rent Roll'!#REF!)+(SUM((MAX(--SUMIF($D$96:$D$98,'Data Validation'!$M$2,'Commercial Lease'!DN$96:DN$98)-'Rent Roll'!$V9,0)),
(MAX(-SUMIF('Monthly Cash Flow'!$F$2:$EG$2,'Commercial Lease'!DN$3,'Monthly Cash Flow'!$F$25:$EG$25)-'Rent Roll'!#REF!,0)),
(MAX(-SUMIF('Monthly Cash Flow'!$F$2:$EG$2,'Commercial Lease'!DN$3,'Monthly Cash Flow'!$F$26:$EG$36)-'Rent Roll'!#REF!,0)))*'Rent Roll'!$T9)))),"-"),"-")</f>
        <v>-</v>
      </c>
      <c r="DO43" s="227" t="str">
        <f>IF('Commercial Lease'!DO$4='Rent Roll'!$U9,
IF(OR(AND(DO$6&gt;'Rent Roll'!$K9,DO$6&lt;='Rent Roll'!$L9),AND(DO$6&gt;'Rent Roll'!$M23,DO$6&lt;='Rent Roll'!$N23)),
IF('Rent Roll'!$S9='Data Validation'!$D$2,-SUMIF('Monthly Cash Flow'!$F$2:$EG$2,'Commercial Lease'!DO$3,'Monthly Cash Flow'!$F$37:$EG$37)*'Rent Roll'!$T9,
IF('Rent Roll'!$S9='Data Validation'!$D$3,('Rent Roll'!$D9*'Rent Roll'!#REF!)+(MAX(-SUMIF($C$96:$C$98,'Data Validation'!$M$2,'Commercial Lease'!DO$96:DO$98)-'Rent Roll'!$V9,0)*'Rent Roll'!$T9),
IF('Rent Roll'!$S9='Data Validation'!$D$4,'Rent Roll'!$D9*'Rent Roll'!#REF!,
('Rent Roll'!$D9*'Rent Roll'!#REF!)+(SUM((MAX(--SUMIF($D$96:$D$98,'Data Validation'!$M$2,'Commercial Lease'!DO$96:DO$98)-'Rent Roll'!$V9,0)),
(MAX(-SUMIF('Monthly Cash Flow'!$F$2:$EG$2,'Commercial Lease'!DO$3,'Monthly Cash Flow'!$F$25:$EG$25)-'Rent Roll'!#REF!,0)),
(MAX(-SUMIF('Monthly Cash Flow'!$F$2:$EG$2,'Commercial Lease'!DO$3,'Monthly Cash Flow'!$F$26:$EG$36)-'Rent Roll'!#REF!,0)))*'Rent Roll'!$T9)))),"-"),"-")</f>
        <v>-</v>
      </c>
      <c r="DP43" s="227" t="str">
        <f>IF('Commercial Lease'!DP$4='Rent Roll'!$U9,
IF(OR(AND(DP$6&gt;'Rent Roll'!$K9,DP$6&lt;='Rent Roll'!$L9),AND(DP$6&gt;'Rent Roll'!$M23,DP$6&lt;='Rent Roll'!$N23)),
IF('Rent Roll'!$S9='Data Validation'!$D$2,-SUMIF('Monthly Cash Flow'!$F$2:$EG$2,'Commercial Lease'!DP$3,'Monthly Cash Flow'!$F$37:$EG$37)*'Rent Roll'!$T9,
IF('Rent Roll'!$S9='Data Validation'!$D$3,('Rent Roll'!$D9*'Rent Roll'!#REF!)+(MAX(-SUMIF($C$96:$C$98,'Data Validation'!$M$2,'Commercial Lease'!DP$96:DP$98)-'Rent Roll'!$V9,0)*'Rent Roll'!$T9),
IF('Rent Roll'!$S9='Data Validation'!$D$4,'Rent Roll'!$D9*'Rent Roll'!#REF!,
('Rent Roll'!$D9*'Rent Roll'!#REF!)+(SUM((MAX(--SUMIF($D$96:$D$98,'Data Validation'!$M$2,'Commercial Lease'!DP$96:DP$98)-'Rent Roll'!$V9,0)),
(MAX(-SUMIF('Monthly Cash Flow'!$F$2:$EG$2,'Commercial Lease'!DP$3,'Monthly Cash Flow'!$F$25:$EG$25)-'Rent Roll'!#REF!,0)),
(MAX(-SUMIF('Monthly Cash Flow'!$F$2:$EG$2,'Commercial Lease'!DP$3,'Monthly Cash Flow'!$F$26:$EG$36)-'Rent Roll'!#REF!,0)))*'Rent Roll'!$T9)))),"-"),"-")</f>
        <v>-</v>
      </c>
      <c r="DQ43" s="227" t="str">
        <f>IF('Commercial Lease'!DQ$4='Rent Roll'!$U9,
IF(OR(AND(DQ$6&gt;'Rent Roll'!$K9,DQ$6&lt;='Rent Roll'!$L9),AND(DQ$6&gt;'Rent Roll'!$M23,DQ$6&lt;='Rent Roll'!$N23)),
IF('Rent Roll'!$S9='Data Validation'!$D$2,-SUMIF('Monthly Cash Flow'!$F$2:$EG$2,'Commercial Lease'!DQ$3,'Monthly Cash Flow'!$F$37:$EG$37)*'Rent Roll'!$T9,
IF('Rent Roll'!$S9='Data Validation'!$D$3,('Rent Roll'!$D9*'Rent Roll'!#REF!)+(MAX(-SUMIF($C$96:$C$98,'Data Validation'!$M$2,'Commercial Lease'!DQ$96:DQ$98)-'Rent Roll'!$V9,0)*'Rent Roll'!$T9),
IF('Rent Roll'!$S9='Data Validation'!$D$4,'Rent Roll'!$D9*'Rent Roll'!#REF!,
('Rent Roll'!$D9*'Rent Roll'!#REF!)+(SUM((MAX(--SUMIF($D$96:$D$98,'Data Validation'!$M$2,'Commercial Lease'!DQ$96:DQ$98)-'Rent Roll'!$V9,0)),
(MAX(-SUMIF('Monthly Cash Flow'!$F$2:$EG$2,'Commercial Lease'!DQ$3,'Monthly Cash Flow'!$F$25:$EG$25)-'Rent Roll'!#REF!,0)),
(MAX(-SUMIF('Monthly Cash Flow'!$F$2:$EG$2,'Commercial Lease'!DQ$3,'Monthly Cash Flow'!$F$26:$EG$36)-'Rent Roll'!#REF!,0)))*'Rent Roll'!$T9)))),"-"),"-")</f>
        <v>-</v>
      </c>
      <c r="DR43" s="227" t="str">
        <f>IF('Commercial Lease'!DR$4='Rent Roll'!$U9,
IF(OR(AND(DR$6&gt;'Rent Roll'!$K9,DR$6&lt;='Rent Roll'!$L9),AND(DR$6&gt;'Rent Roll'!$M23,DR$6&lt;='Rent Roll'!$N23)),
IF('Rent Roll'!$S9='Data Validation'!$D$2,-SUMIF('Monthly Cash Flow'!$F$2:$EG$2,'Commercial Lease'!DR$3,'Monthly Cash Flow'!$F$37:$EG$37)*'Rent Roll'!$T9,
IF('Rent Roll'!$S9='Data Validation'!$D$3,('Rent Roll'!$D9*'Rent Roll'!#REF!)+(MAX(-SUMIF($C$96:$C$98,'Data Validation'!$M$2,'Commercial Lease'!DR$96:DR$98)-'Rent Roll'!$V9,0)*'Rent Roll'!$T9),
IF('Rent Roll'!$S9='Data Validation'!$D$4,'Rent Roll'!$D9*'Rent Roll'!#REF!,
('Rent Roll'!$D9*'Rent Roll'!#REF!)+(SUM((MAX(--SUMIF($D$96:$D$98,'Data Validation'!$M$2,'Commercial Lease'!DR$96:DR$98)-'Rent Roll'!$V9,0)),
(MAX(-SUMIF('Monthly Cash Flow'!$F$2:$EG$2,'Commercial Lease'!DR$3,'Monthly Cash Flow'!$F$25:$EG$25)-'Rent Roll'!#REF!,0)),
(MAX(-SUMIF('Monthly Cash Flow'!$F$2:$EG$2,'Commercial Lease'!DR$3,'Monthly Cash Flow'!$F$26:$EG$36)-'Rent Roll'!#REF!,0)))*'Rent Roll'!$T9)))),"-"),"-")</f>
        <v>-</v>
      </c>
      <c r="DS43" s="227" t="str">
        <f>IF('Commercial Lease'!DS$4='Rent Roll'!$U9,
IF(OR(AND(DS$6&gt;'Rent Roll'!$K9,DS$6&lt;='Rent Roll'!$L9),AND(DS$6&gt;'Rent Roll'!$M23,DS$6&lt;='Rent Roll'!$N23)),
IF('Rent Roll'!$S9='Data Validation'!$D$2,-SUMIF('Monthly Cash Flow'!$F$2:$EG$2,'Commercial Lease'!DS$3,'Monthly Cash Flow'!$F$37:$EG$37)*'Rent Roll'!$T9,
IF('Rent Roll'!$S9='Data Validation'!$D$3,('Rent Roll'!$D9*'Rent Roll'!#REF!)+(MAX(-SUMIF($C$96:$C$98,'Data Validation'!$M$2,'Commercial Lease'!DS$96:DS$98)-'Rent Roll'!$V9,0)*'Rent Roll'!$T9),
IF('Rent Roll'!$S9='Data Validation'!$D$4,'Rent Roll'!$D9*'Rent Roll'!#REF!,
('Rent Roll'!$D9*'Rent Roll'!#REF!)+(SUM((MAX(--SUMIF($D$96:$D$98,'Data Validation'!$M$2,'Commercial Lease'!DS$96:DS$98)-'Rent Roll'!$V9,0)),
(MAX(-SUMIF('Monthly Cash Flow'!$F$2:$EG$2,'Commercial Lease'!DS$3,'Monthly Cash Flow'!$F$25:$EG$25)-'Rent Roll'!#REF!,0)),
(MAX(-SUMIF('Monthly Cash Flow'!$F$2:$EG$2,'Commercial Lease'!DS$3,'Monthly Cash Flow'!$F$26:$EG$36)-'Rent Roll'!#REF!,0)))*'Rent Roll'!$T9)))),"-"),"-")</f>
        <v>-</v>
      </c>
      <c r="DT43" s="227" t="str">
        <f>IF('Commercial Lease'!DT$4='Rent Roll'!$U9,
IF(OR(AND(DT$6&gt;'Rent Roll'!$K9,DT$6&lt;='Rent Roll'!$L9),AND(DT$6&gt;'Rent Roll'!$M23,DT$6&lt;='Rent Roll'!$N23)),
IF('Rent Roll'!$S9='Data Validation'!$D$2,-SUMIF('Monthly Cash Flow'!$F$2:$EG$2,'Commercial Lease'!DT$3,'Monthly Cash Flow'!$F$37:$EG$37)*'Rent Roll'!$T9,
IF('Rent Roll'!$S9='Data Validation'!$D$3,('Rent Roll'!$D9*'Rent Roll'!#REF!)+(MAX(-SUMIF($C$96:$C$98,'Data Validation'!$M$2,'Commercial Lease'!DT$96:DT$98)-'Rent Roll'!$V9,0)*'Rent Roll'!$T9),
IF('Rent Roll'!$S9='Data Validation'!$D$4,'Rent Roll'!$D9*'Rent Roll'!#REF!,
('Rent Roll'!$D9*'Rent Roll'!#REF!)+(SUM((MAX(--SUMIF($D$96:$D$98,'Data Validation'!$M$2,'Commercial Lease'!DT$96:DT$98)-'Rent Roll'!$V9,0)),
(MAX(-SUMIF('Monthly Cash Flow'!$F$2:$EG$2,'Commercial Lease'!DT$3,'Monthly Cash Flow'!$F$25:$EG$25)-'Rent Roll'!#REF!,0)),
(MAX(-SUMIF('Monthly Cash Flow'!$F$2:$EG$2,'Commercial Lease'!DT$3,'Monthly Cash Flow'!$F$26:$EG$36)-'Rent Roll'!#REF!,0)))*'Rent Roll'!$T9)))),"-"),"-")</f>
        <v>-</v>
      </c>
      <c r="DU43" s="227" t="str">
        <f>IF('Commercial Lease'!DU$4='Rent Roll'!$U9,
IF(OR(AND(DU$6&gt;'Rent Roll'!$K9,DU$6&lt;='Rent Roll'!$L9),AND(DU$6&gt;'Rent Roll'!$M23,DU$6&lt;='Rent Roll'!$N23)),
IF('Rent Roll'!$S9='Data Validation'!$D$2,-SUMIF('Monthly Cash Flow'!$F$2:$EG$2,'Commercial Lease'!DU$3,'Monthly Cash Flow'!$F$37:$EG$37)*'Rent Roll'!$T9,
IF('Rent Roll'!$S9='Data Validation'!$D$3,('Rent Roll'!$D9*'Rent Roll'!#REF!)+(MAX(-SUMIF($C$96:$C$98,'Data Validation'!$M$2,'Commercial Lease'!DU$96:DU$98)-'Rent Roll'!$V9,0)*'Rent Roll'!$T9),
IF('Rent Roll'!$S9='Data Validation'!$D$4,'Rent Roll'!$D9*'Rent Roll'!#REF!,
('Rent Roll'!$D9*'Rent Roll'!#REF!)+(SUM((MAX(--SUMIF($D$96:$D$98,'Data Validation'!$M$2,'Commercial Lease'!DU$96:DU$98)-'Rent Roll'!$V9,0)),
(MAX(-SUMIF('Monthly Cash Flow'!$F$2:$EG$2,'Commercial Lease'!DU$3,'Monthly Cash Flow'!$F$25:$EG$25)-'Rent Roll'!#REF!,0)),
(MAX(-SUMIF('Monthly Cash Flow'!$F$2:$EG$2,'Commercial Lease'!DU$3,'Monthly Cash Flow'!$F$26:$EG$36)-'Rent Roll'!#REF!,0)))*'Rent Roll'!$T9)))),"-"),"-")</f>
        <v>-</v>
      </c>
      <c r="DV43" s="227" t="str">
        <f>IF('Commercial Lease'!DV$4='Rent Roll'!$U9,
IF(OR(AND(DV$6&gt;'Rent Roll'!$K9,DV$6&lt;='Rent Roll'!$L9),AND(DV$6&gt;'Rent Roll'!$M23,DV$6&lt;='Rent Roll'!$N23)),
IF('Rent Roll'!$S9='Data Validation'!$D$2,-SUMIF('Monthly Cash Flow'!$F$2:$EG$2,'Commercial Lease'!DV$3,'Monthly Cash Flow'!$F$37:$EG$37)*'Rent Roll'!$T9,
IF('Rent Roll'!$S9='Data Validation'!$D$3,('Rent Roll'!$D9*'Rent Roll'!#REF!)+(MAX(-SUMIF($C$96:$C$98,'Data Validation'!$M$2,'Commercial Lease'!DV$96:DV$98)-'Rent Roll'!$V9,0)*'Rent Roll'!$T9),
IF('Rent Roll'!$S9='Data Validation'!$D$4,'Rent Roll'!$D9*'Rent Roll'!#REF!,
('Rent Roll'!$D9*'Rent Roll'!#REF!)+(SUM((MAX(--SUMIF($D$96:$D$98,'Data Validation'!$M$2,'Commercial Lease'!DV$96:DV$98)-'Rent Roll'!$V9,0)),
(MAX(-SUMIF('Monthly Cash Flow'!$F$2:$EG$2,'Commercial Lease'!DV$3,'Monthly Cash Flow'!$F$25:$EG$25)-'Rent Roll'!#REF!,0)),
(MAX(-SUMIF('Monthly Cash Flow'!$F$2:$EG$2,'Commercial Lease'!DV$3,'Monthly Cash Flow'!$F$26:$EG$36)-'Rent Roll'!#REF!,0)))*'Rent Roll'!$T9)))),"-"),"-")</f>
        <v>-</v>
      </c>
      <c r="DW43" s="227" t="str">
        <f>IF('Commercial Lease'!DW$4='Rent Roll'!$U9,
IF(OR(AND(DW$6&gt;'Rent Roll'!$K9,DW$6&lt;='Rent Roll'!$L9),AND(DW$6&gt;'Rent Roll'!$M23,DW$6&lt;='Rent Roll'!$N23)),
IF('Rent Roll'!$S9='Data Validation'!$D$2,-SUMIF('Monthly Cash Flow'!$F$2:$EG$2,'Commercial Lease'!DW$3,'Monthly Cash Flow'!$F$37:$EG$37)*'Rent Roll'!$T9,
IF('Rent Roll'!$S9='Data Validation'!$D$3,('Rent Roll'!$D9*'Rent Roll'!#REF!)+(MAX(-SUMIF($C$96:$C$98,'Data Validation'!$M$2,'Commercial Lease'!DW$96:DW$98)-'Rent Roll'!$V9,0)*'Rent Roll'!$T9),
IF('Rent Roll'!$S9='Data Validation'!$D$4,'Rent Roll'!$D9*'Rent Roll'!#REF!,
('Rent Roll'!$D9*'Rent Roll'!#REF!)+(SUM((MAX(--SUMIF($D$96:$D$98,'Data Validation'!$M$2,'Commercial Lease'!DW$96:DW$98)-'Rent Roll'!$V9,0)),
(MAX(-SUMIF('Monthly Cash Flow'!$F$2:$EG$2,'Commercial Lease'!DW$3,'Monthly Cash Flow'!$F$25:$EG$25)-'Rent Roll'!#REF!,0)),
(MAX(-SUMIF('Monthly Cash Flow'!$F$2:$EG$2,'Commercial Lease'!DW$3,'Monthly Cash Flow'!$F$26:$EG$36)-'Rent Roll'!#REF!,0)))*'Rent Roll'!$T9)))),"-"),"-")</f>
        <v>-</v>
      </c>
      <c r="DX43" s="227" t="str">
        <f>IF('Commercial Lease'!DX$4='Rent Roll'!$U9,
IF(OR(AND(DX$6&gt;'Rent Roll'!$K9,DX$6&lt;='Rent Roll'!$L9),AND(DX$6&gt;'Rent Roll'!$M23,DX$6&lt;='Rent Roll'!$N23)),
IF('Rent Roll'!$S9='Data Validation'!$D$2,-SUMIF('Monthly Cash Flow'!$F$2:$EG$2,'Commercial Lease'!DX$3,'Monthly Cash Flow'!$F$37:$EG$37)*'Rent Roll'!$T9,
IF('Rent Roll'!$S9='Data Validation'!$D$3,('Rent Roll'!$D9*'Rent Roll'!#REF!)+(MAX(-SUMIF($C$96:$C$98,'Data Validation'!$M$2,'Commercial Lease'!DX$96:DX$98)-'Rent Roll'!$V9,0)*'Rent Roll'!$T9),
IF('Rent Roll'!$S9='Data Validation'!$D$4,'Rent Roll'!$D9*'Rent Roll'!#REF!,
('Rent Roll'!$D9*'Rent Roll'!#REF!)+(SUM((MAX(--SUMIF($D$96:$D$98,'Data Validation'!$M$2,'Commercial Lease'!DX$96:DX$98)-'Rent Roll'!$V9,0)),
(MAX(-SUMIF('Monthly Cash Flow'!$F$2:$EG$2,'Commercial Lease'!DX$3,'Monthly Cash Flow'!$F$25:$EG$25)-'Rent Roll'!#REF!,0)),
(MAX(-SUMIF('Monthly Cash Flow'!$F$2:$EG$2,'Commercial Lease'!DX$3,'Monthly Cash Flow'!$F$26:$EG$36)-'Rent Roll'!#REF!,0)))*'Rent Roll'!$T9)))),"-"),"-")</f>
        <v>-</v>
      </c>
      <c r="DY43" s="227" t="str">
        <f>IF('Commercial Lease'!DY$4='Rent Roll'!$U9,
IF(OR(AND(DY$6&gt;'Rent Roll'!$K9,DY$6&lt;='Rent Roll'!$L9),AND(DY$6&gt;'Rent Roll'!$M23,DY$6&lt;='Rent Roll'!$N23)),
IF('Rent Roll'!$S9='Data Validation'!$D$2,-SUMIF('Monthly Cash Flow'!$F$2:$EG$2,'Commercial Lease'!DY$3,'Monthly Cash Flow'!$F$37:$EG$37)*'Rent Roll'!$T9,
IF('Rent Roll'!$S9='Data Validation'!$D$3,('Rent Roll'!$D9*'Rent Roll'!#REF!)+(MAX(-SUMIF($C$96:$C$98,'Data Validation'!$M$2,'Commercial Lease'!DY$96:DY$98)-'Rent Roll'!$V9,0)*'Rent Roll'!$T9),
IF('Rent Roll'!$S9='Data Validation'!$D$4,'Rent Roll'!$D9*'Rent Roll'!#REF!,
('Rent Roll'!$D9*'Rent Roll'!#REF!)+(SUM((MAX(--SUMIF($D$96:$D$98,'Data Validation'!$M$2,'Commercial Lease'!DY$96:DY$98)-'Rent Roll'!$V9,0)),
(MAX(-SUMIF('Monthly Cash Flow'!$F$2:$EG$2,'Commercial Lease'!DY$3,'Monthly Cash Flow'!$F$25:$EG$25)-'Rent Roll'!#REF!,0)),
(MAX(-SUMIF('Monthly Cash Flow'!$F$2:$EG$2,'Commercial Lease'!DY$3,'Monthly Cash Flow'!$F$26:$EG$36)-'Rent Roll'!#REF!,0)))*'Rent Roll'!$T9)))),"-"),"-")</f>
        <v>-</v>
      </c>
      <c r="DZ43" s="227" t="str">
        <f>IF('Commercial Lease'!DZ$4='Rent Roll'!$U9,
IF(OR(AND(DZ$6&gt;'Rent Roll'!$K9,DZ$6&lt;='Rent Roll'!$L9),AND(DZ$6&gt;'Rent Roll'!$M23,DZ$6&lt;='Rent Roll'!$N23)),
IF('Rent Roll'!$S9='Data Validation'!$D$2,-SUMIF('Monthly Cash Flow'!$F$2:$EG$2,'Commercial Lease'!DZ$3,'Monthly Cash Flow'!$F$37:$EG$37)*'Rent Roll'!$T9,
IF('Rent Roll'!$S9='Data Validation'!$D$3,('Rent Roll'!$D9*'Rent Roll'!#REF!)+(MAX(-SUMIF($C$96:$C$98,'Data Validation'!$M$2,'Commercial Lease'!DZ$96:DZ$98)-'Rent Roll'!$V9,0)*'Rent Roll'!$T9),
IF('Rent Roll'!$S9='Data Validation'!$D$4,'Rent Roll'!$D9*'Rent Roll'!#REF!,
('Rent Roll'!$D9*'Rent Roll'!#REF!)+(SUM((MAX(--SUMIF($D$96:$D$98,'Data Validation'!$M$2,'Commercial Lease'!DZ$96:DZ$98)-'Rent Roll'!$V9,0)),
(MAX(-SUMIF('Monthly Cash Flow'!$F$2:$EG$2,'Commercial Lease'!DZ$3,'Monthly Cash Flow'!$F$25:$EG$25)-'Rent Roll'!#REF!,0)),
(MAX(-SUMIF('Monthly Cash Flow'!$F$2:$EG$2,'Commercial Lease'!DZ$3,'Monthly Cash Flow'!$F$26:$EG$36)-'Rent Roll'!#REF!,0)))*'Rent Roll'!$T9)))),"-"),"-")</f>
        <v>-</v>
      </c>
      <c r="EA43" s="227" t="str">
        <f>IF('Commercial Lease'!EA$4='Rent Roll'!$U9,
IF(OR(AND(EA$6&gt;'Rent Roll'!$K9,EA$6&lt;='Rent Roll'!$L9),AND(EA$6&gt;'Rent Roll'!$M23,EA$6&lt;='Rent Roll'!$N23)),
IF('Rent Roll'!$S9='Data Validation'!$D$2,-SUMIF('Monthly Cash Flow'!$F$2:$EG$2,'Commercial Lease'!EA$3,'Monthly Cash Flow'!$F$37:$EG$37)*'Rent Roll'!$T9,
IF('Rent Roll'!$S9='Data Validation'!$D$3,('Rent Roll'!$D9*'Rent Roll'!#REF!)+(MAX(-SUMIF($C$96:$C$98,'Data Validation'!$M$2,'Commercial Lease'!EA$96:EA$98)-'Rent Roll'!$V9,0)*'Rent Roll'!$T9),
IF('Rent Roll'!$S9='Data Validation'!$D$4,'Rent Roll'!$D9*'Rent Roll'!#REF!,
('Rent Roll'!$D9*'Rent Roll'!#REF!)+(SUM((MAX(--SUMIF($D$96:$D$98,'Data Validation'!$M$2,'Commercial Lease'!EA$96:EA$98)-'Rent Roll'!$V9,0)),
(MAX(-SUMIF('Monthly Cash Flow'!$F$2:$EG$2,'Commercial Lease'!EA$3,'Monthly Cash Flow'!$F$25:$EG$25)-'Rent Roll'!#REF!,0)),
(MAX(-SUMIF('Monthly Cash Flow'!$F$2:$EG$2,'Commercial Lease'!EA$3,'Monthly Cash Flow'!$F$26:$EG$36)-'Rent Roll'!#REF!,0)))*'Rent Roll'!$T9)))),"-"),"-")</f>
        <v>-</v>
      </c>
      <c r="EB43" s="227" t="str">
        <f>IF('Commercial Lease'!EB$4='Rent Roll'!$U9,
IF(OR(AND(EB$6&gt;'Rent Roll'!$K9,EB$6&lt;='Rent Roll'!$L9),AND(EB$6&gt;'Rent Roll'!$M23,EB$6&lt;='Rent Roll'!$N23)),
IF('Rent Roll'!$S9='Data Validation'!$D$2,-SUMIF('Monthly Cash Flow'!$F$2:$EG$2,'Commercial Lease'!EB$3,'Monthly Cash Flow'!$F$37:$EG$37)*'Rent Roll'!$T9,
IF('Rent Roll'!$S9='Data Validation'!$D$3,('Rent Roll'!$D9*'Rent Roll'!#REF!)+(MAX(-SUMIF($C$96:$C$98,'Data Validation'!$M$2,'Commercial Lease'!EB$96:EB$98)-'Rent Roll'!$V9,0)*'Rent Roll'!$T9),
IF('Rent Roll'!$S9='Data Validation'!$D$4,'Rent Roll'!$D9*'Rent Roll'!#REF!,
('Rent Roll'!$D9*'Rent Roll'!#REF!)+(SUM((MAX(--SUMIF($D$96:$D$98,'Data Validation'!$M$2,'Commercial Lease'!EB$96:EB$98)-'Rent Roll'!$V9,0)),
(MAX(-SUMIF('Monthly Cash Flow'!$F$2:$EG$2,'Commercial Lease'!EB$3,'Monthly Cash Flow'!$F$25:$EG$25)-'Rent Roll'!#REF!,0)),
(MAX(-SUMIF('Monthly Cash Flow'!$F$2:$EG$2,'Commercial Lease'!EB$3,'Monthly Cash Flow'!$F$26:$EG$36)-'Rent Roll'!#REF!,0)))*'Rent Roll'!$T9)))),"-"),"-")</f>
        <v>-</v>
      </c>
      <c r="EC43" s="227" t="str">
        <f>IF('Commercial Lease'!EC$4='Rent Roll'!$U9,
IF(OR(AND(EC$6&gt;'Rent Roll'!$K9,EC$6&lt;='Rent Roll'!$L9),AND(EC$6&gt;'Rent Roll'!$M23,EC$6&lt;='Rent Roll'!$N23)),
IF('Rent Roll'!$S9='Data Validation'!$D$2,-SUMIF('Monthly Cash Flow'!$F$2:$EG$2,'Commercial Lease'!EC$3,'Monthly Cash Flow'!$F$37:$EG$37)*'Rent Roll'!$T9,
IF('Rent Roll'!$S9='Data Validation'!$D$3,('Rent Roll'!$D9*'Rent Roll'!#REF!)+(MAX(-SUMIF($C$96:$C$98,'Data Validation'!$M$2,'Commercial Lease'!EC$96:EC$98)-'Rent Roll'!$V9,0)*'Rent Roll'!$T9),
IF('Rent Roll'!$S9='Data Validation'!$D$4,'Rent Roll'!$D9*'Rent Roll'!#REF!,
('Rent Roll'!$D9*'Rent Roll'!#REF!)+(SUM((MAX(--SUMIF($D$96:$D$98,'Data Validation'!$M$2,'Commercial Lease'!EC$96:EC$98)-'Rent Roll'!$V9,0)),
(MAX(-SUMIF('Monthly Cash Flow'!$F$2:$EG$2,'Commercial Lease'!EC$3,'Monthly Cash Flow'!$F$25:$EG$25)-'Rent Roll'!#REF!,0)),
(MAX(-SUMIF('Monthly Cash Flow'!$F$2:$EG$2,'Commercial Lease'!EC$3,'Monthly Cash Flow'!$F$26:$EG$36)-'Rent Roll'!#REF!,0)))*'Rent Roll'!$T9)))),"-"),"-")</f>
        <v>-</v>
      </c>
      <c r="ED43" s="227" t="str">
        <f>IF('Commercial Lease'!ED$4='Rent Roll'!$U9,
IF(OR(AND(ED$6&gt;'Rent Roll'!$K9,ED$6&lt;='Rent Roll'!$L9),AND(ED$6&gt;'Rent Roll'!$M23,ED$6&lt;='Rent Roll'!$N23)),
IF('Rent Roll'!$S9='Data Validation'!$D$2,-SUMIF('Monthly Cash Flow'!$F$2:$EG$2,'Commercial Lease'!ED$3,'Monthly Cash Flow'!$F$37:$EG$37)*'Rent Roll'!$T9,
IF('Rent Roll'!$S9='Data Validation'!$D$3,('Rent Roll'!$D9*'Rent Roll'!#REF!)+(MAX(-SUMIF($C$96:$C$98,'Data Validation'!$M$2,'Commercial Lease'!ED$96:ED$98)-'Rent Roll'!$V9,0)*'Rent Roll'!$T9),
IF('Rent Roll'!$S9='Data Validation'!$D$4,'Rent Roll'!$D9*'Rent Roll'!#REF!,
('Rent Roll'!$D9*'Rent Roll'!#REF!)+(SUM((MAX(--SUMIF($D$96:$D$98,'Data Validation'!$M$2,'Commercial Lease'!ED$96:ED$98)-'Rent Roll'!$V9,0)),
(MAX(-SUMIF('Monthly Cash Flow'!$F$2:$EG$2,'Commercial Lease'!ED$3,'Monthly Cash Flow'!$F$25:$EG$25)-'Rent Roll'!#REF!,0)),
(MAX(-SUMIF('Monthly Cash Flow'!$F$2:$EG$2,'Commercial Lease'!ED$3,'Monthly Cash Flow'!$F$26:$EG$36)-'Rent Roll'!#REF!,0)))*'Rent Roll'!$T9)))),"-"),"-")</f>
        <v>-</v>
      </c>
      <c r="EE43" s="227" t="str">
        <f>IF('Commercial Lease'!EE$4='Rent Roll'!$U9,
IF(OR(AND(EE$6&gt;'Rent Roll'!$K9,EE$6&lt;='Rent Roll'!$L9),AND(EE$6&gt;'Rent Roll'!$M23,EE$6&lt;='Rent Roll'!$N23)),
IF('Rent Roll'!$S9='Data Validation'!$D$2,-SUMIF('Monthly Cash Flow'!$F$2:$EG$2,'Commercial Lease'!EE$3,'Monthly Cash Flow'!$F$37:$EG$37)*'Rent Roll'!$T9,
IF('Rent Roll'!$S9='Data Validation'!$D$3,('Rent Roll'!$D9*'Rent Roll'!#REF!)+(MAX(-SUMIF($C$96:$C$98,'Data Validation'!$M$2,'Commercial Lease'!EE$96:EE$98)-'Rent Roll'!$V9,0)*'Rent Roll'!$T9),
IF('Rent Roll'!$S9='Data Validation'!$D$4,'Rent Roll'!$D9*'Rent Roll'!#REF!,
('Rent Roll'!$D9*'Rent Roll'!#REF!)+(SUM((MAX(--SUMIF($D$96:$D$98,'Data Validation'!$M$2,'Commercial Lease'!EE$96:EE$98)-'Rent Roll'!$V9,0)),
(MAX(-SUMIF('Monthly Cash Flow'!$F$2:$EG$2,'Commercial Lease'!EE$3,'Monthly Cash Flow'!$F$25:$EG$25)-'Rent Roll'!#REF!,0)),
(MAX(-SUMIF('Monthly Cash Flow'!$F$2:$EG$2,'Commercial Lease'!EE$3,'Monthly Cash Flow'!$F$26:$EG$36)-'Rent Roll'!#REF!,0)))*'Rent Roll'!$T9)))),"-"),"-")</f>
        <v>-</v>
      </c>
      <c r="EF43" s="227" t="str">
        <f>IF('Commercial Lease'!EF$4='Rent Roll'!$U9,
IF(OR(AND(EF$6&gt;'Rent Roll'!$K9,EF$6&lt;='Rent Roll'!$L9),AND(EF$6&gt;'Rent Roll'!$M23,EF$6&lt;='Rent Roll'!$N23)),
IF('Rent Roll'!$S9='Data Validation'!$D$2,-SUMIF('Monthly Cash Flow'!$F$2:$EG$2,'Commercial Lease'!EF$3,'Monthly Cash Flow'!$F$37:$EG$37)*'Rent Roll'!$T9,
IF('Rent Roll'!$S9='Data Validation'!$D$3,('Rent Roll'!$D9*'Rent Roll'!#REF!)+(MAX(-SUMIF($C$96:$C$98,'Data Validation'!$M$2,'Commercial Lease'!EF$96:EF$98)-'Rent Roll'!$V9,0)*'Rent Roll'!$T9),
IF('Rent Roll'!$S9='Data Validation'!$D$4,'Rent Roll'!$D9*'Rent Roll'!#REF!,
('Rent Roll'!$D9*'Rent Roll'!#REF!)+(SUM((MAX(--SUMIF($D$96:$D$98,'Data Validation'!$M$2,'Commercial Lease'!EF$96:EF$98)-'Rent Roll'!$V9,0)),
(MAX(-SUMIF('Monthly Cash Flow'!$F$2:$EG$2,'Commercial Lease'!EF$3,'Monthly Cash Flow'!$F$25:$EG$25)-'Rent Roll'!#REF!,0)),
(MAX(-SUMIF('Monthly Cash Flow'!$F$2:$EG$2,'Commercial Lease'!EF$3,'Monthly Cash Flow'!$F$26:$EG$36)-'Rent Roll'!#REF!,0)))*'Rent Roll'!$T9)))),"-"),"-")</f>
        <v>-</v>
      </c>
      <c r="EG43" s="224" t="str">
        <f>IF('Commercial Lease'!EG$4='Rent Roll'!$U9,
IF(OR(AND(EG$6&gt;'Rent Roll'!$K9,EG$6&lt;='Rent Roll'!$L9),AND(EG$6&gt;'Rent Roll'!$M23,EG$6&lt;='Rent Roll'!$N23)),
IF('Rent Roll'!$S9='Data Validation'!$D$2,-SUMIF('Monthly Cash Flow'!$F$2:$EG$2,'Commercial Lease'!EG$3,'Monthly Cash Flow'!$F$37:$EG$37)*'Rent Roll'!$T9,
IF('Rent Roll'!$S9='Data Validation'!$D$3,('Rent Roll'!$D9*'Rent Roll'!#REF!)+(MAX(-SUMIF($C$96:$C$98,'Data Validation'!$M$2,'Commercial Lease'!EG$96:EG$98)-'Rent Roll'!$V9,0)*'Rent Roll'!$T9),
IF('Rent Roll'!$S9='Data Validation'!$D$4,'Rent Roll'!$D9*'Rent Roll'!#REF!,
('Rent Roll'!$D9*'Rent Roll'!#REF!)+(SUM((MAX(--SUMIF($D$96:$D$98,'Data Validation'!$M$2,'Commercial Lease'!EG$96:EG$98)-'Rent Roll'!$V9,0)),
(MAX(-SUMIF('Monthly Cash Flow'!$F$2:$EG$2,'Commercial Lease'!EG$3,'Monthly Cash Flow'!$F$25:$EG$25)-'Rent Roll'!#REF!,0)),
(MAX(-SUMIF('Monthly Cash Flow'!$F$2:$EG$2,'Commercial Lease'!EG$3,'Monthly Cash Flow'!$F$26:$EG$36)-'Rent Roll'!#REF!,0)))*'Rent Roll'!$T9)))),"-"),"-")</f>
        <v>-</v>
      </c>
      <c r="EH43" s="277" t="s">
        <v>106</v>
      </c>
    </row>
    <row r="44" spans="2:138" ht="15" x14ac:dyDescent="0.25">
      <c r="B44" s="735"/>
      <c r="C44" s="736"/>
      <c r="D44" s="737" t="str">
        <f>CONCATENATE('Rent Roll'!B10&amp;" - "&amp;'Rent Roll'!C10)</f>
        <v xml:space="preserve"> - </v>
      </c>
      <c r="E44" s="21">
        <f t="shared" si="36"/>
        <v>0</v>
      </c>
      <c r="F44" s="227" t="str">
        <f>IF('Commercial Lease'!F$4='Rent Roll'!$U10,
IF(OR(AND(F$6&gt;'Rent Roll'!$K10,F$6&lt;='Rent Roll'!$L10),AND(F$6&gt;'Rent Roll'!$M24,F$6&lt;='Rent Roll'!$N24)),
IF('Rent Roll'!$S10='Data Validation'!$D$2,-SUMIF('Monthly Cash Flow'!$F$2:$EG$2,'Commercial Lease'!F$3,'Monthly Cash Flow'!$F$37:$EG$37)*'Rent Roll'!$T10,
IF('Rent Roll'!$S10='Data Validation'!$D$3,('Rent Roll'!$D10*'Rent Roll'!#REF!)+(MAX(-SUMIF($C$96:$C$98,'Data Validation'!$M$2,'Commercial Lease'!F$96:F$98)-'Rent Roll'!$V10,0)*'Rent Roll'!$T10),
IF('Rent Roll'!$S10='Data Validation'!$D$4,'Rent Roll'!$D10*'Rent Roll'!#REF!,
('Rent Roll'!$D10*'Rent Roll'!#REF!)+(SUM((MAX(--SUMIF($D$96:$D$98,'Data Validation'!$M$2,'Commercial Lease'!F$96:F$98)-'Rent Roll'!$V10,0)),
(MAX(-SUMIF('Monthly Cash Flow'!$F$2:$EG$2,'Commercial Lease'!F$3,'Monthly Cash Flow'!$F$25:$EG$25)-'Rent Roll'!#REF!,0)),
(MAX(-SUMIF('Monthly Cash Flow'!$F$2:$EG$2,'Commercial Lease'!F$3,'Monthly Cash Flow'!$F$26:$EG$36)-'Rent Roll'!#REF!,0)))*'Rent Roll'!$T10)))),"-"),"-")</f>
        <v>-</v>
      </c>
      <c r="G44" s="227" t="str">
        <f>IF('Commercial Lease'!G$4='Rent Roll'!$U10,
IF(OR(AND(G$6&gt;'Rent Roll'!$K10,G$6&lt;='Rent Roll'!$L10),AND(G$6&gt;'Rent Roll'!$M24,G$6&lt;='Rent Roll'!$N24)),
IF('Rent Roll'!$S10='Data Validation'!$D$2,-SUMIF('Monthly Cash Flow'!$F$2:$EG$2,'Commercial Lease'!G$3,'Monthly Cash Flow'!$F$37:$EG$37)*'Rent Roll'!$T10,
IF('Rent Roll'!$S10='Data Validation'!$D$3,('Rent Roll'!$D10*'Rent Roll'!#REF!)+(MAX(-SUMIF($C$96:$C$98,'Data Validation'!$M$2,'Commercial Lease'!G$96:G$98)-'Rent Roll'!$V10,0)*'Rent Roll'!$T10),
IF('Rent Roll'!$S10='Data Validation'!$D$4,'Rent Roll'!$D10*'Rent Roll'!#REF!,
('Rent Roll'!$D10*'Rent Roll'!#REF!)+(SUM((MAX(--SUMIF($D$96:$D$98,'Data Validation'!$M$2,'Commercial Lease'!G$96:G$98)-'Rent Roll'!$V10,0)),
(MAX(-SUMIF('Monthly Cash Flow'!$F$2:$EG$2,'Commercial Lease'!G$3,'Monthly Cash Flow'!$F$25:$EG$25)-'Rent Roll'!#REF!,0)),
(MAX(-SUMIF('Monthly Cash Flow'!$F$2:$EG$2,'Commercial Lease'!G$3,'Monthly Cash Flow'!$F$26:$EG$36)-'Rent Roll'!#REF!,0)))*'Rent Roll'!$T10)))),"-"),"-")</f>
        <v>-</v>
      </c>
      <c r="H44" s="227" t="str">
        <f>IF('Commercial Lease'!H$4='Rent Roll'!$U10,
IF(OR(AND(H$6&gt;'Rent Roll'!$K10,H$6&lt;='Rent Roll'!$L10),AND(H$6&gt;'Rent Roll'!$M24,H$6&lt;='Rent Roll'!$N24)),
IF('Rent Roll'!$S10='Data Validation'!$D$2,-SUMIF('Monthly Cash Flow'!$F$2:$EG$2,'Commercial Lease'!H$3,'Monthly Cash Flow'!$F$37:$EG$37)*'Rent Roll'!$T10,
IF('Rent Roll'!$S10='Data Validation'!$D$3,('Rent Roll'!$D10*'Rent Roll'!#REF!)+(MAX(-SUMIF($C$96:$C$98,'Data Validation'!$M$2,'Commercial Lease'!H$96:H$98)-'Rent Roll'!$V10,0)*'Rent Roll'!$T10),
IF('Rent Roll'!$S10='Data Validation'!$D$4,'Rent Roll'!$D10*'Rent Roll'!#REF!,
('Rent Roll'!$D10*'Rent Roll'!#REF!)+(SUM((MAX(--SUMIF($D$96:$D$98,'Data Validation'!$M$2,'Commercial Lease'!H$96:H$98)-'Rent Roll'!$V10,0)),
(MAX(-SUMIF('Monthly Cash Flow'!$F$2:$EG$2,'Commercial Lease'!H$3,'Monthly Cash Flow'!$F$25:$EG$25)-'Rent Roll'!#REF!,0)),
(MAX(-SUMIF('Monthly Cash Flow'!$F$2:$EG$2,'Commercial Lease'!H$3,'Monthly Cash Flow'!$F$26:$EG$36)-'Rent Roll'!#REF!,0)))*'Rent Roll'!$T10)))),"-"),"-")</f>
        <v>-</v>
      </c>
      <c r="I44" s="227" t="str">
        <f>IF('Commercial Lease'!I$4='Rent Roll'!$U10,
IF(OR(AND(I$6&gt;'Rent Roll'!$K10,I$6&lt;='Rent Roll'!$L10),AND(I$6&gt;'Rent Roll'!$M24,I$6&lt;='Rent Roll'!$N24)),
IF('Rent Roll'!$S10='Data Validation'!$D$2,-SUMIF('Monthly Cash Flow'!$F$2:$EG$2,'Commercial Lease'!I$3,'Monthly Cash Flow'!$F$37:$EG$37)*'Rent Roll'!$T10,
IF('Rent Roll'!$S10='Data Validation'!$D$3,('Rent Roll'!$D10*'Rent Roll'!#REF!)+(MAX(-SUMIF($C$96:$C$98,'Data Validation'!$M$2,'Commercial Lease'!I$96:I$98)-'Rent Roll'!$V10,0)*'Rent Roll'!$T10),
IF('Rent Roll'!$S10='Data Validation'!$D$4,'Rent Roll'!$D10*'Rent Roll'!#REF!,
('Rent Roll'!$D10*'Rent Roll'!#REF!)+(SUM((MAX(--SUMIF($D$96:$D$98,'Data Validation'!$M$2,'Commercial Lease'!I$96:I$98)-'Rent Roll'!$V10,0)),
(MAX(-SUMIF('Monthly Cash Flow'!$F$2:$EG$2,'Commercial Lease'!I$3,'Monthly Cash Flow'!$F$25:$EG$25)-'Rent Roll'!#REF!,0)),
(MAX(-SUMIF('Monthly Cash Flow'!$F$2:$EG$2,'Commercial Lease'!I$3,'Monthly Cash Flow'!$F$26:$EG$36)-'Rent Roll'!#REF!,0)))*'Rent Roll'!$T10)))),"-"),"-")</f>
        <v>-</v>
      </c>
      <c r="J44" s="227" t="str">
        <f>IF('Commercial Lease'!J$4='Rent Roll'!$U10,
IF(OR(AND(J$6&gt;'Rent Roll'!$K10,J$6&lt;='Rent Roll'!$L10),AND(J$6&gt;'Rent Roll'!$M24,J$6&lt;='Rent Roll'!$N24)),
IF('Rent Roll'!$S10='Data Validation'!$D$2,-SUMIF('Monthly Cash Flow'!$F$2:$EG$2,'Commercial Lease'!J$3,'Monthly Cash Flow'!$F$37:$EG$37)*'Rent Roll'!$T10,
IF('Rent Roll'!$S10='Data Validation'!$D$3,('Rent Roll'!$D10*'Rent Roll'!#REF!)+(MAX(-SUMIF($C$96:$C$98,'Data Validation'!$M$2,'Commercial Lease'!J$96:J$98)-'Rent Roll'!$V10,0)*'Rent Roll'!$T10),
IF('Rent Roll'!$S10='Data Validation'!$D$4,'Rent Roll'!$D10*'Rent Roll'!#REF!,
('Rent Roll'!$D10*'Rent Roll'!#REF!)+(SUM((MAX(--SUMIF($D$96:$D$98,'Data Validation'!$M$2,'Commercial Lease'!J$96:J$98)-'Rent Roll'!$V10,0)),
(MAX(-SUMIF('Monthly Cash Flow'!$F$2:$EG$2,'Commercial Lease'!J$3,'Monthly Cash Flow'!$F$25:$EG$25)-'Rent Roll'!#REF!,0)),
(MAX(-SUMIF('Monthly Cash Flow'!$F$2:$EG$2,'Commercial Lease'!J$3,'Monthly Cash Flow'!$F$26:$EG$36)-'Rent Roll'!#REF!,0)))*'Rent Roll'!$T10)))),"-"),"-")</f>
        <v>-</v>
      </c>
      <c r="K44" s="227" t="str">
        <f>IF('Commercial Lease'!K$4='Rent Roll'!$U10,
IF(OR(AND(K$6&gt;'Rent Roll'!$K10,K$6&lt;='Rent Roll'!$L10),AND(K$6&gt;'Rent Roll'!$M24,K$6&lt;='Rent Roll'!$N24)),
IF('Rent Roll'!$S10='Data Validation'!$D$2,-SUMIF('Monthly Cash Flow'!$F$2:$EG$2,'Commercial Lease'!K$3,'Monthly Cash Flow'!$F$37:$EG$37)*'Rent Roll'!$T10,
IF('Rent Roll'!$S10='Data Validation'!$D$3,('Rent Roll'!$D10*'Rent Roll'!#REF!)+(MAX(-SUMIF($C$96:$C$98,'Data Validation'!$M$2,'Commercial Lease'!K$96:K$98)-'Rent Roll'!$V10,0)*'Rent Roll'!$T10),
IF('Rent Roll'!$S10='Data Validation'!$D$4,'Rent Roll'!$D10*'Rent Roll'!#REF!,
('Rent Roll'!$D10*'Rent Roll'!#REF!)+(SUM((MAX(--SUMIF($D$96:$D$98,'Data Validation'!$M$2,'Commercial Lease'!K$96:K$98)-'Rent Roll'!$V10,0)),
(MAX(-SUMIF('Monthly Cash Flow'!$F$2:$EG$2,'Commercial Lease'!K$3,'Monthly Cash Flow'!$F$25:$EG$25)-'Rent Roll'!#REF!,0)),
(MAX(-SUMIF('Monthly Cash Flow'!$F$2:$EG$2,'Commercial Lease'!K$3,'Monthly Cash Flow'!$F$26:$EG$36)-'Rent Roll'!#REF!,0)))*'Rent Roll'!$T10)))),"-"),"-")</f>
        <v>-</v>
      </c>
      <c r="L44" s="227" t="str">
        <f>IF('Commercial Lease'!L$4='Rent Roll'!$U10,
IF(OR(AND(L$6&gt;'Rent Roll'!$K10,L$6&lt;='Rent Roll'!$L10),AND(L$6&gt;'Rent Roll'!$M24,L$6&lt;='Rent Roll'!$N24)),
IF('Rent Roll'!$S10='Data Validation'!$D$2,-SUMIF('Monthly Cash Flow'!$F$2:$EG$2,'Commercial Lease'!L$3,'Monthly Cash Flow'!$F$37:$EG$37)*'Rent Roll'!$T10,
IF('Rent Roll'!$S10='Data Validation'!$D$3,('Rent Roll'!$D10*'Rent Roll'!#REF!)+(MAX(-SUMIF($C$96:$C$98,'Data Validation'!$M$2,'Commercial Lease'!L$96:L$98)-'Rent Roll'!$V10,0)*'Rent Roll'!$T10),
IF('Rent Roll'!$S10='Data Validation'!$D$4,'Rent Roll'!$D10*'Rent Roll'!#REF!,
('Rent Roll'!$D10*'Rent Roll'!#REF!)+(SUM((MAX(--SUMIF($D$96:$D$98,'Data Validation'!$M$2,'Commercial Lease'!L$96:L$98)-'Rent Roll'!$V10,0)),
(MAX(-SUMIF('Monthly Cash Flow'!$F$2:$EG$2,'Commercial Lease'!L$3,'Monthly Cash Flow'!$F$25:$EG$25)-'Rent Roll'!#REF!,0)),
(MAX(-SUMIF('Monthly Cash Flow'!$F$2:$EG$2,'Commercial Lease'!L$3,'Monthly Cash Flow'!$F$26:$EG$36)-'Rent Roll'!#REF!,0)))*'Rent Roll'!$T10)))),"-"),"-")</f>
        <v>-</v>
      </c>
      <c r="M44" s="227" t="str">
        <f>IF('Commercial Lease'!M$4='Rent Roll'!$U10,
IF(OR(AND(M$6&gt;'Rent Roll'!$K10,M$6&lt;='Rent Roll'!$L10),AND(M$6&gt;'Rent Roll'!$M24,M$6&lt;='Rent Roll'!$N24)),
IF('Rent Roll'!$S10='Data Validation'!$D$2,-SUMIF('Monthly Cash Flow'!$F$2:$EG$2,'Commercial Lease'!M$3,'Monthly Cash Flow'!$F$37:$EG$37)*'Rent Roll'!$T10,
IF('Rent Roll'!$S10='Data Validation'!$D$3,('Rent Roll'!$D10*'Rent Roll'!#REF!)+(MAX(-SUMIF($C$96:$C$98,'Data Validation'!$M$2,'Commercial Lease'!M$96:M$98)-'Rent Roll'!$V10,0)*'Rent Roll'!$T10),
IF('Rent Roll'!$S10='Data Validation'!$D$4,'Rent Roll'!$D10*'Rent Roll'!#REF!,
('Rent Roll'!$D10*'Rent Roll'!#REF!)+(SUM((MAX(--SUMIF($D$96:$D$98,'Data Validation'!$M$2,'Commercial Lease'!M$96:M$98)-'Rent Roll'!$V10,0)),
(MAX(-SUMIF('Monthly Cash Flow'!$F$2:$EG$2,'Commercial Lease'!M$3,'Monthly Cash Flow'!$F$25:$EG$25)-'Rent Roll'!#REF!,0)),
(MAX(-SUMIF('Monthly Cash Flow'!$F$2:$EG$2,'Commercial Lease'!M$3,'Monthly Cash Flow'!$F$26:$EG$36)-'Rent Roll'!#REF!,0)))*'Rent Roll'!$T10)))),"-"),"-")</f>
        <v>-</v>
      </c>
      <c r="N44" s="227" t="str">
        <f>IF('Commercial Lease'!N$4='Rent Roll'!$U10,
IF(OR(AND(N$6&gt;'Rent Roll'!$K10,N$6&lt;='Rent Roll'!$L10),AND(N$6&gt;'Rent Roll'!$M24,N$6&lt;='Rent Roll'!$N24)),
IF('Rent Roll'!$S10='Data Validation'!$D$2,-SUMIF('Monthly Cash Flow'!$F$2:$EG$2,'Commercial Lease'!N$3,'Monthly Cash Flow'!$F$37:$EG$37)*'Rent Roll'!$T10,
IF('Rent Roll'!$S10='Data Validation'!$D$3,('Rent Roll'!$D10*'Rent Roll'!#REF!)+(MAX(-SUMIF($C$96:$C$98,'Data Validation'!$M$2,'Commercial Lease'!N$96:N$98)-'Rent Roll'!$V10,0)*'Rent Roll'!$T10),
IF('Rent Roll'!$S10='Data Validation'!$D$4,'Rent Roll'!$D10*'Rent Roll'!#REF!,
('Rent Roll'!$D10*'Rent Roll'!#REF!)+(SUM((MAX(--SUMIF($D$96:$D$98,'Data Validation'!$M$2,'Commercial Lease'!N$96:N$98)-'Rent Roll'!$V10,0)),
(MAX(-SUMIF('Monthly Cash Flow'!$F$2:$EG$2,'Commercial Lease'!N$3,'Monthly Cash Flow'!$F$25:$EG$25)-'Rent Roll'!#REF!,0)),
(MAX(-SUMIF('Monthly Cash Flow'!$F$2:$EG$2,'Commercial Lease'!N$3,'Monthly Cash Flow'!$F$26:$EG$36)-'Rent Roll'!#REF!,0)))*'Rent Roll'!$T10)))),"-"),"-")</f>
        <v>-</v>
      </c>
      <c r="O44" s="227" t="str">
        <f>IF('Commercial Lease'!O$4='Rent Roll'!$U10,
IF(OR(AND(O$6&gt;'Rent Roll'!$K10,O$6&lt;='Rent Roll'!$L10),AND(O$6&gt;'Rent Roll'!$M24,O$6&lt;='Rent Roll'!$N24)),
IF('Rent Roll'!$S10='Data Validation'!$D$2,-SUMIF('Monthly Cash Flow'!$F$2:$EG$2,'Commercial Lease'!O$3,'Monthly Cash Flow'!$F$37:$EG$37)*'Rent Roll'!$T10,
IF('Rent Roll'!$S10='Data Validation'!$D$3,('Rent Roll'!$D10*'Rent Roll'!#REF!)+(MAX(-SUMIF($C$96:$C$98,'Data Validation'!$M$2,'Commercial Lease'!O$96:O$98)-'Rent Roll'!$V10,0)*'Rent Roll'!$T10),
IF('Rent Roll'!$S10='Data Validation'!$D$4,'Rent Roll'!$D10*'Rent Roll'!#REF!,
('Rent Roll'!$D10*'Rent Roll'!#REF!)+(SUM((MAX(--SUMIF($D$96:$D$98,'Data Validation'!$M$2,'Commercial Lease'!O$96:O$98)-'Rent Roll'!$V10,0)),
(MAX(-SUMIF('Monthly Cash Flow'!$F$2:$EG$2,'Commercial Lease'!O$3,'Monthly Cash Flow'!$F$25:$EG$25)-'Rent Roll'!#REF!,0)),
(MAX(-SUMIF('Monthly Cash Flow'!$F$2:$EG$2,'Commercial Lease'!O$3,'Monthly Cash Flow'!$F$26:$EG$36)-'Rent Roll'!#REF!,0)))*'Rent Roll'!$T10)))),"-"),"-")</f>
        <v>-</v>
      </c>
      <c r="P44" s="227" t="str">
        <f>IF('Commercial Lease'!P$4='Rent Roll'!$U10,
IF(OR(AND(P$6&gt;'Rent Roll'!$K10,P$6&lt;='Rent Roll'!$L10),AND(P$6&gt;'Rent Roll'!$M24,P$6&lt;='Rent Roll'!$N24)),
IF('Rent Roll'!$S10='Data Validation'!$D$2,-SUMIF('Monthly Cash Flow'!$F$2:$EG$2,'Commercial Lease'!P$3,'Monthly Cash Flow'!$F$37:$EG$37)*'Rent Roll'!$T10,
IF('Rent Roll'!$S10='Data Validation'!$D$3,('Rent Roll'!$D10*'Rent Roll'!#REF!)+(MAX(-SUMIF($C$96:$C$98,'Data Validation'!$M$2,'Commercial Lease'!P$96:P$98)-'Rent Roll'!$V10,0)*'Rent Roll'!$T10),
IF('Rent Roll'!$S10='Data Validation'!$D$4,'Rent Roll'!$D10*'Rent Roll'!#REF!,
('Rent Roll'!$D10*'Rent Roll'!#REF!)+(SUM((MAX(--SUMIF($D$96:$D$98,'Data Validation'!$M$2,'Commercial Lease'!P$96:P$98)-'Rent Roll'!$V10,0)),
(MAX(-SUMIF('Monthly Cash Flow'!$F$2:$EG$2,'Commercial Lease'!P$3,'Monthly Cash Flow'!$F$25:$EG$25)-'Rent Roll'!#REF!,0)),
(MAX(-SUMIF('Monthly Cash Flow'!$F$2:$EG$2,'Commercial Lease'!P$3,'Monthly Cash Flow'!$F$26:$EG$36)-'Rent Roll'!#REF!,0)))*'Rent Roll'!$T10)))),"-"),"-")</f>
        <v>-</v>
      </c>
      <c r="Q44" s="227" t="str">
        <f>IF('Commercial Lease'!Q$4='Rent Roll'!$U10,
IF(OR(AND(Q$6&gt;'Rent Roll'!$K10,Q$6&lt;='Rent Roll'!$L10),AND(Q$6&gt;'Rent Roll'!$M24,Q$6&lt;='Rent Roll'!$N24)),
IF('Rent Roll'!$S10='Data Validation'!$D$2,-SUMIF('Monthly Cash Flow'!$F$2:$EG$2,'Commercial Lease'!Q$3,'Monthly Cash Flow'!$F$37:$EG$37)*'Rent Roll'!$T10,
IF('Rent Roll'!$S10='Data Validation'!$D$3,('Rent Roll'!$D10*'Rent Roll'!#REF!)+(MAX(-SUMIF($C$96:$C$98,'Data Validation'!$M$2,'Commercial Lease'!Q$96:Q$98)-'Rent Roll'!$V10,0)*'Rent Roll'!$T10),
IF('Rent Roll'!$S10='Data Validation'!$D$4,'Rent Roll'!$D10*'Rent Roll'!#REF!,
('Rent Roll'!$D10*'Rent Roll'!#REF!)+(SUM((MAX(--SUMIF($D$96:$D$98,'Data Validation'!$M$2,'Commercial Lease'!Q$96:Q$98)-'Rent Roll'!$V10,0)),
(MAX(-SUMIF('Monthly Cash Flow'!$F$2:$EG$2,'Commercial Lease'!Q$3,'Monthly Cash Flow'!$F$25:$EG$25)-'Rent Roll'!#REF!,0)),
(MAX(-SUMIF('Monthly Cash Flow'!$F$2:$EG$2,'Commercial Lease'!Q$3,'Monthly Cash Flow'!$F$26:$EG$36)-'Rent Roll'!#REF!,0)))*'Rent Roll'!$T10)))),"-"),"-")</f>
        <v>-</v>
      </c>
      <c r="R44" s="227" t="str">
        <f>IF('Commercial Lease'!R$4='Rent Roll'!$U10,
IF(OR(AND(R$6&gt;'Rent Roll'!$K10,R$6&lt;='Rent Roll'!$L10),AND(R$6&gt;'Rent Roll'!$M24,R$6&lt;='Rent Roll'!$N24)),
IF('Rent Roll'!$S10='Data Validation'!$D$2,-SUMIF('Monthly Cash Flow'!$F$2:$EG$2,'Commercial Lease'!R$3,'Monthly Cash Flow'!$F$37:$EG$37)*'Rent Roll'!$T10,
IF('Rent Roll'!$S10='Data Validation'!$D$3,('Rent Roll'!$D10*'Rent Roll'!#REF!)+(MAX(-SUMIF($C$96:$C$98,'Data Validation'!$M$2,'Commercial Lease'!R$96:R$98)-'Rent Roll'!$V10,0)*'Rent Roll'!$T10),
IF('Rent Roll'!$S10='Data Validation'!$D$4,'Rent Roll'!$D10*'Rent Roll'!#REF!,
('Rent Roll'!$D10*'Rent Roll'!#REF!)+(SUM((MAX(--SUMIF($D$96:$D$98,'Data Validation'!$M$2,'Commercial Lease'!R$96:R$98)-'Rent Roll'!$V10,0)),
(MAX(-SUMIF('Monthly Cash Flow'!$F$2:$EG$2,'Commercial Lease'!R$3,'Monthly Cash Flow'!$F$25:$EG$25)-'Rent Roll'!#REF!,0)),
(MAX(-SUMIF('Monthly Cash Flow'!$F$2:$EG$2,'Commercial Lease'!R$3,'Monthly Cash Flow'!$F$26:$EG$36)-'Rent Roll'!#REF!,0)))*'Rent Roll'!$T10)))),"-"),"-")</f>
        <v>-</v>
      </c>
      <c r="S44" s="227" t="str">
        <f>IF('Commercial Lease'!S$4='Rent Roll'!$U10,
IF(OR(AND(S$6&gt;'Rent Roll'!$K10,S$6&lt;='Rent Roll'!$L10),AND(S$6&gt;'Rent Roll'!$M24,S$6&lt;='Rent Roll'!$N24)),
IF('Rent Roll'!$S10='Data Validation'!$D$2,-SUMIF('Monthly Cash Flow'!$F$2:$EG$2,'Commercial Lease'!S$3,'Monthly Cash Flow'!$F$37:$EG$37)*'Rent Roll'!$T10,
IF('Rent Roll'!$S10='Data Validation'!$D$3,('Rent Roll'!$D10*'Rent Roll'!#REF!)+(MAX(-SUMIF($C$96:$C$98,'Data Validation'!$M$2,'Commercial Lease'!S$96:S$98)-'Rent Roll'!$V10,0)*'Rent Roll'!$T10),
IF('Rent Roll'!$S10='Data Validation'!$D$4,'Rent Roll'!$D10*'Rent Roll'!#REF!,
('Rent Roll'!$D10*'Rent Roll'!#REF!)+(SUM((MAX(--SUMIF($D$96:$D$98,'Data Validation'!$M$2,'Commercial Lease'!S$96:S$98)-'Rent Roll'!$V10,0)),
(MAX(-SUMIF('Monthly Cash Flow'!$F$2:$EG$2,'Commercial Lease'!S$3,'Monthly Cash Flow'!$F$25:$EG$25)-'Rent Roll'!#REF!,0)),
(MAX(-SUMIF('Monthly Cash Flow'!$F$2:$EG$2,'Commercial Lease'!S$3,'Monthly Cash Flow'!$F$26:$EG$36)-'Rent Roll'!#REF!,0)))*'Rent Roll'!$T10)))),"-"),"-")</f>
        <v>-</v>
      </c>
      <c r="T44" s="227" t="str">
        <f>IF('Commercial Lease'!T$4='Rent Roll'!$U10,
IF(OR(AND(T$6&gt;'Rent Roll'!$K10,T$6&lt;='Rent Roll'!$L10),AND(T$6&gt;'Rent Roll'!$M24,T$6&lt;='Rent Roll'!$N24)),
IF('Rent Roll'!$S10='Data Validation'!$D$2,-SUMIF('Monthly Cash Flow'!$F$2:$EG$2,'Commercial Lease'!T$3,'Monthly Cash Flow'!$F$37:$EG$37)*'Rent Roll'!$T10,
IF('Rent Roll'!$S10='Data Validation'!$D$3,('Rent Roll'!$D10*'Rent Roll'!#REF!)+(MAX(-SUMIF($C$96:$C$98,'Data Validation'!$M$2,'Commercial Lease'!T$96:T$98)-'Rent Roll'!$V10,0)*'Rent Roll'!$T10),
IF('Rent Roll'!$S10='Data Validation'!$D$4,'Rent Roll'!$D10*'Rent Roll'!#REF!,
('Rent Roll'!$D10*'Rent Roll'!#REF!)+(SUM((MAX(--SUMIF($D$96:$D$98,'Data Validation'!$M$2,'Commercial Lease'!T$96:T$98)-'Rent Roll'!$V10,0)),
(MAX(-SUMIF('Monthly Cash Flow'!$F$2:$EG$2,'Commercial Lease'!T$3,'Monthly Cash Flow'!$F$25:$EG$25)-'Rent Roll'!#REF!,0)),
(MAX(-SUMIF('Monthly Cash Flow'!$F$2:$EG$2,'Commercial Lease'!T$3,'Monthly Cash Flow'!$F$26:$EG$36)-'Rent Roll'!#REF!,0)))*'Rent Roll'!$T10)))),"-"),"-")</f>
        <v>-</v>
      </c>
      <c r="U44" s="227" t="str">
        <f>IF('Commercial Lease'!U$4='Rent Roll'!$U10,
IF(OR(AND(U$6&gt;'Rent Roll'!$K10,U$6&lt;='Rent Roll'!$L10),AND(U$6&gt;'Rent Roll'!$M24,U$6&lt;='Rent Roll'!$N24)),
IF('Rent Roll'!$S10='Data Validation'!$D$2,-SUMIF('Monthly Cash Flow'!$F$2:$EG$2,'Commercial Lease'!U$3,'Monthly Cash Flow'!$F$37:$EG$37)*'Rent Roll'!$T10,
IF('Rent Roll'!$S10='Data Validation'!$D$3,('Rent Roll'!$D10*'Rent Roll'!#REF!)+(MAX(-SUMIF($C$96:$C$98,'Data Validation'!$M$2,'Commercial Lease'!U$96:U$98)-'Rent Roll'!$V10,0)*'Rent Roll'!$T10),
IF('Rent Roll'!$S10='Data Validation'!$D$4,'Rent Roll'!$D10*'Rent Roll'!#REF!,
('Rent Roll'!$D10*'Rent Roll'!#REF!)+(SUM((MAX(--SUMIF($D$96:$D$98,'Data Validation'!$M$2,'Commercial Lease'!U$96:U$98)-'Rent Roll'!$V10,0)),
(MAX(-SUMIF('Monthly Cash Flow'!$F$2:$EG$2,'Commercial Lease'!U$3,'Monthly Cash Flow'!$F$25:$EG$25)-'Rent Roll'!#REF!,0)),
(MAX(-SUMIF('Monthly Cash Flow'!$F$2:$EG$2,'Commercial Lease'!U$3,'Monthly Cash Flow'!$F$26:$EG$36)-'Rent Roll'!#REF!,0)))*'Rent Roll'!$T10)))),"-"),"-")</f>
        <v>-</v>
      </c>
      <c r="V44" s="227" t="str">
        <f>IF('Commercial Lease'!V$4='Rent Roll'!$U10,
IF(OR(AND(V$6&gt;'Rent Roll'!$K10,V$6&lt;='Rent Roll'!$L10),AND(V$6&gt;'Rent Roll'!$M24,V$6&lt;='Rent Roll'!$N24)),
IF('Rent Roll'!$S10='Data Validation'!$D$2,-SUMIF('Monthly Cash Flow'!$F$2:$EG$2,'Commercial Lease'!V$3,'Monthly Cash Flow'!$F$37:$EG$37)*'Rent Roll'!$T10,
IF('Rent Roll'!$S10='Data Validation'!$D$3,('Rent Roll'!$D10*'Rent Roll'!#REF!)+(MAX(-SUMIF($C$96:$C$98,'Data Validation'!$M$2,'Commercial Lease'!V$96:V$98)-'Rent Roll'!$V10,0)*'Rent Roll'!$T10),
IF('Rent Roll'!$S10='Data Validation'!$D$4,'Rent Roll'!$D10*'Rent Roll'!#REF!,
('Rent Roll'!$D10*'Rent Roll'!#REF!)+(SUM((MAX(--SUMIF($D$96:$D$98,'Data Validation'!$M$2,'Commercial Lease'!V$96:V$98)-'Rent Roll'!$V10,0)),
(MAX(-SUMIF('Monthly Cash Flow'!$F$2:$EG$2,'Commercial Lease'!V$3,'Monthly Cash Flow'!$F$25:$EG$25)-'Rent Roll'!#REF!,0)),
(MAX(-SUMIF('Monthly Cash Flow'!$F$2:$EG$2,'Commercial Lease'!V$3,'Monthly Cash Flow'!$F$26:$EG$36)-'Rent Roll'!#REF!,0)))*'Rent Roll'!$T10)))),"-"),"-")</f>
        <v>-</v>
      </c>
      <c r="W44" s="227" t="str">
        <f>IF('Commercial Lease'!W$4='Rent Roll'!$U10,
IF(OR(AND(W$6&gt;'Rent Roll'!$K10,W$6&lt;='Rent Roll'!$L10),AND(W$6&gt;'Rent Roll'!$M24,W$6&lt;='Rent Roll'!$N24)),
IF('Rent Roll'!$S10='Data Validation'!$D$2,-SUMIF('Monthly Cash Flow'!$F$2:$EG$2,'Commercial Lease'!W$3,'Monthly Cash Flow'!$F$37:$EG$37)*'Rent Roll'!$T10,
IF('Rent Roll'!$S10='Data Validation'!$D$3,('Rent Roll'!$D10*'Rent Roll'!#REF!)+(MAX(-SUMIF($C$96:$C$98,'Data Validation'!$M$2,'Commercial Lease'!W$96:W$98)-'Rent Roll'!$V10,0)*'Rent Roll'!$T10),
IF('Rent Roll'!$S10='Data Validation'!$D$4,'Rent Roll'!$D10*'Rent Roll'!#REF!,
('Rent Roll'!$D10*'Rent Roll'!#REF!)+(SUM((MAX(--SUMIF($D$96:$D$98,'Data Validation'!$M$2,'Commercial Lease'!W$96:W$98)-'Rent Roll'!$V10,0)),
(MAX(-SUMIF('Monthly Cash Flow'!$F$2:$EG$2,'Commercial Lease'!W$3,'Monthly Cash Flow'!$F$25:$EG$25)-'Rent Roll'!#REF!,0)),
(MAX(-SUMIF('Monthly Cash Flow'!$F$2:$EG$2,'Commercial Lease'!W$3,'Monthly Cash Flow'!$F$26:$EG$36)-'Rent Roll'!#REF!,0)))*'Rent Roll'!$T10)))),"-"),"-")</f>
        <v>-</v>
      </c>
      <c r="X44" s="227" t="str">
        <f>IF('Commercial Lease'!X$4='Rent Roll'!$U10,
IF(OR(AND(X$6&gt;'Rent Roll'!$K10,X$6&lt;='Rent Roll'!$L10),AND(X$6&gt;'Rent Roll'!$M24,X$6&lt;='Rent Roll'!$N24)),
IF('Rent Roll'!$S10='Data Validation'!$D$2,-SUMIF('Monthly Cash Flow'!$F$2:$EG$2,'Commercial Lease'!X$3,'Monthly Cash Flow'!$F$37:$EG$37)*'Rent Roll'!$T10,
IF('Rent Roll'!$S10='Data Validation'!$D$3,('Rent Roll'!$D10*'Rent Roll'!#REF!)+(MAX(-SUMIF($C$96:$C$98,'Data Validation'!$M$2,'Commercial Lease'!X$96:X$98)-'Rent Roll'!$V10,0)*'Rent Roll'!$T10),
IF('Rent Roll'!$S10='Data Validation'!$D$4,'Rent Roll'!$D10*'Rent Roll'!#REF!,
('Rent Roll'!$D10*'Rent Roll'!#REF!)+(SUM((MAX(--SUMIF($D$96:$D$98,'Data Validation'!$M$2,'Commercial Lease'!X$96:X$98)-'Rent Roll'!$V10,0)),
(MAX(-SUMIF('Monthly Cash Flow'!$F$2:$EG$2,'Commercial Lease'!X$3,'Monthly Cash Flow'!$F$25:$EG$25)-'Rent Roll'!#REF!,0)),
(MAX(-SUMIF('Monthly Cash Flow'!$F$2:$EG$2,'Commercial Lease'!X$3,'Monthly Cash Flow'!$F$26:$EG$36)-'Rent Roll'!#REF!,0)))*'Rent Roll'!$T10)))),"-"),"-")</f>
        <v>-</v>
      </c>
      <c r="Y44" s="227" t="str">
        <f>IF('Commercial Lease'!Y$4='Rent Roll'!$U10,
IF(OR(AND(Y$6&gt;'Rent Roll'!$K10,Y$6&lt;='Rent Roll'!$L10),AND(Y$6&gt;'Rent Roll'!$M24,Y$6&lt;='Rent Roll'!$N24)),
IF('Rent Roll'!$S10='Data Validation'!$D$2,-SUMIF('Monthly Cash Flow'!$F$2:$EG$2,'Commercial Lease'!Y$3,'Monthly Cash Flow'!$F$37:$EG$37)*'Rent Roll'!$T10,
IF('Rent Roll'!$S10='Data Validation'!$D$3,('Rent Roll'!$D10*'Rent Roll'!#REF!)+(MAX(-SUMIF($C$96:$C$98,'Data Validation'!$M$2,'Commercial Lease'!Y$96:Y$98)-'Rent Roll'!$V10,0)*'Rent Roll'!$T10),
IF('Rent Roll'!$S10='Data Validation'!$D$4,'Rent Roll'!$D10*'Rent Roll'!#REF!,
('Rent Roll'!$D10*'Rent Roll'!#REF!)+(SUM((MAX(--SUMIF($D$96:$D$98,'Data Validation'!$M$2,'Commercial Lease'!Y$96:Y$98)-'Rent Roll'!$V10,0)),
(MAX(-SUMIF('Monthly Cash Flow'!$F$2:$EG$2,'Commercial Lease'!Y$3,'Monthly Cash Flow'!$F$25:$EG$25)-'Rent Roll'!#REF!,0)),
(MAX(-SUMIF('Monthly Cash Flow'!$F$2:$EG$2,'Commercial Lease'!Y$3,'Monthly Cash Flow'!$F$26:$EG$36)-'Rent Roll'!#REF!,0)))*'Rent Roll'!$T10)))),"-"),"-")</f>
        <v>-</v>
      </c>
      <c r="Z44" s="227" t="str">
        <f>IF('Commercial Lease'!Z$4='Rent Roll'!$U10,
IF(OR(AND(Z$6&gt;'Rent Roll'!$K10,Z$6&lt;='Rent Roll'!$L10),AND(Z$6&gt;'Rent Roll'!$M24,Z$6&lt;='Rent Roll'!$N24)),
IF('Rent Roll'!$S10='Data Validation'!$D$2,-SUMIF('Monthly Cash Flow'!$F$2:$EG$2,'Commercial Lease'!Z$3,'Monthly Cash Flow'!$F$37:$EG$37)*'Rent Roll'!$T10,
IF('Rent Roll'!$S10='Data Validation'!$D$3,('Rent Roll'!$D10*'Rent Roll'!#REF!)+(MAX(-SUMIF($C$96:$C$98,'Data Validation'!$M$2,'Commercial Lease'!Z$96:Z$98)-'Rent Roll'!$V10,0)*'Rent Roll'!$T10),
IF('Rent Roll'!$S10='Data Validation'!$D$4,'Rent Roll'!$D10*'Rent Roll'!#REF!,
('Rent Roll'!$D10*'Rent Roll'!#REF!)+(SUM((MAX(--SUMIF($D$96:$D$98,'Data Validation'!$M$2,'Commercial Lease'!Z$96:Z$98)-'Rent Roll'!$V10,0)),
(MAX(-SUMIF('Monthly Cash Flow'!$F$2:$EG$2,'Commercial Lease'!Z$3,'Monthly Cash Flow'!$F$25:$EG$25)-'Rent Roll'!#REF!,0)),
(MAX(-SUMIF('Monthly Cash Flow'!$F$2:$EG$2,'Commercial Lease'!Z$3,'Monthly Cash Flow'!$F$26:$EG$36)-'Rent Roll'!#REF!,0)))*'Rent Roll'!$T10)))),"-"),"-")</f>
        <v>-</v>
      </c>
      <c r="AA44" s="227" t="str">
        <f>IF('Commercial Lease'!AA$4='Rent Roll'!$U10,
IF(OR(AND(AA$6&gt;'Rent Roll'!$K10,AA$6&lt;='Rent Roll'!$L10),AND(AA$6&gt;'Rent Roll'!$M24,AA$6&lt;='Rent Roll'!$N24)),
IF('Rent Roll'!$S10='Data Validation'!$D$2,-SUMIF('Monthly Cash Flow'!$F$2:$EG$2,'Commercial Lease'!AA$3,'Monthly Cash Flow'!$F$37:$EG$37)*'Rent Roll'!$T10,
IF('Rent Roll'!$S10='Data Validation'!$D$3,('Rent Roll'!$D10*'Rent Roll'!#REF!)+(MAX(-SUMIF($C$96:$C$98,'Data Validation'!$M$2,'Commercial Lease'!AA$96:AA$98)-'Rent Roll'!$V10,0)*'Rent Roll'!$T10),
IF('Rent Roll'!$S10='Data Validation'!$D$4,'Rent Roll'!$D10*'Rent Roll'!#REF!,
('Rent Roll'!$D10*'Rent Roll'!#REF!)+(SUM((MAX(--SUMIF($D$96:$D$98,'Data Validation'!$M$2,'Commercial Lease'!AA$96:AA$98)-'Rent Roll'!$V10,0)),
(MAX(-SUMIF('Monthly Cash Flow'!$F$2:$EG$2,'Commercial Lease'!AA$3,'Monthly Cash Flow'!$F$25:$EG$25)-'Rent Roll'!#REF!,0)),
(MAX(-SUMIF('Monthly Cash Flow'!$F$2:$EG$2,'Commercial Lease'!AA$3,'Monthly Cash Flow'!$F$26:$EG$36)-'Rent Roll'!#REF!,0)))*'Rent Roll'!$T10)))),"-"),"-")</f>
        <v>-</v>
      </c>
      <c r="AB44" s="227" t="str">
        <f>IF('Commercial Lease'!AB$4='Rent Roll'!$U10,
IF(OR(AND(AB$6&gt;'Rent Roll'!$K10,AB$6&lt;='Rent Roll'!$L10),AND(AB$6&gt;'Rent Roll'!$M24,AB$6&lt;='Rent Roll'!$N24)),
IF('Rent Roll'!$S10='Data Validation'!$D$2,-SUMIF('Monthly Cash Flow'!$F$2:$EG$2,'Commercial Lease'!AB$3,'Monthly Cash Flow'!$F$37:$EG$37)*'Rent Roll'!$T10,
IF('Rent Roll'!$S10='Data Validation'!$D$3,('Rent Roll'!$D10*'Rent Roll'!#REF!)+(MAX(-SUMIF($C$96:$C$98,'Data Validation'!$M$2,'Commercial Lease'!AB$96:AB$98)-'Rent Roll'!$V10,0)*'Rent Roll'!$T10),
IF('Rent Roll'!$S10='Data Validation'!$D$4,'Rent Roll'!$D10*'Rent Roll'!#REF!,
('Rent Roll'!$D10*'Rent Roll'!#REF!)+(SUM((MAX(--SUMIF($D$96:$D$98,'Data Validation'!$M$2,'Commercial Lease'!AB$96:AB$98)-'Rent Roll'!$V10,0)),
(MAX(-SUMIF('Monthly Cash Flow'!$F$2:$EG$2,'Commercial Lease'!AB$3,'Monthly Cash Flow'!$F$25:$EG$25)-'Rent Roll'!#REF!,0)),
(MAX(-SUMIF('Monthly Cash Flow'!$F$2:$EG$2,'Commercial Lease'!AB$3,'Monthly Cash Flow'!$F$26:$EG$36)-'Rent Roll'!#REF!,0)))*'Rent Roll'!$T10)))),"-"),"-")</f>
        <v>-</v>
      </c>
      <c r="AC44" s="227" t="str">
        <f>IF('Commercial Lease'!AC$4='Rent Roll'!$U10,
IF(OR(AND(AC$6&gt;'Rent Roll'!$K10,AC$6&lt;='Rent Roll'!$L10),AND(AC$6&gt;'Rent Roll'!$M24,AC$6&lt;='Rent Roll'!$N24)),
IF('Rent Roll'!$S10='Data Validation'!$D$2,-SUMIF('Monthly Cash Flow'!$F$2:$EG$2,'Commercial Lease'!AC$3,'Monthly Cash Flow'!$F$37:$EG$37)*'Rent Roll'!$T10,
IF('Rent Roll'!$S10='Data Validation'!$D$3,('Rent Roll'!$D10*'Rent Roll'!#REF!)+(MAX(-SUMIF($C$96:$C$98,'Data Validation'!$M$2,'Commercial Lease'!AC$96:AC$98)-'Rent Roll'!$V10,0)*'Rent Roll'!$T10),
IF('Rent Roll'!$S10='Data Validation'!$D$4,'Rent Roll'!$D10*'Rent Roll'!#REF!,
('Rent Roll'!$D10*'Rent Roll'!#REF!)+(SUM((MAX(--SUMIF($D$96:$D$98,'Data Validation'!$M$2,'Commercial Lease'!AC$96:AC$98)-'Rent Roll'!$V10,0)),
(MAX(-SUMIF('Monthly Cash Flow'!$F$2:$EG$2,'Commercial Lease'!AC$3,'Monthly Cash Flow'!$F$25:$EG$25)-'Rent Roll'!#REF!,0)),
(MAX(-SUMIF('Monthly Cash Flow'!$F$2:$EG$2,'Commercial Lease'!AC$3,'Monthly Cash Flow'!$F$26:$EG$36)-'Rent Roll'!#REF!,0)))*'Rent Roll'!$T10)))),"-"),"-")</f>
        <v>-</v>
      </c>
      <c r="AD44" s="227" t="str">
        <f>IF('Commercial Lease'!AD$4='Rent Roll'!$U10,
IF(OR(AND(AD$6&gt;'Rent Roll'!$K10,AD$6&lt;='Rent Roll'!$L10),AND(AD$6&gt;'Rent Roll'!$M24,AD$6&lt;='Rent Roll'!$N24)),
IF('Rent Roll'!$S10='Data Validation'!$D$2,-SUMIF('Monthly Cash Flow'!$F$2:$EG$2,'Commercial Lease'!AD$3,'Monthly Cash Flow'!$F$37:$EG$37)*'Rent Roll'!$T10,
IF('Rent Roll'!$S10='Data Validation'!$D$3,('Rent Roll'!$D10*'Rent Roll'!#REF!)+(MAX(-SUMIF($C$96:$C$98,'Data Validation'!$M$2,'Commercial Lease'!AD$96:AD$98)-'Rent Roll'!$V10,0)*'Rent Roll'!$T10),
IF('Rent Roll'!$S10='Data Validation'!$D$4,'Rent Roll'!$D10*'Rent Roll'!#REF!,
('Rent Roll'!$D10*'Rent Roll'!#REF!)+(SUM((MAX(--SUMIF($D$96:$D$98,'Data Validation'!$M$2,'Commercial Lease'!AD$96:AD$98)-'Rent Roll'!$V10,0)),
(MAX(-SUMIF('Monthly Cash Flow'!$F$2:$EG$2,'Commercial Lease'!AD$3,'Monthly Cash Flow'!$F$25:$EG$25)-'Rent Roll'!#REF!,0)),
(MAX(-SUMIF('Monthly Cash Flow'!$F$2:$EG$2,'Commercial Lease'!AD$3,'Monthly Cash Flow'!$F$26:$EG$36)-'Rent Roll'!#REF!,0)))*'Rent Roll'!$T10)))),"-"),"-")</f>
        <v>-</v>
      </c>
      <c r="AE44" s="227" t="str">
        <f>IF('Commercial Lease'!AE$4='Rent Roll'!$U10,
IF(OR(AND(AE$6&gt;'Rent Roll'!$K10,AE$6&lt;='Rent Roll'!$L10),AND(AE$6&gt;'Rent Roll'!$M24,AE$6&lt;='Rent Roll'!$N24)),
IF('Rent Roll'!$S10='Data Validation'!$D$2,-SUMIF('Monthly Cash Flow'!$F$2:$EG$2,'Commercial Lease'!AE$3,'Monthly Cash Flow'!$F$37:$EG$37)*'Rent Roll'!$T10,
IF('Rent Roll'!$S10='Data Validation'!$D$3,('Rent Roll'!$D10*'Rent Roll'!#REF!)+(MAX(-SUMIF($C$96:$C$98,'Data Validation'!$M$2,'Commercial Lease'!AE$96:AE$98)-'Rent Roll'!$V10,0)*'Rent Roll'!$T10),
IF('Rent Roll'!$S10='Data Validation'!$D$4,'Rent Roll'!$D10*'Rent Roll'!#REF!,
('Rent Roll'!$D10*'Rent Roll'!#REF!)+(SUM((MAX(--SUMIF($D$96:$D$98,'Data Validation'!$M$2,'Commercial Lease'!AE$96:AE$98)-'Rent Roll'!$V10,0)),
(MAX(-SUMIF('Monthly Cash Flow'!$F$2:$EG$2,'Commercial Lease'!AE$3,'Monthly Cash Flow'!$F$25:$EG$25)-'Rent Roll'!#REF!,0)),
(MAX(-SUMIF('Monthly Cash Flow'!$F$2:$EG$2,'Commercial Lease'!AE$3,'Monthly Cash Flow'!$F$26:$EG$36)-'Rent Roll'!#REF!,0)))*'Rent Roll'!$T10)))),"-"),"-")</f>
        <v>-</v>
      </c>
      <c r="AF44" s="227" t="str">
        <f>IF('Commercial Lease'!AF$4='Rent Roll'!$U10,
IF(OR(AND(AF$6&gt;'Rent Roll'!$K10,AF$6&lt;='Rent Roll'!$L10),AND(AF$6&gt;'Rent Roll'!$M24,AF$6&lt;='Rent Roll'!$N24)),
IF('Rent Roll'!$S10='Data Validation'!$D$2,-SUMIF('Monthly Cash Flow'!$F$2:$EG$2,'Commercial Lease'!AF$3,'Monthly Cash Flow'!$F$37:$EG$37)*'Rent Roll'!$T10,
IF('Rent Roll'!$S10='Data Validation'!$D$3,('Rent Roll'!$D10*'Rent Roll'!#REF!)+(MAX(-SUMIF($C$96:$C$98,'Data Validation'!$M$2,'Commercial Lease'!AF$96:AF$98)-'Rent Roll'!$V10,0)*'Rent Roll'!$T10),
IF('Rent Roll'!$S10='Data Validation'!$D$4,'Rent Roll'!$D10*'Rent Roll'!#REF!,
('Rent Roll'!$D10*'Rent Roll'!#REF!)+(SUM((MAX(--SUMIF($D$96:$D$98,'Data Validation'!$M$2,'Commercial Lease'!AF$96:AF$98)-'Rent Roll'!$V10,0)),
(MAX(-SUMIF('Monthly Cash Flow'!$F$2:$EG$2,'Commercial Lease'!AF$3,'Monthly Cash Flow'!$F$25:$EG$25)-'Rent Roll'!#REF!,0)),
(MAX(-SUMIF('Monthly Cash Flow'!$F$2:$EG$2,'Commercial Lease'!AF$3,'Monthly Cash Flow'!$F$26:$EG$36)-'Rent Roll'!#REF!,0)))*'Rent Roll'!$T10)))),"-"),"-")</f>
        <v>-</v>
      </c>
      <c r="AG44" s="227" t="str">
        <f>IF('Commercial Lease'!AG$4='Rent Roll'!$U10,
IF(OR(AND(AG$6&gt;'Rent Roll'!$K10,AG$6&lt;='Rent Roll'!$L10),AND(AG$6&gt;'Rent Roll'!$M24,AG$6&lt;='Rent Roll'!$N24)),
IF('Rent Roll'!$S10='Data Validation'!$D$2,-SUMIF('Monthly Cash Flow'!$F$2:$EG$2,'Commercial Lease'!AG$3,'Monthly Cash Flow'!$F$37:$EG$37)*'Rent Roll'!$T10,
IF('Rent Roll'!$S10='Data Validation'!$D$3,('Rent Roll'!$D10*'Rent Roll'!#REF!)+(MAX(-SUMIF($C$96:$C$98,'Data Validation'!$M$2,'Commercial Lease'!AG$96:AG$98)-'Rent Roll'!$V10,0)*'Rent Roll'!$T10),
IF('Rent Roll'!$S10='Data Validation'!$D$4,'Rent Roll'!$D10*'Rent Roll'!#REF!,
('Rent Roll'!$D10*'Rent Roll'!#REF!)+(SUM((MAX(--SUMIF($D$96:$D$98,'Data Validation'!$M$2,'Commercial Lease'!AG$96:AG$98)-'Rent Roll'!$V10,0)),
(MAX(-SUMIF('Monthly Cash Flow'!$F$2:$EG$2,'Commercial Lease'!AG$3,'Monthly Cash Flow'!$F$25:$EG$25)-'Rent Roll'!#REF!,0)),
(MAX(-SUMIF('Monthly Cash Flow'!$F$2:$EG$2,'Commercial Lease'!AG$3,'Monthly Cash Flow'!$F$26:$EG$36)-'Rent Roll'!#REF!,0)))*'Rent Roll'!$T10)))),"-"),"-")</f>
        <v>-</v>
      </c>
      <c r="AH44" s="227" t="str">
        <f>IF('Commercial Lease'!AH$4='Rent Roll'!$U10,
IF(OR(AND(AH$6&gt;'Rent Roll'!$K10,AH$6&lt;='Rent Roll'!$L10),AND(AH$6&gt;'Rent Roll'!$M24,AH$6&lt;='Rent Roll'!$N24)),
IF('Rent Roll'!$S10='Data Validation'!$D$2,-SUMIF('Monthly Cash Flow'!$F$2:$EG$2,'Commercial Lease'!AH$3,'Monthly Cash Flow'!$F$37:$EG$37)*'Rent Roll'!$T10,
IF('Rent Roll'!$S10='Data Validation'!$D$3,('Rent Roll'!$D10*'Rent Roll'!#REF!)+(MAX(-SUMIF($C$96:$C$98,'Data Validation'!$M$2,'Commercial Lease'!AH$96:AH$98)-'Rent Roll'!$V10,0)*'Rent Roll'!$T10),
IF('Rent Roll'!$S10='Data Validation'!$D$4,'Rent Roll'!$D10*'Rent Roll'!#REF!,
('Rent Roll'!$D10*'Rent Roll'!#REF!)+(SUM((MAX(--SUMIF($D$96:$D$98,'Data Validation'!$M$2,'Commercial Lease'!AH$96:AH$98)-'Rent Roll'!$V10,0)),
(MAX(-SUMIF('Monthly Cash Flow'!$F$2:$EG$2,'Commercial Lease'!AH$3,'Monthly Cash Flow'!$F$25:$EG$25)-'Rent Roll'!#REF!,0)),
(MAX(-SUMIF('Monthly Cash Flow'!$F$2:$EG$2,'Commercial Lease'!AH$3,'Monthly Cash Flow'!$F$26:$EG$36)-'Rent Roll'!#REF!,0)))*'Rent Roll'!$T10)))),"-"),"-")</f>
        <v>-</v>
      </c>
      <c r="AI44" s="227" t="str">
        <f>IF('Commercial Lease'!AI$4='Rent Roll'!$U10,
IF(OR(AND(AI$6&gt;'Rent Roll'!$K10,AI$6&lt;='Rent Roll'!$L10),AND(AI$6&gt;'Rent Roll'!$M24,AI$6&lt;='Rent Roll'!$N24)),
IF('Rent Roll'!$S10='Data Validation'!$D$2,-SUMIF('Monthly Cash Flow'!$F$2:$EG$2,'Commercial Lease'!AI$3,'Monthly Cash Flow'!$F$37:$EG$37)*'Rent Roll'!$T10,
IF('Rent Roll'!$S10='Data Validation'!$D$3,('Rent Roll'!$D10*'Rent Roll'!#REF!)+(MAX(-SUMIF($C$96:$C$98,'Data Validation'!$M$2,'Commercial Lease'!AI$96:AI$98)-'Rent Roll'!$V10,0)*'Rent Roll'!$T10),
IF('Rent Roll'!$S10='Data Validation'!$D$4,'Rent Roll'!$D10*'Rent Roll'!#REF!,
('Rent Roll'!$D10*'Rent Roll'!#REF!)+(SUM((MAX(--SUMIF($D$96:$D$98,'Data Validation'!$M$2,'Commercial Lease'!AI$96:AI$98)-'Rent Roll'!$V10,0)),
(MAX(-SUMIF('Monthly Cash Flow'!$F$2:$EG$2,'Commercial Lease'!AI$3,'Monthly Cash Flow'!$F$25:$EG$25)-'Rent Roll'!#REF!,0)),
(MAX(-SUMIF('Monthly Cash Flow'!$F$2:$EG$2,'Commercial Lease'!AI$3,'Monthly Cash Flow'!$F$26:$EG$36)-'Rent Roll'!#REF!,0)))*'Rent Roll'!$T10)))),"-"),"-")</f>
        <v>-</v>
      </c>
      <c r="AJ44" s="227" t="str">
        <f>IF('Commercial Lease'!AJ$4='Rent Roll'!$U10,
IF(OR(AND(AJ$6&gt;'Rent Roll'!$K10,AJ$6&lt;='Rent Roll'!$L10),AND(AJ$6&gt;'Rent Roll'!$M24,AJ$6&lt;='Rent Roll'!$N24)),
IF('Rent Roll'!$S10='Data Validation'!$D$2,-SUMIF('Monthly Cash Flow'!$F$2:$EG$2,'Commercial Lease'!AJ$3,'Monthly Cash Flow'!$F$37:$EG$37)*'Rent Roll'!$T10,
IF('Rent Roll'!$S10='Data Validation'!$D$3,('Rent Roll'!$D10*'Rent Roll'!#REF!)+(MAX(-SUMIF($C$96:$C$98,'Data Validation'!$M$2,'Commercial Lease'!AJ$96:AJ$98)-'Rent Roll'!$V10,0)*'Rent Roll'!$T10),
IF('Rent Roll'!$S10='Data Validation'!$D$4,'Rent Roll'!$D10*'Rent Roll'!#REF!,
('Rent Roll'!$D10*'Rent Roll'!#REF!)+(SUM((MAX(--SUMIF($D$96:$D$98,'Data Validation'!$M$2,'Commercial Lease'!AJ$96:AJ$98)-'Rent Roll'!$V10,0)),
(MAX(-SUMIF('Monthly Cash Flow'!$F$2:$EG$2,'Commercial Lease'!AJ$3,'Monthly Cash Flow'!$F$25:$EG$25)-'Rent Roll'!#REF!,0)),
(MAX(-SUMIF('Monthly Cash Flow'!$F$2:$EG$2,'Commercial Lease'!AJ$3,'Monthly Cash Flow'!$F$26:$EG$36)-'Rent Roll'!#REF!,0)))*'Rent Roll'!$T10)))),"-"),"-")</f>
        <v>-</v>
      </c>
      <c r="AK44" s="227" t="str">
        <f>IF('Commercial Lease'!AK$4='Rent Roll'!$U10,
IF(OR(AND(AK$6&gt;'Rent Roll'!$K10,AK$6&lt;='Rent Roll'!$L10),AND(AK$6&gt;'Rent Roll'!$M24,AK$6&lt;='Rent Roll'!$N24)),
IF('Rent Roll'!$S10='Data Validation'!$D$2,-SUMIF('Monthly Cash Flow'!$F$2:$EG$2,'Commercial Lease'!AK$3,'Monthly Cash Flow'!$F$37:$EG$37)*'Rent Roll'!$T10,
IF('Rent Roll'!$S10='Data Validation'!$D$3,('Rent Roll'!$D10*'Rent Roll'!#REF!)+(MAX(-SUMIF($C$96:$C$98,'Data Validation'!$M$2,'Commercial Lease'!AK$96:AK$98)-'Rent Roll'!$V10,0)*'Rent Roll'!$T10),
IF('Rent Roll'!$S10='Data Validation'!$D$4,'Rent Roll'!$D10*'Rent Roll'!#REF!,
('Rent Roll'!$D10*'Rent Roll'!#REF!)+(SUM((MAX(--SUMIF($D$96:$D$98,'Data Validation'!$M$2,'Commercial Lease'!AK$96:AK$98)-'Rent Roll'!$V10,0)),
(MAX(-SUMIF('Monthly Cash Flow'!$F$2:$EG$2,'Commercial Lease'!AK$3,'Monthly Cash Flow'!$F$25:$EG$25)-'Rent Roll'!#REF!,0)),
(MAX(-SUMIF('Monthly Cash Flow'!$F$2:$EG$2,'Commercial Lease'!AK$3,'Monthly Cash Flow'!$F$26:$EG$36)-'Rent Roll'!#REF!,0)))*'Rent Roll'!$T10)))),"-"),"-")</f>
        <v>-</v>
      </c>
      <c r="AL44" s="227" t="str">
        <f>IF('Commercial Lease'!AL$4='Rent Roll'!$U10,
IF(OR(AND(AL$6&gt;'Rent Roll'!$K10,AL$6&lt;='Rent Roll'!$L10),AND(AL$6&gt;'Rent Roll'!$M24,AL$6&lt;='Rent Roll'!$N24)),
IF('Rent Roll'!$S10='Data Validation'!$D$2,-SUMIF('Monthly Cash Flow'!$F$2:$EG$2,'Commercial Lease'!AL$3,'Monthly Cash Flow'!$F$37:$EG$37)*'Rent Roll'!$T10,
IF('Rent Roll'!$S10='Data Validation'!$D$3,('Rent Roll'!$D10*'Rent Roll'!#REF!)+(MAX(-SUMIF($C$96:$C$98,'Data Validation'!$M$2,'Commercial Lease'!AL$96:AL$98)-'Rent Roll'!$V10,0)*'Rent Roll'!$T10),
IF('Rent Roll'!$S10='Data Validation'!$D$4,'Rent Roll'!$D10*'Rent Roll'!#REF!,
('Rent Roll'!$D10*'Rent Roll'!#REF!)+(SUM((MAX(--SUMIF($D$96:$D$98,'Data Validation'!$M$2,'Commercial Lease'!AL$96:AL$98)-'Rent Roll'!$V10,0)),
(MAX(-SUMIF('Monthly Cash Flow'!$F$2:$EG$2,'Commercial Lease'!AL$3,'Monthly Cash Flow'!$F$25:$EG$25)-'Rent Roll'!#REF!,0)),
(MAX(-SUMIF('Monthly Cash Flow'!$F$2:$EG$2,'Commercial Lease'!AL$3,'Monthly Cash Flow'!$F$26:$EG$36)-'Rent Roll'!#REF!,0)))*'Rent Roll'!$T10)))),"-"),"-")</f>
        <v>-</v>
      </c>
      <c r="AM44" s="227" t="str">
        <f>IF('Commercial Lease'!AM$4='Rent Roll'!$U10,
IF(OR(AND(AM$6&gt;'Rent Roll'!$K10,AM$6&lt;='Rent Roll'!$L10),AND(AM$6&gt;'Rent Roll'!$M24,AM$6&lt;='Rent Roll'!$N24)),
IF('Rent Roll'!$S10='Data Validation'!$D$2,-SUMIF('Monthly Cash Flow'!$F$2:$EG$2,'Commercial Lease'!AM$3,'Monthly Cash Flow'!$F$37:$EG$37)*'Rent Roll'!$T10,
IF('Rent Roll'!$S10='Data Validation'!$D$3,('Rent Roll'!$D10*'Rent Roll'!#REF!)+(MAX(-SUMIF($C$96:$C$98,'Data Validation'!$M$2,'Commercial Lease'!AM$96:AM$98)-'Rent Roll'!$V10,0)*'Rent Roll'!$T10),
IF('Rent Roll'!$S10='Data Validation'!$D$4,'Rent Roll'!$D10*'Rent Roll'!#REF!,
('Rent Roll'!$D10*'Rent Roll'!#REF!)+(SUM((MAX(--SUMIF($D$96:$D$98,'Data Validation'!$M$2,'Commercial Lease'!AM$96:AM$98)-'Rent Roll'!$V10,0)),
(MAX(-SUMIF('Monthly Cash Flow'!$F$2:$EG$2,'Commercial Lease'!AM$3,'Monthly Cash Flow'!$F$25:$EG$25)-'Rent Roll'!#REF!,0)),
(MAX(-SUMIF('Monthly Cash Flow'!$F$2:$EG$2,'Commercial Lease'!AM$3,'Monthly Cash Flow'!$F$26:$EG$36)-'Rent Roll'!#REF!,0)))*'Rent Roll'!$T10)))),"-"),"-")</f>
        <v>-</v>
      </c>
      <c r="AN44" s="227" t="str">
        <f>IF('Commercial Lease'!AN$4='Rent Roll'!$U10,
IF(OR(AND(AN$6&gt;'Rent Roll'!$K10,AN$6&lt;='Rent Roll'!$L10),AND(AN$6&gt;'Rent Roll'!$M24,AN$6&lt;='Rent Roll'!$N24)),
IF('Rent Roll'!$S10='Data Validation'!$D$2,-SUMIF('Monthly Cash Flow'!$F$2:$EG$2,'Commercial Lease'!AN$3,'Monthly Cash Flow'!$F$37:$EG$37)*'Rent Roll'!$T10,
IF('Rent Roll'!$S10='Data Validation'!$D$3,('Rent Roll'!$D10*'Rent Roll'!#REF!)+(MAX(-SUMIF($C$96:$C$98,'Data Validation'!$M$2,'Commercial Lease'!AN$96:AN$98)-'Rent Roll'!$V10,0)*'Rent Roll'!$T10),
IF('Rent Roll'!$S10='Data Validation'!$D$4,'Rent Roll'!$D10*'Rent Roll'!#REF!,
('Rent Roll'!$D10*'Rent Roll'!#REF!)+(SUM((MAX(--SUMIF($D$96:$D$98,'Data Validation'!$M$2,'Commercial Lease'!AN$96:AN$98)-'Rent Roll'!$V10,0)),
(MAX(-SUMIF('Monthly Cash Flow'!$F$2:$EG$2,'Commercial Lease'!AN$3,'Monthly Cash Flow'!$F$25:$EG$25)-'Rent Roll'!#REF!,0)),
(MAX(-SUMIF('Monthly Cash Flow'!$F$2:$EG$2,'Commercial Lease'!AN$3,'Monthly Cash Flow'!$F$26:$EG$36)-'Rent Roll'!#REF!,0)))*'Rent Roll'!$T10)))),"-"),"-")</f>
        <v>-</v>
      </c>
      <c r="AO44" s="227" t="str">
        <f>IF('Commercial Lease'!AO$4='Rent Roll'!$U10,
IF(OR(AND(AO$6&gt;'Rent Roll'!$K10,AO$6&lt;='Rent Roll'!$L10),AND(AO$6&gt;'Rent Roll'!$M24,AO$6&lt;='Rent Roll'!$N24)),
IF('Rent Roll'!$S10='Data Validation'!$D$2,-SUMIF('Monthly Cash Flow'!$F$2:$EG$2,'Commercial Lease'!AO$3,'Monthly Cash Flow'!$F$37:$EG$37)*'Rent Roll'!$T10,
IF('Rent Roll'!$S10='Data Validation'!$D$3,('Rent Roll'!$D10*'Rent Roll'!#REF!)+(MAX(-SUMIF($C$96:$C$98,'Data Validation'!$M$2,'Commercial Lease'!AO$96:AO$98)-'Rent Roll'!$V10,0)*'Rent Roll'!$T10),
IF('Rent Roll'!$S10='Data Validation'!$D$4,'Rent Roll'!$D10*'Rent Roll'!#REF!,
('Rent Roll'!$D10*'Rent Roll'!#REF!)+(SUM((MAX(--SUMIF($D$96:$D$98,'Data Validation'!$M$2,'Commercial Lease'!AO$96:AO$98)-'Rent Roll'!$V10,0)),
(MAX(-SUMIF('Monthly Cash Flow'!$F$2:$EG$2,'Commercial Lease'!AO$3,'Monthly Cash Flow'!$F$25:$EG$25)-'Rent Roll'!#REF!,0)),
(MAX(-SUMIF('Monthly Cash Flow'!$F$2:$EG$2,'Commercial Lease'!AO$3,'Monthly Cash Flow'!$F$26:$EG$36)-'Rent Roll'!#REF!,0)))*'Rent Roll'!$T10)))),"-"),"-")</f>
        <v>-</v>
      </c>
      <c r="AP44" s="227" t="str">
        <f>IF('Commercial Lease'!AP$4='Rent Roll'!$U10,
IF(OR(AND(AP$6&gt;'Rent Roll'!$K10,AP$6&lt;='Rent Roll'!$L10),AND(AP$6&gt;'Rent Roll'!$M24,AP$6&lt;='Rent Roll'!$N24)),
IF('Rent Roll'!$S10='Data Validation'!$D$2,-SUMIF('Monthly Cash Flow'!$F$2:$EG$2,'Commercial Lease'!AP$3,'Monthly Cash Flow'!$F$37:$EG$37)*'Rent Roll'!$T10,
IF('Rent Roll'!$S10='Data Validation'!$D$3,('Rent Roll'!$D10*'Rent Roll'!#REF!)+(MAX(-SUMIF($C$96:$C$98,'Data Validation'!$M$2,'Commercial Lease'!AP$96:AP$98)-'Rent Roll'!$V10,0)*'Rent Roll'!$T10),
IF('Rent Roll'!$S10='Data Validation'!$D$4,'Rent Roll'!$D10*'Rent Roll'!#REF!,
('Rent Roll'!$D10*'Rent Roll'!#REF!)+(SUM((MAX(--SUMIF($D$96:$D$98,'Data Validation'!$M$2,'Commercial Lease'!AP$96:AP$98)-'Rent Roll'!$V10,0)),
(MAX(-SUMIF('Monthly Cash Flow'!$F$2:$EG$2,'Commercial Lease'!AP$3,'Monthly Cash Flow'!$F$25:$EG$25)-'Rent Roll'!#REF!,0)),
(MAX(-SUMIF('Monthly Cash Flow'!$F$2:$EG$2,'Commercial Lease'!AP$3,'Monthly Cash Flow'!$F$26:$EG$36)-'Rent Roll'!#REF!,0)))*'Rent Roll'!$T10)))),"-"),"-")</f>
        <v>-</v>
      </c>
      <c r="AQ44" s="227" t="str">
        <f>IF('Commercial Lease'!AQ$4='Rent Roll'!$U10,
IF(OR(AND(AQ$6&gt;'Rent Roll'!$K10,AQ$6&lt;='Rent Roll'!$L10),AND(AQ$6&gt;'Rent Roll'!$M24,AQ$6&lt;='Rent Roll'!$N24)),
IF('Rent Roll'!$S10='Data Validation'!$D$2,-SUMIF('Monthly Cash Flow'!$F$2:$EG$2,'Commercial Lease'!AQ$3,'Monthly Cash Flow'!$F$37:$EG$37)*'Rent Roll'!$T10,
IF('Rent Roll'!$S10='Data Validation'!$D$3,('Rent Roll'!$D10*'Rent Roll'!#REF!)+(MAX(-SUMIF($C$96:$C$98,'Data Validation'!$M$2,'Commercial Lease'!AQ$96:AQ$98)-'Rent Roll'!$V10,0)*'Rent Roll'!$T10),
IF('Rent Roll'!$S10='Data Validation'!$D$4,'Rent Roll'!$D10*'Rent Roll'!#REF!,
('Rent Roll'!$D10*'Rent Roll'!#REF!)+(SUM((MAX(--SUMIF($D$96:$D$98,'Data Validation'!$M$2,'Commercial Lease'!AQ$96:AQ$98)-'Rent Roll'!$V10,0)),
(MAX(-SUMIF('Monthly Cash Flow'!$F$2:$EG$2,'Commercial Lease'!AQ$3,'Monthly Cash Flow'!$F$25:$EG$25)-'Rent Roll'!#REF!,0)),
(MAX(-SUMIF('Monthly Cash Flow'!$F$2:$EG$2,'Commercial Lease'!AQ$3,'Monthly Cash Flow'!$F$26:$EG$36)-'Rent Roll'!#REF!,0)))*'Rent Roll'!$T10)))),"-"),"-")</f>
        <v>-</v>
      </c>
      <c r="AR44" s="227" t="str">
        <f>IF('Commercial Lease'!AR$4='Rent Roll'!$U10,
IF(OR(AND(AR$6&gt;'Rent Roll'!$K10,AR$6&lt;='Rent Roll'!$L10),AND(AR$6&gt;'Rent Roll'!$M24,AR$6&lt;='Rent Roll'!$N24)),
IF('Rent Roll'!$S10='Data Validation'!$D$2,-SUMIF('Monthly Cash Flow'!$F$2:$EG$2,'Commercial Lease'!AR$3,'Monthly Cash Flow'!$F$37:$EG$37)*'Rent Roll'!$T10,
IF('Rent Roll'!$S10='Data Validation'!$D$3,('Rent Roll'!$D10*'Rent Roll'!#REF!)+(MAX(-SUMIF($C$96:$C$98,'Data Validation'!$M$2,'Commercial Lease'!AR$96:AR$98)-'Rent Roll'!$V10,0)*'Rent Roll'!$T10),
IF('Rent Roll'!$S10='Data Validation'!$D$4,'Rent Roll'!$D10*'Rent Roll'!#REF!,
('Rent Roll'!$D10*'Rent Roll'!#REF!)+(SUM((MAX(--SUMIF($D$96:$D$98,'Data Validation'!$M$2,'Commercial Lease'!AR$96:AR$98)-'Rent Roll'!$V10,0)),
(MAX(-SUMIF('Monthly Cash Flow'!$F$2:$EG$2,'Commercial Lease'!AR$3,'Monthly Cash Flow'!$F$25:$EG$25)-'Rent Roll'!#REF!,0)),
(MAX(-SUMIF('Monthly Cash Flow'!$F$2:$EG$2,'Commercial Lease'!AR$3,'Monthly Cash Flow'!$F$26:$EG$36)-'Rent Roll'!#REF!,0)))*'Rent Roll'!$T10)))),"-"),"-")</f>
        <v>-</v>
      </c>
      <c r="AS44" s="227" t="str">
        <f>IF('Commercial Lease'!AS$4='Rent Roll'!$U10,
IF(OR(AND(AS$6&gt;'Rent Roll'!$K10,AS$6&lt;='Rent Roll'!$L10),AND(AS$6&gt;'Rent Roll'!$M24,AS$6&lt;='Rent Roll'!$N24)),
IF('Rent Roll'!$S10='Data Validation'!$D$2,-SUMIF('Monthly Cash Flow'!$F$2:$EG$2,'Commercial Lease'!AS$3,'Monthly Cash Flow'!$F$37:$EG$37)*'Rent Roll'!$T10,
IF('Rent Roll'!$S10='Data Validation'!$D$3,('Rent Roll'!$D10*'Rent Roll'!#REF!)+(MAX(-SUMIF($C$96:$C$98,'Data Validation'!$M$2,'Commercial Lease'!AS$96:AS$98)-'Rent Roll'!$V10,0)*'Rent Roll'!$T10),
IF('Rent Roll'!$S10='Data Validation'!$D$4,'Rent Roll'!$D10*'Rent Roll'!#REF!,
('Rent Roll'!$D10*'Rent Roll'!#REF!)+(SUM((MAX(--SUMIF($D$96:$D$98,'Data Validation'!$M$2,'Commercial Lease'!AS$96:AS$98)-'Rent Roll'!$V10,0)),
(MAX(-SUMIF('Monthly Cash Flow'!$F$2:$EG$2,'Commercial Lease'!AS$3,'Monthly Cash Flow'!$F$25:$EG$25)-'Rent Roll'!#REF!,0)),
(MAX(-SUMIF('Monthly Cash Flow'!$F$2:$EG$2,'Commercial Lease'!AS$3,'Monthly Cash Flow'!$F$26:$EG$36)-'Rent Roll'!#REF!,0)))*'Rent Roll'!$T10)))),"-"),"-")</f>
        <v>-</v>
      </c>
      <c r="AT44" s="227" t="str">
        <f>IF('Commercial Lease'!AT$4='Rent Roll'!$U10,
IF(OR(AND(AT$6&gt;'Rent Roll'!$K10,AT$6&lt;='Rent Roll'!$L10),AND(AT$6&gt;'Rent Roll'!$M24,AT$6&lt;='Rent Roll'!$N24)),
IF('Rent Roll'!$S10='Data Validation'!$D$2,-SUMIF('Monthly Cash Flow'!$F$2:$EG$2,'Commercial Lease'!AT$3,'Monthly Cash Flow'!$F$37:$EG$37)*'Rent Roll'!$T10,
IF('Rent Roll'!$S10='Data Validation'!$D$3,('Rent Roll'!$D10*'Rent Roll'!#REF!)+(MAX(-SUMIF($C$96:$C$98,'Data Validation'!$M$2,'Commercial Lease'!AT$96:AT$98)-'Rent Roll'!$V10,0)*'Rent Roll'!$T10),
IF('Rent Roll'!$S10='Data Validation'!$D$4,'Rent Roll'!$D10*'Rent Roll'!#REF!,
('Rent Roll'!$D10*'Rent Roll'!#REF!)+(SUM((MAX(--SUMIF($D$96:$D$98,'Data Validation'!$M$2,'Commercial Lease'!AT$96:AT$98)-'Rent Roll'!$V10,0)),
(MAX(-SUMIF('Monthly Cash Flow'!$F$2:$EG$2,'Commercial Lease'!AT$3,'Monthly Cash Flow'!$F$25:$EG$25)-'Rent Roll'!#REF!,0)),
(MAX(-SUMIF('Monthly Cash Flow'!$F$2:$EG$2,'Commercial Lease'!AT$3,'Monthly Cash Flow'!$F$26:$EG$36)-'Rent Roll'!#REF!,0)))*'Rent Roll'!$T10)))),"-"),"-")</f>
        <v>-</v>
      </c>
      <c r="AU44" s="227" t="str">
        <f>IF('Commercial Lease'!AU$4='Rent Roll'!$U10,
IF(OR(AND(AU$6&gt;'Rent Roll'!$K10,AU$6&lt;='Rent Roll'!$L10),AND(AU$6&gt;'Rent Roll'!$M24,AU$6&lt;='Rent Roll'!$N24)),
IF('Rent Roll'!$S10='Data Validation'!$D$2,-SUMIF('Monthly Cash Flow'!$F$2:$EG$2,'Commercial Lease'!AU$3,'Monthly Cash Flow'!$F$37:$EG$37)*'Rent Roll'!$T10,
IF('Rent Roll'!$S10='Data Validation'!$D$3,('Rent Roll'!$D10*'Rent Roll'!#REF!)+(MAX(-SUMIF($C$96:$C$98,'Data Validation'!$M$2,'Commercial Lease'!AU$96:AU$98)-'Rent Roll'!$V10,0)*'Rent Roll'!$T10),
IF('Rent Roll'!$S10='Data Validation'!$D$4,'Rent Roll'!$D10*'Rent Roll'!#REF!,
('Rent Roll'!$D10*'Rent Roll'!#REF!)+(SUM((MAX(--SUMIF($D$96:$D$98,'Data Validation'!$M$2,'Commercial Lease'!AU$96:AU$98)-'Rent Roll'!$V10,0)),
(MAX(-SUMIF('Monthly Cash Flow'!$F$2:$EG$2,'Commercial Lease'!AU$3,'Monthly Cash Flow'!$F$25:$EG$25)-'Rent Roll'!#REF!,0)),
(MAX(-SUMIF('Monthly Cash Flow'!$F$2:$EG$2,'Commercial Lease'!AU$3,'Monthly Cash Flow'!$F$26:$EG$36)-'Rent Roll'!#REF!,0)))*'Rent Roll'!$T10)))),"-"),"-")</f>
        <v>-</v>
      </c>
      <c r="AV44" s="227" t="str">
        <f>IF('Commercial Lease'!AV$4='Rent Roll'!$U10,
IF(OR(AND(AV$6&gt;'Rent Roll'!$K10,AV$6&lt;='Rent Roll'!$L10),AND(AV$6&gt;'Rent Roll'!$M24,AV$6&lt;='Rent Roll'!$N24)),
IF('Rent Roll'!$S10='Data Validation'!$D$2,-SUMIF('Monthly Cash Flow'!$F$2:$EG$2,'Commercial Lease'!AV$3,'Monthly Cash Flow'!$F$37:$EG$37)*'Rent Roll'!$T10,
IF('Rent Roll'!$S10='Data Validation'!$D$3,('Rent Roll'!$D10*'Rent Roll'!#REF!)+(MAX(-SUMIF($C$96:$C$98,'Data Validation'!$M$2,'Commercial Lease'!AV$96:AV$98)-'Rent Roll'!$V10,0)*'Rent Roll'!$T10),
IF('Rent Roll'!$S10='Data Validation'!$D$4,'Rent Roll'!$D10*'Rent Roll'!#REF!,
('Rent Roll'!$D10*'Rent Roll'!#REF!)+(SUM((MAX(--SUMIF($D$96:$D$98,'Data Validation'!$M$2,'Commercial Lease'!AV$96:AV$98)-'Rent Roll'!$V10,0)),
(MAX(-SUMIF('Monthly Cash Flow'!$F$2:$EG$2,'Commercial Lease'!AV$3,'Monthly Cash Flow'!$F$25:$EG$25)-'Rent Roll'!#REF!,0)),
(MAX(-SUMIF('Monthly Cash Flow'!$F$2:$EG$2,'Commercial Lease'!AV$3,'Monthly Cash Flow'!$F$26:$EG$36)-'Rent Roll'!#REF!,0)))*'Rent Roll'!$T10)))),"-"),"-")</f>
        <v>-</v>
      </c>
      <c r="AW44" s="227" t="str">
        <f>IF('Commercial Lease'!AW$4='Rent Roll'!$U10,
IF(OR(AND(AW$6&gt;'Rent Roll'!$K10,AW$6&lt;='Rent Roll'!$L10),AND(AW$6&gt;'Rent Roll'!$M24,AW$6&lt;='Rent Roll'!$N24)),
IF('Rent Roll'!$S10='Data Validation'!$D$2,-SUMIF('Monthly Cash Flow'!$F$2:$EG$2,'Commercial Lease'!AW$3,'Monthly Cash Flow'!$F$37:$EG$37)*'Rent Roll'!$T10,
IF('Rent Roll'!$S10='Data Validation'!$D$3,('Rent Roll'!$D10*'Rent Roll'!#REF!)+(MAX(-SUMIF($C$96:$C$98,'Data Validation'!$M$2,'Commercial Lease'!AW$96:AW$98)-'Rent Roll'!$V10,0)*'Rent Roll'!$T10),
IF('Rent Roll'!$S10='Data Validation'!$D$4,'Rent Roll'!$D10*'Rent Roll'!#REF!,
('Rent Roll'!$D10*'Rent Roll'!#REF!)+(SUM((MAX(--SUMIF($D$96:$D$98,'Data Validation'!$M$2,'Commercial Lease'!AW$96:AW$98)-'Rent Roll'!$V10,0)),
(MAX(-SUMIF('Monthly Cash Flow'!$F$2:$EG$2,'Commercial Lease'!AW$3,'Monthly Cash Flow'!$F$25:$EG$25)-'Rent Roll'!#REF!,0)),
(MAX(-SUMIF('Monthly Cash Flow'!$F$2:$EG$2,'Commercial Lease'!AW$3,'Monthly Cash Flow'!$F$26:$EG$36)-'Rent Roll'!#REF!,0)))*'Rent Roll'!$T10)))),"-"),"-")</f>
        <v>-</v>
      </c>
      <c r="AX44" s="227" t="str">
        <f>IF('Commercial Lease'!AX$4='Rent Roll'!$U10,
IF(OR(AND(AX$6&gt;'Rent Roll'!$K10,AX$6&lt;='Rent Roll'!$L10),AND(AX$6&gt;'Rent Roll'!$M24,AX$6&lt;='Rent Roll'!$N24)),
IF('Rent Roll'!$S10='Data Validation'!$D$2,-SUMIF('Monthly Cash Flow'!$F$2:$EG$2,'Commercial Lease'!AX$3,'Monthly Cash Flow'!$F$37:$EG$37)*'Rent Roll'!$T10,
IF('Rent Roll'!$S10='Data Validation'!$D$3,('Rent Roll'!$D10*'Rent Roll'!#REF!)+(MAX(-SUMIF($C$96:$C$98,'Data Validation'!$M$2,'Commercial Lease'!AX$96:AX$98)-'Rent Roll'!$V10,0)*'Rent Roll'!$T10),
IF('Rent Roll'!$S10='Data Validation'!$D$4,'Rent Roll'!$D10*'Rent Roll'!#REF!,
('Rent Roll'!$D10*'Rent Roll'!#REF!)+(SUM((MAX(--SUMIF($D$96:$D$98,'Data Validation'!$M$2,'Commercial Lease'!AX$96:AX$98)-'Rent Roll'!$V10,0)),
(MAX(-SUMIF('Monthly Cash Flow'!$F$2:$EG$2,'Commercial Lease'!AX$3,'Monthly Cash Flow'!$F$25:$EG$25)-'Rent Roll'!#REF!,0)),
(MAX(-SUMIF('Monthly Cash Flow'!$F$2:$EG$2,'Commercial Lease'!AX$3,'Monthly Cash Flow'!$F$26:$EG$36)-'Rent Roll'!#REF!,0)))*'Rent Roll'!$T10)))),"-"),"-")</f>
        <v>-</v>
      </c>
      <c r="AY44" s="227" t="str">
        <f>IF('Commercial Lease'!AY$4='Rent Roll'!$U10,
IF(OR(AND(AY$6&gt;'Rent Roll'!$K10,AY$6&lt;='Rent Roll'!$L10),AND(AY$6&gt;'Rent Roll'!$M24,AY$6&lt;='Rent Roll'!$N24)),
IF('Rent Roll'!$S10='Data Validation'!$D$2,-SUMIF('Monthly Cash Flow'!$F$2:$EG$2,'Commercial Lease'!AY$3,'Monthly Cash Flow'!$F$37:$EG$37)*'Rent Roll'!$T10,
IF('Rent Roll'!$S10='Data Validation'!$D$3,('Rent Roll'!$D10*'Rent Roll'!#REF!)+(MAX(-SUMIF($C$96:$C$98,'Data Validation'!$M$2,'Commercial Lease'!AY$96:AY$98)-'Rent Roll'!$V10,0)*'Rent Roll'!$T10),
IF('Rent Roll'!$S10='Data Validation'!$D$4,'Rent Roll'!$D10*'Rent Roll'!#REF!,
('Rent Roll'!$D10*'Rent Roll'!#REF!)+(SUM((MAX(--SUMIF($D$96:$D$98,'Data Validation'!$M$2,'Commercial Lease'!AY$96:AY$98)-'Rent Roll'!$V10,0)),
(MAX(-SUMIF('Monthly Cash Flow'!$F$2:$EG$2,'Commercial Lease'!AY$3,'Monthly Cash Flow'!$F$25:$EG$25)-'Rent Roll'!#REF!,0)),
(MAX(-SUMIF('Monthly Cash Flow'!$F$2:$EG$2,'Commercial Lease'!AY$3,'Monthly Cash Flow'!$F$26:$EG$36)-'Rent Roll'!#REF!,0)))*'Rent Roll'!$T10)))),"-"),"-")</f>
        <v>-</v>
      </c>
      <c r="AZ44" s="227" t="str">
        <f>IF('Commercial Lease'!AZ$4='Rent Roll'!$U10,
IF(OR(AND(AZ$6&gt;'Rent Roll'!$K10,AZ$6&lt;='Rent Roll'!$L10),AND(AZ$6&gt;'Rent Roll'!$M24,AZ$6&lt;='Rent Roll'!$N24)),
IF('Rent Roll'!$S10='Data Validation'!$D$2,-SUMIF('Monthly Cash Flow'!$F$2:$EG$2,'Commercial Lease'!AZ$3,'Monthly Cash Flow'!$F$37:$EG$37)*'Rent Roll'!$T10,
IF('Rent Roll'!$S10='Data Validation'!$D$3,('Rent Roll'!$D10*'Rent Roll'!#REF!)+(MAX(-SUMIF($C$96:$C$98,'Data Validation'!$M$2,'Commercial Lease'!AZ$96:AZ$98)-'Rent Roll'!$V10,0)*'Rent Roll'!$T10),
IF('Rent Roll'!$S10='Data Validation'!$D$4,'Rent Roll'!$D10*'Rent Roll'!#REF!,
('Rent Roll'!$D10*'Rent Roll'!#REF!)+(SUM((MAX(--SUMIF($D$96:$D$98,'Data Validation'!$M$2,'Commercial Lease'!AZ$96:AZ$98)-'Rent Roll'!$V10,0)),
(MAX(-SUMIF('Monthly Cash Flow'!$F$2:$EG$2,'Commercial Lease'!AZ$3,'Monthly Cash Flow'!$F$25:$EG$25)-'Rent Roll'!#REF!,0)),
(MAX(-SUMIF('Monthly Cash Flow'!$F$2:$EG$2,'Commercial Lease'!AZ$3,'Monthly Cash Flow'!$F$26:$EG$36)-'Rent Roll'!#REF!,0)))*'Rent Roll'!$T10)))),"-"),"-")</f>
        <v>-</v>
      </c>
      <c r="BA44" s="227" t="str">
        <f>IF('Commercial Lease'!BA$4='Rent Roll'!$U10,
IF(OR(AND(BA$6&gt;'Rent Roll'!$K10,BA$6&lt;='Rent Roll'!$L10),AND(BA$6&gt;'Rent Roll'!$M24,BA$6&lt;='Rent Roll'!$N24)),
IF('Rent Roll'!$S10='Data Validation'!$D$2,-SUMIF('Monthly Cash Flow'!$F$2:$EG$2,'Commercial Lease'!BA$3,'Monthly Cash Flow'!$F$37:$EG$37)*'Rent Roll'!$T10,
IF('Rent Roll'!$S10='Data Validation'!$D$3,('Rent Roll'!$D10*'Rent Roll'!#REF!)+(MAX(-SUMIF($C$96:$C$98,'Data Validation'!$M$2,'Commercial Lease'!BA$96:BA$98)-'Rent Roll'!$V10,0)*'Rent Roll'!$T10),
IF('Rent Roll'!$S10='Data Validation'!$D$4,'Rent Roll'!$D10*'Rent Roll'!#REF!,
('Rent Roll'!$D10*'Rent Roll'!#REF!)+(SUM((MAX(--SUMIF($D$96:$D$98,'Data Validation'!$M$2,'Commercial Lease'!BA$96:BA$98)-'Rent Roll'!$V10,0)),
(MAX(-SUMIF('Monthly Cash Flow'!$F$2:$EG$2,'Commercial Lease'!BA$3,'Monthly Cash Flow'!$F$25:$EG$25)-'Rent Roll'!#REF!,0)),
(MAX(-SUMIF('Monthly Cash Flow'!$F$2:$EG$2,'Commercial Lease'!BA$3,'Monthly Cash Flow'!$F$26:$EG$36)-'Rent Roll'!#REF!,0)))*'Rent Roll'!$T10)))),"-"),"-")</f>
        <v>-</v>
      </c>
      <c r="BB44" s="227" t="str">
        <f>IF('Commercial Lease'!BB$4='Rent Roll'!$U10,
IF(OR(AND(BB$6&gt;'Rent Roll'!$K10,BB$6&lt;='Rent Roll'!$L10),AND(BB$6&gt;'Rent Roll'!$M24,BB$6&lt;='Rent Roll'!$N24)),
IF('Rent Roll'!$S10='Data Validation'!$D$2,-SUMIF('Monthly Cash Flow'!$F$2:$EG$2,'Commercial Lease'!BB$3,'Monthly Cash Flow'!$F$37:$EG$37)*'Rent Roll'!$T10,
IF('Rent Roll'!$S10='Data Validation'!$D$3,('Rent Roll'!$D10*'Rent Roll'!#REF!)+(MAX(-SUMIF($C$96:$C$98,'Data Validation'!$M$2,'Commercial Lease'!BB$96:BB$98)-'Rent Roll'!$V10,0)*'Rent Roll'!$T10),
IF('Rent Roll'!$S10='Data Validation'!$D$4,'Rent Roll'!$D10*'Rent Roll'!#REF!,
('Rent Roll'!$D10*'Rent Roll'!#REF!)+(SUM((MAX(--SUMIF($D$96:$D$98,'Data Validation'!$M$2,'Commercial Lease'!BB$96:BB$98)-'Rent Roll'!$V10,0)),
(MAX(-SUMIF('Monthly Cash Flow'!$F$2:$EG$2,'Commercial Lease'!BB$3,'Monthly Cash Flow'!$F$25:$EG$25)-'Rent Roll'!#REF!,0)),
(MAX(-SUMIF('Monthly Cash Flow'!$F$2:$EG$2,'Commercial Lease'!BB$3,'Monthly Cash Flow'!$F$26:$EG$36)-'Rent Roll'!#REF!,0)))*'Rent Roll'!$T10)))),"-"),"-")</f>
        <v>-</v>
      </c>
      <c r="BC44" s="227" t="str">
        <f>IF('Commercial Lease'!BC$4='Rent Roll'!$U10,
IF(OR(AND(BC$6&gt;'Rent Roll'!$K10,BC$6&lt;='Rent Roll'!$L10),AND(BC$6&gt;'Rent Roll'!$M24,BC$6&lt;='Rent Roll'!$N24)),
IF('Rent Roll'!$S10='Data Validation'!$D$2,-SUMIF('Monthly Cash Flow'!$F$2:$EG$2,'Commercial Lease'!BC$3,'Monthly Cash Flow'!$F$37:$EG$37)*'Rent Roll'!$T10,
IF('Rent Roll'!$S10='Data Validation'!$D$3,('Rent Roll'!$D10*'Rent Roll'!#REF!)+(MAX(-SUMIF($C$96:$C$98,'Data Validation'!$M$2,'Commercial Lease'!BC$96:BC$98)-'Rent Roll'!$V10,0)*'Rent Roll'!$T10),
IF('Rent Roll'!$S10='Data Validation'!$D$4,'Rent Roll'!$D10*'Rent Roll'!#REF!,
('Rent Roll'!$D10*'Rent Roll'!#REF!)+(SUM((MAX(--SUMIF($D$96:$D$98,'Data Validation'!$M$2,'Commercial Lease'!BC$96:BC$98)-'Rent Roll'!$V10,0)),
(MAX(-SUMIF('Monthly Cash Flow'!$F$2:$EG$2,'Commercial Lease'!BC$3,'Monthly Cash Flow'!$F$25:$EG$25)-'Rent Roll'!#REF!,0)),
(MAX(-SUMIF('Monthly Cash Flow'!$F$2:$EG$2,'Commercial Lease'!BC$3,'Monthly Cash Flow'!$F$26:$EG$36)-'Rent Roll'!#REF!,0)))*'Rent Roll'!$T10)))),"-"),"-")</f>
        <v>-</v>
      </c>
      <c r="BD44" s="227" t="str">
        <f>IF('Commercial Lease'!BD$4='Rent Roll'!$U10,
IF(OR(AND(BD$6&gt;'Rent Roll'!$K10,BD$6&lt;='Rent Roll'!$L10),AND(BD$6&gt;'Rent Roll'!$M24,BD$6&lt;='Rent Roll'!$N24)),
IF('Rent Roll'!$S10='Data Validation'!$D$2,-SUMIF('Monthly Cash Flow'!$F$2:$EG$2,'Commercial Lease'!BD$3,'Monthly Cash Flow'!$F$37:$EG$37)*'Rent Roll'!$T10,
IF('Rent Roll'!$S10='Data Validation'!$D$3,('Rent Roll'!$D10*'Rent Roll'!#REF!)+(MAX(-SUMIF($C$96:$C$98,'Data Validation'!$M$2,'Commercial Lease'!BD$96:BD$98)-'Rent Roll'!$V10,0)*'Rent Roll'!$T10),
IF('Rent Roll'!$S10='Data Validation'!$D$4,'Rent Roll'!$D10*'Rent Roll'!#REF!,
('Rent Roll'!$D10*'Rent Roll'!#REF!)+(SUM((MAX(--SUMIF($D$96:$D$98,'Data Validation'!$M$2,'Commercial Lease'!BD$96:BD$98)-'Rent Roll'!$V10,0)),
(MAX(-SUMIF('Monthly Cash Flow'!$F$2:$EG$2,'Commercial Lease'!BD$3,'Monthly Cash Flow'!$F$25:$EG$25)-'Rent Roll'!#REF!,0)),
(MAX(-SUMIF('Monthly Cash Flow'!$F$2:$EG$2,'Commercial Lease'!BD$3,'Monthly Cash Flow'!$F$26:$EG$36)-'Rent Roll'!#REF!,0)))*'Rent Roll'!$T10)))),"-"),"-")</f>
        <v>-</v>
      </c>
      <c r="BE44" s="227" t="str">
        <f>IF('Commercial Lease'!BE$4='Rent Roll'!$U10,
IF(OR(AND(BE$6&gt;'Rent Roll'!$K10,BE$6&lt;='Rent Roll'!$L10),AND(BE$6&gt;'Rent Roll'!$M24,BE$6&lt;='Rent Roll'!$N24)),
IF('Rent Roll'!$S10='Data Validation'!$D$2,-SUMIF('Monthly Cash Flow'!$F$2:$EG$2,'Commercial Lease'!BE$3,'Monthly Cash Flow'!$F$37:$EG$37)*'Rent Roll'!$T10,
IF('Rent Roll'!$S10='Data Validation'!$D$3,('Rent Roll'!$D10*'Rent Roll'!#REF!)+(MAX(-SUMIF($C$96:$C$98,'Data Validation'!$M$2,'Commercial Lease'!BE$96:BE$98)-'Rent Roll'!$V10,0)*'Rent Roll'!$T10),
IF('Rent Roll'!$S10='Data Validation'!$D$4,'Rent Roll'!$D10*'Rent Roll'!#REF!,
('Rent Roll'!$D10*'Rent Roll'!#REF!)+(SUM((MAX(--SUMIF($D$96:$D$98,'Data Validation'!$M$2,'Commercial Lease'!BE$96:BE$98)-'Rent Roll'!$V10,0)),
(MAX(-SUMIF('Monthly Cash Flow'!$F$2:$EG$2,'Commercial Lease'!BE$3,'Monthly Cash Flow'!$F$25:$EG$25)-'Rent Roll'!#REF!,0)),
(MAX(-SUMIF('Monthly Cash Flow'!$F$2:$EG$2,'Commercial Lease'!BE$3,'Monthly Cash Flow'!$F$26:$EG$36)-'Rent Roll'!#REF!,0)))*'Rent Roll'!$T10)))),"-"),"-")</f>
        <v>-</v>
      </c>
      <c r="BF44" s="227" t="str">
        <f>IF('Commercial Lease'!BF$4='Rent Roll'!$U10,
IF(OR(AND(BF$6&gt;'Rent Roll'!$K10,BF$6&lt;='Rent Roll'!$L10),AND(BF$6&gt;'Rent Roll'!$M24,BF$6&lt;='Rent Roll'!$N24)),
IF('Rent Roll'!$S10='Data Validation'!$D$2,-SUMIF('Monthly Cash Flow'!$F$2:$EG$2,'Commercial Lease'!BF$3,'Monthly Cash Flow'!$F$37:$EG$37)*'Rent Roll'!$T10,
IF('Rent Roll'!$S10='Data Validation'!$D$3,('Rent Roll'!$D10*'Rent Roll'!#REF!)+(MAX(-SUMIF($C$96:$C$98,'Data Validation'!$M$2,'Commercial Lease'!BF$96:BF$98)-'Rent Roll'!$V10,0)*'Rent Roll'!$T10),
IF('Rent Roll'!$S10='Data Validation'!$D$4,'Rent Roll'!$D10*'Rent Roll'!#REF!,
('Rent Roll'!$D10*'Rent Roll'!#REF!)+(SUM((MAX(--SUMIF($D$96:$D$98,'Data Validation'!$M$2,'Commercial Lease'!BF$96:BF$98)-'Rent Roll'!$V10,0)),
(MAX(-SUMIF('Monthly Cash Flow'!$F$2:$EG$2,'Commercial Lease'!BF$3,'Monthly Cash Flow'!$F$25:$EG$25)-'Rent Roll'!#REF!,0)),
(MAX(-SUMIF('Monthly Cash Flow'!$F$2:$EG$2,'Commercial Lease'!BF$3,'Monthly Cash Flow'!$F$26:$EG$36)-'Rent Roll'!#REF!,0)))*'Rent Roll'!$T10)))),"-"),"-")</f>
        <v>-</v>
      </c>
      <c r="BG44" s="227" t="str">
        <f>IF('Commercial Lease'!BG$4='Rent Roll'!$U10,
IF(OR(AND(BG$6&gt;'Rent Roll'!$K10,BG$6&lt;='Rent Roll'!$L10),AND(BG$6&gt;'Rent Roll'!$M24,BG$6&lt;='Rent Roll'!$N24)),
IF('Rent Roll'!$S10='Data Validation'!$D$2,-SUMIF('Monthly Cash Flow'!$F$2:$EG$2,'Commercial Lease'!BG$3,'Monthly Cash Flow'!$F$37:$EG$37)*'Rent Roll'!$T10,
IF('Rent Roll'!$S10='Data Validation'!$D$3,('Rent Roll'!$D10*'Rent Roll'!#REF!)+(MAX(-SUMIF($C$96:$C$98,'Data Validation'!$M$2,'Commercial Lease'!BG$96:BG$98)-'Rent Roll'!$V10,0)*'Rent Roll'!$T10),
IF('Rent Roll'!$S10='Data Validation'!$D$4,'Rent Roll'!$D10*'Rent Roll'!#REF!,
('Rent Roll'!$D10*'Rent Roll'!#REF!)+(SUM((MAX(--SUMIF($D$96:$D$98,'Data Validation'!$M$2,'Commercial Lease'!BG$96:BG$98)-'Rent Roll'!$V10,0)),
(MAX(-SUMIF('Monthly Cash Flow'!$F$2:$EG$2,'Commercial Lease'!BG$3,'Monthly Cash Flow'!$F$25:$EG$25)-'Rent Roll'!#REF!,0)),
(MAX(-SUMIF('Monthly Cash Flow'!$F$2:$EG$2,'Commercial Lease'!BG$3,'Monthly Cash Flow'!$F$26:$EG$36)-'Rent Roll'!#REF!,0)))*'Rent Roll'!$T10)))),"-"),"-")</f>
        <v>-</v>
      </c>
      <c r="BH44" s="227" t="str">
        <f>IF('Commercial Lease'!BH$4='Rent Roll'!$U10,
IF(OR(AND(BH$6&gt;'Rent Roll'!$K10,BH$6&lt;='Rent Roll'!$L10),AND(BH$6&gt;'Rent Roll'!$M24,BH$6&lt;='Rent Roll'!$N24)),
IF('Rent Roll'!$S10='Data Validation'!$D$2,-SUMIF('Monthly Cash Flow'!$F$2:$EG$2,'Commercial Lease'!BH$3,'Monthly Cash Flow'!$F$37:$EG$37)*'Rent Roll'!$T10,
IF('Rent Roll'!$S10='Data Validation'!$D$3,('Rent Roll'!$D10*'Rent Roll'!#REF!)+(MAX(-SUMIF($C$96:$C$98,'Data Validation'!$M$2,'Commercial Lease'!BH$96:BH$98)-'Rent Roll'!$V10,0)*'Rent Roll'!$T10),
IF('Rent Roll'!$S10='Data Validation'!$D$4,'Rent Roll'!$D10*'Rent Roll'!#REF!,
('Rent Roll'!$D10*'Rent Roll'!#REF!)+(SUM((MAX(--SUMIF($D$96:$D$98,'Data Validation'!$M$2,'Commercial Lease'!BH$96:BH$98)-'Rent Roll'!$V10,0)),
(MAX(-SUMIF('Monthly Cash Flow'!$F$2:$EG$2,'Commercial Lease'!BH$3,'Monthly Cash Flow'!$F$25:$EG$25)-'Rent Roll'!#REF!,0)),
(MAX(-SUMIF('Monthly Cash Flow'!$F$2:$EG$2,'Commercial Lease'!BH$3,'Monthly Cash Flow'!$F$26:$EG$36)-'Rent Roll'!#REF!,0)))*'Rent Roll'!$T10)))),"-"),"-")</f>
        <v>-</v>
      </c>
      <c r="BI44" s="227" t="str">
        <f>IF('Commercial Lease'!BI$4='Rent Roll'!$U10,
IF(OR(AND(BI$6&gt;'Rent Roll'!$K10,BI$6&lt;='Rent Roll'!$L10),AND(BI$6&gt;'Rent Roll'!$M24,BI$6&lt;='Rent Roll'!$N24)),
IF('Rent Roll'!$S10='Data Validation'!$D$2,-SUMIF('Monthly Cash Flow'!$F$2:$EG$2,'Commercial Lease'!BI$3,'Monthly Cash Flow'!$F$37:$EG$37)*'Rent Roll'!$T10,
IF('Rent Roll'!$S10='Data Validation'!$D$3,('Rent Roll'!$D10*'Rent Roll'!#REF!)+(MAX(-SUMIF($C$96:$C$98,'Data Validation'!$M$2,'Commercial Lease'!BI$96:BI$98)-'Rent Roll'!$V10,0)*'Rent Roll'!$T10),
IF('Rent Roll'!$S10='Data Validation'!$D$4,'Rent Roll'!$D10*'Rent Roll'!#REF!,
('Rent Roll'!$D10*'Rent Roll'!#REF!)+(SUM((MAX(--SUMIF($D$96:$D$98,'Data Validation'!$M$2,'Commercial Lease'!BI$96:BI$98)-'Rent Roll'!$V10,0)),
(MAX(-SUMIF('Monthly Cash Flow'!$F$2:$EG$2,'Commercial Lease'!BI$3,'Monthly Cash Flow'!$F$25:$EG$25)-'Rent Roll'!#REF!,0)),
(MAX(-SUMIF('Monthly Cash Flow'!$F$2:$EG$2,'Commercial Lease'!BI$3,'Monthly Cash Flow'!$F$26:$EG$36)-'Rent Roll'!#REF!,0)))*'Rent Roll'!$T10)))),"-"),"-")</f>
        <v>-</v>
      </c>
      <c r="BJ44" s="227" t="str">
        <f>IF('Commercial Lease'!BJ$4='Rent Roll'!$U10,
IF(OR(AND(BJ$6&gt;'Rent Roll'!$K10,BJ$6&lt;='Rent Roll'!$L10),AND(BJ$6&gt;'Rent Roll'!$M24,BJ$6&lt;='Rent Roll'!$N24)),
IF('Rent Roll'!$S10='Data Validation'!$D$2,-SUMIF('Monthly Cash Flow'!$F$2:$EG$2,'Commercial Lease'!BJ$3,'Monthly Cash Flow'!$F$37:$EG$37)*'Rent Roll'!$T10,
IF('Rent Roll'!$S10='Data Validation'!$D$3,('Rent Roll'!$D10*'Rent Roll'!#REF!)+(MAX(-SUMIF($C$96:$C$98,'Data Validation'!$M$2,'Commercial Lease'!BJ$96:BJ$98)-'Rent Roll'!$V10,0)*'Rent Roll'!$T10),
IF('Rent Roll'!$S10='Data Validation'!$D$4,'Rent Roll'!$D10*'Rent Roll'!#REF!,
('Rent Roll'!$D10*'Rent Roll'!#REF!)+(SUM((MAX(--SUMIF($D$96:$D$98,'Data Validation'!$M$2,'Commercial Lease'!BJ$96:BJ$98)-'Rent Roll'!$V10,0)),
(MAX(-SUMIF('Monthly Cash Flow'!$F$2:$EG$2,'Commercial Lease'!BJ$3,'Monthly Cash Flow'!$F$25:$EG$25)-'Rent Roll'!#REF!,0)),
(MAX(-SUMIF('Monthly Cash Flow'!$F$2:$EG$2,'Commercial Lease'!BJ$3,'Monthly Cash Flow'!$F$26:$EG$36)-'Rent Roll'!#REF!,0)))*'Rent Roll'!$T10)))),"-"),"-")</f>
        <v>-</v>
      </c>
      <c r="BK44" s="227" t="str">
        <f>IF('Commercial Lease'!BK$4='Rent Roll'!$U10,
IF(OR(AND(BK$6&gt;'Rent Roll'!$K10,BK$6&lt;='Rent Roll'!$L10),AND(BK$6&gt;'Rent Roll'!$M24,BK$6&lt;='Rent Roll'!$N24)),
IF('Rent Roll'!$S10='Data Validation'!$D$2,-SUMIF('Monthly Cash Flow'!$F$2:$EG$2,'Commercial Lease'!BK$3,'Monthly Cash Flow'!$F$37:$EG$37)*'Rent Roll'!$T10,
IF('Rent Roll'!$S10='Data Validation'!$D$3,('Rent Roll'!$D10*'Rent Roll'!#REF!)+(MAX(-SUMIF($C$96:$C$98,'Data Validation'!$M$2,'Commercial Lease'!BK$96:BK$98)-'Rent Roll'!$V10,0)*'Rent Roll'!$T10),
IF('Rent Roll'!$S10='Data Validation'!$D$4,'Rent Roll'!$D10*'Rent Roll'!#REF!,
('Rent Roll'!$D10*'Rent Roll'!#REF!)+(SUM((MAX(--SUMIF($D$96:$D$98,'Data Validation'!$M$2,'Commercial Lease'!BK$96:BK$98)-'Rent Roll'!$V10,0)),
(MAX(-SUMIF('Monthly Cash Flow'!$F$2:$EG$2,'Commercial Lease'!BK$3,'Monthly Cash Flow'!$F$25:$EG$25)-'Rent Roll'!#REF!,0)),
(MAX(-SUMIF('Monthly Cash Flow'!$F$2:$EG$2,'Commercial Lease'!BK$3,'Monthly Cash Flow'!$F$26:$EG$36)-'Rent Roll'!#REF!,0)))*'Rent Roll'!$T10)))),"-"),"-")</f>
        <v>-</v>
      </c>
      <c r="BL44" s="227" t="str">
        <f>IF('Commercial Lease'!BL$4='Rent Roll'!$U10,
IF(OR(AND(BL$6&gt;'Rent Roll'!$K10,BL$6&lt;='Rent Roll'!$L10),AND(BL$6&gt;'Rent Roll'!$M24,BL$6&lt;='Rent Roll'!$N24)),
IF('Rent Roll'!$S10='Data Validation'!$D$2,-SUMIF('Monthly Cash Flow'!$F$2:$EG$2,'Commercial Lease'!BL$3,'Monthly Cash Flow'!$F$37:$EG$37)*'Rent Roll'!$T10,
IF('Rent Roll'!$S10='Data Validation'!$D$3,('Rent Roll'!$D10*'Rent Roll'!#REF!)+(MAX(-SUMIF($C$96:$C$98,'Data Validation'!$M$2,'Commercial Lease'!BL$96:BL$98)-'Rent Roll'!$V10,0)*'Rent Roll'!$T10),
IF('Rent Roll'!$S10='Data Validation'!$D$4,'Rent Roll'!$D10*'Rent Roll'!#REF!,
('Rent Roll'!$D10*'Rent Roll'!#REF!)+(SUM((MAX(--SUMIF($D$96:$D$98,'Data Validation'!$M$2,'Commercial Lease'!BL$96:BL$98)-'Rent Roll'!$V10,0)),
(MAX(-SUMIF('Monthly Cash Flow'!$F$2:$EG$2,'Commercial Lease'!BL$3,'Monthly Cash Flow'!$F$25:$EG$25)-'Rent Roll'!#REF!,0)),
(MAX(-SUMIF('Monthly Cash Flow'!$F$2:$EG$2,'Commercial Lease'!BL$3,'Monthly Cash Flow'!$F$26:$EG$36)-'Rent Roll'!#REF!,0)))*'Rent Roll'!$T10)))),"-"),"-")</f>
        <v>-</v>
      </c>
      <c r="BM44" s="227" t="str">
        <f>IF('Commercial Lease'!BM$4='Rent Roll'!$U10,
IF(OR(AND(BM$6&gt;'Rent Roll'!$K10,BM$6&lt;='Rent Roll'!$L10),AND(BM$6&gt;'Rent Roll'!$M24,BM$6&lt;='Rent Roll'!$N24)),
IF('Rent Roll'!$S10='Data Validation'!$D$2,-SUMIF('Monthly Cash Flow'!$F$2:$EG$2,'Commercial Lease'!BM$3,'Monthly Cash Flow'!$F$37:$EG$37)*'Rent Roll'!$T10,
IF('Rent Roll'!$S10='Data Validation'!$D$3,('Rent Roll'!$D10*'Rent Roll'!#REF!)+(MAX(-SUMIF($C$96:$C$98,'Data Validation'!$M$2,'Commercial Lease'!BM$96:BM$98)-'Rent Roll'!$V10,0)*'Rent Roll'!$T10),
IF('Rent Roll'!$S10='Data Validation'!$D$4,'Rent Roll'!$D10*'Rent Roll'!#REF!,
('Rent Roll'!$D10*'Rent Roll'!#REF!)+(SUM((MAX(--SUMIF($D$96:$D$98,'Data Validation'!$M$2,'Commercial Lease'!BM$96:BM$98)-'Rent Roll'!$V10,0)),
(MAX(-SUMIF('Monthly Cash Flow'!$F$2:$EG$2,'Commercial Lease'!BM$3,'Monthly Cash Flow'!$F$25:$EG$25)-'Rent Roll'!#REF!,0)),
(MAX(-SUMIF('Monthly Cash Flow'!$F$2:$EG$2,'Commercial Lease'!BM$3,'Monthly Cash Flow'!$F$26:$EG$36)-'Rent Roll'!#REF!,0)))*'Rent Roll'!$T10)))),"-"),"-")</f>
        <v>-</v>
      </c>
      <c r="BN44" s="227" t="str">
        <f>IF('Commercial Lease'!BN$4='Rent Roll'!$U10,
IF(OR(AND(BN$6&gt;'Rent Roll'!$K10,BN$6&lt;='Rent Roll'!$L10),AND(BN$6&gt;'Rent Roll'!$M24,BN$6&lt;='Rent Roll'!$N24)),
IF('Rent Roll'!$S10='Data Validation'!$D$2,-SUMIF('Monthly Cash Flow'!$F$2:$EG$2,'Commercial Lease'!BN$3,'Monthly Cash Flow'!$F$37:$EG$37)*'Rent Roll'!$T10,
IF('Rent Roll'!$S10='Data Validation'!$D$3,('Rent Roll'!$D10*'Rent Roll'!#REF!)+(MAX(-SUMIF($C$96:$C$98,'Data Validation'!$M$2,'Commercial Lease'!BN$96:BN$98)-'Rent Roll'!$V10,0)*'Rent Roll'!$T10),
IF('Rent Roll'!$S10='Data Validation'!$D$4,'Rent Roll'!$D10*'Rent Roll'!#REF!,
('Rent Roll'!$D10*'Rent Roll'!#REF!)+(SUM((MAX(--SUMIF($D$96:$D$98,'Data Validation'!$M$2,'Commercial Lease'!BN$96:BN$98)-'Rent Roll'!$V10,0)),
(MAX(-SUMIF('Monthly Cash Flow'!$F$2:$EG$2,'Commercial Lease'!BN$3,'Monthly Cash Flow'!$F$25:$EG$25)-'Rent Roll'!#REF!,0)),
(MAX(-SUMIF('Monthly Cash Flow'!$F$2:$EG$2,'Commercial Lease'!BN$3,'Monthly Cash Flow'!$F$26:$EG$36)-'Rent Roll'!#REF!,0)))*'Rent Roll'!$T10)))),"-"),"-")</f>
        <v>-</v>
      </c>
      <c r="BO44" s="227" t="str">
        <f>IF('Commercial Lease'!BO$4='Rent Roll'!$U10,
IF(OR(AND(BO$6&gt;'Rent Roll'!$K10,BO$6&lt;='Rent Roll'!$L10),AND(BO$6&gt;'Rent Roll'!$M24,BO$6&lt;='Rent Roll'!$N24)),
IF('Rent Roll'!$S10='Data Validation'!$D$2,-SUMIF('Monthly Cash Flow'!$F$2:$EG$2,'Commercial Lease'!BO$3,'Monthly Cash Flow'!$F$37:$EG$37)*'Rent Roll'!$T10,
IF('Rent Roll'!$S10='Data Validation'!$D$3,('Rent Roll'!$D10*'Rent Roll'!#REF!)+(MAX(-SUMIF($C$96:$C$98,'Data Validation'!$M$2,'Commercial Lease'!BO$96:BO$98)-'Rent Roll'!$V10,0)*'Rent Roll'!$T10),
IF('Rent Roll'!$S10='Data Validation'!$D$4,'Rent Roll'!$D10*'Rent Roll'!#REF!,
('Rent Roll'!$D10*'Rent Roll'!#REF!)+(SUM((MAX(--SUMIF($D$96:$D$98,'Data Validation'!$M$2,'Commercial Lease'!BO$96:BO$98)-'Rent Roll'!$V10,0)),
(MAX(-SUMIF('Monthly Cash Flow'!$F$2:$EG$2,'Commercial Lease'!BO$3,'Monthly Cash Flow'!$F$25:$EG$25)-'Rent Roll'!#REF!,0)),
(MAX(-SUMIF('Monthly Cash Flow'!$F$2:$EG$2,'Commercial Lease'!BO$3,'Monthly Cash Flow'!$F$26:$EG$36)-'Rent Roll'!#REF!,0)))*'Rent Roll'!$T10)))),"-"),"-")</f>
        <v>-</v>
      </c>
      <c r="BP44" s="227" t="str">
        <f>IF('Commercial Lease'!BP$4='Rent Roll'!$U10,
IF(OR(AND(BP$6&gt;'Rent Roll'!$K10,BP$6&lt;='Rent Roll'!$L10),AND(BP$6&gt;'Rent Roll'!$M24,BP$6&lt;='Rent Roll'!$N24)),
IF('Rent Roll'!$S10='Data Validation'!$D$2,-SUMIF('Monthly Cash Flow'!$F$2:$EG$2,'Commercial Lease'!BP$3,'Monthly Cash Flow'!$F$37:$EG$37)*'Rent Roll'!$T10,
IF('Rent Roll'!$S10='Data Validation'!$D$3,('Rent Roll'!$D10*'Rent Roll'!#REF!)+(MAX(-SUMIF($C$96:$C$98,'Data Validation'!$M$2,'Commercial Lease'!BP$96:BP$98)-'Rent Roll'!$V10,0)*'Rent Roll'!$T10),
IF('Rent Roll'!$S10='Data Validation'!$D$4,'Rent Roll'!$D10*'Rent Roll'!#REF!,
('Rent Roll'!$D10*'Rent Roll'!#REF!)+(SUM((MAX(--SUMIF($D$96:$D$98,'Data Validation'!$M$2,'Commercial Lease'!BP$96:BP$98)-'Rent Roll'!$V10,0)),
(MAX(-SUMIF('Monthly Cash Flow'!$F$2:$EG$2,'Commercial Lease'!BP$3,'Monthly Cash Flow'!$F$25:$EG$25)-'Rent Roll'!#REF!,0)),
(MAX(-SUMIF('Monthly Cash Flow'!$F$2:$EG$2,'Commercial Lease'!BP$3,'Monthly Cash Flow'!$F$26:$EG$36)-'Rent Roll'!#REF!,0)))*'Rent Roll'!$T10)))),"-"),"-")</f>
        <v>-</v>
      </c>
      <c r="BQ44" s="227" t="str">
        <f>IF('Commercial Lease'!BQ$4='Rent Roll'!$U10,
IF(OR(AND(BQ$6&gt;'Rent Roll'!$K10,BQ$6&lt;='Rent Roll'!$L10),AND(BQ$6&gt;'Rent Roll'!$M24,BQ$6&lt;='Rent Roll'!$N24)),
IF('Rent Roll'!$S10='Data Validation'!$D$2,-SUMIF('Monthly Cash Flow'!$F$2:$EG$2,'Commercial Lease'!BQ$3,'Monthly Cash Flow'!$F$37:$EG$37)*'Rent Roll'!$T10,
IF('Rent Roll'!$S10='Data Validation'!$D$3,('Rent Roll'!$D10*'Rent Roll'!#REF!)+(MAX(-SUMIF($C$96:$C$98,'Data Validation'!$M$2,'Commercial Lease'!BQ$96:BQ$98)-'Rent Roll'!$V10,0)*'Rent Roll'!$T10),
IF('Rent Roll'!$S10='Data Validation'!$D$4,'Rent Roll'!$D10*'Rent Roll'!#REF!,
('Rent Roll'!$D10*'Rent Roll'!#REF!)+(SUM((MAX(--SUMIF($D$96:$D$98,'Data Validation'!$M$2,'Commercial Lease'!BQ$96:BQ$98)-'Rent Roll'!$V10,0)),
(MAX(-SUMIF('Monthly Cash Flow'!$F$2:$EG$2,'Commercial Lease'!BQ$3,'Monthly Cash Flow'!$F$25:$EG$25)-'Rent Roll'!#REF!,0)),
(MAX(-SUMIF('Monthly Cash Flow'!$F$2:$EG$2,'Commercial Lease'!BQ$3,'Monthly Cash Flow'!$F$26:$EG$36)-'Rent Roll'!#REF!,0)))*'Rent Roll'!$T10)))),"-"),"-")</f>
        <v>-</v>
      </c>
      <c r="BR44" s="227" t="str">
        <f>IF('Commercial Lease'!BR$4='Rent Roll'!$U10,
IF(OR(AND(BR$6&gt;'Rent Roll'!$K10,BR$6&lt;='Rent Roll'!$L10),AND(BR$6&gt;'Rent Roll'!$M24,BR$6&lt;='Rent Roll'!$N24)),
IF('Rent Roll'!$S10='Data Validation'!$D$2,-SUMIF('Monthly Cash Flow'!$F$2:$EG$2,'Commercial Lease'!BR$3,'Monthly Cash Flow'!$F$37:$EG$37)*'Rent Roll'!$T10,
IF('Rent Roll'!$S10='Data Validation'!$D$3,('Rent Roll'!$D10*'Rent Roll'!#REF!)+(MAX(-SUMIF($C$96:$C$98,'Data Validation'!$M$2,'Commercial Lease'!BR$96:BR$98)-'Rent Roll'!$V10,0)*'Rent Roll'!$T10),
IF('Rent Roll'!$S10='Data Validation'!$D$4,'Rent Roll'!$D10*'Rent Roll'!#REF!,
('Rent Roll'!$D10*'Rent Roll'!#REF!)+(SUM((MAX(--SUMIF($D$96:$D$98,'Data Validation'!$M$2,'Commercial Lease'!BR$96:BR$98)-'Rent Roll'!$V10,0)),
(MAX(-SUMIF('Monthly Cash Flow'!$F$2:$EG$2,'Commercial Lease'!BR$3,'Monthly Cash Flow'!$F$25:$EG$25)-'Rent Roll'!#REF!,0)),
(MAX(-SUMIF('Monthly Cash Flow'!$F$2:$EG$2,'Commercial Lease'!BR$3,'Monthly Cash Flow'!$F$26:$EG$36)-'Rent Roll'!#REF!,0)))*'Rent Roll'!$T10)))),"-"),"-")</f>
        <v>-</v>
      </c>
      <c r="BS44" s="227" t="str">
        <f>IF('Commercial Lease'!BS$4='Rent Roll'!$U10,
IF(OR(AND(BS$6&gt;'Rent Roll'!$K10,BS$6&lt;='Rent Roll'!$L10),AND(BS$6&gt;'Rent Roll'!$M24,BS$6&lt;='Rent Roll'!$N24)),
IF('Rent Roll'!$S10='Data Validation'!$D$2,-SUMIF('Monthly Cash Flow'!$F$2:$EG$2,'Commercial Lease'!BS$3,'Monthly Cash Flow'!$F$37:$EG$37)*'Rent Roll'!$T10,
IF('Rent Roll'!$S10='Data Validation'!$D$3,('Rent Roll'!$D10*'Rent Roll'!#REF!)+(MAX(-SUMIF($C$96:$C$98,'Data Validation'!$M$2,'Commercial Lease'!BS$96:BS$98)-'Rent Roll'!$V10,0)*'Rent Roll'!$T10),
IF('Rent Roll'!$S10='Data Validation'!$D$4,'Rent Roll'!$D10*'Rent Roll'!#REF!,
('Rent Roll'!$D10*'Rent Roll'!#REF!)+(SUM((MAX(--SUMIF($D$96:$D$98,'Data Validation'!$M$2,'Commercial Lease'!BS$96:BS$98)-'Rent Roll'!$V10,0)),
(MAX(-SUMIF('Monthly Cash Flow'!$F$2:$EG$2,'Commercial Lease'!BS$3,'Monthly Cash Flow'!$F$25:$EG$25)-'Rent Roll'!#REF!,0)),
(MAX(-SUMIF('Monthly Cash Flow'!$F$2:$EG$2,'Commercial Lease'!BS$3,'Monthly Cash Flow'!$F$26:$EG$36)-'Rent Roll'!#REF!,0)))*'Rent Roll'!$T10)))),"-"),"-")</f>
        <v>-</v>
      </c>
      <c r="BT44" s="227" t="str">
        <f>IF('Commercial Lease'!BT$4='Rent Roll'!$U10,
IF(OR(AND(BT$6&gt;'Rent Roll'!$K10,BT$6&lt;='Rent Roll'!$L10),AND(BT$6&gt;'Rent Roll'!$M24,BT$6&lt;='Rent Roll'!$N24)),
IF('Rent Roll'!$S10='Data Validation'!$D$2,-SUMIF('Monthly Cash Flow'!$F$2:$EG$2,'Commercial Lease'!BT$3,'Monthly Cash Flow'!$F$37:$EG$37)*'Rent Roll'!$T10,
IF('Rent Roll'!$S10='Data Validation'!$D$3,('Rent Roll'!$D10*'Rent Roll'!#REF!)+(MAX(-SUMIF($C$96:$C$98,'Data Validation'!$M$2,'Commercial Lease'!BT$96:BT$98)-'Rent Roll'!$V10,0)*'Rent Roll'!$T10),
IF('Rent Roll'!$S10='Data Validation'!$D$4,'Rent Roll'!$D10*'Rent Roll'!#REF!,
('Rent Roll'!$D10*'Rent Roll'!#REF!)+(SUM((MAX(--SUMIF($D$96:$D$98,'Data Validation'!$M$2,'Commercial Lease'!BT$96:BT$98)-'Rent Roll'!$V10,0)),
(MAX(-SUMIF('Monthly Cash Flow'!$F$2:$EG$2,'Commercial Lease'!BT$3,'Monthly Cash Flow'!$F$25:$EG$25)-'Rent Roll'!#REF!,0)),
(MAX(-SUMIF('Monthly Cash Flow'!$F$2:$EG$2,'Commercial Lease'!BT$3,'Monthly Cash Flow'!$F$26:$EG$36)-'Rent Roll'!#REF!,0)))*'Rent Roll'!$T10)))),"-"),"-")</f>
        <v>-</v>
      </c>
      <c r="BU44" s="227" t="str">
        <f>IF('Commercial Lease'!BU$4='Rent Roll'!$U10,
IF(OR(AND(BU$6&gt;'Rent Roll'!$K10,BU$6&lt;='Rent Roll'!$L10),AND(BU$6&gt;'Rent Roll'!$M24,BU$6&lt;='Rent Roll'!$N24)),
IF('Rent Roll'!$S10='Data Validation'!$D$2,-SUMIF('Monthly Cash Flow'!$F$2:$EG$2,'Commercial Lease'!BU$3,'Monthly Cash Flow'!$F$37:$EG$37)*'Rent Roll'!$T10,
IF('Rent Roll'!$S10='Data Validation'!$D$3,('Rent Roll'!$D10*'Rent Roll'!#REF!)+(MAX(-SUMIF($C$96:$C$98,'Data Validation'!$M$2,'Commercial Lease'!BU$96:BU$98)-'Rent Roll'!$V10,0)*'Rent Roll'!$T10),
IF('Rent Roll'!$S10='Data Validation'!$D$4,'Rent Roll'!$D10*'Rent Roll'!#REF!,
('Rent Roll'!$D10*'Rent Roll'!#REF!)+(SUM((MAX(--SUMIF($D$96:$D$98,'Data Validation'!$M$2,'Commercial Lease'!BU$96:BU$98)-'Rent Roll'!$V10,0)),
(MAX(-SUMIF('Monthly Cash Flow'!$F$2:$EG$2,'Commercial Lease'!BU$3,'Monthly Cash Flow'!$F$25:$EG$25)-'Rent Roll'!#REF!,0)),
(MAX(-SUMIF('Monthly Cash Flow'!$F$2:$EG$2,'Commercial Lease'!BU$3,'Monthly Cash Flow'!$F$26:$EG$36)-'Rent Roll'!#REF!,0)))*'Rent Roll'!$T10)))),"-"),"-")</f>
        <v>-</v>
      </c>
      <c r="BV44" s="227" t="str">
        <f>IF('Commercial Lease'!BV$4='Rent Roll'!$U10,
IF(OR(AND(BV$6&gt;'Rent Roll'!$K10,BV$6&lt;='Rent Roll'!$L10),AND(BV$6&gt;'Rent Roll'!$M24,BV$6&lt;='Rent Roll'!$N24)),
IF('Rent Roll'!$S10='Data Validation'!$D$2,-SUMIF('Monthly Cash Flow'!$F$2:$EG$2,'Commercial Lease'!BV$3,'Monthly Cash Flow'!$F$37:$EG$37)*'Rent Roll'!$T10,
IF('Rent Roll'!$S10='Data Validation'!$D$3,('Rent Roll'!$D10*'Rent Roll'!#REF!)+(MAX(-SUMIF($C$96:$C$98,'Data Validation'!$M$2,'Commercial Lease'!BV$96:BV$98)-'Rent Roll'!$V10,0)*'Rent Roll'!$T10),
IF('Rent Roll'!$S10='Data Validation'!$D$4,'Rent Roll'!$D10*'Rent Roll'!#REF!,
('Rent Roll'!$D10*'Rent Roll'!#REF!)+(SUM((MAX(--SUMIF($D$96:$D$98,'Data Validation'!$M$2,'Commercial Lease'!BV$96:BV$98)-'Rent Roll'!$V10,0)),
(MAX(-SUMIF('Monthly Cash Flow'!$F$2:$EG$2,'Commercial Lease'!BV$3,'Monthly Cash Flow'!$F$25:$EG$25)-'Rent Roll'!#REF!,0)),
(MAX(-SUMIF('Monthly Cash Flow'!$F$2:$EG$2,'Commercial Lease'!BV$3,'Monthly Cash Flow'!$F$26:$EG$36)-'Rent Roll'!#REF!,0)))*'Rent Roll'!$T10)))),"-"),"-")</f>
        <v>-</v>
      </c>
      <c r="BW44" s="227" t="str">
        <f>IF('Commercial Lease'!BW$4='Rent Roll'!$U10,
IF(OR(AND(BW$6&gt;'Rent Roll'!$K10,BW$6&lt;='Rent Roll'!$L10),AND(BW$6&gt;'Rent Roll'!$M24,BW$6&lt;='Rent Roll'!$N24)),
IF('Rent Roll'!$S10='Data Validation'!$D$2,-SUMIF('Monthly Cash Flow'!$F$2:$EG$2,'Commercial Lease'!BW$3,'Monthly Cash Flow'!$F$37:$EG$37)*'Rent Roll'!$T10,
IF('Rent Roll'!$S10='Data Validation'!$D$3,('Rent Roll'!$D10*'Rent Roll'!#REF!)+(MAX(-SUMIF($C$96:$C$98,'Data Validation'!$M$2,'Commercial Lease'!BW$96:BW$98)-'Rent Roll'!$V10,0)*'Rent Roll'!$T10),
IF('Rent Roll'!$S10='Data Validation'!$D$4,'Rent Roll'!$D10*'Rent Roll'!#REF!,
('Rent Roll'!$D10*'Rent Roll'!#REF!)+(SUM((MAX(--SUMIF($D$96:$D$98,'Data Validation'!$M$2,'Commercial Lease'!BW$96:BW$98)-'Rent Roll'!$V10,0)),
(MAX(-SUMIF('Monthly Cash Flow'!$F$2:$EG$2,'Commercial Lease'!BW$3,'Monthly Cash Flow'!$F$25:$EG$25)-'Rent Roll'!#REF!,0)),
(MAX(-SUMIF('Monthly Cash Flow'!$F$2:$EG$2,'Commercial Lease'!BW$3,'Monthly Cash Flow'!$F$26:$EG$36)-'Rent Roll'!#REF!,0)))*'Rent Roll'!$T10)))),"-"),"-")</f>
        <v>-</v>
      </c>
      <c r="BX44" s="227" t="str">
        <f>IF('Commercial Lease'!BX$4='Rent Roll'!$U10,
IF(OR(AND(BX$6&gt;'Rent Roll'!$K10,BX$6&lt;='Rent Roll'!$L10),AND(BX$6&gt;'Rent Roll'!$M24,BX$6&lt;='Rent Roll'!$N24)),
IF('Rent Roll'!$S10='Data Validation'!$D$2,-SUMIF('Monthly Cash Flow'!$F$2:$EG$2,'Commercial Lease'!BX$3,'Monthly Cash Flow'!$F$37:$EG$37)*'Rent Roll'!$T10,
IF('Rent Roll'!$S10='Data Validation'!$D$3,('Rent Roll'!$D10*'Rent Roll'!#REF!)+(MAX(-SUMIF($C$96:$C$98,'Data Validation'!$M$2,'Commercial Lease'!BX$96:BX$98)-'Rent Roll'!$V10,0)*'Rent Roll'!$T10),
IF('Rent Roll'!$S10='Data Validation'!$D$4,'Rent Roll'!$D10*'Rent Roll'!#REF!,
('Rent Roll'!$D10*'Rent Roll'!#REF!)+(SUM((MAX(--SUMIF($D$96:$D$98,'Data Validation'!$M$2,'Commercial Lease'!BX$96:BX$98)-'Rent Roll'!$V10,0)),
(MAX(-SUMIF('Monthly Cash Flow'!$F$2:$EG$2,'Commercial Lease'!BX$3,'Monthly Cash Flow'!$F$25:$EG$25)-'Rent Roll'!#REF!,0)),
(MAX(-SUMIF('Monthly Cash Flow'!$F$2:$EG$2,'Commercial Lease'!BX$3,'Monthly Cash Flow'!$F$26:$EG$36)-'Rent Roll'!#REF!,0)))*'Rent Roll'!$T10)))),"-"),"-")</f>
        <v>-</v>
      </c>
      <c r="BY44" s="227" t="str">
        <f>IF('Commercial Lease'!BY$4='Rent Roll'!$U10,
IF(OR(AND(BY$6&gt;'Rent Roll'!$K10,BY$6&lt;='Rent Roll'!$L10),AND(BY$6&gt;'Rent Roll'!$M24,BY$6&lt;='Rent Roll'!$N24)),
IF('Rent Roll'!$S10='Data Validation'!$D$2,-SUMIF('Monthly Cash Flow'!$F$2:$EG$2,'Commercial Lease'!BY$3,'Monthly Cash Flow'!$F$37:$EG$37)*'Rent Roll'!$T10,
IF('Rent Roll'!$S10='Data Validation'!$D$3,('Rent Roll'!$D10*'Rent Roll'!#REF!)+(MAX(-SUMIF($C$96:$C$98,'Data Validation'!$M$2,'Commercial Lease'!BY$96:BY$98)-'Rent Roll'!$V10,0)*'Rent Roll'!$T10),
IF('Rent Roll'!$S10='Data Validation'!$D$4,'Rent Roll'!$D10*'Rent Roll'!#REF!,
('Rent Roll'!$D10*'Rent Roll'!#REF!)+(SUM((MAX(--SUMIF($D$96:$D$98,'Data Validation'!$M$2,'Commercial Lease'!BY$96:BY$98)-'Rent Roll'!$V10,0)),
(MAX(-SUMIF('Monthly Cash Flow'!$F$2:$EG$2,'Commercial Lease'!BY$3,'Monthly Cash Flow'!$F$25:$EG$25)-'Rent Roll'!#REF!,0)),
(MAX(-SUMIF('Monthly Cash Flow'!$F$2:$EG$2,'Commercial Lease'!BY$3,'Monthly Cash Flow'!$F$26:$EG$36)-'Rent Roll'!#REF!,0)))*'Rent Roll'!$T10)))),"-"),"-")</f>
        <v>-</v>
      </c>
      <c r="BZ44" s="227" t="str">
        <f>IF('Commercial Lease'!BZ$4='Rent Roll'!$U10,
IF(OR(AND(BZ$6&gt;'Rent Roll'!$K10,BZ$6&lt;='Rent Roll'!$L10),AND(BZ$6&gt;'Rent Roll'!$M24,BZ$6&lt;='Rent Roll'!$N24)),
IF('Rent Roll'!$S10='Data Validation'!$D$2,-SUMIF('Monthly Cash Flow'!$F$2:$EG$2,'Commercial Lease'!BZ$3,'Monthly Cash Flow'!$F$37:$EG$37)*'Rent Roll'!$T10,
IF('Rent Roll'!$S10='Data Validation'!$D$3,('Rent Roll'!$D10*'Rent Roll'!#REF!)+(MAX(-SUMIF($C$96:$C$98,'Data Validation'!$M$2,'Commercial Lease'!BZ$96:BZ$98)-'Rent Roll'!$V10,0)*'Rent Roll'!$T10),
IF('Rent Roll'!$S10='Data Validation'!$D$4,'Rent Roll'!$D10*'Rent Roll'!#REF!,
('Rent Roll'!$D10*'Rent Roll'!#REF!)+(SUM((MAX(--SUMIF($D$96:$D$98,'Data Validation'!$M$2,'Commercial Lease'!BZ$96:BZ$98)-'Rent Roll'!$V10,0)),
(MAX(-SUMIF('Monthly Cash Flow'!$F$2:$EG$2,'Commercial Lease'!BZ$3,'Monthly Cash Flow'!$F$25:$EG$25)-'Rent Roll'!#REF!,0)),
(MAX(-SUMIF('Monthly Cash Flow'!$F$2:$EG$2,'Commercial Lease'!BZ$3,'Monthly Cash Flow'!$F$26:$EG$36)-'Rent Roll'!#REF!,0)))*'Rent Roll'!$T10)))),"-"),"-")</f>
        <v>-</v>
      </c>
      <c r="CA44" s="227" t="str">
        <f>IF('Commercial Lease'!CA$4='Rent Roll'!$U10,
IF(OR(AND(CA$6&gt;'Rent Roll'!$K10,CA$6&lt;='Rent Roll'!$L10),AND(CA$6&gt;'Rent Roll'!$M24,CA$6&lt;='Rent Roll'!$N24)),
IF('Rent Roll'!$S10='Data Validation'!$D$2,-SUMIF('Monthly Cash Flow'!$F$2:$EG$2,'Commercial Lease'!CA$3,'Monthly Cash Flow'!$F$37:$EG$37)*'Rent Roll'!$T10,
IF('Rent Roll'!$S10='Data Validation'!$D$3,('Rent Roll'!$D10*'Rent Roll'!#REF!)+(MAX(-SUMIF($C$96:$C$98,'Data Validation'!$M$2,'Commercial Lease'!CA$96:CA$98)-'Rent Roll'!$V10,0)*'Rent Roll'!$T10),
IF('Rent Roll'!$S10='Data Validation'!$D$4,'Rent Roll'!$D10*'Rent Roll'!#REF!,
('Rent Roll'!$D10*'Rent Roll'!#REF!)+(SUM((MAX(--SUMIF($D$96:$D$98,'Data Validation'!$M$2,'Commercial Lease'!CA$96:CA$98)-'Rent Roll'!$V10,0)),
(MAX(-SUMIF('Monthly Cash Flow'!$F$2:$EG$2,'Commercial Lease'!CA$3,'Monthly Cash Flow'!$F$25:$EG$25)-'Rent Roll'!#REF!,0)),
(MAX(-SUMIF('Monthly Cash Flow'!$F$2:$EG$2,'Commercial Lease'!CA$3,'Monthly Cash Flow'!$F$26:$EG$36)-'Rent Roll'!#REF!,0)))*'Rent Roll'!$T10)))),"-"),"-")</f>
        <v>-</v>
      </c>
      <c r="CB44" s="227" t="str">
        <f>IF('Commercial Lease'!CB$4='Rent Roll'!$U10,
IF(OR(AND(CB$6&gt;'Rent Roll'!$K10,CB$6&lt;='Rent Roll'!$L10),AND(CB$6&gt;'Rent Roll'!$M24,CB$6&lt;='Rent Roll'!$N24)),
IF('Rent Roll'!$S10='Data Validation'!$D$2,-SUMIF('Monthly Cash Flow'!$F$2:$EG$2,'Commercial Lease'!CB$3,'Monthly Cash Flow'!$F$37:$EG$37)*'Rent Roll'!$T10,
IF('Rent Roll'!$S10='Data Validation'!$D$3,('Rent Roll'!$D10*'Rent Roll'!#REF!)+(MAX(-SUMIF($C$96:$C$98,'Data Validation'!$M$2,'Commercial Lease'!CB$96:CB$98)-'Rent Roll'!$V10,0)*'Rent Roll'!$T10),
IF('Rent Roll'!$S10='Data Validation'!$D$4,'Rent Roll'!$D10*'Rent Roll'!#REF!,
('Rent Roll'!$D10*'Rent Roll'!#REF!)+(SUM((MAX(--SUMIF($D$96:$D$98,'Data Validation'!$M$2,'Commercial Lease'!CB$96:CB$98)-'Rent Roll'!$V10,0)),
(MAX(-SUMIF('Monthly Cash Flow'!$F$2:$EG$2,'Commercial Lease'!CB$3,'Monthly Cash Flow'!$F$25:$EG$25)-'Rent Roll'!#REF!,0)),
(MAX(-SUMIF('Monthly Cash Flow'!$F$2:$EG$2,'Commercial Lease'!CB$3,'Monthly Cash Flow'!$F$26:$EG$36)-'Rent Roll'!#REF!,0)))*'Rent Roll'!$T10)))),"-"),"-")</f>
        <v>-</v>
      </c>
      <c r="CC44" s="227" t="str">
        <f>IF('Commercial Lease'!CC$4='Rent Roll'!$U10,
IF(OR(AND(CC$6&gt;'Rent Roll'!$K10,CC$6&lt;='Rent Roll'!$L10),AND(CC$6&gt;'Rent Roll'!$M24,CC$6&lt;='Rent Roll'!$N24)),
IF('Rent Roll'!$S10='Data Validation'!$D$2,-SUMIF('Monthly Cash Flow'!$F$2:$EG$2,'Commercial Lease'!CC$3,'Monthly Cash Flow'!$F$37:$EG$37)*'Rent Roll'!$T10,
IF('Rent Roll'!$S10='Data Validation'!$D$3,('Rent Roll'!$D10*'Rent Roll'!#REF!)+(MAX(-SUMIF($C$96:$C$98,'Data Validation'!$M$2,'Commercial Lease'!CC$96:CC$98)-'Rent Roll'!$V10,0)*'Rent Roll'!$T10),
IF('Rent Roll'!$S10='Data Validation'!$D$4,'Rent Roll'!$D10*'Rent Roll'!#REF!,
('Rent Roll'!$D10*'Rent Roll'!#REF!)+(SUM((MAX(--SUMIF($D$96:$D$98,'Data Validation'!$M$2,'Commercial Lease'!CC$96:CC$98)-'Rent Roll'!$V10,0)),
(MAX(-SUMIF('Monthly Cash Flow'!$F$2:$EG$2,'Commercial Lease'!CC$3,'Monthly Cash Flow'!$F$25:$EG$25)-'Rent Roll'!#REF!,0)),
(MAX(-SUMIF('Monthly Cash Flow'!$F$2:$EG$2,'Commercial Lease'!CC$3,'Monthly Cash Flow'!$F$26:$EG$36)-'Rent Roll'!#REF!,0)))*'Rent Roll'!$T10)))),"-"),"-")</f>
        <v>-</v>
      </c>
      <c r="CD44" s="227" t="str">
        <f>IF('Commercial Lease'!CD$4='Rent Roll'!$U10,
IF(OR(AND(CD$6&gt;'Rent Roll'!$K10,CD$6&lt;='Rent Roll'!$L10),AND(CD$6&gt;'Rent Roll'!$M24,CD$6&lt;='Rent Roll'!$N24)),
IF('Rent Roll'!$S10='Data Validation'!$D$2,-SUMIF('Monthly Cash Flow'!$F$2:$EG$2,'Commercial Lease'!CD$3,'Monthly Cash Flow'!$F$37:$EG$37)*'Rent Roll'!$T10,
IF('Rent Roll'!$S10='Data Validation'!$D$3,('Rent Roll'!$D10*'Rent Roll'!#REF!)+(MAX(-SUMIF($C$96:$C$98,'Data Validation'!$M$2,'Commercial Lease'!CD$96:CD$98)-'Rent Roll'!$V10,0)*'Rent Roll'!$T10),
IF('Rent Roll'!$S10='Data Validation'!$D$4,'Rent Roll'!$D10*'Rent Roll'!#REF!,
('Rent Roll'!$D10*'Rent Roll'!#REF!)+(SUM((MAX(--SUMIF($D$96:$D$98,'Data Validation'!$M$2,'Commercial Lease'!CD$96:CD$98)-'Rent Roll'!$V10,0)),
(MAX(-SUMIF('Monthly Cash Flow'!$F$2:$EG$2,'Commercial Lease'!CD$3,'Monthly Cash Flow'!$F$25:$EG$25)-'Rent Roll'!#REF!,0)),
(MAX(-SUMIF('Monthly Cash Flow'!$F$2:$EG$2,'Commercial Lease'!CD$3,'Monthly Cash Flow'!$F$26:$EG$36)-'Rent Roll'!#REF!,0)))*'Rent Roll'!$T10)))),"-"),"-")</f>
        <v>-</v>
      </c>
      <c r="CE44" s="227" t="str">
        <f>IF('Commercial Lease'!CE$4='Rent Roll'!$U10,
IF(OR(AND(CE$6&gt;'Rent Roll'!$K10,CE$6&lt;='Rent Roll'!$L10),AND(CE$6&gt;'Rent Roll'!$M24,CE$6&lt;='Rent Roll'!$N24)),
IF('Rent Roll'!$S10='Data Validation'!$D$2,-SUMIF('Monthly Cash Flow'!$F$2:$EG$2,'Commercial Lease'!CE$3,'Monthly Cash Flow'!$F$37:$EG$37)*'Rent Roll'!$T10,
IF('Rent Roll'!$S10='Data Validation'!$D$3,('Rent Roll'!$D10*'Rent Roll'!#REF!)+(MAX(-SUMIF($C$96:$C$98,'Data Validation'!$M$2,'Commercial Lease'!CE$96:CE$98)-'Rent Roll'!$V10,0)*'Rent Roll'!$T10),
IF('Rent Roll'!$S10='Data Validation'!$D$4,'Rent Roll'!$D10*'Rent Roll'!#REF!,
('Rent Roll'!$D10*'Rent Roll'!#REF!)+(SUM((MAX(--SUMIF($D$96:$D$98,'Data Validation'!$M$2,'Commercial Lease'!CE$96:CE$98)-'Rent Roll'!$V10,0)),
(MAX(-SUMIF('Monthly Cash Flow'!$F$2:$EG$2,'Commercial Lease'!CE$3,'Monthly Cash Flow'!$F$25:$EG$25)-'Rent Roll'!#REF!,0)),
(MAX(-SUMIF('Monthly Cash Flow'!$F$2:$EG$2,'Commercial Lease'!CE$3,'Monthly Cash Flow'!$F$26:$EG$36)-'Rent Roll'!#REF!,0)))*'Rent Roll'!$T10)))),"-"),"-")</f>
        <v>-</v>
      </c>
      <c r="CF44" s="227" t="str">
        <f>IF('Commercial Lease'!CF$4='Rent Roll'!$U10,
IF(OR(AND(CF$6&gt;'Rent Roll'!$K10,CF$6&lt;='Rent Roll'!$L10),AND(CF$6&gt;'Rent Roll'!$M24,CF$6&lt;='Rent Roll'!$N24)),
IF('Rent Roll'!$S10='Data Validation'!$D$2,-SUMIF('Monthly Cash Flow'!$F$2:$EG$2,'Commercial Lease'!CF$3,'Monthly Cash Flow'!$F$37:$EG$37)*'Rent Roll'!$T10,
IF('Rent Roll'!$S10='Data Validation'!$D$3,('Rent Roll'!$D10*'Rent Roll'!#REF!)+(MAX(-SUMIF($C$96:$C$98,'Data Validation'!$M$2,'Commercial Lease'!CF$96:CF$98)-'Rent Roll'!$V10,0)*'Rent Roll'!$T10),
IF('Rent Roll'!$S10='Data Validation'!$D$4,'Rent Roll'!$D10*'Rent Roll'!#REF!,
('Rent Roll'!$D10*'Rent Roll'!#REF!)+(SUM((MAX(--SUMIF($D$96:$D$98,'Data Validation'!$M$2,'Commercial Lease'!CF$96:CF$98)-'Rent Roll'!$V10,0)),
(MAX(-SUMIF('Monthly Cash Flow'!$F$2:$EG$2,'Commercial Lease'!CF$3,'Monthly Cash Flow'!$F$25:$EG$25)-'Rent Roll'!#REF!,0)),
(MAX(-SUMIF('Monthly Cash Flow'!$F$2:$EG$2,'Commercial Lease'!CF$3,'Monthly Cash Flow'!$F$26:$EG$36)-'Rent Roll'!#REF!,0)))*'Rent Roll'!$T10)))),"-"),"-")</f>
        <v>-</v>
      </c>
      <c r="CG44" s="227" t="str">
        <f>IF('Commercial Lease'!CG$4='Rent Roll'!$U10,
IF(OR(AND(CG$6&gt;'Rent Roll'!$K10,CG$6&lt;='Rent Roll'!$L10),AND(CG$6&gt;'Rent Roll'!$M24,CG$6&lt;='Rent Roll'!$N24)),
IF('Rent Roll'!$S10='Data Validation'!$D$2,-SUMIF('Monthly Cash Flow'!$F$2:$EG$2,'Commercial Lease'!CG$3,'Monthly Cash Flow'!$F$37:$EG$37)*'Rent Roll'!$T10,
IF('Rent Roll'!$S10='Data Validation'!$D$3,('Rent Roll'!$D10*'Rent Roll'!#REF!)+(MAX(-SUMIF($C$96:$C$98,'Data Validation'!$M$2,'Commercial Lease'!CG$96:CG$98)-'Rent Roll'!$V10,0)*'Rent Roll'!$T10),
IF('Rent Roll'!$S10='Data Validation'!$D$4,'Rent Roll'!$D10*'Rent Roll'!#REF!,
('Rent Roll'!$D10*'Rent Roll'!#REF!)+(SUM((MAX(--SUMIF($D$96:$D$98,'Data Validation'!$M$2,'Commercial Lease'!CG$96:CG$98)-'Rent Roll'!$V10,0)),
(MAX(-SUMIF('Monthly Cash Flow'!$F$2:$EG$2,'Commercial Lease'!CG$3,'Monthly Cash Flow'!$F$25:$EG$25)-'Rent Roll'!#REF!,0)),
(MAX(-SUMIF('Monthly Cash Flow'!$F$2:$EG$2,'Commercial Lease'!CG$3,'Monthly Cash Flow'!$F$26:$EG$36)-'Rent Roll'!#REF!,0)))*'Rent Roll'!$T10)))),"-"),"-")</f>
        <v>-</v>
      </c>
      <c r="CH44" s="227" t="str">
        <f>IF('Commercial Lease'!CH$4='Rent Roll'!$U10,
IF(OR(AND(CH$6&gt;'Rent Roll'!$K10,CH$6&lt;='Rent Roll'!$L10),AND(CH$6&gt;'Rent Roll'!$M24,CH$6&lt;='Rent Roll'!$N24)),
IF('Rent Roll'!$S10='Data Validation'!$D$2,-SUMIF('Monthly Cash Flow'!$F$2:$EG$2,'Commercial Lease'!CH$3,'Monthly Cash Flow'!$F$37:$EG$37)*'Rent Roll'!$T10,
IF('Rent Roll'!$S10='Data Validation'!$D$3,('Rent Roll'!$D10*'Rent Roll'!#REF!)+(MAX(-SUMIF($C$96:$C$98,'Data Validation'!$M$2,'Commercial Lease'!CH$96:CH$98)-'Rent Roll'!$V10,0)*'Rent Roll'!$T10),
IF('Rent Roll'!$S10='Data Validation'!$D$4,'Rent Roll'!$D10*'Rent Roll'!#REF!,
('Rent Roll'!$D10*'Rent Roll'!#REF!)+(SUM((MAX(--SUMIF($D$96:$D$98,'Data Validation'!$M$2,'Commercial Lease'!CH$96:CH$98)-'Rent Roll'!$V10,0)),
(MAX(-SUMIF('Monthly Cash Flow'!$F$2:$EG$2,'Commercial Lease'!CH$3,'Monthly Cash Flow'!$F$25:$EG$25)-'Rent Roll'!#REF!,0)),
(MAX(-SUMIF('Monthly Cash Flow'!$F$2:$EG$2,'Commercial Lease'!CH$3,'Monthly Cash Flow'!$F$26:$EG$36)-'Rent Roll'!#REF!,0)))*'Rent Roll'!$T10)))),"-"),"-")</f>
        <v>-</v>
      </c>
      <c r="CI44" s="227" t="str">
        <f>IF('Commercial Lease'!CI$4='Rent Roll'!$U10,
IF(OR(AND(CI$6&gt;'Rent Roll'!$K10,CI$6&lt;='Rent Roll'!$L10),AND(CI$6&gt;'Rent Roll'!$M24,CI$6&lt;='Rent Roll'!$N24)),
IF('Rent Roll'!$S10='Data Validation'!$D$2,-SUMIF('Monthly Cash Flow'!$F$2:$EG$2,'Commercial Lease'!CI$3,'Monthly Cash Flow'!$F$37:$EG$37)*'Rent Roll'!$T10,
IF('Rent Roll'!$S10='Data Validation'!$D$3,('Rent Roll'!$D10*'Rent Roll'!#REF!)+(MAX(-SUMIF($C$96:$C$98,'Data Validation'!$M$2,'Commercial Lease'!CI$96:CI$98)-'Rent Roll'!$V10,0)*'Rent Roll'!$T10),
IF('Rent Roll'!$S10='Data Validation'!$D$4,'Rent Roll'!$D10*'Rent Roll'!#REF!,
('Rent Roll'!$D10*'Rent Roll'!#REF!)+(SUM((MAX(--SUMIF($D$96:$D$98,'Data Validation'!$M$2,'Commercial Lease'!CI$96:CI$98)-'Rent Roll'!$V10,0)),
(MAX(-SUMIF('Monthly Cash Flow'!$F$2:$EG$2,'Commercial Lease'!CI$3,'Monthly Cash Flow'!$F$25:$EG$25)-'Rent Roll'!#REF!,0)),
(MAX(-SUMIF('Monthly Cash Flow'!$F$2:$EG$2,'Commercial Lease'!CI$3,'Monthly Cash Flow'!$F$26:$EG$36)-'Rent Roll'!#REF!,0)))*'Rent Roll'!$T10)))),"-"),"-")</f>
        <v>-</v>
      </c>
      <c r="CJ44" s="227" t="str">
        <f>IF('Commercial Lease'!CJ$4='Rent Roll'!$U10,
IF(OR(AND(CJ$6&gt;'Rent Roll'!$K10,CJ$6&lt;='Rent Roll'!$L10),AND(CJ$6&gt;'Rent Roll'!$M24,CJ$6&lt;='Rent Roll'!$N24)),
IF('Rent Roll'!$S10='Data Validation'!$D$2,-SUMIF('Monthly Cash Flow'!$F$2:$EG$2,'Commercial Lease'!CJ$3,'Monthly Cash Flow'!$F$37:$EG$37)*'Rent Roll'!$T10,
IF('Rent Roll'!$S10='Data Validation'!$D$3,('Rent Roll'!$D10*'Rent Roll'!#REF!)+(MAX(-SUMIF($C$96:$C$98,'Data Validation'!$M$2,'Commercial Lease'!CJ$96:CJ$98)-'Rent Roll'!$V10,0)*'Rent Roll'!$T10),
IF('Rent Roll'!$S10='Data Validation'!$D$4,'Rent Roll'!$D10*'Rent Roll'!#REF!,
('Rent Roll'!$D10*'Rent Roll'!#REF!)+(SUM((MAX(--SUMIF($D$96:$D$98,'Data Validation'!$M$2,'Commercial Lease'!CJ$96:CJ$98)-'Rent Roll'!$V10,0)),
(MAX(-SUMIF('Monthly Cash Flow'!$F$2:$EG$2,'Commercial Lease'!CJ$3,'Monthly Cash Flow'!$F$25:$EG$25)-'Rent Roll'!#REF!,0)),
(MAX(-SUMIF('Monthly Cash Flow'!$F$2:$EG$2,'Commercial Lease'!CJ$3,'Monthly Cash Flow'!$F$26:$EG$36)-'Rent Roll'!#REF!,0)))*'Rent Roll'!$T10)))),"-"),"-")</f>
        <v>-</v>
      </c>
      <c r="CK44" s="227" t="str">
        <f>IF('Commercial Lease'!CK$4='Rent Roll'!$U10,
IF(OR(AND(CK$6&gt;'Rent Roll'!$K10,CK$6&lt;='Rent Roll'!$L10),AND(CK$6&gt;'Rent Roll'!$M24,CK$6&lt;='Rent Roll'!$N24)),
IF('Rent Roll'!$S10='Data Validation'!$D$2,-SUMIF('Monthly Cash Flow'!$F$2:$EG$2,'Commercial Lease'!CK$3,'Monthly Cash Flow'!$F$37:$EG$37)*'Rent Roll'!$T10,
IF('Rent Roll'!$S10='Data Validation'!$D$3,('Rent Roll'!$D10*'Rent Roll'!#REF!)+(MAX(-SUMIF($C$96:$C$98,'Data Validation'!$M$2,'Commercial Lease'!CK$96:CK$98)-'Rent Roll'!$V10,0)*'Rent Roll'!$T10),
IF('Rent Roll'!$S10='Data Validation'!$D$4,'Rent Roll'!$D10*'Rent Roll'!#REF!,
('Rent Roll'!$D10*'Rent Roll'!#REF!)+(SUM((MAX(--SUMIF($D$96:$D$98,'Data Validation'!$M$2,'Commercial Lease'!CK$96:CK$98)-'Rent Roll'!$V10,0)),
(MAX(-SUMIF('Monthly Cash Flow'!$F$2:$EG$2,'Commercial Lease'!CK$3,'Monthly Cash Flow'!$F$25:$EG$25)-'Rent Roll'!#REF!,0)),
(MAX(-SUMIF('Monthly Cash Flow'!$F$2:$EG$2,'Commercial Lease'!CK$3,'Monthly Cash Flow'!$F$26:$EG$36)-'Rent Roll'!#REF!,0)))*'Rent Roll'!$T10)))),"-"),"-")</f>
        <v>-</v>
      </c>
      <c r="CL44" s="227" t="str">
        <f>IF('Commercial Lease'!CL$4='Rent Roll'!$U10,
IF(OR(AND(CL$6&gt;'Rent Roll'!$K10,CL$6&lt;='Rent Roll'!$L10),AND(CL$6&gt;'Rent Roll'!$M24,CL$6&lt;='Rent Roll'!$N24)),
IF('Rent Roll'!$S10='Data Validation'!$D$2,-SUMIF('Monthly Cash Flow'!$F$2:$EG$2,'Commercial Lease'!CL$3,'Monthly Cash Flow'!$F$37:$EG$37)*'Rent Roll'!$T10,
IF('Rent Roll'!$S10='Data Validation'!$D$3,('Rent Roll'!$D10*'Rent Roll'!#REF!)+(MAX(-SUMIF($C$96:$C$98,'Data Validation'!$M$2,'Commercial Lease'!CL$96:CL$98)-'Rent Roll'!$V10,0)*'Rent Roll'!$T10),
IF('Rent Roll'!$S10='Data Validation'!$D$4,'Rent Roll'!$D10*'Rent Roll'!#REF!,
('Rent Roll'!$D10*'Rent Roll'!#REF!)+(SUM((MAX(--SUMIF($D$96:$D$98,'Data Validation'!$M$2,'Commercial Lease'!CL$96:CL$98)-'Rent Roll'!$V10,0)),
(MAX(-SUMIF('Monthly Cash Flow'!$F$2:$EG$2,'Commercial Lease'!CL$3,'Monthly Cash Flow'!$F$25:$EG$25)-'Rent Roll'!#REF!,0)),
(MAX(-SUMIF('Monthly Cash Flow'!$F$2:$EG$2,'Commercial Lease'!CL$3,'Monthly Cash Flow'!$F$26:$EG$36)-'Rent Roll'!#REF!,0)))*'Rent Roll'!$T10)))),"-"),"-")</f>
        <v>-</v>
      </c>
      <c r="CM44" s="227" t="str">
        <f>IF('Commercial Lease'!CM$4='Rent Roll'!$U10,
IF(OR(AND(CM$6&gt;'Rent Roll'!$K10,CM$6&lt;='Rent Roll'!$L10),AND(CM$6&gt;'Rent Roll'!$M24,CM$6&lt;='Rent Roll'!$N24)),
IF('Rent Roll'!$S10='Data Validation'!$D$2,-SUMIF('Monthly Cash Flow'!$F$2:$EG$2,'Commercial Lease'!CM$3,'Monthly Cash Flow'!$F$37:$EG$37)*'Rent Roll'!$T10,
IF('Rent Roll'!$S10='Data Validation'!$D$3,('Rent Roll'!$D10*'Rent Roll'!#REF!)+(MAX(-SUMIF($C$96:$C$98,'Data Validation'!$M$2,'Commercial Lease'!CM$96:CM$98)-'Rent Roll'!$V10,0)*'Rent Roll'!$T10),
IF('Rent Roll'!$S10='Data Validation'!$D$4,'Rent Roll'!$D10*'Rent Roll'!#REF!,
('Rent Roll'!$D10*'Rent Roll'!#REF!)+(SUM((MAX(--SUMIF($D$96:$D$98,'Data Validation'!$M$2,'Commercial Lease'!CM$96:CM$98)-'Rent Roll'!$V10,0)),
(MAX(-SUMIF('Monthly Cash Flow'!$F$2:$EG$2,'Commercial Lease'!CM$3,'Monthly Cash Flow'!$F$25:$EG$25)-'Rent Roll'!#REF!,0)),
(MAX(-SUMIF('Monthly Cash Flow'!$F$2:$EG$2,'Commercial Lease'!CM$3,'Monthly Cash Flow'!$F$26:$EG$36)-'Rent Roll'!#REF!,0)))*'Rent Roll'!$T10)))),"-"),"-")</f>
        <v>-</v>
      </c>
      <c r="CN44" s="227" t="str">
        <f>IF('Commercial Lease'!CN$4='Rent Roll'!$U10,
IF(OR(AND(CN$6&gt;'Rent Roll'!$K10,CN$6&lt;='Rent Roll'!$L10),AND(CN$6&gt;'Rent Roll'!$M24,CN$6&lt;='Rent Roll'!$N24)),
IF('Rent Roll'!$S10='Data Validation'!$D$2,-SUMIF('Monthly Cash Flow'!$F$2:$EG$2,'Commercial Lease'!CN$3,'Monthly Cash Flow'!$F$37:$EG$37)*'Rent Roll'!$T10,
IF('Rent Roll'!$S10='Data Validation'!$D$3,('Rent Roll'!$D10*'Rent Roll'!#REF!)+(MAX(-SUMIF($C$96:$C$98,'Data Validation'!$M$2,'Commercial Lease'!CN$96:CN$98)-'Rent Roll'!$V10,0)*'Rent Roll'!$T10),
IF('Rent Roll'!$S10='Data Validation'!$D$4,'Rent Roll'!$D10*'Rent Roll'!#REF!,
('Rent Roll'!$D10*'Rent Roll'!#REF!)+(SUM((MAX(--SUMIF($D$96:$D$98,'Data Validation'!$M$2,'Commercial Lease'!CN$96:CN$98)-'Rent Roll'!$V10,0)),
(MAX(-SUMIF('Monthly Cash Flow'!$F$2:$EG$2,'Commercial Lease'!CN$3,'Monthly Cash Flow'!$F$25:$EG$25)-'Rent Roll'!#REF!,0)),
(MAX(-SUMIF('Monthly Cash Flow'!$F$2:$EG$2,'Commercial Lease'!CN$3,'Monthly Cash Flow'!$F$26:$EG$36)-'Rent Roll'!#REF!,0)))*'Rent Roll'!$T10)))),"-"),"-")</f>
        <v>-</v>
      </c>
      <c r="CO44" s="227" t="str">
        <f>IF('Commercial Lease'!CO$4='Rent Roll'!$U10,
IF(OR(AND(CO$6&gt;'Rent Roll'!$K10,CO$6&lt;='Rent Roll'!$L10),AND(CO$6&gt;'Rent Roll'!$M24,CO$6&lt;='Rent Roll'!$N24)),
IF('Rent Roll'!$S10='Data Validation'!$D$2,-SUMIF('Monthly Cash Flow'!$F$2:$EG$2,'Commercial Lease'!CO$3,'Monthly Cash Flow'!$F$37:$EG$37)*'Rent Roll'!$T10,
IF('Rent Roll'!$S10='Data Validation'!$D$3,('Rent Roll'!$D10*'Rent Roll'!#REF!)+(MAX(-SUMIF($C$96:$C$98,'Data Validation'!$M$2,'Commercial Lease'!CO$96:CO$98)-'Rent Roll'!$V10,0)*'Rent Roll'!$T10),
IF('Rent Roll'!$S10='Data Validation'!$D$4,'Rent Roll'!$D10*'Rent Roll'!#REF!,
('Rent Roll'!$D10*'Rent Roll'!#REF!)+(SUM((MAX(--SUMIF($D$96:$D$98,'Data Validation'!$M$2,'Commercial Lease'!CO$96:CO$98)-'Rent Roll'!$V10,0)),
(MAX(-SUMIF('Monthly Cash Flow'!$F$2:$EG$2,'Commercial Lease'!CO$3,'Monthly Cash Flow'!$F$25:$EG$25)-'Rent Roll'!#REF!,0)),
(MAX(-SUMIF('Monthly Cash Flow'!$F$2:$EG$2,'Commercial Lease'!CO$3,'Monthly Cash Flow'!$F$26:$EG$36)-'Rent Roll'!#REF!,0)))*'Rent Roll'!$T10)))),"-"),"-")</f>
        <v>-</v>
      </c>
      <c r="CP44" s="227" t="str">
        <f>IF('Commercial Lease'!CP$4='Rent Roll'!$U10,
IF(OR(AND(CP$6&gt;'Rent Roll'!$K10,CP$6&lt;='Rent Roll'!$L10),AND(CP$6&gt;'Rent Roll'!$M24,CP$6&lt;='Rent Roll'!$N24)),
IF('Rent Roll'!$S10='Data Validation'!$D$2,-SUMIF('Monthly Cash Flow'!$F$2:$EG$2,'Commercial Lease'!CP$3,'Monthly Cash Flow'!$F$37:$EG$37)*'Rent Roll'!$T10,
IF('Rent Roll'!$S10='Data Validation'!$D$3,('Rent Roll'!$D10*'Rent Roll'!#REF!)+(MAX(-SUMIF($C$96:$C$98,'Data Validation'!$M$2,'Commercial Lease'!CP$96:CP$98)-'Rent Roll'!$V10,0)*'Rent Roll'!$T10),
IF('Rent Roll'!$S10='Data Validation'!$D$4,'Rent Roll'!$D10*'Rent Roll'!#REF!,
('Rent Roll'!$D10*'Rent Roll'!#REF!)+(SUM((MAX(--SUMIF($D$96:$D$98,'Data Validation'!$M$2,'Commercial Lease'!CP$96:CP$98)-'Rent Roll'!$V10,0)),
(MAX(-SUMIF('Monthly Cash Flow'!$F$2:$EG$2,'Commercial Lease'!CP$3,'Monthly Cash Flow'!$F$25:$EG$25)-'Rent Roll'!#REF!,0)),
(MAX(-SUMIF('Monthly Cash Flow'!$F$2:$EG$2,'Commercial Lease'!CP$3,'Monthly Cash Flow'!$F$26:$EG$36)-'Rent Roll'!#REF!,0)))*'Rent Roll'!$T10)))),"-"),"-")</f>
        <v>-</v>
      </c>
      <c r="CQ44" s="227" t="str">
        <f>IF('Commercial Lease'!CQ$4='Rent Roll'!$U10,
IF(OR(AND(CQ$6&gt;'Rent Roll'!$K10,CQ$6&lt;='Rent Roll'!$L10),AND(CQ$6&gt;'Rent Roll'!$M24,CQ$6&lt;='Rent Roll'!$N24)),
IF('Rent Roll'!$S10='Data Validation'!$D$2,-SUMIF('Monthly Cash Flow'!$F$2:$EG$2,'Commercial Lease'!CQ$3,'Monthly Cash Flow'!$F$37:$EG$37)*'Rent Roll'!$T10,
IF('Rent Roll'!$S10='Data Validation'!$D$3,('Rent Roll'!$D10*'Rent Roll'!#REF!)+(MAX(-SUMIF($C$96:$C$98,'Data Validation'!$M$2,'Commercial Lease'!CQ$96:CQ$98)-'Rent Roll'!$V10,0)*'Rent Roll'!$T10),
IF('Rent Roll'!$S10='Data Validation'!$D$4,'Rent Roll'!$D10*'Rent Roll'!#REF!,
('Rent Roll'!$D10*'Rent Roll'!#REF!)+(SUM((MAX(--SUMIF($D$96:$D$98,'Data Validation'!$M$2,'Commercial Lease'!CQ$96:CQ$98)-'Rent Roll'!$V10,0)),
(MAX(-SUMIF('Monthly Cash Flow'!$F$2:$EG$2,'Commercial Lease'!CQ$3,'Monthly Cash Flow'!$F$25:$EG$25)-'Rent Roll'!#REF!,0)),
(MAX(-SUMIF('Monthly Cash Flow'!$F$2:$EG$2,'Commercial Lease'!CQ$3,'Monthly Cash Flow'!$F$26:$EG$36)-'Rent Roll'!#REF!,0)))*'Rent Roll'!$T10)))),"-"),"-")</f>
        <v>-</v>
      </c>
      <c r="CR44" s="227" t="str">
        <f>IF('Commercial Lease'!CR$4='Rent Roll'!$U10,
IF(OR(AND(CR$6&gt;'Rent Roll'!$K10,CR$6&lt;='Rent Roll'!$L10),AND(CR$6&gt;'Rent Roll'!$M24,CR$6&lt;='Rent Roll'!$N24)),
IF('Rent Roll'!$S10='Data Validation'!$D$2,-SUMIF('Monthly Cash Flow'!$F$2:$EG$2,'Commercial Lease'!CR$3,'Monthly Cash Flow'!$F$37:$EG$37)*'Rent Roll'!$T10,
IF('Rent Roll'!$S10='Data Validation'!$D$3,('Rent Roll'!$D10*'Rent Roll'!#REF!)+(MAX(-SUMIF($C$96:$C$98,'Data Validation'!$M$2,'Commercial Lease'!CR$96:CR$98)-'Rent Roll'!$V10,0)*'Rent Roll'!$T10),
IF('Rent Roll'!$S10='Data Validation'!$D$4,'Rent Roll'!$D10*'Rent Roll'!#REF!,
('Rent Roll'!$D10*'Rent Roll'!#REF!)+(SUM((MAX(--SUMIF($D$96:$D$98,'Data Validation'!$M$2,'Commercial Lease'!CR$96:CR$98)-'Rent Roll'!$V10,0)),
(MAX(-SUMIF('Monthly Cash Flow'!$F$2:$EG$2,'Commercial Lease'!CR$3,'Monthly Cash Flow'!$F$25:$EG$25)-'Rent Roll'!#REF!,0)),
(MAX(-SUMIF('Monthly Cash Flow'!$F$2:$EG$2,'Commercial Lease'!CR$3,'Monthly Cash Flow'!$F$26:$EG$36)-'Rent Roll'!#REF!,0)))*'Rent Roll'!$T10)))),"-"),"-")</f>
        <v>-</v>
      </c>
      <c r="CS44" s="227" t="str">
        <f>IF('Commercial Lease'!CS$4='Rent Roll'!$U10,
IF(OR(AND(CS$6&gt;'Rent Roll'!$K10,CS$6&lt;='Rent Roll'!$L10),AND(CS$6&gt;'Rent Roll'!$M24,CS$6&lt;='Rent Roll'!$N24)),
IF('Rent Roll'!$S10='Data Validation'!$D$2,-SUMIF('Monthly Cash Flow'!$F$2:$EG$2,'Commercial Lease'!CS$3,'Monthly Cash Flow'!$F$37:$EG$37)*'Rent Roll'!$T10,
IF('Rent Roll'!$S10='Data Validation'!$D$3,('Rent Roll'!$D10*'Rent Roll'!#REF!)+(MAX(-SUMIF($C$96:$C$98,'Data Validation'!$M$2,'Commercial Lease'!CS$96:CS$98)-'Rent Roll'!$V10,0)*'Rent Roll'!$T10),
IF('Rent Roll'!$S10='Data Validation'!$D$4,'Rent Roll'!$D10*'Rent Roll'!#REF!,
('Rent Roll'!$D10*'Rent Roll'!#REF!)+(SUM((MAX(--SUMIF($D$96:$D$98,'Data Validation'!$M$2,'Commercial Lease'!CS$96:CS$98)-'Rent Roll'!$V10,0)),
(MAX(-SUMIF('Monthly Cash Flow'!$F$2:$EG$2,'Commercial Lease'!CS$3,'Monthly Cash Flow'!$F$25:$EG$25)-'Rent Roll'!#REF!,0)),
(MAX(-SUMIF('Monthly Cash Flow'!$F$2:$EG$2,'Commercial Lease'!CS$3,'Monthly Cash Flow'!$F$26:$EG$36)-'Rent Roll'!#REF!,0)))*'Rent Roll'!$T10)))),"-"),"-")</f>
        <v>-</v>
      </c>
      <c r="CT44" s="227" t="str">
        <f>IF('Commercial Lease'!CT$4='Rent Roll'!$U10,
IF(OR(AND(CT$6&gt;'Rent Roll'!$K10,CT$6&lt;='Rent Roll'!$L10),AND(CT$6&gt;'Rent Roll'!$M24,CT$6&lt;='Rent Roll'!$N24)),
IF('Rent Roll'!$S10='Data Validation'!$D$2,-SUMIF('Monthly Cash Flow'!$F$2:$EG$2,'Commercial Lease'!CT$3,'Monthly Cash Flow'!$F$37:$EG$37)*'Rent Roll'!$T10,
IF('Rent Roll'!$S10='Data Validation'!$D$3,('Rent Roll'!$D10*'Rent Roll'!#REF!)+(MAX(-SUMIF($C$96:$C$98,'Data Validation'!$M$2,'Commercial Lease'!CT$96:CT$98)-'Rent Roll'!$V10,0)*'Rent Roll'!$T10),
IF('Rent Roll'!$S10='Data Validation'!$D$4,'Rent Roll'!$D10*'Rent Roll'!#REF!,
('Rent Roll'!$D10*'Rent Roll'!#REF!)+(SUM((MAX(--SUMIF($D$96:$D$98,'Data Validation'!$M$2,'Commercial Lease'!CT$96:CT$98)-'Rent Roll'!$V10,0)),
(MAX(-SUMIF('Monthly Cash Flow'!$F$2:$EG$2,'Commercial Lease'!CT$3,'Monthly Cash Flow'!$F$25:$EG$25)-'Rent Roll'!#REF!,0)),
(MAX(-SUMIF('Monthly Cash Flow'!$F$2:$EG$2,'Commercial Lease'!CT$3,'Monthly Cash Flow'!$F$26:$EG$36)-'Rent Roll'!#REF!,0)))*'Rent Roll'!$T10)))),"-"),"-")</f>
        <v>-</v>
      </c>
      <c r="CU44" s="227" t="str">
        <f>IF('Commercial Lease'!CU$4='Rent Roll'!$U10,
IF(OR(AND(CU$6&gt;'Rent Roll'!$K10,CU$6&lt;='Rent Roll'!$L10),AND(CU$6&gt;'Rent Roll'!$M24,CU$6&lt;='Rent Roll'!$N24)),
IF('Rent Roll'!$S10='Data Validation'!$D$2,-SUMIF('Monthly Cash Flow'!$F$2:$EG$2,'Commercial Lease'!CU$3,'Monthly Cash Flow'!$F$37:$EG$37)*'Rent Roll'!$T10,
IF('Rent Roll'!$S10='Data Validation'!$D$3,('Rent Roll'!$D10*'Rent Roll'!#REF!)+(MAX(-SUMIF($C$96:$C$98,'Data Validation'!$M$2,'Commercial Lease'!CU$96:CU$98)-'Rent Roll'!$V10,0)*'Rent Roll'!$T10),
IF('Rent Roll'!$S10='Data Validation'!$D$4,'Rent Roll'!$D10*'Rent Roll'!#REF!,
('Rent Roll'!$D10*'Rent Roll'!#REF!)+(SUM((MAX(--SUMIF($D$96:$D$98,'Data Validation'!$M$2,'Commercial Lease'!CU$96:CU$98)-'Rent Roll'!$V10,0)),
(MAX(-SUMIF('Monthly Cash Flow'!$F$2:$EG$2,'Commercial Lease'!CU$3,'Monthly Cash Flow'!$F$25:$EG$25)-'Rent Roll'!#REF!,0)),
(MAX(-SUMIF('Monthly Cash Flow'!$F$2:$EG$2,'Commercial Lease'!CU$3,'Monthly Cash Flow'!$F$26:$EG$36)-'Rent Roll'!#REF!,0)))*'Rent Roll'!$T10)))),"-"),"-")</f>
        <v>-</v>
      </c>
      <c r="CV44" s="227" t="str">
        <f>IF('Commercial Lease'!CV$4='Rent Roll'!$U10,
IF(OR(AND(CV$6&gt;'Rent Roll'!$K10,CV$6&lt;='Rent Roll'!$L10),AND(CV$6&gt;'Rent Roll'!$M24,CV$6&lt;='Rent Roll'!$N24)),
IF('Rent Roll'!$S10='Data Validation'!$D$2,-SUMIF('Monthly Cash Flow'!$F$2:$EG$2,'Commercial Lease'!CV$3,'Monthly Cash Flow'!$F$37:$EG$37)*'Rent Roll'!$T10,
IF('Rent Roll'!$S10='Data Validation'!$D$3,('Rent Roll'!$D10*'Rent Roll'!#REF!)+(MAX(-SUMIF($C$96:$C$98,'Data Validation'!$M$2,'Commercial Lease'!CV$96:CV$98)-'Rent Roll'!$V10,0)*'Rent Roll'!$T10),
IF('Rent Roll'!$S10='Data Validation'!$D$4,'Rent Roll'!$D10*'Rent Roll'!#REF!,
('Rent Roll'!$D10*'Rent Roll'!#REF!)+(SUM((MAX(--SUMIF($D$96:$D$98,'Data Validation'!$M$2,'Commercial Lease'!CV$96:CV$98)-'Rent Roll'!$V10,0)),
(MAX(-SUMIF('Monthly Cash Flow'!$F$2:$EG$2,'Commercial Lease'!CV$3,'Monthly Cash Flow'!$F$25:$EG$25)-'Rent Roll'!#REF!,0)),
(MAX(-SUMIF('Monthly Cash Flow'!$F$2:$EG$2,'Commercial Lease'!CV$3,'Monthly Cash Flow'!$F$26:$EG$36)-'Rent Roll'!#REF!,0)))*'Rent Roll'!$T10)))),"-"),"-")</f>
        <v>-</v>
      </c>
      <c r="CW44" s="227" t="str">
        <f>IF('Commercial Lease'!CW$4='Rent Roll'!$U10,
IF(OR(AND(CW$6&gt;'Rent Roll'!$K10,CW$6&lt;='Rent Roll'!$L10),AND(CW$6&gt;'Rent Roll'!$M24,CW$6&lt;='Rent Roll'!$N24)),
IF('Rent Roll'!$S10='Data Validation'!$D$2,-SUMIF('Monthly Cash Flow'!$F$2:$EG$2,'Commercial Lease'!CW$3,'Monthly Cash Flow'!$F$37:$EG$37)*'Rent Roll'!$T10,
IF('Rent Roll'!$S10='Data Validation'!$D$3,('Rent Roll'!$D10*'Rent Roll'!#REF!)+(MAX(-SUMIF($C$96:$C$98,'Data Validation'!$M$2,'Commercial Lease'!CW$96:CW$98)-'Rent Roll'!$V10,0)*'Rent Roll'!$T10),
IF('Rent Roll'!$S10='Data Validation'!$D$4,'Rent Roll'!$D10*'Rent Roll'!#REF!,
('Rent Roll'!$D10*'Rent Roll'!#REF!)+(SUM((MAX(--SUMIF($D$96:$D$98,'Data Validation'!$M$2,'Commercial Lease'!CW$96:CW$98)-'Rent Roll'!$V10,0)),
(MAX(-SUMIF('Monthly Cash Flow'!$F$2:$EG$2,'Commercial Lease'!CW$3,'Monthly Cash Flow'!$F$25:$EG$25)-'Rent Roll'!#REF!,0)),
(MAX(-SUMIF('Monthly Cash Flow'!$F$2:$EG$2,'Commercial Lease'!CW$3,'Monthly Cash Flow'!$F$26:$EG$36)-'Rent Roll'!#REF!,0)))*'Rent Roll'!$T10)))),"-"),"-")</f>
        <v>-</v>
      </c>
      <c r="CX44" s="227" t="str">
        <f>IF('Commercial Lease'!CX$4='Rent Roll'!$U10,
IF(OR(AND(CX$6&gt;'Rent Roll'!$K10,CX$6&lt;='Rent Roll'!$L10),AND(CX$6&gt;'Rent Roll'!$M24,CX$6&lt;='Rent Roll'!$N24)),
IF('Rent Roll'!$S10='Data Validation'!$D$2,-SUMIF('Monthly Cash Flow'!$F$2:$EG$2,'Commercial Lease'!CX$3,'Monthly Cash Flow'!$F$37:$EG$37)*'Rent Roll'!$T10,
IF('Rent Roll'!$S10='Data Validation'!$D$3,('Rent Roll'!$D10*'Rent Roll'!#REF!)+(MAX(-SUMIF($C$96:$C$98,'Data Validation'!$M$2,'Commercial Lease'!CX$96:CX$98)-'Rent Roll'!$V10,0)*'Rent Roll'!$T10),
IF('Rent Roll'!$S10='Data Validation'!$D$4,'Rent Roll'!$D10*'Rent Roll'!#REF!,
('Rent Roll'!$D10*'Rent Roll'!#REF!)+(SUM((MAX(--SUMIF($D$96:$D$98,'Data Validation'!$M$2,'Commercial Lease'!CX$96:CX$98)-'Rent Roll'!$V10,0)),
(MAX(-SUMIF('Monthly Cash Flow'!$F$2:$EG$2,'Commercial Lease'!CX$3,'Monthly Cash Flow'!$F$25:$EG$25)-'Rent Roll'!#REF!,0)),
(MAX(-SUMIF('Monthly Cash Flow'!$F$2:$EG$2,'Commercial Lease'!CX$3,'Monthly Cash Flow'!$F$26:$EG$36)-'Rent Roll'!#REF!,0)))*'Rent Roll'!$T10)))),"-"),"-")</f>
        <v>-</v>
      </c>
      <c r="CY44" s="227" t="str">
        <f>IF('Commercial Lease'!CY$4='Rent Roll'!$U10,
IF(OR(AND(CY$6&gt;'Rent Roll'!$K10,CY$6&lt;='Rent Roll'!$L10),AND(CY$6&gt;'Rent Roll'!$M24,CY$6&lt;='Rent Roll'!$N24)),
IF('Rent Roll'!$S10='Data Validation'!$D$2,-SUMIF('Monthly Cash Flow'!$F$2:$EG$2,'Commercial Lease'!CY$3,'Monthly Cash Flow'!$F$37:$EG$37)*'Rent Roll'!$T10,
IF('Rent Roll'!$S10='Data Validation'!$D$3,('Rent Roll'!$D10*'Rent Roll'!#REF!)+(MAX(-SUMIF($C$96:$C$98,'Data Validation'!$M$2,'Commercial Lease'!CY$96:CY$98)-'Rent Roll'!$V10,0)*'Rent Roll'!$T10),
IF('Rent Roll'!$S10='Data Validation'!$D$4,'Rent Roll'!$D10*'Rent Roll'!#REF!,
('Rent Roll'!$D10*'Rent Roll'!#REF!)+(SUM((MAX(--SUMIF($D$96:$D$98,'Data Validation'!$M$2,'Commercial Lease'!CY$96:CY$98)-'Rent Roll'!$V10,0)),
(MAX(-SUMIF('Monthly Cash Flow'!$F$2:$EG$2,'Commercial Lease'!CY$3,'Monthly Cash Flow'!$F$25:$EG$25)-'Rent Roll'!#REF!,0)),
(MAX(-SUMIF('Monthly Cash Flow'!$F$2:$EG$2,'Commercial Lease'!CY$3,'Monthly Cash Flow'!$F$26:$EG$36)-'Rent Roll'!#REF!,0)))*'Rent Roll'!$T10)))),"-"),"-")</f>
        <v>-</v>
      </c>
      <c r="CZ44" s="227" t="str">
        <f>IF('Commercial Lease'!CZ$4='Rent Roll'!$U10,
IF(OR(AND(CZ$6&gt;'Rent Roll'!$K10,CZ$6&lt;='Rent Roll'!$L10),AND(CZ$6&gt;'Rent Roll'!$M24,CZ$6&lt;='Rent Roll'!$N24)),
IF('Rent Roll'!$S10='Data Validation'!$D$2,-SUMIF('Monthly Cash Flow'!$F$2:$EG$2,'Commercial Lease'!CZ$3,'Monthly Cash Flow'!$F$37:$EG$37)*'Rent Roll'!$T10,
IF('Rent Roll'!$S10='Data Validation'!$D$3,('Rent Roll'!$D10*'Rent Roll'!#REF!)+(MAX(-SUMIF($C$96:$C$98,'Data Validation'!$M$2,'Commercial Lease'!CZ$96:CZ$98)-'Rent Roll'!$V10,0)*'Rent Roll'!$T10),
IF('Rent Roll'!$S10='Data Validation'!$D$4,'Rent Roll'!$D10*'Rent Roll'!#REF!,
('Rent Roll'!$D10*'Rent Roll'!#REF!)+(SUM((MAX(--SUMIF($D$96:$D$98,'Data Validation'!$M$2,'Commercial Lease'!CZ$96:CZ$98)-'Rent Roll'!$V10,0)),
(MAX(-SUMIF('Monthly Cash Flow'!$F$2:$EG$2,'Commercial Lease'!CZ$3,'Monthly Cash Flow'!$F$25:$EG$25)-'Rent Roll'!#REF!,0)),
(MAX(-SUMIF('Monthly Cash Flow'!$F$2:$EG$2,'Commercial Lease'!CZ$3,'Monthly Cash Flow'!$F$26:$EG$36)-'Rent Roll'!#REF!,0)))*'Rent Roll'!$T10)))),"-"),"-")</f>
        <v>-</v>
      </c>
      <c r="DA44" s="227" t="str">
        <f>IF('Commercial Lease'!DA$4='Rent Roll'!$U10,
IF(OR(AND(DA$6&gt;'Rent Roll'!$K10,DA$6&lt;='Rent Roll'!$L10),AND(DA$6&gt;'Rent Roll'!$M24,DA$6&lt;='Rent Roll'!$N24)),
IF('Rent Roll'!$S10='Data Validation'!$D$2,-SUMIF('Monthly Cash Flow'!$F$2:$EG$2,'Commercial Lease'!DA$3,'Monthly Cash Flow'!$F$37:$EG$37)*'Rent Roll'!$T10,
IF('Rent Roll'!$S10='Data Validation'!$D$3,('Rent Roll'!$D10*'Rent Roll'!#REF!)+(MAX(-SUMIF($C$96:$C$98,'Data Validation'!$M$2,'Commercial Lease'!DA$96:DA$98)-'Rent Roll'!$V10,0)*'Rent Roll'!$T10),
IF('Rent Roll'!$S10='Data Validation'!$D$4,'Rent Roll'!$D10*'Rent Roll'!#REF!,
('Rent Roll'!$D10*'Rent Roll'!#REF!)+(SUM((MAX(--SUMIF($D$96:$D$98,'Data Validation'!$M$2,'Commercial Lease'!DA$96:DA$98)-'Rent Roll'!$V10,0)),
(MAX(-SUMIF('Monthly Cash Flow'!$F$2:$EG$2,'Commercial Lease'!DA$3,'Monthly Cash Flow'!$F$25:$EG$25)-'Rent Roll'!#REF!,0)),
(MAX(-SUMIF('Monthly Cash Flow'!$F$2:$EG$2,'Commercial Lease'!DA$3,'Monthly Cash Flow'!$F$26:$EG$36)-'Rent Roll'!#REF!,0)))*'Rent Roll'!$T10)))),"-"),"-")</f>
        <v>-</v>
      </c>
      <c r="DB44" s="227" t="str">
        <f>IF('Commercial Lease'!DB$4='Rent Roll'!$U10,
IF(OR(AND(DB$6&gt;'Rent Roll'!$K10,DB$6&lt;='Rent Roll'!$L10),AND(DB$6&gt;'Rent Roll'!$M24,DB$6&lt;='Rent Roll'!$N24)),
IF('Rent Roll'!$S10='Data Validation'!$D$2,-SUMIF('Monthly Cash Flow'!$F$2:$EG$2,'Commercial Lease'!DB$3,'Monthly Cash Flow'!$F$37:$EG$37)*'Rent Roll'!$T10,
IF('Rent Roll'!$S10='Data Validation'!$D$3,('Rent Roll'!$D10*'Rent Roll'!#REF!)+(MAX(-SUMIF($C$96:$C$98,'Data Validation'!$M$2,'Commercial Lease'!DB$96:DB$98)-'Rent Roll'!$V10,0)*'Rent Roll'!$T10),
IF('Rent Roll'!$S10='Data Validation'!$D$4,'Rent Roll'!$D10*'Rent Roll'!#REF!,
('Rent Roll'!$D10*'Rent Roll'!#REF!)+(SUM((MAX(--SUMIF($D$96:$D$98,'Data Validation'!$M$2,'Commercial Lease'!DB$96:DB$98)-'Rent Roll'!$V10,0)),
(MAX(-SUMIF('Monthly Cash Flow'!$F$2:$EG$2,'Commercial Lease'!DB$3,'Monthly Cash Flow'!$F$25:$EG$25)-'Rent Roll'!#REF!,0)),
(MAX(-SUMIF('Monthly Cash Flow'!$F$2:$EG$2,'Commercial Lease'!DB$3,'Monthly Cash Flow'!$F$26:$EG$36)-'Rent Roll'!#REF!,0)))*'Rent Roll'!$T10)))),"-"),"-")</f>
        <v>-</v>
      </c>
      <c r="DC44" s="227" t="str">
        <f>IF('Commercial Lease'!DC$4='Rent Roll'!$U10,
IF(OR(AND(DC$6&gt;'Rent Roll'!$K10,DC$6&lt;='Rent Roll'!$L10),AND(DC$6&gt;'Rent Roll'!$M24,DC$6&lt;='Rent Roll'!$N24)),
IF('Rent Roll'!$S10='Data Validation'!$D$2,-SUMIF('Monthly Cash Flow'!$F$2:$EG$2,'Commercial Lease'!DC$3,'Monthly Cash Flow'!$F$37:$EG$37)*'Rent Roll'!$T10,
IF('Rent Roll'!$S10='Data Validation'!$D$3,('Rent Roll'!$D10*'Rent Roll'!#REF!)+(MAX(-SUMIF($C$96:$C$98,'Data Validation'!$M$2,'Commercial Lease'!DC$96:DC$98)-'Rent Roll'!$V10,0)*'Rent Roll'!$T10),
IF('Rent Roll'!$S10='Data Validation'!$D$4,'Rent Roll'!$D10*'Rent Roll'!#REF!,
('Rent Roll'!$D10*'Rent Roll'!#REF!)+(SUM((MAX(--SUMIF($D$96:$D$98,'Data Validation'!$M$2,'Commercial Lease'!DC$96:DC$98)-'Rent Roll'!$V10,0)),
(MAX(-SUMIF('Monthly Cash Flow'!$F$2:$EG$2,'Commercial Lease'!DC$3,'Monthly Cash Flow'!$F$25:$EG$25)-'Rent Roll'!#REF!,0)),
(MAX(-SUMIF('Monthly Cash Flow'!$F$2:$EG$2,'Commercial Lease'!DC$3,'Monthly Cash Flow'!$F$26:$EG$36)-'Rent Roll'!#REF!,0)))*'Rent Roll'!$T10)))),"-"),"-")</f>
        <v>-</v>
      </c>
      <c r="DD44" s="227" t="str">
        <f>IF('Commercial Lease'!DD$4='Rent Roll'!$U10,
IF(OR(AND(DD$6&gt;'Rent Roll'!$K10,DD$6&lt;='Rent Roll'!$L10),AND(DD$6&gt;'Rent Roll'!$M24,DD$6&lt;='Rent Roll'!$N24)),
IF('Rent Roll'!$S10='Data Validation'!$D$2,-SUMIF('Monthly Cash Flow'!$F$2:$EG$2,'Commercial Lease'!DD$3,'Monthly Cash Flow'!$F$37:$EG$37)*'Rent Roll'!$T10,
IF('Rent Roll'!$S10='Data Validation'!$D$3,('Rent Roll'!$D10*'Rent Roll'!#REF!)+(MAX(-SUMIF($C$96:$C$98,'Data Validation'!$M$2,'Commercial Lease'!DD$96:DD$98)-'Rent Roll'!$V10,0)*'Rent Roll'!$T10),
IF('Rent Roll'!$S10='Data Validation'!$D$4,'Rent Roll'!$D10*'Rent Roll'!#REF!,
('Rent Roll'!$D10*'Rent Roll'!#REF!)+(SUM((MAX(--SUMIF($D$96:$D$98,'Data Validation'!$M$2,'Commercial Lease'!DD$96:DD$98)-'Rent Roll'!$V10,0)),
(MAX(-SUMIF('Monthly Cash Flow'!$F$2:$EG$2,'Commercial Lease'!DD$3,'Monthly Cash Flow'!$F$25:$EG$25)-'Rent Roll'!#REF!,0)),
(MAX(-SUMIF('Monthly Cash Flow'!$F$2:$EG$2,'Commercial Lease'!DD$3,'Monthly Cash Flow'!$F$26:$EG$36)-'Rent Roll'!#REF!,0)))*'Rent Roll'!$T10)))),"-"),"-")</f>
        <v>-</v>
      </c>
      <c r="DE44" s="227" t="str">
        <f>IF('Commercial Lease'!DE$4='Rent Roll'!$U10,
IF(OR(AND(DE$6&gt;'Rent Roll'!$K10,DE$6&lt;='Rent Roll'!$L10),AND(DE$6&gt;'Rent Roll'!$M24,DE$6&lt;='Rent Roll'!$N24)),
IF('Rent Roll'!$S10='Data Validation'!$D$2,-SUMIF('Monthly Cash Flow'!$F$2:$EG$2,'Commercial Lease'!DE$3,'Monthly Cash Flow'!$F$37:$EG$37)*'Rent Roll'!$T10,
IF('Rent Roll'!$S10='Data Validation'!$D$3,('Rent Roll'!$D10*'Rent Roll'!#REF!)+(MAX(-SUMIF($C$96:$C$98,'Data Validation'!$M$2,'Commercial Lease'!DE$96:DE$98)-'Rent Roll'!$V10,0)*'Rent Roll'!$T10),
IF('Rent Roll'!$S10='Data Validation'!$D$4,'Rent Roll'!$D10*'Rent Roll'!#REF!,
('Rent Roll'!$D10*'Rent Roll'!#REF!)+(SUM((MAX(--SUMIF($D$96:$D$98,'Data Validation'!$M$2,'Commercial Lease'!DE$96:DE$98)-'Rent Roll'!$V10,0)),
(MAX(-SUMIF('Monthly Cash Flow'!$F$2:$EG$2,'Commercial Lease'!DE$3,'Monthly Cash Flow'!$F$25:$EG$25)-'Rent Roll'!#REF!,0)),
(MAX(-SUMIF('Monthly Cash Flow'!$F$2:$EG$2,'Commercial Lease'!DE$3,'Monthly Cash Flow'!$F$26:$EG$36)-'Rent Roll'!#REF!,0)))*'Rent Roll'!$T10)))),"-"),"-")</f>
        <v>-</v>
      </c>
      <c r="DF44" s="227" t="str">
        <f>IF('Commercial Lease'!DF$4='Rent Roll'!$U10,
IF(OR(AND(DF$6&gt;'Rent Roll'!$K10,DF$6&lt;='Rent Roll'!$L10),AND(DF$6&gt;'Rent Roll'!$M24,DF$6&lt;='Rent Roll'!$N24)),
IF('Rent Roll'!$S10='Data Validation'!$D$2,-SUMIF('Monthly Cash Flow'!$F$2:$EG$2,'Commercial Lease'!DF$3,'Monthly Cash Flow'!$F$37:$EG$37)*'Rent Roll'!$T10,
IF('Rent Roll'!$S10='Data Validation'!$D$3,('Rent Roll'!$D10*'Rent Roll'!#REF!)+(MAX(-SUMIF($C$96:$C$98,'Data Validation'!$M$2,'Commercial Lease'!DF$96:DF$98)-'Rent Roll'!$V10,0)*'Rent Roll'!$T10),
IF('Rent Roll'!$S10='Data Validation'!$D$4,'Rent Roll'!$D10*'Rent Roll'!#REF!,
('Rent Roll'!$D10*'Rent Roll'!#REF!)+(SUM((MAX(--SUMIF($D$96:$D$98,'Data Validation'!$M$2,'Commercial Lease'!DF$96:DF$98)-'Rent Roll'!$V10,0)),
(MAX(-SUMIF('Monthly Cash Flow'!$F$2:$EG$2,'Commercial Lease'!DF$3,'Monthly Cash Flow'!$F$25:$EG$25)-'Rent Roll'!#REF!,0)),
(MAX(-SUMIF('Monthly Cash Flow'!$F$2:$EG$2,'Commercial Lease'!DF$3,'Monthly Cash Flow'!$F$26:$EG$36)-'Rent Roll'!#REF!,0)))*'Rent Roll'!$T10)))),"-"),"-")</f>
        <v>-</v>
      </c>
      <c r="DG44" s="227" t="str">
        <f>IF('Commercial Lease'!DG$4='Rent Roll'!$U10,
IF(OR(AND(DG$6&gt;'Rent Roll'!$K10,DG$6&lt;='Rent Roll'!$L10),AND(DG$6&gt;'Rent Roll'!$M24,DG$6&lt;='Rent Roll'!$N24)),
IF('Rent Roll'!$S10='Data Validation'!$D$2,-SUMIF('Monthly Cash Flow'!$F$2:$EG$2,'Commercial Lease'!DG$3,'Monthly Cash Flow'!$F$37:$EG$37)*'Rent Roll'!$T10,
IF('Rent Roll'!$S10='Data Validation'!$D$3,('Rent Roll'!$D10*'Rent Roll'!#REF!)+(MAX(-SUMIF($C$96:$C$98,'Data Validation'!$M$2,'Commercial Lease'!DG$96:DG$98)-'Rent Roll'!$V10,0)*'Rent Roll'!$T10),
IF('Rent Roll'!$S10='Data Validation'!$D$4,'Rent Roll'!$D10*'Rent Roll'!#REF!,
('Rent Roll'!$D10*'Rent Roll'!#REF!)+(SUM((MAX(--SUMIF($D$96:$D$98,'Data Validation'!$M$2,'Commercial Lease'!DG$96:DG$98)-'Rent Roll'!$V10,0)),
(MAX(-SUMIF('Monthly Cash Flow'!$F$2:$EG$2,'Commercial Lease'!DG$3,'Monthly Cash Flow'!$F$25:$EG$25)-'Rent Roll'!#REF!,0)),
(MAX(-SUMIF('Monthly Cash Flow'!$F$2:$EG$2,'Commercial Lease'!DG$3,'Monthly Cash Flow'!$F$26:$EG$36)-'Rent Roll'!#REF!,0)))*'Rent Roll'!$T10)))),"-"),"-")</f>
        <v>-</v>
      </c>
      <c r="DH44" s="227" t="str">
        <f>IF('Commercial Lease'!DH$4='Rent Roll'!$U10,
IF(OR(AND(DH$6&gt;'Rent Roll'!$K10,DH$6&lt;='Rent Roll'!$L10),AND(DH$6&gt;'Rent Roll'!$M24,DH$6&lt;='Rent Roll'!$N24)),
IF('Rent Roll'!$S10='Data Validation'!$D$2,-SUMIF('Monthly Cash Flow'!$F$2:$EG$2,'Commercial Lease'!DH$3,'Monthly Cash Flow'!$F$37:$EG$37)*'Rent Roll'!$T10,
IF('Rent Roll'!$S10='Data Validation'!$D$3,('Rent Roll'!$D10*'Rent Roll'!#REF!)+(MAX(-SUMIF($C$96:$C$98,'Data Validation'!$M$2,'Commercial Lease'!DH$96:DH$98)-'Rent Roll'!$V10,0)*'Rent Roll'!$T10),
IF('Rent Roll'!$S10='Data Validation'!$D$4,'Rent Roll'!$D10*'Rent Roll'!#REF!,
('Rent Roll'!$D10*'Rent Roll'!#REF!)+(SUM((MAX(--SUMIF($D$96:$D$98,'Data Validation'!$M$2,'Commercial Lease'!DH$96:DH$98)-'Rent Roll'!$V10,0)),
(MAX(-SUMIF('Monthly Cash Flow'!$F$2:$EG$2,'Commercial Lease'!DH$3,'Monthly Cash Flow'!$F$25:$EG$25)-'Rent Roll'!#REF!,0)),
(MAX(-SUMIF('Monthly Cash Flow'!$F$2:$EG$2,'Commercial Lease'!DH$3,'Monthly Cash Flow'!$F$26:$EG$36)-'Rent Roll'!#REF!,0)))*'Rent Roll'!$T10)))),"-"),"-")</f>
        <v>-</v>
      </c>
      <c r="DI44" s="227" t="str">
        <f>IF('Commercial Lease'!DI$4='Rent Roll'!$U10,
IF(OR(AND(DI$6&gt;'Rent Roll'!$K10,DI$6&lt;='Rent Roll'!$L10),AND(DI$6&gt;'Rent Roll'!$M24,DI$6&lt;='Rent Roll'!$N24)),
IF('Rent Roll'!$S10='Data Validation'!$D$2,-SUMIF('Monthly Cash Flow'!$F$2:$EG$2,'Commercial Lease'!DI$3,'Monthly Cash Flow'!$F$37:$EG$37)*'Rent Roll'!$T10,
IF('Rent Roll'!$S10='Data Validation'!$D$3,('Rent Roll'!$D10*'Rent Roll'!#REF!)+(MAX(-SUMIF($C$96:$C$98,'Data Validation'!$M$2,'Commercial Lease'!DI$96:DI$98)-'Rent Roll'!$V10,0)*'Rent Roll'!$T10),
IF('Rent Roll'!$S10='Data Validation'!$D$4,'Rent Roll'!$D10*'Rent Roll'!#REF!,
('Rent Roll'!$D10*'Rent Roll'!#REF!)+(SUM((MAX(--SUMIF($D$96:$D$98,'Data Validation'!$M$2,'Commercial Lease'!DI$96:DI$98)-'Rent Roll'!$V10,0)),
(MAX(-SUMIF('Monthly Cash Flow'!$F$2:$EG$2,'Commercial Lease'!DI$3,'Monthly Cash Flow'!$F$25:$EG$25)-'Rent Roll'!#REF!,0)),
(MAX(-SUMIF('Monthly Cash Flow'!$F$2:$EG$2,'Commercial Lease'!DI$3,'Monthly Cash Flow'!$F$26:$EG$36)-'Rent Roll'!#REF!,0)))*'Rent Roll'!$T10)))),"-"),"-")</f>
        <v>-</v>
      </c>
      <c r="DJ44" s="227" t="str">
        <f>IF('Commercial Lease'!DJ$4='Rent Roll'!$U10,
IF(OR(AND(DJ$6&gt;'Rent Roll'!$K10,DJ$6&lt;='Rent Roll'!$L10),AND(DJ$6&gt;'Rent Roll'!$M24,DJ$6&lt;='Rent Roll'!$N24)),
IF('Rent Roll'!$S10='Data Validation'!$D$2,-SUMIF('Monthly Cash Flow'!$F$2:$EG$2,'Commercial Lease'!DJ$3,'Monthly Cash Flow'!$F$37:$EG$37)*'Rent Roll'!$T10,
IF('Rent Roll'!$S10='Data Validation'!$D$3,('Rent Roll'!$D10*'Rent Roll'!#REF!)+(MAX(-SUMIF($C$96:$C$98,'Data Validation'!$M$2,'Commercial Lease'!DJ$96:DJ$98)-'Rent Roll'!$V10,0)*'Rent Roll'!$T10),
IF('Rent Roll'!$S10='Data Validation'!$D$4,'Rent Roll'!$D10*'Rent Roll'!#REF!,
('Rent Roll'!$D10*'Rent Roll'!#REF!)+(SUM((MAX(--SUMIF($D$96:$D$98,'Data Validation'!$M$2,'Commercial Lease'!DJ$96:DJ$98)-'Rent Roll'!$V10,0)),
(MAX(-SUMIF('Monthly Cash Flow'!$F$2:$EG$2,'Commercial Lease'!DJ$3,'Monthly Cash Flow'!$F$25:$EG$25)-'Rent Roll'!#REF!,0)),
(MAX(-SUMIF('Monthly Cash Flow'!$F$2:$EG$2,'Commercial Lease'!DJ$3,'Monthly Cash Flow'!$F$26:$EG$36)-'Rent Roll'!#REF!,0)))*'Rent Roll'!$T10)))),"-"),"-")</f>
        <v>-</v>
      </c>
      <c r="DK44" s="227" t="str">
        <f>IF('Commercial Lease'!DK$4='Rent Roll'!$U10,
IF(OR(AND(DK$6&gt;'Rent Roll'!$K10,DK$6&lt;='Rent Roll'!$L10),AND(DK$6&gt;'Rent Roll'!$M24,DK$6&lt;='Rent Roll'!$N24)),
IF('Rent Roll'!$S10='Data Validation'!$D$2,-SUMIF('Monthly Cash Flow'!$F$2:$EG$2,'Commercial Lease'!DK$3,'Monthly Cash Flow'!$F$37:$EG$37)*'Rent Roll'!$T10,
IF('Rent Roll'!$S10='Data Validation'!$D$3,('Rent Roll'!$D10*'Rent Roll'!#REF!)+(MAX(-SUMIF($C$96:$C$98,'Data Validation'!$M$2,'Commercial Lease'!DK$96:DK$98)-'Rent Roll'!$V10,0)*'Rent Roll'!$T10),
IF('Rent Roll'!$S10='Data Validation'!$D$4,'Rent Roll'!$D10*'Rent Roll'!#REF!,
('Rent Roll'!$D10*'Rent Roll'!#REF!)+(SUM((MAX(--SUMIF($D$96:$D$98,'Data Validation'!$M$2,'Commercial Lease'!DK$96:DK$98)-'Rent Roll'!$V10,0)),
(MAX(-SUMIF('Monthly Cash Flow'!$F$2:$EG$2,'Commercial Lease'!DK$3,'Monthly Cash Flow'!$F$25:$EG$25)-'Rent Roll'!#REF!,0)),
(MAX(-SUMIF('Monthly Cash Flow'!$F$2:$EG$2,'Commercial Lease'!DK$3,'Monthly Cash Flow'!$F$26:$EG$36)-'Rent Roll'!#REF!,0)))*'Rent Roll'!$T10)))),"-"),"-")</f>
        <v>-</v>
      </c>
      <c r="DL44" s="227" t="str">
        <f>IF('Commercial Lease'!DL$4='Rent Roll'!$U10,
IF(OR(AND(DL$6&gt;'Rent Roll'!$K10,DL$6&lt;='Rent Roll'!$L10),AND(DL$6&gt;'Rent Roll'!$M24,DL$6&lt;='Rent Roll'!$N24)),
IF('Rent Roll'!$S10='Data Validation'!$D$2,-SUMIF('Monthly Cash Flow'!$F$2:$EG$2,'Commercial Lease'!DL$3,'Monthly Cash Flow'!$F$37:$EG$37)*'Rent Roll'!$T10,
IF('Rent Roll'!$S10='Data Validation'!$D$3,('Rent Roll'!$D10*'Rent Roll'!#REF!)+(MAX(-SUMIF($C$96:$C$98,'Data Validation'!$M$2,'Commercial Lease'!DL$96:DL$98)-'Rent Roll'!$V10,0)*'Rent Roll'!$T10),
IF('Rent Roll'!$S10='Data Validation'!$D$4,'Rent Roll'!$D10*'Rent Roll'!#REF!,
('Rent Roll'!$D10*'Rent Roll'!#REF!)+(SUM((MAX(--SUMIF($D$96:$D$98,'Data Validation'!$M$2,'Commercial Lease'!DL$96:DL$98)-'Rent Roll'!$V10,0)),
(MAX(-SUMIF('Monthly Cash Flow'!$F$2:$EG$2,'Commercial Lease'!DL$3,'Monthly Cash Flow'!$F$25:$EG$25)-'Rent Roll'!#REF!,0)),
(MAX(-SUMIF('Monthly Cash Flow'!$F$2:$EG$2,'Commercial Lease'!DL$3,'Monthly Cash Flow'!$F$26:$EG$36)-'Rent Roll'!#REF!,0)))*'Rent Roll'!$T10)))),"-"),"-")</f>
        <v>-</v>
      </c>
      <c r="DM44" s="227" t="str">
        <f>IF('Commercial Lease'!DM$4='Rent Roll'!$U10,
IF(OR(AND(DM$6&gt;'Rent Roll'!$K10,DM$6&lt;='Rent Roll'!$L10),AND(DM$6&gt;'Rent Roll'!$M24,DM$6&lt;='Rent Roll'!$N24)),
IF('Rent Roll'!$S10='Data Validation'!$D$2,-SUMIF('Monthly Cash Flow'!$F$2:$EG$2,'Commercial Lease'!DM$3,'Monthly Cash Flow'!$F$37:$EG$37)*'Rent Roll'!$T10,
IF('Rent Roll'!$S10='Data Validation'!$D$3,('Rent Roll'!$D10*'Rent Roll'!#REF!)+(MAX(-SUMIF($C$96:$C$98,'Data Validation'!$M$2,'Commercial Lease'!DM$96:DM$98)-'Rent Roll'!$V10,0)*'Rent Roll'!$T10),
IF('Rent Roll'!$S10='Data Validation'!$D$4,'Rent Roll'!$D10*'Rent Roll'!#REF!,
('Rent Roll'!$D10*'Rent Roll'!#REF!)+(SUM((MAX(--SUMIF($D$96:$D$98,'Data Validation'!$M$2,'Commercial Lease'!DM$96:DM$98)-'Rent Roll'!$V10,0)),
(MAX(-SUMIF('Monthly Cash Flow'!$F$2:$EG$2,'Commercial Lease'!DM$3,'Monthly Cash Flow'!$F$25:$EG$25)-'Rent Roll'!#REF!,0)),
(MAX(-SUMIF('Monthly Cash Flow'!$F$2:$EG$2,'Commercial Lease'!DM$3,'Monthly Cash Flow'!$F$26:$EG$36)-'Rent Roll'!#REF!,0)))*'Rent Roll'!$T10)))),"-"),"-")</f>
        <v>-</v>
      </c>
      <c r="DN44" s="227" t="str">
        <f>IF('Commercial Lease'!DN$4='Rent Roll'!$U10,
IF(OR(AND(DN$6&gt;'Rent Roll'!$K10,DN$6&lt;='Rent Roll'!$L10),AND(DN$6&gt;'Rent Roll'!$M24,DN$6&lt;='Rent Roll'!$N24)),
IF('Rent Roll'!$S10='Data Validation'!$D$2,-SUMIF('Monthly Cash Flow'!$F$2:$EG$2,'Commercial Lease'!DN$3,'Monthly Cash Flow'!$F$37:$EG$37)*'Rent Roll'!$T10,
IF('Rent Roll'!$S10='Data Validation'!$D$3,('Rent Roll'!$D10*'Rent Roll'!#REF!)+(MAX(-SUMIF($C$96:$C$98,'Data Validation'!$M$2,'Commercial Lease'!DN$96:DN$98)-'Rent Roll'!$V10,0)*'Rent Roll'!$T10),
IF('Rent Roll'!$S10='Data Validation'!$D$4,'Rent Roll'!$D10*'Rent Roll'!#REF!,
('Rent Roll'!$D10*'Rent Roll'!#REF!)+(SUM((MAX(--SUMIF($D$96:$D$98,'Data Validation'!$M$2,'Commercial Lease'!DN$96:DN$98)-'Rent Roll'!$V10,0)),
(MAX(-SUMIF('Monthly Cash Flow'!$F$2:$EG$2,'Commercial Lease'!DN$3,'Monthly Cash Flow'!$F$25:$EG$25)-'Rent Roll'!#REF!,0)),
(MAX(-SUMIF('Monthly Cash Flow'!$F$2:$EG$2,'Commercial Lease'!DN$3,'Monthly Cash Flow'!$F$26:$EG$36)-'Rent Roll'!#REF!,0)))*'Rent Roll'!$T10)))),"-"),"-")</f>
        <v>-</v>
      </c>
      <c r="DO44" s="227" t="str">
        <f>IF('Commercial Lease'!DO$4='Rent Roll'!$U10,
IF(OR(AND(DO$6&gt;'Rent Roll'!$K10,DO$6&lt;='Rent Roll'!$L10),AND(DO$6&gt;'Rent Roll'!$M24,DO$6&lt;='Rent Roll'!$N24)),
IF('Rent Roll'!$S10='Data Validation'!$D$2,-SUMIF('Monthly Cash Flow'!$F$2:$EG$2,'Commercial Lease'!DO$3,'Monthly Cash Flow'!$F$37:$EG$37)*'Rent Roll'!$T10,
IF('Rent Roll'!$S10='Data Validation'!$D$3,('Rent Roll'!$D10*'Rent Roll'!#REF!)+(MAX(-SUMIF($C$96:$C$98,'Data Validation'!$M$2,'Commercial Lease'!DO$96:DO$98)-'Rent Roll'!$V10,0)*'Rent Roll'!$T10),
IF('Rent Roll'!$S10='Data Validation'!$D$4,'Rent Roll'!$D10*'Rent Roll'!#REF!,
('Rent Roll'!$D10*'Rent Roll'!#REF!)+(SUM((MAX(--SUMIF($D$96:$D$98,'Data Validation'!$M$2,'Commercial Lease'!DO$96:DO$98)-'Rent Roll'!$V10,0)),
(MAX(-SUMIF('Monthly Cash Flow'!$F$2:$EG$2,'Commercial Lease'!DO$3,'Monthly Cash Flow'!$F$25:$EG$25)-'Rent Roll'!#REF!,0)),
(MAX(-SUMIF('Monthly Cash Flow'!$F$2:$EG$2,'Commercial Lease'!DO$3,'Monthly Cash Flow'!$F$26:$EG$36)-'Rent Roll'!#REF!,0)))*'Rent Roll'!$T10)))),"-"),"-")</f>
        <v>-</v>
      </c>
      <c r="DP44" s="227" t="str">
        <f>IF('Commercial Lease'!DP$4='Rent Roll'!$U10,
IF(OR(AND(DP$6&gt;'Rent Roll'!$K10,DP$6&lt;='Rent Roll'!$L10),AND(DP$6&gt;'Rent Roll'!$M24,DP$6&lt;='Rent Roll'!$N24)),
IF('Rent Roll'!$S10='Data Validation'!$D$2,-SUMIF('Monthly Cash Flow'!$F$2:$EG$2,'Commercial Lease'!DP$3,'Monthly Cash Flow'!$F$37:$EG$37)*'Rent Roll'!$T10,
IF('Rent Roll'!$S10='Data Validation'!$D$3,('Rent Roll'!$D10*'Rent Roll'!#REF!)+(MAX(-SUMIF($C$96:$C$98,'Data Validation'!$M$2,'Commercial Lease'!DP$96:DP$98)-'Rent Roll'!$V10,0)*'Rent Roll'!$T10),
IF('Rent Roll'!$S10='Data Validation'!$D$4,'Rent Roll'!$D10*'Rent Roll'!#REF!,
('Rent Roll'!$D10*'Rent Roll'!#REF!)+(SUM((MAX(--SUMIF($D$96:$D$98,'Data Validation'!$M$2,'Commercial Lease'!DP$96:DP$98)-'Rent Roll'!$V10,0)),
(MAX(-SUMIF('Monthly Cash Flow'!$F$2:$EG$2,'Commercial Lease'!DP$3,'Monthly Cash Flow'!$F$25:$EG$25)-'Rent Roll'!#REF!,0)),
(MAX(-SUMIF('Monthly Cash Flow'!$F$2:$EG$2,'Commercial Lease'!DP$3,'Monthly Cash Flow'!$F$26:$EG$36)-'Rent Roll'!#REF!,0)))*'Rent Roll'!$T10)))),"-"),"-")</f>
        <v>-</v>
      </c>
      <c r="DQ44" s="227" t="str">
        <f>IF('Commercial Lease'!DQ$4='Rent Roll'!$U10,
IF(OR(AND(DQ$6&gt;'Rent Roll'!$K10,DQ$6&lt;='Rent Roll'!$L10),AND(DQ$6&gt;'Rent Roll'!$M24,DQ$6&lt;='Rent Roll'!$N24)),
IF('Rent Roll'!$S10='Data Validation'!$D$2,-SUMIF('Monthly Cash Flow'!$F$2:$EG$2,'Commercial Lease'!DQ$3,'Monthly Cash Flow'!$F$37:$EG$37)*'Rent Roll'!$T10,
IF('Rent Roll'!$S10='Data Validation'!$D$3,('Rent Roll'!$D10*'Rent Roll'!#REF!)+(MAX(-SUMIF($C$96:$C$98,'Data Validation'!$M$2,'Commercial Lease'!DQ$96:DQ$98)-'Rent Roll'!$V10,0)*'Rent Roll'!$T10),
IF('Rent Roll'!$S10='Data Validation'!$D$4,'Rent Roll'!$D10*'Rent Roll'!#REF!,
('Rent Roll'!$D10*'Rent Roll'!#REF!)+(SUM((MAX(--SUMIF($D$96:$D$98,'Data Validation'!$M$2,'Commercial Lease'!DQ$96:DQ$98)-'Rent Roll'!$V10,0)),
(MAX(-SUMIF('Monthly Cash Flow'!$F$2:$EG$2,'Commercial Lease'!DQ$3,'Monthly Cash Flow'!$F$25:$EG$25)-'Rent Roll'!#REF!,0)),
(MAX(-SUMIF('Monthly Cash Flow'!$F$2:$EG$2,'Commercial Lease'!DQ$3,'Monthly Cash Flow'!$F$26:$EG$36)-'Rent Roll'!#REF!,0)))*'Rent Roll'!$T10)))),"-"),"-")</f>
        <v>-</v>
      </c>
      <c r="DR44" s="227" t="str">
        <f>IF('Commercial Lease'!DR$4='Rent Roll'!$U10,
IF(OR(AND(DR$6&gt;'Rent Roll'!$K10,DR$6&lt;='Rent Roll'!$L10),AND(DR$6&gt;'Rent Roll'!$M24,DR$6&lt;='Rent Roll'!$N24)),
IF('Rent Roll'!$S10='Data Validation'!$D$2,-SUMIF('Monthly Cash Flow'!$F$2:$EG$2,'Commercial Lease'!DR$3,'Monthly Cash Flow'!$F$37:$EG$37)*'Rent Roll'!$T10,
IF('Rent Roll'!$S10='Data Validation'!$D$3,('Rent Roll'!$D10*'Rent Roll'!#REF!)+(MAX(-SUMIF($C$96:$C$98,'Data Validation'!$M$2,'Commercial Lease'!DR$96:DR$98)-'Rent Roll'!$V10,0)*'Rent Roll'!$T10),
IF('Rent Roll'!$S10='Data Validation'!$D$4,'Rent Roll'!$D10*'Rent Roll'!#REF!,
('Rent Roll'!$D10*'Rent Roll'!#REF!)+(SUM((MAX(--SUMIF($D$96:$D$98,'Data Validation'!$M$2,'Commercial Lease'!DR$96:DR$98)-'Rent Roll'!$V10,0)),
(MAX(-SUMIF('Monthly Cash Flow'!$F$2:$EG$2,'Commercial Lease'!DR$3,'Monthly Cash Flow'!$F$25:$EG$25)-'Rent Roll'!#REF!,0)),
(MAX(-SUMIF('Monthly Cash Flow'!$F$2:$EG$2,'Commercial Lease'!DR$3,'Monthly Cash Flow'!$F$26:$EG$36)-'Rent Roll'!#REF!,0)))*'Rent Roll'!$T10)))),"-"),"-")</f>
        <v>-</v>
      </c>
      <c r="DS44" s="227" t="str">
        <f>IF('Commercial Lease'!DS$4='Rent Roll'!$U10,
IF(OR(AND(DS$6&gt;'Rent Roll'!$K10,DS$6&lt;='Rent Roll'!$L10),AND(DS$6&gt;'Rent Roll'!$M24,DS$6&lt;='Rent Roll'!$N24)),
IF('Rent Roll'!$S10='Data Validation'!$D$2,-SUMIF('Monthly Cash Flow'!$F$2:$EG$2,'Commercial Lease'!DS$3,'Monthly Cash Flow'!$F$37:$EG$37)*'Rent Roll'!$T10,
IF('Rent Roll'!$S10='Data Validation'!$D$3,('Rent Roll'!$D10*'Rent Roll'!#REF!)+(MAX(-SUMIF($C$96:$C$98,'Data Validation'!$M$2,'Commercial Lease'!DS$96:DS$98)-'Rent Roll'!$V10,0)*'Rent Roll'!$T10),
IF('Rent Roll'!$S10='Data Validation'!$D$4,'Rent Roll'!$D10*'Rent Roll'!#REF!,
('Rent Roll'!$D10*'Rent Roll'!#REF!)+(SUM((MAX(--SUMIF($D$96:$D$98,'Data Validation'!$M$2,'Commercial Lease'!DS$96:DS$98)-'Rent Roll'!$V10,0)),
(MAX(-SUMIF('Monthly Cash Flow'!$F$2:$EG$2,'Commercial Lease'!DS$3,'Monthly Cash Flow'!$F$25:$EG$25)-'Rent Roll'!#REF!,0)),
(MAX(-SUMIF('Monthly Cash Flow'!$F$2:$EG$2,'Commercial Lease'!DS$3,'Monthly Cash Flow'!$F$26:$EG$36)-'Rent Roll'!#REF!,0)))*'Rent Roll'!$T10)))),"-"),"-")</f>
        <v>-</v>
      </c>
      <c r="DT44" s="227" t="str">
        <f>IF('Commercial Lease'!DT$4='Rent Roll'!$U10,
IF(OR(AND(DT$6&gt;'Rent Roll'!$K10,DT$6&lt;='Rent Roll'!$L10),AND(DT$6&gt;'Rent Roll'!$M24,DT$6&lt;='Rent Roll'!$N24)),
IF('Rent Roll'!$S10='Data Validation'!$D$2,-SUMIF('Monthly Cash Flow'!$F$2:$EG$2,'Commercial Lease'!DT$3,'Monthly Cash Flow'!$F$37:$EG$37)*'Rent Roll'!$T10,
IF('Rent Roll'!$S10='Data Validation'!$D$3,('Rent Roll'!$D10*'Rent Roll'!#REF!)+(MAX(-SUMIF($C$96:$C$98,'Data Validation'!$M$2,'Commercial Lease'!DT$96:DT$98)-'Rent Roll'!$V10,0)*'Rent Roll'!$T10),
IF('Rent Roll'!$S10='Data Validation'!$D$4,'Rent Roll'!$D10*'Rent Roll'!#REF!,
('Rent Roll'!$D10*'Rent Roll'!#REF!)+(SUM((MAX(--SUMIF($D$96:$D$98,'Data Validation'!$M$2,'Commercial Lease'!DT$96:DT$98)-'Rent Roll'!$V10,0)),
(MAX(-SUMIF('Monthly Cash Flow'!$F$2:$EG$2,'Commercial Lease'!DT$3,'Monthly Cash Flow'!$F$25:$EG$25)-'Rent Roll'!#REF!,0)),
(MAX(-SUMIF('Monthly Cash Flow'!$F$2:$EG$2,'Commercial Lease'!DT$3,'Monthly Cash Flow'!$F$26:$EG$36)-'Rent Roll'!#REF!,0)))*'Rent Roll'!$T10)))),"-"),"-")</f>
        <v>-</v>
      </c>
      <c r="DU44" s="227" t="str">
        <f>IF('Commercial Lease'!DU$4='Rent Roll'!$U10,
IF(OR(AND(DU$6&gt;'Rent Roll'!$K10,DU$6&lt;='Rent Roll'!$L10),AND(DU$6&gt;'Rent Roll'!$M24,DU$6&lt;='Rent Roll'!$N24)),
IF('Rent Roll'!$S10='Data Validation'!$D$2,-SUMIF('Monthly Cash Flow'!$F$2:$EG$2,'Commercial Lease'!DU$3,'Monthly Cash Flow'!$F$37:$EG$37)*'Rent Roll'!$T10,
IF('Rent Roll'!$S10='Data Validation'!$D$3,('Rent Roll'!$D10*'Rent Roll'!#REF!)+(MAX(-SUMIF($C$96:$C$98,'Data Validation'!$M$2,'Commercial Lease'!DU$96:DU$98)-'Rent Roll'!$V10,0)*'Rent Roll'!$T10),
IF('Rent Roll'!$S10='Data Validation'!$D$4,'Rent Roll'!$D10*'Rent Roll'!#REF!,
('Rent Roll'!$D10*'Rent Roll'!#REF!)+(SUM((MAX(--SUMIF($D$96:$D$98,'Data Validation'!$M$2,'Commercial Lease'!DU$96:DU$98)-'Rent Roll'!$V10,0)),
(MAX(-SUMIF('Monthly Cash Flow'!$F$2:$EG$2,'Commercial Lease'!DU$3,'Monthly Cash Flow'!$F$25:$EG$25)-'Rent Roll'!#REF!,0)),
(MAX(-SUMIF('Monthly Cash Flow'!$F$2:$EG$2,'Commercial Lease'!DU$3,'Monthly Cash Flow'!$F$26:$EG$36)-'Rent Roll'!#REF!,0)))*'Rent Roll'!$T10)))),"-"),"-")</f>
        <v>-</v>
      </c>
      <c r="DV44" s="227" t="str">
        <f>IF('Commercial Lease'!DV$4='Rent Roll'!$U10,
IF(OR(AND(DV$6&gt;'Rent Roll'!$K10,DV$6&lt;='Rent Roll'!$L10),AND(DV$6&gt;'Rent Roll'!$M24,DV$6&lt;='Rent Roll'!$N24)),
IF('Rent Roll'!$S10='Data Validation'!$D$2,-SUMIF('Monthly Cash Flow'!$F$2:$EG$2,'Commercial Lease'!DV$3,'Monthly Cash Flow'!$F$37:$EG$37)*'Rent Roll'!$T10,
IF('Rent Roll'!$S10='Data Validation'!$D$3,('Rent Roll'!$D10*'Rent Roll'!#REF!)+(MAX(-SUMIF($C$96:$C$98,'Data Validation'!$M$2,'Commercial Lease'!DV$96:DV$98)-'Rent Roll'!$V10,0)*'Rent Roll'!$T10),
IF('Rent Roll'!$S10='Data Validation'!$D$4,'Rent Roll'!$D10*'Rent Roll'!#REF!,
('Rent Roll'!$D10*'Rent Roll'!#REF!)+(SUM((MAX(--SUMIF($D$96:$D$98,'Data Validation'!$M$2,'Commercial Lease'!DV$96:DV$98)-'Rent Roll'!$V10,0)),
(MAX(-SUMIF('Monthly Cash Flow'!$F$2:$EG$2,'Commercial Lease'!DV$3,'Monthly Cash Flow'!$F$25:$EG$25)-'Rent Roll'!#REF!,0)),
(MAX(-SUMIF('Monthly Cash Flow'!$F$2:$EG$2,'Commercial Lease'!DV$3,'Monthly Cash Flow'!$F$26:$EG$36)-'Rent Roll'!#REF!,0)))*'Rent Roll'!$T10)))),"-"),"-")</f>
        <v>-</v>
      </c>
      <c r="DW44" s="227" t="str">
        <f>IF('Commercial Lease'!DW$4='Rent Roll'!$U10,
IF(OR(AND(DW$6&gt;'Rent Roll'!$K10,DW$6&lt;='Rent Roll'!$L10),AND(DW$6&gt;'Rent Roll'!$M24,DW$6&lt;='Rent Roll'!$N24)),
IF('Rent Roll'!$S10='Data Validation'!$D$2,-SUMIF('Monthly Cash Flow'!$F$2:$EG$2,'Commercial Lease'!DW$3,'Monthly Cash Flow'!$F$37:$EG$37)*'Rent Roll'!$T10,
IF('Rent Roll'!$S10='Data Validation'!$D$3,('Rent Roll'!$D10*'Rent Roll'!#REF!)+(MAX(-SUMIF($C$96:$C$98,'Data Validation'!$M$2,'Commercial Lease'!DW$96:DW$98)-'Rent Roll'!$V10,0)*'Rent Roll'!$T10),
IF('Rent Roll'!$S10='Data Validation'!$D$4,'Rent Roll'!$D10*'Rent Roll'!#REF!,
('Rent Roll'!$D10*'Rent Roll'!#REF!)+(SUM((MAX(--SUMIF($D$96:$D$98,'Data Validation'!$M$2,'Commercial Lease'!DW$96:DW$98)-'Rent Roll'!$V10,0)),
(MAX(-SUMIF('Monthly Cash Flow'!$F$2:$EG$2,'Commercial Lease'!DW$3,'Monthly Cash Flow'!$F$25:$EG$25)-'Rent Roll'!#REF!,0)),
(MAX(-SUMIF('Monthly Cash Flow'!$F$2:$EG$2,'Commercial Lease'!DW$3,'Monthly Cash Flow'!$F$26:$EG$36)-'Rent Roll'!#REF!,0)))*'Rent Roll'!$T10)))),"-"),"-")</f>
        <v>-</v>
      </c>
      <c r="DX44" s="227" t="str">
        <f>IF('Commercial Lease'!DX$4='Rent Roll'!$U10,
IF(OR(AND(DX$6&gt;'Rent Roll'!$K10,DX$6&lt;='Rent Roll'!$L10),AND(DX$6&gt;'Rent Roll'!$M24,DX$6&lt;='Rent Roll'!$N24)),
IF('Rent Roll'!$S10='Data Validation'!$D$2,-SUMIF('Monthly Cash Flow'!$F$2:$EG$2,'Commercial Lease'!DX$3,'Monthly Cash Flow'!$F$37:$EG$37)*'Rent Roll'!$T10,
IF('Rent Roll'!$S10='Data Validation'!$D$3,('Rent Roll'!$D10*'Rent Roll'!#REF!)+(MAX(-SUMIF($C$96:$C$98,'Data Validation'!$M$2,'Commercial Lease'!DX$96:DX$98)-'Rent Roll'!$V10,0)*'Rent Roll'!$T10),
IF('Rent Roll'!$S10='Data Validation'!$D$4,'Rent Roll'!$D10*'Rent Roll'!#REF!,
('Rent Roll'!$D10*'Rent Roll'!#REF!)+(SUM((MAX(--SUMIF($D$96:$D$98,'Data Validation'!$M$2,'Commercial Lease'!DX$96:DX$98)-'Rent Roll'!$V10,0)),
(MAX(-SUMIF('Monthly Cash Flow'!$F$2:$EG$2,'Commercial Lease'!DX$3,'Monthly Cash Flow'!$F$25:$EG$25)-'Rent Roll'!#REF!,0)),
(MAX(-SUMIF('Monthly Cash Flow'!$F$2:$EG$2,'Commercial Lease'!DX$3,'Monthly Cash Flow'!$F$26:$EG$36)-'Rent Roll'!#REF!,0)))*'Rent Roll'!$T10)))),"-"),"-")</f>
        <v>-</v>
      </c>
      <c r="DY44" s="227" t="str">
        <f>IF('Commercial Lease'!DY$4='Rent Roll'!$U10,
IF(OR(AND(DY$6&gt;'Rent Roll'!$K10,DY$6&lt;='Rent Roll'!$L10),AND(DY$6&gt;'Rent Roll'!$M24,DY$6&lt;='Rent Roll'!$N24)),
IF('Rent Roll'!$S10='Data Validation'!$D$2,-SUMIF('Monthly Cash Flow'!$F$2:$EG$2,'Commercial Lease'!DY$3,'Monthly Cash Flow'!$F$37:$EG$37)*'Rent Roll'!$T10,
IF('Rent Roll'!$S10='Data Validation'!$D$3,('Rent Roll'!$D10*'Rent Roll'!#REF!)+(MAX(-SUMIF($C$96:$C$98,'Data Validation'!$M$2,'Commercial Lease'!DY$96:DY$98)-'Rent Roll'!$V10,0)*'Rent Roll'!$T10),
IF('Rent Roll'!$S10='Data Validation'!$D$4,'Rent Roll'!$D10*'Rent Roll'!#REF!,
('Rent Roll'!$D10*'Rent Roll'!#REF!)+(SUM((MAX(--SUMIF($D$96:$D$98,'Data Validation'!$M$2,'Commercial Lease'!DY$96:DY$98)-'Rent Roll'!$V10,0)),
(MAX(-SUMIF('Monthly Cash Flow'!$F$2:$EG$2,'Commercial Lease'!DY$3,'Monthly Cash Flow'!$F$25:$EG$25)-'Rent Roll'!#REF!,0)),
(MAX(-SUMIF('Monthly Cash Flow'!$F$2:$EG$2,'Commercial Lease'!DY$3,'Monthly Cash Flow'!$F$26:$EG$36)-'Rent Roll'!#REF!,0)))*'Rent Roll'!$T10)))),"-"),"-")</f>
        <v>-</v>
      </c>
      <c r="DZ44" s="227" t="str">
        <f>IF('Commercial Lease'!DZ$4='Rent Roll'!$U10,
IF(OR(AND(DZ$6&gt;'Rent Roll'!$K10,DZ$6&lt;='Rent Roll'!$L10),AND(DZ$6&gt;'Rent Roll'!$M24,DZ$6&lt;='Rent Roll'!$N24)),
IF('Rent Roll'!$S10='Data Validation'!$D$2,-SUMIF('Monthly Cash Flow'!$F$2:$EG$2,'Commercial Lease'!DZ$3,'Monthly Cash Flow'!$F$37:$EG$37)*'Rent Roll'!$T10,
IF('Rent Roll'!$S10='Data Validation'!$D$3,('Rent Roll'!$D10*'Rent Roll'!#REF!)+(MAX(-SUMIF($C$96:$C$98,'Data Validation'!$M$2,'Commercial Lease'!DZ$96:DZ$98)-'Rent Roll'!$V10,0)*'Rent Roll'!$T10),
IF('Rent Roll'!$S10='Data Validation'!$D$4,'Rent Roll'!$D10*'Rent Roll'!#REF!,
('Rent Roll'!$D10*'Rent Roll'!#REF!)+(SUM((MAX(--SUMIF($D$96:$D$98,'Data Validation'!$M$2,'Commercial Lease'!DZ$96:DZ$98)-'Rent Roll'!$V10,0)),
(MAX(-SUMIF('Monthly Cash Flow'!$F$2:$EG$2,'Commercial Lease'!DZ$3,'Monthly Cash Flow'!$F$25:$EG$25)-'Rent Roll'!#REF!,0)),
(MAX(-SUMIF('Monthly Cash Flow'!$F$2:$EG$2,'Commercial Lease'!DZ$3,'Monthly Cash Flow'!$F$26:$EG$36)-'Rent Roll'!#REF!,0)))*'Rent Roll'!$T10)))),"-"),"-")</f>
        <v>-</v>
      </c>
      <c r="EA44" s="227" t="str">
        <f>IF('Commercial Lease'!EA$4='Rent Roll'!$U10,
IF(OR(AND(EA$6&gt;'Rent Roll'!$K10,EA$6&lt;='Rent Roll'!$L10),AND(EA$6&gt;'Rent Roll'!$M24,EA$6&lt;='Rent Roll'!$N24)),
IF('Rent Roll'!$S10='Data Validation'!$D$2,-SUMIF('Monthly Cash Flow'!$F$2:$EG$2,'Commercial Lease'!EA$3,'Monthly Cash Flow'!$F$37:$EG$37)*'Rent Roll'!$T10,
IF('Rent Roll'!$S10='Data Validation'!$D$3,('Rent Roll'!$D10*'Rent Roll'!#REF!)+(MAX(-SUMIF($C$96:$C$98,'Data Validation'!$M$2,'Commercial Lease'!EA$96:EA$98)-'Rent Roll'!$V10,0)*'Rent Roll'!$T10),
IF('Rent Roll'!$S10='Data Validation'!$D$4,'Rent Roll'!$D10*'Rent Roll'!#REF!,
('Rent Roll'!$D10*'Rent Roll'!#REF!)+(SUM((MAX(--SUMIF($D$96:$D$98,'Data Validation'!$M$2,'Commercial Lease'!EA$96:EA$98)-'Rent Roll'!$V10,0)),
(MAX(-SUMIF('Monthly Cash Flow'!$F$2:$EG$2,'Commercial Lease'!EA$3,'Monthly Cash Flow'!$F$25:$EG$25)-'Rent Roll'!#REF!,0)),
(MAX(-SUMIF('Monthly Cash Flow'!$F$2:$EG$2,'Commercial Lease'!EA$3,'Monthly Cash Flow'!$F$26:$EG$36)-'Rent Roll'!#REF!,0)))*'Rent Roll'!$T10)))),"-"),"-")</f>
        <v>-</v>
      </c>
      <c r="EB44" s="227" t="str">
        <f>IF('Commercial Lease'!EB$4='Rent Roll'!$U10,
IF(OR(AND(EB$6&gt;'Rent Roll'!$K10,EB$6&lt;='Rent Roll'!$L10),AND(EB$6&gt;'Rent Roll'!$M24,EB$6&lt;='Rent Roll'!$N24)),
IF('Rent Roll'!$S10='Data Validation'!$D$2,-SUMIF('Monthly Cash Flow'!$F$2:$EG$2,'Commercial Lease'!EB$3,'Monthly Cash Flow'!$F$37:$EG$37)*'Rent Roll'!$T10,
IF('Rent Roll'!$S10='Data Validation'!$D$3,('Rent Roll'!$D10*'Rent Roll'!#REF!)+(MAX(-SUMIF($C$96:$C$98,'Data Validation'!$M$2,'Commercial Lease'!EB$96:EB$98)-'Rent Roll'!$V10,0)*'Rent Roll'!$T10),
IF('Rent Roll'!$S10='Data Validation'!$D$4,'Rent Roll'!$D10*'Rent Roll'!#REF!,
('Rent Roll'!$D10*'Rent Roll'!#REF!)+(SUM((MAX(--SUMIF($D$96:$D$98,'Data Validation'!$M$2,'Commercial Lease'!EB$96:EB$98)-'Rent Roll'!$V10,0)),
(MAX(-SUMIF('Monthly Cash Flow'!$F$2:$EG$2,'Commercial Lease'!EB$3,'Monthly Cash Flow'!$F$25:$EG$25)-'Rent Roll'!#REF!,0)),
(MAX(-SUMIF('Monthly Cash Flow'!$F$2:$EG$2,'Commercial Lease'!EB$3,'Monthly Cash Flow'!$F$26:$EG$36)-'Rent Roll'!#REF!,0)))*'Rent Roll'!$T10)))),"-"),"-")</f>
        <v>-</v>
      </c>
      <c r="EC44" s="227" t="str">
        <f>IF('Commercial Lease'!EC$4='Rent Roll'!$U10,
IF(OR(AND(EC$6&gt;'Rent Roll'!$K10,EC$6&lt;='Rent Roll'!$L10),AND(EC$6&gt;'Rent Roll'!$M24,EC$6&lt;='Rent Roll'!$N24)),
IF('Rent Roll'!$S10='Data Validation'!$D$2,-SUMIF('Monthly Cash Flow'!$F$2:$EG$2,'Commercial Lease'!EC$3,'Monthly Cash Flow'!$F$37:$EG$37)*'Rent Roll'!$T10,
IF('Rent Roll'!$S10='Data Validation'!$D$3,('Rent Roll'!$D10*'Rent Roll'!#REF!)+(MAX(-SUMIF($C$96:$C$98,'Data Validation'!$M$2,'Commercial Lease'!EC$96:EC$98)-'Rent Roll'!$V10,0)*'Rent Roll'!$T10),
IF('Rent Roll'!$S10='Data Validation'!$D$4,'Rent Roll'!$D10*'Rent Roll'!#REF!,
('Rent Roll'!$D10*'Rent Roll'!#REF!)+(SUM((MAX(--SUMIF($D$96:$D$98,'Data Validation'!$M$2,'Commercial Lease'!EC$96:EC$98)-'Rent Roll'!$V10,0)),
(MAX(-SUMIF('Monthly Cash Flow'!$F$2:$EG$2,'Commercial Lease'!EC$3,'Monthly Cash Flow'!$F$25:$EG$25)-'Rent Roll'!#REF!,0)),
(MAX(-SUMIF('Monthly Cash Flow'!$F$2:$EG$2,'Commercial Lease'!EC$3,'Monthly Cash Flow'!$F$26:$EG$36)-'Rent Roll'!#REF!,0)))*'Rent Roll'!$T10)))),"-"),"-")</f>
        <v>-</v>
      </c>
      <c r="ED44" s="227" t="str">
        <f>IF('Commercial Lease'!ED$4='Rent Roll'!$U10,
IF(OR(AND(ED$6&gt;'Rent Roll'!$K10,ED$6&lt;='Rent Roll'!$L10),AND(ED$6&gt;'Rent Roll'!$M24,ED$6&lt;='Rent Roll'!$N24)),
IF('Rent Roll'!$S10='Data Validation'!$D$2,-SUMIF('Monthly Cash Flow'!$F$2:$EG$2,'Commercial Lease'!ED$3,'Monthly Cash Flow'!$F$37:$EG$37)*'Rent Roll'!$T10,
IF('Rent Roll'!$S10='Data Validation'!$D$3,('Rent Roll'!$D10*'Rent Roll'!#REF!)+(MAX(-SUMIF($C$96:$C$98,'Data Validation'!$M$2,'Commercial Lease'!ED$96:ED$98)-'Rent Roll'!$V10,0)*'Rent Roll'!$T10),
IF('Rent Roll'!$S10='Data Validation'!$D$4,'Rent Roll'!$D10*'Rent Roll'!#REF!,
('Rent Roll'!$D10*'Rent Roll'!#REF!)+(SUM((MAX(--SUMIF($D$96:$D$98,'Data Validation'!$M$2,'Commercial Lease'!ED$96:ED$98)-'Rent Roll'!$V10,0)),
(MAX(-SUMIF('Monthly Cash Flow'!$F$2:$EG$2,'Commercial Lease'!ED$3,'Monthly Cash Flow'!$F$25:$EG$25)-'Rent Roll'!#REF!,0)),
(MAX(-SUMIF('Monthly Cash Flow'!$F$2:$EG$2,'Commercial Lease'!ED$3,'Monthly Cash Flow'!$F$26:$EG$36)-'Rent Roll'!#REF!,0)))*'Rent Roll'!$T10)))),"-"),"-")</f>
        <v>-</v>
      </c>
      <c r="EE44" s="227" t="str">
        <f>IF('Commercial Lease'!EE$4='Rent Roll'!$U10,
IF(OR(AND(EE$6&gt;'Rent Roll'!$K10,EE$6&lt;='Rent Roll'!$L10),AND(EE$6&gt;'Rent Roll'!$M24,EE$6&lt;='Rent Roll'!$N24)),
IF('Rent Roll'!$S10='Data Validation'!$D$2,-SUMIF('Monthly Cash Flow'!$F$2:$EG$2,'Commercial Lease'!EE$3,'Monthly Cash Flow'!$F$37:$EG$37)*'Rent Roll'!$T10,
IF('Rent Roll'!$S10='Data Validation'!$D$3,('Rent Roll'!$D10*'Rent Roll'!#REF!)+(MAX(-SUMIF($C$96:$C$98,'Data Validation'!$M$2,'Commercial Lease'!EE$96:EE$98)-'Rent Roll'!$V10,0)*'Rent Roll'!$T10),
IF('Rent Roll'!$S10='Data Validation'!$D$4,'Rent Roll'!$D10*'Rent Roll'!#REF!,
('Rent Roll'!$D10*'Rent Roll'!#REF!)+(SUM((MAX(--SUMIF($D$96:$D$98,'Data Validation'!$M$2,'Commercial Lease'!EE$96:EE$98)-'Rent Roll'!$V10,0)),
(MAX(-SUMIF('Monthly Cash Flow'!$F$2:$EG$2,'Commercial Lease'!EE$3,'Monthly Cash Flow'!$F$25:$EG$25)-'Rent Roll'!#REF!,0)),
(MAX(-SUMIF('Monthly Cash Flow'!$F$2:$EG$2,'Commercial Lease'!EE$3,'Monthly Cash Flow'!$F$26:$EG$36)-'Rent Roll'!#REF!,0)))*'Rent Roll'!$T10)))),"-"),"-")</f>
        <v>-</v>
      </c>
      <c r="EF44" s="227" t="str">
        <f>IF('Commercial Lease'!EF$4='Rent Roll'!$U10,
IF(OR(AND(EF$6&gt;'Rent Roll'!$K10,EF$6&lt;='Rent Roll'!$L10),AND(EF$6&gt;'Rent Roll'!$M24,EF$6&lt;='Rent Roll'!$N24)),
IF('Rent Roll'!$S10='Data Validation'!$D$2,-SUMIF('Monthly Cash Flow'!$F$2:$EG$2,'Commercial Lease'!EF$3,'Monthly Cash Flow'!$F$37:$EG$37)*'Rent Roll'!$T10,
IF('Rent Roll'!$S10='Data Validation'!$D$3,('Rent Roll'!$D10*'Rent Roll'!#REF!)+(MAX(-SUMIF($C$96:$C$98,'Data Validation'!$M$2,'Commercial Lease'!EF$96:EF$98)-'Rent Roll'!$V10,0)*'Rent Roll'!$T10),
IF('Rent Roll'!$S10='Data Validation'!$D$4,'Rent Roll'!$D10*'Rent Roll'!#REF!,
('Rent Roll'!$D10*'Rent Roll'!#REF!)+(SUM((MAX(--SUMIF($D$96:$D$98,'Data Validation'!$M$2,'Commercial Lease'!EF$96:EF$98)-'Rent Roll'!$V10,0)),
(MAX(-SUMIF('Monthly Cash Flow'!$F$2:$EG$2,'Commercial Lease'!EF$3,'Monthly Cash Flow'!$F$25:$EG$25)-'Rent Roll'!#REF!,0)),
(MAX(-SUMIF('Monthly Cash Flow'!$F$2:$EG$2,'Commercial Lease'!EF$3,'Monthly Cash Flow'!$F$26:$EG$36)-'Rent Roll'!#REF!,0)))*'Rent Roll'!$T10)))),"-"),"-")</f>
        <v>-</v>
      </c>
      <c r="EG44" s="224" t="str">
        <f>IF('Commercial Lease'!EG$4='Rent Roll'!$U10,
IF(OR(AND(EG$6&gt;'Rent Roll'!$K10,EG$6&lt;='Rent Roll'!$L10),AND(EG$6&gt;'Rent Roll'!$M24,EG$6&lt;='Rent Roll'!$N24)),
IF('Rent Roll'!$S10='Data Validation'!$D$2,-SUMIF('Monthly Cash Flow'!$F$2:$EG$2,'Commercial Lease'!EG$3,'Monthly Cash Flow'!$F$37:$EG$37)*'Rent Roll'!$T10,
IF('Rent Roll'!$S10='Data Validation'!$D$3,('Rent Roll'!$D10*'Rent Roll'!#REF!)+(MAX(-SUMIF($C$96:$C$98,'Data Validation'!$M$2,'Commercial Lease'!EG$96:EG$98)-'Rent Roll'!$V10,0)*'Rent Roll'!$T10),
IF('Rent Roll'!$S10='Data Validation'!$D$4,'Rent Roll'!$D10*'Rent Roll'!#REF!,
('Rent Roll'!$D10*'Rent Roll'!#REF!)+(SUM((MAX(--SUMIF($D$96:$D$98,'Data Validation'!$M$2,'Commercial Lease'!EG$96:EG$98)-'Rent Roll'!$V10,0)),
(MAX(-SUMIF('Monthly Cash Flow'!$F$2:$EG$2,'Commercial Lease'!EG$3,'Monthly Cash Flow'!$F$25:$EG$25)-'Rent Roll'!#REF!,0)),
(MAX(-SUMIF('Monthly Cash Flow'!$F$2:$EG$2,'Commercial Lease'!EG$3,'Monthly Cash Flow'!$F$26:$EG$36)-'Rent Roll'!#REF!,0)))*'Rent Roll'!$T10)))),"-"),"-")</f>
        <v>-</v>
      </c>
      <c r="EH44" s="277" t="s">
        <v>106</v>
      </c>
    </row>
    <row r="45" spans="2:138" ht="15" x14ac:dyDescent="0.25">
      <c r="B45" s="735"/>
      <c r="C45" s="736"/>
      <c r="D45" s="737" t="str">
        <f>CONCATENATE('Rent Roll'!B11&amp;" - "&amp;'Rent Roll'!C11)</f>
        <v xml:space="preserve"> - </v>
      </c>
      <c r="E45" s="21">
        <f t="shared" si="36"/>
        <v>0</v>
      </c>
      <c r="F45" s="227" t="str">
        <f>IF('Commercial Lease'!F$4='Rent Roll'!$U11,
IF(OR(AND(F$6&gt;'Rent Roll'!$K11,F$6&lt;='Rent Roll'!$L11),AND(F$6&gt;'Rent Roll'!$M25,F$6&lt;='Rent Roll'!$N25)),
IF('Rent Roll'!$S11='Data Validation'!$D$2,-SUMIF('Monthly Cash Flow'!$F$2:$EG$2,'Commercial Lease'!F$3,'Monthly Cash Flow'!$F$37:$EG$37)*'Rent Roll'!$T11,
IF('Rent Roll'!$S11='Data Validation'!$D$3,('Rent Roll'!$D11*'Rent Roll'!#REF!)+(MAX(-SUMIF($C$96:$C$98,'Data Validation'!$M$2,'Commercial Lease'!F$96:F$98)-'Rent Roll'!$V11,0)*'Rent Roll'!$T11),
IF('Rent Roll'!$S11='Data Validation'!$D$4,'Rent Roll'!$D11*'Rent Roll'!#REF!,
('Rent Roll'!$D11*'Rent Roll'!#REF!)+(SUM((MAX(--SUMIF($D$96:$D$98,'Data Validation'!$M$2,'Commercial Lease'!F$96:F$98)-'Rent Roll'!$V11,0)),
(MAX(-SUMIF('Monthly Cash Flow'!$F$2:$EG$2,'Commercial Lease'!F$3,'Monthly Cash Flow'!$F$25:$EG$25)-'Rent Roll'!#REF!,0)),
(MAX(-SUMIF('Monthly Cash Flow'!$F$2:$EG$2,'Commercial Lease'!F$3,'Monthly Cash Flow'!$F$26:$EG$36)-'Rent Roll'!#REF!,0)))*'Rent Roll'!$T11)))),"-"),"-")</f>
        <v>-</v>
      </c>
      <c r="G45" s="227" t="str">
        <f>IF('Commercial Lease'!G$4='Rent Roll'!$U11,
IF(OR(AND(G$6&gt;'Rent Roll'!$K11,G$6&lt;='Rent Roll'!$L11),AND(G$6&gt;'Rent Roll'!$M25,G$6&lt;='Rent Roll'!$N25)),
IF('Rent Roll'!$S11='Data Validation'!$D$2,-SUMIF('Monthly Cash Flow'!$F$2:$EG$2,'Commercial Lease'!G$3,'Monthly Cash Flow'!$F$37:$EG$37)*'Rent Roll'!$T11,
IF('Rent Roll'!$S11='Data Validation'!$D$3,('Rent Roll'!$D11*'Rent Roll'!#REF!)+(MAX(-SUMIF($C$96:$C$98,'Data Validation'!$M$2,'Commercial Lease'!G$96:G$98)-'Rent Roll'!$V11,0)*'Rent Roll'!$T11),
IF('Rent Roll'!$S11='Data Validation'!$D$4,'Rent Roll'!$D11*'Rent Roll'!#REF!,
('Rent Roll'!$D11*'Rent Roll'!#REF!)+(SUM((MAX(--SUMIF($D$96:$D$98,'Data Validation'!$M$2,'Commercial Lease'!G$96:G$98)-'Rent Roll'!$V11,0)),
(MAX(-SUMIF('Monthly Cash Flow'!$F$2:$EG$2,'Commercial Lease'!G$3,'Monthly Cash Flow'!$F$25:$EG$25)-'Rent Roll'!#REF!,0)),
(MAX(-SUMIF('Monthly Cash Flow'!$F$2:$EG$2,'Commercial Lease'!G$3,'Monthly Cash Flow'!$F$26:$EG$36)-'Rent Roll'!#REF!,0)))*'Rent Roll'!$T11)))),"-"),"-")</f>
        <v>-</v>
      </c>
      <c r="H45" s="227" t="str">
        <f>IF('Commercial Lease'!H$4='Rent Roll'!$U11,
IF(OR(AND(H$6&gt;'Rent Roll'!$K11,H$6&lt;='Rent Roll'!$L11),AND(H$6&gt;'Rent Roll'!$M25,H$6&lt;='Rent Roll'!$N25)),
IF('Rent Roll'!$S11='Data Validation'!$D$2,-SUMIF('Monthly Cash Flow'!$F$2:$EG$2,'Commercial Lease'!H$3,'Monthly Cash Flow'!$F$37:$EG$37)*'Rent Roll'!$T11,
IF('Rent Roll'!$S11='Data Validation'!$D$3,('Rent Roll'!$D11*'Rent Roll'!#REF!)+(MAX(-SUMIF($C$96:$C$98,'Data Validation'!$M$2,'Commercial Lease'!H$96:H$98)-'Rent Roll'!$V11,0)*'Rent Roll'!$T11),
IF('Rent Roll'!$S11='Data Validation'!$D$4,'Rent Roll'!$D11*'Rent Roll'!#REF!,
('Rent Roll'!$D11*'Rent Roll'!#REF!)+(SUM((MAX(--SUMIF($D$96:$D$98,'Data Validation'!$M$2,'Commercial Lease'!H$96:H$98)-'Rent Roll'!$V11,0)),
(MAX(-SUMIF('Monthly Cash Flow'!$F$2:$EG$2,'Commercial Lease'!H$3,'Monthly Cash Flow'!$F$25:$EG$25)-'Rent Roll'!#REF!,0)),
(MAX(-SUMIF('Monthly Cash Flow'!$F$2:$EG$2,'Commercial Lease'!H$3,'Monthly Cash Flow'!$F$26:$EG$36)-'Rent Roll'!#REF!,0)))*'Rent Roll'!$T11)))),"-"),"-")</f>
        <v>-</v>
      </c>
      <c r="I45" s="227" t="str">
        <f>IF('Commercial Lease'!I$4='Rent Roll'!$U11,
IF(OR(AND(I$6&gt;'Rent Roll'!$K11,I$6&lt;='Rent Roll'!$L11),AND(I$6&gt;'Rent Roll'!$M25,I$6&lt;='Rent Roll'!$N25)),
IF('Rent Roll'!$S11='Data Validation'!$D$2,-SUMIF('Monthly Cash Flow'!$F$2:$EG$2,'Commercial Lease'!I$3,'Monthly Cash Flow'!$F$37:$EG$37)*'Rent Roll'!$T11,
IF('Rent Roll'!$S11='Data Validation'!$D$3,('Rent Roll'!$D11*'Rent Roll'!#REF!)+(MAX(-SUMIF($C$96:$C$98,'Data Validation'!$M$2,'Commercial Lease'!I$96:I$98)-'Rent Roll'!$V11,0)*'Rent Roll'!$T11),
IF('Rent Roll'!$S11='Data Validation'!$D$4,'Rent Roll'!$D11*'Rent Roll'!#REF!,
('Rent Roll'!$D11*'Rent Roll'!#REF!)+(SUM((MAX(--SUMIF($D$96:$D$98,'Data Validation'!$M$2,'Commercial Lease'!I$96:I$98)-'Rent Roll'!$V11,0)),
(MAX(-SUMIF('Monthly Cash Flow'!$F$2:$EG$2,'Commercial Lease'!I$3,'Monthly Cash Flow'!$F$25:$EG$25)-'Rent Roll'!#REF!,0)),
(MAX(-SUMIF('Monthly Cash Flow'!$F$2:$EG$2,'Commercial Lease'!I$3,'Monthly Cash Flow'!$F$26:$EG$36)-'Rent Roll'!#REF!,0)))*'Rent Roll'!$T11)))),"-"),"-")</f>
        <v>-</v>
      </c>
      <c r="J45" s="227" t="str">
        <f>IF('Commercial Lease'!J$4='Rent Roll'!$U11,
IF(OR(AND(J$6&gt;'Rent Roll'!$K11,J$6&lt;='Rent Roll'!$L11),AND(J$6&gt;'Rent Roll'!$M25,J$6&lt;='Rent Roll'!$N25)),
IF('Rent Roll'!$S11='Data Validation'!$D$2,-SUMIF('Monthly Cash Flow'!$F$2:$EG$2,'Commercial Lease'!J$3,'Monthly Cash Flow'!$F$37:$EG$37)*'Rent Roll'!$T11,
IF('Rent Roll'!$S11='Data Validation'!$D$3,('Rent Roll'!$D11*'Rent Roll'!#REF!)+(MAX(-SUMIF($C$96:$C$98,'Data Validation'!$M$2,'Commercial Lease'!J$96:J$98)-'Rent Roll'!$V11,0)*'Rent Roll'!$T11),
IF('Rent Roll'!$S11='Data Validation'!$D$4,'Rent Roll'!$D11*'Rent Roll'!#REF!,
('Rent Roll'!$D11*'Rent Roll'!#REF!)+(SUM((MAX(--SUMIF($D$96:$D$98,'Data Validation'!$M$2,'Commercial Lease'!J$96:J$98)-'Rent Roll'!$V11,0)),
(MAX(-SUMIF('Monthly Cash Flow'!$F$2:$EG$2,'Commercial Lease'!J$3,'Monthly Cash Flow'!$F$25:$EG$25)-'Rent Roll'!#REF!,0)),
(MAX(-SUMIF('Monthly Cash Flow'!$F$2:$EG$2,'Commercial Lease'!J$3,'Monthly Cash Flow'!$F$26:$EG$36)-'Rent Roll'!#REF!,0)))*'Rent Roll'!$T11)))),"-"),"-")</f>
        <v>-</v>
      </c>
      <c r="K45" s="227" t="str">
        <f>IF('Commercial Lease'!K$4='Rent Roll'!$U11,
IF(OR(AND(K$6&gt;'Rent Roll'!$K11,K$6&lt;='Rent Roll'!$L11),AND(K$6&gt;'Rent Roll'!$M25,K$6&lt;='Rent Roll'!$N25)),
IF('Rent Roll'!$S11='Data Validation'!$D$2,-SUMIF('Monthly Cash Flow'!$F$2:$EG$2,'Commercial Lease'!K$3,'Monthly Cash Flow'!$F$37:$EG$37)*'Rent Roll'!$T11,
IF('Rent Roll'!$S11='Data Validation'!$D$3,('Rent Roll'!$D11*'Rent Roll'!#REF!)+(MAX(-SUMIF($C$96:$C$98,'Data Validation'!$M$2,'Commercial Lease'!K$96:K$98)-'Rent Roll'!$V11,0)*'Rent Roll'!$T11),
IF('Rent Roll'!$S11='Data Validation'!$D$4,'Rent Roll'!$D11*'Rent Roll'!#REF!,
('Rent Roll'!$D11*'Rent Roll'!#REF!)+(SUM((MAX(--SUMIF($D$96:$D$98,'Data Validation'!$M$2,'Commercial Lease'!K$96:K$98)-'Rent Roll'!$V11,0)),
(MAX(-SUMIF('Monthly Cash Flow'!$F$2:$EG$2,'Commercial Lease'!K$3,'Monthly Cash Flow'!$F$25:$EG$25)-'Rent Roll'!#REF!,0)),
(MAX(-SUMIF('Monthly Cash Flow'!$F$2:$EG$2,'Commercial Lease'!K$3,'Monthly Cash Flow'!$F$26:$EG$36)-'Rent Roll'!#REF!,0)))*'Rent Roll'!$T11)))),"-"),"-")</f>
        <v>-</v>
      </c>
      <c r="L45" s="227" t="str">
        <f>IF('Commercial Lease'!L$4='Rent Roll'!$U11,
IF(OR(AND(L$6&gt;'Rent Roll'!$K11,L$6&lt;='Rent Roll'!$L11),AND(L$6&gt;'Rent Roll'!$M25,L$6&lt;='Rent Roll'!$N25)),
IF('Rent Roll'!$S11='Data Validation'!$D$2,-SUMIF('Monthly Cash Flow'!$F$2:$EG$2,'Commercial Lease'!L$3,'Monthly Cash Flow'!$F$37:$EG$37)*'Rent Roll'!$T11,
IF('Rent Roll'!$S11='Data Validation'!$D$3,('Rent Roll'!$D11*'Rent Roll'!#REF!)+(MAX(-SUMIF($C$96:$C$98,'Data Validation'!$M$2,'Commercial Lease'!L$96:L$98)-'Rent Roll'!$V11,0)*'Rent Roll'!$T11),
IF('Rent Roll'!$S11='Data Validation'!$D$4,'Rent Roll'!$D11*'Rent Roll'!#REF!,
('Rent Roll'!$D11*'Rent Roll'!#REF!)+(SUM((MAX(--SUMIF($D$96:$D$98,'Data Validation'!$M$2,'Commercial Lease'!L$96:L$98)-'Rent Roll'!$V11,0)),
(MAX(-SUMIF('Monthly Cash Flow'!$F$2:$EG$2,'Commercial Lease'!L$3,'Monthly Cash Flow'!$F$25:$EG$25)-'Rent Roll'!#REF!,0)),
(MAX(-SUMIF('Monthly Cash Flow'!$F$2:$EG$2,'Commercial Lease'!L$3,'Monthly Cash Flow'!$F$26:$EG$36)-'Rent Roll'!#REF!,0)))*'Rent Roll'!$T11)))),"-"),"-")</f>
        <v>-</v>
      </c>
      <c r="M45" s="227" t="str">
        <f>IF('Commercial Lease'!M$4='Rent Roll'!$U11,
IF(OR(AND(M$6&gt;'Rent Roll'!$K11,M$6&lt;='Rent Roll'!$L11),AND(M$6&gt;'Rent Roll'!$M25,M$6&lt;='Rent Roll'!$N25)),
IF('Rent Roll'!$S11='Data Validation'!$D$2,-SUMIF('Monthly Cash Flow'!$F$2:$EG$2,'Commercial Lease'!M$3,'Monthly Cash Flow'!$F$37:$EG$37)*'Rent Roll'!$T11,
IF('Rent Roll'!$S11='Data Validation'!$D$3,('Rent Roll'!$D11*'Rent Roll'!#REF!)+(MAX(-SUMIF($C$96:$C$98,'Data Validation'!$M$2,'Commercial Lease'!M$96:M$98)-'Rent Roll'!$V11,0)*'Rent Roll'!$T11),
IF('Rent Roll'!$S11='Data Validation'!$D$4,'Rent Roll'!$D11*'Rent Roll'!#REF!,
('Rent Roll'!$D11*'Rent Roll'!#REF!)+(SUM((MAX(--SUMIF($D$96:$D$98,'Data Validation'!$M$2,'Commercial Lease'!M$96:M$98)-'Rent Roll'!$V11,0)),
(MAX(-SUMIF('Monthly Cash Flow'!$F$2:$EG$2,'Commercial Lease'!M$3,'Monthly Cash Flow'!$F$25:$EG$25)-'Rent Roll'!#REF!,0)),
(MAX(-SUMIF('Monthly Cash Flow'!$F$2:$EG$2,'Commercial Lease'!M$3,'Monthly Cash Flow'!$F$26:$EG$36)-'Rent Roll'!#REF!,0)))*'Rent Roll'!$T11)))),"-"),"-")</f>
        <v>-</v>
      </c>
      <c r="N45" s="227" t="str">
        <f>IF('Commercial Lease'!N$4='Rent Roll'!$U11,
IF(OR(AND(N$6&gt;'Rent Roll'!$K11,N$6&lt;='Rent Roll'!$L11),AND(N$6&gt;'Rent Roll'!$M25,N$6&lt;='Rent Roll'!$N25)),
IF('Rent Roll'!$S11='Data Validation'!$D$2,-SUMIF('Monthly Cash Flow'!$F$2:$EG$2,'Commercial Lease'!N$3,'Monthly Cash Flow'!$F$37:$EG$37)*'Rent Roll'!$T11,
IF('Rent Roll'!$S11='Data Validation'!$D$3,('Rent Roll'!$D11*'Rent Roll'!#REF!)+(MAX(-SUMIF($C$96:$C$98,'Data Validation'!$M$2,'Commercial Lease'!N$96:N$98)-'Rent Roll'!$V11,0)*'Rent Roll'!$T11),
IF('Rent Roll'!$S11='Data Validation'!$D$4,'Rent Roll'!$D11*'Rent Roll'!#REF!,
('Rent Roll'!$D11*'Rent Roll'!#REF!)+(SUM((MAX(--SUMIF($D$96:$D$98,'Data Validation'!$M$2,'Commercial Lease'!N$96:N$98)-'Rent Roll'!$V11,0)),
(MAX(-SUMIF('Monthly Cash Flow'!$F$2:$EG$2,'Commercial Lease'!N$3,'Monthly Cash Flow'!$F$25:$EG$25)-'Rent Roll'!#REF!,0)),
(MAX(-SUMIF('Monthly Cash Flow'!$F$2:$EG$2,'Commercial Lease'!N$3,'Monthly Cash Flow'!$F$26:$EG$36)-'Rent Roll'!#REF!,0)))*'Rent Roll'!$T11)))),"-"),"-")</f>
        <v>-</v>
      </c>
      <c r="O45" s="227" t="str">
        <f>IF('Commercial Lease'!O$4='Rent Roll'!$U11,
IF(OR(AND(O$6&gt;'Rent Roll'!$K11,O$6&lt;='Rent Roll'!$L11),AND(O$6&gt;'Rent Roll'!$M25,O$6&lt;='Rent Roll'!$N25)),
IF('Rent Roll'!$S11='Data Validation'!$D$2,-SUMIF('Monthly Cash Flow'!$F$2:$EG$2,'Commercial Lease'!O$3,'Monthly Cash Flow'!$F$37:$EG$37)*'Rent Roll'!$T11,
IF('Rent Roll'!$S11='Data Validation'!$D$3,('Rent Roll'!$D11*'Rent Roll'!#REF!)+(MAX(-SUMIF($C$96:$C$98,'Data Validation'!$M$2,'Commercial Lease'!O$96:O$98)-'Rent Roll'!$V11,0)*'Rent Roll'!$T11),
IF('Rent Roll'!$S11='Data Validation'!$D$4,'Rent Roll'!$D11*'Rent Roll'!#REF!,
('Rent Roll'!$D11*'Rent Roll'!#REF!)+(SUM((MAX(--SUMIF($D$96:$D$98,'Data Validation'!$M$2,'Commercial Lease'!O$96:O$98)-'Rent Roll'!$V11,0)),
(MAX(-SUMIF('Monthly Cash Flow'!$F$2:$EG$2,'Commercial Lease'!O$3,'Monthly Cash Flow'!$F$25:$EG$25)-'Rent Roll'!#REF!,0)),
(MAX(-SUMIF('Monthly Cash Flow'!$F$2:$EG$2,'Commercial Lease'!O$3,'Monthly Cash Flow'!$F$26:$EG$36)-'Rent Roll'!#REF!,0)))*'Rent Roll'!$T11)))),"-"),"-")</f>
        <v>-</v>
      </c>
      <c r="P45" s="227" t="str">
        <f>IF('Commercial Lease'!P$4='Rent Roll'!$U11,
IF(OR(AND(P$6&gt;'Rent Roll'!$K11,P$6&lt;='Rent Roll'!$L11),AND(P$6&gt;'Rent Roll'!$M25,P$6&lt;='Rent Roll'!$N25)),
IF('Rent Roll'!$S11='Data Validation'!$D$2,-SUMIF('Monthly Cash Flow'!$F$2:$EG$2,'Commercial Lease'!P$3,'Monthly Cash Flow'!$F$37:$EG$37)*'Rent Roll'!$T11,
IF('Rent Roll'!$S11='Data Validation'!$D$3,('Rent Roll'!$D11*'Rent Roll'!#REF!)+(MAX(-SUMIF($C$96:$C$98,'Data Validation'!$M$2,'Commercial Lease'!P$96:P$98)-'Rent Roll'!$V11,0)*'Rent Roll'!$T11),
IF('Rent Roll'!$S11='Data Validation'!$D$4,'Rent Roll'!$D11*'Rent Roll'!#REF!,
('Rent Roll'!$D11*'Rent Roll'!#REF!)+(SUM((MAX(--SUMIF($D$96:$D$98,'Data Validation'!$M$2,'Commercial Lease'!P$96:P$98)-'Rent Roll'!$V11,0)),
(MAX(-SUMIF('Monthly Cash Flow'!$F$2:$EG$2,'Commercial Lease'!P$3,'Monthly Cash Flow'!$F$25:$EG$25)-'Rent Roll'!#REF!,0)),
(MAX(-SUMIF('Monthly Cash Flow'!$F$2:$EG$2,'Commercial Lease'!P$3,'Monthly Cash Flow'!$F$26:$EG$36)-'Rent Roll'!#REF!,0)))*'Rent Roll'!$T11)))),"-"),"-")</f>
        <v>-</v>
      </c>
      <c r="Q45" s="227" t="str">
        <f>IF('Commercial Lease'!Q$4='Rent Roll'!$U11,
IF(OR(AND(Q$6&gt;'Rent Roll'!$K11,Q$6&lt;='Rent Roll'!$L11),AND(Q$6&gt;'Rent Roll'!$M25,Q$6&lt;='Rent Roll'!$N25)),
IF('Rent Roll'!$S11='Data Validation'!$D$2,-SUMIF('Monthly Cash Flow'!$F$2:$EG$2,'Commercial Lease'!Q$3,'Monthly Cash Flow'!$F$37:$EG$37)*'Rent Roll'!$T11,
IF('Rent Roll'!$S11='Data Validation'!$D$3,('Rent Roll'!$D11*'Rent Roll'!#REF!)+(MAX(-SUMIF($C$96:$C$98,'Data Validation'!$M$2,'Commercial Lease'!Q$96:Q$98)-'Rent Roll'!$V11,0)*'Rent Roll'!$T11),
IF('Rent Roll'!$S11='Data Validation'!$D$4,'Rent Roll'!$D11*'Rent Roll'!#REF!,
('Rent Roll'!$D11*'Rent Roll'!#REF!)+(SUM((MAX(--SUMIF($D$96:$D$98,'Data Validation'!$M$2,'Commercial Lease'!Q$96:Q$98)-'Rent Roll'!$V11,0)),
(MAX(-SUMIF('Monthly Cash Flow'!$F$2:$EG$2,'Commercial Lease'!Q$3,'Monthly Cash Flow'!$F$25:$EG$25)-'Rent Roll'!#REF!,0)),
(MAX(-SUMIF('Monthly Cash Flow'!$F$2:$EG$2,'Commercial Lease'!Q$3,'Monthly Cash Flow'!$F$26:$EG$36)-'Rent Roll'!#REF!,0)))*'Rent Roll'!$T11)))),"-"),"-")</f>
        <v>-</v>
      </c>
      <c r="R45" s="227" t="str">
        <f>IF('Commercial Lease'!R$4='Rent Roll'!$U11,
IF(OR(AND(R$6&gt;'Rent Roll'!$K11,R$6&lt;='Rent Roll'!$L11),AND(R$6&gt;'Rent Roll'!$M25,R$6&lt;='Rent Roll'!$N25)),
IF('Rent Roll'!$S11='Data Validation'!$D$2,-SUMIF('Monthly Cash Flow'!$F$2:$EG$2,'Commercial Lease'!R$3,'Monthly Cash Flow'!$F$37:$EG$37)*'Rent Roll'!$T11,
IF('Rent Roll'!$S11='Data Validation'!$D$3,('Rent Roll'!$D11*'Rent Roll'!#REF!)+(MAX(-SUMIF($C$96:$C$98,'Data Validation'!$M$2,'Commercial Lease'!R$96:R$98)-'Rent Roll'!$V11,0)*'Rent Roll'!$T11),
IF('Rent Roll'!$S11='Data Validation'!$D$4,'Rent Roll'!$D11*'Rent Roll'!#REF!,
('Rent Roll'!$D11*'Rent Roll'!#REF!)+(SUM((MAX(--SUMIF($D$96:$D$98,'Data Validation'!$M$2,'Commercial Lease'!R$96:R$98)-'Rent Roll'!$V11,0)),
(MAX(-SUMIF('Monthly Cash Flow'!$F$2:$EG$2,'Commercial Lease'!R$3,'Monthly Cash Flow'!$F$25:$EG$25)-'Rent Roll'!#REF!,0)),
(MAX(-SUMIF('Monthly Cash Flow'!$F$2:$EG$2,'Commercial Lease'!R$3,'Monthly Cash Flow'!$F$26:$EG$36)-'Rent Roll'!#REF!,0)))*'Rent Roll'!$T11)))),"-"),"-")</f>
        <v>-</v>
      </c>
      <c r="S45" s="227" t="str">
        <f>IF('Commercial Lease'!S$4='Rent Roll'!$U11,
IF(OR(AND(S$6&gt;'Rent Roll'!$K11,S$6&lt;='Rent Roll'!$L11),AND(S$6&gt;'Rent Roll'!$M25,S$6&lt;='Rent Roll'!$N25)),
IF('Rent Roll'!$S11='Data Validation'!$D$2,-SUMIF('Monthly Cash Flow'!$F$2:$EG$2,'Commercial Lease'!S$3,'Monthly Cash Flow'!$F$37:$EG$37)*'Rent Roll'!$T11,
IF('Rent Roll'!$S11='Data Validation'!$D$3,('Rent Roll'!$D11*'Rent Roll'!#REF!)+(MAX(-SUMIF($C$96:$C$98,'Data Validation'!$M$2,'Commercial Lease'!S$96:S$98)-'Rent Roll'!$V11,0)*'Rent Roll'!$T11),
IF('Rent Roll'!$S11='Data Validation'!$D$4,'Rent Roll'!$D11*'Rent Roll'!#REF!,
('Rent Roll'!$D11*'Rent Roll'!#REF!)+(SUM((MAX(--SUMIF($D$96:$D$98,'Data Validation'!$M$2,'Commercial Lease'!S$96:S$98)-'Rent Roll'!$V11,0)),
(MAX(-SUMIF('Monthly Cash Flow'!$F$2:$EG$2,'Commercial Lease'!S$3,'Monthly Cash Flow'!$F$25:$EG$25)-'Rent Roll'!#REF!,0)),
(MAX(-SUMIF('Monthly Cash Flow'!$F$2:$EG$2,'Commercial Lease'!S$3,'Monthly Cash Flow'!$F$26:$EG$36)-'Rent Roll'!#REF!,0)))*'Rent Roll'!$T11)))),"-"),"-")</f>
        <v>-</v>
      </c>
      <c r="T45" s="227" t="str">
        <f>IF('Commercial Lease'!T$4='Rent Roll'!$U11,
IF(OR(AND(T$6&gt;'Rent Roll'!$K11,T$6&lt;='Rent Roll'!$L11),AND(T$6&gt;'Rent Roll'!$M25,T$6&lt;='Rent Roll'!$N25)),
IF('Rent Roll'!$S11='Data Validation'!$D$2,-SUMIF('Monthly Cash Flow'!$F$2:$EG$2,'Commercial Lease'!T$3,'Monthly Cash Flow'!$F$37:$EG$37)*'Rent Roll'!$T11,
IF('Rent Roll'!$S11='Data Validation'!$D$3,('Rent Roll'!$D11*'Rent Roll'!#REF!)+(MAX(-SUMIF($C$96:$C$98,'Data Validation'!$M$2,'Commercial Lease'!T$96:T$98)-'Rent Roll'!$V11,0)*'Rent Roll'!$T11),
IF('Rent Roll'!$S11='Data Validation'!$D$4,'Rent Roll'!$D11*'Rent Roll'!#REF!,
('Rent Roll'!$D11*'Rent Roll'!#REF!)+(SUM((MAX(--SUMIF($D$96:$D$98,'Data Validation'!$M$2,'Commercial Lease'!T$96:T$98)-'Rent Roll'!$V11,0)),
(MAX(-SUMIF('Monthly Cash Flow'!$F$2:$EG$2,'Commercial Lease'!T$3,'Monthly Cash Flow'!$F$25:$EG$25)-'Rent Roll'!#REF!,0)),
(MAX(-SUMIF('Monthly Cash Flow'!$F$2:$EG$2,'Commercial Lease'!T$3,'Monthly Cash Flow'!$F$26:$EG$36)-'Rent Roll'!#REF!,0)))*'Rent Roll'!$T11)))),"-"),"-")</f>
        <v>-</v>
      </c>
      <c r="U45" s="227" t="str">
        <f>IF('Commercial Lease'!U$4='Rent Roll'!$U11,
IF(OR(AND(U$6&gt;'Rent Roll'!$K11,U$6&lt;='Rent Roll'!$L11),AND(U$6&gt;'Rent Roll'!$M25,U$6&lt;='Rent Roll'!$N25)),
IF('Rent Roll'!$S11='Data Validation'!$D$2,-SUMIF('Monthly Cash Flow'!$F$2:$EG$2,'Commercial Lease'!U$3,'Monthly Cash Flow'!$F$37:$EG$37)*'Rent Roll'!$T11,
IF('Rent Roll'!$S11='Data Validation'!$D$3,('Rent Roll'!$D11*'Rent Roll'!#REF!)+(MAX(-SUMIF($C$96:$C$98,'Data Validation'!$M$2,'Commercial Lease'!U$96:U$98)-'Rent Roll'!$V11,0)*'Rent Roll'!$T11),
IF('Rent Roll'!$S11='Data Validation'!$D$4,'Rent Roll'!$D11*'Rent Roll'!#REF!,
('Rent Roll'!$D11*'Rent Roll'!#REF!)+(SUM((MAX(--SUMIF($D$96:$D$98,'Data Validation'!$M$2,'Commercial Lease'!U$96:U$98)-'Rent Roll'!$V11,0)),
(MAX(-SUMIF('Monthly Cash Flow'!$F$2:$EG$2,'Commercial Lease'!U$3,'Monthly Cash Flow'!$F$25:$EG$25)-'Rent Roll'!#REF!,0)),
(MAX(-SUMIF('Monthly Cash Flow'!$F$2:$EG$2,'Commercial Lease'!U$3,'Monthly Cash Flow'!$F$26:$EG$36)-'Rent Roll'!#REF!,0)))*'Rent Roll'!$T11)))),"-"),"-")</f>
        <v>-</v>
      </c>
      <c r="V45" s="227" t="str">
        <f>IF('Commercial Lease'!V$4='Rent Roll'!$U11,
IF(OR(AND(V$6&gt;'Rent Roll'!$K11,V$6&lt;='Rent Roll'!$L11),AND(V$6&gt;'Rent Roll'!$M25,V$6&lt;='Rent Roll'!$N25)),
IF('Rent Roll'!$S11='Data Validation'!$D$2,-SUMIF('Monthly Cash Flow'!$F$2:$EG$2,'Commercial Lease'!V$3,'Monthly Cash Flow'!$F$37:$EG$37)*'Rent Roll'!$T11,
IF('Rent Roll'!$S11='Data Validation'!$D$3,('Rent Roll'!$D11*'Rent Roll'!#REF!)+(MAX(-SUMIF($C$96:$C$98,'Data Validation'!$M$2,'Commercial Lease'!V$96:V$98)-'Rent Roll'!$V11,0)*'Rent Roll'!$T11),
IF('Rent Roll'!$S11='Data Validation'!$D$4,'Rent Roll'!$D11*'Rent Roll'!#REF!,
('Rent Roll'!$D11*'Rent Roll'!#REF!)+(SUM((MAX(--SUMIF($D$96:$D$98,'Data Validation'!$M$2,'Commercial Lease'!V$96:V$98)-'Rent Roll'!$V11,0)),
(MAX(-SUMIF('Monthly Cash Flow'!$F$2:$EG$2,'Commercial Lease'!V$3,'Monthly Cash Flow'!$F$25:$EG$25)-'Rent Roll'!#REF!,0)),
(MAX(-SUMIF('Monthly Cash Flow'!$F$2:$EG$2,'Commercial Lease'!V$3,'Monthly Cash Flow'!$F$26:$EG$36)-'Rent Roll'!#REF!,0)))*'Rent Roll'!$T11)))),"-"),"-")</f>
        <v>-</v>
      </c>
      <c r="W45" s="227" t="str">
        <f>IF('Commercial Lease'!W$4='Rent Roll'!$U11,
IF(OR(AND(W$6&gt;'Rent Roll'!$K11,W$6&lt;='Rent Roll'!$L11),AND(W$6&gt;'Rent Roll'!$M25,W$6&lt;='Rent Roll'!$N25)),
IF('Rent Roll'!$S11='Data Validation'!$D$2,-SUMIF('Monthly Cash Flow'!$F$2:$EG$2,'Commercial Lease'!W$3,'Monthly Cash Flow'!$F$37:$EG$37)*'Rent Roll'!$T11,
IF('Rent Roll'!$S11='Data Validation'!$D$3,('Rent Roll'!$D11*'Rent Roll'!#REF!)+(MAX(-SUMIF($C$96:$C$98,'Data Validation'!$M$2,'Commercial Lease'!W$96:W$98)-'Rent Roll'!$V11,0)*'Rent Roll'!$T11),
IF('Rent Roll'!$S11='Data Validation'!$D$4,'Rent Roll'!$D11*'Rent Roll'!#REF!,
('Rent Roll'!$D11*'Rent Roll'!#REF!)+(SUM((MAX(--SUMIF($D$96:$D$98,'Data Validation'!$M$2,'Commercial Lease'!W$96:W$98)-'Rent Roll'!$V11,0)),
(MAX(-SUMIF('Monthly Cash Flow'!$F$2:$EG$2,'Commercial Lease'!W$3,'Monthly Cash Flow'!$F$25:$EG$25)-'Rent Roll'!#REF!,0)),
(MAX(-SUMIF('Monthly Cash Flow'!$F$2:$EG$2,'Commercial Lease'!W$3,'Monthly Cash Flow'!$F$26:$EG$36)-'Rent Roll'!#REF!,0)))*'Rent Roll'!$T11)))),"-"),"-")</f>
        <v>-</v>
      </c>
      <c r="X45" s="227" t="str">
        <f>IF('Commercial Lease'!X$4='Rent Roll'!$U11,
IF(OR(AND(X$6&gt;'Rent Roll'!$K11,X$6&lt;='Rent Roll'!$L11),AND(X$6&gt;'Rent Roll'!$M25,X$6&lt;='Rent Roll'!$N25)),
IF('Rent Roll'!$S11='Data Validation'!$D$2,-SUMIF('Monthly Cash Flow'!$F$2:$EG$2,'Commercial Lease'!X$3,'Monthly Cash Flow'!$F$37:$EG$37)*'Rent Roll'!$T11,
IF('Rent Roll'!$S11='Data Validation'!$D$3,('Rent Roll'!$D11*'Rent Roll'!#REF!)+(MAX(-SUMIF($C$96:$C$98,'Data Validation'!$M$2,'Commercial Lease'!X$96:X$98)-'Rent Roll'!$V11,0)*'Rent Roll'!$T11),
IF('Rent Roll'!$S11='Data Validation'!$D$4,'Rent Roll'!$D11*'Rent Roll'!#REF!,
('Rent Roll'!$D11*'Rent Roll'!#REF!)+(SUM((MAX(--SUMIF($D$96:$D$98,'Data Validation'!$M$2,'Commercial Lease'!X$96:X$98)-'Rent Roll'!$V11,0)),
(MAX(-SUMIF('Monthly Cash Flow'!$F$2:$EG$2,'Commercial Lease'!X$3,'Monthly Cash Flow'!$F$25:$EG$25)-'Rent Roll'!#REF!,0)),
(MAX(-SUMIF('Monthly Cash Flow'!$F$2:$EG$2,'Commercial Lease'!X$3,'Monthly Cash Flow'!$F$26:$EG$36)-'Rent Roll'!#REF!,0)))*'Rent Roll'!$T11)))),"-"),"-")</f>
        <v>-</v>
      </c>
      <c r="Y45" s="227" t="str">
        <f>IF('Commercial Lease'!Y$4='Rent Roll'!$U11,
IF(OR(AND(Y$6&gt;'Rent Roll'!$K11,Y$6&lt;='Rent Roll'!$L11),AND(Y$6&gt;'Rent Roll'!$M25,Y$6&lt;='Rent Roll'!$N25)),
IF('Rent Roll'!$S11='Data Validation'!$D$2,-SUMIF('Monthly Cash Flow'!$F$2:$EG$2,'Commercial Lease'!Y$3,'Monthly Cash Flow'!$F$37:$EG$37)*'Rent Roll'!$T11,
IF('Rent Roll'!$S11='Data Validation'!$D$3,('Rent Roll'!$D11*'Rent Roll'!#REF!)+(MAX(-SUMIF($C$96:$C$98,'Data Validation'!$M$2,'Commercial Lease'!Y$96:Y$98)-'Rent Roll'!$V11,0)*'Rent Roll'!$T11),
IF('Rent Roll'!$S11='Data Validation'!$D$4,'Rent Roll'!$D11*'Rent Roll'!#REF!,
('Rent Roll'!$D11*'Rent Roll'!#REF!)+(SUM((MAX(--SUMIF($D$96:$D$98,'Data Validation'!$M$2,'Commercial Lease'!Y$96:Y$98)-'Rent Roll'!$V11,0)),
(MAX(-SUMIF('Monthly Cash Flow'!$F$2:$EG$2,'Commercial Lease'!Y$3,'Monthly Cash Flow'!$F$25:$EG$25)-'Rent Roll'!#REF!,0)),
(MAX(-SUMIF('Monthly Cash Flow'!$F$2:$EG$2,'Commercial Lease'!Y$3,'Monthly Cash Flow'!$F$26:$EG$36)-'Rent Roll'!#REF!,0)))*'Rent Roll'!$T11)))),"-"),"-")</f>
        <v>-</v>
      </c>
      <c r="Z45" s="227" t="str">
        <f>IF('Commercial Lease'!Z$4='Rent Roll'!$U11,
IF(OR(AND(Z$6&gt;'Rent Roll'!$K11,Z$6&lt;='Rent Roll'!$L11),AND(Z$6&gt;'Rent Roll'!$M25,Z$6&lt;='Rent Roll'!$N25)),
IF('Rent Roll'!$S11='Data Validation'!$D$2,-SUMIF('Monthly Cash Flow'!$F$2:$EG$2,'Commercial Lease'!Z$3,'Monthly Cash Flow'!$F$37:$EG$37)*'Rent Roll'!$T11,
IF('Rent Roll'!$S11='Data Validation'!$D$3,('Rent Roll'!$D11*'Rent Roll'!#REF!)+(MAX(-SUMIF($C$96:$C$98,'Data Validation'!$M$2,'Commercial Lease'!Z$96:Z$98)-'Rent Roll'!$V11,0)*'Rent Roll'!$T11),
IF('Rent Roll'!$S11='Data Validation'!$D$4,'Rent Roll'!$D11*'Rent Roll'!#REF!,
('Rent Roll'!$D11*'Rent Roll'!#REF!)+(SUM((MAX(--SUMIF($D$96:$D$98,'Data Validation'!$M$2,'Commercial Lease'!Z$96:Z$98)-'Rent Roll'!$V11,0)),
(MAX(-SUMIF('Monthly Cash Flow'!$F$2:$EG$2,'Commercial Lease'!Z$3,'Monthly Cash Flow'!$F$25:$EG$25)-'Rent Roll'!#REF!,0)),
(MAX(-SUMIF('Monthly Cash Flow'!$F$2:$EG$2,'Commercial Lease'!Z$3,'Monthly Cash Flow'!$F$26:$EG$36)-'Rent Roll'!#REF!,0)))*'Rent Roll'!$T11)))),"-"),"-")</f>
        <v>-</v>
      </c>
      <c r="AA45" s="227" t="str">
        <f>IF('Commercial Lease'!AA$4='Rent Roll'!$U11,
IF(OR(AND(AA$6&gt;'Rent Roll'!$K11,AA$6&lt;='Rent Roll'!$L11),AND(AA$6&gt;'Rent Roll'!$M25,AA$6&lt;='Rent Roll'!$N25)),
IF('Rent Roll'!$S11='Data Validation'!$D$2,-SUMIF('Monthly Cash Flow'!$F$2:$EG$2,'Commercial Lease'!AA$3,'Monthly Cash Flow'!$F$37:$EG$37)*'Rent Roll'!$T11,
IF('Rent Roll'!$S11='Data Validation'!$D$3,('Rent Roll'!$D11*'Rent Roll'!#REF!)+(MAX(-SUMIF($C$96:$C$98,'Data Validation'!$M$2,'Commercial Lease'!AA$96:AA$98)-'Rent Roll'!$V11,0)*'Rent Roll'!$T11),
IF('Rent Roll'!$S11='Data Validation'!$D$4,'Rent Roll'!$D11*'Rent Roll'!#REF!,
('Rent Roll'!$D11*'Rent Roll'!#REF!)+(SUM((MAX(--SUMIF($D$96:$D$98,'Data Validation'!$M$2,'Commercial Lease'!AA$96:AA$98)-'Rent Roll'!$V11,0)),
(MAX(-SUMIF('Monthly Cash Flow'!$F$2:$EG$2,'Commercial Lease'!AA$3,'Monthly Cash Flow'!$F$25:$EG$25)-'Rent Roll'!#REF!,0)),
(MAX(-SUMIF('Monthly Cash Flow'!$F$2:$EG$2,'Commercial Lease'!AA$3,'Monthly Cash Flow'!$F$26:$EG$36)-'Rent Roll'!#REF!,0)))*'Rent Roll'!$T11)))),"-"),"-")</f>
        <v>-</v>
      </c>
      <c r="AB45" s="227" t="str">
        <f>IF('Commercial Lease'!AB$4='Rent Roll'!$U11,
IF(OR(AND(AB$6&gt;'Rent Roll'!$K11,AB$6&lt;='Rent Roll'!$L11),AND(AB$6&gt;'Rent Roll'!$M25,AB$6&lt;='Rent Roll'!$N25)),
IF('Rent Roll'!$S11='Data Validation'!$D$2,-SUMIF('Monthly Cash Flow'!$F$2:$EG$2,'Commercial Lease'!AB$3,'Monthly Cash Flow'!$F$37:$EG$37)*'Rent Roll'!$T11,
IF('Rent Roll'!$S11='Data Validation'!$D$3,('Rent Roll'!$D11*'Rent Roll'!#REF!)+(MAX(-SUMIF($C$96:$C$98,'Data Validation'!$M$2,'Commercial Lease'!AB$96:AB$98)-'Rent Roll'!$V11,0)*'Rent Roll'!$T11),
IF('Rent Roll'!$S11='Data Validation'!$D$4,'Rent Roll'!$D11*'Rent Roll'!#REF!,
('Rent Roll'!$D11*'Rent Roll'!#REF!)+(SUM((MAX(--SUMIF($D$96:$D$98,'Data Validation'!$M$2,'Commercial Lease'!AB$96:AB$98)-'Rent Roll'!$V11,0)),
(MAX(-SUMIF('Monthly Cash Flow'!$F$2:$EG$2,'Commercial Lease'!AB$3,'Monthly Cash Flow'!$F$25:$EG$25)-'Rent Roll'!#REF!,0)),
(MAX(-SUMIF('Monthly Cash Flow'!$F$2:$EG$2,'Commercial Lease'!AB$3,'Monthly Cash Flow'!$F$26:$EG$36)-'Rent Roll'!#REF!,0)))*'Rent Roll'!$T11)))),"-"),"-")</f>
        <v>-</v>
      </c>
      <c r="AC45" s="227" t="str">
        <f>IF('Commercial Lease'!AC$4='Rent Roll'!$U11,
IF(OR(AND(AC$6&gt;'Rent Roll'!$K11,AC$6&lt;='Rent Roll'!$L11),AND(AC$6&gt;'Rent Roll'!$M25,AC$6&lt;='Rent Roll'!$N25)),
IF('Rent Roll'!$S11='Data Validation'!$D$2,-SUMIF('Monthly Cash Flow'!$F$2:$EG$2,'Commercial Lease'!AC$3,'Monthly Cash Flow'!$F$37:$EG$37)*'Rent Roll'!$T11,
IF('Rent Roll'!$S11='Data Validation'!$D$3,('Rent Roll'!$D11*'Rent Roll'!#REF!)+(MAX(-SUMIF($C$96:$C$98,'Data Validation'!$M$2,'Commercial Lease'!AC$96:AC$98)-'Rent Roll'!$V11,0)*'Rent Roll'!$T11),
IF('Rent Roll'!$S11='Data Validation'!$D$4,'Rent Roll'!$D11*'Rent Roll'!#REF!,
('Rent Roll'!$D11*'Rent Roll'!#REF!)+(SUM((MAX(--SUMIF($D$96:$D$98,'Data Validation'!$M$2,'Commercial Lease'!AC$96:AC$98)-'Rent Roll'!$V11,0)),
(MAX(-SUMIF('Monthly Cash Flow'!$F$2:$EG$2,'Commercial Lease'!AC$3,'Monthly Cash Flow'!$F$25:$EG$25)-'Rent Roll'!#REF!,0)),
(MAX(-SUMIF('Monthly Cash Flow'!$F$2:$EG$2,'Commercial Lease'!AC$3,'Monthly Cash Flow'!$F$26:$EG$36)-'Rent Roll'!#REF!,0)))*'Rent Roll'!$T11)))),"-"),"-")</f>
        <v>-</v>
      </c>
      <c r="AD45" s="227" t="str">
        <f>IF('Commercial Lease'!AD$4='Rent Roll'!$U11,
IF(OR(AND(AD$6&gt;'Rent Roll'!$K11,AD$6&lt;='Rent Roll'!$L11),AND(AD$6&gt;'Rent Roll'!$M25,AD$6&lt;='Rent Roll'!$N25)),
IF('Rent Roll'!$S11='Data Validation'!$D$2,-SUMIF('Monthly Cash Flow'!$F$2:$EG$2,'Commercial Lease'!AD$3,'Monthly Cash Flow'!$F$37:$EG$37)*'Rent Roll'!$T11,
IF('Rent Roll'!$S11='Data Validation'!$D$3,('Rent Roll'!$D11*'Rent Roll'!#REF!)+(MAX(-SUMIF($C$96:$C$98,'Data Validation'!$M$2,'Commercial Lease'!AD$96:AD$98)-'Rent Roll'!$V11,0)*'Rent Roll'!$T11),
IF('Rent Roll'!$S11='Data Validation'!$D$4,'Rent Roll'!$D11*'Rent Roll'!#REF!,
('Rent Roll'!$D11*'Rent Roll'!#REF!)+(SUM((MAX(--SUMIF($D$96:$D$98,'Data Validation'!$M$2,'Commercial Lease'!AD$96:AD$98)-'Rent Roll'!$V11,0)),
(MAX(-SUMIF('Monthly Cash Flow'!$F$2:$EG$2,'Commercial Lease'!AD$3,'Monthly Cash Flow'!$F$25:$EG$25)-'Rent Roll'!#REF!,0)),
(MAX(-SUMIF('Monthly Cash Flow'!$F$2:$EG$2,'Commercial Lease'!AD$3,'Monthly Cash Flow'!$F$26:$EG$36)-'Rent Roll'!#REF!,0)))*'Rent Roll'!$T11)))),"-"),"-")</f>
        <v>-</v>
      </c>
      <c r="AE45" s="227" t="str">
        <f>IF('Commercial Lease'!AE$4='Rent Roll'!$U11,
IF(OR(AND(AE$6&gt;'Rent Roll'!$K11,AE$6&lt;='Rent Roll'!$L11),AND(AE$6&gt;'Rent Roll'!$M25,AE$6&lt;='Rent Roll'!$N25)),
IF('Rent Roll'!$S11='Data Validation'!$D$2,-SUMIF('Monthly Cash Flow'!$F$2:$EG$2,'Commercial Lease'!AE$3,'Monthly Cash Flow'!$F$37:$EG$37)*'Rent Roll'!$T11,
IF('Rent Roll'!$S11='Data Validation'!$D$3,('Rent Roll'!$D11*'Rent Roll'!#REF!)+(MAX(-SUMIF($C$96:$C$98,'Data Validation'!$M$2,'Commercial Lease'!AE$96:AE$98)-'Rent Roll'!$V11,0)*'Rent Roll'!$T11),
IF('Rent Roll'!$S11='Data Validation'!$D$4,'Rent Roll'!$D11*'Rent Roll'!#REF!,
('Rent Roll'!$D11*'Rent Roll'!#REF!)+(SUM((MAX(--SUMIF($D$96:$D$98,'Data Validation'!$M$2,'Commercial Lease'!AE$96:AE$98)-'Rent Roll'!$V11,0)),
(MAX(-SUMIF('Monthly Cash Flow'!$F$2:$EG$2,'Commercial Lease'!AE$3,'Monthly Cash Flow'!$F$25:$EG$25)-'Rent Roll'!#REF!,0)),
(MAX(-SUMIF('Monthly Cash Flow'!$F$2:$EG$2,'Commercial Lease'!AE$3,'Monthly Cash Flow'!$F$26:$EG$36)-'Rent Roll'!#REF!,0)))*'Rent Roll'!$T11)))),"-"),"-")</f>
        <v>-</v>
      </c>
      <c r="AF45" s="227" t="str">
        <f>IF('Commercial Lease'!AF$4='Rent Roll'!$U11,
IF(OR(AND(AF$6&gt;'Rent Roll'!$K11,AF$6&lt;='Rent Roll'!$L11),AND(AF$6&gt;'Rent Roll'!$M25,AF$6&lt;='Rent Roll'!$N25)),
IF('Rent Roll'!$S11='Data Validation'!$D$2,-SUMIF('Monthly Cash Flow'!$F$2:$EG$2,'Commercial Lease'!AF$3,'Monthly Cash Flow'!$F$37:$EG$37)*'Rent Roll'!$T11,
IF('Rent Roll'!$S11='Data Validation'!$D$3,('Rent Roll'!$D11*'Rent Roll'!#REF!)+(MAX(-SUMIF($C$96:$C$98,'Data Validation'!$M$2,'Commercial Lease'!AF$96:AF$98)-'Rent Roll'!$V11,0)*'Rent Roll'!$T11),
IF('Rent Roll'!$S11='Data Validation'!$D$4,'Rent Roll'!$D11*'Rent Roll'!#REF!,
('Rent Roll'!$D11*'Rent Roll'!#REF!)+(SUM((MAX(--SUMIF($D$96:$D$98,'Data Validation'!$M$2,'Commercial Lease'!AF$96:AF$98)-'Rent Roll'!$V11,0)),
(MAX(-SUMIF('Monthly Cash Flow'!$F$2:$EG$2,'Commercial Lease'!AF$3,'Monthly Cash Flow'!$F$25:$EG$25)-'Rent Roll'!#REF!,0)),
(MAX(-SUMIF('Monthly Cash Flow'!$F$2:$EG$2,'Commercial Lease'!AF$3,'Monthly Cash Flow'!$F$26:$EG$36)-'Rent Roll'!#REF!,0)))*'Rent Roll'!$T11)))),"-"),"-")</f>
        <v>-</v>
      </c>
      <c r="AG45" s="227" t="str">
        <f>IF('Commercial Lease'!AG$4='Rent Roll'!$U11,
IF(OR(AND(AG$6&gt;'Rent Roll'!$K11,AG$6&lt;='Rent Roll'!$L11),AND(AG$6&gt;'Rent Roll'!$M25,AG$6&lt;='Rent Roll'!$N25)),
IF('Rent Roll'!$S11='Data Validation'!$D$2,-SUMIF('Monthly Cash Flow'!$F$2:$EG$2,'Commercial Lease'!AG$3,'Monthly Cash Flow'!$F$37:$EG$37)*'Rent Roll'!$T11,
IF('Rent Roll'!$S11='Data Validation'!$D$3,('Rent Roll'!$D11*'Rent Roll'!#REF!)+(MAX(-SUMIF($C$96:$C$98,'Data Validation'!$M$2,'Commercial Lease'!AG$96:AG$98)-'Rent Roll'!$V11,0)*'Rent Roll'!$T11),
IF('Rent Roll'!$S11='Data Validation'!$D$4,'Rent Roll'!$D11*'Rent Roll'!#REF!,
('Rent Roll'!$D11*'Rent Roll'!#REF!)+(SUM((MAX(--SUMIF($D$96:$D$98,'Data Validation'!$M$2,'Commercial Lease'!AG$96:AG$98)-'Rent Roll'!$V11,0)),
(MAX(-SUMIF('Monthly Cash Flow'!$F$2:$EG$2,'Commercial Lease'!AG$3,'Monthly Cash Flow'!$F$25:$EG$25)-'Rent Roll'!#REF!,0)),
(MAX(-SUMIF('Monthly Cash Flow'!$F$2:$EG$2,'Commercial Lease'!AG$3,'Monthly Cash Flow'!$F$26:$EG$36)-'Rent Roll'!#REF!,0)))*'Rent Roll'!$T11)))),"-"),"-")</f>
        <v>-</v>
      </c>
      <c r="AH45" s="227" t="str">
        <f>IF('Commercial Lease'!AH$4='Rent Roll'!$U11,
IF(OR(AND(AH$6&gt;'Rent Roll'!$K11,AH$6&lt;='Rent Roll'!$L11),AND(AH$6&gt;'Rent Roll'!$M25,AH$6&lt;='Rent Roll'!$N25)),
IF('Rent Roll'!$S11='Data Validation'!$D$2,-SUMIF('Monthly Cash Flow'!$F$2:$EG$2,'Commercial Lease'!AH$3,'Monthly Cash Flow'!$F$37:$EG$37)*'Rent Roll'!$T11,
IF('Rent Roll'!$S11='Data Validation'!$D$3,('Rent Roll'!$D11*'Rent Roll'!#REF!)+(MAX(-SUMIF($C$96:$C$98,'Data Validation'!$M$2,'Commercial Lease'!AH$96:AH$98)-'Rent Roll'!$V11,0)*'Rent Roll'!$T11),
IF('Rent Roll'!$S11='Data Validation'!$D$4,'Rent Roll'!$D11*'Rent Roll'!#REF!,
('Rent Roll'!$D11*'Rent Roll'!#REF!)+(SUM((MAX(--SUMIF($D$96:$D$98,'Data Validation'!$M$2,'Commercial Lease'!AH$96:AH$98)-'Rent Roll'!$V11,0)),
(MAX(-SUMIF('Monthly Cash Flow'!$F$2:$EG$2,'Commercial Lease'!AH$3,'Monthly Cash Flow'!$F$25:$EG$25)-'Rent Roll'!#REF!,0)),
(MAX(-SUMIF('Monthly Cash Flow'!$F$2:$EG$2,'Commercial Lease'!AH$3,'Monthly Cash Flow'!$F$26:$EG$36)-'Rent Roll'!#REF!,0)))*'Rent Roll'!$T11)))),"-"),"-")</f>
        <v>-</v>
      </c>
      <c r="AI45" s="227" t="str">
        <f>IF('Commercial Lease'!AI$4='Rent Roll'!$U11,
IF(OR(AND(AI$6&gt;'Rent Roll'!$K11,AI$6&lt;='Rent Roll'!$L11),AND(AI$6&gt;'Rent Roll'!$M25,AI$6&lt;='Rent Roll'!$N25)),
IF('Rent Roll'!$S11='Data Validation'!$D$2,-SUMIF('Monthly Cash Flow'!$F$2:$EG$2,'Commercial Lease'!AI$3,'Monthly Cash Flow'!$F$37:$EG$37)*'Rent Roll'!$T11,
IF('Rent Roll'!$S11='Data Validation'!$D$3,('Rent Roll'!$D11*'Rent Roll'!#REF!)+(MAX(-SUMIF($C$96:$C$98,'Data Validation'!$M$2,'Commercial Lease'!AI$96:AI$98)-'Rent Roll'!$V11,0)*'Rent Roll'!$T11),
IF('Rent Roll'!$S11='Data Validation'!$D$4,'Rent Roll'!$D11*'Rent Roll'!#REF!,
('Rent Roll'!$D11*'Rent Roll'!#REF!)+(SUM((MAX(--SUMIF($D$96:$D$98,'Data Validation'!$M$2,'Commercial Lease'!AI$96:AI$98)-'Rent Roll'!$V11,0)),
(MAX(-SUMIF('Monthly Cash Flow'!$F$2:$EG$2,'Commercial Lease'!AI$3,'Monthly Cash Flow'!$F$25:$EG$25)-'Rent Roll'!#REF!,0)),
(MAX(-SUMIF('Monthly Cash Flow'!$F$2:$EG$2,'Commercial Lease'!AI$3,'Monthly Cash Flow'!$F$26:$EG$36)-'Rent Roll'!#REF!,0)))*'Rent Roll'!$T11)))),"-"),"-")</f>
        <v>-</v>
      </c>
      <c r="AJ45" s="227" t="str">
        <f>IF('Commercial Lease'!AJ$4='Rent Roll'!$U11,
IF(OR(AND(AJ$6&gt;'Rent Roll'!$K11,AJ$6&lt;='Rent Roll'!$L11),AND(AJ$6&gt;'Rent Roll'!$M25,AJ$6&lt;='Rent Roll'!$N25)),
IF('Rent Roll'!$S11='Data Validation'!$D$2,-SUMIF('Monthly Cash Flow'!$F$2:$EG$2,'Commercial Lease'!AJ$3,'Monthly Cash Flow'!$F$37:$EG$37)*'Rent Roll'!$T11,
IF('Rent Roll'!$S11='Data Validation'!$D$3,('Rent Roll'!$D11*'Rent Roll'!#REF!)+(MAX(-SUMIF($C$96:$C$98,'Data Validation'!$M$2,'Commercial Lease'!AJ$96:AJ$98)-'Rent Roll'!$V11,0)*'Rent Roll'!$T11),
IF('Rent Roll'!$S11='Data Validation'!$D$4,'Rent Roll'!$D11*'Rent Roll'!#REF!,
('Rent Roll'!$D11*'Rent Roll'!#REF!)+(SUM((MAX(--SUMIF($D$96:$D$98,'Data Validation'!$M$2,'Commercial Lease'!AJ$96:AJ$98)-'Rent Roll'!$V11,0)),
(MAX(-SUMIF('Monthly Cash Flow'!$F$2:$EG$2,'Commercial Lease'!AJ$3,'Monthly Cash Flow'!$F$25:$EG$25)-'Rent Roll'!#REF!,0)),
(MAX(-SUMIF('Monthly Cash Flow'!$F$2:$EG$2,'Commercial Lease'!AJ$3,'Monthly Cash Flow'!$F$26:$EG$36)-'Rent Roll'!#REF!,0)))*'Rent Roll'!$T11)))),"-"),"-")</f>
        <v>-</v>
      </c>
      <c r="AK45" s="227" t="str">
        <f>IF('Commercial Lease'!AK$4='Rent Roll'!$U11,
IF(OR(AND(AK$6&gt;'Rent Roll'!$K11,AK$6&lt;='Rent Roll'!$L11),AND(AK$6&gt;'Rent Roll'!$M25,AK$6&lt;='Rent Roll'!$N25)),
IF('Rent Roll'!$S11='Data Validation'!$D$2,-SUMIF('Monthly Cash Flow'!$F$2:$EG$2,'Commercial Lease'!AK$3,'Monthly Cash Flow'!$F$37:$EG$37)*'Rent Roll'!$T11,
IF('Rent Roll'!$S11='Data Validation'!$D$3,('Rent Roll'!$D11*'Rent Roll'!#REF!)+(MAX(-SUMIF($C$96:$C$98,'Data Validation'!$M$2,'Commercial Lease'!AK$96:AK$98)-'Rent Roll'!$V11,0)*'Rent Roll'!$T11),
IF('Rent Roll'!$S11='Data Validation'!$D$4,'Rent Roll'!$D11*'Rent Roll'!#REF!,
('Rent Roll'!$D11*'Rent Roll'!#REF!)+(SUM((MAX(--SUMIF($D$96:$D$98,'Data Validation'!$M$2,'Commercial Lease'!AK$96:AK$98)-'Rent Roll'!$V11,0)),
(MAX(-SUMIF('Monthly Cash Flow'!$F$2:$EG$2,'Commercial Lease'!AK$3,'Monthly Cash Flow'!$F$25:$EG$25)-'Rent Roll'!#REF!,0)),
(MAX(-SUMIF('Monthly Cash Flow'!$F$2:$EG$2,'Commercial Lease'!AK$3,'Monthly Cash Flow'!$F$26:$EG$36)-'Rent Roll'!#REF!,0)))*'Rent Roll'!$T11)))),"-"),"-")</f>
        <v>-</v>
      </c>
      <c r="AL45" s="227" t="str">
        <f>IF('Commercial Lease'!AL$4='Rent Roll'!$U11,
IF(OR(AND(AL$6&gt;'Rent Roll'!$K11,AL$6&lt;='Rent Roll'!$L11),AND(AL$6&gt;'Rent Roll'!$M25,AL$6&lt;='Rent Roll'!$N25)),
IF('Rent Roll'!$S11='Data Validation'!$D$2,-SUMIF('Monthly Cash Flow'!$F$2:$EG$2,'Commercial Lease'!AL$3,'Monthly Cash Flow'!$F$37:$EG$37)*'Rent Roll'!$T11,
IF('Rent Roll'!$S11='Data Validation'!$D$3,('Rent Roll'!$D11*'Rent Roll'!#REF!)+(MAX(-SUMIF($C$96:$C$98,'Data Validation'!$M$2,'Commercial Lease'!AL$96:AL$98)-'Rent Roll'!$V11,0)*'Rent Roll'!$T11),
IF('Rent Roll'!$S11='Data Validation'!$D$4,'Rent Roll'!$D11*'Rent Roll'!#REF!,
('Rent Roll'!$D11*'Rent Roll'!#REF!)+(SUM((MAX(--SUMIF($D$96:$D$98,'Data Validation'!$M$2,'Commercial Lease'!AL$96:AL$98)-'Rent Roll'!$V11,0)),
(MAX(-SUMIF('Monthly Cash Flow'!$F$2:$EG$2,'Commercial Lease'!AL$3,'Monthly Cash Flow'!$F$25:$EG$25)-'Rent Roll'!#REF!,0)),
(MAX(-SUMIF('Monthly Cash Flow'!$F$2:$EG$2,'Commercial Lease'!AL$3,'Monthly Cash Flow'!$F$26:$EG$36)-'Rent Roll'!#REF!,0)))*'Rent Roll'!$T11)))),"-"),"-")</f>
        <v>-</v>
      </c>
      <c r="AM45" s="227" t="str">
        <f>IF('Commercial Lease'!AM$4='Rent Roll'!$U11,
IF(OR(AND(AM$6&gt;'Rent Roll'!$K11,AM$6&lt;='Rent Roll'!$L11),AND(AM$6&gt;'Rent Roll'!$M25,AM$6&lt;='Rent Roll'!$N25)),
IF('Rent Roll'!$S11='Data Validation'!$D$2,-SUMIF('Monthly Cash Flow'!$F$2:$EG$2,'Commercial Lease'!AM$3,'Monthly Cash Flow'!$F$37:$EG$37)*'Rent Roll'!$T11,
IF('Rent Roll'!$S11='Data Validation'!$D$3,('Rent Roll'!$D11*'Rent Roll'!#REF!)+(MAX(-SUMIF($C$96:$C$98,'Data Validation'!$M$2,'Commercial Lease'!AM$96:AM$98)-'Rent Roll'!$V11,0)*'Rent Roll'!$T11),
IF('Rent Roll'!$S11='Data Validation'!$D$4,'Rent Roll'!$D11*'Rent Roll'!#REF!,
('Rent Roll'!$D11*'Rent Roll'!#REF!)+(SUM((MAX(--SUMIF($D$96:$D$98,'Data Validation'!$M$2,'Commercial Lease'!AM$96:AM$98)-'Rent Roll'!$V11,0)),
(MAX(-SUMIF('Monthly Cash Flow'!$F$2:$EG$2,'Commercial Lease'!AM$3,'Monthly Cash Flow'!$F$25:$EG$25)-'Rent Roll'!#REF!,0)),
(MAX(-SUMIF('Monthly Cash Flow'!$F$2:$EG$2,'Commercial Lease'!AM$3,'Monthly Cash Flow'!$F$26:$EG$36)-'Rent Roll'!#REF!,0)))*'Rent Roll'!$T11)))),"-"),"-")</f>
        <v>-</v>
      </c>
      <c r="AN45" s="227" t="str">
        <f>IF('Commercial Lease'!AN$4='Rent Roll'!$U11,
IF(OR(AND(AN$6&gt;'Rent Roll'!$K11,AN$6&lt;='Rent Roll'!$L11),AND(AN$6&gt;'Rent Roll'!$M25,AN$6&lt;='Rent Roll'!$N25)),
IF('Rent Roll'!$S11='Data Validation'!$D$2,-SUMIF('Monthly Cash Flow'!$F$2:$EG$2,'Commercial Lease'!AN$3,'Monthly Cash Flow'!$F$37:$EG$37)*'Rent Roll'!$T11,
IF('Rent Roll'!$S11='Data Validation'!$D$3,('Rent Roll'!$D11*'Rent Roll'!#REF!)+(MAX(-SUMIF($C$96:$C$98,'Data Validation'!$M$2,'Commercial Lease'!AN$96:AN$98)-'Rent Roll'!$V11,0)*'Rent Roll'!$T11),
IF('Rent Roll'!$S11='Data Validation'!$D$4,'Rent Roll'!$D11*'Rent Roll'!#REF!,
('Rent Roll'!$D11*'Rent Roll'!#REF!)+(SUM((MAX(--SUMIF($D$96:$D$98,'Data Validation'!$M$2,'Commercial Lease'!AN$96:AN$98)-'Rent Roll'!$V11,0)),
(MAX(-SUMIF('Monthly Cash Flow'!$F$2:$EG$2,'Commercial Lease'!AN$3,'Monthly Cash Flow'!$F$25:$EG$25)-'Rent Roll'!#REF!,0)),
(MAX(-SUMIF('Monthly Cash Flow'!$F$2:$EG$2,'Commercial Lease'!AN$3,'Monthly Cash Flow'!$F$26:$EG$36)-'Rent Roll'!#REF!,0)))*'Rent Roll'!$T11)))),"-"),"-")</f>
        <v>-</v>
      </c>
      <c r="AO45" s="227" t="str">
        <f>IF('Commercial Lease'!AO$4='Rent Roll'!$U11,
IF(OR(AND(AO$6&gt;'Rent Roll'!$K11,AO$6&lt;='Rent Roll'!$L11),AND(AO$6&gt;'Rent Roll'!$M25,AO$6&lt;='Rent Roll'!$N25)),
IF('Rent Roll'!$S11='Data Validation'!$D$2,-SUMIF('Monthly Cash Flow'!$F$2:$EG$2,'Commercial Lease'!AO$3,'Monthly Cash Flow'!$F$37:$EG$37)*'Rent Roll'!$T11,
IF('Rent Roll'!$S11='Data Validation'!$D$3,('Rent Roll'!$D11*'Rent Roll'!#REF!)+(MAX(-SUMIF($C$96:$C$98,'Data Validation'!$M$2,'Commercial Lease'!AO$96:AO$98)-'Rent Roll'!$V11,0)*'Rent Roll'!$T11),
IF('Rent Roll'!$S11='Data Validation'!$D$4,'Rent Roll'!$D11*'Rent Roll'!#REF!,
('Rent Roll'!$D11*'Rent Roll'!#REF!)+(SUM((MAX(--SUMIF($D$96:$D$98,'Data Validation'!$M$2,'Commercial Lease'!AO$96:AO$98)-'Rent Roll'!$V11,0)),
(MAX(-SUMIF('Monthly Cash Flow'!$F$2:$EG$2,'Commercial Lease'!AO$3,'Monthly Cash Flow'!$F$25:$EG$25)-'Rent Roll'!#REF!,0)),
(MAX(-SUMIF('Monthly Cash Flow'!$F$2:$EG$2,'Commercial Lease'!AO$3,'Monthly Cash Flow'!$F$26:$EG$36)-'Rent Roll'!#REF!,0)))*'Rent Roll'!$T11)))),"-"),"-")</f>
        <v>-</v>
      </c>
      <c r="AP45" s="227" t="str">
        <f>IF('Commercial Lease'!AP$4='Rent Roll'!$U11,
IF(OR(AND(AP$6&gt;'Rent Roll'!$K11,AP$6&lt;='Rent Roll'!$L11),AND(AP$6&gt;'Rent Roll'!$M25,AP$6&lt;='Rent Roll'!$N25)),
IF('Rent Roll'!$S11='Data Validation'!$D$2,-SUMIF('Monthly Cash Flow'!$F$2:$EG$2,'Commercial Lease'!AP$3,'Monthly Cash Flow'!$F$37:$EG$37)*'Rent Roll'!$T11,
IF('Rent Roll'!$S11='Data Validation'!$D$3,('Rent Roll'!$D11*'Rent Roll'!#REF!)+(MAX(-SUMIF($C$96:$C$98,'Data Validation'!$M$2,'Commercial Lease'!AP$96:AP$98)-'Rent Roll'!$V11,0)*'Rent Roll'!$T11),
IF('Rent Roll'!$S11='Data Validation'!$D$4,'Rent Roll'!$D11*'Rent Roll'!#REF!,
('Rent Roll'!$D11*'Rent Roll'!#REF!)+(SUM((MAX(--SUMIF($D$96:$D$98,'Data Validation'!$M$2,'Commercial Lease'!AP$96:AP$98)-'Rent Roll'!$V11,0)),
(MAX(-SUMIF('Monthly Cash Flow'!$F$2:$EG$2,'Commercial Lease'!AP$3,'Monthly Cash Flow'!$F$25:$EG$25)-'Rent Roll'!#REF!,0)),
(MAX(-SUMIF('Monthly Cash Flow'!$F$2:$EG$2,'Commercial Lease'!AP$3,'Monthly Cash Flow'!$F$26:$EG$36)-'Rent Roll'!#REF!,0)))*'Rent Roll'!$T11)))),"-"),"-")</f>
        <v>-</v>
      </c>
      <c r="AQ45" s="227" t="str">
        <f>IF('Commercial Lease'!AQ$4='Rent Roll'!$U11,
IF(OR(AND(AQ$6&gt;'Rent Roll'!$K11,AQ$6&lt;='Rent Roll'!$L11),AND(AQ$6&gt;'Rent Roll'!$M25,AQ$6&lt;='Rent Roll'!$N25)),
IF('Rent Roll'!$S11='Data Validation'!$D$2,-SUMIF('Monthly Cash Flow'!$F$2:$EG$2,'Commercial Lease'!AQ$3,'Monthly Cash Flow'!$F$37:$EG$37)*'Rent Roll'!$T11,
IF('Rent Roll'!$S11='Data Validation'!$D$3,('Rent Roll'!$D11*'Rent Roll'!#REF!)+(MAX(-SUMIF($C$96:$C$98,'Data Validation'!$M$2,'Commercial Lease'!AQ$96:AQ$98)-'Rent Roll'!$V11,0)*'Rent Roll'!$T11),
IF('Rent Roll'!$S11='Data Validation'!$D$4,'Rent Roll'!$D11*'Rent Roll'!#REF!,
('Rent Roll'!$D11*'Rent Roll'!#REF!)+(SUM((MAX(--SUMIF($D$96:$D$98,'Data Validation'!$M$2,'Commercial Lease'!AQ$96:AQ$98)-'Rent Roll'!$V11,0)),
(MAX(-SUMIF('Monthly Cash Flow'!$F$2:$EG$2,'Commercial Lease'!AQ$3,'Monthly Cash Flow'!$F$25:$EG$25)-'Rent Roll'!#REF!,0)),
(MAX(-SUMIF('Monthly Cash Flow'!$F$2:$EG$2,'Commercial Lease'!AQ$3,'Monthly Cash Flow'!$F$26:$EG$36)-'Rent Roll'!#REF!,0)))*'Rent Roll'!$T11)))),"-"),"-")</f>
        <v>-</v>
      </c>
      <c r="AR45" s="227" t="str">
        <f>IF('Commercial Lease'!AR$4='Rent Roll'!$U11,
IF(OR(AND(AR$6&gt;'Rent Roll'!$K11,AR$6&lt;='Rent Roll'!$L11),AND(AR$6&gt;'Rent Roll'!$M25,AR$6&lt;='Rent Roll'!$N25)),
IF('Rent Roll'!$S11='Data Validation'!$D$2,-SUMIF('Monthly Cash Flow'!$F$2:$EG$2,'Commercial Lease'!AR$3,'Monthly Cash Flow'!$F$37:$EG$37)*'Rent Roll'!$T11,
IF('Rent Roll'!$S11='Data Validation'!$D$3,('Rent Roll'!$D11*'Rent Roll'!#REF!)+(MAX(-SUMIF($C$96:$C$98,'Data Validation'!$M$2,'Commercial Lease'!AR$96:AR$98)-'Rent Roll'!$V11,0)*'Rent Roll'!$T11),
IF('Rent Roll'!$S11='Data Validation'!$D$4,'Rent Roll'!$D11*'Rent Roll'!#REF!,
('Rent Roll'!$D11*'Rent Roll'!#REF!)+(SUM((MAX(--SUMIF($D$96:$D$98,'Data Validation'!$M$2,'Commercial Lease'!AR$96:AR$98)-'Rent Roll'!$V11,0)),
(MAX(-SUMIF('Monthly Cash Flow'!$F$2:$EG$2,'Commercial Lease'!AR$3,'Monthly Cash Flow'!$F$25:$EG$25)-'Rent Roll'!#REF!,0)),
(MAX(-SUMIF('Monthly Cash Flow'!$F$2:$EG$2,'Commercial Lease'!AR$3,'Monthly Cash Flow'!$F$26:$EG$36)-'Rent Roll'!#REF!,0)))*'Rent Roll'!$T11)))),"-"),"-")</f>
        <v>-</v>
      </c>
      <c r="AS45" s="227" t="str">
        <f>IF('Commercial Lease'!AS$4='Rent Roll'!$U11,
IF(OR(AND(AS$6&gt;'Rent Roll'!$K11,AS$6&lt;='Rent Roll'!$L11),AND(AS$6&gt;'Rent Roll'!$M25,AS$6&lt;='Rent Roll'!$N25)),
IF('Rent Roll'!$S11='Data Validation'!$D$2,-SUMIF('Monthly Cash Flow'!$F$2:$EG$2,'Commercial Lease'!AS$3,'Monthly Cash Flow'!$F$37:$EG$37)*'Rent Roll'!$T11,
IF('Rent Roll'!$S11='Data Validation'!$D$3,('Rent Roll'!$D11*'Rent Roll'!#REF!)+(MAX(-SUMIF($C$96:$C$98,'Data Validation'!$M$2,'Commercial Lease'!AS$96:AS$98)-'Rent Roll'!$V11,0)*'Rent Roll'!$T11),
IF('Rent Roll'!$S11='Data Validation'!$D$4,'Rent Roll'!$D11*'Rent Roll'!#REF!,
('Rent Roll'!$D11*'Rent Roll'!#REF!)+(SUM((MAX(--SUMIF($D$96:$D$98,'Data Validation'!$M$2,'Commercial Lease'!AS$96:AS$98)-'Rent Roll'!$V11,0)),
(MAX(-SUMIF('Monthly Cash Flow'!$F$2:$EG$2,'Commercial Lease'!AS$3,'Monthly Cash Flow'!$F$25:$EG$25)-'Rent Roll'!#REF!,0)),
(MAX(-SUMIF('Monthly Cash Flow'!$F$2:$EG$2,'Commercial Lease'!AS$3,'Monthly Cash Flow'!$F$26:$EG$36)-'Rent Roll'!#REF!,0)))*'Rent Roll'!$T11)))),"-"),"-")</f>
        <v>-</v>
      </c>
      <c r="AT45" s="227" t="str">
        <f>IF('Commercial Lease'!AT$4='Rent Roll'!$U11,
IF(OR(AND(AT$6&gt;'Rent Roll'!$K11,AT$6&lt;='Rent Roll'!$L11),AND(AT$6&gt;'Rent Roll'!$M25,AT$6&lt;='Rent Roll'!$N25)),
IF('Rent Roll'!$S11='Data Validation'!$D$2,-SUMIF('Monthly Cash Flow'!$F$2:$EG$2,'Commercial Lease'!AT$3,'Monthly Cash Flow'!$F$37:$EG$37)*'Rent Roll'!$T11,
IF('Rent Roll'!$S11='Data Validation'!$D$3,('Rent Roll'!$D11*'Rent Roll'!#REF!)+(MAX(-SUMIF($C$96:$C$98,'Data Validation'!$M$2,'Commercial Lease'!AT$96:AT$98)-'Rent Roll'!$V11,0)*'Rent Roll'!$T11),
IF('Rent Roll'!$S11='Data Validation'!$D$4,'Rent Roll'!$D11*'Rent Roll'!#REF!,
('Rent Roll'!$D11*'Rent Roll'!#REF!)+(SUM((MAX(--SUMIF($D$96:$D$98,'Data Validation'!$M$2,'Commercial Lease'!AT$96:AT$98)-'Rent Roll'!$V11,0)),
(MAX(-SUMIF('Monthly Cash Flow'!$F$2:$EG$2,'Commercial Lease'!AT$3,'Monthly Cash Flow'!$F$25:$EG$25)-'Rent Roll'!#REF!,0)),
(MAX(-SUMIF('Monthly Cash Flow'!$F$2:$EG$2,'Commercial Lease'!AT$3,'Monthly Cash Flow'!$F$26:$EG$36)-'Rent Roll'!#REF!,0)))*'Rent Roll'!$T11)))),"-"),"-")</f>
        <v>-</v>
      </c>
      <c r="AU45" s="227" t="str">
        <f>IF('Commercial Lease'!AU$4='Rent Roll'!$U11,
IF(OR(AND(AU$6&gt;'Rent Roll'!$K11,AU$6&lt;='Rent Roll'!$L11),AND(AU$6&gt;'Rent Roll'!$M25,AU$6&lt;='Rent Roll'!$N25)),
IF('Rent Roll'!$S11='Data Validation'!$D$2,-SUMIF('Monthly Cash Flow'!$F$2:$EG$2,'Commercial Lease'!AU$3,'Monthly Cash Flow'!$F$37:$EG$37)*'Rent Roll'!$T11,
IF('Rent Roll'!$S11='Data Validation'!$D$3,('Rent Roll'!$D11*'Rent Roll'!#REF!)+(MAX(-SUMIF($C$96:$C$98,'Data Validation'!$M$2,'Commercial Lease'!AU$96:AU$98)-'Rent Roll'!$V11,0)*'Rent Roll'!$T11),
IF('Rent Roll'!$S11='Data Validation'!$D$4,'Rent Roll'!$D11*'Rent Roll'!#REF!,
('Rent Roll'!$D11*'Rent Roll'!#REF!)+(SUM((MAX(--SUMIF($D$96:$D$98,'Data Validation'!$M$2,'Commercial Lease'!AU$96:AU$98)-'Rent Roll'!$V11,0)),
(MAX(-SUMIF('Monthly Cash Flow'!$F$2:$EG$2,'Commercial Lease'!AU$3,'Monthly Cash Flow'!$F$25:$EG$25)-'Rent Roll'!#REF!,0)),
(MAX(-SUMIF('Monthly Cash Flow'!$F$2:$EG$2,'Commercial Lease'!AU$3,'Monthly Cash Flow'!$F$26:$EG$36)-'Rent Roll'!#REF!,0)))*'Rent Roll'!$T11)))),"-"),"-")</f>
        <v>-</v>
      </c>
      <c r="AV45" s="227" t="str">
        <f>IF('Commercial Lease'!AV$4='Rent Roll'!$U11,
IF(OR(AND(AV$6&gt;'Rent Roll'!$K11,AV$6&lt;='Rent Roll'!$L11),AND(AV$6&gt;'Rent Roll'!$M25,AV$6&lt;='Rent Roll'!$N25)),
IF('Rent Roll'!$S11='Data Validation'!$D$2,-SUMIF('Monthly Cash Flow'!$F$2:$EG$2,'Commercial Lease'!AV$3,'Monthly Cash Flow'!$F$37:$EG$37)*'Rent Roll'!$T11,
IF('Rent Roll'!$S11='Data Validation'!$D$3,('Rent Roll'!$D11*'Rent Roll'!#REF!)+(MAX(-SUMIF($C$96:$C$98,'Data Validation'!$M$2,'Commercial Lease'!AV$96:AV$98)-'Rent Roll'!$V11,0)*'Rent Roll'!$T11),
IF('Rent Roll'!$S11='Data Validation'!$D$4,'Rent Roll'!$D11*'Rent Roll'!#REF!,
('Rent Roll'!$D11*'Rent Roll'!#REF!)+(SUM((MAX(--SUMIF($D$96:$D$98,'Data Validation'!$M$2,'Commercial Lease'!AV$96:AV$98)-'Rent Roll'!$V11,0)),
(MAX(-SUMIF('Monthly Cash Flow'!$F$2:$EG$2,'Commercial Lease'!AV$3,'Monthly Cash Flow'!$F$25:$EG$25)-'Rent Roll'!#REF!,0)),
(MAX(-SUMIF('Monthly Cash Flow'!$F$2:$EG$2,'Commercial Lease'!AV$3,'Monthly Cash Flow'!$F$26:$EG$36)-'Rent Roll'!#REF!,0)))*'Rent Roll'!$T11)))),"-"),"-")</f>
        <v>-</v>
      </c>
      <c r="AW45" s="227" t="str">
        <f>IF('Commercial Lease'!AW$4='Rent Roll'!$U11,
IF(OR(AND(AW$6&gt;'Rent Roll'!$K11,AW$6&lt;='Rent Roll'!$L11),AND(AW$6&gt;'Rent Roll'!$M25,AW$6&lt;='Rent Roll'!$N25)),
IF('Rent Roll'!$S11='Data Validation'!$D$2,-SUMIF('Monthly Cash Flow'!$F$2:$EG$2,'Commercial Lease'!AW$3,'Monthly Cash Flow'!$F$37:$EG$37)*'Rent Roll'!$T11,
IF('Rent Roll'!$S11='Data Validation'!$D$3,('Rent Roll'!$D11*'Rent Roll'!#REF!)+(MAX(-SUMIF($C$96:$C$98,'Data Validation'!$M$2,'Commercial Lease'!AW$96:AW$98)-'Rent Roll'!$V11,0)*'Rent Roll'!$T11),
IF('Rent Roll'!$S11='Data Validation'!$D$4,'Rent Roll'!$D11*'Rent Roll'!#REF!,
('Rent Roll'!$D11*'Rent Roll'!#REF!)+(SUM((MAX(--SUMIF($D$96:$D$98,'Data Validation'!$M$2,'Commercial Lease'!AW$96:AW$98)-'Rent Roll'!$V11,0)),
(MAX(-SUMIF('Monthly Cash Flow'!$F$2:$EG$2,'Commercial Lease'!AW$3,'Monthly Cash Flow'!$F$25:$EG$25)-'Rent Roll'!#REF!,0)),
(MAX(-SUMIF('Monthly Cash Flow'!$F$2:$EG$2,'Commercial Lease'!AW$3,'Monthly Cash Flow'!$F$26:$EG$36)-'Rent Roll'!#REF!,0)))*'Rent Roll'!$T11)))),"-"),"-")</f>
        <v>-</v>
      </c>
      <c r="AX45" s="227" t="str">
        <f>IF('Commercial Lease'!AX$4='Rent Roll'!$U11,
IF(OR(AND(AX$6&gt;'Rent Roll'!$K11,AX$6&lt;='Rent Roll'!$L11),AND(AX$6&gt;'Rent Roll'!$M25,AX$6&lt;='Rent Roll'!$N25)),
IF('Rent Roll'!$S11='Data Validation'!$D$2,-SUMIF('Monthly Cash Flow'!$F$2:$EG$2,'Commercial Lease'!AX$3,'Monthly Cash Flow'!$F$37:$EG$37)*'Rent Roll'!$T11,
IF('Rent Roll'!$S11='Data Validation'!$D$3,('Rent Roll'!$D11*'Rent Roll'!#REF!)+(MAX(-SUMIF($C$96:$C$98,'Data Validation'!$M$2,'Commercial Lease'!AX$96:AX$98)-'Rent Roll'!$V11,0)*'Rent Roll'!$T11),
IF('Rent Roll'!$S11='Data Validation'!$D$4,'Rent Roll'!$D11*'Rent Roll'!#REF!,
('Rent Roll'!$D11*'Rent Roll'!#REF!)+(SUM((MAX(--SUMIF($D$96:$D$98,'Data Validation'!$M$2,'Commercial Lease'!AX$96:AX$98)-'Rent Roll'!$V11,0)),
(MAX(-SUMIF('Monthly Cash Flow'!$F$2:$EG$2,'Commercial Lease'!AX$3,'Monthly Cash Flow'!$F$25:$EG$25)-'Rent Roll'!#REF!,0)),
(MAX(-SUMIF('Monthly Cash Flow'!$F$2:$EG$2,'Commercial Lease'!AX$3,'Monthly Cash Flow'!$F$26:$EG$36)-'Rent Roll'!#REF!,0)))*'Rent Roll'!$T11)))),"-"),"-")</f>
        <v>-</v>
      </c>
      <c r="AY45" s="227" t="str">
        <f>IF('Commercial Lease'!AY$4='Rent Roll'!$U11,
IF(OR(AND(AY$6&gt;'Rent Roll'!$K11,AY$6&lt;='Rent Roll'!$L11),AND(AY$6&gt;'Rent Roll'!$M25,AY$6&lt;='Rent Roll'!$N25)),
IF('Rent Roll'!$S11='Data Validation'!$D$2,-SUMIF('Monthly Cash Flow'!$F$2:$EG$2,'Commercial Lease'!AY$3,'Monthly Cash Flow'!$F$37:$EG$37)*'Rent Roll'!$T11,
IF('Rent Roll'!$S11='Data Validation'!$D$3,('Rent Roll'!$D11*'Rent Roll'!#REF!)+(MAX(-SUMIF($C$96:$C$98,'Data Validation'!$M$2,'Commercial Lease'!AY$96:AY$98)-'Rent Roll'!$V11,0)*'Rent Roll'!$T11),
IF('Rent Roll'!$S11='Data Validation'!$D$4,'Rent Roll'!$D11*'Rent Roll'!#REF!,
('Rent Roll'!$D11*'Rent Roll'!#REF!)+(SUM((MAX(--SUMIF($D$96:$D$98,'Data Validation'!$M$2,'Commercial Lease'!AY$96:AY$98)-'Rent Roll'!$V11,0)),
(MAX(-SUMIF('Monthly Cash Flow'!$F$2:$EG$2,'Commercial Lease'!AY$3,'Monthly Cash Flow'!$F$25:$EG$25)-'Rent Roll'!#REF!,0)),
(MAX(-SUMIF('Monthly Cash Flow'!$F$2:$EG$2,'Commercial Lease'!AY$3,'Monthly Cash Flow'!$F$26:$EG$36)-'Rent Roll'!#REF!,0)))*'Rent Roll'!$T11)))),"-"),"-")</f>
        <v>-</v>
      </c>
      <c r="AZ45" s="227" t="str">
        <f>IF('Commercial Lease'!AZ$4='Rent Roll'!$U11,
IF(OR(AND(AZ$6&gt;'Rent Roll'!$K11,AZ$6&lt;='Rent Roll'!$L11),AND(AZ$6&gt;'Rent Roll'!$M25,AZ$6&lt;='Rent Roll'!$N25)),
IF('Rent Roll'!$S11='Data Validation'!$D$2,-SUMIF('Monthly Cash Flow'!$F$2:$EG$2,'Commercial Lease'!AZ$3,'Monthly Cash Flow'!$F$37:$EG$37)*'Rent Roll'!$T11,
IF('Rent Roll'!$S11='Data Validation'!$D$3,('Rent Roll'!$D11*'Rent Roll'!#REF!)+(MAX(-SUMIF($C$96:$C$98,'Data Validation'!$M$2,'Commercial Lease'!AZ$96:AZ$98)-'Rent Roll'!$V11,0)*'Rent Roll'!$T11),
IF('Rent Roll'!$S11='Data Validation'!$D$4,'Rent Roll'!$D11*'Rent Roll'!#REF!,
('Rent Roll'!$D11*'Rent Roll'!#REF!)+(SUM((MAX(--SUMIF($D$96:$D$98,'Data Validation'!$M$2,'Commercial Lease'!AZ$96:AZ$98)-'Rent Roll'!$V11,0)),
(MAX(-SUMIF('Monthly Cash Flow'!$F$2:$EG$2,'Commercial Lease'!AZ$3,'Monthly Cash Flow'!$F$25:$EG$25)-'Rent Roll'!#REF!,0)),
(MAX(-SUMIF('Monthly Cash Flow'!$F$2:$EG$2,'Commercial Lease'!AZ$3,'Monthly Cash Flow'!$F$26:$EG$36)-'Rent Roll'!#REF!,0)))*'Rent Roll'!$T11)))),"-"),"-")</f>
        <v>-</v>
      </c>
      <c r="BA45" s="227" t="str">
        <f>IF('Commercial Lease'!BA$4='Rent Roll'!$U11,
IF(OR(AND(BA$6&gt;'Rent Roll'!$K11,BA$6&lt;='Rent Roll'!$L11),AND(BA$6&gt;'Rent Roll'!$M25,BA$6&lt;='Rent Roll'!$N25)),
IF('Rent Roll'!$S11='Data Validation'!$D$2,-SUMIF('Monthly Cash Flow'!$F$2:$EG$2,'Commercial Lease'!BA$3,'Monthly Cash Flow'!$F$37:$EG$37)*'Rent Roll'!$T11,
IF('Rent Roll'!$S11='Data Validation'!$D$3,('Rent Roll'!$D11*'Rent Roll'!#REF!)+(MAX(-SUMIF($C$96:$C$98,'Data Validation'!$M$2,'Commercial Lease'!BA$96:BA$98)-'Rent Roll'!$V11,0)*'Rent Roll'!$T11),
IF('Rent Roll'!$S11='Data Validation'!$D$4,'Rent Roll'!$D11*'Rent Roll'!#REF!,
('Rent Roll'!$D11*'Rent Roll'!#REF!)+(SUM((MAX(--SUMIF($D$96:$D$98,'Data Validation'!$M$2,'Commercial Lease'!BA$96:BA$98)-'Rent Roll'!$V11,0)),
(MAX(-SUMIF('Monthly Cash Flow'!$F$2:$EG$2,'Commercial Lease'!BA$3,'Monthly Cash Flow'!$F$25:$EG$25)-'Rent Roll'!#REF!,0)),
(MAX(-SUMIF('Monthly Cash Flow'!$F$2:$EG$2,'Commercial Lease'!BA$3,'Monthly Cash Flow'!$F$26:$EG$36)-'Rent Roll'!#REF!,0)))*'Rent Roll'!$T11)))),"-"),"-")</f>
        <v>-</v>
      </c>
      <c r="BB45" s="227" t="str">
        <f>IF('Commercial Lease'!BB$4='Rent Roll'!$U11,
IF(OR(AND(BB$6&gt;'Rent Roll'!$K11,BB$6&lt;='Rent Roll'!$L11),AND(BB$6&gt;'Rent Roll'!$M25,BB$6&lt;='Rent Roll'!$N25)),
IF('Rent Roll'!$S11='Data Validation'!$D$2,-SUMIF('Monthly Cash Flow'!$F$2:$EG$2,'Commercial Lease'!BB$3,'Monthly Cash Flow'!$F$37:$EG$37)*'Rent Roll'!$T11,
IF('Rent Roll'!$S11='Data Validation'!$D$3,('Rent Roll'!$D11*'Rent Roll'!#REF!)+(MAX(-SUMIF($C$96:$C$98,'Data Validation'!$M$2,'Commercial Lease'!BB$96:BB$98)-'Rent Roll'!$V11,0)*'Rent Roll'!$T11),
IF('Rent Roll'!$S11='Data Validation'!$D$4,'Rent Roll'!$D11*'Rent Roll'!#REF!,
('Rent Roll'!$D11*'Rent Roll'!#REF!)+(SUM((MAX(--SUMIF($D$96:$D$98,'Data Validation'!$M$2,'Commercial Lease'!BB$96:BB$98)-'Rent Roll'!$V11,0)),
(MAX(-SUMIF('Monthly Cash Flow'!$F$2:$EG$2,'Commercial Lease'!BB$3,'Monthly Cash Flow'!$F$25:$EG$25)-'Rent Roll'!#REF!,0)),
(MAX(-SUMIF('Monthly Cash Flow'!$F$2:$EG$2,'Commercial Lease'!BB$3,'Monthly Cash Flow'!$F$26:$EG$36)-'Rent Roll'!#REF!,0)))*'Rent Roll'!$T11)))),"-"),"-")</f>
        <v>-</v>
      </c>
      <c r="BC45" s="227" t="str">
        <f>IF('Commercial Lease'!BC$4='Rent Roll'!$U11,
IF(OR(AND(BC$6&gt;'Rent Roll'!$K11,BC$6&lt;='Rent Roll'!$L11),AND(BC$6&gt;'Rent Roll'!$M25,BC$6&lt;='Rent Roll'!$N25)),
IF('Rent Roll'!$S11='Data Validation'!$D$2,-SUMIF('Monthly Cash Flow'!$F$2:$EG$2,'Commercial Lease'!BC$3,'Monthly Cash Flow'!$F$37:$EG$37)*'Rent Roll'!$T11,
IF('Rent Roll'!$S11='Data Validation'!$D$3,('Rent Roll'!$D11*'Rent Roll'!#REF!)+(MAX(-SUMIF($C$96:$C$98,'Data Validation'!$M$2,'Commercial Lease'!BC$96:BC$98)-'Rent Roll'!$V11,0)*'Rent Roll'!$T11),
IF('Rent Roll'!$S11='Data Validation'!$D$4,'Rent Roll'!$D11*'Rent Roll'!#REF!,
('Rent Roll'!$D11*'Rent Roll'!#REF!)+(SUM((MAX(--SUMIF($D$96:$D$98,'Data Validation'!$M$2,'Commercial Lease'!BC$96:BC$98)-'Rent Roll'!$V11,0)),
(MAX(-SUMIF('Monthly Cash Flow'!$F$2:$EG$2,'Commercial Lease'!BC$3,'Monthly Cash Flow'!$F$25:$EG$25)-'Rent Roll'!#REF!,0)),
(MAX(-SUMIF('Monthly Cash Flow'!$F$2:$EG$2,'Commercial Lease'!BC$3,'Monthly Cash Flow'!$F$26:$EG$36)-'Rent Roll'!#REF!,0)))*'Rent Roll'!$T11)))),"-"),"-")</f>
        <v>-</v>
      </c>
      <c r="BD45" s="227" t="str">
        <f>IF('Commercial Lease'!BD$4='Rent Roll'!$U11,
IF(OR(AND(BD$6&gt;'Rent Roll'!$K11,BD$6&lt;='Rent Roll'!$L11),AND(BD$6&gt;'Rent Roll'!$M25,BD$6&lt;='Rent Roll'!$N25)),
IF('Rent Roll'!$S11='Data Validation'!$D$2,-SUMIF('Monthly Cash Flow'!$F$2:$EG$2,'Commercial Lease'!BD$3,'Monthly Cash Flow'!$F$37:$EG$37)*'Rent Roll'!$T11,
IF('Rent Roll'!$S11='Data Validation'!$D$3,('Rent Roll'!$D11*'Rent Roll'!#REF!)+(MAX(-SUMIF($C$96:$C$98,'Data Validation'!$M$2,'Commercial Lease'!BD$96:BD$98)-'Rent Roll'!$V11,0)*'Rent Roll'!$T11),
IF('Rent Roll'!$S11='Data Validation'!$D$4,'Rent Roll'!$D11*'Rent Roll'!#REF!,
('Rent Roll'!$D11*'Rent Roll'!#REF!)+(SUM((MAX(--SUMIF($D$96:$D$98,'Data Validation'!$M$2,'Commercial Lease'!BD$96:BD$98)-'Rent Roll'!$V11,0)),
(MAX(-SUMIF('Monthly Cash Flow'!$F$2:$EG$2,'Commercial Lease'!BD$3,'Monthly Cash Flow'!$F$25:$EG$25)-'Rent Roll'!#REF!,0)),
(MAX(-SUMIF('Monthly Cash Flow'!$F$2:$EG$2,'Commercial Lease'!BD$3,'Monthly Cash Flow'!$F$26:$EG$36)-'Rent Roll'!#REF!,0)))*'Rent Roll'!$T11)))),"-"),"-")</f>
        <v>-</v>
      </c>
      <c r="BE45" s="227" t="str">
        <f>IF('Commercial Lease'!BE$4='Rent Roll'!$U11,
IF(OR(AND(BE$6&gt;'Rent Roll'!$K11,BE$6&lt;='Rent Roll'!$L11),AND(BE$6&gt;'Rent Roll'!$M25,BE$6&lt;='Rent Roll'!$N25)),
IF('Rent Roll'!$S11='Data Validation'!$D$2,-SUMIF('Monthly Cash Flow'!$F$2:$EG$2,'Commercial Lease'!BE$3,'Monthly Cash Flow'!$F$37:$EG$37)*'Rent Roll'!$T11,
IF('Rent Roll'!$S11='Data Validation'!$D$3,('Rent Roll'!$D11*'Rent Roll'!#REF!)+(MAX(-SUMIF($C$96:$C$98,'Data Validation'!$M$2,'Commercial Lease'!BE$96:BE$98)-'Rent Roll'!$V11,0)*'Rent Roll'!$T11),
IF('Rent Roll'!$S11='Data Validation'!$D$4,'Rent Roll'!$D11*'Rent Roll'!#REF!,
('Rent Roll'!$D11*'Rent Roll'!#REF!)+(SUM((MAX(--SUMIF($D$96:$D$98,'Data Validation'!$M$2,'Commercial Lease'!BE$96:BE$98)-'Rent Roll'!$V11,0)),
(MAX(-SUMIF('Monthly Cash Flow'!$F$2:$EG$2,'Commercial Lease'!BE$3,'Monthly Cash Flow'!$F$25:$EG$25)-'Rent Roll'!#REF!,0)),
(MAX(-SUMIF('Monthly Cash Flow'!$F$2:$EG$2,'Commercial Lease'!BE$3,'Monthly Cash Flow'!$F$26:$EG$36)-'Rent Roll'!#REF!,0)))*'Rent Roll'!$T11)))),"-"),"-")</f>
        <v>-</v>
      </c>
      <c r="BF45" s="227" t="str">
        <f>IF('Commercial Lease'!BF$4='Rent Roll'!$U11,
IF(OR(AND(BF$6&gt;'Rent Roll'!$K11,BF$6&lt;='Rent Roll'!$L11),AND(BF$6&gt;'Rent Roll'!$M25,BF$6&lt;='Rent Roll'!$N25)),
IF('Rent Roll'!$S11='Data Validation'!$D$2,-SUMIF('Monthly Cash Flow'!$F$2:$EG$2,'Commercial Lease'!BF$3,'Monthly Cash Flow'!$F$37:$EG$37)*'Rent Roll'!$T11,
IF('Rent Roll'!$S11='Data Validation'!$D$3,('Rent Roll'!$D11*'Rent Roll'!#REF!)+(MAX(-SUMIF($C$96:$C$98,'Data Validation'!$M$2,'Commercial Lease'!BF$96:BF$98)-'Rent Roll'!$V11,0)*'Rent Roll'!$T11),
IF('Rent Roll'!$S11='Data Validation'!$D$4,'Rent Roll'!$D11*'Rent Roll'!#REF!,
('Rent Roll'!$D11*'Rent Roll'!#REF!)+(SUM((MAX(--SUMIF($D$96:$D$98,'Data Validation'!$M$2,'Commercial Lease'!BF$96:BF$98)-'Rent Roll'!$V11,0)),
(MAX(-SUMIF('Monthly Cash Flow'!$F$2:$EG$2,'Commercial Lease'!BF$3,'Monthly Cash Flow'!$F$25:$EG$25)-'Rent Roll'!#REF!,0)),
(MAX(-SUMIF('Monthly Cash Flow'!$F$2:$EG$2,'Commercial Lease'!BF$3,'Monthly Cash Flow'!$F$26:$EG$36)-'Rent Roll'!#REF!,0)))*'Rent Roll'!$T11)))),"-"),"-")</f>
        <v>-</v>
      </c>
      <c r="BG45" s="227" t="str">
        <f>IF('Commercial Lease'!BG$4='Rent Roll'!$U11,
IF(OR(AND(BG$6&gt;'Rent Roll'!$K11,BG$6&lt;='Rent Roll'!$L11),AND(BG$6&gt;'Rent Roll'!$M25,BG$6&lt;='Rent Roll'!$N25)),
IF('Rent Roll'!$S11='Data Validation'!$D$2,-SUMIF('Monthly Cash Flow'!$F$2:$EG$2,'Commercial Lease'!BG$3,'Monthly Cash Flow'!$F$37:$EG$37)*'Rent Roll'!$T11,
IF('Rent Roll'!$S11='Data Validation'!$D$3,('Rent Roll'!$D11*'Rent Roll'!#REF!)+(MAX(-SUMIF($C$96:$C$98,'Data Validation'!$M$2,'Commercial Lease'!BG$96:BG$98)-'Rent Roll'!$V11,0)*'Rent Roll'!$T11),
IF('Rent Roll'!$S11='Data Validation'!$D$4,'Rent Roll'!$D11*'Rent Roll'!#REF!,
('Rent Roll'!$D11*'Rent Roll'!#REF!)+(SUM((MAX(--SUMIF($D$96:$D$98,'Data Validation'!$M$2,'Commercial Lease'!BG$96:BG$98)-'Rent Roll'!$V11,0)),
(MAX(-SUMIF('Monthly Cash Flow'!$F$2:$EG$2,'Commercial Lease'!BG$3,'Monthly Cash Flow'!$F$25:$EG$25)-'Rent Roll'!#REF!,0)),
(MAX(-SUMIF('Monthly Cash Flow'!$F$2:$EG$2,'Commercial Lease'!BG$3,'Monthly Cash Flow'!$F$26:$EG$36)-'Rent Roll'!#REF!,0)))*'Rent Roll'!$T11)))),"-"),"-")</f>
        <v>-</v>
      </c>
      <c r="BH45" s="227" t="str">
        <f>IF('Commercial Lease'!BH$4='Rent Roll'!$U11,
IF(OR(AND(BH$6&gt;'Rent Roll'!$K11,BH$6&lt;='Rent Roll'!$L11),AND(BH$6&gt;'Rent Roll'!$M25,BH$6&lt;='Rent Roll'!$N25)),
IF('Rent Roll'!$S11='Data Validation'!$D$2,-SUMIF('Monthly Cash Flow'!$F$2:$EG$2,'Commercial Lease'!BH$3,'Monthly Cash Flow'!$F$37:$EG$37)*'Rent Roll'!$T11,
IF('Rent Roll'!$S11='Data Validation'!$D$3,('Rent Roll'!$D11*'Rent Roll'!#REF!)+(MAX(-SUMIF($C$96:$C$98,'Data Validation'!$M$2,'Commercial Lease'!BH$96:BH$98)-'Rent Roll'!$V11,0)*'Rent Roll'!$T11),
IF('Rent Roll'!$S11='Data Validation'!$D$4,'Rent Roll'!$D11*'Rent Roll'!#REF!,
('Rent Roll'!$D11*'Rent Roll'!#REF!)+(SUM((MAX(--SUMIF($D$96:$D$98,'Data Validation'!$M$2,'Commercial Lease'!BH$96:BH$98)-'Rent Roll'!$V11,0)),
(MAX(-SUMIF('Monthly Cash Flow'!$F$2:$EG$2,'Commercial Lease'!BH$3,'Monthly Cash Flow'!$F$25:$EG$25)-'Rent Roll'!#REF!,0)),
(MAX(-SUMIF('Monthly Cash Flow'!$F$2:$EG$2,'Commercial Lease'!BH$3,'Monthly Cash Flow'!$F$26:$EG$36)-'Rent Roll'!#REF!,0)))*'Rent Roll'!$T11)))),"-"),"-")</f>
        <v>-</v>
      </c>
      <c r="BI45" s="227" t="str">
        <f>IF('Commercial Lease'!BI$4='Rent Roll'!$U11,
IF(OR(AND(BI$6&gt;'Rent Roll'!$K11,BI$6&lt;='Rent Roll'!$L11),AND(BI$6&gt;'Rent Roll'!$M25,BI$6&lt;='Rent Roll'!$N25)),
IF('Rent Roll'!$S11='Data Validation'!$D$2,-SUMIF('Monthly Cash Flow'!$F$2:$EG$2,'Commercial Lease'!BI$3,'Monthly Cash Flow'!$F$37:$EG$37)*'Rent Roll'!$T11,
IF('Rent Roll'!$S11='Data Validation'!$D$3,('Rent Roll'!$D11*'Rent Roll'!#REF!)+(MAX(-SUMIF($C$96:$C$98,'Data Validation'!$M$2,'Commercial Lease'!BI$96:BI$98)-'Rent Roll'!$V11,0)*'Rent Roll'!$T11),
IF('Rent Roll'!$S11='Data Validation'!$D$4,'Rent Roll'!$D11*'Rent Roll'!#REF!,
('Rent Roll'!$D11*'Rent Roll'!#REF!)+(SUM((MAX(--SUMIF($D$96:$D$98,'Data Validation'!$M$2,'Commercial Lease'!BI$96:BI$98)-'Rent Roll'!$V11,0)),
(MAX(-SUMIF('Monthly Cash Flow'!$F$2:$EG$2,'Commercial Lease'!BI$3,'Monthly Cash Flow'!$F$25:$EG$25)-'Rent Roll'!#REF!,0)),
(MAX(-SUMIF('Monthly Cash Flow'!$F$2:$EG$2,'Commercial Lease'!BI$3,'Monthly Cash Flow'!$F$26:$EG$36)-'Rent Roll'!#REF!,0)))*'Rent Roll'!$T11)))),"-"),"-")</f>
        <v>-</v>
      </c>
      <c r="BJ45" s="227" t="str">
        <f>IF('Commercial Lease'!BJ$4='Rent Roll'!$U11,
IF(OR(AND(BJ$6&gt;'Rent Roll'!$K11,BJ$6&lt;='Rent Roll'!$L11),AND(BJ$6&gt;'Rent Roll'!$M25,BJ$6&lt;='Rent Roll'!$N25)),
IF('Rent Roll'!$S11='Data Validation'!$D$2,-SUMIF('Monthly Cash Flow'!$F$2:$EG$2,'Commercial Lease'!BJ$3,'Monthly Cash Flow'!$F$37:$EG$37)*'Rent Roll'!$T11,
IF('Rent Roll'!$S11='Data Validation'!$D$3,('Rent Roll'!$D11*'Rent Roll'!#REF!)+(MAX(-SUMIF($C$96:$C$98,'Data Validation'!$M$2,'Commercial Lease'!BJ$96:BJ$98)-'Rent Roll'!$V11,0)*'Rent Roll'!$T11),
IF('Rent Roll'!$S11='Data Validation'!$D$4,'Rent Roll'!$D11*'Rent Roll'!#REF!,
('Rent Roll'!$D11*'Rent Roll'!#REF!)+(SUM((MAX(--SUMIF($D$96:$D$98,'Data Validation'!$M$2,'Commercial Lease'!BJ$96:BJ$98)-'Rent Roll'!$V11,0)),
(MAX(-SUMIF('Monthly Cash Flow'!$F$2:$EG$2,'Commercial Lease'!BJ$3,'Monthly Cash Flow'!$F$25:$EG$25)-'Rent Roll'!#REF!,0)),
(MAX(-SUMIF('Monthly Cash Flow'!$F$2:$EG$2,'Commercial Lease'!BJ$3,'Monthly Cash Flow'!$F$26:$EG$36)-'Rent Roll'!#REF!,0)))*'Rent Roll'!$T11)))),"-"),"-")</f>
        <v>-</v>
      </c>
      <c r="BK45" s="227" t="str">
        <f>IF('Commercial Lease'!BK$4='Rent Roll'!$U11,
IF(OR(AND(BK$6&gt;'Rent Roll'!$K11,BK$6&lt;='Rent Roll'!$L11),AND(BK$6&gt;'Rent Roll'!$M25,BK$6&lt;='Rent Roll'!$N25)),
IF('Rent Roll'!$S11='Data Validation'!$D$2,-SUMIF('Monthly Cash Flow'!$F$2:$EG$2,'Commercial Lease'!BK$3,'Monthly Cash Flow'!$F$37:$EG$37)*'Rent Roll'!$T11,
IF('Rent Roll'!$S11='Data Validation'!$D$3,('Rent Roll'!$D11*'Rent Roll'!#REF!)+(MAX(-SUMIF($C$96:$C$98,'Data Validation'!$M$2,'Commercial Lease'!BK$96:BK$98)-'Rent Roll'!$V11,0)*'Rent Roll'!$T11),
IF('Rent Roll'!$S11='Data Validation'!$D$4,'Rent Roll'!$D11*'Rent Roll'!#REF!,
('Rent Roll'!$D11*'Rent Roll'!#REF!)+(SUM((MAX(--SUMIF($D$96:$D$98,'Data Validation'!$M$2,'Commercial Lease'!BK$96:BK$98)-'Rent Roll'!$V11,0)),
(MAX(-SUMIF('Monthly Cash Flow'!$F$2:$EG$2,'Commercial Lease'!BK$3,'Monthly Cash Flow'!$F$25:$EG$25)-'Rent Roll'!#REF!,0)),
(MAX(-SUMIF('Monthly Cash Flow'!$F$2:$EG$2,'Commercial Lease'!BK$3,'Monthly Cash Flow'!$F$26:$EG$36)-'Rent Roll'!#REF!,0)))*'Rent Roll'!$T11)))),"-"),"-")</f>
        <v>-</v>
      </c>
      <c r="BL45" s="227" t="str">
        <f>IF('Commercial Lease'!BL$4='Rent Roll'!$U11,
IF(OR(AND(BL$6&gt;'Rent Roll'!$K11,BL$6&lt;='Rent Roll'!$L11),AND(BL$6&gt;'Rent Roll'!$M25,BL$6&lt;='Rent Roll'!$N25)),
IF('Rent Roll'!$S11='Data Validation'!$D$2,-SUMIF('Monthly Cash Flow'!$F$2:$EG$2,'Commercial Lease'!BL$3,'Monthly Cash Flow'!$F$37:$EG$37)*'Rent Roll'!$T11,
IF('Rent Roll'!$S11='Data Validation'!$D$3,('Rent Roll'!$D11*'Rent Roll'!#REF!)+(MAX(-SUMIF($C$96:$C$98,'Data Validation'!$M$2,'Commercial Lease'!BL$96:BL$98)-'Rent Roll'!$V11,0)*'Rent Roll'!$T11),
IF('Rent Roll'!$S11='Data Validation'!$D$4,'Rent Roll'!$D11*'Rent Roll'!#REF!,
('Rent Roll'!$D11*'Rent Roll'!#REF!)+(SUM((MAX(--SUMIF($D$96:$D$98,'Data Validation'!$M$2,'Commercial Lease'!BL$96:BL$98)-'Rent Roll'!$V11,0)),
(MAX(-SUMIF('Monthly Cash Flow'!$F$2:$EG$2,'Commercial Lease'!BL$3,'Monthly Cash Flow'!$F$25:$EG$25)-'Rent Roll'!#REF!,0)),
(MAX(-SUMIF('Monthly Cash Flow'!$F$2:$EG$2,'Commercial Lease'!BL$3,'Monthly Cash Flow'!$F$26:$EG$36)-'Rent Roll'!#REF!,0)))*'Rent Roll'!$T11)))),"-"),"-")</f>
        <v>-</v>
      </c>
      <c r="BM45" s="227" t="str">
        <f>IF('Commercial Lease'!BM$4='Rent Roll'!$U11,
IF(OR(AND(BM$6&gt;'Rent Roll'!$K11,BM$6&lt;='Rent Roll'!$L11),AND(BM$6&gt;'Rent Roll'!$M25,BM$6&lt;='Rent Roll'!$N25)),
IF('Rent Roll'!$S11='Data Validation'!$D$2,-SUMIF('Monthly Cash Flow'!$F$2:$EG$2,'Commercial Lease'!BM$3,'Monthly Cash Flow'!$F$37:$EG$37)*'Rent Roll'!$T11,
IF('Rent Roll'!$S11='Data Validation'!$D$3,('Rent Roll'!$D11*'Rent Roll'!#REF!)+(MAX(-SUMIF($C$96:$C$98,'Data Validation'!$M$2,'Commercial Lease'!BM$96:BM$98)-'Rent Roll'!$V11,0)*'Rent Roll'!$T11),
IF('Rent Roll'!$S11='Data Validation'!$D$4,'Rent Roll'!$D11*'Rent Roll'!#REF!,
('Rent Roll'!$D11*'Rent Roll'!#REF!)+(SUM((MAX(--SUMIF($D$96:$D$98,'Data Validation'!$M$2,'Commercial Lease'!BM$96:BM$98)-'Rent Roll'!$V11,0)),
(MAX(-SUMIF('Monthly Cash Flow'!$F$2:$EG$2,'Commercial Lease'!BM$3,'Monthly Cash Flow'!$F$25:$EG$25)-'Rent Roll'!#REF!,0)),
(MAX(-SUMIF('Monthly Cash Flow'!$F$2:$EG$2,'Commercial Lease'!BM$3,'Monthly Cash Flow'!$F$26:$EG$36)-'Rent Roll'!#REF!,0)))*'Rent Roll'!$T11)))),"-"),"-")</f>
        <v>-</v>
      </c>
      <c r="BN45" s="227" t="str">
        <f>IF('Commercial Lease'!BN$4='Rent Roll'!$U11,
IF(OR(AND(BN$6&gt;'Rent Roll'!$K11,BN$6&lt;='Rent Roll'!$L11),AND(BN$6&gt;'Rent Roll'!$M25,BN$6&lt;='Rent Roll'!$N25)),
IF('Rent Roll'!$S11='Data Validation'!$D$2,-SUMIF('Monthly Cash Flow'!$F$2:$EG$2,'Commercial Lease'!BN$3,'Monthly Cash Flow'!$F$37:$EG$37)*'Rent Roll'!$T11,
IF('Rent Roll'!$S11='Data Validation'!$D$3,('Rent Roll'!$D11*'Rent Roll'!#REF!)+(MAX(-SUMIF($C$96:$C$98,'Data Validation'!$M$2,'Commercial Lease'!BN$96:BN$98)-'Rent Roll'!$V11,0)*'Rent Roll'!$T11),
IF('Rent Roll'!$S11='Data Validation'!$D$4,'Rent Roll'!$D11*'Rent Roll'!#REF!,
('Rent Roll'!$D11*'Rent Roll'!#REF!)+(SUM((MAX(--SUMIF($D$96:$D$98,'Data Validation'!$M$2,'Commercial Lease'!BN$96:BN$98)-'Rent Roll'!$V11,0)),
(MAX(-SUMIF('Monthly Cash Flow'!$F$2:$EG$2,'Commercial Lease'!BN$3,'Monthly Cash Flow'!$F$25:$EG$25)-'Rent Roll'!#REF!,0)),
(MAX(-SUMIF('Monthly Cash Flow'!$F$2:$EG$2,'Commercial Lease'!BN$3,'Monthly Cash Flow'!$F$26:$EG$36)-'Rent Roll'!#REF!,0)))*'Rent Roll'!$T11)))),"-"),"-")</f>
        <v>-</v>
      </c>
      <c r="BO45" s="227" t="str">
        <f>IF('Commercial Lease'!BO$4='Rent Roll'!$U11,
IF(OR(AND(BO$6&gt;'Rent Roll'!$K11,BO$6&lt;='Rent Roll'!$L11),AND(BO$6&gt;'Rent Roll'!$M25,BO$6&lt;='Rent Roll'!$N25)),
IF('Rent Roll'!$S11='Data Validation'!$D$2,-SUMIF('Monthly Cash Flow'!$F$2:$EG$2,'Commercial Lease'!BO$3,'Monthly Cash Flow'!$F$37:$EG$37)*'Rent Roll'!$T11,
IF('Rent Roll'!$S11='Data Validation'!$D$3,('Rent Roll'!$D11*'Rent Roll'!#REF!)+(MAX(-SUMIF($C$96:$C$98,'Data Validation'!$M$2,'Commercial Lease'!BO$96:BO$98)-'Rent Roll'!$V11,0)*'Rent Roll'!$T11),
IF('Rent Roll'!$S11='Data Validation'!$D$4,'Rent Roll'!$D11*'Rent Roll'!#REF!,
('Rent Roll'!$D11*'Rent Roll'!#REF!)+(SUM((MAX(--SUMIF($D$96:$D$98,'Data Validation'!$M$2,'Commercial Lease'!BO$96:BO$98)-'Rent Roll'!$V11,0)),
(MAX(-SUMIF('Monthly Cash Flow'!$F$2:$EG$2,'Commercial Lease'!BO$3,'Monthly Cash Flow'!$F$25:$EG$25)-'Rent Roll'!#REF!,0)),
(MAX(-SUMIF('Monthly Cash Flow'!$F$2:$EG$2,'Commercial Lease'!BO$3,'Monthly Cash Flow'!$F$26:$EG$36)-'Rent Roll'!#REF!,0)))*'Rent Roll'!$T11)))),"-"),"-")</f>
        <v>-</v>
      </c>
      <c r="BP45" s="227" t="str">
        <f>IF('Commercial Lease'!BP$4='Rent Roll'!$U11,
IF(OR(AND(BP$6&gt;'Rent Roll'!$K11,BP$6&lt;='Rent Roll'!$L11),AND(BP$6&gt;'Rent Roll'!$M25,BP$6&lt;='Rent Roll'!$N25)),
IF('Rent Roll'!$S11='Data Validation'!$D$2,-SUMIF('Monthly Cash Flow'!$F$2:$EG$2,'Commercial Lease'!BP$3,'Monthly Cash Flow'!$F$37:$EG$37)*'Rent Roll'!$T11,
IF('Rent Roll'!$S11='Data Validation'!$D$3,('Rent Roll'!$D11*'Rent Roll'!#REF!)+(MAX(-SUMIF($C$96:$C$98,'Data Validation'!$M$2,'Commercial Lease'!BP$96:BP$98)-'Rent Roll'!$V11,0)*'Rent Roll'!$T11),
IF('Rent Roll'!$S11='Data Validation'!$D$4,'Rent Roll'!$D11*'Rent Roll'!#REF!,
('Rent Roll'!$D11*'Rent Roll'!#REF!)+(SUM((MAX(--SUMIF($D$96:$D$98,'Data Validation'!$M$2,'Commercial Lease'!BP$96:BP$98)-'Rent Roll'!$V11,0)),
(MAX(-SUMIF('Monthly Cash Flow'!$F$2:$EG$2,'Commercial Lease'!BP$3,'Monthly Cash Flow'!$F$25:$EG$25)-'Rent Roll'!#REF!,0)),
(MAX(-SUMIF('Monthly Cash Flow'!$F$2:$EG$2,'Commercial Lease'!BP$3,'Monthly Cash Flow'!$F$26:$EG$36)-'Rent Roll'!#REF!,0)))*'Rent Roll'!$T11)))),"-"),"-")</f>
        <v>-</v>
      </c>
      <c r="BQ45" s="227" t="str">
        <f>IF('Commercial Lease'!BQ$4='Rent Roll'!$U11,
IF(OR(AND(BQ$6&gt;'Rent Roll'!$K11,BQ$6&lt;='Rent Roll'!$L11),AND(BQ$6&gt;'Rent Roll'!$M25,BQ$6&lt;='Rent Roll'!$N25)),
IF('Rent Roll'!$S11='Data Validation'!$D$2,-SUMIF('Monthly Cash Flow'!$F$2:$EG$2,'Commercial Lease'!BQ$3,'Monthly Cash Flow'!$F$37:$EG$37)*'Rent Roll'!$T11,
IF('Rent Roll'!$S11='Data Validation'!$D$3,('Rent Roll'!$D11*'Rent Roll'!#REF!)+(MAX(-SUMIF($C$96:$C$98,'Data Validation'!$M$2,'Commercial Lease'!BQ$96:BQ$98)-'Rent Roll'!$V11,0)*'Rent Roll'!$T11),
IF('Rent Roll'!$S11='Data Validation'!$D$4,'Rent Roll'!$D11*'Rent Roll'!#REF!,
('Rent Roll'!$D11*'Rent Roll'!#REF!)+(SUM((MAX(--SUMIF($D$96:$D$98,'Data Validation'!$M$2,'Commercial Lease'!BQ$96:BQ$98)-'Rent Roll'!$V11,0)),
(MAX(-SUMIF('Monthly Cash Flow'!$F$2:$EG$2,'Commercial Lease'!BQ$3,'Monthly Cash Flow'!$F$25:$EG$25)-'Rent Roll'!#REF!,0)),
(MAX(-SUMIF('Monthly Cash Flow'!$F$2:$EG$2,'Commercial Lease'!BQ$3,'Monthly Cash Flow'!$F$26:$EG$36)-'Rent Roll'!#REF!,0)))*'Rent Roll'!$T11)))),"-"),"-")</f>
        <v>-</v>
      </c>
      <c r="BR45" s="227" t="str">
        <f>IF('Commercial Lease'!BR$4='Rent Roll'!$U11,
IF(OR(AND(BR$6&gt;'Rent Roll'!$K11,BR$6&lt;='Rent Roll'!$L11),AND(BR$6&gt;'Rent Roll'!$M25,BR$6&lt;='Rent Roll'!$N25)),
IF('Rent Roll'!$S11='Data Validation'!$D$2,-SUMIF('Monthly Cash Flow'!$F$2:$EG$2,'Commercial Lease'!BR$3,'Monthly Cash Flow'!$F$37:$EG$37)*'Rent Roll'!$T11,
IF('Rent Roll'!$S11='Data Validation'!$D$3,('Rent Roll'!$D11*'Rent Roll'!#REF!)+(MAX(-SUMIF($C$96:$C$98,'Data Validation'!$M$2,'Commercial Lease'!BR$96:BR$98)-'Rent Roll'!$V11,0)*'Rent Roll'!$T11),
IF('Rent Roll'!$S11='Data Validation'!$D$4,'Rent Roll'!$D11*'Rent Roll'!#REF!,
('Rent Roll'!$D11*'Rent Roll'!#REF!)+(SUM((MAX(--SUMIF($D$96:$D$98,'Data Validation'!$M$2,'Commercial Lease'!BR$96:BR$98)-'Rent Roll'!$V11,0)),
(MAX(-SUMIF('Monthly Cash Flow'!$F$2:$EG$2,'Commercial Lease'!BR$3,'Monthly Cash Flow'!$F$25:$EG$25)-'Rent Roll'!#REF!,0)),
(MAX(-SUMIF('Monthly Cash Flow'!$F$2:$EG$2,'Commercial Lease'!BR$3,'Monthly Cash Flow'!$F$26:$EG$36)-'Rent Roll'!#REF!,0)))*'Rent Roll'!$T11)))),"-"),"-")</f>
        <v>-</v>
      </c>
      <c r="BS45" s="227" t="str">
        <f>IF('Commercial Lease'!BS$4='Rent Roll'!$U11,
IF(OR(AND(BS$6&gt;'Rent Roll'!$K11,BS$6&lt;='Rent Roll'!$L11),AND(BS$6&gt;'Rent Roll'!$M25,BS$6&lt;='Rent Roll'!$N25)),
IF('Rent Roll'!$S11='Data Validation'!$D$2,-SUMIF('Monthly Cash Flow'!$F$2:$EG$2,'Commercial Lease'!BS$3,'Monthly Cash Flow'!$F$37:$EG$37)*'Rent Roll'!$T11,
IF('Rent Roll'!$S11='Data Validation'!$D$3,('Rent Roll'!$D11*'Rent Roll'!#REF!)+(MAX(-SUMIF($C$96:$C$98,'Data Validation'!$M$2,'Commercial Lease'!BS$96:BS$98)-'Rent Roll'!$V11,0)*'Rent Roll'!$T11),
IF('Rent Roll'!$S11='Data Validation'!$D$4,'Rent Roll'!$D11*'Rent Roll'!#REF!,
('Rent Roll'!$D11*'Rent Roll'!#REF!)+(SUM((MAX(--SUMIF($D$96:$D$98,'Data Validation'!$M$2,'Commercial Lease'!BS$96:BS$98)-'Rent Roll'!$V11,0)),
(MAX(-SUMIF('Monthly Cash Flow'!$F$2:$EG$2,'Commercial Lease'!BS$3,'Monthly Cash Flow'!$F$25:$EG$25)-'Rent Roll'!#REF!,0)),
(MAX(-SUMIF('Monthly Cash Flow'!$F$2:$EG$2,'Commercial Lease'!BS$3,'Monthly Cash Flow'!$F$26:$EG$36)-'Rent Roll'!#REF!,0)))*'Rent Roll'!$T11)))),"-"),"-")</f>
        <v>-</v>
      </c>
      <c r="BT45" s="227" t="str">
        <f>IF('Commercial Lease'!BT$4='Rent Roll'!$U11,
IF(OR(AND(BT$6&gt;'Rent Roll'!$K11,BT$6&lt;='Rent Roll'!$L11),AND(BT$6&gt;'Rent Roll'!$M25,BT$6&lt;='Rent Roll'!$N25)),
IF('Rent Roll'!$S11='Data Validation'!$D$2,-SUMIF('Monthly Cash Flow'!$F$2:$EG$2,'Commercial Lease'!BT$3,'Monthly Cash Flow'!$F$37:$EG$37)*'Rent Roll'!$T11,
IF('Rent Roll'!$S11='Data Validation'!$D$3,('Rent Roll'!$D11*'Rent Roll'!#REF!)+(MAX(-SUMIF($C$96:$C$98,'Data Validation'!$M$2,'Commercial Lease'!BT$96:BT$98)-'Rent Roll'!$V11,0)*'Rent Roll'!$T11),
IF('Rent Roll'!$S11='Data Validation'!$D$4,'Rent Roll'!$D11*'Rent Roll'!#REF!,
('Rent Roll'!$D11*'Rent Roll'!#REF!)+(SUM((MAX(--SUMIF($D$96:$D$98,'Data Validation'!$M$2,'Commercial Lease'!BT$96:BT$98)-'Rent Roll'!$V11,0)),
(MAX(-SUMIF('Monthly Cash Flow'!$F$2:$EG$2,'Commercial Lease'!BT$3,'Monthly Cash Flow'!$F$25:$EG$25)-'Rent Roll'!#REF!,0)),
(MAX(-SUMIF('Monthly Cash Flow'!$F$2:$EG$2,'Commercial Lease'!BT$3,'Monthly Cash Flow'!$F$26:$EG$36)-'Rent Roll'!#REF!,0)))*'Rent Roll'!$T11)))),"-"),"-")</f>
        <v>-</v>
      </c>
      <c r="BU45" s="227" t="str">
        <f>IF('Commercial Lease'!BU$4='Rent Roll'!$U11,
IF(OR(AND(BU$6&gt;'Rent Roll'!$K11,BU$6&lt;='Rent Roll'!$L11),AND(BU$6&gt;'Rent Roll'!$M25,BU$6&lt;='Rent Roll'!$N25)),
IF('Rent Roll'!$S11='Data Validation'!$D$2,-SUMIF('Monthly Cash Flow'!$F$2:$EG$2,'Commercial Lease'!BU$3,'Monthly Cash Flow'!$F$37:$EG$37)*'Rent Roll'!$T11,
IF('Rent Roll'!$S11='Data Validation'!$D$3,('Rent Roll'!$D11*'Rent Roll'!#REF!)+(MAX(-SUMIF($C$96:$C$98,'Data Validation'!$M$2,'Commercial Lease'!BU$96:BU$98)-'Rent Roll'!$V11,0)*'Rent Roll'!$T11),
IF('Rent Roll'!$S11='Data Validation'!$D$4,'Rent Roll'!$D11*'Rent Roll'!#REF!,
('Rent Roll'!$D11*'Rent Roll'!#REF!)+(SUM((MAX(--SUMIF($D$96:$D$98,'Data Validation'!$M$2,'Commercial Lease'!BU$96:BU$98)-'Rent Roll'!$V11,0)),
(MAX(-SUMIF('Monthly Cash Flow'!$F$2:$EG$2,'Commercial Lease'!BU$3,'Monthly Cash Flow'!$F$25:$EG$25)-'Rent Roll'!#REF!,0)),
(MAX(-SUMIF('Monthly Cash Flow'!$F$2:$EG$2,'Commercial Lease'!BU$3,'Monthly Cash Flow'!$F$26:$EG$36)-'Rent Roll'!#REF!,0)))*'Rent Roll'!$T11)))),"-"),"-")</f>
        <v>-</v>
      </c>
      <c r="BV45" s="227" t="str">
        <f>IF('Commercial Lease'!BV$4='Rent Roll'!$U11,
IF(OR(AND(BV$6&gt;'Rent Roll'!$K11,BV$6&lt;='Rent Roll'!$L11),AND(BV$6&gt;'Rent Roll'!$M25,BV$6&lt;='Rent Roll'!$N25)),
IF('Rent Roll'!$S11='Data Validation'!$D$2,-SUMIF('Monthly Cash Flow'!$F$2:$EG$2,'Commercial Lease'!BV$3,'Monthly Cash Flow'!$F$37:$EG$37)*'Rent Roll'!$T11,
IF('Rent Roll'!$S11='Data Validation'!$D$3,('Rent Roll'!$D11*'Rent Roll'!#REF!)+(MAX(-SUMIF($C$96:$C$98,'Data Validation'!$M$2,'Commercial Lease'!BV$96:BV$98)-'Rent Roll'!$V11,0)*'Rent Roll'!$T11),
IF('Rent Roll'!$S11='Data Validation'!$D$4,'Rent Roll'!$D11*'Rent Roll'!#REF!,
('Rent Roll'!$D11*'Rent Roll'!#REF!)+(SUM((MAX(--SUMIF($D$96:$D$98,'Data Validation'!$M$2,'Commercial Lease'!BV$96:BV$98)-'Rent Roll'!$V11,0)),
(MAX(-SUMIF('Monthly Cash Flow'!$F$2:$EG$2,'Commercial Lease'!BV$3,'Monthly Cash Flow'!$F$25:$EG$25)-'Rent Roll'!#REF!,0)),
(MAX(-SUMIF('Monthly Cash Flow'!$F$2:$EG$2,'Commercial Lease'!BV$3,'Monthly Cash Flow'!$F$26:$EG$36)-'Rent Roll'!#REF!,0)))*'Rent Roll'!$T11)))),"-"),"-")</f>
        <v>-</v>
      </c>
      <c r="BW45" s="227" t="str">
        <f>IF('Commercial Lease'!BW$4='Rent Roll'!$U11,
IF(OR(AND(BW$6&gt;'Rent Roll'!$K11,BW$6&lt;='Rent Roll'!$L11),AND(BW$6&gt;'Rent Roll'!$M25,BW$6&lt;='Rent Roll'!$N25)),
IF('Rent Roll'!$S11='Data Validation'!$D$2,-SUMIF('Monthly Cash Flow'!$F$2:$EG$2,'Commercial Lease'!BW$3,'Monthly Cash Flow'!$F$37:$EG$37)*'Rent Roll'!$T11,
IF('Rent Roll'!$S11='Data Validation'!$D$3,('Rent Roll'!$D11*'Rent Roll'!#REF!)+(MAX(-SUMIF($C$96:$C$98,'Data Validation'!$M$2,'Commercial Lease'!BW$96:BW$98)-'Rent Roll'!$V11,0)*'Rent Roll'!$T11),
IF('Rent Roll'!$S11='Data Validation'!$D$4,'Rent Roll'!$D11*'Rent Roll'!#REF!,
('Rent Roll'!$D11*'Rent Roll'!#REF!)+(SUM((MAX(--SUMIF($D$96:$D$98,'Data Validation'!$M$2,'Commercial Lease'!BW$96:BW$98)-'Rent Roll'!$V11,0)),
(MAX(-SUMIF('Monthly Cash Flow'!$F$2:$EG$2,'Commercial Lease'!BW$3,'Monthly Cash Flow'!$F$25:$EG$25)-'Rent Roll'!#REF!,0)),
(MAX(-SUMIF('Monthly Cash Flow'!$F$2:$EG$2,'Commercial Lease'!BW$3,'Monthly Cash Flow'!$F$26:$EG$36)-'Rent Roll'!#REF!,0)))*'Rent Roll'!$T11)))),"-"),"-")</f>
        <v>-</v>
      </c>
      <c r="BX45" s="227" t="str">
        <f>IF('Commercial Lease'!BX$4='Rent Roll'!$U11,
IF(OR(AND(BX$6&gt;'Rent Roll'!$K11,BX$6&lt;='Rent Roll'!$L11),AND(BX$6&gt;'Rent Roll'!$M25,BX$6&lt;='Rent Roll'!$N25)),
IF('Rent Roll'!$S11='Data Validation'!$D$2,-SUMIF('Monthly Cash Flow'!$F$2:$EG$2,'Commercial Lease'!BX$3,'Monthly Cash Flow'!$F$37:$EG$37)*'Rent Roll'!$T11,
IF('Rent Roll'!$S11='Data Validation'!$D$3,('Rent Roll'!$D11*'Rent Roll'!#REF!)+(MAX(-SUMIF($C$96:$C$98,'Data Validation'!$M$2,'Commercial Lease'!BX$96:BX$98)-'Rent Roll'!$V11,0)*'Rent Roll'!$T11),
IF('Rent Roll'!$S11='Data Validation'!$D$4,'Rent Roll'!$D11*'Rent Roll'!#REF!,
('Rent Roll'!$D11*'Rent Roll'!#REF!)+(SUM((MAX(--SUMIF($D$96:$D$98,'Data Validation'!$M$2,'Commercial Lease'!BX$96:BX$98)-'Rent Roll'!$V11,0)),
(MAX(-SUMIF('Monthly Cash Flow'!$F$2:$EG$2,'Commercial Lease'!BX$3,'Monthly Cash Flow'!$F$25:$EG$25)-'Rent Roll'!#REF!,0)),
(MAX(-SUMIF('Monthly Cash Flow'!$F$2:$EG$2,'Commercial Lease'!BX$3,'Monthly Cash Flow'!$F$26:$EG$36)-'Rent Roll'!#REF!,0)))*'Rent Roll'!$T11)))),"-"),"-")</f>
        <v>-</v>
      </c>
      <c r="BY45" s="227" t="str">
        <f>IF('Commercial Lease'!BY$4='Rent Roll'!$U11,
IF(OR(AND(BY$6&gt;'Rent Roll'!$K11,BY$6&lt;='Rent Roll'!$L11),AND(BY$6&gt;'Rent Roll'!$M25,BY$6&lt;='Rent Roll'!$N25)),
IF('Rent Roll'!$S11='Data Validation'!$D$2,-SUMIF('Monthly Cash Flow'!$F$2:$EG$2,'Commercial Lease'!BY$3,'Monthly Cash Flow'!$F$37:$EG$37)*'Rent Roll'!$T11,
IF('Rent Roll'!$S11='Data Validation'!$D$3,('Rent Roll'!$D11*'Rent Roll'!#REF!)+(MAX(-SUMIF($C$96:$C$98,'Data Validation'!$M$2,'Commercial Lease'!BY$96:BY$98)-'Rent Roll'!$V11,0)*'Rent Roll'!$T11),
IF('Rent Roll'!$S11='Data Validation'!$D$4,'Rent Roll'!$D11*'Rent Roll'!#REF!,
('Rent Roll'!$D11*'Rent Roll'!#REF!)+(SUM((MAX(--SUMIF($D$96:$D$98,'Data Validation'!$M$2,'Commercial Lease'!BY$96:BY$98)-'Rent Roll'!$V11,0)),
(MAX(-SUMIF('Monthly Cash Flow'!$F$2:$EG$2,'Commercial Lease'!BY$3,'Monthly Cash Flow'!$F$25:$EG$25)-'Rent Roll'!#REF!,0)),
(MAX(-SUMIF('Monthly Cash Flow'!$F$2:$EG$2,'Commercial Lease'!BY$3,'Monthly Cash Flow'!$F$26:$EG$36)-'Rent Roll'!#REF!,0)))*'Rent Roll'!$T11)))),"-"),"-")</f>
        <v>-</v>
      </c>
      <c r="BZ45" s="227" t="str">
        <f>IF('Commercial Lease'!BZ$4='Rent Roll'!$U11,
IF(OR(AND(BZ$6&gt;'Rent Roll'!$K11,BZ$6&lt;='Rent Roll'!$L11),AND(BZ$6&gt;'Rent Roll'!$M25,BZ$6&lt;='Rent Roll'!$N25)),
IF('Rent Roll'!$S11='Data Validation'!$D$2,-SUMIF('Monthly Cash Flow'!$F$2:$EG$2,'Commercial Lease'!BZ$3,'Monthly Cash Flow'!$F$37:$EG$37)*'Rent Roll'!$T11,
IF('Rent Roll'!$S11='Data Validation'!$D$3,('Rent Roll'!$D11*'Rent Roll'!#REF!)+(MAX(-SUMIF($C$96:$C$98,'Data Validation'!$M$2,'Commercial Lease'!BZ$96:BZ$98)-'Rent Roll'!$V11,0)*'Rent Roll'!$T11),
IF('Rent Roll'!$S11='Data Validation'!$D$4,'Rent Roll'!$D11*'Rent Roll'!#REF!,
('Rent Roll'!$D11*'Rent Roll'!#REF!)+(SUM((MAX(--SUMIF($D$96:$D$98,'Data Validation'!$M$2,'Commercial Lease'!BZ$96:BZ$98)-'Rent Roll'!$V11,0)),
(MAX(-SUMIF('Monthly Cash Flow'!$F$2:$EG$2,'Commercial Lease'!BZ$3,'Monthly Cash Flow'!$F$25:$EG$25)-'Rent Roll'!#REF!,0)),
(MAX(-SUMIF('Monthly Cash Flow'!$F$2:$EG$2,'Commercial Lease'!BZ$3,'Monthly Cash Flow'!$F$26:$EG$36)-'Rent Roll'!#REF!,0)))*'Rent Roll'!$T11)))),"-"),"-")</f>
        <v>-</v>
      </c>
      <c r="CA45" s="227" t="str">
        <f>IF('Commercial Lease'!CA$4='Rent Roll'!$U11,
IF(OR(AND(CA$6&gt;'Rent Roll'!$K11,CA$6&lt;='Rent Roll'!$L11),AND(CA$6&gt;'Rent Roll'!$M25,CA$6&lt;='Rent Roll'!$N25)),
IF('Rent Roll'!$S11='Data Validation'!$D$2,-SUMIF('Monthly Cash Flow'!$F$2:$EG$2,'Commercial Lease'!CA$3,'Monthly Cash Flow'!$F$37:$EG$37)*'Rent Roll'!$T11,
IF('Rent Roll'!$S11='Data Validation'!$D$3,('Rent Roll'!$D11*'Rent Roll'!#REF!)+(MAX(-SUMIF($C$96:$C$98,'Data Validation'!$M$2,'Commercial Lease'!CA$96:CA$98)-'Rent Roll'!$V11,0)*'Rent Roll'!$T11),
IF('Rent Roll'!$S11='Data Validation'!$D$4,'Rent Roll'!$D11*'Rent Roll'!#REF!,
('Rent Roll'!$D11*'Rent Roll'!#REF!)+(SUM((MAX(--SUMIF($D$96:$D$98,'Data Validation'!$M$2,'Commercial Lease'!CA$96:CA$98)-'Rent Roll'!$V11,0)),
(MAX(-SUMIF('Monthly Cash Flow'!$F$2:$EG$2,'Commercial Lease'!CA$3,'Monthly Cash Flow'!$F$25:$EG$25)-'Rent Roll'!#REF!,0)),
(MAX(-SUMIF('Monthly Cash Flow'!$F$2:$EG$2,'Commercial Lease'!CA$3,'Monthly Cash Flow'!$F$26:$EG$36)-'Rent Roll'!#REF!,0)))*'Rent Roll'!$T11)))),"-"),"-")</f>
        <v>-</v>
      </c>
      <c r="CB45" s="227" t="str">
        <f>IF('Commercial Lease'!CB$4='Rent Roll'!$U11,
IF(OR(AND(CB$6&gt;'Rent Roll'!$K11,CB$6&lt;='Rent Roll'!$L11),AND(CB$6&gt;'Rent Roll'!$M25,CB$6&lt;='Rent Roll'!$N25)),
IF('Rent Roll'!$S11='Data Validation'!$D$2,-SUMIF('Monthly Cash Flow'!$F$2:$EG$2,'Commercial Lease'!CB$3,'Monthly Cash Flow'!$F$37:$EG$37)*'Rent Roll'!$T11,
IF('Rent Roll'!$S11='Data Validation'!$D$3,('Rent Roll'!$D11*'Rent Roll'!#REF!)+(MAX(-SUMIF($C$96:$C$98,'Data Validation'!$M$2,'Commercial Lease'!CB$96:CB$98)-'Rent Roll'!$V11,0)*'Rent Roll'!$T11),
IF('Rent Roll'!$S11='Data Validation'!$D$4,'Rent Roll'!$D11*'Rent Roll'!#REF!,
('Rent Roll'!$D11*'Rent Roll'!#REF!)+(SUM((MAX(--SUMIF($D$96:$D$98,'Data Validation'!$M$2,'Commercial Lease'!CB$96:CB$98)-'Rent Roll'!$V11,0)),
(MAX(-SUMIF('Monthly Cash Flow'!$F$2:$EG$2,'Commercial Lease'!CB$3,'Monthly Cash Flow'!$F$25:$EG$25)-'Rent Roll'!#REF!,0)),
(MAX(-SUMIF('Monthly Cash Flow'!$F$2:$EG$2,'Commercial Lease'!CB$3,'Monthly Cash Flow'!$F$26:$EG$36)-'Rent Roll'!#REF!,0)))*'Rent Roll'!$T11)))),"-"),"-")</f>
        <v>-</v>
      </c>
      <c r="CC45" s="227" t="str">
        <f>IF('Commercial Lease'!CC$4='Rent Roll'!$U11,
IF(OR(AND(CC$6&gt;'Rent Roll'!$K11,CC$6&lt;='Rent Roll'!$L11),AND(CC$6&gt;'Rent Roll'!$M25,CC$6&lt;='Rent Roll'!$N25)),
IF('Rent Roll'!$S11='Data Validation'!$D$2,-SUMIF('Monthly Cash Flow'!$F$2:$EG$2,'Commercial Lease'!CC$3,'Monthly Cash Flow'!$F$37:$EG$37)*'Rent Roll'!$T11,
IF('Rent Roll'!$S11='Data Validation'!$D$3,('Rent Roll'!$D11*'Rent Roll'!#REF!)+(MAX(-SUMIF($C$96:$C$98,'Data Validation'!$M$2,'Commercial Lease'!CC$96:CC$98)-'Rent Roll'!$V11,0)*'Rent Roll'!$T11),
IF('Rent Roll'!$S11='Data Validation'!$D$4,'Rent Roll'!$D11*'Rent Roll'!#REF!,
('Rent Roll'!$D11*'Rent Roll'!#REF!)+(SUM((MAX(--SUMIF($D$96:$D$98,'Data Validation'!$M$2,'Commercial Lease'!CC$96:CC$98)-'Rent Roll'!$V11,0)),
(MAX(-SUMIF('Monthly Cash Flow'!$F$2:$EG$2,'Commercial Lease'!CC$3,'Monthly Cash Flow'!$F$25:$EG$25)-'Rent Roll'!#REF!,0)),
(MAX(-SUMIF('Monthly Cash Flow'!$F$2:$EG$2,'Commercial Lease'!CC$3,'Monthly Cash Flow'!$F$26:$EG$36)-'Rent Roll'!#REF!,0)))*'Rent Roll'!$T11)))),"-"),"-")</f>
        <v>-</v>
      </c>
      <c r="CD45" s="227" t="str">
        <f>IF('Commercial Lease'!CD$4='Rent Roll'!$U11,
IF(OR(AND(CD$6&gt;'Rent Roll'!$K11,CD$6&lt;='Rent Roll'!$L11),AND(CD$6&gt;'Rent Roll'!$M25,CD$6&lt;='Rent Roll'!$N25)),
IF('Rent Roll'!$S11='Data Validation'!$D$2,-SUMIF('Monthly Cash Flow'!$F$2:$EG$2,'Commercial Lease'!CD$3,'Monthly Cash Flow'!$F$37:$EG$37)*'Rent Roll'!$T11,
IF('Rent Roll'!$S11='Data Validation'!$D$3,('Rent Roll'!$D11*'Rent Roll'!#REF!)+(MAX(-SUMIF($C$96:$C$98,'Data Validation'!$M$2,'Commercial Lease'!CD$96:CD$98)-'Rent Roll'!$V11,0)*'Rent Roll'!$T11),
IF('Rent Roll'!$S11='Data Validation'!$D$4,'Rent Roll'!$D11*'Rent Roll'!#REF!,
('Rent Roll'!$D11*'Rent Roll'!#REF!)+(SUM((MAX(--SUMIF($D$96:$D$98,'Data Validation'!$M$2,'Commercial Lease'!CD$96:CD$98)-'Rent Roll'!$V11,0)),
(MAX(-SUMIF('Monthly Cash Flow'!$F$2:$EG$2,'Commercial Lease'!CD$3,'Monthly Cash Flow'!$F$25:$EG$25)-'Rent Roll'!#REF!,0)),
(MAX(-SUMIF('Monthly Cash Flow'!$F$2:$EG$2,'Commercial Lease'!CD$3,'Monthly Cash Flow'!$F$26:$EG$36)-'Rent Roll'!#REF!,0)))*'Rent Roll'!$T11)))),"-"),"-")</f>
        <v>-</v>
      </c>
      <c r="CE45" s="227" t="str">
        <f>IF('Commercial Lease'!CE$4='Rent Roll'!$U11,
IF(OR(AND(CE$6&gt;'Rent Roll'!$K11,CE$6&lt;='Rent Roll'!$L11),AND(CE$6&gt;'Rent Roll'!$M25,CE$6&lt;='Rent Roll'!$N25)),
IF('Rent Roll'!$S11='Data Validation'!$D$2,-SUMIF('Monthly Cash Flow'!$F$2:$EG$2,'Commercial Lease'!CE$3,'Monthly Cash Flow'!$F$37:$EG$37)*'Rent Roll'!$T11,
IF('Rent Roll'!$S11='Data Validation'!$D$3,('Rent Roll'!$D11*'Rent Roll'!#REF!)+(MAX(-SUMIF($C$96:$C$98,'Data Validation'!$M$2,'Commercial Lease'!CE$96:CE$98)-'Rent Roll'!$V11,0)*'Rent Roll'!$T11),
IF('Rent Roll'!$S11='Data Validation'!$D$4,'Rent Roll'!$D11*'Rent Roll'!#REF!,
('Rent Roll'!$D11*'Rent Roll'!#REF!)+(SUM((MAX(--SUMIF($D$96:$D$98,'Data Validation'!$M$2,'Commercial Lease'!CE$96:CE$98)-'Rent Roll'!$V11,0)),
(MAX(-SUMIF('Monthly Cash Flow'!$F$2:$EG$2,'Commercial Lease'!CE$3,'Monthly Cash Flow'!$F$25:$EG$25)-'Rent Roll'!#REF!,0)),
(MAX(-SUMIF('Monthly Cash Flow'!$F$2:$EG$2,'Commercial Lease'!CE$3,'Monthly Cash Flow'!$F$26:$EG$36)-'Rent Roll'!#REF!,0)))*'Rent Roll'!$T11)))),"-"),"-")</f>
        <v>-</v>
      </c>
      <c r="CF45" s="227" t="str">
        <f>IF('Commercial Lease'!CF$4='Rent Roll'!$U11,
IF(OR(AND(CF$6&gt;'Rent Roll'!$K11,CF$6&lt;='Rent Roll'!$L11),AND(CF$6&gt;'Rent Roll'!$M25,CF$6&lt;='Rent Roll'!$N25)),
IF('Rent Roll'!$S11='Data Validation'!$D$2,-SUMIF('Monthly Cash Flow'!$F$2:$EG$2,'Commercial Lease'!CF$3,'Monthly Cash Flow'!$F$37:$EG$37)*'Rent Roll'!$T11,
IF('Rent Roll'!$S11='Data Validation'!$D$3,('Rent Roll'!$D11*'Rent Roll'!#REF!)+(MAX(-SUMIF($C$96:$C$98,'Data Validation'!$M$2,'Commercial Lease'!CF$96:CF$98)-'Rent Roll'!$V11,0)*'Rent Roll'!$T11),
IF('Rent Roll'!$S11='Data Validation'!$D$4,'Rent Roll'!$D11*'Rent Roll'!#REF!,
('Rent Roll'!$D11*'Rent Roll'!#REF!)+(SUM((MAX(--SUMIF($D$96:$D$98,'Data Validation'!$M$2,'Commercial Lease'!CF$96:CF$98)-'Rent Roll'!$V11,0)),
(MAX(-SUMIF('Monthly Cash Flow'!$F$2:$EG$2,'Commercial Lease'!CF$3,'Monthly Cash Flow'!$F$25:$EG$25)-'Rent Roll'!#REF!,0)),
(MAX(-SUMIF('Monthly Cash Flow'!$F$2:$EG$2,'Commercial Lease'!CF$3,'Monthly Cash Flow'!$F$26:$EG$36)-'Rent Roll'!#REF!,0)))*'Rent Roll'!$T11)))),"-"),"-")</f>
        <v>-</v>
      </c>
      <c r="CG45" s="227" t="str">
        <f>IF('Commercial Lease'!CG$4='Rent Roll'!$U11,
IF(OR(AND(CG$6&gt;'Rent Roll'!$K11,CG$6&lt;='Rent Roll'!$L11),AND(CG$6&gt;'Rent Roll'!$M25,CG$6&lt;='Rent Roll'!$N25)),
IF('Rent Roll'!$S11='Data Validation'!$D$2,-SUMIF('Monthly Cash Flow'!$F$2:$EG$2,'Commercial Lease'!CG$3,'Monthly Cash Flow'!$F$37:$EG$37)*'Rent Roll'!$T11,
IF('Rent Roll'!$S11='Data Validation'!$D$3,('Rent Roll'!$D11*'Rent Roll'!#REF!)+(MAX(-SUMIF($C$96:$C$98,'Data Validation'!$M$2,'Commercial Lease'!CG$96:CG$98)-'Rent Roll'!$V11,0)*'Rent Roll'!$T11),
IF('Rent Roll'!$S11='Data Validation'!$D$4,'Rent Roll'!$D11*'Rent Roll'!#REF!,
('Rent Roll'!$D11*'Rent Roll'!#REF!)+(SUM((MAX(--SUMIF($D$96:$D$98,'Data Validation'!$M$2,'Commercial Lease'!CG$96:CG$98)-'Rent Roll'!$V11,0)),
(MAX(-SUMIF('Monthly Cash Flow'!$F$2:$EG$2,'Commercial Lease'!CG$3,'Monthly Cash Flow'!$F$25:$EG$25)-'Rent Roll'!#REF!,0)),
(MAX(-SUMIF('Monthly Cash Flow'!$F$2:$EG$2,'Commercial Lease'!CG$3,'Monthly Cash Flow'!$F$26:$EG$36)-'Rent Roll'!#REF!,0)))*'Rent Roll'!$T11)))),"-"),"-")</f>
        <v>-</v>
      </c>
      <c r="CH45" s="227" t="str">
        <f>IF('Commercial Lease'!CH$4='Rent Roll'!$U11,
IF(OR(AND(CH$6&gt;'Rent Roll'!$K11,CH$6&lt;='Rent Roll'!$L11),AND(CH$6&gt;'Rent Roll'!$M25,CH$6&lt;='Rent Roll'!$N25)),
IF('Rent Roll'!$S11='Data Validation'!$D$2,-SUMIF('Monthly Cash Flow'!$F$2:$EG$2,'Commercial Lease'!CH$3,'Monthly Cash Flow'!$F$37:$EG$37)*'Rent Roll'!$T11,
IF('Rent Roll'!$S11='Data Validation'!$D$3,('Rent Roll'!$D11*'Rent Roll'!#REF!)+(MAX(-SUMIF($C$96:$C$98,'Data Validation'!$M$2,'Commercial Lease'!CH$96:CH$98)-'Rent Roll'!$V11,0)*'Rent Roll'!$T11),
IF('Rent Roll'!$S11='Data Validation'!$D$4,'Rent Roll'!$D11*'Rent Roll'!#REF!,
('Rent Roll'!$D11*'Rent Roll'!#REF!)+(SUM((MAX(--SUMIF($D$96:$D$98,'Data Validation'!$M$2,'Commercial Lease'!CH$96:CH$98)-'Rent Roll'!$V11,0)),
(MAX(-SUMIF('Monthly Cash Flow'!$F$2:$EG$2,'Commercial Lease'!CH$3,'Monthly Cash Flow'!$F$25:$EG$25)-'Rent Roll'!#REF!,0)),
(MAX(-SUMIF('Monthly Cash Flow'!$F$2:$EG$2,'Commercial Lease'!CH$3,'Monthly Cash Flow'!$F$26:$EG$36)-'Rent Roll'!#REF!,0)))*'Rent Roll'!$T11)))),"-"),"-")</f>
        <v>-</v>
      </c>
      <c r="CI45" s="227" t="str">
        <f>IF('Commercial Lease'!CI$4='Rent Roll'!$U11,
IF(OR(AND(CI$6&gt;'Rent Roll'!$K11,CI$6&lt;='Rent Roll'!$L11),AND(CI$6&gt;'Rent Roll'!$M25,CI$6&lt;='Rent Roll'!$N25)),
IF('Rent Roll'!$S11='Data Validation'!$D$2,-SUMIF('Monthly Cash Flow'!$F$2:$EG$2,'Commercial Lease'!CI$3,'Monthly Cash Flow'!$F$37:$EG$37)*'Rent Roll'!$T11,
IF('Rent Roll'!$S11='Data Validation'!$D$3,('Rent Roll'!$D11*'Rent Roll'!#REF!)+(MAX(-SUMIF($C$96:$C$98,'Data Validation'!$M$2,'Commercial Lease'!CI$96:CI$98)-'Rent Roll'!$V11,0)*'Rent Roll'!$T11),
IF('Rent Roll'!$S11='Data Validation'!$D$4,'Rent Roll'!$D11*'Rent Roll'!#REF!,
('Rent Roll'!$D11*'Rent Roll'!#REF!)+(SUM((MAX(--SUMIF($D$96:$D$98,'Data Validation'!$M$2,'Commercial Lease'!CI$96:CI$98)-'Rent Roll'!$V11,0)),
(MAX(-SUMIF('Monthly Cash Flow'!$F$2:$EG$2,'Commercial Lease'!CI$3,'Monthly Cash Flow'!$F$25:$EG$25)-'Rent Roll'!#REF!,0)),
(MAX(-SUMIF('Monthly Cash Flow'!$F$2:$EG$2,'Commercial Lease'!CI$3,'Monthly Cash Flow'!$F$26:$EG$36)-'Rent Roll'!#REF!,0)))*'Rent Roll'!$T11)))),"-"),"-")</f>
        <v>-</v>
      </c>
      <c r="CJ45" s="227" t="str">
        <f>IF('Commercial Lease'!CJ$4='Rent Roll'!$U11,
IF(OR(AND(CJ$6&gt;'Rent Roll'!$K11,CJ$6&lt;='Rent Roll'!$L11),AND(CJ$6&gt;'Rent Roll'!$M25,CJ$6&lt;='Rent Roll'!$N25)),
IF('Rent Roll'!$S11='Data Validation'!$D$2,-SUMIF('Monthly Cash Flow'!$F$2:$EG$2,'Commercial Lease'!CJ$3,'Monthly Cash Flow'!$F$37:$EG$37)*'Rent Roll'!$T11,
IF('Rent Roll'!$S11='Data Validation'!$D$3,('Rent Roll'!$D11*'Rent Roll'!#REF!)+(MAX(-SUMIF($C$96:$C$98,'Data Validation'!$M$2,'Commercial Lease'!CJ$96:CJ$98)-'Rent Roll'!$V11,0)*'Rent Roll'!$T11),
IF('Rent Roll'!$S11='Data Validation'!$D$4,'Rent Roll'!$D11*'Rent Roll'!#REF!,
('Rent Roll'!$D11*'Rent Roll'!#REF!)+(SUM((MAX(--SUMIF($D$96:$D$98,'Data Validation'!$M$2,'Commercial Lease'!CJ$96:CJ$98)-'Rent Roll'!$V11,0)),
(MAX(-SUMIF('Monthly Cash Flow'!$F$2:$EG$2,'Commercial Lease'!CJ$3,'Monthly Cash Flow'!$F$25:$EG$25)-'Rent Roll'!#REF!,0)),
(MAX(-SUMIF('Monthly Cash Flow'!$F$2:$EG$2,'Commercial Lease'!CJ$3,'Monthly Cash Flow'!$F$26:$EG$36)-'Rent Roll'!#REF!,0)))*'Rent Roll'!$T11)))),"-"),"-")</f>
        <v>-</v>
      </c>
      <c r="CK45" s="227" t="str">
        <f>IF('Commercial Lease'!CK$4='Rent Roll'!$U11,
IF(OR(AND(CK$6&gt;'Rent Roll'!$K11,CK$6&lt;='Rent Roll'!$L11),AND(CK$6&gt;'Rent Roll'!$M25,CK$6&lt;='Rent Roll'!$N25)),
IF('Rent Roll'!$S11='Data Validation'!$D$2,-SUMIF('Monthly Cash Flow'!$F$2:$EG$2,'Commercial Lease'!CK$3,'Monthly Cash Flow'!$F$37:$EG$37)*'Rent Roll'!$T11,
IF('Rent Roll'!$S11='Data Validation'!$D$3,('Rent Roll'!$D11*'Rent Roll'!#REF!)+(MAX(-SUMIF($C$96:$C$98,'Data Validation'!$M$2,'Commercial Lease'!CK$96:CK$98)-'Rent Roll'!$V11,0)*'Rent Roll'!$T11),
IF('Rent Roll'!$S11='Data Validation'!$D$4,'Rent Roll'!$D11*'Rent Roll'!#REF!,
('Rent Roll'!$D11*'Rent Roll'!#REF!)+(SUM((MAX(--SUMIF($D$96:$D$98,'Data Validation'!$M$2,'Commercial Lease'!CK$96:CK$98)-'Rent Roll'!$V11,0)),
(MAX(-SUMIF('Monthly Cash Flow'!$F$2:$EG$2,'Commercial Lease'!CK$3,'Monthly Cash Flow'!$F$25:$EG$25)-'Rent Roll'!#REF!,0)),
(MAX(-SUMIF('Monthly Cash Flow'!$F$2:$EG$2,'Commercial Lease'!CK$3,'Monthly Cash Flow'!$F$26:$EG$36)-'Rent Roll'!#REF!,0)))*'Rent Roll'!$T11)))),"-"),"-")</f>
        <v>-</v>
      </c>
      <c r="CL45" s="227" t="str">
        <f>IF('Commercial Lease'!CL$4='Rent Roll'!$U11,
IF(OR(AND(CL$6&gt;'Rent Roll'!$K11,CL$6&lt;='Rent Roll'!$L11),AND(CL$6&gt;'Rent Roll'!$M25,CL$6&lt;='Rent Roll'!$N25)),
IF('Rent Roll'!$S11='Data Validation'!$D$2,-SUMIF('Monthly Cash Flow'!$F$2:$EG$2,'Commercial Lease'!CL$3,'Monthly Cash Flow'!$F$37:$EG$37)*'Rent Roll'!$T11,
IF('Rent Roll'!$S11='Data Validation'!$D$3,('Rent Roll'!$D11*'Rent Roll'!#REF!)+(MAX(-SUMIF($C$96:$C$98,'Data Validation'!$M$2,'Commercial Lease'!CL$96:CL$98)-'Rent Roll'!$V11,0)*'Rent Roll'!$T11),
IF('Rent Roll'!$S11='Data Validation'!$D$4,'Rent Roll'!$D11*'Rent Roll'!#REF!,
('Rent Roll'!$D11*'Rent Roll'!#REF!)+(SUM((MAX(--SUMIF($D$96:$D$98,'Data Validation'!$M$2,'Commercial Lease'!CL$96:CL$98)-'Rent Roll'!$V11,0)),
(MAX(-SUMIF('Monthly Cash Flow'!$F$2:$EG$2,'Commercial Lease'!CL$3,'Monthly Cash Flow'!$F$25:$EG$25)-'Rent Roll'!#REF!,0)),
(MAX(-SUMIF('Monthly Cash Flow'!$F$2:$EG$2,'Commercial Lease'!CL$3,'Monthly Cash Flow'!$F$26:$EG$36)-'Rent Roll'!#REF!,0)))*'Rent Roll'!$T11)))),"-"),"-")</f>
        <v>-</v>
      </c>
      <c r="CM45" s="227" t="str">
        <f>IF('Commercial Lease'!CM$4='Rent Roll'!$U11,
IF(OR(AND(CM$6&gt;'Rent Roll'!$K11,CM$6&lt;='Rent Roll'!$L11),AND(CM$6&gt;'Rent Roll'!$M25,CM$6&lt;='Rent Roll'!$N25)),
IF('Rent Roll'!$S11='Data Validation'!$D$2,-SUMIF('Monthly Cash Flow'!$F$2:$EG$2,'Commercial Lease'!CM$3,'Monthly Cash Flow'!$F$37:$EG$37)*'Rent Roll'!$T11,
IF('Rent Roll'!$S11='Data Validation'!$D$3,('Rent Roll'!$D11*'Rent Roll'!#REF!)+(MAX(-SUMIF($C$96:$C$98,'Data Validation'!$M$2,'Commercial Lease'!CM$96:CM$98)-'Rent Roll'!$V11,0)*'Rent Roll'!$T11),
IF('Rent Roll'!$S11='Data Validation'!$D$4,'Rent Roll'!$D11*'Rent Roll'!#REF!,
('Rent Roll'!$D11*'Rent Roll'!#REF!)+(SUM((MAX(--SUMIF($D$96:$D$98,'Data Validation'!$M$2,'Commercial Lease'!CM$96:CM$98)-'Rent Roll'!$V11,0)),
(MAX(-SUMIF('Monthly Cash Flow'!$F$2:$EG$2,'Commercial Lease'!CM$3,'Monthly Cash Flow'!$F$25:$EG$25)-'Rent Roll'!#REF!,0)),
(MAX(-SUMIF('Monthly Cash Flow'!$F$2:$EG$2,'Commercial Lease'!CM$3,'Monthly Cash Flow'!$F$26:$EG$36)-'Rent Roll'!#REF!,0)))*'Rent Roll'!$T11)))),"-"),"-")</f>
        <v>-</v>
      </c>
      <c r="CN45" s="227" t="str">
        <f>IF('Commercial Lease'!CN$4='Rent Roll'!$U11,
IF(OR(AND(CN$6&gt;'Rent Roll'!$K11,CN$6&lt;='Rent Roll'!$L11),AND(CN$6&gt;'Rent Roll'!$M25,CN$6&lt;='Rent Roll'!$N25)),
IF('Rent Roll'!$S11='Data Validation'!$D$2,-SUMIF('Monthly Cash Flow'!$F$2:$EG$2,'Commercial Lease'!CN$3,'Monthly Cash Flow'!$F$37:$EG$37)*'Rent Roll'!$T11,
IF('Rent Roll'!$S11='Data Validation'!$D$3,('Rent Roll'!$D11*'Rent Roll'!#REF!)+(MAX(-SUMIF($C$96:$C$98,'Data Validation'!$M$2,'Commercial Lease'!CN$96:CN$98)-'Rent Roll'!$V11,0)*'Rent Roll'!$T11),
IF('Rent Roll'!$S11='Data Validation'!$D$4,'Rent Roll'!$D11*'Rent Roll'!#REF!,
('Rent Roll'!$D11*'Rent Roll'!#REF!)+(SUM((MAX(--SUMIF($D$96:$D$98,'Data Validation'!$M$2,'Commercial Lease'!CN$96:CN$98)-'Rent Roll'!$V11,0)),
(MAX(-SUMIF('Monthly Cash Flow'!$F$2:$EG$2,'Commercial Lease'!CN$3,'Monthly Cash Flow'!$F$25:$EG$25)-'Rent Roll'!#REF!,0)),
(MAX(-SUMIF('Monthly Cash Flow'!$F$2:$EG$2,'Commercial Lease'!CN$3,'Monthly Cash Flow'!$F$26:$EG$36)-'Rent Roll'!#REF!,0)))*'Rent Roll'!$T11)))),"-"),"-")</f>
        <v>-</v>
      </c>
      <c r="CO45" s="227" t="str">
        <f>IF('Commercial Lease'!CO$4='Rent Roll'!$U11,
IF(OR(AND(CO$6&gt;'Rent Roll'!$K11,CO$6&lt;='Rent Roll'!$L11),AND(CO$6&gt;'Rent Roll'!$M25,CO$6&lt;='Rent Roll'!$N25)),
IF('Rent Roll'!$S11='Data Validation'!$D$2,-SUMIF('Monthly Cash Flow'!$F$2:$EG$2,'Commercial Lease'!CO$3,'Monthly Cash Flow'!$F$37:$EG$37)*'Rent Roll'!$T11,
IF('Rent Roll'!$S11='Data Validation'!$D$3,('Rent Roll'!$D11*'Rent Roll'!#REF!)+(MAX(-SUMIF($C$96:$C$98,'Data Validation'!$M$2,'Commercial Lease'!CO$96:CO$98)-'Rent Roll'!$V11,0)*'Rent Roll'!$T11),
IF('Rent Roll'!$S11='Data Validation'!$D$4,'Rent Roll'!$D11*'Rent Roll'!#REF!,
('Rent Roll'!$D11*'Rent Roll'!#REF!)+(SUM((MAX(--SUMIF($D$96:$D$98,'Data Validation'!$M$2,'Commercial Lease'!CO$96:CO$98)-'Rent Roll'!$V11,0)),
(MAX(-SUMIF('Monthly Cash Flow'!$F$2:$EG$2,'Commercial Lease'!CO$3,'Monthly Cash Flow'!$F$25:$EG$25)-'Rent Roll'!#REF!,0)),
(MAX(-SUMIF('Monthly Cash Flow'!$F$2:$EG$2,'Commercial Lease'!CO$3,'Monthly Cash Flow'!$F$26:$EG$36)-'Rent Roll'!#REF!,0)))*'Rent Roll'!$T11)))),"-"),"-")</f>
        <v>-</v>
      </c>
      <c r="CP45" s="227" t="str">
        <f>IF('Commercial Lease'!CP$4='Rent Roll'!$U11,
IF(OR(AND(CP$6&gt;'Rent Roll'!$K11,CP$6&lt;='Rent Roll'!$L11),AND(CP$6&gt;'Rent Roll'!$M25,CP$6&lt;='Rent Roll'!$N25)),
IF('Rent Roll'!$S11='Data Validation'!$D$2,-SUMIF('Monthly Cash Flow'!$F$2:$EG$2,'Commercial Lease'!CP$3,'Monthly Cash Flow'!$F$37:$EG$37)*'Rent Roll'!$T11,
IF('Rent Roll'!$S11='Data Validation'!$D$3,('Rent Roll'!$D11*'Rent Roll'!#REF!)+(MAX(-SUMIF($C$96:$C$98,'Data Validation'!$M$2,'Commercial Lease'!CP$96:CP$98)-'Rent Roll'!$V11,0)*'Rent Roll'!$T11),
IF('Rent Roll'!$S11='Data Validation'!$D$4,'Rent Roll'!$D11*'Rent Roll'!#REF!,
('Rent Roll'!$D11*'Rent Roll'!#REF!)+(SUM((MAX(--SUMIF($D$96:$D$98,'Data Validation'!$M$2,'Commercial Lease'!CP$96:CP$98)-'Rent Roll'!$V11,0)),
(MAX(-SUMIF('Monthly Cash Flow'!$F$2:$EG$2,'Commercial Lease'!CP$3,'Monthly Cash Flow'!$F$25:$EG$25)-'Rent Roll'!#REF!,0)),
(MAX(-SUMIF('Monthly Cash Flow'!$F$2:$EG$2,'Commercial Lease'!CP$3,'Monthly Cash Flow'!$F$26:$EG$36)-'Rent Roll'!#REF!,0)))*'Rent Roll'!$T11)))),"-"),"-")</f>
        <v>-</v>
      </c>
      <c r="CQ45" s="227" t="str">
        <f>IF('Commercial Lease'!CQ$4='Rent Roll'!$U11,
IF(OR(AND(CQ$6&gt;'Rent Roll'!$K11,CQ$6&lt;='Rent Roll'!$L11),AND(CQ$6&gt;'Rent Roll'!$M25,CQ$6&lt;='Rent Roll'!$N25)),
IF('Rent Roll'!$S11='Data Validation'!$D$2,-SUMIF('Monthly Cash Flow'!$F$2:$EG$2,'Commercial Lease'!CQ$3,'Monthly Cash Flow'!$F$37:$EG$37)*'Rent Roll'!$T11,
IF('Rent Roll'!$S11='Data Validation'!$D$3,('Rent Roll'!$D11*'Rent Roll'!#REF!)+(MAX(-SUMIF($C$96:$C$98,'Data Validation'!$M$2,'Commercial Lease'!CQ$96:CQ$98)-'Rent Roll'!$V11,0)*'Rent Roll'!$T11),
IF('Rent Roll'!$S11='Data Validation'!$D$4,'Rent Roll'!$D11*'Rent Roll'!#REF!,
('Rent Roll'!$D11*'Rent Roll'!#REF!)+(SUM((MAX(--SUMIF($D$96:$D$98,'Data Validation'!$M$2,'Commercial Lease'!CQ$96:CQ$98)-'Rent Roll'!$V11,0)),
(MAX(-SUMIF('Monthly Cash Flow'!$F$2:$EG$2,'Commercial Lease'!CQ$3,'Monthly Cash Flow'!$F$25:$EG$25)-'Rent Roll'!#REF!,0)),
(MAX(-SUMIF('Monthly Cash Flow'!$F$2:$EG$2,'Commercial Lease'!CQ$3,'Monthly Cash Flow'!$F$26:$EG$36)-'Rent Roll'!#REF!,0)))*'Rent Roll'!$T11)))),"-"),"-")</f>
        <v>-</v>
      </c>
      <c r="CR45" s="227" t="str">
        <f>IF('Commercial Lease'!CR$4='Rent Roll'!$U11,
IF(OR(AND(CR$6&gt;'Rent Roll'!$K11,CR$6&lt;='Rent Roll'!$L11),AND(CR$6&gt;'Rent Roll'!$M25,CR$6&lt;='Rent Roll'!$N25)),
IF('Rent Roll'!$S11='Data Validation'!$D$2,-SUMIF('Monthly Cash Flow'!$F$2:$EG$2,'Commercial Lease'!CR$3,'Monthly Cash Flow'!$F$37:$EG$37)*'Rent Roll'!$T11,
IF('Rent Roll'!$S11='Data Validation'!$D$3,('Rent Roll'!$D11*'Rent Roll'!#REF!)+(MAX(-SUMIF($C$96:$C$98,'Data Validation'!$M$2,'Commercial Lease'!CR$96:CR$98)-'Rent Roll'!$V11,0)*'Rent Roll'!$T11),
IF('Rent Roll'!$S11='Data Validation'!$D$4,'Rent Roll'!$D11*'Rent Roll'!#REF!,
('Rent Roll'!$D11*'Rent Roll'!#REF!)+(SUM((MAX(--SUMIF($D$96:$D$98,'Data Validation'!$M$2,'Commercial Lease'!CR$96:CR$98)-'Rent Roll'!$V11,0)),
(MAX(-SUMIF('Monthly Cash Flow'!$F$2:$EG$2,'Commercial Lease'!CR$3,'Monthly Cash Flow'!$F$25:$EG$25)-'Rent Roll'!#REF!,0)),
(MAX(-SUMIF('Monthly Cash Flow'!$F$2:$EG$2,'Commercial Lease'!CR$3,'Monthly Cash Flow'!$F$26:$EG$36)-'Rent Roll'!#REF!,0)))*'Rent Roll'!$T11)))),"-"),"-")</f>
        <v>-</v>
      </c>
      <c r="CS45" s="227" t="str">
        <f>IF('Commercial Lease'!CS$4='Rent Roll'!$U11,
IF(OR(AND(CS$6&gt;'Rent Roll'!$K11,CS$6&lt;='Rent Roll'!$L11),AND(CS$6&gt;'Rent Roll'!$M25,CS$6&lt;='Rent Roll'!$N25)),
IF('Rent Roll'!$S11='Data Validation'!$D$2,-SUMIF('Monthly Cash Flow'!$F$2:$EG$2,'Commercial Lease'!CS$3,'Monthly Cash Flow'!$F$37:$EG$37)*'Rent Roll'!$T11,
IF('Rent Roll'!$S11='Data Validation'!$D$3,('Rent Roll'!$D11*'Rent Roll'!#REF!)+(MAX(-SUMIF($C$96:$C$98,'Data Validation'!$M$2,'Commercial Lease'!CS$96:CS$98)-'Rent Roll'!$V11,0)*'Rent Roll'!$T11),
IF('Rent Roll'!$S11='Data Validation'!$D$4,'Rent Roll'!$D11*'Rent Roll'!#REF!,
('Rent Roll'!$D11*'Rent Roll'!#REF!)+(SUM((MAX(--SUMIF($D$96:$D$98,'Data Validation'!$M$2,'Commercial Lease'!CS$96:CS$98)-'Rent Roll'!$V11,0)),
(MAX(-SUMIF('Monthly Cash Flow'!$F$2:$EG$2,'Commercial Lease'!CS$3,'Monthly Cash Flow'!$F$25:$EG$25)-'Rent Roll'!#REF!,0)),
(MAX(-SUMIF('Monthly Cash Flow'!$F$2:$EG$2,'Commercial Lease'!CS$3,'Monthly Cash Flow'!$F$26:$EG$36)-'Rent Roll'!#REF!,0)))*'Rent Roll'!$T11)))),"-"),"-")</f>
        <v>-</v>
      </c>
      <c r="CT45" s="227" t="str">
        <f>IF('Commercial Lease'!CT$4='Rent Roll'!$U11,
IF(OR(AND(CT$6&gt;'Rent Roll'!$K11,CT$6&lt;='Rent Roll'!$L11),AND(CT$6&gt;'Rent Roll'!$M25,CT$6&lt;='Rent Roll'!$N25)),
IF('Rent Roll'!$S11='Data Validation'!$D$2,-SUMIF('Monthly Cash Flow'!$F$2:$EG$2,'Commercial Lease'!CT$3,'Monthly Cash Flow'!$F$37:$EG$37)*'Rent Roll'!$T11,
IF('Rent Roll'!$S11='Data Validation'!$D$3,('Rent Roll'!$D11*'Rent Roll'!#REF!)+(MAX(-SUMIF($C$96:$C$98,'Data Validation'!$M$2,'Commercial Lease'!CT$96:CT$98)-'Rent Roll'!$V11,0)*'Rent Roll'!$T11),
IF('Rent Roll'!$S11='Data Validation'!$D$4,'Rent Roll'!$D11*'Rent Roll'!#REF!,
('Rent Roll'!$D11*'Rent Roll'!#REF!)+(SUM((MAX(--SUMIF($D$96:$D$98,'Data Validation'!$M$2,'Commercial Lease'!CT$96:CT$98)-'Rent Roll'!$V11,0)),
(MAX(-SUMIF('Monthly Cash Flow'!$F$2:$EG$2,'Commercial Lease'!CT$3,'Monthly Cash Flow'!$F$25:$EG$25)-'Rent Roll'!#REF!,0)),
(MAX(-SUMIF('Monthly Cash Flow'!$F$2:$EG$2,'Commercial Lease'!CT$3,'Monthly Cash Flow'!$F$26:$EG$36)-'Rent Roll'!#REF!,0)))*'Rent Roll'!$T11)))),"-"),"-")</f>
        <v>-</v>
      </c>
      <c r="CU45" s="227" t="str">
        <f>IF('Commercial Lease'!CU$4='Rent Roll'!$U11,
IF(OR(AND(CU$6&gt;'Rent Roll'!$K11,CU$6&lt;='Rent Roll'!$L11),AND(CU$6&gt;'Rent Roll'!$M25,CU$6&lt;='Rent Roll'!$N25)),
IF('Rent Roll'!$S11='Data Validation'!$D$2,-SUMIF('Monthly Cash Flow'!$F$2:$EG$2,'Commercial Lease'!CU$3,'Monthly Cash Flow'!$F$37:$EG$37)*'Rent Roll'!$T11,
IF('Rent Roll'!$S11='Data Validation'!$D$3,('Rent Roll'!$D11*'Rent Roll'!#REF!)+(MAX(-SUMIF($C$96:$C$98,'Data Validation'!$M$2,'Commercial Lease'!CU$96:CU$98)-'Rent Roll'!$V11,0)*'Rent Roll'!$T11),
IF('Rent Roll'!$S11='Data Validation'!$D$4,'Rent Roll'!$D11*'Rent Roll'!#REF!,
('Rent Roll'!$D11*'Rent Roll'!#REF!)+(SUM((MAX(--SUMIF($D$96:$D$98,'Data Validation'!$M$2,'Commercial Lease'!CU$96:CU$98)-'Rent Roll'!$V11,0)),
(MAX(-SUMIF('Monthly Cash Flow'!$F$2:$EG$2,'Commercial Lease'!CU$3,'Monthly Cash Flow'!$F$25:$EG$25)-'Rent Roll'!#REF!,0)),
(MAX(-SUMIF('Monthly Cash Flow'!$F$2:$EG$2,'Commercial Lease'!CU$3,'Monthly Cash Flow'!$F$26:$EG$36)-'Rent Roll'!#REF!,0)))*'Rent Roll'!$T11)))),"-"),"-")</f>
        <v>-</v>
      </c>
      <c r="CV45" s="227" t="str">
        <f>IF('Commercial Lease'!CV$4='Rent Roll'!$U11,
IF(OR(AND(CV$6&gt;'Rent Roll'!$K11,CV$6&lt;='Rent Roll'!$L11),AND(CV$6&gt;'Rent Roll'!$M25,CV$6&lt;='Rent Roll'!$N25)),
IF('Rent Roll'!$S11='Data Validation'!$D$2,-SUMIF('Monthly Cash Flow'!$F$2:$EG$2,'Commercial Lease'!CV$3,'Monthly Cash Flow'!$F$37:$EG$37)*'Rent Roll'!$T11,
IF('Rent Roll'!$S11='Data Validation'!$D$3,('Rent Roll'!$D11*'Rent Roll'!#REF!)+(MAX(-SUMIF($C$96:$C$98,'Data Validation'!$M$2,'Commercial Lease'!CV$96:CV$98)-'Rent Roll'!$V11,0)*'Rent Roll'!$T11),
IF('Rent Roll'!$S11='Data Validation'!$D$4,'Rent Roll'!$D11*'Rent Roll'!#REF!,
('Rent Roll'!$D11*'Rent Roll'!#REF!)+(SUM((MAX(--SUMIF($D$96:$D$98,'Data Validation'!$M$2,'Commercial Lease'!CV$96:CV$98)-'Rent Roll'!$V11,0)),
(MAX(-SUMIF('Monthly Cash Flow'!$F$2:$EG$2,'Commercial Lease'!CV$3,'Monthly Cash Flow'!$F$25:$EG$25)-'Rent Roll'!#REF!,0)),
(MAX(-SUMIF('Monthly Cash Flow'!$F$2:$EG$2,'Commercial Lease'!CV$3,'Monthly Cash Flow'!$F$26:$EG$36)-'Rent Roll'!#REF!,0)))*'Rent Roll'!$T11)))),"-"),"-")</f>
        <v>-</v>
      </c>
      <c r="CW45" s="227" t="str">
        <f>IF('Commercial Lease'!CW$4='Rent Roll'!$U11,
IF(OR(AND(CW$6&gt;'Rent Roll'!$K11,CW$6&lt;='Rent Roll'!$L11),AND(CW$6&gt;'Rent Roll'!$M25,CW$6&lt;='Rent Roll'!$N25)),
IF('Rent Roll'!$S11='Data Validation'!$D$2,-SUMIF('Monthly Cash Flow'!$F$2:$EG$2,'Commercial Lease'!CW$3,'Monthly Cash Flow'!$F$37:$EG$37)*'Rent Roll'!$T11,
IF('Rent Roll'!$S11='Data Validation'!$D$3,('Rent Roll'!$D11*'Rent Roll'!#REF!)+(MAX(-SUMIF($C$96:$C$98,'Data Validation'!$M$2,'Commercial Lease'!CW$96:CW$98)-'Rent Roll'!$V11,0)*'Rent Roll'!$T11),
IF('Rent Roll'!$S11='Data Validation'!$D$4,'Rent Roll'!$D11*'Rent Roll'!#REF!,
('Rent Roll'!$D11*'Rent Roll'!#REF!)+(SUM((MAX(--SUMIF($D$96:$D$98,'Data Validation'!$M$2,'Commercial Lease'!CW$96:CW$98)-'Rent Roll'!$V11,0)),
(MAX(-SUMIF('Monthly Cash Flow'!$F$2:$EG$2,'Commercial Lease'!CW$3,'Monthly Cash Flow'!$F$25:$EG$25)-'Rent Roll'!#REF!,0)),
(MAX(-SUMIF('Monthly Cash Flow'!$F$2:$EG$2,'Commercial Lease'!CW$3,'Monthly Cash Flow'!$F$26:$EG$36)-'Rent Roll'!#REF!,0)))*'Rent Roll'!$T11)))),"-"),"-")</f>
        <v>-</v>
      </c>
      <c r="CX45" s="227" t="str">
        <f>IF('Commercial Lease'!CX$4='Rent Roll'!$U11,
IF(OR(AND(CX$6&gt;'Rent Roll'!$K11,CX$6&lt;='Rent Roll'!$L11),AND(CX$6&gt;'Rent Roll'!$M25,CX$6&lt;='Rent Roll'!$N25)),
IF('Rent Roll'!$S11='Data Validation'!$D$2,-SUMIF('Monthly Cash Flow'!$F$2:$EG$2,'Commercial Lease'!CX$3,'Monthly Cash Flow'!$F$37:$EG$37)*'Rent Roll'!$T11,
IF('Rent Roll'!$S11='Data Validation'!$D$3,('Rent Roll'!$D11*'Rent Roll'!#REF!)+(MAX(-SUMIF($C$96:$C$98,'Data Validation'!$M$2,'Commercial Lease'!CX$96:CX$98)-'Rent Roll'!$V11,0)*'Rent Roll'!$T11),
IF('Rent Roll'!$S11='Data Validation'!$D$4,'Rent Roll'!$D11*'Rent Roll'!#REF!,
('Rent Roll'!$D11*'Rent Roll'!#REF!)+(SUM((MAX(--SUMIF($D$96:$D$98,'Data Validation'!$M$2,'Commercial Lease'!CX$96:CX$98)-'Rent Roll'!$V11,0)),
(MAX(-SUMIF('Monthly Cash Flow'!$F$2:$EG$2,'Commercial Lease'!CX$3,'Monthly Cash Flow'!$F$25:$EG$25)-'Rent Roll'!#REF!,0)),
(MAX(-SUMIF('Monthly Cash Flow'!$F$2:$EG$2,'Commercial Lease'!CX$3,'Monthly Cash Flow'!$F$26:$EG$36)-'Rent Roll'!#REF!,0)))*'Rent Roll'!$T11)))),"-"),"-")</f>
        <v>-</v>
      </c>
      <c r="CY45" s="227" t="str">
        <f>IF('Commercial Lease'!CY$4='Rent Roll'!$U11,
IF(OR(AND(CY$6&gt;'Rent Roll'!$K11,CY$6&lt;='Rent Roll'!$L11),AND(CY$6&gt;'Rent Roll'!$M25,CY$6&lt;='Rent Roll'!$N25)),
IF('Rent Roll'!$S11='Data Validation'!$D$2,-SUMIF('Monthly Cash Flow'!$F$2:$EG$2,'Commercial Lease'!CY$3,'Monthly Cash Flow'!$F$37:$EG$37)*'Rent Roll'!$T11,
IF('Rent Roll'!$S11='Data Validation'!$D$3,('Rent Roll'!$D11*'Rent Roll'!#REF!)+(MAX(-SUMIF($C$96:$C$98,'Data Validation'!$M$2,'Commercial Lease'!CY$96:CY$98)-'Rent Roll'!$V11,0)*'Rent Roll'!$T11),
IF('Rent Roll'!$S11='Data Validation'!$D$4,'Rent Roll'!$D11*'Rent Roll'!#REF!,
('Rent Roll'!$D11*'Rent Roll'!#REF!)+(SUM((MAX(--SUMIF($D$96:$D$98,'Data Validation'!$M$2,'Commercial Lease'!CY$96:CY$98)-'Rent Roll'!$V11,0)),
(MAX(-SUMIF('Monthly Cash Flow'!$F$2:$EG$2,'Commercial Lease'!CY$3,'Monthly Cash Flow'!$F$25:$EG$25)-'Rent Roll'!#REF!,0)),
(MAX(-SUMIF('Monthly Cash Flow'!$F$2:$EG$2,'Commercial Lease'!CY$3,'Monthly Cash Flow'!$F$26:$EG$36)-'Rent Roll'!#REF!,0)))*'Rent Roll'!$T11)))),"-"),"-")</f>
        <v>-</v>
      </c>
      <c r="CZ45" s="227" t="str">
        <f>IF('Commercial Lease'!CZ$4='Rent Roll'!$U11,
IF(OR(AND(CZ$6&gt;'Rent Roll'!$K11,CZ$6&lt;='Rent Roll'!$L11),AND(CZ$6&gt;'Rent Roll'!$M25,CZ$6&lt;='Rent Roll'!$N25)),
IF('Rent Roll'!$S11='Data Validation'!$D$2,-SUMIF('Monthly Cash Flow'!$F$2:$EG$2,'Commercial Lease'!CZ$3,'Monthly Cash Flow'!$F$37:$EG$37)*'Rent Roll'!$T11,
IF('Rent Roll'!$S11='Data Validation'!$D$3,('Rent Roll'!$D11*'Rent Roll'!#REF!)+(MAX(-SUMIF($C$96:$C$98,'Data Validation'!$M$2,'Commercial Lease'!CZ$96:CZ$98)-'Rent Roll'!$V11,0)*'Rent Roll'!$T11),
IF('Rent Roll'!$S11='Data Validation'!$D$4,'Rent Roll'!$D11*'Rent Roll'!#REF!,
('Rent Roll'!$D11*'Rent Roll'!#REF!)+(SUM((MAX(--SUMIF($D$96:$D$98,'Data Validation'!$M$2,'Commercial Lease'!CZ$96:CZ$98)-'Rent Roll'!$V11,0)),
(MAX(-SUMIF('Monthly Cash Flow'!$F$2:$EG$2,'Commercial Lease'!CZ$3,'Monthly Cash Flow'!$F$25:$EG$25)-'Rent Roll'!#REF!,0)),
(MAX(-SUMIF('Monthly Cash Flow'!$F$2:$EG$2,'Commercial Lease'!CZ$3,'Monthly Cash Flow'!$F$26:$EG$36)-'Rent Roll'!#REF!,0)))*'Rent Roll'!$T11)))),"-"),"-")</f>
        <v>-</v>
      </c>
      <c r="DA45" s="227" t="str">
        <f>IF('Commercial Lease'!DA$4='Rent Roll'!$U11,
IF(OR(AND(DA$6&gt;'Rent Roll'!$K11,DA$6&lt;='Rent Roll'!$L11),AND(DA$6&gt;'Rent Roll'!$M25,DA$6&lt;='Rent Roll'!$N25)),
IF('Rent Roll'!$S11='Data Validation'!$D$2,-SUMIF('Monthly Cash Flow'!$F$2:$EG$2,'Commercial Lease'!DA$3,'Monthly Cash Flow'!$F$37:$EG$37)*'Rent Roll'!$T11,
IF('Rent Roll'!$S11='Data Validation'!$D$3,('Rent Roll'!$D11*'Rent Roll'!#REF!)+(MAX(-SUMIF($C$96:$C$98,'Data Validation'!$M$2,'Commercial Lease'!DA$96:DA$98)-'Rent Roll'!$V11,0)*'Rent Roll'!$T11),
IF('Rent Roll'!$S11='Data Validation'!$D$4,'Rent Roll'!$D11*'Rent Roll'!#REF!,
('Rent Roll'!$D11*'Rent Roll'!#REF!)+(SUM((MAX(--SUMIF($D$96:$D$98,'Data Validation'!$M$2,'Commercial Lease'!DA$96:DA$98)-'Rent Roll'!$V11,0)),
(MAX(-SUMIF('Monthly Cash Flow'!$F$2:$EG$2,'Commercial Lease'!DA$3,'Monthly Cash Flow'!$F$25:$EG$25)-'Rent Roll'!#REF!,0)),
(MAX(-SUMIF('Monthly Cash Flow'!$F$2:$EG$2,'Commercial Lease'!DA$3,'Monthly Cash Flow'!$F$26:$EG$36)-'Rent Roll'!#REF!,0)))*'Rent Roll'!$T11)))),"-"),"-")</f>
        <v>-</v>
      </c>
      <c r="DB45" s="227" t="str">
        <f>IF('Commercial Lease'!DB$4='Rent Roll'!$U11,
IF(OR(AND(DB$6&gt;'Rent Roll'!$K11,DB$6&lt;='Rent Roll'!$L11),AND(DB$6&gt;'Rent Roll'!$M25,DB$6&lt;='Rent Roll'!$N25)),
IF('Rent Roll'!$S11='Data Validation'!$D$2,-SUMIF('Monthly Cash Flow'!$F$2:$EG$2,'Commercial Lease'!DB$3,'Monthly Cash Flow'!$F$37:$EG$37)*'Rent Roll'!$T11,
IF('Rent Roll'!$S11='Data Validation'!$D$3,('Rent Roll'!$D11*'Rent Roll'!#REF!)+(MAX(-SUMIF($C$96:$C$98,'Data Validation'!$M$2,'Commercial Lease'!DB$96:DB$98)-'Rent Roll'!$V11,0)*'Rent Roll'!$T11),
IF('Rent Roll'!$S11='Data Validation'!$D$4,'Rent Roll'!$D11*'Rent Roll'!#REF!,
('Rent Roll'!$D11*'Rent Roll'!#REF!)+(SUM((MAX(--SUMIF($D$96:$D$98,'Data Validation'!$M$2,'Commercial Lease'!DB$96:DB$98)-'Rent Roll'!$V11,0)),
(MAX(-SUMIF('Monthly Cash Flow'!$F$2:$EG$2,'Commercial Lease'!DB$3,'Monthly Cash Flow'!$F$25:$EG$25)-'Rent Roll'!#REF!,0)),
(MAX(-SUMIF('Monthly Cash Flow'!$F$2:$EG$2,'Commercial Lease'!DB$3,'Monthly Cash Flow'!$F$26:$EG$36)-'Rent Roll'!#REF!,0)))*'Rent Roll'!$T11)))),"-"),"-")</f>
        <v>-</v>
      </c>
      <c r="DC45" s="227" t="str">
        <f>IF('Commercial Lease'!DC$4='Rent Roll'!$U11,
IF(OR(AND(DC$6&gt;'Rent Roll'!$K11,DC$6&lt;='Rent Roll'!$L11),AND(DC$6&gt;'Rent Roll'!$M25,DC$6&lt;='Rent Roll'!$N25)),
IF('Rent Roll'!$S11='Data Validation'!$D$2,-SUMIF('Monthly Cash Flow'!$F$2:$EG$2,'Commercial Lease'!DC$3,'Monthly Cash Flow'!$F$37:$EG$37)*'Rent Roll'!$T11,
IF('Rent Roll'!$S11='Data Validation'!$D$3,('Rent Roll'!$D11*'Rent Roll'!#REF!)+(MAX(-SUMIF($C$96:$C$98,'Data Validation'!$M$2,'Commercial Lease'!DC$96:DC$98)-'Rent Roll'!$V11,0)*'Rent Roll'!$T11),
IF('Rent Roll'!$S11='Data Validation'!$D$4,'Rent Roll'!$D11*'Rent Roll'!#REF!,
('Rent Roll'!$D11*'Rent Roll'!#REF!)+(SUM((MAX(--SUMIF($D$96:$D$98,'Data Validation'!$M$2,'Commercial Lease'!DC$96:DC$98)-'Rent Roll'!$V11,0)),
(MAX(-SUMIF('Monthly Cash Flow'!$F$2:$EG$2,'Commercial Lease'!DC$3,'Monthly Cash Flow'!$F$25:$EG$25)-'Rent Roll'!#REF!,0)),
(MAX(-SUMIF('Monthly Cash Flow'!$F$2:$EG$2,'Commercial Lease'!DC$3,'Monthly Cash Flow'!$F$26:$EG$36)-'Rent Roll'!#REF!,0)))*'Rent Roll'!$T11)))),"-"),"-")</f>
        <v>-</v>
      </c>
      <c r="DD45" s="227" t="str">
        <f>IF('Commercial Lease'!DD$4='Rent Roll'!$U11,
IF(OR(AND(DD$6&gt;'Rent Roll'!$K11,DD$6&lt;='Rent Roll'!$L11),AND(DD$6&gt;'Rent Roll'!$M25,DD$6&lt;='Rent Roll'!$N25)),
IF('Rent Roll'!$S11='Data Validation'!$D$2,-SUMIF('Monthly Cash Flow'!$F$2:$EG$2,'Commercial Lease'!DD$3,'Monthly Cash Flow'!$F$37:$EG$37)*'Rent Roll'!$T11,
IF('Rent Roll'!$S11='Data Validation'!$D$3,('Rent Roll'!$D11*'Rent Roll'!#REF!)+(MAX(-SUMIF($C$96:$C$98,'Data Validation'!$M$2,'Commercial Lease'!DD$96:DD$98)-'Rent Roll'!$V11,0)*'Rent Roll'!$T11),
IF('Rent Roll'!$S11='Data Validation'!$D$4,'Rent Roll'!$D11*'Rent Roll'!#REF!,
('Rent Roll'!$D11*'Rent Roll'!#REF!)+(SUM((MAX(--SUMIF($D$96:$D$98,'Data Validation'!$M$2,'Commercial Lease'!DD$96:DD$98)-'Rent Roll'!$V11,0)),
(MAX(-SUMIF('Monthly Cash Flow'!$F$2:$EG$2,'Commercial Lease'!DD$3,'Monthly Cash Flow'!$F$25:$EG$25)-'Rent Roll'!#REF!,0)),
(MAX(-SUMIF('Monthly Cash Flow'!$F$2:$EG$2,'Commercial Lease'!DD$3,'Monthly Cash Flow'!$F$26:$EG$36)-'Rent Roll'!#REF!,0)))*'Rent Roll'!$T11)))),"-"),"-")</f>
        <v>-</v>
      </c>
      <c r="DE45" s="227" t="str">
        <f>IF('Commercial Lease'!DE$4='Rent Roll'!$U11,
IF(OR(AND(DE$6&gt;'Rent Roll'!$K11,DE$6&lt;='Rent Roll'!$L11),AND(DE$6&gt;'Rent Roll'!$M25,DE$6&lt;='Rent Roll'!$N25)),
IF('Rent Roll'!$S11='Data Validation'!$D$2,-SUMIF('Monthly Cash Flow'!$F$2:$EG$2,'Commercial Lease'!DE$3,'Monthly Cash Flow'!$F$37:$EG$37)*'Rent Roll'!$T11,
IF('Rent Roll'!$S11='Data Validation'!$D$3,('Rent Roll'!$D11*'Rent Roll'!#REF!)+(MAX(-SUMIF($C$96:$C$98,'Data Validation'!$M$2,'Commercial Lease'!DE$96:DE$98)-'Rent Roll'!$V11,0)*'Rent Roll'!$T11),
IF('Rent Roll'!$S11='Data Validation'!$D$4,'Rent Roll'!$D11*'Rent Roll'!#REF!,
('Rent Roll'!$D11*'Rent Roll'!#REF!)+(SUM((MAX(--SUMIF($D$96:$D$98,'Data Validation'!$M$2,'Commercial Lease'!DE$96:DE$98)-'Rent Roll'!$V11,0)),
(MAX(-SUMIF('Monthly Cash Flow'!$F$2:$EG$2,'Commercial Lease'!DE$3,'Monthly Cash Flow'!$F$25:$EG$25)-'Rent Roll'!#REF!,0)),
(MAX(-SUMIF('Monthly Cash Flow'!$F$2:$EG$2,'Commercial Lease'!DE$3,'Monthly Cash Flow'!$F$26:$EG$36)-'Rent Roll'!#REF!,0)))*'Rent Roll'!$T11)))),"-"),"-")</f>
        <v>-</v>
      </c>
      <c r="DF45" s="227" t="str">
        <f>IF('Commercial Lease'!DF$4='Rent Roll'!$U11,
IF(OR(AND(DF$6&gt;'Rent Roll'!$K11,DF$6&lt;='Rent Roll'!$L11),AND(DF$6&gt;'Rent Roll'!$M25,DF$6&lt;='Rent Roll'!$N25)),
IF('Rent Roll'!$S11='Data Validation'!$D$2,-SUMIF('Monthly Cash Flow'!$F$2:$EG$2,'Commercial Lease'!DF$3,'Monthly Cash Flow'!$F$37:$EG$37)*'Rent Roll'!$T11,
IF('Rent Roll'!$S11='Data Validation'!$D$3,('Rent Roll'!$D11*'Rent Roll'!#REF!)+(MAX(-SUMIF($C$96:$C$98,'Data Validation'!$M$2,'Commercial Lease'!DF$96:DF$98)-'Rent Roll'!$V11,0)*'Rent Roll'!$T11),
IF('Rent Roll'!$S11='Data Validation'!$D$4,'Rent Roll'!$D11*'Rent Roll'!#REF!,
('Rent Roll'!$D11*'Rent Roll'!#REF!)+(SUM((MAX(--SUMIF($D$96:$D$98,'Data Validation'!$M$2,'Commercial Lease'!DF$96:DF$98)-'Rent Roll'!$V11,0)),
(MAX(-SUMIF('Monthly Cash Flow'!$F$2:$EG$2,'Commercial Lease'!DF$3,'Monthly Cash Flow'!$F$25:$EG$25)-'Rent Roll'!#REF!,0)),
(MAX(-SUMIF('Monthly Cash Flow'!$F$2:$EG$2,'Commercial Lease'!DF$3,'Monthly Cash Flow'!$F$26:$EG$36)-'Rent Roll'!#REF!,0)))*'Rent Roll'!$T11)))),"-"),"-")</f>
        <v>-</v>
      </c>
      <c r="DG45" s="227" t="str">
        <f>IF('Commercial Lease'!DG$4='Rent Roll'!$U11,
IF(OR(AND(DG$6&gt;'Rent Roll'!$K11,DG$6&lt;='Rent Roll'!$L11),AND(DG$6&gt;'Rent Roll'!$M25,DG$6&lt;='Rent Roll'!$N25)),
IF('Rent Roll'!$S11='Data Validation'!$D$2,-SUMIF('Monthly Cash Flow'!$F$2:$EG$2,'Commercial Lease'!DG$3,'Monthly Cash Flow'!$F$37:$EG$37)*'Rent Roll'!$T11,
IF('Rent Roll'!$S11='Data Validation'!$D$3,('Rent Roll'!$D11*'Rent Roll'!#REF!)+(MAX(-SUMIF($C$96:$C$98,'Data Validation'!$M$2,'Commercial Lease'!DG$96:DG$98)-'Rent Roll'!$V11,0)*'Rent Roll'!$T11),
IF('Rent Roll'!$S11='Data Validation'!$D$4,'Rent Roll'!$D11*'Rent Roll'!#REF!,
('Rent Roll'!$D11*'Rent Roll'!#REF!)+(SUM((MAX(--SUMIF($D$96:$D$98,'Data Validation'!$M$2,'Commercial Lease'!DG$96:DG$98)-'Rent Roll'!$V11,0)),
(MAX(-SUMIF('Monthly Cash Flow'!$F$2:$EG$2,'Commercial Lease'!DG$3,'Monthly Cash Flow'!$F$25:$EG$25)-'Rent Roll'!#REF!,0)),
(MAX(-SUMIF('Monthly Cash Flow'!$F$2:$EG$2,'Commercial Lease'!DG$3,'Monthly Cash Flow'!$F$26:$EG$36)-'Rent Roll'!#REF!,0)))*'Rent Roll'!$T11)))),"-"),"-")</f>
        <v>-</v>
      </c>
      <c r="DH45" s="227" t="str">
        <f>IF('Commercial Lease'!DH$4='Rent Roll'!$U11,
IF(OR(AND(DH$6&gt;'Rent Roll'!$K11,DH$6&lt;='Rent Roll'!$L11),AND(DH$6&gt;'Rent Roll'!$M25,DH$6&lt;='Rent Roll'!$N25)),
IF('Rent Roll'!$S11='Data Validation'!$D$2,-SUMIF('Monthly Cash Flow'!$F$2:$EG$2,'Commercial Lease'!DH$3,'Monthly Cash Flow'!$F$37:$EG$37)*'Rent Roll'!$T11,
IF('Rent Roll'!$S11='Data Validation'!$D$3,('Rent Roll'!$D11*'Rent Roll'!#REF!)+(MAX(-SUMIF($C$96:$C$98,'Data Validation'!$M$2,'Commercial Lease'!DH$96:DH$98)-'Rent Roll'!$V11,0)*'Rent Roll'!$T11),
IF('Rent Roll'!$S11='Data Validation'!$D$4,'Rent Roll'!$D11*'Rent Roll'!#REF!,
('Rent Roll'!$D11*'Rent Roll'!#REF!)+(SUM((MAX(--SUMIF($D$96:$D$98,'Data Validation'!$M$2,'Commercial Lease'!DH$96:DH$98)-'Rent Roll'!$V11,0)),
(MAX(-SUMIF('Monthly Cash Flow'!$F$2:$EG$2,'Commercial Lease'!DH$3,'Monthly Cash Flow'!$F$25:$EG$25)-'Rent Roll'!#REF!,0)),
(MAX(-SUMIF('Monthly Cash Flow'!$F$2:$EG$2,'Commercial Lease'!DH$3,'Monthly Cash Flow'!$F$26:$EG$36)-'Rent Roll'!#REF!,0)))*'Rent Roll'!$T11)))),"-"),"-")</f>
        <v>-</v>
      </c>
      <c r="DI45" s="227" t="str">
        <f>IF('Commercial Lease'!DI$4='Rent Roll'!$U11,
IF(OR(AND(DI$6&gt;'Rent Roll'!$K11,DI$6&lt;='Rent Roll'!$L11),AND(DI$6&gt;'Rent Roll'!$M25,DI$6&lt;='Rent Roll'!$N25)),
IF('Rent Roll'!$S11='Data Validation'!$D$2,-SUMIF('Monthly Cash Flow'!$F$2:$EG$2,'Commercial Lease'!DI$3,'Monthly Cash Flow'!$F$37:$EG$37)*'Rent Roll'!$T11,
IF('Rent Roll'!$S11='Data Validation'!$D$3,('Rent Roll'!$D11*'Rent Roll'!#REF!)+(MAX(-SUMIF($C$96:$C$98,'Data Validation'!$M$2,'Commercial Lease'!DI$96:DI$98)-'Rent Roll'!$V11,0)*'Rent Roll'!$T11),
IF('Rent Roll'!$S11='Data Validation'!$D$4,'Rent Roll'!$D11*'Rent Roll'!#REF!,
('Rent Roll'!$D11*'Rent Roll'!#REF!)+(SUM((MAX(--SUMIF($D$96:$D$98,'Data Validation'!$M$2,'Commercial Lease'!DI$96:DI$98)-'Rent Roll'!$V11,0)),
(MAX(-SUMIF('Monthly Cash Flow'!$F$2:$EG$2,'Commercial Lease'!DI$3,'Monthly Cash Flow'!$F$25:$EG$25)-'Rent Roll'!#REF!,0)),
(MAX(-SUMIF('Monthly Cash Flow'!$F$2:$EG$2,'Commercial Lease'!DI$3,'Monthly Cash Flow'!$F$26:$EG$36)-'Rent Roll'!#REF!,0)))*'Rent Roll'!$T11)))),"-"),"-")</f>
        <v>-</v>
      </c>
      <c r="DJ45" s="227" t="str">
        <f>IF('Commercial Lease'!DJ$4='Rent Roll'!$U11,
IF(OR(AND(DJ$6&gt;'Rent Roll'!$K11,DJ$6&lt;='Rent Roll'!$L11),AND(DJ$6&gt;'Rent Roll'!$M25,DJ$6&lt;='Rent Roll'!$N25)),
IF('Rent Roll'!$S11='Data Validation'!$D$2,-SUMIF('Monthly Cash Flow'!$F$2:$EG$2,'Commercial Lease'!DJ$3,'Monthly Cash Flow'!$F$37:$EG$37)*'Rent Roll'!$T11,
IF('Rent Roll'!$S11='Data Validation'!$D$3,('Rent Roll'!$D11*'Rent Roll'!#REF!)+(MAX(-SUMIF($C$96:$C$98,'Data Validation'!$M$2,'Commercial Lease'!DJ$96:DJ$98)-'Rent Roll'!$V11,0)*'Rent Roll'!$T11),
IF('Rent Roll'!$S11='Data Validation'!$D$4,'Rent Roll'!$D11*'Rent Roll'!#REF!,
('Rent Roll'!$D11*'Rent Roll'!#REF!)+(SUM((MAX(--SUMIF($D$96:$D$98,'Data Validation'!$M$2,'Commercial Lease'!DJ$96:DJ$98)-'Rent Roll'!$V11,0)),
(MAX(-SUMIF('Monthly Cash Flow'!$F$2:$EG$2,'Commercial Lease'!DJ$3,'Monthly Cash Flow'!$F$25:$EG$25)-'Rent Roll'!#REF!,0)),
(MAX(-SUMIF('Monthly Cash Flow'!$F$2:$EG$2,'Commercial Lease'!DJ$3,'Monthly Cash Flow'!$F$26:$EG$36)-'Rent Roll'!#REF!,0)))*'Rent Roll'!$T11)))),"-"),"-")</f>
        <v>-</v>
      </c>
      <c r="DK45" s="227" t="str">
        <f>IF('Commercial Lease'!DK$4='Rent Roll'!$U11,
IF(OR(AND(DK$6&gt;'Rent Roll'!$K11,DK$6&lt;='Rent Roll'!$L11),AND(DK$6&gt;'Rent Roll'!$M25,DK$6&lt;='Rent Roll'!$N25)),
IF('Rent Roll'!$S11='Data Validation'!$D$2,-SUMIF('Monthly Cash Flow'!$F$2:$EG$2,'Commercial Lease'!DK$3,'Monthly Cash Flow'!$F$37:$EG$37)*'Rent Roll'!$T11,
IF('Rent Roll'!$S11='Data Validation'!$D$3,('Rent Roll'!$D11*'Rent Roll'!#REF!)+(MAX(-SUMIF($C$96:$C$98,'Data Validation'!$M$2,'Commercial Lease'!DK$96:DK$98)-'Rent Roll'!$V11,0)*'Rent Roll'!$T11),
IF('Rent Roll'!$S11='Data Validation'!$D$4,'Rent Roll'!$D11*'Rent Roll'!#REF!,
('Rent Roll'!$D11*'Rent Roll'!#REF!)+(SUM((MAX(--SUMIF($D$96:$D$98,'Data Validation'!$M$2,'Commercial Lease'!DK$96:DK$98)-'Rent Roll'!$V11,0)),
(MAX(-SUMIF('Monthly Cash Flow'!$F$2:$EG$2,'Commercial Lease'!DK$3,'Monthly Cash Flow'!$F$25:$EG$25)-'Rent Roll'!#REF!,0)),
(MAX(-SUMIF('Monthly Cash Flow'!$F$2:$EG$2,'Commercial Lease'!DK$3,'Monthly Cash Flow'!$F$26:$EG$36)-'Rent Roll'!#REF!,0)))*'Rent Roll'!$T11)))),"-"),"-")</f>
        <v>-</v>
      </c>
      <c r="DL45" s="227" t="str">
        <f>IF('Commercial Lease'!DL$4='Rent Roll'!$U11,
IF(OR(AND(DL$6&gt;'Rent Roll'!$K11,DL$6&lt;='Rent Roll'!$L11),AND(DL$6&gt;'Rent Roll'!$M25,DL$6&lt;='Rent Roll'!$N25)),
IF('Rent Roll'!$S11='Data Validation'!$D$2,-SUMIF('Monthly Cash Flow'!$F$2:$EG$2,'Commercial Lease'!DL$3,'Monthly Cash Flow'!$F$37:$EG$37)*'Rent Roll'!$T11,
IF('Rent Roll'!$S11='Data Validation'!$D$3,('Rent Roll'!$D11*'Rent Roll'!#REF!)+(MAX(-SUMIF($C$96:$C$98,'Data Validation'!$M$2,'Commercial Lease'!DL$96:DL$98)-'Rent Roll'!$V11,0)*'Rent Roll'!$T11),
IF('Rent Roll'!$S11='Data Validation'!$D$4,'Rent Roll'!$D11*'Rent Roll'!#REF!,
('Rent Roll'!$D11*'Rent Roll'!#REF!)+(SUM((MAX(--SUMIF($D$96:$D$98,'Data Validation'!$M$2,'Commercial Lease'!DL$96:DL$98)-'Rent Roll'!$V11,0)),
(MAX(-SUMIF('Monthly Cash Flow'!$F$2:$EG$2,'Commercial Lease'!DL$3,'Monthly Cash Flow'!$F$25:$EG$25)-'Rent Roll'!#REF!,0)),
(MAX(-SUMIF('Monthly Cash Flow'!$F$2:$EG$2,'Commercial Lease'!DL$3,'Monthly Cash Flow'!$F$26:$EG$36)-'Rent Roll'!#REF!,0)))*'Rent Roll'!$T11)))),"-"),"-")</f>
        <v>-</v>
      </c>
      <c r="DM45" s="227" t="str">
        <f>IF('Commercial Lease'!DM$4='Rent Roll'!$U11,
IF(OR(AND(DM$6&gt;'Rent Roll'!$K11,DM$6&lt;='Rent Roll'!$L11),AND(DM$6&gt;'Rent Roll'!$M25,DM$6&lt;='Rent Roll'!$N25)),
IF('Rent Roll'!$S11='Data Validation'!$D$2,-SUMIF('Monthly Cash Flow'!$F$2:$EG$2,'Commercial Lease'!DM$3,'Monthly Cash Flow'!$F$37:$EG$37)*'Rent Roll'!$T11,
IF('Rent Roll'!$S11='Data Validation'!$D$3,('Rent Roll'!$D11*'Rent Roll'!#REF!)+(MAX(-SUMIF($C$96:$C$98,'Data Validation'!$M$2,'Commercial Lease'!DM$96:DM$98)-'Rent Roll'!$V11,0)*'Rent Roll'!$T11),
IF('Rent Roll'!$S11='Data Validation'!$D$4,'Rent Roll'!$D11*'Rent Roll'!#REF!,
('Rent Roll'!$D11*'Rent Roll'!#REF!)+(SUM((MAX(--SUMIF($D$96:$D$98,'Data Validation'!$M$2,'Commercial Lease'!DM$96:DM$98)-'Rent Roll'!$V11,0)),
(MAX(-SUMIF('Monthly Cash Flow'!$F$2:$EG$2,'Commercial Lease'!DM$3,'Monthly Cash Flow'!$F$25:$EG$25)-'Rent Roll'!#REF!,0)),
(MAX(-SUMIF('Monthly Cash Flow'!$F$2:$EG$2,'Commercial Lease'!DM$3,'Monthly Cash Flow'!$F$26:$EG$36)-'Rent Roll'!#REF!,0)))*'Rent Roll'!$T11)))),"-"),"-")</f>
        <v>-</v>
      </c>
      <c r="DN45" s="227" t="str">
        <f>IF('Commercial Lease'!DN$4='Rent Roll'!$U11,
IF(OR(AND(DN$6&gt;'Rent Roll'!$K11,DN$6&lt;='Rent Roll'!$L11),AND(DN$6&gt;'Rent Roll'!$M25,DN$6&lt;='Rent Roll'!$N25)),
IF('Rent Roll'!$S11='Data Validation'!$D$2,-SUMIF('Monthly Cash Flow'!$F$2:$EG$2,'Commercial Lease'!DN$3,'Monthly Cash Flow'!$F$37:$EG$37)*'Rent Roll'!$T11,
IF('Rent Roll'!$S11='Data Validation'!$D$3,('Rent Roll'!$D11*'Rent Roll'!#REF!)+(MAX(-SUMIF($C$96:$C$98,'Data Validation'!$M$2,'Commercial Lease'!DN$96:DN$98)-'Rent Roll'!$V11,0)*'Rent Roll'!$T11),
IF('Rent Roll'!$S11='Data Validation'!$D$4,'Rent Roll'!$D11*'Rent Roll'!#REF!,
('Rent Roll'!$D11*'Rent Roll'!#REF!)+(SUM((MAX(--SUMIF($D$96:$D$98,'Data Validation'!$M$2,'Commercial Lease'!DN$96:DN$98)-'Rent Roll'!$V11,0)),
(MAX(-SUMIF('Monthly Cash Flow'!$F$2:$EG$2,'Commercial Lease'!DN$3,'Monthly Cash Flow'!$F$25:$EG$25)-'Rent Roll'!#REF!,0)),
(MAX(-SUMIF('Monthly Cash Flow'!$F$2:$EG$2,'Commercial Lease'!DN$3,'Monthly Cash Flow'!$F$26:$EG$36)-'Rent Roll'!#REF!,0)))*'Rent Roll'!$T11)))),"-"),"-")</f>
        <v>-</v>
      </c>
      <c r="DO45" s="227" t="str">
        <f>IF('Commercial Lease'!DO$4='Rent Roll'!$U11,
IF(OR(AND(DO$6&gt;'Rent Roll'!$K11,DO$6&lt;='Rent Roll'!$L11),AND(DO$6&gt;'Rent Roll'!$M25,DO$6&lt;='Rent Roll'!$N25)),
IF('Rent Roll'!$S11='Data Validation'!$D$2,-SUMIF('Monthly Cash Flow'!$F$2:$EG$2,'Commercial Lease'!DO$3,'Monthly Cash Flow'!$F$37:$EG$37)*'Rent Roll'!$T11,
IF('Rent Roll'!$S11='Data Validation'!$D$3,('Rent Roll'!$D11*'Rent Roll'!#REF!)+(MAX(-SUMIF($C$96:$C$98,'Data Validation'!$M$2,'Commercial Lease'!DO$96:DO$98)-'Rent Roll'!$V11,0)*'Rent Roll'!$T11),
IF('Rent Roll'!$S11='Data Validation'!$D$4,'Rent Roll'!$D11*'Rent Roll'!#REF!,
('Rent Roll'!$D11*'Rent Roll'!#REF!)+(SUM((MAX(--SUMIF($D$96:$D$98,'Data Validation'!$M$2,'Commercial Lease'!DO$96:DO$98)-'Rent Roll'!$V11,0)),
(MAX(-SUMIF('Monthly Cash Flow'!$F$2:$EG$2,'Commercial Lease'!DO$3,'Monthly Cash Flow'!$F$25:$EG$25)-'Rent Roll'!#REF!,0)),
(MAX(-SUMIF('Monthly Cash Flow'!$F$2:$EG$2,'Commercial Lease'!DO$3,'Monthly Cash Flow'!$F$26:$EG$36)-'Rent Roll'!#REF!,0)))*'Rent Roll'!$T11)))),"-"),"-")</f>
        <v>-</v>
      </c>
      <c r="DP45" s="227" t="str">
        <f>IF('Commercial Lease'!DP$4='Rent Roll'!$U11,
IF(OR(AND(DP$6&gt;'Rent Roll'!$K11,DP$6&lt;='Rent Roll'!$L11),AND(DP$6&gt;'Rent Roll'!$M25,DP$6&lt;='Rent Roll'!$N25)),
IF('Rent Roll'!$S11='Data Validation'!$D$2,-SUMIF('Monthly Cash Flow'!$F$2:$EG$2,'Commercial Lease'!DP$3,'Monthly Cash Flow'!$F$37:$EG$37)*'Rent Roll'!$T11,
IF('Rent Roll'!$S11='Data Validation'!$D$3,('Rent Roll'!$D11*'Rent Roll'!#REF!)+(MAX(-SUMIF($C$96:$C$98,'Data Validation'!$M$2,'Commercial Lease'!DP$96:DP$98)-'Rent Roll'!$V11,0)*'Rent Roll'!$T11),
IF('Rent Roll'!$S11='Data Validation'!$D$4,'Rent Roll'!$D11*'Rent Roll'!#REF!,
('Rent Roll'!$D11*'Rent Roll'!#REF!)+(SUM((MAX(--SUMIF($D$96:$D$98,'Data Validation'!$M$2,'Commercial Lease'!DP$96:DP$98)-'Rent Roll'!$V11,0)),
(MAX(-SUMIF('Monthly Cash Flow'!$F$2:$EG$2,'Commercial Lease'!DP$3,'Monthly Cash Flow'!$F$25:$EG$25)-'Rent Roll'!#REF!,0)),
(MAX(-SUMIF('Monthly Cash Flow'!$F$2:$EG$2,'Commercial Lease'!DP$3,'Monthly Cash Flow'!$F$26:$EG$36)-'Rent Roll'!#REF!,0)))*'Rent Roll'!$T11)))),"-"),"-")</f>
        <v>-</v>
      </c>
      <c r="DQ45" s="227" t="str">
        <f>IF('Commercial Lease'!DQ$4='Rent Roll'!$U11,
IF(OR(AND(DQ$6&gt;'Rent Roll'!$K11,DQ$6&lt;='Rent Roll'!$L11),AND(DQ$6&gt;'Rent Roll'!$M25,DQ$6&lt;='Rent Roll'!$N25)),
IF('Rent Roll'!$S11='Data Validation'!$D$2,-SUMIF('Monthly Cash Flow'!$F$2:$EG$2,'Commercial Lease'!DQ$3,'Monthly Cash Flow'!$F$37:$EG$37)*'Rent Roll'!$T11,
IF('Rent Roll'!$S11='Data Validation'!$D$3,('Rent Roll'!$D11*'Rent Roll'!#REF!)+(MAX(-SUMIF($C$96:$C$98,'Data Validation'!$M$2,'Commercial Lease'!DQ$96:DQ$98)-'Rent Roll'!$V11,0)*'Rent Roll'!$T11),
IF('Rent Roll'!$S11='Data Validation'!$D$4,'Rent Roll'!$D11*'Rent Roll'!#REF!,
('Rent Roll'!$D11*'Rent Roll'!#REF!)+(SUM((MAX(--SUMIF($D$96:$D$98,'Data Validation'!$M$2,'Commercial Lease'!DQ$96:DQ$98)-'Rent Roll'!$V11,0)),
(MAX(-SUMIF('Monthly Cash Flow'!$F$2:$EG$2,'Commercial Lease'!DQ$3,'Monthly Cash Flow'!$F$25:$EG$25)-'Rent Roll'!#REF!,0)),
(MAX(-SUMIF('Monthly Cash Flow'!$F$2:$EG$2,'Commercial Lease'!DQ$3,'Monthly Cash Flow'!$F$26:$EG$36)-'Rent Roll'!#REF!,0)))*'Rent Roll'!$T11)))),"-"),"-")</f>
        <v>-</v>
      </c>
      <c r="DR45" s="227" t="str">
        <f>IF('Commercial Lease'!DR$4='Rent Roll'!$U11,
IF(OR(AND(DR$6&gt;'Rent Roll'!$K11,DR$6&lt;='Rent Roll'!$L11),AND(DR$6&gt;'Rent Roll'!$M25,DR$6&lt;='Rent Roll'!$N25)),
IF('Rent Roll'!$S11='Data Validation'!$D$2,-SUMIF('Monthly Cash Flow'!$F$2:$EG$2,'Commercial Lease'!DR$3,'Monthly Cash Flow'!$F$37:$EG$37)*'Rent Roll'!$T11,
IF('Rent Roll'!$S11='Data Validation'!$D$3,('Rent Roll'!$D11*'Rent Roll'!#REF!)+(MAX(-SUMIF($C$96:$C$98,'Data Validation'!$M$2,'Commercial Lease'!DR$96:DR$98)-'Rent Roll'!$V11,0)*'Rent Roll'!$T11),
IF('Rent Roll'!$S11='Data Validation'!$D$4,'Rent Roll'!$D11*'Rent Roll'!#REF!,
('Rent Roll'!$D11*'Rent Roll'!#REF!)+(SUM((MAX(--SUMIF($D$96:$D$98,'Data Validation'!$M$2,'Commercial Lease'!DR$96:DR$98)-'Rent Roll'!$V11,0)),
(MAX(-SUMIF('Monthly Cash Flow'!$F$2:$EG$2,'Commercial Lease'!DR$3,'Monthly Cash Flow'!$F$25:$EG$25)-'Rent Roll'!#REF!,0)),
(MAX(-SUMIF('Monthly Cash Flow'!$F$2:$EG$2,'Commercial Lease'!DR$3,'Monthly Cash Flow'!$F$26:$EG$36)-'Rent Roll'!#REF!,0)))*'Rent Roll'!$T11)))),"-"),"-")</f>
        <v>-</v>
      </c>
      <c r="DS45" s="227" t="str">
        <f>IF('Commercial Lease'!DS$4='Rent Roll'!$U11,
IF(OR(AND(DS$6&gt;'Rent Roll'!$K11,DS$6&lt;='Rent Roll'!$L11),AND(DS$6&gt;'Rent Roll'!$M25,DS$6&lt;='Rent Roll'!$N25)),
IF('Rent Roll'!$S11='Data Validation'!$D$2,-SUMIF('Monthly Cash Flow'!$F$2:$EG$2,'Commercial Lease'!DS$3,'Monthly Cash Flow'!$F$37:$EG$37)*'Rent Roll'!$T11,
IF('Rent Roll'!$S11='Data Validation'!$D$3,('Rent Roll'!$D11*'Rent Roll'!#REF!)+(MAX(-SUMIF($C$96:$C$98,'Data Validation'!$M$2,'Commercial Lease'!DS$96:DS$98)-'Rent Roll'!$V11,0)*'Rent Roll'!$T11),
IF('Rent Roll'!$S11='Data Validation'!$D$4,'Rent Roll'!$D11*'Rent Roll'!#REF!,
('Rent Roll'!$D11*'Rent Roll'!#REF!)+(SUM((MAX(--SUMIF($D$96:$D$98,'Data Validation'!$M$2,'Commercial Lease'!DS$96:DS$98)-'Rent Roll'!$V11,0)),
(MAX(-SUMIF('Monthly Cash Flow'!$F$2:$EG$2,'Commercial Lease'!DS$3,'Monthly Cash Flow'!$F$25:$EG$25)-'Rent Roll'!#REF!,0)),
(MAX(-SUMIF('Monthly Cash Flow'!$F$2:$EG$2,'Commercial Lease'!DS$3,'Monthly Cash Flow'!$F$26:$EG$36)-'Rent Roll'!#REF!,0)))*'Rent Roll'!$T11)))),"-"),"-")</f>
        <v>-</v>
      </c>
      <c r="DT45" s="227" t="str">
        <f>IF('Commercial Lease'!DT$4='Rent Roll'!$U11,
IF(OR(AND(DT$6&gt;'Rent Roll'!$K11,DT$6&lt;='Rent Roll'!$L11),AND(DT$6&gt;'Rent Roll'!$M25,DT$6&lt;='Rent Roll'!$N25)),
IF('Rent Roll'!$S11='Data Validation'!$D$2,-SUMIF('Monthly Cash Flow'!$F$2:$EG$2,'Commercial Lease'!DT$3,'Monthly Cash Flow'!$F$37:$EG$37)*'Rent Roll'!$T11,
IF('Rent Roll'!$S11='Data Validation'!$D$3,('Rent Roll'!$D11*'Rent Roll'!#REF!)+(MAX(-SUMIF($C$96:$C$98,'Data Validation'!$M$2,'Commercial Lease'!DT$96:DT$98)-'Rent Roll'!$V11,0)*'Rent Roll'!$T11),
IF('Rent Roll'!$S11='Data Validation'!$D$4,'Rent Roll'!$D11*'Rent Roll'!#REF!,
('Rent Roll'!$D11*'Rent Roll'!#REF!)+(SUM((MAX(--SUMIF($D$96:$D$98,'Data Validation'!$M$2,'Commercial Lease'!DT$96:DT$98)-'Rent Roll'!$V11,0)),
(MAX(-SUMIF('Monthly Cash Flow'!$F$2:$EG$2,'Commercial Lease'!DT$3,'Monthly Cash Flow'!$F$25:$EG$25)-'Rent Roll'!#REF!,0)),
(MAX(-SUMIF('Monthly Cash Flow'!$F$2:$EG$2,'Commercial Lease'!DT$3,'Monthly Cash Flow'!$F$26:$EG$36)-'Rent Roll'!#REF!,0)))*'Rent Roll'!$T11)))),"-"),"-")</f>
        <v>-</v>
      </c>
      <c r="DU45" s="227" t="str">
        <f>IF('Commercial Lease'!DU$4='Rent Roll'!$U11,
IF(OR(AND(DU$6&gt;'Rent Roll'!$K11,DU$6&lt;='Rent Roll'!$L11),AND(DU$6&gt;'Rent Roll'!$M25,DU$6&lt;='Rent Roll'!$N25)),
IF('Rent Roll'!$S11='Data Validation'!$D$2,-SUMIF('Monthly Cash Flow'!$F$2:$EG$2,'Commercial Lease'!DU$3,'Monthly Cash Flow'!$F$37:$EG$37)*'Rent Roll'!$T11,
IF('Rent Roll'!$S11='Data Validation'!$D$3,('Rent Roll'!$D11*'Rent Roll'!#REF!)+(MAX(-SUMIF($C$96:$C$98,'Data Validation'!$M$2,'Commercial Lease'!DU$96:DU$98)-'Rent Roll'!$V11,0)*'Rent Roll'!$T11),
IF('Rent Roll'!$S11='Data Validation'!$D$4,'Rent Roll'!$D11*'Rent Roll'!#REF!,
('Rent Roll'!$D11*'Rent Roll'!#REF!)+(SUM((MAX(--SUMIF($D$96:$D$98,'Data Validation'!$M$2,'Commercial Lease'!DU$96:DU$98)-'Rent Roll'!$V11,0)),
(MAX(-SUMIF('Monthly Cash Flow'!$F$2:$EG$2,'Commercial Lease'!DU$3,'Monthly Cash Flow'!$F$25:$EG$25)-'Rent Roll'!#REF!,0)),
(MAX(-SUMIF('Monthly Cash Flow'!$F$2:$EG$2,'Commercial Lease'!DU$3,'Monthly Cash Flow'!$F$26:$EG$36)-'Rent Roll'!#REF!,0)))*'Rent Roll'!$T11)))),"-"),"-")</f>
        <v>-</v>
      </c>
      <c r="DV45" s="227" t="str">
        <f>IF('Commercial Lease'!DV$4='Rent Roll'!$U11,
IF(OR(AND(DV$6&gt;'Rent Roll'!$K11,DV$6&lt;='Rent Roll'!$L11),AND(DV$6&gt;'Rent Roll'!$M25,DV$6&lt;='Rent Roll'!$N25)),
IF('Rent Roll'!$S11='Data Validation'!$D$2,-SUMIF('Monthly Cash Flow'!$F$2:$EG$2,'Commercial Lease'!DV$3,'Monthly Cash Flow'!$F$37:$EG$37)*'Rent Roll'!$T11,
IF('Rent Roll'!$S11='Data Validation'!$D$3,('Rent Roll'!$D11*'Rent Roll'!#REF!)+(MAX(-SUMIF($C$96:$C$98,'Data Validation'!$M$2,'Commercial Lease'!DV$96:DV$98)-'Rent Roll'!$V11,0)*'Rent Roll'!$T11),
IF('Rent Roll'!$S11='Data Validation'!$D$4,'Rent Roll'!$D11*'Rent Roll'!#REF!,
('Rent Roll'!$D11*'Rent Roll'!#REF!)+(SUM((MAX(--SUMIF($D$96:$D$98,'Data Validation'!$M$2,'Commercial Lease'!DV$96:DV$98)-'Rent Roll'!$V11,0)),
(MAX(-SUMIF('Monthly Cash Flow'!$F$2:$EG$2,'Commercial Lease'!DV$3,'Monthly Cash Flow'!$F$25:$EG$25)-'Rent Roll'!#REF!,0)),
(MAX(-SUMIF('Monthly Cash Flow'!$F$2:$EG$2,'Commercial Lease'!DV$3,'Monthly Cash Flow'!$F$26:$EG$36)-'Rent Roll'!#REF!,0)))*'Rent Roll'!$T11)))),"-"),"-")</f>
        <v>-</v>
      </c>
      <c r="DW45" s="227" t="str">
        <f>IF('Commercial Lease'!DW$4='Rent Roll'!$U11,
IF(OR(AND(DW$6&gt;'Rent Roll'!$K11,DW$6&lt;='Rent Roll'!$L11),AND(DW$6&gt;'Rent Roll'!$M25,DW$6&lt;='Rent Roll'!$N25)),
IF('Rent Roll'!$S11='Data Validation'!$D$2,-SUMIF('Monthly Cash Flow'!$F$2:$EG$2,'Commercial Lease'!DW$3,'Monthly Cash Flow'!$F$37:$EG$37)*'Rent Roll'!$T11,
IF('Rent Roll'!$S11='Data Validation'!$D$3,('Rent Roll'!$D11*'Rent Roll'!#REF!)+(MAX(-SUMIF($C$96:$C$98,'Data Validation'!$M$2,'Commercial Lease'!DW$96:DW$98)-'Rent Roll'!$V11,0)*'Rent Roll'!$T11),
IF('Rent Roll'!$S11='Data Validation'!$D$4,'Rent Roll'!$D11*'Rent Roll'!#REF!,
('Rent Roll'!$D11*'Rent Roll'!#REF!)+(SUM((MAX(--SUMIF($D$96:$D$98,'Data Validation'!$M$2,'Commercial Lease'!DW$96:DW$98)-'Rent Roll'!$V11,0)),
(MAX(-SUMIF('Monthly Cash Flow'!$F$2:$EG$2,'Commercial Lease'!DW$3,'Monthly Cash Flow'!$F$25:$EG$25)-'Rent Roll'!#REF!,0)),
(MAX(-SUMIF('Monthly Cash Flow'!$F$2:$EG$2,'Commercial Lease'!DW$3,'Monthly Cash Flow'!$F$26:$EG$36)-'Rent Roll'!#REF!,0)))*'Rent Roll'!$T11)))),"-"),"-")</f>
        <v>-</v>
      </c>
      <c r="DX45" s="227" t="str">
        <f>IF('Commercial Lease'!DX$4='Rent Roll'!$U11,
IF(OR(AND(DX$6&gt;'Rent Roll'!$K11,DX$6&lt;='Rent Roll'!$L11),AND(DX$6&gt;'Rent Roll'!$M25,DX$6&lt;='Rent Roll'!$N25)),
IF('Rent Roll'!$S11='Data Validation'!$D$2,-SUMIF('Monthly Cash Flow'!$F$2:$EG$2,'Commercial Lease'!DX$3,'Monthly Cash Flow'!$F$37:$EG$37)*'Rent Roll'!$T11,
IF('Rent Roll'!$S11='Data Validation'!$D$3,('Rent Roll'!$D11*'Rent Roll'!#REF!)+(MAX(-SUMIF($C$96:$C$98,'Data Validation'!$M$2,'Commercial Lease'!DX$96:DX$98)-'Rent Roll'!$V11,0)*'Rent Roll'!$T11),
IF('Rent Roll'!$S11='Data Validation'!$D$4,'Rent Roll'!$D11*'Rent Roll'!#REF!,
('Rent Roll'!$D11*'Rent Roll'!#REF!)+(SUM((MAX(--SUMIF($D$96:$D$98,'Data Validation'!$M$2,'Commercial Lease'!DX$96:DX$98)-'Rent Roll'!$V11,0)),
(MAX(-SUMIF('Monthly Cash Flow'!$F$2:$EG$2,'Commercial Lease'!DX$3,'Monthly Cash Flow'!$F$25:$EG$25)-'Rent Roll'!#REF!,0)),
(MAX(-SUMIF('Monthly Cash Flow'!$F$2:$EG$2,'Commercial Lease'!DX$3,'Monthly Cash Flow'!$F$26:$EG$36)-'Rent Roll'!#REF!,0)))*'Rent Roll'!$T11)))),"-"),"-")</f>
        <v>-</v>
      </c>
      <c r="DY45" s="227" t="str">
        <f>IF('Commercial Lease'!DY$4='Rent Roll'!$U11,
IF(OR(AND(DY$6&gt;'Rent Roll'!$K11,DY$6&lt;='Rent Roll'!$L11),AND(DY$6&gt;'Rent Roll'!$M25,DY$6&lt;='Rent Roll'!$N25)),
IF('Rent Roll'!$S11='Data Validation'!$D$2,-SUMIF('Monthly Cash Flow'!$F$2:$EG$2,'Commercial Lease'!DY$3,'Monthly Cash Flow'!$F$37:$EG$37)*'Rent Roll'!$T11,
IF('Rent Roll'!$S11='Data Validation'!$D$3,('Rent Roll'!$D11*'Rent Roll'!#REF!)+(MAX(-SUMIF($C$96:$C$98,'Data Validation'!$M$2,'Commercial Lease'!DY$96:DY$98)-'Rent Roll'!$V11,0)*'Rent Roll'!$T11),
IF('Rent Roll'!$S11='Data Validation'!$D$4,'Rent Roll'!$D11*'Rent Roll'!#REF!,
('Rent Roll'!$D11*'Rent Roll'!#REF!)+(SUM((MAX(--SUMIF($D$96:$D$98,'Data Validation'!$M$2,'Commercial Lease'!DY$96:DY$98)-'Rent Roll'!$V11,0)),
(MAX(-SUMIF('Monthly Cash Flow'!$F$2:$EG$2,'Commercial Lease'!DY$3,'Monthly Cash Flow'!$F$25:$EG$25)-'Rent Roll'!#REF!,0)),
(MAX(-SUMIF('Monthly Cash Flow'!$F$2:$EG$2,'Commercial Lease'!DY$3,'Monthly Cash Flow'!$F$26:$EG$36)-'Rent Roll'!#REF!,0)))*'Rent Roll'!$T11)))),"-"),"-")</f>
        <v>-</v>
      </c>
      <c r="DZ45" s="227" t="str">
        <f>IF('Commercial Lease'!DZ$4='Rent Roll'!$U11,
IF(OR(AND(DZ$6&gt;'Rent Roll'!$K11,DZ$6&lt;='Rent Roll'!$L11),AND(DZ$6&gt;'Rent Roll'!$M25,DZ$6&lt;='Rent Roll'!$N25)),
IF('Rent Roll'!$S11='Data Validation'!$D$2,-SUMIF('Monthly Cash Flow'!$F$2:$EG$2,'Commercial Lease'!DZ$3,'Monthly Cash Flow'!$F$37:$EG$37)*'Rent Roll'!$T11,
IF('Rent Roll'!$S11='Data Validation'!$D$3,('Rent Roll'!$D11*'Rent Roll'!#REF!)+(MAX(-SUMIF($C$96:$C$98,'Data Validation'!$M$2,'Commercial Lease'!DZ$96:DZ$98)-'Rent Roll'!$V11,0)*'Rent Roll'!$T11),
IF('Rent Roll'!$S11='Data Validation'!$D$4,'Rent Roll'!$D11*'Rent Roll'!#REF!,
('Rent Roll'!$D11*'Rent Roll'!#REF!)+(SUM((MAX(--SUMIF($D$96:$D$98,'Data Validation'!$M$2,'Commercial Lease'!DZ$96:DZ$98)-'Rent Roll'!$V11,0)),
(MAX(-SUMIF('Monthly Cash Flow'!$F$2:$EG$2,'Commercial Lease'!DZ$3,'Monthly Cash Flow'!$F$25:$EG$25)-'Rent Roll'!#REF!,0)),
(MAX(-SUMIF('Monthly Cash Flow'!$F$2:$EG$2,'Commercial Lease'!DZ$3,'Monthly Cash Flow'!$F$26:$EG$36)-'Rent Roll'!#REF!,0)))*'Rent Roll'!$T11)))),"-"),"-")</f>
        <v>-</v>
      </c>
      <c r="EA45" s="227" t="str">
        <f>IF('Commercial Lease'!EA$4='Rent Roll'!$U11,
IF(OR(AND(EA$6&gt;'Rent Roll'!$K11,EA$6&lt;='Rent Roll'!$L11),AND(EA$6&gt;'Rent Roll'!$M25,EA$6&lt;='Rent Roll'!$N25)),
IF('Rent Roll'!$S11='Data Validation'!$D$2,-SUMIF('Monthly Cash Flow'!$F$2:$EG$2,'Commercial Lease'!EA$3,'Monthly Cash Flow'!$F$37:$EG$37)*'Rent Roll'!$T11,
IF('Rent Roll'!$S11='Data Validation'!$D$3,('Rent Roll'!$D11*'Rent Roll'!#REF!)+(MAX(-SUMIF($C$96:$C$98,'Data Validation'!$M$2,'Commercial Lease'!EA$96:EA$98)-'Rent Roll'!$V11,0)*'Rent Roll'!$T11),
IF('Rent Roll'!$S11='Data Validation'!$D$4,'Rent Roll'!$D11*'Rent Roll'!#REF!,
('Rent Roll'!$D11*'Rent Roll'!#REF!)+(SUM((MAX(--SUMIF($D$96:$D$98,'Data Validation'!$M$2,'Commercial Lease'!EA$96:EA$98)-'Rent Roll'!$V11,0)),
(MAX(-SUMIF('Monthly Cash Flow'!$F$2:$EG$2,'Commercial Lease'!EA$3,'Monthly Cash Flow'!$F$25:$EG$25)-'Rent Roll'!#REF!,0)),
(MAX(-SUMIF('Monthly Cash Flow'!$F$2:$EG$2,'Commercial Lease'!EA$3,'Monthly Cash Flow'!$F$26:$EG$36)-'Rent Roll'!#REF!,0)))*'Rent Roll'!$T11)))),"-"),"-")</f>
        <v>-</v>
      </c>
      <c r="EB45" s="227" t="str">
        <f>IF('Commercial Lease'!EB$4='Rent Roll'!$U11,
IF(OR(AND(EB$6&gt;'Rent Roll'!$K11,EB$6&lt;='Rent Roll'!$L11),AND(EB$6&gt;'Rent Roll'!$M25,EB$6&lt;='Rent Roll'!$N25)),
IF('Rent Roll'!$S11='Data Validation'!$D$2,-SUMIF('Monthly Cash Flow'!$F$2:$EG$2,'Commercial Lease'!EB$3,'Monthly Cash Flow'!$F$37:$EG$37)*'Rent Roll'!$T11,
IF('Rent Roll'!$S11='Data Validation'!$D$3,('Rent Roll'!$D11*'Rent Roll'!#REF!)+(MAX(-SUMIF($C$96:$C$98,'Data Validation'!$M$2,'Commercial Lease'!EB$96:EB$98)-'Rent Roll'!$V11,0)*'Rent Roll'!$T11),
IF('Rent Roll'!$S11='Data Validation'!$D$4,'Rent Roll'!$D11*'Rent Roll'!#REF!,
('Rent Roll'!$D11*'Rent Roll'!#REF!)+(SUM((MAX(--SUMIF($D$96:$D$98,'Data Validation'!$M$2,'Commercial Lease'!EB$96:EB$98)-'Rent Roll'!$V11,0)),
(MAX(-SUMIF('Monthly Cash Flow'!$F$2:$EG$2,'Commercial Lease'!EB$3,'Monthly Cash Flow'!$F$25:$EG$25)-'Rent Roll'!#REF!,0)),
(MAX(-SUMIF('Monthly Cash Flow'!$F$2:$EG$2,'Commercial Lease'!EB$3,'Monthly Cash Flow'!$F$26:$EG$36)-'Rent Roll'!#REF!,0)))*'Rent Roll'!$T11)))),"-"),"-")</f>
        <v>-</v>
      </c>
      <c r="EC45" s="227" t="str">
        <f>IF('Commercial Lease'!EC$4='Rent Roll'!$U11,
IF(OR(AND(EC$6&gt;'Rent Roll'!$K11,EC$6&lt;='Rent Roll'!$L11),AND(EC$6&gt;'Rent Roll'!$M25,EC$6&lt;='Rent Roll'!$N25)),
IF('Rent Roll'!$S11='Data Validation'!$D$2,-SUMIF('Monthly Cash Flow'!$F$2:$EG$2,'Commercial Lease'!EC$3,'Monthly Cash Flow'!$F$37:$EG$37)*'Rent Roll'!$T11,
IF('Rent Roll'!$S11='Data Validation'!$D$3,('Rent Roll'!$D11*'Rent Roll'!#REF!)+(MAX(-SUMIF($C$96:$C$98,'Data Validation'!$M$2,'Commercial Lease'!EC$96:EC$98)-'Rent Roll'!$V11,0)*'Rent Roll'!$T11),
IF('Rent Roll'!$S11='Data Validation'!$D$4,'Rent Roll'!$D11*'Rent Roll'!#REF!,
('Rent Roll'!$D11*'Rent Roll'!#REF!)+(SUM((MAX(--SUMIF($D$96:$D$98,'Data Validation'!$M$2,'Commercial Lease'!EC$96:EC$98)-'Rent Roll'!$V11,0)),
(MAX(-SUMIF('Monthly Cash Flow'!$F$2:$EG$2,'Commercial Lease'!EC$3,'Monthly Cash Flow'!$F$25:$EG$25)-'Rent Roll'!#REF!,0)),
(MAX(-SUMIF('Monthly Cash Flow'!$F$2:$EG$2,'Commercial Lease'!EC$3,'Monthly Cash Flow'!$F$26:$EG$36)-'Rent Roll'!#REF!,0)))*'Rent Roll'!$T11)))),"-"),"-")</f>
        <v>-</v>
      </c>
      <c r="ED45" s="227" t="str">
        <f>IF('Commercial Lease'!ED$4='Rent Roll'!$U11,
IF(OR(AND(ED$6&gt;'Rent Roll'!$K11,ED$6&lt;='Rent Roll'!$L11),AND(ED$6&gt;'Rent Roll'!$M25,ED$6&lt;='Rent Roll'!$N25)),
IF('Rent Roll'!$S11='Data Validation'!$D$2,-SUMIF('Monthly Cash Flow'!$F$2:$EG$2,'Commercial Lease'!ED$3,'Monthly Cash Flow'!$F$37:$EG$37)*'Rent Roll'!$T11,
IF('Rent Roll'!$S11='Data Validation'!$D$3,('Rent Roll'!$D11*'Rent Roll'!#REF!)+(MAX(-SUMIF($C$96:$C$98,'Data Validation'!$M$2,'Commercial Lease'!ED$96:ED$98)-'Rent Roll'!$V11,0)*'Rent Roll'!$T11),
IF('Rent Roll'!$S11='Data Validation'!$D$4,'Rent Roll'!$D11*'Rent Roll'!#REF!,
('Rent Roll'!$D11*'Rent Roll'!#REF!)+(SUM((MAX(--SUMIF($D$96:$D$98,'Data Validation'!$M$2,'Commercial Lease'!ED$96:ED$98)-'Rent Roll'!$V11,0)),
(MAX(-SUMIF('Monthly Cash Flow'!$F$2:$EG$2,'Commercial Lease'!ED$3,'Monthly Cash Flow'!$F$25:$EG$25)-'Rent Roll'!#REF!,0)),
(MAX(-SUMIF('Monthly Cash Flow'!$F$2:$EG$2,'Commercial Lease'!ED$3,'Monthly Cash Flow'!$F$26:$EG$36)-'Rent Roll'!#REF!,0)))*'Rent Roll'!$T11)))),"-"),"-")</f>
        <v>-</v>
      </c>
      <c r="EE45" s="227" t="str">
        <f>IF('Commercial Lease'!EE$4='Rent Roll'!$U11,
IF(OR(AND(EE$6&gt;'Rent Roll'!$K11,EE$6&lt;='Rent Roll'!$L11),AND(EE$6&gt;'Rent Roll'!$M25,EE$6&lt;='Rent Roll'!$N25)),
IF('Rent Roll'!$S11='Data Validation'!$D$2,-SUMIF('Monthly Cash Flow'!$F$2:$EG$2,'Commercial Lease'!EE$3,'Monthly Cash Flow'!$F$37:$EG$37)*'Rent Roll'!$T11,
IF('Rent Roll'!$S11='Data Validation'!$D$3,('Rent Roll'!$D11*'Rent Roll'!#REF!)+(MAX(-SUMIF($C$96:$C$98,'Data Validation'!$M$2,'Commercial Lease'!EE$96:EE$98)-'Rent Roll'!$V11,0)*'Rent Roll'!$T11),
IF('Rent Roll'!$S11='Data Validation'!$D$4,'Rent Roll'!$D11*'Rent Roll'!#REF!,
('Rent Roll'!$D11*'Rent Roll'!#REF!)+(SUM((MAX(--SUMIF($D$96:$D$98,'Data Validation'!$M$2,'Commercial Lease'!EE$96:EE$98)-'Rent Roll'!$V11,0)),
(MAX(-SUMIF('Monthly Cash Flow'!$F$2:$EG$2,'Commercial Lease'!EE$3,'Monthly Cash Flow'!$F$25:$EG$25)-'Rent Roll'!#REF!,0)),
(MAX(-SUMIF('Monthly Cash Flow'!$F$2:$EG$2,'Commercial Lease'!EE$3,'Monthly Cash Flow'!$F$26:$EG$36)-'Rent Roll'!#REF!,0)))*'Rent Roll'!$T11)))),"-"),"-")</f>
        <v>-</v>
      </c>
      <c r="EF45" s="227" t="str">
        <f>IF('Commercial Lease'!EF$4='Rent Roll'!$U11,
IF(OR(AND(EF$6&gt;'Rent Roll'!$K11,EF$6&lt;='Rent Roll'!$L11),AND(EF$6&gt;'Rent Roll'!$M25,EF$6&lt;='Rent Roll'!$N25)),
IF('Rent Roll'!$S11='Data Validation'!$D$2,-SUMIF('Monthly Cash Flow'!$F$2:$EG$2,'Commercial Lease'!EF$3,'Monthly Cash Flow'!$F$37:$EG$37)*'Rent Roll'!$T11,
IF('Rent Roll'!$S11='Data Validation'!$D$3,('Rent Roll'!$D11*'Rent Roll'!#REF!)+(MAX(-SUMIF($C$96:$C$98,'Data Validation'!$M$2,'Commercial Lease'!EF$96:EF$98)-'Rent Roll'!$V11,0)*'Rent Roll'!$T11),
IF('Rent Roll'!$S11='Data Validation'!$D$4,'Rent Roll'!$D11*'Rent Roll'!#REF!,
('Rent Roll'!$D11*'Rent Roll'!#REF!)+(SUM((MAX(--SUMIF($D$96:$D$98,'Data Validation'!$M$2,'Commercial Lease'!EF$96:EF$98)-'Rent Roll'!$V11,0)),
(MAX(-SUMIF('Monthly Cash Flow'!$F$2:$EG$2,'Commercial Lease'!EF$3,'Monthly Cash Flow'!$F$25:$EG$25)-'Rent Roll'!#REF!,0)),
(MAX(-SUMIF('Monthly Cash Flow'!$F$2:$EG$2,'Commercial Lease'!EF$3,'Monthly Cash Flow'!$F$26:$EG$36)-'Rent Roll'!#REF!,0)))*'Rent Roll'!$T11)))),"-"),"-")</f>
        <v>-</v>
      </c>
      <c r="EG45" s="224" t="str">
        <f>IF('Commercial Lease'!EG$4='Rent Roll'!$U11,
IF(OR(AND(EG$6&gt;'Rent Roll'!$K11,EG$6&lt;='Rent Roll'!$L11),AND(EG$6&gt;'Rent Roll'!$M25,EG$6&lt;='Rent Roll'!$N25)),
IF('Rent Roll'!$S11='Data Validation'!$D$2,-SUMIF('Monthly Cash Flow'!$F$2:$EG$2,'Commercial Lease'!EG$3,'Monthly Cash Flow'!$F$37:$EG$37)*'Rent Roll'!$T11,
IF('Rent Roll'!$S11='Data Validation'!$D$3,('Rent Roll'!$D11*'Rent Roll'!#REF!)+(MAX(-SUMIF($C$96:$C$98,'Data Validation'!$M$2,'Commercial Lease'!EG$96:EG$98)-'Rent Roll'!$V11,0)*'Rent Roll'!$T11),
IF('Rent Roll'!$S11='Data Validation'!$D$4,'Rent Roll'!$D11*'Rent Roll'!#REF!,
('Rent Roll'!$D11*'Rent Roll'!#REF!)+(SUM((MAX(--SUMIF($D$96:$D$98,'Data Validation'!$M$2,'Commercial Lease'!EG$96:EG$98)-'Rent Roll'!$V11,0)),
(MAX(-SUMIF('Monthly Cash Flow'!$F$2:$EG$2,'Commercial Lease'!EG$3,'Monthly Cash Flow'!$F$25:$EG$25)-'Rent Roll'!#REF!,0)),
(MAX(-SUMIF('Monthly Cash Flow'!$F$2:$EG$2,'Commercial Lease'!EG$3,'Monthly Cash Flow'!$F$26:$EG$36)-'Rent Roll'!#REF!,0)))*'Rent Roll'!$T11)))),"-"),"-")</f>
        <v>-</v>
      </c>
      <c r="EH45" s="277" t="s">
        <v>106</v>
      </c>
    </row>
    <row r="46" spans="2:138" ht="15" x14ac:dyDescent="0.25">
      <c r="B46" s="735"/>
      <c r="C46" s="736"/>
      <c r="D46" s="737" t="str">
        <f>CONCATENATE('Rent Roll'!B12&amp;" - "&amp;'Rent Roll'!C12)</f>
        <v xml:space="preserve"> - </v>
      </c>
      <c r="E46" s="21">
        <f t="shared" si="36"/>
        <v>0</v>
      </c>
      <c r="F46" s="227" t="str">
        <f>IF('Commercial Lease'!F$4='Rent Roll'!$U12,
IF(OR(AND(F$6&gt;'Rent Roll'!$K12,F$6&lt;='Rent Roll'!$L12),AND(F$6&gt;'Rent Roll'!$M26,F$6&lt;='Rent Roll'!$N26)),
IF('Rent Roll'!$S12='Data Validation'!$D$2,-SUMIF('Monthly Cash Flow'!$F$2:$EG$2,'Commercial Lease'!F$3,'Monthly Cash Flow'!$F$37:$EG$37)*'Rent Roll'!$T12,
IF('Rent Roll'!$S12='Data Validation'!$D$3,('Rent Roll'!$D12*'Rent Roll'!#REF!)+(MAX(-SUMIF($C$96:$C$98,'Data Validation'!$M$2,'Commercial Lease'!F$96:F$98)-'Rent Roll'!$V12,0)*'Rent Roll'!$T12),
IF('Rent Roll'!$S12='Data Validation'!$D$4,'Rent Roll'!$D12*'Rent Roll'!#REF!,
('Rent Roll'!$D12*'Rent Roll'!#REF!)+(SUM((MAX(--SUMIF($D$96:$D$98,'Data Validation'!$M$2,'Commercial Lease'!F$96:F$98)-'Rent Roll'!$V12,0)),
(MAX(-SUMIF('Monthly Cash Flow'!$F$2:$EG$2,'Commercial Lease'!F$3,'Monthly Cash Flow'!$F$25:$EG$25)-'Rent Roll'!#REF!,0)),
(MAX(-SUMIF('Monthly Cash Flow'!$F$2:$EG$2,'Commercial Lease'!F$3,'Monthly Cash Flow'!$F$26:$EG$36)-'Rent Roll'!#REF!,0)))*'Rent Roll'!$T12)))),"-"),"-")</f>
        <v>-</v>
      </c>
      <c r="G46" s="227" t="str">
        <f>IF('Commercial Lease'!G$4='Rent Roll'!$U12,
IF(OR(AND(G$6&gt;'Rent Roll'!$K12,G$6&lt;='Rent Roll'!$L12),AND(G$6&gt;'Rent Roll'!$M26,G$6&lt;='Rent Roll'!$N26)),
IF('Rent Roll'!$S12='Data Validation'!$D$2,-SUMIF('Monthly Cash Flow'!$F$2:$EG$2,'Commercial Lease'!G$3,'Monthly Cash Flow'!$F$37:$EG$37)*'Rent Roll'!$T12,
IF('Rent Roll'!$S12='Data Validation'!$D$3,('Rent Roll'!$D12*'Rent Roll'!#REF!)+(MAX(-SUMIF($C$96:$C$98,'Data Validation'!$M$2,'Commercial Lease'!G$96:G$98)-'Rent Roll'!$V12,0)*'Rent Roll'!$T12),
IF('Rent Roll'!$S12='Data Validation'!$D$4,'Rent Roll'!$D12*'Rent Roll'!#REF!,
('Rent Roll'!$D12*'Rent Roll'!#REF!)+(SUM((MAX(--SUMIF($D$96:$D$98,'Data Validation'!$M$2,'Commercial Lease'!G$96:G$98)-'Rent Roll'!$V12,0)),
(MAX(-SUMIF('Monthly Cash Flow'!$F$2:$EG$2,'Commercial Lease'!G$3,'Monthly Cash Flow'!$F$25:$EG$25)-'Rent Roll'!#REF!,0)),
(MAX(-SUMIF('Monthly Cash Flow'!$F$2:$EG$2,'Commercial Lease'!G$3,'Monthly Cash Flow'!$F$26:$EG$36)-'Rent Roll'!#REF!,0)))*'Rent Roll'!$T12)))),"-"),"-")</f>
        <v>-</v>
      </c>
      <c r="H46" s="227" t="str">
        <f>IF('Commercial Lease'!H$4='Rent Roll'!$U12,
IF(OR(AND(H$6&gt;'Rent Roll'!$K12,H$6&lt;='Rent Roll'!$L12),AND(H$6&gt;'Rent Roll'!$M26,H$6&lt;='Rent Roll'!$N26)),
IF('Rent Roll'!$S12='Data Validation'!$D$2,-SUMIF('Monthly Cash Flow'!$F$2:$EG$2,'Commercial Lease'!H$3,'Monthly Cash Flow'!$F$37:$EG$37)*'Rent Roll'!$T12,
IF('Rent Roll'!$S12='Data Validation'!$D$3,('Rent Roll'!$D12*'Rent Roll'!#REF!)+(MAX(-SUMIF($C$96:$C$98,'Data Validation'!$M$2,'Commercial Lease'!H$96:H$98)-'Rent Roll'!$V12,0)*'Rent Roll'!$T12),
IF('Rent Roll'!$S12='Data Validation'!$D$4,'Rent Roll'!$D12*'Rent Roll'!#REF!,
('Rent Roll'!$D12*'Rent Roll'!#REF!)+(SUM((MAX(--SUMIF($D$96:$D$98,'Data Validation'!$M$2,'Commercial Lease'!H$96:H$98)-'Rent Roll'!$V12,0)),
(MAX(-SUMIF('Monthly Cash Flow'!$F$2:$EG$2,'Commercial Lease'!H$3,'Monthly Cash Flow'!$F$25:$EG$25)-'Rent Roll'!#REF!,0)),
(MAX(-SUMIF('Monthly Cash Flow'!$F$2:$EG$2,'Commercial Lease'!H$3,'Monthly Cash Flow'!$F$26:$EG$36)-'Rent Roll'!#REF!,0)))*'Rent Roll'!$T12)))),"-"),"-")</f>
        <v>-</v>
      </c>
      <c r="I46" s="227" t="str">
        <f>IF('Commercial Lease'!I$4='Rent Roll'!$U12,
IF(OR(AND(I$6&gt;'Rent Roll'!$K12,I$6&lt;='Rent Roll'!$L12),AND(I$6&gt;'Rent Roll'!$M26,I$6&lt;='Rent Roll'!$N26)),
IF('Rent Roll'!$S12='Data Validation'!$D$2,-SUMIF('Monthly Cash Flow'!$F$2:$EG$2,'Commercial Lease'!I$3,'Monthly Cash Flow'!$F$37:$EG$37)*'Rent Roll'!$T12,
IF('Rent Roll'!$S12='Data Validation'!$D$3,('Rent Roll'!$D12*'Rent Roll'!#REF!)+(MAX(-SUMIF($C$96:$C$98,'Data Validation'!$M$2,'Commercial Lease'!I$96:I$98)-'Rent Roll'!$V12,0)*'Rent Roll'!$T12),
IF('Rent Roll'!$S12='Data Validation'!$D$4,'Rent Roll'!$D12*'Rent Roll'!#REF!,
('Rent Roll'!$D12*'Rent Roll'!#REF!)+(SUM((MAX(--SUMIF($D$96:$D$98,'Data Validation'!$M$2,'Commercial Lease'!I$96:I$98)-'Rent Roll'!$V12,0)),
(MAX(-SUMIF('Monthly Cash Flow'!$F$2:$EG$2,'Commercial Lease'!I$3,'Monthly Cash Flow'!$F$25:$EG$25)-'Rent Roll'!#REF!,0)),
(MAX(-SUMIF('Monthly Cash Flow'!$F$2:$EG$2,'Commercial Lease'!I$3,'Monthly Cash Flow'!$F$26:$EG$36)-'Rent Roll'!#REF!,0)))*'Rent Roll'!$T12)))),"-"),"-")</f>
        <v>-</v>
      </c>
      <c r="J46" s="227" t="str">
        <f>IF('Commercial Lease'!J$4='Rent Roll'!$U12,
IF(OR(AND(J$6&gt;'Rent Roll'!$K12,J$6&lt;='Rent Roll'!$L12),AND(J$6&gt;'Rent Roll'!$M26,J$6&lt;='Rent Roll'!$N26)),
IF('Rent Roll'!$S12='Data Validation'!$D$2,-SUMIF('Monthly Cash Flow'!$F$2:$EG$2,'Commercial Lease'!J$3,'Monthly Cash Flow'!$F$37:$EG$37)*'Rent Roll'!$T12,
IF('Rent Roll'!$S12='Data Validation'!$D$3,('Rent Roll'!$D12*'Rent Roll'!#REF!)+(MAX(-SUMIF($C$96:$C$98,'Data Validation'!$M$2,'Commercial Lease'!J$96:J$98)-'Rent Roll'!$V12,0)*'Rent Roll'!$T12),
IF('Rent Roll'!$S12='Data Validation'!$D$4,'Rent Roll'!$D12*'Rent Roll'!#REF!,
('Rent Roll'!$D12*'Rent Roll'!#REF!)+(SUM((MAX(--SUMIF($D$96:$D$98,'Data Validation'!$M$2,'Commercial Lease'!J$96:J$98)-'Rent Roll'!$V12,0)),
(MAX(-SUMIF('Monthly Cash Flow'!$F$2:$EG$2,'Commercial Lease'!J$3,'Monthly Cash Flow'!$F$25:$EG$25)-'Rent Roll'!#REF!,0)),
(MAX(-SUMIF('Monthly Cash Flow'!$F$2:$EG$2,'Commercial Lease'!J$3,'Monthly Cash Flow'!$F$26:$EG$36)-'Rent Roll'!#REF!,0)))*'Rent Roll'!$T12)))),"-"),"-")</f>
        <v>-</v>
      </c>
      <c r="K46" s="227" t="str">
        <f>IF('Commercial Lease'!K$4='Rent Roll'!$U12,
IF(OR(AND(K$6&gt;'Rent Roll'!$K12,K$6&lt;='Rent Roll'!$L12),AND(K$6&gt;'Rent Roll'!$M26,K$6&lt;='Rent Roll'!$N26)),
IF('Rent Roll'!$S12='Data Validation'!$D$2,-SUMIF('Monthly Cash Flow'!$F$2:$EG$2,'Commercial Lease'!K$3,'Monthly Cash Flow'!$F$37:$EG$37)*'Rent Roll'!$T12,
IF('Rent Roll'!$S12='Data Validation'!$D$3,('Rent Roll'!$D12*'Rent Roll'!#REF!)+(MAX(-SUMIF($C$96:$C$98,'Data Validation'!$M$2,'Commercial Lease'!K$96:K$98)-'Rent Roll'!$V12,0)*'Rent Roll'!$T12),
IF('Rent Roll'!$S12='Data Validation'!$D$4,'Rent Roll'!$D12*'Rent Roll'!#REF!,
('Rent Roll'!$D12*'Rent Roll'!#REF!)+(SUM((MAX(--SUMIF($D$96:$D$98,'Data Validation'!$M$2,'Commercial Lease'!K$96:K$98)-'Rent Roll'!$V12,0)),
(MAX(-SUMIF('Monthly Cash Flow'!$F$2:$EG$2,'Commercial Lease'!K$3,'Monthly Cash Flow'!$F$25:$EG$25)-'Rent Roll'!#REF!,0)),
(MAX(-SUMIF('Monthly Cash Flow'!$F$2:$EG$2,'Commercial Lease'!K$3,'Monthly Cash Flow'!$F$26:$EG$36)-'Rent Roll'!#REF!,0)))*'Rent Roll'!$T12)))),"-"),"-")</f>
        <v>-</v>
      </c>
      <c r="L46" s="227" t="str">
        <f>IF('Commercial Lease'!L$4='Rent Roll'!$U12,
IF(OR(AND(L$6&gt;'Rent Roll'!$K12,L$6&lt;='Rent Roll'!$L12),AND(L$6&gt;'Rent Roll'!$M26,L$6&lt;='Rent Roll'!$N26)),
IF('Rent Roll'!$S12='Data Validation'!$D$2,-SUMIF('Monthly Cash Flow'!$F$2:$EG$2,'Commercial Lease'!L$3,'Monthly Cash Flow'!$F$37:$EG$37)*'Rent Roll'!$T12,
IF('Rent Roll'!$S12='Data Validation'!$D$3,('Rent Roll'!$D12*'Rent Roll'!#REF!)+(MAX(-SUMIF($C$96:$C$98,'Data Validation'!$M$2,'Commercial Lease'!L$96:L$98)-'Rent Roll'!$V12,0)*'Rent Roll'!$T12),
IF('Rent Roll'!$S12='Data Validation'!$D$4,'Rent Roll'!$D12*'Rent Roll'!#REF!,
('Rent Roll'!$D12*'Rent Roll'!#REF!)+(SUM((MAX(--SUMIF($D$96:$D$98,'Data Validation'!$M$2,'Commercial Lease'!L$96:L$98)-'Rent Roll'!$V12,0)),
(MAX(-SUMIF('Monthly Cash Flow'!$F$2:$EG$2,'Commercial Lease'!L$3,'Monthly Cash Flow'!$F$25:$EG$25)-'Rent Roll'!#REF!,0)),
(MAX(-SUMIF('Monthly Cash Flow'!$F$2:$EG$2,'Commercial Lease'!L$3,'Monthly Cash Flow'!$F$26:$EG$36)-'Rent Roll'!#REF!,0)))*'Rent Roll'!$T12)))),"-"),"-")</f>
        <v>-</v>
      </c>
      <c r="M46" s="227" t="str">
        <f>IF('Commercial Lease'!M$4='Rent Roll'!$U12,
IF(OR(AND(M$6&gt;'Rent Roll'!$K12,M$6&lt;='Rent Roll'!$L12),AND(M$6&gt;'Rent Roll'!$M26,M$6&lt;='Rent Roll'!$N26)),
IF('Rent Roll'!$S12='Data Validation'!$D$2,-SUMIF('Monthly Cash Flow'!$F$2:$EG$2,'Commercial Lease'!M$3,'Monthly Cash Flow'!$F$37:$EG$37)*'Rent Roll'!$T12,
IF('Rent Roll'!$S12='Data Validation'!$D$3,('Rent Roll'!$D12*'Rent Roll'!#REF!)+(MAX(-SUMIF($C$96:$C$98,'Data Validation'!$M$2,'Commercial Lease'!M$96:M$98)-'Rent Roll'!$V12,0)*'Rent Roll'!$T12),
IF('Rent Roll'!$S12='Data Validation'!$D$4,'Rent Roll'!$D12*'Rent Roll'!#REF!,
('Rent Roll'!$D12*'Rent Roll'!#REF!)+(SUM((MAX(--SUMIF($D$96:$D$98,'Data Validation'!$M$2,'Commercial Lease'!M$96:M$98)-'Rent Roll'!$V12,0)),
(MAX(-SUMIF('Monthly Cash Flow'!$F$2:$EG$2,'Commercial Lease'!M$3,'Monthly Cash Flow'!$F$25:$EG$25)-'Rent Roll'!#REF!,0)),
(MAX(-SUMIF('Monthly Cash Flow'!$F$2:$EG$2,'Commercial Lease'!M$3,'Monthly Cash Flow'!$F$26:$EG$36)-'Rent Roll'!#REF!,0)))*'Rent Roll'!$T12)))),"-"),"-")</f>
        <v>-</v>
      </c>
      <c r="N46" s="227" t="str">
        <f>IF('Commercial Lease'!N$4='Rent Roll'!$U12,
IF(OR(AND(N$6&gt;'Rent Roll'!$K12,N$6&lt;='Rent Roll'!$L12),AND(N$6&gt;'Rent Roll'!$M26,N$6&lt;='Rent Roll'!$N26)),
IF('Rent Roll'!$S12='Data Validation'!$D$2,-SUMIF('Monthly Cash Flow'!$F$2:$EG$2,'Commercial Lease'!N$3,'Monthly Cash Flow'!$F$37:$EG$37)*'Rent Roll'!$T12,
IF('Rent Roll'!$S12='Data Validation'!$D$3,('Rent Roll'!$D12*'Rent Roll'!#REF!)+(MAX(-SUMIF($C$96:$C$98,'Data Validation'!$M$2,'Commercial Lease'!N$96:N$98)-'Rent Roll'!$V12,0)*'Rent Roll'!$T12),
IF('Rent Roll'!$S12='Data Validation'!$D$4,'Rent Roll'!$D12*'Rent Roll'!#REF!,
('Rent Roll'!$D12*'Rent Roll'!#REF!)+(SUM((MAX(--SUMIF($D$96:$D$98,'Data Validation'!$M$2,'Commercial Lease'!N$96:N$98)-'Rent Roll'!$V12,0)),
(MAX(-SUMIF('Monthly Cash Flow'!$F$2:$EG$2,'Commercial Lease'!N$3,'Monthly Cash Flow'!$F$25:$EG$25)-'Rent Roll'!#REF!,0)),
(MAX(-SUMIF('Monthly Cash Flow'!$F$2:$EG$2,'Commercial Lease'!N$3,'Monthly Cash Flow'!$F$26:$EG$36)-'Rent Roll'!#REF!,0)))*'Rent Roll'!$T12)))),"-"),"-")</f>
        <v>-</v>
      </c>
      <c r="O46" s="227" t="str">
        <f>IF('Commercial Lease'!O$4='Rent Roll'!$U12,
IF(OR(AND(O$6&gt;'Rent Roll'!$K12,O$6&lt;='Rent Roll'!$L12),AND(O$6&gt;'Rent Roll'!$M26,O$6&lt;='Rent Roll'!$N26)),
IF('Rent Roll'!$S12='Data Validation'!$D$2,-SUMIF('Monthly Cash Flow'!$F$2:$EG$2,'Commercial Lease'!O$3,'Monthly Cash Flow'!$F$37:$EG$37)*'Rent Roll'!$T12,
IF('Rent Roll'!$S12='Data Validation'!$D$3,('Rent Roll'!$D12*'Rent Roll'!#REF!)+(MAX(-SUMIF($C$96:$C$98,'Data Validation'!$M$2,'Commercial Lease'!O$96:O$98)-'Rent Roll'!$V12,0)*'Rent Roll'!$T12),
IF('Rent Roll'!$S12='Data Validation'!$D$4,'Rent Roll'!$D12*'Rent Roll'!#REF!,
('Rent Roll'!$D12*'Rent Roll'!#REF!)+(SUM((MAX(--SUMIF($D$96:$D$98,'Data Validation'!$M$2,'Commercial Lease'!O$96:O$98)-'Rent Roll'!$V12,0)),
(MAX(-SUMIF('Monthly Cash Flow'!$F$2:$EG$2,'Commercial Lease'!O$3,'Monthly Cash Flow'!$F$25:$EG$25)-'Rent Roll'!#REF!,0)),
(MAX(-SUMIF('Monthly Cash Flow'!$F$2:$EG$2,'Commercial Lease'!O$3,'Monthly Cash Flow'!$F$26:$EG$36)-'Rent Roll'!#REF!,0)))*'Rent Roll'!$T12)))),"-"),"-")</f>
        <v>-</v>
      </c>
      <c r="P46" s="227" t="str">
        <f>IF('Commercial Lease'!P$4='Rent Roll'!$U12,
IF(OR(AND(P$6&gt;'Rent Roll'!$K12,P$6&lt;='Rent Roll'!$L12),AND(P$6&gt;'Rent Roll'!$M26,P$6&lt;='Rent Roll'!$N26)),
IF('Rent Roll'!$S12='Data Validation'!$D$2,-SUMIF('Monthly Cash Flow'!$F$2:$EG$2,'Commercial Lease'!P$3,'Monthly Cash Flow'!$F$37:$EG$37)*'Rent Roll'!$T12,
IF('Rent Roll'!$S12='Data Validation'!$D$3,('Rent Roll'!$D12*'Rent Roll'!#REF!)+(MAX(-SUMIF($C$96:$C$98,'Data Validation'!$M$2,'Commercial Lease'!P$96:P$98)-'Rent Roll'!$V12,0)*'Rent Roll'!$T12),
IF('Rent Roll'!$S12='Data Validation'!$D$4,'Rent Roll'!$D12*'Rent Roll'!#REF!,
('Rent Roll'!$D12*'Rent Roll'!#REF!)+(SUM((MAX(--SUMIF($D$96:$D$98,'Data Validation'!$M$2,'Commercial Lease'!P$96:P$98)-'Rent Roll'!$V12,0)),
(MAX(-SUMIF('Monthly Cash Flow'!$F$2:$EG$2,'Commercial Lease'!P$3,'Monthly Cash Flow'!$F$25:$EG$25)-'Rent Roll'!#REF!,0)),
(MAX(-SUMIF('Monthly Cash Flow'!$F$2:$EG$2,'Commercial Lease'!P$3,'Monthly Cash Flow'!$F$26:$EG$36)-'Rent Roll'!#REF!,0)))*'Rent Roll'!$T12)))),"-"),"-")</f>
        <v>-</v>
      </c>
      <c r="Q46" s="227" t="str">
        <f>IF('Commercial Lease'!Q$4='Rent Roll'!$U12,
IF(OR(AND(Q$6&gt;'Rent Roll'!$K12,Q$6&lt;='Rent Roll'!$L12),AND(Q$6&gt;'Rent Roll'!$M26,Q$6&lt;='Rent Roll'!$N26)),
IF('Rent Roll'!$S12='Data Validation'!$D$2,-SUMIF('Monthly Cash Flow'!$F$2:$EG$2,'Commercial Lease'!Q$3,'Monthly Cash Flow'!$F$37:$EG$37)*'Rent Roll'!$T12,
IF('Rent Roll'!$S12='Data Validation'!$D$3,('Rent Roll'!$D12*'Rent Roll'!#REF!)+(MAX(-SUMIF($C$96:$C$98,'Data Validation'!$M$2,'Commercial Lease'!Q$96:Q$98)-'Rent Roll'!$V12,0)*'Rent Roll'!$T12),
IF('Rent Roll'!$S12='Data Validation'!$D$4,'Rent Roll'!$D12*'Rent Roll'!#REF!,
('Rent Roll'!$D12*'Rent Roll'!#REF!)+(SUM((MAX(--SUMIF($D$96:$D$98,'Data Validation'!$M$2,'Commercial Lease'!Q$96:Q$98)-'Rent Roll'!$V12,0)),
(MAX(-SUMIF('Monthly Cash Flow'!$F$2:$EG$2,'Commercial Lease'!Q$3,'Monthly Cash Flow'!$F$25:$EG$25)-'Rent Roll'!#REF!,0)),
(MAX(-SUMIF('Monthly Cash Flow'!$F$2:$EG$2,'Commercial Lease'!Q$3,'Monthly Cash Flow'!$F$26:$EG$36)-'Rent Roll'!#REF!,0)))*'Rent Roll'!$T12)))),"-"),"-")</f>
        <v>-</v>
      </c>
      <c r="R46" s="227" t="str">
        <f>IF('Commercial Lease'!R$4='Rent Roll'!$U12,
IF(OR(AND(R$6&gt;'Rent Roll'!$K12,R$6&lt;='Rent Roll'!$L12),AND(R$6&gt;'Rent Roll'!$M26,R$6&lt;='Rent Roll'!$N26)),
IF('Rent Roll'!$S12='Data Validation'!$D$2,-SUMIF('Monthly Cash Flow'!$F$2:$EG$2,'Commercial Lease'!R$3,'Monthly Cash Flow'!$F$37:$EG$37)*'Rent Roll'!$T12,
IF('Rent Roll'!$S12='Data Validation'!$D$3,('Rent Roll'!$D12*'Rent Roll'!#REF!)+(MAX(-SUMIF($C$96:$C$98,'Data Validation'!$M$2,'Commercial Lease'!R$96:R$98)-'Rent Roll'!$V12,0)*'Rent Roll'!$T12),
IF('Rent Roll'!$S12='Data Validation'!$D$4,'Rent Roll'!$D12*'Rent Roll'!#REF!,
('Rent Roll'!$D12*'Rent Roll'!#REF!)+(SUM((MAX(--SUMIF($D$96:$D$98,'Data Validation'!$M$2,'Commercial Lease'!R$96:R$98)-'Rent Roll'!$V12,0)),
(MAX(-SUMIF('Monthly Cash Flow'!$F$2:$EG$2,'Commercial Lease'!R$3,'Monthly Cash Flow'!$F$25:$EG$25)-'Rent Roll'!#REF!,0)),
(MAX(-SUMIF('Monthly Cash Flow'!$F$2:$EG$2,'Commercial Lease'!R$3,'Monthly Cash Flow'!$F$26:$EG$36)-'Rent Roll'!#REF!,0)))*'Rent Roll'!$T12)))),"-"),"-")</f>
        <v>-</v>
      </c>
      <c r="S46" s="227" t="str">
        <f>IF('Commercial Lease'!S$4='Rent Roll'!$U12,
IF(OR(AND(S$6&gt;'Rent Roll'!$K12,S$6&lt;='Rent Roll'!$L12),AND(S$6&gt;'Rent Roll'!$M26,S$6&lt;='Rent Roll'!$N26)),
IF('Rent Roll'!$S12='Data Validation'!$D$2,-SUMIF('Monthly Cash Flow'!$F$2:$EG$2,'Commercial Lease'!S$3,'Monthly Cash Flow'!$F$37:$EG$37)*'Rent Roll'!$T12,
IF('Rent Roll'!$S12='Data Validation'!$D$3,('Rent Roll'!$D12*'Rent Roll'!#REF!)+(MAX(-SUMIF($C$96:$C$98,'Data Validation'!$M$2,'Commercial Lease'!S$96:S$98)-'Rent Roll'!$V12,0)*'Rent Roll'!$T12),
IF('Rent Roll'!$S12='Data Validation'!$D$4,'Rent Roll'!$D12*'Rent Roll'!#REF!,
('Rent Roll'!$D12*'Rent Roll'!#REF!)+(SUM((MAX(--SUMIF($D$96:$D$98,'Data Validation'!$M$2,'Commercial Lease'!S$96:S$98)-'Rent Roll'!$V12,0)),
(MAX(-SUMIF('Monthly Cash Flow'!$F$2:$EG$2,'Commercial Lease'!S$3,'Monthly Cash Flow'!$F$25:$EG$25)-'Rent Roll'!#REF!,0)),
(MAX(-SUMIF('Monthly Cash Flow'!$F$2:$EG$2,'Commercial Lease'!S$3,'Monthly Cash Flow'!$F$26:$EG$36)-'Rent Roll'!#REF!,0)))*'Rent Roll'!$T12)))),"-"),"-")</f>
        <v>-</v>
      </c>
      <c r="T46" s="227" t="str">
        <f>IF('Commercial Lease'!T$4='Rent Roll'!$U12,
IF(OR(AND(T$6&gt;'Rent Roll'!$K12,T$6&lt;='Rent Roll'!$L12),AND(T$6&gt;'Rent Roll'!$M26,T$6&lt;='Rent Roll'!$N26)),
IF('Rent Roll'!$S12='Data Validation'!$D$2,-SUMIF('Monthly Cash Flow'!$F$2:$EG$2,'Commercial Lease'!T$3,'Monthly Cash Flow'!$F$37:$EG$37)*'Rent Roll'!$T12,
IF('Rent Roll'!$S12='Data Validation'!$D$3,('Rent Roll'!$D12*'Rent Roll'!#REF!)+(MAX(-SUMIF($C$96:$C$98,'Data Validation'!$M$2,'Commercial Lease'!T$96:T$98)-'Rent Roll'!$V12,0)*'Rent Roll'!$T12),
IF('Rent Roll'!$S12='Data Validation'!$D$4,'Rent Roll'!$D12*'Rent Roll'!#REF!,
('Rent Roll'!$D12*'Rent Roll'!#REF!)+(SUM((MAX(--SUMIF($D$96:$D$98,'Data Validation'!$M$2,'Commercial Lease'!T$96:T$98)-'Rent Roll'!$V12,0)),
(MAX(-SUMIF('Monthly Cash Flow'!$F$2:$EG$2,'Commercial Lease'!T$3,'Monthly Cash Flow'!$F$25:$EG$25)-'Rent Roll'!#REF!,0)),
(MAX(-SUMIF('Monthly Cash Flow'!$F$2:$EG$2,'Commercial Lease'!T$3,'Monthly Cash Flow'!$F$26:$EG$36)-'Rent Roll'!#REF!,0)))*'Rent Roll'!$T12)))),"-"),"-")</f>
        <v>-</v>
      </c>
      <c r="U46" s="227" t="str">
        <f>IF('Commercial Lease'!U$4='Rent Roll'!$U12,
IF(OR(AND(U$6&gt;'Rent Roll'!$K12,U$6&lt;='Rent Roll'!$L12),AND(U$6&gt;'Rent Roll'!$M26,U$6&lt;='Rent Roll'!$N26)),
IF('Rent Roll'!$S12='Data Validation'!$D$2,-SUMIF('Monthly Cash Flow'!$F$2:$EG$2,'Commercial Lease'!U$3,'Monthly Cash Flow'!$F$37:$EG$37)*'Rent Roll'!$T12,
IF('Rent Roll'!$S12='Data Validation'!$D$3,('Rent Roll'!$D12*'Rent Roll'!#REF!)+(MAX(-SUMIF($C$96:$C$98,'Data Validation'!$M$2,'Commercial Lease'!U$96:U$98)-'Rent Roll'!$V12,0)*'Rent Roll'!$T12),
IF('Rent Roll'!$S12='Data Validation'!$D$4,'Rent Roll'!$D12*'Rent Roll'!#REF!,
('Rent Roll'!$D12*'Rent Roll'!#REF!)+(SUM((MAX(--SUMIF($D$96:$D$98,'Data Validation'!$M$2,'Commercial Lease'!U$96:U$98)-'Rent Roll'!$V12,0)),
(MAX(-SUMIF('Monthly Cash Flow'!$F$2:$EG$2,'Commercial Lease'!U$3,'Monthly Cash Flow'!$F$25:$EG$25)-'Rent Roll'!#REF!,0)),
(MAX(-SUMIF('Monthly Cash Flow'!$F$2:$EG$2,'Commercial Lease'!U$3,'Monthly Cash Flow'!$F$26:$EG$36)-'Rent Roll'!#REF!,0)))*'Rent Roll'!$T12)))),"-"),"-")</f>
        <v>-</v>
      </c>
      <c r="V46" s="227" t="str">
        <f>IF('Commercial Lease'!V$4='Rent Roll'!$U12,
IF(OR(AND(V$6&gt;'Rent Roll'!$K12,V$6&lt;='Rent Roll'!$L12),AND(V$6&gt;'Rent Roll'!$M26,V$6&lt;='Rent Roll'!$N26)),
IF('Rent Roll'!$S12='Data Validation'!$D$2,-SUMIF('Monthly Cash Flow'!$F$2:$EG$2,'Commercial Lease'!V$3,'Monthly Cash Flow'!$F$37:$EG$37)*'Rent Roll'!$T12,
IF('Rent Roll'!$S12='Data Validation'!$D$3,('Rent Roll'!$D12*'Rent Roll'!#REF!)+(MAX(-SUMIF($C$96:$C$98,'Data Validation'!$M$2,'Commercial Lease'!V$96:V$98)-'Rent Roll'!$V12,0)*'Rent Roll'!$T12),
IF('Rent Roll'!$S12='Data Validation'!$D$4,'Rent Roll'!$D12*'Rent Roll'!#REF!,
('Rent Roll'!$D12*'Rent Roll'!#REF!)+(SUM((MAX(--SUMIF($D$96:$D$98,'Data Validation'!$M$2,'Commercial Lease'!V$96:V$98)-'Rent Roll'!$V12,0)),
(MAX(-SUMIF('Monthly Cash Flow'!$F$2:$EG$2,'Commercial Lease'!V$3,'Monthly Cash Flow'!$F$25:$EG$25)-'Rent Roll'!#REF!,0)),
(MAX(-SUMIF('Monthly Cash Flow'!$F$2:$EG$2,'Commercial Lease'!V$3,'Monthly Cash Flow'!$F$26:$EG$36)-'Rent Roll'!#REF!,0)))*'Rent Roll'!$T12)))),"-"),"-")</f>
        <v>-</v>
      </c>
      <c r="W46" s="227" t="str">
        <f>IF('Commercial Lease'!W$4='Rent Roll'!$U12,
IF(OR(AND(W$6&gt;'Rent Roll'!$K12,W$6&lt;='Rent Roll'!$L12),AND(W$6&gt;'Rent Roll'!$M26,W$6&lt;='Rent Roll'!$N26)),
IF('Rent Roll'!$S12='Data Validation'!$D$2,-SUMIF('Monthly Cash Flow'!$F$2:$EG$2,'Commercial Lease'!W$3,'Monthly Cash Flow'!$F$37:$EG$37)*'Rent Roll'!$T12,
IF('Rent Roll'!$S12='Data Validation'!$D$3,('Rent Roll'!$D12*'Rent Roll'!#REF!)+(MAX(-SUMIF($C$96:$C$98,'Data Validation'!$M$2,'Commercial Lease'!W$96:W$98)-'Rent Roll'!$V12,0)*'Rent Roll'!$T12),
IF('Rent Roll'!$S12='Data Validation'!$D$4,'Rent Roll'!$D12*'Rent Roll'!#REF!,
('Rent Roll'!$D12*'Rent Roll'!#REF!)+(SUM((MAX(--SUMIF($D$96:$D$98,'Data Validation'!$M$2,'Commercial Lease'!W$96:W$98)-'Rent Roll'!$V12,0)),
(MAX(-SUMIF('Monthly Cash Flow'!$F$2:$EG$2,'Commercial Lease'!W$3,'Monthly Cash Flow'!$F$25:$EG$25)-'Rent Roll'!#REF!,0)),
(MAX(-SUMIF('Monthly Cash Flow'!$F$2:$EG$2,'Commercial Lease'!W$3,'Monthly Cash Flow'!$F$26:$EG$36)-'Rent Roll'!#REF!,0)))*'Rent Roll'!$T12)))),"-"),"-")</f>
        <v>-</v>
      </c>
      <c r="X46" s="227" t="str">
        <f>IF('Commercial Lease'!X$4='Rent Roll'!$U12,
IF(OR(AND(X$6&gt;'Rent Roll'!$K12,X$6&lt;='Rent Roll'!$L12),AND(X$6&gt;'Rent Roll'!$M26,X$6&lt;='Rent Roll'!$N26)),
IF('Rent Roll'!$S12='Data Validation'!$D$2,-SUMIF('Monthly Cash Flow'!$F$2:$EG$2,'Commercial Lease'!X$3,'Monthly Cash Flow'!$F$37:$EG$37)*'Rent Roll'!$T12,
IF('Rent Roll'!$S12='Data Validation'!$D$3,('Rent Roll'!$D12*'Rent Roll'!#REF!)+(MAX(-SUMIF($C$96:$C$98,'Data Validation'!$M$2,'Commercial Lease'!X$96:X$98)-'Rent Roll'!$V12,0)*'Rent Roll'!$T12),
IF('Rent Roll'!$S12='Data Validation'!$D$4,'Rent Roll'!$D12*'Rent Roll'!#REF!,
('Rent Roll'!$D12*'Rent Roll'!#REF!)+(SUM((MAX(--SUMIF($D$96:$D$98,'Data Validation'!$M$2,'Commercial Lease'!X$96:X$98)-'Rent Roll'!$V12,0)),
(MAX(-SUMIF('Monthly Cash Flow'!$F$2:$EG$2,'Commercial Lease'!X$3,'Monthly Cash Flow'!$F$25:$EG$25)-'Rent Roll'!#REF!,0)),
(MAX(-SUMIF('Monthly Cash Flow'!$F$2:$EG$2,'Commercial Lease'!X$3,'Monthly Cash Flow'!$F$26:$EG$36)-'Rent Roll'!#REF!,0)))*'Rent Roll'!$T12)))),"-"),"-")</f>
        <v>-</v>
      </c>
      <c r="Y46" s="227" t="str">
        <f>IF('Commercial Lease'!Y$4='Rent Roll'!$U12,
IF(OR(AND(Y$6&gt;'Rent Roll'!$K12,Y$6&lt;='Rent Roll'!$L12),AND(Y$6&gt;'Rent Roll'!$M26,Y$6&lt;='Rent Roll'!$N26)),
IF('Rent Roll'!$S12='Data Validation'!$D$2,-SUMIF('Monthly Cash Flow'!$F$2:$EG$2,'Commercial Lease'!Y$3,'Monthly Cash Flow'!$F$37:$EG$37)*'Rent Roll'!$T12,
IF('Rent Roll'!$S12='Data Validation'!$D$3,('Rent Roll'!$D12*'Rent Roll'!#REF!)+(MAX(-SUMIF($C$96:$C$98,'Data Validation'!$M$2,'Commercial Lease'!Y$96:Y$98)-'Rent Roll'!$V12,0)*'Rent Roll'!$T12),
IF('Rent Roll'!$S12='Data Validation'!$D$4,'Rent Roll'!$D12*'Rent Roll'!#REF!,
('Rent Roll'!$D12*'Rent Roll'!#REF!)+(SUM((MAX(--SUMIF($D$96:$D$98,'Data Validation'!$M$2,'Commercial Lease'!Y$96:Y$98)-'Rent Roll'!$V12,0)),
(MAX(-SUMIF('Monthly Cash Flow'!$F$2:$EG$2,'Commercial Lease'!Y$3,'Monthly Cash Flow'!$F$25:$EG$25)-'Rent Roll'!#REF!,0)),
(MAX(-SUMIF('Monthly Cash Flow'!$F$2:$EG$2,'Commercial Lease'!Y$3,'Monthly Cash Flow'!$F$26:$EG$36)-'Rent Roll'!#REF!,0)))*'Rent Roll'!$T12)))),"-"),"-")</f>
        <v>-</v>
      </c>
      <c r="Z46" s="227" t="str">
        <f>IF('Commercial Lease'!Z$4='Rent Roll'!$U12,
IF(OR(AND(Z$6&gt;'Rent Roll'!$K12,Z$6&lt;='Rent Roll'!$L12),AND(Z$6&gt;'Rent Roll'!$M26,Z$6&lt;='Rent Roll'!$N26)),
IF('Rent Roll'!$S12='Data Validation'!$D$2,-SUMIF('Monthly Cash Flow'!$F$2:$EG$2,'Commercial Lease'!Z$3,'Monthly Cash Flow'!$F$37:$EG$37)*'Rent Roll'!$T12,
IF('Rent Roll'!$S12='Data Validation'!$D$3,('Rent Roll'!$D12*'Rent Roll'!#REF!)+(MAX(-SUMIF($C$96:$C$98,'Data Validation'!$M$2,'Commercial Lease'!Z$96:Z$98)-'Rent Roll'!$V12,0)*'Rent Roll'!$T12),
IF('Rent Roll'!$S12='Data Validation'!$D$4,'Rent Roll'!$D12*'Rent Roll'!#REF!,
('Rent Roll'!$D12*'Rent Roll'!#REF!)+(SUM((MAX(--SUMIF($D$96:$D$98,'Data Validation'!$M$2,'Commercial Lease'!Z$96:Z$98)-'Rent Roll'!$V12,0)),
(MAX(-SUMIF('Monthly Cash Flow'!$F$2:$EG$2,'Commercial Lease'!Z$3,'Monthly Cash Flow'!$F$25:$EG$25)-'Rent Roll'!#REF!,0)),
(MAX(-SUMIF('Monthly Cash Flow'!$F$2:$EG$2,'Commercial Lease'!Z$3,'Monthly Cash Flow'!$F$26:$EG$36)-'Rent Roll'!#REF!,0)))*'Rent Roll'!$T12)))),"-"),"-")</f>
        <v>-</v>
      </c>
      <c r="AA46" s="227" t="str">
        <f>IF('Commercial Lease'!AA$4='Rent Roll'!$U12,
IF(OR(AND(AA$6&gt;'Rent Roll'!$K12,AA$6&lt;='Rent Roll'!$L12),AND(AA$6&gt;'Rent Roll'!$M26,AA$6&lt;='Rent Roll'!$N26)),
IF('Rent Roll'!$S12='Data Validation'!$D$2,-SUMIF('Monthly Cash Flow'!$F$2:$EG$2,'Commercial Lease'!AA$3,'Monthly Cash Flow'!$F$37:$EG$37)*'Rent Roll'!$T12,
IF('Rent Roll'!$S12='Data Validation'!$D$3,('Rent Roll'!$D12*'Rent Roll'!#REF!)+(MAX(-SUMIF($C$96:$C$98,'Data Validation'!$M$2,'Commercial Lease'!AA$96:AA$98)-'Rent Roll'!$V12,0)*'Rent Roll'!$T12),
IF('Rent Roll'!$S12='Data Validation'!$D$4,'Rent Roll'!$D12*'Rent Roll'!#REF!,
('Rent Roll'!$D12*'Rent Roll'!#REF!)+(SUM((MAX(--SUMIF($D$96:$D$98,'Data Validation'!$M$2,'Commercial Lease'!AA$96:AA$98)-'Rent Roll'!$V12,0)),
(MAX(-SUMIF('Monthly Cash Flow'!$F$2:$EG$2,'Commercial Lease'!AA$3,'Monthly Cash Flow'!$F$25:$EG$25)-'Rent Roll'!#REF!,0)),
(MAX(-SUMIF('Monthly Cash Flow'!$F$2:$EG$2,'Commercial Lease'!AA$3,'Monthly Cash Flow'!$F$26:$EG$36)-'Rent Roll'!#REF!,0)))*'Rent Roll'!$T12)))),"-"),"-")</f>
        <v>-</v>
      </c>
      <c r="AB46" s="227" t="str">
        <f>IF('Commercial Lease'!AB$4='Rent Roll'!$U12,
IF(OR(AND(AB$6&gt;'Rent Roll'!$K12,AB$6&lt;='Rent Roll'!$L12),AND(AB$6&gt;'Rent Roll'!$M26,AB$6&lt;='Rent Roll'!$N26)),
IF('Rent Roll'!$S12='Data Validation'!$D$2,-SUMIF('Monthly Cash Flow'!$F$2:$EG$2,'Commercial Lease'!AB$3,'Monthly Cash Flow'!$F$37:$EG$37)*'Rent Roll'!$T12,
IF('Rent Roll'!$S12='Data Validation'!$D$3,('Rent Roll'!$D12*'Rent Roll'!#REF!)+(MAX(-SUMIF($C$96:$C$98,'Data Validation'!$M$2,'Commercial Lease'!AB$96:AB$98)-'Rent Roll'!$V12,0)*'Rent Roll'!$T12),
IF('Rent Roll'!$S12='Data Validation'!$D$4,'Rent Roll'!$D12*'Rent Roll'!#REF!,
('Rent Roll'!$D12*'Rent Roll'!#REF!)+(SUM((MAX(--SUMIF($D$96:$D$98,'Data Validation'!$M$2,'Commercial Lease'!AB$96:AB$98)-'Rent Roll'!$V12,0)),
(MAX(-SUMIF('Monthly Cash Flow'!$F$2:$EG$2,'Commercial Lease'!AB$3,'Monthly Cash Flow'!$F$25:$EG$25)-'Rent Roll'!#REF!,0)),
(MAX(-SUMIF('Monthly Cash Flow'!$F$2:$EG$2,'Commercial Lease'!AB$3,'Monthly Cash Flow'!$F$26:$EG$36)-'Rent Roll'!#REF!,0)))*'Rent Roll'!$T12)))),"-"),"-")</f>
        <v>-</v>
      </c>
      <c r="AC46" s="227" t="str">
        <f>IF('Commercial Lease'!AC$4='Rent Roll'!$U12,
IF(OR(AND(AC$6&gt;'Rent Roll'!$K12,AC$6&lt;='Rent Roll'!$L12),AND(AC$6&gt;'Rent Roll'!$M26,AC$6&lt;='Rent Roll'!$N26)),
IF('Rent Roll'!$S12='Data Validation'!$D$2,-SUMIF('Monthly Cash Flow'!$F$2:$EG$2,'Commercial Lease'!AC$3,'Monthly Cash Flow'!$F$37:$EG$37)*'Rent Roll'!$T12,
IF('Rent Roll'!$S12='Data Validation'!$D$3,('Rent Roll'!$D12*'Rent Roll'!#REF!)+(MAX(-SUMIF($C$96:$C$98,'Data Validation'!$M$2,'Commercial Lease'!AC$96:AC$98)-'Rent Roll'!$V12,0)*'Rent Roll'!$T12),
IF('Rent Roll'!$S12='Data Validation'!$D$4,'Rent Roll'!$D12*'Rent Roll'!#REF!,
('Rent Roll'!$D12*'Rent Roll'!#REF!)+(SUM((MAX(--SUMIF($D$96:$D$98,'Data Validation'!$M$2,'Commercial Lease'!AC$96:AC$98)-'Rent Roll'!$V12,0)),
(MAX(-SUMIF('Monthly Cash Flow'!$F$2:$EG$2,'Commercial Lease'!AC$3,'Monthly Cash Flow'!$F$25:$EG$25)-'Rent Roll'!#REF!,0)),
(MAX(-SUMIF('Monthly Cash Flow'!$F$2:$EG$2,'Commercial Lease'!AC$3,'Monthly Cash Flow'!$F$26:$EG$36)-'Rent Roll'!#REF!,0)))*'Rent Roll'!$T12)))),"-"),"-")</f>
        <v>-</v>
      </c>
      <c r="AD46" s="227" t="str">
        <f>IF('Commercial Lease'!AD$4='Rent Roll'!$U12,
IF(OR(AND(AD$6&gt;'Rent Roll'!$K12,AD$6&lt;='Rent Roll'!$L12),AND(AD$6&gt;'Rent Roll'!$M26,AD$6&lt;='Rent Roll'!$N26)),
IF('Rent Roll'!$S12='Data Validation'!$D$2,-SUMIF('Monthly Cash Flow'!$F$2:$EG$2,'Commercial Lease'!AD$3,'Monthly Cash Flow'!$F$37:$EG$37)*'Rent Roll'!$T12,
IF('Rent Roll'!$S12='Data Validation'!$D$3,('Rent Roll'!$D12*'Rent Roll'!#REF!)+(MAX(-SUMIF($C$96:$C$98,'Data Validation'!$M$2,'Commercial Lease'!AD$96:AD$98)-'Rent Roll'!$V12,0)*'Rent Roll'!$T12),
IF('Rent Roll'!$S12='Data Validation'!$D$4,'Rent Roll'!$D12*'Rent Roll'!#REF!,
('Rent Roll'!$D12*'Rent Roll'!#REF!)+(SUM((MAX(--SUMIF($D$96:$D$98,'Data Validation'!$M$2,'Commercial Lease'!AD$96:AD$98)-'Rent Roll'!$V12,0)),
(MAX(-SUMIF('Monthly Cash Flow'!$F$2:$EG$2,'Commercial Lease'!AD$3,'Monthly Cash Flow'!$F$25:$EG$25)-'Rent Roll'!#REF!,0)),
(MAX(-SUMIF('Monthly Cash Flow'!$F$2:$EG$2,'Commercial Lease'!AD$3,'Monthly Cash Flow'!$F$26:$EG$36)-'Rent Roll'!#REF!,0)))*'Rent Roll'!$T12)))),"-"),"-")</f>
        <v>-</v>
      </c>
      <c r="AE46" s="227" t="str">
        <f>IF('Commercial Lease'!AE$4='Rent Roll'!$U12,
IF(OR(AND(AE$6&gt;'Rent Roll'!$K12,AE$6&lt;='Rent Roll'!$L12),AND(AE$6&gt;'Rent Roll'!$M26,AE$6&lt;='Rent Roll'!$N26)),
IF('Rent Roll'!$S12='Data Validation'!$D$2,-SUMIF('Monthly Cash Flow'!$F$2:$EG$2,'Commercial Lease'!AE$3,'Monthly Cash Flow'!$F$37:$EG$37)*'Rent Roll'!$T12,
IF('Rent Roll'!$S12='Data Validation'!$D$3,('Rent Roll'!$D12*'Rent Roll'!#REF!)+(MAX(-SUMIF($C$96:$C$98,'Data Validation'!$M$2,'Commercial Lease'!AE$96:AE$98)-'Rent Roll'!$V12,0)*'Rent Roll'!$T12),
IF('Rent Roll'!$S12='Data Validation'!$D$4,'Rent Roll'!$D12*'Rent Roll'!#REF!,
('Rent Roll'!$D12*'Rent Roll'!#REF!)+(SUM((MAX(--SUMIF($D$96:$D$98,'Data Validation'!$M$2,'Commercial Lease'!AE$96:AE$98)-'Rent Roll'!$V12,0)),
(MAX(-SUMIF('Monthly Cash Flow'!$F$2:$EG$2,'Commercial Lease'!AE$3,'Monthly Cash Flow'!$F$25:$EG$25)-'Rent Roll'!#REF!,0)),
(MAX(-SUMIF('Monthly Cash Flow'!$F$2:$EG$2,'Commercial Lease'!AE$3,'Monthly Cash Flow'!$F$26:$EG$36)-'Rent Roll'!#REF!,0)))*'Rent Roll'!$T12)))),"-"),"-")</f>
        <v>-</v>
      </c>
      <c r="AF46" s="227" t="str">
        <f>IF('Commercial Lease'!AF$4='Rent Roll'!$U12,
IF(OR(AND(AF$6&gt;'Rent Roll'!$K12,AF$6&lt;='Rent Roll'!$L12),AND(AF$6&gt;'Rent Roll'!$M26,AF$6&lt;='Rent Roll'!$N26)),
IF('Rent Roll'!$S12='Data Validation'!$D$2,-SUMIF('Monthly Cash Flow'!$F$2:$EG$2,'Commercial Lease'!AF$3,'Monthly Cash Flow'!$F$37:$EG$37)*'Rent Roll'!$T12,
IF('Rent Roll'!$S12='Data Validation'!$D$3,('Rent Roll'!$D12*'Rent Roll'!#REF!)+(MAX(-SUMIF($C$96:$C$98,'Data Validation'!$M$2,'Commercial Lease'!AF$96:AF$98)-'Rent Roll'!$V12,0)*'Rent Roll'!$T12),
IF('Rent Roll'!$S12='Data Validation'!$D$4,'Rent Roll'!$D12*'Rent Roll'!#REF!,
('Rent Roll'!$D12*'Rent Roll'!#REF!)+(SUM((MAX(--SUMIF($D$96:$D$98,'Data Validation'!$M$2,'Commercial Lease'!AF$96:AF$98)-'Rent Roll'!$V12,0)),
(MAX(-SUMIF('Monthly Cash Flow'!$F$2:$EG$2,'Commercial Lease'!AF$3,'Monthly Cash Flow'!$F$25:$EG$25)-'Rent Roll'!#REF!,0)),
(MAX(-SUMIF('Monthly Cash Flow'!$F$2:$EG$2,'Commercial Lease'!AF$3,'Monthly Cash Flow'!$F$26:$EG$36)-'Rent Roll'!#REF!,0)))*'Rent Roll'!$T12)))),"-"),"-")</f>
        <v>-</v>
      </c>
      <c r="AG46" s="227" t="str">
        <f>IF('Commercial Lease'!AG$4='Rent Roll'!$U12,
IF(OR(AND(AG$6&gt;'Rent Roll'!$K12,AG$6&lt;='Rent Roll'!$L12),AND(AG$6&gt;'Rent Roll'!$M26,AG$6&lt;='Rent Roll'!$N26)),
IF('Rent Roll'!$S12='Data Validation'!$D$2,-SUMIF('Monthly Cash Flow'!$F$2:$EG$2,'Commercial Lease'!AG$3,'Monthly Cash Flow'!$F$37:$EG$37)*'Rent Roll'!$T12,
IF('Rent Roll'!$S12='Data Validation'!$D$3,('Rent Roll'!$D12*'Rent Roll'!#REF!)+(MAX(-SUMIF($C$96:$C$98,'Data Validation'!$M$2,'Commercial Lease'!AG$96:AG$98)-'Rent Roll'!$V12,0)*'Rent Roll'!$T12),
IF('Rent Roll'!$S12='Data Validation'!$D$4,'Rent Roll'!$D12*'Rent Roll'!#REF!,
('Rent Roll'!$D12*'Rent Roll'!#REF!)+(SUM((MAX(--SUMIF($D$96:$D$98,'Data Validation'!$M$2,'Commercial Lease'!AG$96:AG$98)-'Rent Roll'!$V12,0)),
(MAX(-SUMIF('Monthly Cash Flow'!$F$2:$EG$2,'Commercial Lease'!AG$3,'Monthly Cash Flow'!$F$25:$EG$25)-'Rent Roll'!#REF!,0)),
(MAX(-SUMIF('Monthly Cash Flow'!$F$2:$EG$2,'Commercial Lease'!AG$3,'Monthly Cash Flow'!$F$26:$EG$36)-'Rent Roll'!#REF!,0)))*'Rent Roll'!$T12)))),"-"),"-")</f>
        <v>-</v>
      </c>
      <c r="AH46" s="227" t="str">
        <f>IF('Commercial Lease'!AH$4='Rent Roll'!$U12,
IF(OR(AND(AH$6&gt;'Rent Roll'!$K12,AH$6&lt;='Rent Roll'!$L12),AND(AH$6&gt;'Rent Roll'!$M26,AH$6&lt;='Rent Roll'!$N26)),
IF('Rent Roll'!$S12='Data Validation'!$D$2,-SUMIF('Monthly Cash Flow'!$F$2:$EG$2,'Commercial Lease'!AH$3,'Monthly Cash Flow'!$F$37:$EG$37)*'Rent Roll'!$T12,
IF('Rent Roll'!$S12='Data Validation'!$D$3,('Rent Roll'!$D12*'Rent Roll'!#REF!)+(MAX(-SUMIF($C$96:$C$98,'Data Validation'!$M$2,'Commercial Lease'!AH$96:AH$98)-'Rent Roll'!$V12,0)*'Rent Roll'!$T12),
IF('Rent Roll'!$S12='Data Validation'!$D$4,'Rent Roll'!$D12*'Rent Roll'!#REF!,
('Rent Roll'!$D12*'Rent Roll'!#REF!)+(SUM((MAX(--SUMIF($D$96:$D$98,'Data Validation'!$M$2,'Commercial Lease'!AH$96:AH$98)-'Rent Roll'!$V12,0)),
(MAX(-SUMIF('Monthly Cash Flow'!$F$2:$EG$2,'Commercial Lease'!AH$3,'Monthly Cash Flow'!$F$25:$EG$25)-'Rent Roll'!#REF!,0)),
(MAX(-SUMIF('Monthly Cash Flow'!$F$2:$EG$2,'Commercial Lease'!AH$3,'Monthly Cash Flow'!$F$26:$EG$36)-'Rent Roll'!#REF!,0)))*'Rent Roll'!$T12)))),"-"),"-")</f>
        <v>-</v>
      </c>
      <c r="AI46" s="227" t="str">
        <f>IF('Commercial Lease'!AI$4='Rent Roll'!$U12,
IF(OR(AND(AI$6&gt;'Rent Roll'!$K12,AI$6&lt;='Rent Roll'!$L12),AND(AI$6&gt;'Rent Roll'!$M26,AI$6&lt;='Rent Roll'!$N26)),
IF('Rent Roll'!$S12='Data Validation'!$D$2,-SUMIF('Monthly Cash Flow'!$F$2:$EG$2,'Commercial Lease'!AI$3,'Monthly Cash Flow'!$F$37:$EG$37)*'Rent Roll'!$T12,
IF('Rent Roll'!$S12='Data Validation'!$D$3,('Rent Roll'!$D12*'Rent Roll'!#REF!)+(MAX(-SUMIF($C$96:$C$98,'Data Validation'!$M$2,'Commercial Lease'!AI$96:AI$98)-'Rent Roll'!$V12,0)*'Rent Roll'!$T12),
IF('Rent Roll'!$S12='Data Validation'!$D$4,'Rent Roll'!$D12*'Rent Roll'!#REF!,
('Rent Roll'!$D12*'Rent Roll'!#REF!)+(SUM((MAX(--SUMIF($D$96:$D$98,'Data Validation'!$M$2,'Commercial Lease'!AI$96:AI$98)-'Rent Roll'!$V12,0)),
(MAX(-SUMIF('Monthly Cash Flow'!$F$2:$EG$2,'Commercial Lease'!AI$3,'Monthly Cash Flow'!$F$25:$EG$25)-'Rent Roll'!#REF!,0)),
(MAX(-SUMIF('Monthly Cash Flow'!$F$2:$EG$2,'Commercial Lease'!AI$3,'Monthly Cash Flow'!$F$26:$EG$36)-'Rent Roll'!#REF!,0)))*'Rent Roll'!$T12)))),"-"),"-")</f>
        <v>-</v>
      </c>
      <c r="AJ46" s="227" t="str">
        <f>IF('Commercial Lease'!AJ$4='Rent Roll'!$U12,
IF(OR(AND(AJ$6&gt;'Rent Roll'!$K12,AJ$6&lt;='Rent Roll'!$L12),AND(AJ$6&gt;'Rent Roll'!$M26,AJ$6&lt;='Rent Roll'!$N26)),
IF('Rent Roll'!$S12='Data Validation'!$D$2,-SUMIF('Monthly Cash Flow'!$F$2:$EG$2,'Commercial Lease'!AJ$3,'Monthly Cash Flow'!$F$37:$EG$37)*'Rent Roll'!$T12,
IF('Rent Roll'!$S12='Data Validation'!$D$3,('Rent Roll'!$D12*'Rent Roll'!#REF!)+(MAX(-SUMIF($C$96:$C$98,'Data Validation'!$M$2,'Commercial Lease'!AJ$96:AJ$98)-'Rent Roll'!$V12,0)*'Rent Roll'!$T12),
IF('Rent Roll'!$S12='Data Validation'!$D$4,'Rent Roll'!$D12*'Rent Roll'!#REF!,
('Rent Roll'!$D12*'Rent Roll'!#REF!)+(SUM((MAX(--SUMIF($D$96:$D$98,'Data Validation'!$M$2,'Commercial Lease'!AJ$96:AJ$98)-'Rent Roll'!$V12,0)),
(MAX(-SUMIF('Monthly Cash Flow'!$F$2:$EG$2,'Commercial Lease'!AJ$3,'Monthly Cash Flow'!$F$25:$EG$25)-'Rent Roll'!#REF!,0)),
(MAX(-SUMIF('Monthly Cash Flow'!$F$2:$EG$2,'Commercial Lease'!AJ$3,'Monthly Cash Flow'!$F$26:$EG$36)-'Rent Roll'!#REF!,0)))*'Rent Roll'!$T12)))),"-"),"-")</f>
        <v>-</v>
      </c>
      <c r="AK46" s="227" t="str">
        <f>IF('Commercial Lease'!AK$4='Rent Roll'!$U12,
IF(OR(AND(AK$6&gt;'Rent Roll'!$K12,AK$6&lt;='Rent Roll'!$L12),AND(AK$6&gt;'Rent Roll'!$M26,AK$6&lt;='Rent Roll'!$N26)),
IF('Rent Roll'!$S12='Data Validation'!$D$2,-SUMIF('Monthly Cash Flow'!$F$2:$EG$2,'Commercial Lease'!AK$3,'Monthly Cash Flow'!$F$37:$EG$37)*'Rent Roll'!$T12,
IF('Rent Roll'!$S12='Data Validation'!$D$3,('Rent Roll'!$D12*'Rent Roll'!#REF!)+(MAX(-SUMIF($C$96:$C$98,'Data Validation'!$M$2,'Commercial Lease'!AK$96:AK$98)-'Rent Roll'!$V12,0)*'Rent Roll'!$T12),
IF('Rent Roll'!$S12='Data Validation'!$D$4,'Rent Roll'!$D12*'Rent Roll'!#REF!,
('Rent Roll'!$D12*'Rent Roll'!#REF!)+(SUM((MAX(--SUMIF($D$96:$D$98,'Data Validation'!$M$2,'Commercial Lease'!AK$96:AK$98)-'Rent Roll'!$V12,0)),
(MAX(-SUMIF('Monthly Cash Flow'!$F$2:$EG$2,'Commercial Lease'!AK$3,'Monthly Cash Flow'!$F$25:$EG$25)-'Rent Roll'!#REF!,0)),
(MAX(-SUMIF('Monthly Cash Flow'!$F$2:$EG$2,'Commercial Lease'!AK$3,'Monthly Cash Flow'!$F$26:$EG$36)-'Rent Roll'!#REF!,0)))*'Rent Roll'!$T12)))),"-"),"-")</f>
        <v>-</v>
      </c>
      <c r="AL46" s="227" t="str">
        <f>IF('Commercial Lease'!AL$4='Rent Roll'!$U12,
IF(OR(AND(AL$6&gt;'Rent Roll'!$K12,AL$6&lt;='Rent Roll'!$L12),AND(AL$6&gt;'Rent Roll'!$M26,AL$6&lt;='Rent Roll'!$N26)),
IF('Rent Roll'!$S12='Data Validation'!$D$2,-SUMIF('Monthly Cash Flow'!$F$2:$EG$2,'Commercial Lease'!AL$3,'Monthly Cash Flow'!$F$37:$EG$37)*'Rent Roll'!$T12,
IF('Rent Roll'!$S12='Data Validation'!$D$3,('Rent Roll'!$D12*'Rent Roll'!#REF!)+(MAX(-SUMIF($C$96:$C$98,'Data Validation'!$M$2,'Commercial Lease'!AL$96:AL$98)-'Rent Roll'!$V12,0)*'Rent Roll'!$T12),
IF('Rent Roll'!$S12='Data Validation'!$D$4,'Rent Roll'!$D12*'Rent Roll'!#REF!,
('Rent Roll'!$D12*'Rent Roll'!#REF!)+(SUM((MAX(--SUMIF($D$96:$D$98,'Data Validation'!$M$2,'Commercial Lease'!AL$96:AL$98)-'Rent Roll'!$V12,0)),
(MAX(-SUMIF('Monthly Cash Flow'!$F$2:$EG$2,'Commercial Lease'!AL$3,'Monthly Cash Flow'!$F$25:$EG$25)-'Rent Roll'!#REF!,0)),
(MAX(-SUMIF('Monthly Cash Flow'!$F$2:$EG$2,'Commercial Lease'!AL$3,'Monthly Cash Flow'!$F$26:$EG$36)-'Rent Roll'!#REF!,0)))*'Rent Roll'!$T12)))),"-"),"-")</f>
        <v>-</v>
      </c>
      <c r="AM46" s="227" t="str">
        <f>IF('Commercial Lease'!AM$4='Rent Roll'!$U12,
IF(OR(AND(AM$6&gt;'Rent Roll'!$K12,AM$6&lt;='Rent Roll'!$L12),AND(AM$6&gt;'Rent Roll'!$M26,AM$6&lt;='Rent Roll'!$N26)),
IF('Rent Roll'!$S12='Data Validation'!$D$2,-SUMIF('Monthly Cash Flow'!$F$2:$EG$2,'Commercial Lease'!AM$3,'Monthly Cash Flow'!$F$37:$EG$37)*'Rent Roll'!$T12,
IF('Rent Roll'!$S12='Data Validation'!$D$3,('Rent Roll'!$D12*'Rent Roll'!#REF!)+(MAX(-SUMIF($C$96:$C$98,'Data Validation'!$M$2,'Commercial Lease'!AM$96:AM$98)-'Rent Roll'!$V12,0)*'Rent Roll'!$T12),
IF('Rent Roll'!$S12='Data Validation'!$D$4,'Rent Roll'!$D12*'Rent Roll'!#REF!,
('Rent Roll'!$D12*'Rent Roll'!#REF!)+(SUM((MAX(--SUMIF($D$96:$D$98,'Data Validation'!$M$2,'Commercial Lease'!AM$96:AM$98)-'Rent Roll'!$V12,0)),
(MAX(-SUMIF('Monthly Cash Flow'!$F$2:$EG$2,'Commercial Lease'!AM$3,'Monthly Cash Flow'!$F$25:$EG$25)-'Rent Roll'!#REF!,0)),
(MAX(-SUMIF('Monthly Cash Flow'!$F$2:$EG$2,'Commercial Lease'!AM$3,'Monthly Cash Flow'!$F$26:$EG$36)-'Rent Roll'!#REF!,0)))*'Rent Roll'!$T12)))),"-"),"-")</f>
        <v>-</v>
      </c>
      <c r="AN46" s="227" t="str">
        <f>IF('Commercial Lease'!AN$4='Rent Roll'!$U12,
IF(OR(AND(AN$6&gt;'Rent Roll'!$K12,AN$6&lt;='Rent Roll'!$L12),AND(AN$6&gt;'Rent Roll'!$M26,AN$6&lt;='Rent Roll'!$N26)),
IF('Rent Roll'!$S12='Data Validation'!$D$2,-SUMIF('Monthly Cash Flow'!$F$2:$EG$2,'Commercial Lease'!AN$3,'Monthly Cash Flow'!$F$37:$EG$37)*'Rent Roll'!$T12,
IF('Rent Roll'!$S12='Data Validation'!$D$3,('Rent Roll'!$D12*'Rent Roll'!#REF!)+(MAX(-SUMIF($C$96:$C$98,'Data Validation'!$M$2,'Commercial Lease'!AN$96:AN$98)-'Rent Roll'!$V12,0)*'Rent Roll'!$T12),
IF('Rent Roll'!$S12='Data Validation'!$D$4,'Rent Roll'!$D12*'Rent Roll'!#REF!,
('Rent Roll'!$D12*'Rent Roll'!#REF!)+(SUM((MAX(--SUMIF($D$96:$D$98,'Data Validation'!$M$2,'Commercial Lease'!AN$96:AN$98)-'Rent Roll'!$V12,0)),
(MAX(-SUMIF('Monthly Cash Flow'!$F$2:$EG$2,'Commercial Lease'!AN$3,'Monthly Cash Flow'!$F$25:$EG$25)-'Rent Roll'!#REF!,0)),
(MAX(-SUMIF('Monthly Cash Flow'!$F$2:$EG$2,'Commercial Lease'!AN$3,'Monthly Cash Flow'!$F$26:$EG$36)-'Rent Roll'!#REF!,0)))*'Rent Roll'!$T12)))),"-"),"-")</f>
        <v>-</v>
      </c>
      <c r="AO46" s="227" t="str">
        <f>IF('Commercial Lease'!AO$4='Rent Roll'!$U12,
IF(OR(AND(AO$6&gt;'Rent Roll'!$K12,AO$6&lt;='Rent Roll'!$L12),AND(AO$6&gt;'Rent Roll'!$M26,AO$6&lt;='Rent Roll'!$N26)),
IF('Rent Roll'!$S12='Data Validation'!$D$2,-SUMIF('Monthly Cash Flow'!$F$2:$EG$2,'Commercial Lease'!AO$3,'Monthly Cash Flow'!$F$37:$EG$37)*'Rent Roll'!$T12,
IF('Rent Roll'!$S12='Data Validation'!$D$3,('Rent Roll'!$D12*'Rent Roll'!#REF!)+(MAX(-SUMIF($C$96:$C$98,'Data Validation'!$M$2,'Commercial Lease'!AO$96:AO$98)-'Rent Roll'!$V12,0)*'Rent Roll'!$T12),
IF('Rent Roll'!$S12='Data Validation'!$D$4,'Rent Roll'!$D12*'Rent Roll'!#REF!,
('Rent Roll'!$D12*'Rent Roll'!#REF!)+(SUM((MAX(--SUMIF($D$96:$D$98,'Data Validation'!$M$2,'Commercial Lease'!AO$96:AO$98)-'Rent Roll'!$V12,0)),
(MAX(-SUMIF('Monthly Cash Flow'!$F$2:$EG$2,'Commercial Lease'!AO$3,'Monthly Cash Flow'!$F$25:$EG$25)-'Rent Roll'!#REF!,0)),
(MAX(-SUMIF('Monthly Cash Flow'!$F$2:$EG$2,'Commercial Lease'!AO$3,'Monthly Cash Flow'!$F$26:$EG$36)-'Rent Roll'!#REF!,0)))*'Rent Roll'!$T12)))),"-"),"-")</f>
        <v>-</v>
      </c>
      <c r="AP46" s="227" t="str">
        <f>IF('Commercial Lease'!AP$4='Rent Roll'!$U12,
IF(OR(AND(AP$6&gt;'Rent Roll'!$K12,AP$6&lt;='Rent Roll'!$L12),AND(AP$6&gt;'Rent Roll'!$M26,AP$6&lt;='Rent Roll'!$N26)),
IF('Rent Roll'!$S12='Data Validation'!$D$2,-SUMIF('Monthly Cash Flow'!$F$2:$EG$2,'Commercial Lease'!AP$3,'Monthly Cash Flow'!$F$37:$EG$37)*'Rent Roll'!$T12,
IF('Rent Roll'!$S12='Data Validation'!$D$3,('Rent Roll'!$D12*'Rent Roll'!#REF!)+(MAX(-SUMIF($C$96:$C$98,'Data Validation'!$M$2,'Commercial Lease'!AP$96:AP$98)-'Rent Roll'!$V12,0)*'Rent Roll'!$T12),
IF('Rent Roll'!$S12='Data Validation'!$D$4,'Rent Roll'!$D12*'Rent Roll'!#REF!,
('Rent Roll'!$D12*'Rent Roll'!#REF!)+(SUM((MAX(--SUMIF($D$96:$D$98,'Data Validation'!$M$2,'Commercial Lease'!AP$96:AP$98)-'Rent Roll'!$V12,0)),
(MAX(-SUMIF('Monthly Cash Flow'!$F$2:$EG$2,'Commercial Lease'!AP$3,'Monthly Cash Flow'!$F$25:$EG$25)-'Rent Roll'!#REF!,0)),
(MAX(-SUMIF('Monthly Cash Flow'!$F$2:$EG$2,'Commercial Lease'!AP$3,'Monthly Cash Flow'!$F$26:$EG$36)-'Rent Roll'!#REF!,0)))*'Rent Roll'!$T12)))),"-"),"-")</f>
        <v>-</v>
      </c>
      <c r="AQ46" s="227" t="str">
        <f>IF('Commercial Lease'!AQ$4='Rent Roll'!$U12,
IF(OR(AND(AQ$6&gt;'Rent Roll'!$K12,AQ$6&lt;='Rent Roll'!$L12),AND(AQ$6&gt;'Rent Roll'!$M26,AQ$6&lt;='Rent Roll'!$N26)),
IF('Rent Roll'!$S12='Data Validation'!$D$2,-SUMIF('Monthly Cash Flow'!$F$2:$EG$2,'Commercial Lease'!AQ$3,'Monthly Cash Flow'!$F$37:$EG$37)*'Rent Roll'!$T12,
IF('Rent Roll'!$S12='Data Validation'!$D$3,('Rent Roll'!$D12*'Rent Roll'!#REF!)+(MAX(-SUMIF($C$96:$C$98,'Data Validation'!$M$2,'Commercial Lease'!AQ$96:AQ$98)-'Rent Roll'!$V12,0)*'Rent Roll'!$T12),
IF('Rent Roll'!$S12='Data Validation'!$D$4,'Rent Roll'!$D12*'Rent Roll'!#REF!,
('Rent Roll'!$D12*'Rent Roll'!#REF!)+(SUM((MAX(--SUMIF($D$96:$D$98,'Data Validation'!$M$2,'Commercial Lease'!AQ$96:AQ$98)-'Rent Roll'!$V12,0)),
(MAX(-SUMIF('Monthly Cash Flow'!$F$2:$EG$2,'Commercial Lease'!AQ$3,'Monthly Cash Flow'!$F$25:$EG$25)-'Rent Roll'!#REF!,0)),
(MAX(-SUMIF('Monthly Cash Flow'!$F$2:$EG$2,'Commercial Lease'!AQ$3,'Monthly Cash Flow'!$F$26:$EG$36)-'Rent Roll'!#REF!,0)))*'Rent Roll'!$T12)))),"-"),"-")</f>
        <v>-</v>
      </c>
      <c r="AR46" s="227" t="str">
        <f>IF('Commercial Lease'!AR$4='Rent Roll'!$U12,
IF(OR(AND(AR$6&gt;'Rent Roll'!$K12,AR$6&lt;='Rent Roll'!$L12),AND(AR$6&gt;'Rent Roll'!$M26,AR$6&lt;='Rent Roll'!$N26)),
IF('Rent Roll'!$S12='Data Validation'!$D$2,-SUMIF('Monthly Cash Flow'!$F$2:$EG$2,'Commercial Lease'!AR$3,'Monthly Cash Flow'!$F$37:$EG$37)*'Rent Roll'!$T12,
IF('Rent Roll'!$S12='Data Validation'!$D$3,('Rent Roll'!$D12*'Rent Roll'!#REF!)+(MAX(-SUMIF($C$96:$C$98,'Data Validation'!$M$2,'Commercial Lease'!AR$96:AR$98)-'Rent Roll'!$V12,0)*'Rent Roll'!$T12),
IF('Rent Roll'!$S12='Data Validation'!$D$4,'Rent Roll'!$D12*'Rent Roll'!#REF!,
('Rent Roll'!$D12*'Rent Roll'!#REF!)+(SUM((MAX(--SUMIF($D$96:$D$98,'Data Validation'!$M$2,'Commercial Lease'!AR$96:AR$98)-'Rent Roll'!$V12,0)),
(MAX(-SUMIF('Monthly Cash Flow'!$F$2:$EG$2,'Commercial Lease'!AR$3,'Monthly Cash Flow'!$F$25:$EG$25)-'Rent Roll'!#REF!,0)),
(MAX(-SUMIF('Monthly Cash Flow'!$F$2:$EG$2,'Commercial Lease'!AR$3,'Monthly Cash Flow'!$F$26:$EG$36)-'Rent Roll'!#REF!,0)))*'Rent Roll'!$T12)))),"-"),"-")</f>
        <v>-</v>
      </c>
      <c r="AS46" s="227" t="str">
        <f>IF('Commercial Lease'!AS$4='Rent Roll'!$U12,
IF(OR(AND(AS$6&gt;'Rent Roll'!$K12,AS$6&lt;='Rent Roll'!$L12),AND(AS$6&gt;'Rent Roll'!$M26,AS$6&lt;='Rent Roll'!$N26)),
IF('Rent Roll'!$S12='Data Validation'!$D$2,-SUMIF('Monthly Cash Flow'!$F$2:$EG$2,'Commercial Lease'!AS$3,'Monthly Cash Flow'!$F$37:$EG$37)*'Rent Roll'!$T12,
IF('Rent Roll'!$S12='Data Validation'!$D$3,('Rent Roll'!$D12*'Rent Roll'!#REF!)+(MAX(-SUMIF($C$96:$C$98,'Data Validation'!$M$2,'Commercial Lease'!AS$96:AS$98)-'Rent Roll'!$V12,0)*'Rent Roll'!$T12),
IF('Rent Roll'!$S12='Data Validation'!$D$4,'Rent Roll'!$D12*'Rent Roll'!#REF!,
('Rent Roll'!$D12*'Rent Roll'!#REF!)+(SUM((MAX(--SUMIF($D$96:$D$98,'Data Validation'!$M$2,'Commercial Lease'!AS$96:AS$98)-'Rent Roll'!$V12,0)),
(MAX(-SUMIF('Monthly Cash Flow'!$F$2:$EG$2,'Commercial Lease'!AS$3,'Monthly Cash Flow'!$F$25:$EG$25)-'Rent Roll'!#REF!,0)),
(MAX(-SUMIF('Monthly Cash Flow'!$F$2:$EG$2,'Commercial Lease'!AS$3,'Monthly Cash Flow'!$F$26:$EG$36)-'Rent Roll'!#REF!,0)))*'Rent Roll'!$T12)))),"-"),"-")</f>
        <v>-</v>
      </c>
      <c r="AT46" s="227" t="str">
        <f>IF('Commercial Lease'!AT$4='Rent Roll'!$U12,
IF(OR(AND(AT$6&gt;'Rent Roll'!$K12,AT$6&lt;='Rent Roll'!$L12),AND(AT$6&gt;'Rent Roll'!$M26,AT$6&lt;='Rent Roll'!$N26)),
IF('Rent Roll'!$S12='Data Validation'!$D$2,-SUMIF('Monthly Cash Flow'!$F$2:$EG$2,'Commercial Lease'!AT$3,'Monthly Cash Flow'!$F$37:$EG$37)*'Rent Roll'!$T12,
IF('Rent Roll'!$S12='Data Validation'!$D$3,('Rent Roll'!$D12*'Rent Roll'!#REF!)+(MAX(-SUMIF($C$96:$C$98,'Data Validation'!$M$2,'Commercial Lease'!AT$96:AT$98)-'Rent Roll'!$V12,0)*'Rent Roll'!$T12),
IF('Rent Roll'!$S12='Data Validation'!$D$4,'Rent Roll'!$D12*'Rent Roll'!#REF!,
('Rent Roll'!$D12*'Rent Roll'!#REF!)+(SUM((MAX(--SUMIF($D$96:$D$98,'Data Validation'!$M$2,'Commercial Lease'!AT$96:AT$98)-'Rent Roll'!$V12,0)),
(MAX(-SUMIF('Monthly Cash Flow'!$F$2:$EG$2,'Commercial Lease'!AT$3,'Monthly Cash Flow'!$F$25:$EG$25)-'Rent Roll'!#REF!,0)),
(MAX(-SUMIF('Monthly Cash Flow'!$F$2:$EG$2,'Commercial Lease'!AT$3,'Monthly Cash Flow'!$F$26:$EG$36)-'Rent Roll'!#REF!,0)))*'Rent Roll'!$T12)))),"-"),"-")</f>
        <v>-</v>
      </c>
      <c r="AU46" s="227" t="str">
        <f>IF('Commercial Lease'!AU$4='Rent Roll'!$U12,
IF(OR(AND(AU$6&gt;'Rent Roll'!$K12,AU$6&lt;='Rent Roll'!$L12),AND(AU$6&gt;'Rent Roll'!$M26,AU$6&lt;='Rent Roll'!$N26)),
IF('Rent Roll'!$S12='Data Validation'!$D$2,-SUMIF('Monthly Cash Flow'!$F$2:$EG$2,'Commercial Lease'!AU$3,'Monthly Cash Flow'!$F$37:$EG$37)*'Rent Roll'!$T12,
IF('Rent Roll'!$S12='Data Validation'!$D$3,('Rent Roll'!$D12*'Rent Roll'!#REF!)+(MAX(-SUMIF($C$96:$C$98,'Data Validation'!$M$2,'Commercial Lease'!AU$96:AU$98)-'Rent Roll'!$V12,0)*'Rent Roll'!$T12),
IF('Rent Roll'!$S12='Data Validation'!$D$4,'Rent Roll'!$D12*'Rent Roll'!#REF!,
('Rent Roll'!$D12*'Rent Roll'!#REF!)+(SUM((MAX(--SUMIF($D$96:$D$98,'Data Validation'!$M$2,'Commercial Lease'!AU$96:AU$98)-'Rent Roll'!$V12,0)),
(MAX(-SUMIF('Monthly Cash Flow'!$F$2:$EG$2,'Commercial Lease'!AU$3,'Monthly Cash Flow'!$F$25:$EG$25)-'Rent Roll'!#REF!,0)),
(MAX(-SUMIF('Monthly Cash Flow'!$F$2:$EG$2,'Commercial Lease'!AU$3,'Monthly Cash Flow'!$F$26:$EG$36)-'Rent Roll'!#REF!,0)))*'Rent Roll'!$T12)))),"-"),"-")</f>
        <v>-</v>
      </c>
      <c r="AV46" s="227" t="str">
        <f>IF('Commercial Lease'!AV$4='Rent Roll'!$U12,
IF(OR(AND(AV$6&gt;'Rent Roll'!$K12,AV$6&lt;='Rent Roll'!$L12),AND(AV$6&gt;'Rent Roll'!$M26,AV$6&lt;='Rent Roll'!$N26)),
IF('Rent Roll'!$S12='Data Validation'!$D$2,-SUMIF('Monthly Cash Flow'!$F$2:$EG$2,'Commercial Lease'!AV$3,'Monthly Cash Flow'!$F$37:$EG$37)*'Rent Roll'!$T12,
IF('Rent Roll'!$S12='Data Validation'!$D$3,('Rent Roll'!$D12*'Rent Roll'!#REF!)+(MAX(-SUMIF($C$96:$C$98,'Data Validation'!$M$2,'Commercial Lease'!AV$96:AV$98)-'Rent Roll'!$V12,0)*'Rent Roll'!$T12),
IF('Rent Roll'!$S12='Data Validation'!$D$4,'Rent Roll'!$D12*'Rent Roll'!#REF!,
('Rent Roll'!$D12*'Rent Roll'!#REF!)+(SUM((MAX(--SUMIF($D$96:$D$98,'Data Validation'!$M$2,'Commercial Lease'!AV$96:AV$98)-'Rent Roll'!$V12,0)),
(MAX(-SUMIF('Monthly Cash Flow'!$F$2:$EG$2,'Commercial Lease'!AV$3,'Monthly Cash Flow'!$F$25:$EG$25)-'Rent Roll'!#REF!,0)),
(MAX(-SUMIF('Monthly Cash Flow'!$F$2:$EG$2,'Commercial Lease'!AV$3,'Monthly Cash Flow'!$F$26:$EG$36)-'Rent Roll'!#REF!,0)))*'Rent Roll'!$T12)))),"-"),"-")</f>
        <v>-</v>
      </c>
      <c r="AW46" s="227" t="str">
        <f>IF('Commercial Lease'!AW$4='Rent Roll'!$U12,
IF(OR(AND(AW$6&gt;'Rent Roll'!$K12,AW$6&lt;='Rent Roll'!$L12),AND(AW$6&gt;'Rent Roll'!$M26,AW$6&lt;='Rent Roll'!$N26)),
IF('Rent Roll'!$S12='Data Validation'!$D$2,-SUMIF('Monthly Cash Flow'!$F$2:$EG$2,'Commercial Lease'!AW$3,'Monthly Cash Flow'!$F$37:$EG$37)*'Rent Roll'!$T12,
IF('Rent Roll'!$S12='Data Validation'!$D$3,('Rent Roll'!$D12*'Rent Roll'!#REF!)+(MAX(-SUMIF($C$96:$C$98,'Data Validation'!$M$2,'Commercial Lease'!AW$96:AW$98)-'Rent Roll'!$V12,0)*'Rent Roll'!$T12),
IF('Rent Roll'!$S12='Data Validation'!$D$4,'Rent Roll'!$D12*'Rent Roll'!#REF!,
('Rent Roll'!$D12*'Rent Roll'!#REF!)+(SUM((MAX(--SUMIF($D$96:$D$98,'Data Validation'!$M$2,'Commercial Lease'!AW$96:AW$98)-'Rent Roll'!$V12,0)),
(MAX(-SUMIF('Monthly Cash Flow'!$F$2:$EG$2,'Commercial Lease'!AW$3,'Monthly Cash Flow'!$F$25:$EG$25)-'Rent Roll'!#REF!,0)),
(MAX(-SUMIF('Monthly Cash Flow'!$F$2:$EG$2,'Commercial Lease'!AW$3,'Monthly Cash Flow'!$F$26:$EG$36)-'Rent Roll'!#REF!,0)))*'Rent Roll'!$T12)))),"-"),"-")</f>
        <v>-</v>
      </c>
      <c r="AX46" s="227" t="str">
        <f>IF('Commercial Lease'!AX$4='Rent Roll'!$U12,
IF(OR(AND(AX$6&gt;'Rent Roll'!$K12,AX$6&lt;='Rent Roll'!$L12),AND(AX$6&gt;'Rent Roll'!$M26,AX$6&lt;='Rent Roll'!$N26)),
IF('Rent Roll'!$S12='Data Validation'!$D$2,-SUMIF('Monthly Cash Flow'!$F$2:$EG$2,'Commercial Lease'!AX$3,'Monthly Cash Flow'!$F$37:$EG$37)*'Rent Roll'!$T12,
IF('Rent Roll'!$S12='Data Validation'!$D$3,('Rent Roll'!$D12*'Rent Roll'!#REF!)+(MAX(-SUMIF($C$96:$C$98,'Data Validation'!$M$2,'Commercial Lease'!AX$96:AX$98)-'Rent Roll'!$V12,0)*'Rent Roll'!$T12),
IF('Rent Roll'!$S12='Data Validation'!$D$4,'Rent Roll'!$D12*'Rent Roll'!#REF!,
('Rent Roll'!$D12*'Rent Roll'!#REF!)+(SUM((MAX(--SUMIF($D$96:$D$98,'Data Validation'!$M$2,'Commercial Lease'!AX$96:AX$98)-'Rent Roll'!$V12,0)),
(MAX(-SUMIF('Monthly Cash Flow'!$F$2:$EG$2,'Commercial Lease'!AX$3,'Monthly Cash Flow'!$F$25:$EG$25)-'Rent Roll'!#REF!,0)),
(MAX(-SUMIF('Monthly Cash Flow'!$F$2:$EG$2,'Commercial Lease'!AX$3,'Monthly Cash Flow'!$F$26:$EG$36)-'Rent Roll'!#REF!,0)))*'Rent Roll'!$T12)))),"-"),"-")</f>
        <v>-</v>
      </c>
      <c r="AY46" s="227" t="str">
        <f>IF('Commercial Lease'!AY$4='Rent Roll'!$U12,
IF(OR(AND(AY$6&gt;'Rent Roll'!$K12,AY$6&lt;='Rent Roll'!$L12),AND(AY$6&gt;'Rent Roll'!$M26,AY$6&lt;='Rent Roll'!$N26)),
IF('Rent Roll'!$S12='Data Validation'!$D$2,-SUMIF('Monthly Cash Flow'!$F$2:$EG$2,'Commercial Lease'!AY$3,'Monthly Cash Flow'!$F$37:$EG$37)*'Rent Roll'!$T12,
IF('Rent Roll'!$S12='Data Validation'!$D$3,('Rent Roll'!$D12*'Rent Roll'!#REF!)+(MAX(-SUMIF($C$96:$C$98,'Data Validation'!$M$2,'Commercial Lease'!AY$96:AY$98)-'Rent Roll'!$V12,0)*'Rent Roll'!$T12),
IF('Rent Roll'!$S12='Data Validation'!$D$4,'Rent Roll'!$D12*'Rent Roll'!#REF!,
('Rent Roll'!$D12*'Rent Roll'!#REF!)+(SUM((MAX(--SUMIF($D$96:$D$98,'Data Validation'!$M$2,'Commercial Lease'!AY$96:AY$98)-'Rent Roll'!$V12,0)),
(MAX(-SUMIF('Monthly Cash Flow'!$F$2:$EG$2,'Commercial Lease'!AY$3,'Monthly Cash Flow'!$F$25:$EG$25)-'Rent Roll'!#REF!,0)),
(MAX(-SUMIF('Monthly Cash Flow'!$F$2:$EG$2,'Commercial Lease'!AY$3,'Monthly Cash Flow'!$F$26:$EG$36)-'Rent Roll'!#REF!,0)))*'Rent Roll'!$T12)))),"-"),"-")</f>
        <v>-</v>
      </c>
      <c r="AZ46" s="227" t="str">
        <f>IF('Commercial Lease'!AZ$4='Rent Roll'!$U12,
IF(OR(AND(AZ$6&gt;'Rent Roll'!$K12,AZ$6&lt;='Rent Roll'!$L12),AND(AZ$6&gt;'Rent Roll'!$M26,AZ$6&lt;='Rent Roll'!$N26)),
IF('Rent Roll'!$S12='Data Validation'!$D$2,-SUMIF('Monthly Cash Flow'!$F$2:$EG$2,'Commercial Lease'!AZ$3,'Monthly Cash Flow'!$F$37:$EG$37)*'Rent Roll'!$T12,
IF('Rent Roll'!$S12='Data Validation'!$D$3,('Rent Roll'!$D12*'Rent Roll'!#REF!)+(MAX(-SUMIF($C$96:$C$98,'Data Validation'!$M$2,'Commercial Lease'!AZ$96:AZ$98)-'Rent Roll'!$V12,0)*'Rent Roll'!$T12),
IF('Rent Roll'!$S12='Data Validation'!$D$4,'Rent Roll'!$D12*'Rent Roll'!#REF!,
('Rent Roll'!$D12*'Rent Roll'!#REF!)+(SUM((MAX(--SUMIF($D$96:$D$98,'Data Validation'!$M$2,'Commercial Lease'!AZ$96:AZ$98)-'Rent Roll'!$V12,0)),
(MAX(-SUMIF('Monthly Cash Flow'!$F$2:$EG$2,'Commercial Lease'!AZ$3,'Monthly Cash Flow'!$F$25:$EG$25)-'Rent Roll'!#REF!,0)),
(MAX(-SUMIF('Monthly Cash Flow'!$F$2:$EG$2,'Commercial Lease'!AZ$3,'Monthly Cash Flow'!$F$26:$EG$36)-'Rent Roll'!#REF!,0)))*'Rent Roll'!$T12)))),"-"),"-")</f>
        <v>-</v>
      </c>
      <c r="BA46" s="227" t="str">
        <f>IF('Commercial Lease'!BA$4='Rent Roll'!$U12,
IF(OR(AND(BA$6&gt;'Rent Roll'!$K12,BA$6&lt;='Rent Roll'!$L12),AND(BA$6&gt;'Rent Roll'!$M26,BA$6&lt;='Rent Roll'!$N26)),
IF('Rent Roll'!$S12='Data Validation'!$D$2,-SUMIF('Monthly Cash Flow'!$F$2:$EG$2,'Commercial Lease'!BA$3,'Monthly Cash Flow'!$F$37:$EG$37)*'Rent Roll'!$T12,
IF('Rent Roll'!$S12='Data Validation'!$D$3,('Rent Roll'!$D12*'Rent Roll'!#REF!)+(MAX(-SUMIF($C$96:$C$98,'Data Validation'!$M$2,'Commercial Lease'!BA$96:BA$98)-'Rent Roll'!$V12,0)*'Rent Roll'!$T12),
IF('Rent Roll'!$S12='Data Validation'!$D$4,'Rent Roll'!$D12*'Rent Roll'!#REF!,
('Rent Roll'!$D12*'Rent Roll'!#REF!)+(SUM((MAX(--SUMIF($D$96:$D$98,'Data Validation'!$M$2,'Commercial Lease'!BA$96:BA$98)-'Rent Roll'!$V12,0)),
(MAX(-SUMIF('Monthly Cash Flow'!$F$2:$EG$2,'Commercial Lease'!BA$3,'Monthly Cash Flow'!$F$25:$EG$25)-'Rent Roll'!#REF!,0)),
(MAX(-SUMIF('Monthly Cash Flow'!$F$2:$EG$2,'Commercial Lease'!BA$3,'Monthly Cash Flow'!$F$26:$EG$36)-'Rent Roll'!#REF!,0)))*'Rent Roll'!$T12)))),"-"),"-")</f>
        <v>-</v>
      </c>
      <c r="BB46" s="227" t="str">
        <f>IF('Commercial Lease'!BB$4='Rent Roll'!$U12,
IF(OR(AND(BB$6&gt;'Rent Roll'!$K12,BB$6&lt;='Rent Roll'!$L12),AND(BB$6&gt;'Rent Roll'!$M26,BB$6&lt;='Rent Roll'!$N26)),
IF('Rent Roll'!$S12='Data Validation'!$D$2,-SUMIF('Monthly Cash Flow'!$F$2:$EG$2,'Commercial Lease'!BB$3,'Monthly Cash Flow'!$F$37:$EG$37)*'Rent Roll'!$T12,
IF('Rent Roll'!$S12='Data Validation'!$D$3,('Rent Roll'!$D12*'Rent Roll'!#REF!)+(MAX(-SUMIF($C$96:$C$98,'Data Validation'!$M$2,'Commercial Lease'!BB$96:BB$98)-'Rent Roll'!$V12,0)*'Rent Roll'!$T12),
IF('Rent Roll'!$S12='Data Validation'!$D$4,'Rent Roll'!$D12*'Rent Roll'!#REF!,
('Rent Roll'!$D12*'Rent Roll'!#REF!)+(SUM((MAX(--SUMIF($D$96:$D$98,'Data Validation'!$M$2,'Commercial Lease'!BB$96:BB$98)-'Rent Roll'!$V12,0)),
(MAX(-SUMIF('Monthly Cash Flow'!$F$2:$EG$2,'Commercial Lease'!BB$3,'Monthly Cash Flow'!$F$25:$EG$25)-'Rent Roll'!#REF!,0)),
(MAX(-SUMIF('Monthly Cash Flow'!$F$2:$EG$2,'Commercial Lease'!BB$3,'Monthly Cash Flow'!$F$26:$EG$36)-'Rent Roll'!#REF!,0)))*'Rent Roll'!$T12)))),"-"),"-")</f>
        <v>-</v>
      </c>
      <c r="BC46" s="227" t="str">
        <f>IF('Commercial Lease'!BC$4='Rent Roll'!$U12,
IF(OR(AND(BC$6&gt;'Rent Roll'!$K12,BC$6&lt;='Rent Roll'!$L12),AND(BC$6&gt;'Rent Roll'!$M26,BC$6&lt;='Rent Roll'!$N26)),
IF('Rent Roll'!$S12='Data Validation'!$D$2,-SUMIF('Monthly Cash Flow'!$F$2:$EG$2,'Commercial Lease'!BC$3,'Monthly Cash Flow'!$F$37:$EG$37)*'Rent Roll'!$T12,
IF('Rent Roll'!$S12='Data Validation'!$D$3,('Rent Roll'!$D12*'Rent Roll'!#REF!)+(MAX(-SUMIF($C$96:$C$98,'Data Validation'!$M$2,'Commercial Lease'!BC$96:BC$98)-'Rent Roll'!$V12,0)*'Rent Roll'!$T12),
IF('Rent Roll'!$S12='Data Validation'!$D$4,'Rent Roll'!$D12*'Rent Roll'!#REF!,
('Rent Roll'!$D12*'Rent Roll'!#REF!)+(SUM((MAX(--SUMIF($D$96:$D$98,'Data Validation'!$M$2,'Commercial Lease'!BC$96:BC$98)-'Rent Roll'!$V12,0)),
(MAX(-SUMIF('Monthly Cash Flow'!$F$2:$EG$2,'Commercial Lease'!BC$3,'Monthly Cash Flow'!$F$25:$EG$25)-'Rent Roll'!#REF!,0)),
(MAX(-SUMIF('Monthly Cash Flow'!$F$2:$EG$2,'Commercial Lease'!BC$3,'Monthly Cash Flow'!$F$26:$EG$36)-'Rent Roll'!#REF!,0)))*'Rent Roll'!$T12)))),"-"),"-")</f>
        <v>-</v>
      </c>
      <c r="BD46" s="227" t="str">
        <f>IF('Commercial Lease'!BD$4='Rent Roll'!$U12,
IF(OR(AND(BD$6&gt;'Rent Roll'!$K12,BD$6&lt;='Rent Roll'!$L12),AND(BD$6&gt;'Rent Roll'!$M26,BD$6&lt;='Rent Roll'!$N26)),
IF('Rent Roll'!$S12='Data Validation'!$D$2,-SUMIF('Monthly Cash Flow'!$F$2:$EG$2,'Commercial Lease'!BD$3,'Monthly Cash Flow'!$F$37:$EG$37)*'Rent Roll'!$T12,
IF('Rent Roll'!$S12='Data Validation'!$D$3,('Rent Roll'!$D12*'Rent Roll'!#REF!)+(MAX(-SUMIF($C$96:$C$98,'Data Validation'!$M$2,'Commercial Lease'!BD$96:BD$98)-'Rent Roll'!$V12,0)*'Rent Roll'!$T12),
IF('Rent Roll'!$S12='Data Validation'!$D$4,'Rent Roll'!$D12*'Rent Roll'!#REF!,
('Rent Roll'!$D12*'Rent Roll'!#REF!)+(SUM((MAX(--SUMIF($D$96:$D$98,'Data Validation'!$M$2,'Commercial Lease'!BD$96:BD$98)-'Rent Roll'!$V12,0)),
(MAX(-SUMIF('Monthly Cash Flow'!$F$2:$EG$2,'Commercial Lease'!BD$3,'Monthly Cash Flow'!$F$25:$EG$25)-'Rent Roll'!#REF!,0)),
(MAX(-SUMIF('Monthly Cash Flow'!$F$2:$EG$2,'Commercial Lease'!BD$3,'Monthly Cash Flow'!$F$26:$EG$36)-'Rent Roll'!#REF!,0)))*'Rent Roll'!$T12)))),"-"),"-")</f>
        <v>-</v>
      </c>
      <c r="BE46" s="227" t="str">
        <f>IF('Commercial Lease'!BE$4='Rent Roll'!$U12,
IF(OR(AND(BE$6&gt;'Rent Roll'!$K12,BE$6&lt;='Rent Roll'!$L12),AND(BE$6&gt;'Rent Roll'!$M26,BE$6&lt;='Rent Roll'!$N26)),
IF('Rent Roll'!$S12='Data Validation'!$D$2,-SUMIF('Monthly Cash Flow'!$F$2:$EG$2,'Commercial Lease'!BE$3,'Monthly Cash Flow'!$F$37:$EG$37)*'Rent Roll'!$T12,
IF('Rent Roll'!$S12='Data Validation'!$D$3,('Rent Roll'!$D12*'Rent Roll'!#REF!)+(MAX(-SUMIF($C$96:$C$98,'Data Validation'!$M$2,'Commercial Lease'!BE$96:BE$98)-'Rent Roll'!$V12,0)*'Rent Roll'!$T12),
IF('Rent Roll'!$S12='Data Validation'!$D$4,'Rent Roll'!$D12*'Rent Roll'!#REF!,
('Rent Roll'!$D12*'Rent Roll'!#REF!)+(SUM((MAX(--SUMIF($D$96:$D$98,'Data Validation'!$M$2,'Commercial Lease'!BE$96:BE$98)-'Rent Roll'!$V12,0)),
(MAX(-SUMIF('Monthly Cash Flow'!$F$2:$EG$2,'Commercial Lease'!BE$3,'Monthly Cash Flow'!$F$25:$EG$25)-'Rent Roll'!#REF!,0)),
(MAX(-SUMIF('Monthly Cash Flow'!$F$2:$EG$2,'Commercial Lease'!BE$3,'Monthly Cash Flow'!$F$26:$EG$36)-'Rent Roll'!#REF!,0)))*'Rent Roll'!$T12)))),"-"),"-")</f>
        <v>-</v>
      </c>
      <c r="BF46" s="227" t="str">
        <f>IF('Commercial Lease'!BF$4='Rent Roll'!$U12,
IF(OR(AND(BF$6&gt;'Rent Roll'!$K12,BF$6&lt;='Rent Roll'!$L12),AND(BF$6&gt;'Rent Roll'!$M26,BF$6&lt;='Rent Roll'!$N26)),
IF('Rent Roll'!$S12='Data Validation'!$D$2,-SUMIF('Monthly Cash Flow'!$F$2:$EG$2,'Commercial Lease'!BF$3,'Monthly Cash Flow'!$F$37:$EG$37)*'Rent Roll'!$T12,
IF('Rent Roll'!$S12='Data Validation'!$D$3,('Rent Roll'!$D12*'Rent Roll'!#REF!)+(MAX(-SUMIF($C$96:$C$98,'Data Validation'!$M$2,'Commercial Lease'!BF$96:BF$98)-'Rent Roll'!$V12,0)*'Rent Roll'!$T12),
IF('Rent Roll'!$S12='Data Validation'!$D$4,'Rent Roll'!$D12*'Rent Roll'!#REF!,
('Rent Roll'!$D12*'Rent Roll'!#REF!)+(SUM((MAX(--SUMIF($D$96:$D$98,'Data Validation'!$M$2,'Commercial Lease'!BF$96:BF$98)-'Rent Roll'!$V12,0)),
(MAX(-SUMIF('Monthly Cash Flow'!$F$2:$EG$2,'Commercial Lease'!BF$3,'Monthly Cash Flow'!$F$25:$EG$25)-'Rent Roll'!#REF!,0)),
(MAX(-SUMIF('Monthly Cash Flow'!$F$2:$EG$2,'Commercial Lease'!BF$3,'Monthly Cash Flow'!$F$26:$EG$36)-'Rent Roll'!#REF!,0)))*'Rent Roll'!$T12)))),"-"),"-")</f>
        <v>-</v>
      </c>
      <c r="BG46" s="227" t="str">
        <f>IF('Commercial Lease'!BG$4='Rent Roll'!$U12,
IF(OR(AND(BG$6&gt;'Rent Roll'!$K12,BG$6&lt;='Rent Roll'!$L12),AND(BG$6&gt;'Rent Roll'!$M26,BG$6&lt;='Rent Roll'!$N26)),
IF('Rent Roll'!$S12='Data Validation'!$D$2,-SUMIF('Monthly Cash Flow'!$F$2:$EG$2,'Commercial Lease'!BG$3,'Monthly Cash Flow'!$F$37:$EG$37)*'Rent Roll'!$T12,
IF('Rent Roll'!$S12='Data Validation'!$D$3,('Rent Roll'!$D12*'Rent Roll'!#REF!)+(MAX(-SUMIF($C$96:$C$98,'Data Validation'!$M$2,'Commercial Lease'!BG$96:BG$98)-'Rent Roll'!$V12,0)*'Rent Roll'!$T12),
IF('Rent Roll'!$S12='Data Validation'!$D$4,'Rent Roll'!$D12*'Rent Roll'!#REF!,
('Rent Roll'!$D12*'Rent Roll'!#REF!)+(SUM((MAX(--SUMIF($D$96:$D$98,'Data Validation'!$M$2,'Commercial Lease'!BG$96:BG$98)-'Rent Roll'!$V12,0)),
(MAX(-SUMIF('Monthly Cash Flow'!$F$2:$EG$2,'Commercial Lease'!BG$3,'Monthly Cash Flow'!$F$25:$EG$25)-'Rent Roll'!#REF!,0)),
(MAX(-SUMIF('Monthly Cash Flow'!$F$2:$EG$2,'Commercial Lease'!BG$3,'Monthly Cash Flow'!$F$26:$EG$36)-'Rent Roll'!#REF!,0)))*'Rent Roll'!$T12)))),"-"),"-")</f>
        <v>-</v>
      </c>
      <c r="BH46" s="227" t="str">
        <f>IF('Commercial Lease'!BH$4='Rent Roll'!$U12,
IF(OR(AND(BH$6&gt;'Rent Roll'!$K12,BH$6&lt;='Rent Roll'!$L12),AND(BH$6&gt;'Rent Roll'!$M26,BH$6&lt;='Rent Roll'!$N26)),
IF('Rent Roll'!$S12='Data Validation'!$D$2,-SUMIF('Monthly Cash Flow'!$F$2:$EG$2,'Commercial Lease'!BH$3,'Monthly Cash Flow'!$F$37:$EG$37)*'Rent Roll'!$T12,
IF('Rent Roll'!$S12='Data Validation'!$D$3,('Rent Roll'!$D12*'Rent Roll'!#REF!)+(MAX(-SUMIF($C$96:$C$98,'Data Validation'!$M$2,'Commercial Lease'!BH$96:BH$98)-'Rent Roll'!$V12,0)*'Rent Roll'!$T12),
IF('Rent Roll'!$S12='Data Validation'!$D$4,'Rent Roll'!$D12*'Rent Roll'!#REF!,
('Rent Roll'!$D12*'Rent Roll'!#REF!)+(SUM((MAX(--SUMIF($D$96:$D$98,'Data Validation'!$M$2,'Commercial Lease'!BH$96:BH$98)-'Rent Roll'!$V12,0)),
(MAX(-SUMIF('Monthly Cash Flow'!$F$2:$EG$2,'Commercial Lease'!BH$3,'Monthly Cash Flow'!$F$25:$EG$25)-'Rent Roll'!#REF!,0)),
(MAX(-SUMIF('Monthly Cash Flow'!$F$2:$EG$2,'Commercial Lease'!BH$3,'Monthly Cash Flow'!$F$26:$EG$36)-'Rent Roll'!#REF!,0)))*'Rent Roll'!$T12)))),"-"),"-")</f>
        <v>-</v>
      </c>
      <c r="BI46" s="227" t="str">
        <f>IF('Commercial Lease'!BI$4='Rent Roll'!$U12,
IF(OR(AND(BI$6&gt;'Rent Roll'!$K12,BI$6&lt;='Rent Roll'!$L12),AND(BI$6&gt;'Rent Roll'!$M26,BI$6&lt;='Rent Roll'!$N26)),
IF('Rent Roll'!$S12='Data Validation'!$D$2,-SUMIF('Monthly Cash Flow'!$F$2:$EG$2,'Commercial Lease'!BI$3,'Monthly Cash Flow'!$F$37:$EG$37)*'Rent Roll'!$T12,
IF('Rent Roll'!$S12='Data Validation'!$D$3,('Rent Roll'!$D12*'Rent Roll'!#REF!)+(MAX(-SUMIF($C$96:$C$98,'Data Validation'!$M$2,'Commercial Lease'!BI$96:BI$98)-'Rent Roll'!$V12,0)*'Rent Roll'!$T12),
IF('Rent Roll'!$S12='Data Validation'!$D$4,'Rent Roll'!$D12*'Rent Roll'!#REF!,
('Rent Roll'!$D12*'Rent Roll'!#REF!)+(SUM((MAX(--SUMIF($D$96:$D$98,'Data Validation'!$M$2,'Commercial Lease'!BI$96:BI$98)-'Rent Roll'!$V12,0)),
(MAX(-SUMIF('Monthly Cash Flow'!$F$2:$EG$2,'Commercial Lease'!BI$3,'Monthly Cash Flow'!$F$25:$EG$25)-'Rent Roll'!#REF!,0)),
(MAX(-SUMIF('Monthly Cash Flow'!$F$2:$EG$2,'Commercial Lease'!BI$3,'Monthly Cash Flow'!$F$26:$EG$36)-'Rent Roll'!#REF!,0)))*'Rent Roll'!$T12)))),"-"),"-")</f>
        <v>-</v>
      </c>
      <c r="BJ46" s="227" t="str">
        <f>IF('Commercial Lease'!BJ$4='Rent Roll'!$U12,
IF(OR(AND(BJ$6&gt;'Rent Roll'!$K12,BJ$6&lt;='Rent Roll'!$L12),AND(BJ$6&gt;'Rent Roll'!$M26,BJ$6&lt;='Rent Roll'!$N26)),
IF('Rent Roll'!$S12='Data Validation'!$D$2,-SUMIF('Monthly Cash Flow'!$F$2:$EG$2,'Commercial Lease'!BJ$3,'Monthly Cash Flow'!$F$37:$EG$37)*'Rent Roll'!$T12,
IF('Rent Roll'!$S12='Data Validation'!$D$3,('Rent Roll'!$D12*'Rent Roll'!#REF!)+(MAX(-SUMIF($C$96:$C$98,'Data Validation'!$M$2,'Commercial Lease'!BJ$96:BJ$98)-'Rent Roll'!$V12,0)*'Rent Roll'!$T12),
IF('Rent Roll'!$S12='Data Validation'!$D$4,'Rent Roll'!$D12*'Rent Roll'!#REF!,
('Rent Roll'!$D12*'Rent Roll'!#REF!)+(SUM((MAX(--SUMIF($D$96:$D$98,'Data Validation'!$M$2,'Commercial Lease'!BJ$96:BJ$98)-'Rent Roll'!$V12,0)),
(MAX(-SUMIF('Monthly Cash Flow'!$F$2:$EG$2,'Commercial Lease'!BJ$3,'Monthly Cash Flow'!$F$25:$EG$25)-'Rent Roll'!#REF!,0)),
(MAX(-SUMIF('Monthly Cash Flow'!$F$2:$EG$2,'Commercial Lease'!BJ$3,'Monthly Cash Flow'!$F$26:$EG$36)-'Rent Roll'!#REF!,0)))*'Rent Roll'!$T12)))),"-"),"-")</f>
        <v>-</v>
      </c>
      <c r="BK46" s="227" t="str">
        <f>IF('Commercial Lease'!BK$4='Rent Roll'!$U12,
IF(OR(AND(BK$6&gt;'Rent Roll'!$K12,BK$6&lt;='Rent Roll'!$L12),AND(BK$6&gt;'Rent Roll'!$M26,BK$6&lt;='Rent Roll'!$N26)),
IF('Rent Roll'!$S12='Data Validation'!$D$2,-SUMIF('Monthly Cash Flow'!$F$2:$EG$2,'Commercial Lease'!BK$3,'Monthly Cash Flow'!$F$37:$EG$37)*'Rent Roll'!$T12,
IF('Rent Roll'!$S12='Data Validation'!$D$3,('Rent Roll'!$D12*'Rent Roll'!#REF!)+(MAX(-SUMIF($C$96:$C$98,'Data Validation'!$M$2,'Commercial Lease'!BK$96:BK$98)-'Rent Roll'!$V12,0)*'Rent Roll'!$T12),
IF('Rent Roll'!$S12='Data Validation'!$D$4,'Rent Roll'!$D12*'Rent Roll'!#REF!,
('Rent Roll'!$D12*'Rent Roll'!#REF!)+(SUM((MAX(--SUMIF($D$96:$D$98,'Data Validation'!$M$2,'Commercial Lease'!BK$96:BK$98)-'Rent Roll'!$V12,0)),
(MAX(-SUMIF('Monthly Cash Flow'!$F$2:$EG$2,'Commercial Lease'!BK$3,'Monthly Cash Flow'!$F$25:$EG$25)-'Rent Roll'!#REF!,0)),
(MAX(-SUMIF('Monthly Cash Flow'!$F$2:$EG$2,'Commercial Lease'!BK$3,'Monthly Cash Flow'!$F$26:$EG$36)-'Rent Roll'!#REF!,0)))*'Rent Roll'!$T12)))),"-"),"-")</f>
        <v>-</v>
      </c>
      <c r="BL46" s="227" t="str">
        <f>IF('Commercial Lease'!BL$4='Rent Roll'!$U12,
IF(OR(AND(BL$6&gt;'Rent Roll'!$K12,BL$6&lt;='Rent Roll'!$L12),AND(BL$6&gt;'Rent Roll'!$M26,BL$6&lt;='Rent Roll'!$N26)),
IF('Rent Roll'!$S12='Data Validation'!$D$2,-SUMIF('Monthly Cash Flow'!$F$2:$EG$2,'Commercial Lease'!BL$3,'Monthly Cash Flow'!$F$37:$EG$37)*'Rent Roll'!$T12,
IF('Rent Roll'!$S12='Data Validation'!$D$3,('Rent Roll'!$D12*'Rent Roll'!#REF!)+(MAX(-SUMIF($C$96:$C$98,'Data Validation'!$M$2,'Commercial Lease'!BL$96:BL$98)-'Rent Roll'!$V12,0)*'Rent Roll'!$T12),
IF('Rent Roll'!$S12='Data Validation'!$D$4,'Rent Roll'!$D12*'Rent Roll'!#REF!,
('Rent Roll'!$D12*'Rent Roll'!#REF!)+(SUM((MAX(--SUMIF($D$96:$D$98,'Data Validation'!$M$2,'Commercial Lease'!BL$96:BL$98)-'Rent Roll'!$V12,0)),
(MAX(-SUMIF('Monthly Cash Flow'!$F$2:$EG$2,'Commercial Lease'!BL$3,'Monthly Cash Flow'!$F$25:$EG$25)-'Rent Roll'!#REF!,0)),
(MAX(-SUMIF('Monthly Cash Flow'!$F$2:$EG$2,'Commercial Lease'!BL$3,'Monthly Cash Flow'!$F$26:$EG$36)-'Rent Roll'!#REF!,0)))*'Rent Roll'!$T12)))),"-"),"-")</f>
        <v>-</v>
      </c>
      <c r="BM46" s="227" t="str">
        <f>IF('Commercial Lease'!BM$4='Rent Roll'!$U12,
IF(OR(AND(BM$6&gt;'Rent Roll'!$K12,BM$6&lt;='Rent Roll'!$L12),AND(BM$6&gt;'Rent Roll'!$M26,BM$6&lt;='Rent Roll'!$N26)),
IF('Rent Roll'!$S12='Data Validation'!$D$2,-SUMIF('Monthly Cash Flow'!$F$2:$EG$2,'Commercial Lease'!BM$3,'Monthly Cash Flow'!$F$37:$EG$37)*'Rent Roll'!$T12,
IF('Rent Roll'!$S12='Data Validation'!$D$3,('Rent Roll'!$D12*'Rent Roll'!#REF!)+(MAX(-SUMIF($C$96:$C$98,'Data Validation'!$M$2,'Commercial Lease'!BM$96:BM$98)-'Rent Roll'!$V12,0)*'Rent Roll'!$T12),
IF('Rent Roll'!$S12='Data Validation'!$D$4,'Rent Roll'!$D12*'Rent Roll'!#REF!,
('Rent Roll'!$D12*'Rent Roll'!#REF!)+(SUM((MAX(--SUMIF($D$96:$D$98,'Data Validation'!$M$2,'Commercial Lease'!BM$96:BM$98)-'Rent Roll'!$V12,0)),
(MAX(-SUMIF('Monthly Cash Flow'!$F$2:$EG$2,'Commercial Lease'!BM$3,'Monthly Cash Flow'!$F$25:$EG$25)-'Rent Roll'!#REF!,0)),
(MAX(-SUMIF('Monthly Cash Flow'!$F$2:$EG$2,'Commercial Lease'!BM$3,'Monthly Cash Flow'!$F$26:$EG$36)-'Rent Roll'!#REF!,0)))*'Rent Roll'!$T12)))),"-"),"-")</f>
        <v>-</v>
      </c>
      <c r="BN46" s="227" t="str">
        <f>IF('Commercial Lease'!BN$4='Rent Roll'!$U12,
IF(OR(AND(BN$6&gt;'Rent Roll'!$K12,BN$6&lt;='Rent Roll'!$L12),AND(BN$6&gt;'Rent Roll'!$M26,BN$6&lt;='Rent Roll'!$N26)),
IF('Rent Roll'!$S12='Data Validation'!$D$2,-SUMIF('Monthly Cash Flow'!$F$2:$EG$2,'Commercial Lease'!BN$3,'Monthly Cash Flow'!$F$37:$EG$37)*'Rent Roll'!$T12,
IF('Rent Roll'!$S12='Data Validation'!$D$3,('Rent Roll'!$D12*'Rent Roll'!#REF!)+(MAX(-SUMIF($C$96:$C$98,'Data Validation'!$M$2,'Commercial Lease'!BN$96:BN$98)-'Rent Roll'!$V12,0)*'Rent Roll'!$T12),
IF('Rent Roll'!$S12='Data Validation'!$D$4,'Rent Roll'!$D12*'Rent Roll'!#REF!,
('Rent Roll'!$D12*'Rent Roll'!#REF!)+(SUM((MAX(--SUMIF($D$96:$D$98,'Data Validation'!$M$2,'Commercial Lease'!BN$96:BN$98)-'Rent Roll'!$V12,0)),
(MAX(-SUMIF('Monthly Cash Flow'!$F$2:$EG$2,'Commercial Lease'!BN$3,'Monthly Cash Flow'!$F$25:$EG$25)-'Rent Roll'!#REF!,0)),
(MAX(-SUMIF('Monthly Cash Flow'!$F$2:$EG$2,'Commercial Lease'!BN$3,'Monthly Cash Flow'!$F$26:$EG$36)-'Rent Roll'!#REF!,0)))*'Rent Roll'!$T12)))),"-"),"-")</f>
        <v>-</v>
      </c>
      <c r="BO46" s="227" t="str">
        <f>IF('Commercial Lease'!BO$4='Rent Roll'!$U12,
IF(OR(AND(BO$6&gt;'Rent Roll'!$K12,BO$6&lt;='Rent Roll'!$L12),AND(BO$6&gt;'Rent Roll'!$M26,BO$6&lt;='Rent Roll'!$N26)),
IF('Rent Roll'!$S12='Data Validation'!$D$2,-SUMIF('Monthly Cash Flow'!$F$2:$EG$2,'Commercial Lease'!BO$3,'Monthly Cash Flow'!$F$37:$EG$37)*'Rent Roll'!$T12,
IF('Rent Roll'!$S12='Data Validation'!$D$3,('Rent Roll'!$D12*'Rent Roll'!#REF!)+(MAX(-SUMIF($C$96:$C$98,'Data Validation'!$M$2,'Commercial Lease'!BO$96:BO$98)-'Rent Roll'!$V12,0)*'Rent Roll'!$T12),
IF('Rent Roll'!$S12='Data Validation'!$D$4,'Rent Roll'!$D12*'Rent Roll'!#REF!,
('Rent Roll'!$D12*'Rent Roll'!#REF!)+(SUM((MAX(--SUMIF($D$96:$D$98,'Data Validation'!$M$2,'Commercial Lease'!BO$96:BO$98)-'Rent Roll'!$V12,0)),
(MAX(-SUMIF('Monthly Cash Flow'!$F$2:$EG$2,'Commercial Lease'!BO$3,'Monthly Cash Flow'!$F$25:$EG$25)-'Rent Roll'!#REF!,0)),
(MAX(-SUMIF('Monthly Cash Flow'!$F$2:$EG$2,'Commercial Lease'!BO$3,'Monthly Cash Flow'!$F$26:$EG$36)-'Rent Roll'!#REF!,0)))*'Rent Roll'!$T12)))),"-"),"-")</f>
        <v>-</v>
      </c>
      <c r="BP46" s="227" t="str">
        <f>IF('Commercial Lease'!BP$4='Rent Roll'!$U12,
IF(OR(AND(BP$6&gt;'Rent Roll'!$K12,BP$6&lt;='Rent Roll'!$L12),AND(BP$6&gt;'Rent Roll'!$M26,BP$6&lt;='Rent Roll'!$N26)),
IF('Rent Roll'!$S12='Data Validation'!$D$2,-SUMIF('Monthly Cash Flow'!$F$2:$EG$2,'Commercial Lease'!BP$3,'Monthly Cash Flow'!$F$37:$EG$37)*'Rent Roll'!$T12,
IF('Rent Roll'!$S12='Data Validation'!$D$3,('Rent Roll'!$D12*'Rent Roll'!#REF!)+(MAX(-SUMIF($C$96:$C$98,'Data Validation'!$M$2,'Commercial Lease'!BP$96:BP$98)-'Rent Roll'!$V12,0)*'Rent Roll'!$T12),
IF('Rent Roll'!$S12='Data Validation'!$D$4,'Rent Roll'!$D12*'Rent Roll'!#REF!,
('Rent Roll'!$D12*'Rent Roll'!#REF!)+(SUM((MAX(--SUMIF($D$96:$D$98,'Data Validation'!$M$2,'Commercial Lease'!BP$96:BP$98)-'Rent Roll'!$V12,0)),
(MAX(-SUMIF('Monthly Cash Flow'!$F$2:$EG$2,'Commercial Lease'!BP$3,'Monthly Cash Flow'!$F$25:$EG$25)-'Rent Roll'!#REF!,0)),
(MAX(-SUMIF('Monthly Cash Flow'!$F$2:$EG$2,'Commercial Lease'!BP$3,'Monthly Cash Flow'!$F$26:$EG$36)-'Rent Roll'!#REF!,0)))*'Rent Roll'!$T12)))),"-"),"-")</f>
        <v>-</v>
      </c>
      <c r="BQ46" s="227" t="str">
        <f>IF('Commercial Lease'!BQ$4='Rent Roll'!$U12,
IF(OR(AND(BQ$6&gt;'Rent Roll'!$K12,BQ$6&lt;='Rent Roll'!$L12),AND(BQ$6&gt;'Rent Roll'!$M26,BQ$6&lt;='Rent Roll'!$N26)),
IF('Rent Roll'!$S12='Data Validation'!$D$2,-SUMIF('Monthly Cash Flow'!$F$2:$EG$2,'Commercial Lease'!BQ$3,'Monthly Cash Flow'!$F$37:$EG$37)*'Rent Roll'!$T12,
IF('Rent Roll'!$S12='Data Validation'!$D$3,('Rent Roll'!$D12*'Rent Roll'!#REF!)+(MAX(-SUMIF($C$96:$C$98,'Data Validation'!$M$2,'Commercial Lease'!BQ$96:BQ$98)-'Rent Roll'!$V12,0)*'Rent Roll'!$T12),
IF('Rent Roll'!$S12='Data Validation'!$D$4,'Rent Roll'!$D12*'Rent Roll'!#REF!,
('Rent Roll'!$D12*'Rent Roll'!#REF!)+(SUM((MAX(--SUMIF($D$96:$D$98,'Data Validation'!$M$2,'Commercial Lease'!BQ$96:BQ$98)-'Rent Roll'!$V12,0)),
(MAX(-SUMIF('Monthly Cash Flow'!$F$2:$EG$2,'Commercial Lease'!BQ$3,'Monthly Cash Flow'!$F$25:$EG$25)-'Rent Roll'!#REF!,0)),
(MAX(-SUMIF('Monthly Cash Flow'!$F$2:$EG$2,'Commercial Lease'!BQ$3,'Monthly Cash Flow'!$F$26:$EG$36)-'Rent Roll'!#REF!,0)))*'Rent Roll'!$T12)))),"-"),"-")</f>
        <v>-</v>
      </c>
      <c r="BR46" s="227" t="str">
        <f>IF('Commercial Lease'!BR$4='Rent Roll'!$U12,
IF(OR(AND(BR$6&gt;'Rent Roll'!$K12,BR$6&lt;='Rent Roll'!$L12),AND(BR$6&gt;'Rent Roll'!$M26,BR$6&lt;='Rent Roll'!$N26)),
IF('Rent Roll'!$S12='Data Validation'!$D$2,-SUMIF('Monthly Cash Flow'!$F$2:$EG$2,'Commercial Lease'!BR$3,'Monthly Cash Flow'!$F$37:$EG$37)*'Rent Roll'!$T12,
IF('Rent Roll'!$S12='Data Validation'!$D$3,('Rent Roll'!$D12*'Rent Roll'!#REF!)+(MAX(-SUMIF($C$96:$C$98,'Data Validation'!$M$2,'Commercial Lease'!BR$96:BR$98)-'Rent Roll'!$V12,0)*'Rent Roll'!$T12),
IF('Rent Roll'!$S12='Data Validation'!$D$4,'Rent Roll'!$D12*'Rent Roll'!#REF!,
('Rent Roll'!$D12*'Rent Roll'!#REF!)+(SUM((MAX(--SUMIF($D$96:$D$98,'Data Validation'!$M$2,'Commercial Lease'!BR$96:BR$98)-'Rent Roll'!$V12,0)),
(MAX(-SUMIF('Monthly Cash Flow'!$F$2:$EG$2,'Commercial Lease'!BR$3,'Monthly Cash Flow'!$F$25:$EG$25)-'Rent Roll'!#REF!,0)),
(MAX(-SUMIF('Monthly Cash Flow'!$F$2:$EG$2,'Commercial Lease'!BR$3,'Monthly Cash Flow'!$F$26:$EG$36)-'Rent Roll'!#REF!,0)))*'Rent Roll'!$T12)))),"-"),"-")</f>
        <v>-</v>
      </c>
      <c r="BS46" s="227" t="str">
        <f>IF('Commercial Lease'!BS$4='Rent Roll'!$U12,
IF(OR(AND(BS$6&gt;'Rent Roll'!$K12,BS$6&lt;='Rent Roll'!$L12),AND(BS$6&gt;'Rent Roll'!$M26,BS$6&lt;='Rent Roll'!$N26)),
IF('Rent Roll'!$S12='Data Validation'!$D$2,-SUMIF('Monthly Cash Flow'!$F$2:$EG$2,'Commercial Lease'!BS$3,'Monthly Cash Flow'!$F$37:$EG$37)*'Rent Roll'!$T12,
IF('Rent Roll'!$S12='Data Validation'!$D$3,('Rent Roll'!$D12*'Rent Roll'!#REF!)+(MAX(-SUMIF($C$96:$C$98,'Data Validation'!$M$2,'Commercial Lease'!BS$96:BS$98)-'Rent Roll'!$V12,0)*'Rent Roll'!$T12),
IF('Rent Roll'!$S12='Data Validation'!$D$4,'Rent Roll'!$D12*'Rent Roll'!#REF!,
('Rent Roll'!$D12*'Rent Roll'!#REF!)+(SUM((MAX(--SUMIF($D$96:$D$98,'Data Validation'!$M$2,'Commercial Lease'!BS$96:BS$98)-'Rent Roll'!$V12,0)),
(MAX(-SUMIF('Monthly Cash Flow'!$F$2:$EG$2,'Commercial Lease'!BS$3,'Monthly Cash Flow'!$F$25:$EG$25)-'Rent Roll'!#REF!,0)),
(MAX(-SUMIF('Monthly Cash Flow'!$F$2:$EG$2,'Commercial Lease'!BS$3,'Monthly Cash Flow'!$F$26:$EG$36)-'Rent Roll'!#REF!,0)))*'Rent Roll'!$T12)))),"-"),"-")</f>
        <v>-</v>
      </c>
      <c r="BT46" s="227" t="str">
        <f>IF('Commercial Lease'!BT$4='Rent Roll'!$U12,
IF(OR(AND(BT$6&gt;'Rent Roll'!$K12,BT$6&lt;='Rent Roll'!$L12),AND(BT$6&gt;'Rent Roll'!$M26,BT$6&lt;='Rent Roll'!$N26)),
IF('Rent Roll'!$S12='Data Validation'!$D$2,-SUMIF('Monthly Cash Flow'!$F$2:$EG$2,'Commercial Lease'!BT$3,'Monthly Cash Flow'!$F$37:$EG$37)*'Rent Roll'!$T12,
IF('Rent Roll'!$S12='Data Validation'!$D$3,('Rent Roll'!$D12*'Rent Roll'!#REF!)+(MAX(-SUMIF($C$96:$C$98,'Data Validation'!$M$2,'Commercial Lease'!BT$96:BT$98)-'Rent Roll'!$V12,0)*'Rent Roll'!$T12),
IF('Rent Roll'!$S12='Data Validation'!$D$4,'Rent Roll'!$D12*'Rent Roll'!#REF!,
('Rent Roll'!$D12*'Rent Roll'!#REF!)+(SUM((MAX(--SUMIF($D$96:$D$98,'Data Validation'!$M$2,'Commercial Lease'!BT$96:BT$98)-'Rent Roll'!$V12,0)),
(MAX(-SUMIF('Monthly Cash Flow'!$F$2:$EG$2,'Commercial Lease'!BT$3,'Monthly Cash Flow'!$F$25:$EG$25)-'Rent Roll'!#REF!,0)),
(MAX(-SUMIF('Monthly Cash Flow'!$F$2:$EG$2,'Commercial Lease'!BT$3,'Monthly Cash Flow'!$F$26:$EG$36)-'Rent Roll'!#REF!,0)))*'Rent Roll'!$T12)))),"-"),"-")</f>
        <v>-</v>
      </c>
      <c r="BU46" s="227" t="str">
        <f>IF('Commercial Lease'!BU$4='Rent Roll'!$U12,
IF(OR(AND(BU$6&gt;'Rent Roll'!$K12,BU$6&lt;='Rent Roll'!$L12),AND(BU$6&gt;'Rent Roll'!$M26,BU$6&lt;='Rent Roll'!$N26)),
IF('Rent Roll'!$S12='Data Validation'!$D$2,-SUMIF('Monthly Cash Flow'!$F$2:$EG$2,'Commercial Lease'!BU$3,'Monthly Cash Flow'!$F$37:$EG$37)*'Rent Roll'!$T12,
IF('Rent Roll'!$S12='Data Validation'!$D$3,('Rent Roll'!$D12*'Rent Roll'!#REF!)+(MAX(-SUMIF($C$96:$C$98,'Data Validation'!$M$2,'Commercial Lease'!BU$96:BU$98)-'Rent Roll'!$V12,0)*'Rent Roll'!$T12),
IF('Rent Roll'!$S12='Data Validation'!$D$4,'Rent Roll'!$D12*'Rent Roll'!#REF!,
('Rent Roll'!$D12*'Rent Roll'!#REF!)+(SUM((MAX(--SUMIF($D$96:$D$98,'Data Validation'!$M$2,'Commercial Lease'!BU$96:BU$98)-'Rent Roll'!$V12,0)),
(MAX(-SUMIF('Monthly Cash Flow'!$F$2:$EG$2,'Commercial Lease'!BU$3,'Monthly Cash Flow'!$F$25:$EG$25)-'Rent Roll'!#REF!,0)),
(MAX(-SUMIF('Monthly Cash Flow'!$F$2:$EG$2,'Commercial Lease'!BU$3,'Monthly Cash Flow'!$F$26:$EG$36)-'Rent Roll'!#REF!,0)))*'Rent Roll'!$T12)))),"-"),"-")</f>
        <v>-</v>
      </c>
      <c r="BV46" s="227" t="str">
        <f>IF('Commercial Lease'!BV$4='Rent Roll'!$U12,
IF(OR(AND(BV$6&gt;'Rent Roll'!$K12,BV$6&lt;='Rent Roll'!$L12),AND(BV$6&gt;'Rent Roll'!$M26,BV$6&lt;='Rent Roll'!$N26)),
IF('Rent Roll'!$S12='Data Validation'!$D$2,-SUMIF('Monthly Cash Flow'!$F$2:$EG$2,'Commercial Lease'!BV$3,'Monthly Cash Flow'!$F$37:$EG$37)*'Rent Roll'!$T12,
IF('Rent Roll'!$S12='Data Validation'!$D$3,('Rent Roll'!$D12*'Rent Roll'!#REF!)+(MAX(-SUMIF($C$96:$C$98,'Data Validation'!$M$2,'Commercial Lease'!BV$96:BV$98)-'Rent Roll'!$V12,0)*'Rent Roll'!$T12),
IF('Rent Roll'!$S12='Data Validation'!$D$4,'Rent Roll'!$D12*'Rent Roll'!#REF!,
('Rent Roll'!$D12*'Rent Roll'!#REF!)+(SUM((MAX(--SUMIF($D$96:$D$98,'Data Validation'!$M$2,'Commercial Lease'!BV$96:BV$98)-'Rent Roll'!$V12,0)),
(MAX(-SUMIF('Monthly Cash Flow'!$F$2:$EG$2,'Commercial Lease'!BV$3,'Monthly Cash Flow'!$F$25:$EG$25)-'Rent Roll'!#REF!,0)),
(MAX(-SUMIF('Monthly Cash Flow'!$F$2:$EG$2,'Commercial Lease'!BV$3,'Monthly Cash Flow'!$F$26:$EG$36)-'Rent Roll'!#REF!,0)))*'Rent Roll'!$T12)))),"-"),"-")</f>
        <v>-</v>
      </c>
      <c r="BW46" s="227" t="str">
        <f>IF('Commercial Lease'!BW$4='Rent Roll'!$U12,
IF(OR(AND(BW$6&gt;'Rent Roll'!$K12,BW$6&lt;='Rent Roll'!$L12),AND(BW$6&gt;'Rent Roll'!$M26,BW$6&lt;='Rent Roll'!$N26)),
IF('Rent Roll'!$S12='Data Validation'!$D$2,-SUMIF('Monthly Cash Flow'!$F$2:$EG$2,'Commercial Lease'!BW$3,'Monthly Cash Flow'!$F$37:$EG$37)*'Rent Roll'!$T12,
IF('Rent Roll'!$S12='Data Validation'!$D$3,('Rent Roll'!$D12*'Rent Roll'!#REF!)+(MAX(-SUMIF($C$96:$C$98,'Data Validation'!$M$2,'Commercial Lease'!BW$96:BW$98)-'Rent Roll'!$V12,0)*'Rent Roll'!$T12),
IF('Rent Roll'!$S12='Data Validation'!$D$4,'Rent Roll'!$D12*'Rent Roll'!#REF!,
('Rent Roll'!$D12*'Rent Roll'!#REF!)+(SUM((MAX(--SUMIF($D$96:$D$98,'Data Validation'!$M$2,'Commercial Lease'!BW$96:BW$98)-'Rent Roll'!$V12,0)),
(MAX(-SUMIF('Monthly Cash Flow'!$F$2:$EG$2,'Commercial Lease'!BW$3,'Monthly Cash Flow'!$F$25:$EG$25)-'Rent Roll'!#REF!,0)),
(MAX(-SUMIF('Monthly Cash Flow'!$F$2:$EG$2,'Commercial Lease'!BW$3,'Monthly Cash Flow'!$F$26:$EG$36)-'Rent Roll'!#REF!,0)))*'Rent Roll'!$T12)))),"-"),"-")</f>
        <v>-</v>
      </c>
      <c r="BX46" s="227" t="str">
        <f>IF('Commercial Lease'!BX$4='Rent Roll'!$U12,
IF(OR(AND(BX$6&gt;'Rent Roll'!$K12,BX$6&lt;='Rent Roll'!$L12),AND(BX$6&gt;'Rent Roll'!$M26,BX$6&lt;='Rent Roll'!$N26)),
IF('Rent Roll'!$S12='Data Validation'!$D$2,-SUMIF('Monthly Cash Flow'!$F$2:$EG$2,'Commercial Lease'!BX$3,'Monthly Cash Flow'!$F$37:$EG$37)*'Rent Roll'!$T12,
IF('Rent Roll'!$S12='Data Validation'!$D$3,('Rent Roll'!$D12*'Rent Roll'!#REF!)+(MAX(-SUMIF($C$96:$C$98,'Data Validation'!$M$2,'Commercial Lease'!BX$96:BX$98)-'Rent Roll'!$V12,0)*'Rent Roll'!$T12),
IF('Rent Roll'!$S12='Data Validation'!$D$4,'Rent Roll'!$D12*'Rent Roll'!#REF!,
('Rent Roll'!$D12*'Rent Roll'!#REF!)+(SUM((MAX(--SUMIF($D$96:$D$98,'Data Validation'!$M$2,'Commercial Lease'!BX$96:BX$98)-'Rent Roll'!$V12,0)),
(MAX(-SUMIF('Monthly Cash Flow'!$F$2:$EG$2,'Commercial Lease'!BX$3,'Monthly Cash Flow'!$F$25:$EG$25)-'Rent Roll'!#REF!,0)),
(MAX(-SUMIF('Monthly Cash Flow'!$F$2:$EG$2,'Commercial Lease'!BX$3,'Monthly Cash Flow'!$F$26:$EG$36)-'Rent Roll'!#REF!,0)))*'Rent Roll'!$T12)))),"-"),"-")</f>
        <v>-</v>
      </c>
      <c r="BY46" s="227" t="str">
        <f>IF('Commercial Lease'!BY$4='Rent Roll'!$U12,
IF(OR(AND(BY$6&gt;'Rent Roll'!$K12,BY$6&lt;='Rent Roll'!$L12),AND(BY$6&gt;'Rent Roll'!$M26,BY$6&lt;='Rent Roll'!$N26)),
IF('Rent Roll'!$S12='Data Validation'!$D$2,-SUMIF('Monthly Cash Flow'!$F$2:$EG$2,'Commercial Lease'!BY$3,'Monthly Cash Flow'!$F$37:$EG$37)*'Rent Roll'!$T12,
IF('Rent Roll'!$S12='Data Validation'!$D$3,('Rent Roll'!$D12*'Rent Roll'!#REF!)+(MAX(-SUMIF($C$96:$C$98,'Data Validation'!$M$2,'Commercial Lease'!BY$96:BY$98)-'Rent Roll'!$V12,0)*'Rent Roll'!$T12),
IF('Rent Roll'!$S12='Data Validation'!$D$4,'Rent Roll'!$D12*'Rent Roll'!#REF!,
('Rent Roll'!$D12*'Rent Roll'!#REF!)+(SUM((MAX(--SUMIF($D$96:$D$98,'Data Validation'!$M$2,'Commercial Lease'!BY$96:BY$98)-'Rent Roll'!$V12,0)),
(MAX(-SUMIF('Monthly Cash Flow'!$F$2:$EG$2,'Commercial Lease'!BY$3,'Monthly Cash Flow'!$F$25:$EG$25)-'Rent Roll'!#REF!,0)),
(MAX(-SUMIF('Monthly Cash Flow'!$F$2:$EG$2,'Commercial Lease'!BY$3,'Monthly Cash Flow'!$F$26:$EG$36)-'Rent Roll'!#REF!,0)))*'Rent Roll'!$T12)))),"-"),"-")</f>
        <v>-</v>
      </c>
      <c r="BZ46" s="227" t="str">
        <f>IF('Commercial Lease'!BZ$4='Rent Roll'!$U12,
IF(OR(AND(BZ$6&gt;'Rent Roll'!$K12,BZ$6&lt;='Rent Roll'!$L12),AND(BZ$6&gt;'Rent Roll'!$M26,BZ$6&lt;='Rent Roll'!$N26)),
IF('Rent Roll'!$S12='Data Validation'!$D$2,-SUMIF('Monthly Cash Flow'!$F$2:$EG$2,'Commercial Lease'!BZ$3,'Monthly Cash Flow'!$F$37:$EG$37)*'Rent Roll'!$T12,
IF('Rent Roll'!$S12='Data Validation'!$D$3,('Rent Roll'!$D12*'Rent Roll'!#REF!)+(MAX(-SUMIF($C$96:$C$98,'Data Validation'!$M$2,'Commercial Lease'!BZ$96:BZ$98)-'Rent Roll'!$V12,0)*'Rent Roll'!$T12),
IF('Rent Roll'!$S12='Data Validation'!$D$4,'Rent Roll'!$D12*'Rent Roll'!#REF!,
('Rent Roll'!$D12*'Rent Roll'!#REF!)+(SUM((MAX(--SUMIF($D$96:$D$98,'Data Validation'!$M$2,'Commercial Lease'!BZ$96:BZ$98)-'Rent Roll'!$V12,0)),
(MAX(-SUMIF('Monthly Cash Flow'!$F$2:$EG$2,'Commercial Lease'!BZ$3,'Monthly Cash Flow'!$F$25:$EG$25)-'Rent Roll'!#REF!,0)),
(MAX(-SUMIF('Monthly Cash Flow'!$F$2:$EG$2,'Commercial Lease'!BZ$3,'Monthly Cash Flow'!$F$26:$EG$36)-'Rent Roll'!#REF!,0)))*'Rent Roll'!$T12)))),"-"),"-")</f>
        <v>-</v>
      </c>
      <c r="CA46" s="227" t="str">
        <f>IF('Commercial Lease'!CA$4='Rent Roll'!$U12,
IF(OR(AND(CA$6&gt;'Rent Roll'!$K12,CA$6&lt;='Rent Roll'!$L12),AND(CA$6&gt;'Rent Roll'!$M26,CA$6&lt;='Rent Roll'!$N26)),
IF('Rent Roll'!$S12='Data Validation'!$D$2,-SUMIF('Monthly Cash Flow'!$F$2:$EG$2,'Commercial Lease'!CA$3,'Monthly Cash Flow'!$F$37:$EG$37)*'Rent Roll'!$T12,
IF('Rent Roll'!$S12='Data Validation'!$D$3,('Rent Roll'!$D12*'Rent Roll'!#REF!)+(MAX(-SUMIF($C$96:$C$98,'Data Validation'!$M$2,'Commercial Lease'!CA$96:CA$98)-'Rent Roll'!$V12,0)*'Rent Roll'!$T12),
IF('Rent Roll'!$S12='Data Validation'!$D$4,'Rent Roll'!$D12*'Rent Roll'!#REF!,
('Rent Roll'!$D12*'Rent Roll'!#REF!)+(SUM((MAX(--SUMIF($D$96:$D$98,'Data Validation'!$M$2,'Commercial Lease'!CA$96:CA$98)-'Rent Roll'!$V12,0)),
(MAX(-SUMIF('Monthly Cash Flow'!$F$2:$EG$2,'Commercial Lease'!CA$3,'Monthly Cash Flow'!$F$25:$EG$25)-'Rent Roll'!#REF!,0)),
(MAX(-SUMIF('Monthly Cash Flow'!$F$2:$EG$2,'Commercial Lease'!CA$3,'Monthly Cash Flow'!$F$26:$EG$36)-'Rent Roll'!#REF!,0)))*'Rent Roll'!$T12)))),"-"),"-")</f>
        <v>-</v>
      </c>
      <c r="CB46" s="227" t="str">
        <f>IF('Commercial Lease'!CB$4='Rent Roll'!$U12,
IF(OR(AND(CB$6&gt;'Rent Roll'!$K12,CB$6&lt;='Rent Roll'!$L12),AND(CB$6&gt;'Rent Roll'!$M26,CB$6&lt;='Rent Roll'!$N26)),
IF('Rent Roll'!$S12='Data Validation'!$D$2,-SUMIF('Monthly Cash Flow'!$F$2:$EG$2,'Commercial Lease'!CB$3,'Monthly Cash Flow'!$F$37:$EG$37)*'Rent Roll'!$T12,
IF('Rent Roll'!$S12='Data Validation'!$D$3,('Rent Roll'!$D12*'Rent Roll'!#REF!)+(MAX(-SUMIF($C$96:$C$98,'Data Validation'!$M$2,'Commercial Lease'!CB$96:CB$98)-'Rent Roll'!$V12,0)*'Rent Roll'!$T12),
IF('Rent Roll'!$S12='Data Validation'!$D$4,'Rent Roll'!$D12*'Rent Roll'!#REF!,
('Rent Roll'!$D12*'Rent Roll'!#REF!)+(SUM((MAX(--SUMIF($D$96:$D$98,'Data Validation'!$M$2,'Commercial Lease'!CB$96:CB$98)-'Rent Roll'!$V12,0)),
(MAX(-SUMIF('Monthly Cash Flow'!$F$2:$EG$2,'Commercial Lease'!CB$3,'Monthly Cash Flow'!$F$25:$EG$25)-'Rent Roll'!#REF!,0)),
(MAX(-SUMIF('Monthly Cash Flow'!$F$2:$EG$2,'Commercial Lease'!CB$3,'Monthly Cash Flow'!$F$26:$EG$36)-'Rent Roll'!#REF!,0)))*'Rent Roll'!$T12)))),"-"),"-")</f>
        <v>-</v>
      </c>
      <c r="CC46" s="227" t="str">
        <f>IF('Commercial Lease'!CC$4='Rent Roll'!$U12,
IF(OR(AND(CC$6&gt;'Rent Roll'!$K12,CC$6&lt;='Rent Roll'!$L12),AND(CC$6&gt;'Rent Roll'!$M26,CC$6&lt;='Rent Roll'!$N26)),
IF('Rent Roll'!$S12='Data Validation'!$D$2,-SUMIF('Monthly Cash Flow'!$F$2:$EG$2,'Commercial Lease'!CC$3,'Monthly Cash Flow'!$F$37:$EG$37)*'Rent Roll'!$T12,
IF('Rent Roll'!$S12='Data Validation'!$D$3,('Rent Roll'!$D12*'Rent Roll'!#REF!)+(MAX(-SUMIF($C$96:$C$98,'Data Validation'!$M$2,'Commercial Lease'!CC$96:CC$98)-'Rent Roll'!$V12,0)*'Rent Roll'!$T12),
IF('Rent Roll'!$S12='Data Validation'!$D$4,'Rent Roll'!$D12*'Rent Roll'!#REF!,
('Rent Roll'!$D12*'Rent Roll'!#REF!)+(SUM((MAX(--SUMIF($D$96:$D$98,'Data Validation'!$M$2,'Commercial Lease'!CC$96:CC$98)-'Rent Roll'!$V12,0)),
(MAX(-SUMIF('Monthly Cash Flow'!$F$2:$EG$2,'Commercial Lease'!CC$3,'Monthly Cash Flow'!$F$25:$EG$25)-'Rent Roll'!#REF!,0)),
(MAX(-SUMIF('Monthly Cash Flow'!$F$2:$EG$2,'Commercial Lease'!CC$3,'Monthly Cash Flow'!$F$26:$EG$36)-'Rent Roll'!#REF!,0)))*'Rent Roll'!$T12)))),"-"),"-")</f>
        <v>-</v>
      </c>
      <c r="CD46" s="227" t="str">
        <f>IF('Commercial Lease'!CD$4='Rent Roll'!$U12,
IF(OR(AND(CD$6&gt;'Rent Roll'!$K12,CD$6&lt;='Rent Roll'!$L12),AND(CD$6&gt;'Rent Roll'!$M26,CD$6&lt;='Rent Roll'!$N26)),
IF('Rent Roll'!$S12='Data Validation'!$D$2,-SUMIF('Monthly Cash Flow'!$F$2:$EG$2,'Commercial Lease'!CD$3,'Monthly Cash Flow'!$F$37:$EG$37)*'Rent Roll'!$T12,
IF('Rent Roll'!$S12='Data Validation'!$D$3,('Rent Roll'!$D12*'Rent Roll'!#REF!)+(MAX(-SUMIF($C$96:$C$98,'Data Validation'!$M$2,'Commercial Lease'!CD$96:CD$98)-'Rent Roll'!$V12,0)*'Rent Roll'!$T12),
IF('Rent Roll'!$S12='Data Validation'!$D$4,'Rent Roll'!$D12*'Rent Roll'!#REF!,
('Rent Roll'!$D12*'Rent Roll'!#REF!)+(SUM((MAX(--SUMIF($D$96:$D$98,'Data Validation'!$M$2,'Commercial Lease'!CD$96:CD$98)-'Rent Roll'!$V12,0)),
(MAX(-SUMIF('Monthly Cash Flow'!$F$2:$EG$2,'Commercial Lease'!CD$3,'Monthly Cash Flow'!$F$25:$EG$25)-'Rent Roll'!#REF!,0)),
(MAX(-SUMIF('Monthly Cash Flow'!$F$2:$EG$2,'Commercial Lease'!CD$3,'Monthly Cash Flow'!$F$26:$EG$36)-'Rent Roll'!#REF!,0)))*'Rent Roll'!$T12)))),"-"),"-")</f>
        <v>-</v>
      </c>
      <c r="CE46" s="227" t="str">
        <f>IF('Commercial Lease'!CE$4='Rent Roll'!$U12,
IF(OR(AND(CE$6&gt;'Rent Roll'!$K12,CE$6&lt;='Rent Roll'!$L12),AND(CE$6&gt;'Rent Roll'!$M26,CE$6&lt;='Rent Roll'!$N26)),
IF('Rent Roll'!$S12='Data Validation'!$D$2,-SUMIF('Monthly Cash Flow'!$F$2:$EG$2,'Commercial Lease'!CE$3,'Monthly Cash Flow'!$F$37:$EG$37)*'Rent Roll'!$T12,
IF('Rent Roll'!$S12='Data Validation'!$D$3,('Rent Roll'!$D12*'Rent Roll'!#REF!)+(MAX(-SUMIF($C$96:$C$98,'Data Validation'!$M$2,'Commercial Lease'!CE$96:CE$98)-'Rent Roll'!$V12,0)*'Rent Roll'!$T12),
IF('Rent Roll'!$S12='Data Validation'!$D$4,'Rent Roll'!$D12*'Rent Roll'!#REF!,
('Rent Roll'!$D12*'Rent Roll'!#REF!)+(SUM((MAX(--SUMIF($D$96:$D$98,'Data Validation'!$M$2,'Commercial Lease'!CE$96:CE$98)-'Rent Roll'!$V12,0)),
(MAX(-SUMIF('Monthly Cash Flow'!$F$2:$EG$2,'Commercial Lease'!CE$3,'Monthly Cash Flow'!$F$25:$EG$25)-'Rent Roll'!#REF!,0)),
(MAX(-SUMIF('Monthly Cash Flow'!$F$2:$EG$2,'Commercial Lease'!CE$3,'Monthly Cash Flow'!$F$26:$EG$36)-'Rent Roll'!#REF!,0)))*'Rent Roll'!$T12)))),"-"),"-")</f>
        <v>-</v>
      </c>
      <c r="CF46" s="227" t="str">
        <f>IF('Commercial Lease'!CF$4='Rent Roll'!$U12,
IF(OR(AND(CF$6&gt;'Rent Roll'!$K12,CF$6&lt;='Rent Roll'!$L12),AND(CF$6&gt;'Rent Roll'!$M26,CF$6&lt;='Rent Roll'!$N26)),
IF('Rent Roll'!$S12='Data Validation'!$D$2,-SUMIF('Monthly Cash Flow'!$F$2:$EG$2,'Commercial Lease'!CF$3,'Monthly Cash Flow'!$F$37:$EG$37)*'Rent Roll'!$T12,
IF('Rent Roll'!$S12='Data Validation'!$D$3,('Rent Roll'!$D12*'Rent Roll'!#REF!)+(MAX(-SUMIF($C$96:$C$98,'Data Validation'!$M$2,'Commercial Lease'!CF$96:CF$98)-'Rent Roll'!$V12,0)*'Rent Roll'!$T12),
IF('Rent Roll'!$S12='Data Validation'!$D$4,'Rent Roll'!$D12*'Rent Roll'!#REF!,
('Rent Roll'!$D12*'Rent Roll'!#REF!)+(SUM((MAX(--SUMIF($D$96:$D$98,'Data Validation'!$M$2,'Commercial Lease'!CF$96:CF$98)-'Rent Roll'!$V12,0)),
(MAX(-SUMIF('Monthly Cash Flow'!$F$2:$EG$2,'Commercial Lease'!CF$3,'Monthly Cash Flow'!$F$25:$EG$25)-'Rent Roll'!#REF!,0)),
(MAX(-SUMIF('Monthly Cash Flow'!$F$2:$EG$2,'Commercial Lease'!CF$3,'Monthly Cash Flow'!$F$26:$EG$36)-'Rent Roll'!#REF!,0)))*'Rent Roll'!$T12)))),"-"),"-")</f>
        <v>-</v>
      </c>
      <c r="CG46" s="227" t="str">
        <f>IF('Commercial Lease'!CG$4='Rent Roll'!$U12,
IF(OR(AND(CG$6&gt;'Rent Roll'!$K12,CG$6&lt;='Rent Roll'!$L12),AND(CG$6&gt;'Rent Roll'!$M26,CG$6&lt;='Rent Roll'!$N26)),
IF('Rent Roll'!$S12='Data Validation'!$D$2,-SUMIF('Monthly Cash Flow'!$F$2:$EG$2,'Commercial Lease'!CG$3,'Monthly Cash Flow'!$F$37:$EG$37)*'Rent Roll'!$T12,
IF('Rent Roll'!$S12='Data Validation'!$D$3,('Rent Roll'!$D12*'Rent Roll'!#REF!)+(MAX(-SUMIF($C$96:$C$98,'Data Validation'!$M$2,'Commercial Lease'!CG$96:CG$98)-'Rent Roll'!$V12,0)*'Rent Roll'!$T12),
IF('Rent Roll'!$S12='Data Validation'!$D$4,'Rent Roll'!$D12*'Rent Roll'!#REF!,
('Rent Roll'!$D12*'Rent Roll'!#REF!)+(SUM((MAX(--SUMIF($D$96:$D$98,'Data Validation'!$M$2,'Commercial Lease'!CG$96:CG$98)-'Rent Roll'!$V12,0)),
(MAX(-SUMIF('Monthly Cash Flow'!$F$2:$EG$2,'Commercial Lease'!CG$3,'Monthly Cash Flow'!$F$25:$EG$25)-'Rent Roll'!#REF!,0)),
(MAX(-SUMIF('Monthly Cash Flow'!$F$2:$EG$2,'Commercial Lease'!CG$3,'Monthly Cash Flow'!$F$26:$EG$36)-'Rent Roll'!#REF!,0)))*'Rent Roll'!$T12)))),"-"),"-")</f>
        <v>-</v>
      </c>
      <c r="CH46" s="227" t="str">
        <f>IF('Commercial Lease'!CH$4='Rent Roll'!$U12,
IF(OR(AND(CH$6&gt;'Rent Roll'!$K12,CH$6&lt;='Rent Roll'!$L12),AND(CH$6&gt;'Rent Roll'!$M26,CH$6&lt;='Rent Roll'!$N26)),
IF('Rent Roll'!$S12='Data Validation'!$D$2,-SUMIF('Monthly Cash Flow'!$F$2:$EG$2,'Commercial Lease'!CH$3,'Monthly Cash Flow'!$F$37:$EG$37)*'Rent Roll'!$T12,
IF('Rent Roll'!$S12='Data Validation'!$D$3,('Rent Roll'!$D12*'Rent Roll'!#REF!)+(MAX(-SUMIF($C$96:$C$98,'Data Validation'!$M$2,'Commercial Lease'!CH$96:CH$98)-'Rent Roll'!$V12,0)*'Rent Roll'!$T12),
IF('Rent Roll'!$S12='Data Validation'!$D$4,'Rent Roll'!$D12*'Rent Roll'!#REF!,
('Rent Roll'!$D12*'Rent Roll'!#REF!)+(SUM((MAX(--SUMIF($D$96:$D$98,'Data Validation'!$M$2,'Commercial Lease'!CH$96:CH$98)-'Rent Roll'!$V12,0)),
(MAX(-SUMIF('Monthly Cash Flow'!$F$2:$EG$2,'Commercial Lease'!CH$3,'Monthly Cash Flow'!$F$25:$EG$25)-'Rent Roll'!#REF!,0)),
(MAX(-SUMIF('Monthly Cash Flow'!$F$2:$EG$2,'Commercial Lease'!CH$3,'Monthly Cash Flow'!$F$26:$EG$36)-'Rent Roll'!#REF!,0)))*'Rent Roll'!$T12)))),"-"),"-")</f>
        <v>-</v>
      </c>
      <c r="CI46" s="227" t="str">
        <f>IF('Commercial Lease'!CI$4='Rent Roll'!$U12,
IF(OR(AND(CI$6&gt;'Rent Roll'!$K12,CI$6&lt;='Rent Roll'!$L12),AND(CI$6&gt;'Rent Roll'!$M26,CI$6&lt;='Rent Roll'!$N26)),
IF('Rent Roll'!$S12='Data Validation'!$D$2,-SUMIF('Monthly Cash Flow'!$F$2:$EG$2,'Commercial Lease'!CI$3,'Monthly Cash Flow'!$F$37:$EG$37)*'Rent Roll'!$T12,
IF('Rent Roll'!$S12='Data Validation'!$D$3,('Rent Roll'!$D12*'Rent Roll'!#REF!)+(MAX(-SUMIF($C$96:$C$98,'Data Validation'!$M$2,'Commercial Lease'!CI$96:CI$98)-'Rent Roll'!$V12,0)*'Rent Roll'!$T12),
IF('Rent Roll'!$S12='Data Validation'!$D$4,'Rent Roll'!$D12*'Rent Roll'!#REF!,
('Rent Roll'!$D12*'Rent Roll'!#REF!)+(SUM((MAX(--SUMIF($D$96:$D$98,'Data Validation'!$M$2,'Commercial Lease'!CI$96:CI$98)-'Rent Roll'!$V12,0)),
(MAX(-SUMIF('Monthly Cash Flow'!$F$2:$EG$2,'Commercial Lease'!CI$3,'Monthly Cash Flow'!$F$25:$EG$25)-'Rent Roll'!#REF!,0)),
(MAX(-SUMIF('Monthly Cash Flow'!$F$2:$EG$2,'Commercial Lease'!CI$3,'Monthly Cash Flow'!$F$26:$EG$36)-'Rent Roll'!#REF!,0)))*'Rent Roll'!$T12)))),"-"),"-")</f>
        <v>-</v>
      </c>
      <c r="CJ46" s="227" t="str">
        <f>IF('Commercial Lease'!CJ$4='Rent Roll'!$U12,
IF(OR(AND(CJ$6&gt;'Rent Roll'!$K12,CJ$6&lt;='Rent Roll'!$L12),AND(CJ$6&gt;'Rent Roll'!$M26,CJ$6&lt;='Rent Roll'!$N26)),
IF('Rent Roll'!$S12='Data Validation'!$D$2,-SUMIF('Monthly Cash Flow'!$F$2:$EG$2,'Commercial Lease'!CJ$3,'Monthly Cash Flow'!$F$37:$EG$37)*'Rent Roll'!$T12,
IF('Rent Roll'!$S12='Data Validation'!$D$3,('Rent Roll'!$D12*'Rent Roll'!#REF!)+(MAX(-SUMIF($C$96:$C$98,'Data Validation'!$M$2,'Commercial Lease'!CJ$96:CJ$98)-'Rent Roll'!$V12,0)*'Rent Roll'!$T12),
IF('Rent Roll'!$S12='Data Validation'!$D$4,'Rent Roll'!$D12*'Rent Roll'!#REF!,
('Rent Roll'!$D12*'Rent Roll'!#REF!)+(SUM((MAX(--SUMIF($D$96:$D$98,'Data Validation'!$M$2,'Commercial Lease'!CJ$96:CJ$98)-'Rent Roll'!$V12,0)),
(MAX(-SUMIF('Monthly Cash Flow'!$F$2:$EG$2,'Commercial Lease'!CJ$3,'Monthly Cash Flow'!$F$25:$EG$25)-'Rent Roll'!#REF!,0)),
(MAX(-SUMIF('Monthly Cash Flow'!$F$2:$EG$2,'Commercial Lease'!CJ$3,'Monthly Cash Flow'!$F$26:$EG$36)-'Rent Roll'!#REF!,0)))*'Rent Roll'!$T12)))),"-"),"-")</f>
        <v>-</v>
      </c>
      <c r="CK46" s="227" t="str">
        <f>IF('Commercial Lease'!CK$4='Rent Roll'!$U12,
IF(OR(AND(CK$6&gt;'Rent Roll'!$K12,CK$6&lt;='Rent Roll'!$L12),AND(CK$6&gt;'Rent Roll'!$M26,CK$6&lt;='Rent Roll'!$N26)),
IF('Rent Roll'!$S12='Data Validation'!$D$2,-SUMIF('Monthly Cash Flow'!$F$2:$EG$2,'Commercial Lease'!CK$3,'Monthly Cash Flow'!$F$37:$EG$37)*'Rent Roll'!$T12,
IF('Rent Roll'!$S12='Data Validation'!$D$3,('Rent Roll'!$D12*'Rent Roll'!#REF!)+(MAX(-SUMIF($C$96:$C$98,'Data Validation'!$M$2,'Commercial Lease'!CK$96:CK$98)-'Rent Roll'!$V12,0)*'Rent Roll'!$T12),
IF('Rent Roll'!$S12='Data Validation'!$D$4,'Rent Roll'!$D12*'Rent Roll'!#REF!,
('Rent Roll'!$D12*'Rent Roll'!#REF!)+(SUM((MAX(--SUMIF($D$96:$D$98,'Data Validation'!$M$2,'Commercial Lease'!CK$96:CK$98)-'Rent Roll'!$V12,0)),
(MAX(-SUMIF('Monthly Cash Flow'!$F$2:$EG$2,'Commercial Lease'!CK$3,'Monthly Cash Flow'!$F$25:$EG$25)-'Rent Roll'!#REF!,0)),
(MAX(-SUMIF('Monthly Cash Flow'!$F$2:$EG$2,'Commercial Lease'!CK$3,'Monthly Cash Flow'!$F$26:$EG$36)-'Rent Roll'!#REF!,0)))*'Rent Roll'!$T12)))),"-"),"-")</f>
        <v>-</v>
      </c>
      <c r="CL46" s="227" t="str">
        <f>IF('Commercial Lease'!CL$4='Rent Roll'!$U12,
IF(OR(AND(CL$6&gt;'Rent Roll'!$K12,CL$6&lt;='Rent Roll'!$L12),AND(CL$6&gt;'Rent Roll'!$M26,CL$6&lt;='Rent Roll'!$N26)),
IF('Rent Roll'!$S12='Data Validation'!$D$2,-SUMIF('Monthly Cash Flow'!$F$2:$EG$2,'Commercial Lease'!CL$3,'Monthly Cash Flow'!$F$37:$EG$37)*'Rent Roll'!$T12,
IF('Rent Roll'!$S12='Data Validation'!$D$3,('Rent Roll'!$D12*'Rent Roll'!#REF!)+(MAX(-SUMIF($C$96:$C$98,'Data Validation'!$M$2,'Commercial Lease'!CL$96:CL$98)-'Rent Roll'!$V12,0)*'Rent Roll'!$T12),
IF('Rent Roll'!$S12='Data Validation'!$D$4,'Rent Roll'!$D12*'Rent Roll'!#REF!,
('Rent Roll'!$D12*'Rent Roll'!#REF!)+(SUM((MAX(--SUMIF($D$96:$D$98,'Data Validation'!$M$2,'Commercial Lease'!CL$96:CL$98)-'Rent Roll'!$V12,0)),
(MAX(-SUMIF('Monthly Cash Flow'!$F$2:$EG$2,'Commercial Lease'!CL$3,'Monthly Cash Flow'!$F$25:$EG$25)-'Rent Roll'!#REF!,0)),
(MAX(-SUMIF('Monthly Cash Flow'!$F$2:$EG$2,'Commercial Lease'!CL$3,'Monthly Cash Flow'!$F$26:$EG$36)-'Rent Roll'!#REF!,0)))*'Rent Roll'!$T12)))),"-"),"-")</f>
        <v>-</v>
      </c>
      <c r="CM46" s="227" t="str">
        <f>IF('Commercial Lease'!CM$4='Rent Roll'!$U12,
IF(OR(AND(CM$6&gt;'Rent Roll'!$K12,CM$6&lt;='Rent Roll'!$L12),AND(CM$6&gt;'Rent Roll'!$M26,CM$6&lt;='Rent Roll'!$N26)),
IF('Rent Roll'!$S12='Data Validation'!$D$2,-SUMIF('Monthly Cash Flow'!$F$2:$EG$2,'Commercial Lease'!CM$3,'Monthly Cash Flow'!$F$37:$EG$37)*'Rent Roll'!$T12,
IF('Rent Roll'!$S12='Data Validation'!$D$3,('Rent Roll'!$D12*'Rent Roll'!#REF!)+(MAX(-SUMIF($C$96:$C$98,'Data Validation'!$M$2,'Commercial Lease'!CM$96:CM$98)-'Rent Roll'!$V12,0)*'Rent Roll'!$T12),
IF('Rent Roll'!$S12='Data Validation'!$D$4,'Rent Roll'!$D12*'Rent Roll'!#REF!,
('Rent Roll'!$D12*'Rent Roll'!#REF!)+(SUM((MAX(--SUMIF($D$96:$D$98,'Data Validation'!$M$2,'Commercial Lease'!CM$96:CM$98)-'Rent Roll'!$V12,0)),
(MAX(-SUMIF('Monthly Cash Flow'!$F$2:$EG$2,'Commercial Lease'!CM$3,'Monthly Cash Flow'!$F$25:$EG$25)-'Rent Roll'!#REF!,0)),
(MAX(-SUMIF('Monthly Cash Flow'!$F$2:$EG$2,'Commercial Lease'!CM$3,'Monthly Cash Flow'!$F$26:$EG$36)-'Rent Roll'!#REF!,0)))*'Rent Roll'!$T12)))),"-"),"-")</f>
        <v>-</v>
      </c>
      <c r="CN46" s="227" t="str">
        <f>IF('Commercial Lease'!CN$4='Rent Roll'!$U12,
IF(OR(AND(CN$6&gt;'Rent Roll'!$K12,CN$6&lt;='Rent Roll'!$L12),AND(CN$6&gt;'Rent Roll'!$M26,CN$6&lt;='Rent Roll'!$N26)),
IF('Rent Roll'!$S12='Data Validation'!$D$2,-SUMIF('Monthly Cash Flow'!$F$2:$EG$2,'Commercial Lease'!CN$3,'Monthly Cash Flow'!$F$37:$EG$37)*'Rent Roll'!$T12,
IF('Rent Roll'!$S12='Data Validation'!$D$3,('Rent Roll'!$D12*'Rent Roll'!#REF!)+(MAX(-SUMIF($C$96:$C$98,'Data Validation'!$M$2,'Commercial Lease'!CN$96:CN$98)-'Rent Roll'!$V12,0)*'Rent Roll'!$T12),
IF('Rent Roll'!$S12='Data Validation'!$D$4,'Rent Roll'!$D12*'Rent Roll'!#REF!,
('Rent Roll'!$D12*'Rent Roll'!#REF!)+(SUM((MAX(--SUMIF($D$96:$D$98,'Data Validation'!$M$2,'Commercial Lease'!CN$96:CN$98)-'Rent Roll'!$V12,0)),
(MAX(-SUMIF('Monthly Cash Flow'!$F$2:$EG$2,'Commercial Lease'!CN$3,'Monthly Cash Flow'!$F$25:$EG$25)-'Rent Roll'!#REF!,0)),
(MAX(-SUMIF('Monthly Cash Flow'!$F$2:$EG$2,'Commercial Lease'!CN$3,'Monthly Cash Flow'!$F$26:$EG$36)-'Rent Roll'!#REF!,0)))*'Rent Roll'!$T12)))),"-"),"-")</f>
        <v>-</v>
      </c>
      <c r="CO46" s="227" t="str">
        <f>IF('Commercial Lease'!CO$4='Rent Roll'!$U12,
IF(OR(AND(CO$6&gt;'Rent Roll'!$K12,CO$6&lt;='Rent Roll'!$L12),AND(CO$6&gt;'Rent Roll'!$M26,CO$6&lt;='Rent Roll'!$N26)),
IF('Rent Roll'!$S12='Data Validation'!$D$2,-SUMIF('Monthly Cash Flow'!$F$2:$EG$2,'Commercial Lease'!CO$3,'Monthly Cash Flow'!$F$37:$EG$37)*'Rent Roll'!$T12,
IF('Rent Roll'!$S12='Data Validation'!$D$3,('Rent Roll'!$D12*'Rent Roll'!#REF!)+(MAX(-SUMIF($C$96:$C$98,'Data Validation'!$M$2,'Commercial Lease'!CO$96:CO$98)-'Rent Roll'!$V12,0)*'Rent Roll'!$T12),
IF('Rent Roll'!$S12='Data Validation'!$D$4,'Rent Roll'!$D12*'Rent Roll'!#REF!,
('Rent Roll'!$D12*'Rent Roll'!#REF!)+(SUM((MAX(--SUMIF($D$96:$D$98,'Data Validation'!$M$2,'Commercial Lease'!CO$96:CO$98)-'Rent Roll'!$V12,0)),
(MAX(-SUMIF('Monthly Cash Flow'!$F$2:$EG$2,'Commercial Lease'!CO$3,'Monthly Cash Flow'!$F$25:$EG$25)-'Rent Roll'!#REF!,0)),
(MAX(-SUMIF('Monthly Cash Flow'!$F$2:$EG$2,'Commercial Lease'!CO$3,'Monthly Cash Flow'!$F$26:$EG$36)-'Rent Roll'!#REF!,0)))*'Rent Roll'!$T12)))),"-"),"-")</f>
        <v>-</v>
      </c>
      <c r="CP46" s="227" t="str">
        <f>IF('Commercial Lease'!CP$4='Rent Roll'!$U12,
IF(OR(AND(CP$6&gt;'Rent Roll'!$K12,CP$6&lt;='Rent Roll'!$L12),AND(CP$6&gt;'Rent Roll'!$M26,CP$6&lt;='Rent Roll'!$N26)),
IF('Rent Roll'!$S12='Data Validation'!$D$2,-SUMIF('Monthly Cash Flow'!$F$2:$EG$2,'Commercial Lease'!CP$3,'Monthly Cash Flow'!$F$37:$EG$37)*'Rent Roll'!$T12,
IF('Rent Roll'!$S12='Data Validation'!$D$3,('Rent Roll'!$D12*'Rent Roll'!#REF!)+(MAX(-SUMIF($C$96:$C$98,'Data Validation'!$M$2,'Commercial Lease'!CP$96:CP$98)-'Rent Roll'!$V12,0)*'Rent Roll'!$T12),
IF('Rent Roll'!$S12='Data Validation'!$D$4,'Rent Roll'!$D12*'Rent Roll'!#REF!,
('Rent Roll'!$D12*'Rent Roll'!#REF!)+(SUM((MAX(--SUMIF($D$96:$D$98,'Data Validation'!$M$2,'Commercial Lease'!CP$96:CP$98)-'Rent Roll'!$V12,0)),
(MAX(-SUMIF('Monthly Cash Flow'!$F$2:$EG$2,'Commercial Lease'!CP$3,'Monthly Cash Flow'!$F$25:$EG$25)-'Rent Roll'!#REF!,0)),
(MAX(-SUMIF('Monthly Cash Flow'!$F$2:$EG$2,'Commercial Lease'!CP$3,'Monthly Cash Flow'!$F$26:$EG$36)-'Rent Roll'!#REF!,0)))*'Rent Roll'!$T12)))),"-"),"-")</f>
        <v>-</v>
      </c>
      <c r="CQ46" s="227" t="str">
        <f>IF('Commercial Lease'!CQ$4='Rent Roll'!$U12,
IF(OR(AND(CQ$6&gt;'Rent Roll'!$K12,CQ$6&lt;='Rent Roll'!$L12),AND(CQ$6&gt;'Rent Roll'!$M26,CQ$6&lt;='Rent Roll'!$N26)),
IF('Rent Roll'!$S12='Data Validation'!$D$2,-SUMIF('Monthly Cash Flow'!$F$2:$EG$2,'Commercial Lease'!CQ$3,'Monthly Cash Flow'!$F$37:$EG$37)*'Rent Roll'!$T12,
IF('Rent Roll'!$S12='Data Validation'!$D$3,('Rent Roll'!$D12*'Rent Roll'!#REF!)+(MAX(-SUMIF($C$96:$C$98,'Data Validation'!$M$2,'Commercial Lease'!CQ$96:CQ$98)-'Rent Roll'!$V12,0)*'Rent Roll'!$T12),
IF('Rent Roll'!$S12='Data Validation'!$D$4,'Rent Roll'!$D12*'Rent Roll'!#REF!,
('Rent Roll'!$D12*'Rent Roll'!#REF!)+(SUM((MAX(--SUMIF($D$96:$D$98,'Data Validation'!$M$2,'Commercial Lease'!CQ$96:CQ$98)-'Rent Roll'!$V12,0)),
(MAX(-SUMIF('Monthly Cash Flow'!$F$2:$EG$2,'Commercial Lease'!CQ$3,'Monthly Cash Flow'!$F$25:$EG$25)-'Rent Roll'!#REF!,0)),
(MAX(-SUMIF('Monthly Cash Flow'!$F$2:$EG$2,'Commercial Lease'!CQ$3,'Monthly Cash Flow'!$F$26:$EG$36)-'Rent Roll'!#REF!,0)))*'Rent Roll'!$T12)))),"-"),"-")</f>
        <v>-</v>
      </c>
      <c r="CR46" s="227" t="str">
        <f>IF('Commercial Lease'!CR$4='Rent Roll'!$U12,
IF(OR(AND(CR$6&gt;'Rent Roll'!$K12,CR$6&lt;='Rent Roll'!$L12),AND(CR$6&gt;'Rent Roll'!$M26,CR$6&lt;='Rent Roll'!$N26)),
IF('Rent Roll'!$S12='Data Validation'!$D$2,-SUMIF('Monthly Cash Flow'!$F$2:$EG$2,'Commercial Lease'!CR$3,'Monthly Cash Flow'!$F$37:$EG$37)*'Rent Roll'!$T12,
IF('Rent Roll'!$S12='Data Validation'!$D$3,('Rent Roll'!$D12*'Rent Roll'!#REF!)+(MAX(-SUMIF($C$96:$C$98,'Data Validation'!$M$2,'Commercial Lease'!CR$96:CR$98)-'Rent Roll'!$V12,0)*'Rent Roll'!$T12),
IF('Rent Roll'!$S12='Data Validation'!$D$4,'Rent Roll'!$D12*'Rent Roll'!#REF!,
('Rent Roll'!$D12*'Rent Roll'!#REF!)+(SUM((MAX(--SUMIF($D$96:$D$98,'Data Validation'!$M$2,'Commercial Lease'!CR$96:CR$98)-'Rent Roll'!$V12,0)),
(MAX(-SUMIF('Monthly Cash Flow'!$F$2:$EG$2,'Commercial Lease'!CR$3,'Monthly Cash Flow'!$F$25:$EG$25)-'Rent Roll'!#REF!,0)),
(MAX(-SUMIF('Monthly Cash Flow'!$F$2:$EG$2,'Commercial Lease'!CR$3,'Monthly Cash Flow'!$F$26:$EG$36)-'Rent Roll'!#REF!,0)))*'Rent Roll'!$T12)))),"-"),"-")</f>
        <v>-</v>
      </c>
      <c r="CS46" s="227" t="str">
        <f>IF('Commercial Lease'!CS$4='Rent Roll'!$U12,
IF(OR(AND(CS$6&gt;'Rent Roll'!$K12,CS$6&lt;='Rent Roll'!$L12),AND(CS$6&gt;'Rent Roll'!$M26,CS$6&lt;='Rent Roll'!$N26)),
IF('Rent Roll'!$S12='Data Validation'!$D$2,-SUMIF('Monthly Cash Flow'!$F$2:$EG$2,'Commercial Lease'!CS$3,'Monthly Cash Flow'!$F$37:$EG$37)*'Rent Roll'!$T12,
IF('Rent Roll'!$S12='Data Validation'!$D$3,('Rent Roll'!$D12*'Rent Roll'!#REF!)+(MAX(-SUMIF($C$96:$C$98,'Data Validation'!$M$2,'Commercial Lease'!CS$96:CS$98)-'Rent Roll'!$V12,0)*'Rent Roll'!$T12),
IF('Rent Roll'!$S12='Data Validation'!$D$4,'Rent Roll'!$D12*'Rent Roll'!#REF!,
('Rent Roll'!$D12*'Rent Roll'!#REF!)+(SUM((MAX(--SUMIF($D$96:$D$98,'Data Validation'!$M$2,'Commercial Lease'!CS$96:CS$98)-'Rent Roll'!$V12,0)),
(MAX(-SUMIF('Monthly Cash Flow'!$F$2:$EG$2,'Commercial Lease'!CS$3,'Monthly Cash Flow'!$F$25:$EG$25)-'Rent Roll'!#REF!,0)),
(MAX(-SUMIF('Monthly Cash Flow'!$F$2:$EG$2,'Commercial Lease'!CS$3,'Monthly Cash Flow'!$F$26:$EG$36)-'Rent Roll'!#REF!,0)))*'Rent Roll'!$T12)))),"-"),"-")</f>
        <v>-</v>
      </c>
      <c r="CT46" s="227" t="str">
        <f>IF('Commercial Lease'!CT$4='Rent Roll'!$U12,
IF(OR(AND(CT$6&gt;'Rent Roll'!$K12,CT$6&lt;='Rent Roll'!$L12),AND(CT$6&gt;'Rent Roll'!$M26,CT$6&lt;='Rent Roll'!$N26)),
IF('Rent Roll'!$S12='Data Validation'!$D$2,-SUMIF('Monthly Cash Flow'!$F$2:$EG$2,'Commercial Lease'!CT$3,'Monthly Cash Flow'!$F$37:$EG$37)*'Rent Roll'!$T12,
IF('Rent Roll'!$S12='Data Validation'!$D$3,('Rent Roll'!$D12*'Rent Roll'!#REF!)+(MAX(-SUMIF($C$96:$C$98,'Data Validation'!$M$2,'Commercial Lease'!CT$96:CT$98)-'Rent Roll'!$V12,0)*'Rent Roll'!$T12),
IF('Rent Roll'!$S12='Data Validation'!$D$4,'Rent Roll'!$D12*'Rent Roll'!#REF!,
('Rent Roll'!$D12*'Rent Roll'!#REF!)+(SUM((MAX(--SUMIF($D$96:$D$98,'Data Validation'!$M$2,'Commercial Lease'!CT$96:CT$98)-'Rent Roll'!$V12,0)),
(MAX(-SUMIF('Monthly Cash Flow'!$F$2:$EG$2,'Commercial Lease'!CT$3,'Monthly Cash Flow'!$F$25:$EG$25)-'Rent Roll'!#REF!,0)),
(MAX(-SUMIF('Monthly Cash Flow'!$F$2:$EG$2,'Commercial Lease'!CT$3,'Monthly Cash Flow'!$F$26:$EG$36)-'Rent Roll'!#REF!,0)))*'Rent Roll'!$T12)))),"-"),"-")</f>
        <v>-</v>
      </c>
      <c r="CU46" s="227" t="str">
        <f>IF('Commercial Lease'!CU$4='Rent Roll'!$U12,
IF(OR(AND(CU$6&gt;'Rent Roll'!$K12,CU$6&lt;='Rent Roll'!$L12),AND(CU$6&gt;'Rent Roll'!$M26,CU$6&lt;='Rent Roll'!$N26)),
IF('Rent Roll'!$S12='Data Validation'!$D$2,-SUMIF('Monthly Cash Flow'!$F$2:$EG$2,'Commercial Lease'!CU$3,'Monthly Cash Flow'!$F$37:$EG$37)*'Rent Roll'!$T12,
IF('Rent Roll'!$S12='Data Validation'!$D$3,('Rent Roll'!$D12*'Rent Roll'!#REF!)+(MAX(-SUMIF($C$96:$C$98,'Data Validation'!$M$2,'Commercial Lease'!CU$96:CU$98)-'Rent Roll'!$V12,0)*'Rent Roll'!$T12),
IF('Rent Roll'!$S12='Data Validation'!$D$4,'Rent Roll'!$D12*'Rent Roll'!#REF!,
('Rent Roll'!$D12*'Rent Roll'!#REF!)+(SUM((MAX(--SUMIF($D$96:$D$98,'Data Validation'!$M$2,'Commercial Lease'!CU$96:CU$98)-'Rent Roll'!$V12,0)),
(MAX(-SUMIF('Monthly Cash Flow'!$F$2:$EG$2,'Commercial Lease'!CU$3,'Monthly Cash Flow'!$F$25:$EG$25)-'Rent Roll'!#REF!,0)),
(MAX(-SUMIF('Monthly Cash Flow'!$F$2:$EG$2,'Commercial Lease'!CU$3,'Monthly Cash Flow'!$F$26:$EG$36)-'Rent Roll'!#REF!,0)))*'Rent Roll'!$T12)))),"-"),"-")</f>
        <v>-</v>
      </c>
      <c r="CV46" s="227" t="str">
        <f>IF('Commercial Lease'!CV$4='Rent Roll'!$U12,
IF(OR(AND(CV$6&gt;'Rent Roll'!$K12,CV$6&lt;='Rent Roll'!$L12),AND(CV$6&gt;'Rent Roll'!$M26,CV$6&lt;='Rent Roll'!$N26)),
IF('Rent Roll'!$S12='Data Validation'!$D$2,-SUMIF('Monthly Cash Flow'!$F$2:$EG$2,'Commercial Lease'!CV$3,'Monthly Cash Flow'!$F$37:$EG$37)*'Rent Roll'!$T12,
IF('Rent Roll'!$S12='Data Validation'!$D$3,('Rent Roll'!$D12*'Rent Roll'!#REF!)+(MAX(-SUMIF($C$96:$C$98,'Data Validation'!$M$2,'Commercial Lease'!CV$96:CV$98)-'Rent Roll'!$V12,0)*'Rent Roll'!$T12),
IF('Rent Roll'!$S12='Data Validation'!$D$4,'Rent Roll'!$D12*'Rent Roll'!#REF!,
('Rent Roll'!$D12*'Rent Roll'!#REF!)+(SUM((MAX(--SUMIF($D$96:$D$98,'Data Validation'!$M$2,'Commercial Lease'!CV$96:CV$98)-'Rent Roll'!$V12,0)),
(MAX(-SUMIF('Monthly Cash Flow'!$F$2:$EG$2,'Commercial Lease'!CV$3,'Monthly Cash Flow'!$F$25:$EG$25)-'Rent Roll'!#REF!,0)),
(MAX(-SUMIF('Monthly Cash Flow'!$F$2:$EG$2,'Commercial Lease'!CV$3,'Monthly Cash Flow'!$F$26:$EG$36)-'Rent Roll'!#REF!,0)))*'Rent Roll'!$T12)))),"-"),"-")</f>
        <v>-</v>
      </c>
      <c r="CW46" s="227" t="str">
        <f>IF('Commercial Lease'!CW$4='Rent Roll'!$U12,
IF(OR(AND(CW$6&gt;'Rent Roll'!$K12,CW$6&lt;='Rent Roll'!$L12),AND(CW$6&gt;'Rent Roll'!$M26,CW$6&lt;='Rent Roll'!$N26)),
IF('Rent Roll'!$S12='Data Validation'!$D$2,-SUMIF('Monthly Cash Flow'!$F$2:$EG$2,'Commercial Lease'!CW$3,'Monthly Cash Flow'!$F$37:$EG$37)*'Rent Roll'!$T12,
IF('Rent Roll'!$S12='Data Validation'!$D$3,('Rent Roll'!$D12*'Rent Roll'!#REF!)+(MAX(-SUMIF($C$96:$C$98,'Data Validation'!$M$2,'Commercial Lease'!CW$96:CW$98)-'Rent Roll'!$V12,0)*'Rent Roll'!$T12),
IF('Rent Roll'!$S12='Data Validation'!$D$4,'Rent Roll'!$D12*'Rent Roll'!#REF!,
('Rent Roll'!$D12*'Rent Roll'!#REF!)+(SUM((MAX(--SUMIF($D$96:$D$98,'Data Validation'!$M$2,'Commercial Lease'!CW$96:CW$98)-'Rent Roll'!$V12,0)),
(MAX(-SUMIF('Monthly Cash Flow'!$F$2:$EG$2,'Commercial Lease'!CW$3,'Monthly Cash Flow'!$F$25:$EG$25)-'Rent Roll'!#REF!,0)),
(MAX(-SUMIF('Monthly Cash Flow'!$F$2:$EG$2,'Commercial Lease'!CW$3,'Monthly Cash Flow'!$F$26:$EG$36)-'Rent Roll'!#REF!,0)))*'Rent Roll'!$T12)))),"-"),"-")</f>
        <v>-</v>
      </c>
      <c r="CX46" s="227" t="str">
        <f>IF('Commercial Lease'!CX$4='Rent Roll'!$U12,
IF(OR(AND(CX$6&gt;'Rent Roll'!$K12,CX$6&lt;='Rent Roll'!$L12),AND(CX$6&gt;'Rent Roll'!$M26,CX$6&lt;='Rent Roll'!$N26)),
IF('Rent Roll'!$S12='Data Validation'!$D$2,-SUMIF('Monthly Cash Flow'!$F$2:$EG$2,'Commercial Lease'!CX$3,'Monthly Cash Flow'!$F$37:$EG$37)*'Rent Roll'!$T12,
IF('Rent Roll'!$S12='Data Validation'!$D$3,('Rent Roll'!$D12*'Rent Roll'!#REF!)+(MAX(-SUMIF($C$96:$C$98,'Data Validation'!$M$2,'Commercial Lease'!CX$96:CX$98)-'Rent Roll'!$V12,0)*'Rent Roll'!$T12),
IF('Rent Roll'!$S12='Data Validation'!$D$4,'Rent Roll'!$D12*'Rent Roll'!#REF!,
('Rent Roll'!$D12*'Rent Roll'!#REF!)+(SUM((MAX(--SUMIF($D$96:$D$98,'Data Validation'!$M$2,'Commercial Lease'!CX$96:CX$98)-'Rent Roll'!$V12,0)),
(MAX(-SUMIF('Monthly Cash Flow'!$F$2:$EG$2,'Commercial Lease'!CX$3,'Monthly Cash Flow'!$F$25:$EG$25)-'Rent Roll'!#REF!,0)),
(MAX(-SUMIF('Monthly Cash Flow'!$F$2:$EG$2,'Commercial Lease'!CX$3,'Monthly Cash Flow'!$F$26:$EG$36)-'Rent Roll'!#REF!,0)))*'Rent Roll'!$T12)))),"-"),"-")</f>
        <v>-</v>
      </c>
      <c r="CY46" s="227" t="str">
        <f>IF('Commercial Lease'!CY$4='Rent Roll'!$U12,
IF(OR(AND(CY$6&gt;'Rent Roll'!$K12,CY$6&lt;='Rent Roll'!$L12),AND(CY$6&gt;'Rent Roll'!$M26,CY$6&lt;='Rent Roll'!$N26)),
IF('Rent Roll'!$S12='Data Validation'!$D$2,-SUMIF('Monthly Cash Flow'!$F$2:$EG$2,'Commercial Lease'!CY$3,'Monthly Cash Flow'!$F$37:$EG$37)*'Rent Roll'!$T12,
IF('Rent Roll'!$S12='Data Validation'!$D$3,('Rent Roll'!$D12*'Rent Roll'!#REF!)+(MAX(-SUMIF($C$96:$C$98,'Data Validation'!$M$2,'Commercial Lease'!CY$96:CY$98)-'Rent Roll'!$V12,0)*'Rent Roll'!$T12),
IF('Rent Roll'!$S12='Data Validation'!$D$4,'Rent Roll'!$D12*'Rent Roll'!#REF!,
('Rent Roll'!$D12*'Rent Roll'!#REF!)+(SUM((MAX(--SUMIF($D$96:$D$98,'Data Validation'!$M$2,'Commercial Lease'!CY$96:CY$98)-'Rent Roll'!$V12,0)),
(MAX(-SUMIF('Monthly Cash Flow'!$F$2:$EG$2,'Commercial Lease'!CY$3,'Monthly Cash Flow'!$F$25:$EG$25)-'Rent Roll'!#REF!,0)),
(MAX(-SUMIF('Monthly Cash Flow'!$F$2:$EG$2,'Commercial Lease'!CY$3,'Monthly Cash Flow'!$F$26:$EG$36)-'Rent Roll'!#REF!,0)))*'Rent Roll'!$T12)))),"-"),"-")</f>
        <v>-</v>
      </c>
      <c r="CZ46" s="227" t="str">
        <f>IF('Commercial Lease'!CZ$4='Rent Roll'!$U12,
IF(OR(AND(CZ$6&gt;'Rent Roll'!$K12,CZ$6&lt;='Rent Roll'!$L12),AND(CZ$6&gt;'Rent Roll'!$M26,CZ$6&lt;='Rent Roll'!$N26)),
IF('Rent Roll'!$S12='Data Validation'!$D$2,-SUMIF('Monthly Cash Flow'!$F$2:$EG$2,'Commercial Lease'!CZ$3,'Monthly Cash Flow'!$F$37:$EG$37)*'Rent Roll'!$T12,
IF('Rent Roll'!$S12='Data Validation'!$D$3,('Rent Roll'!$D12*'Rent Roll'!#REF!)+(MAX(-SUMIF($C$96:$C$98,'Data Validation'!$M$2,'Commercial Lease'!CZ$96:CZ$98)-'Rent Roll'!$V12,0)*'Rent Roll'!$T12),
IF('Rent Roll'!$S12='Data Validation'!$D$4,'Rent Roll'!$D12*'Rent Roll'!#REF!,
('Rent Roll'!$D12*'Rent Roll'!#REF!)+(SUM((MAX(--SUMIF($D$96:$D$98,'Data Validation'!$M$2,'Commercial Lease'!CZ$96:CZ$98)-'Rent Roll'!$V12,0)),
(MAX(-SUMIF('Monthly Cash Flow'!$F$2:$EG$2,'Commercial Lease'!CZ$3,'Monthly Cash Flow'!$F$25:$EG$25)-'Rent Roll'!#REF!,0)),
(MAX(-SUMIF('Monthly Cash Flow'!$F$2:$EG$2,'Commercial Lease'!CZ$3,'Monthly Cash Flow'!$F$26:$EG$36)-'Rent Roll'!#REF!,0)))*'Rent Roll'!$T12)))),"-"),"-")</f>
        <v>-</v>
      </c>
      <c r="DA46" s="227" t="str">
        <f>IF('Commercial Lease'!DA$4='Rent Roll'!$U12,
IF(OR(AND(DA$6&gt;'Rent Roll'!$K12,DA$6&lt;='Rent Roll'!$L12),AND(DA$6&gt;'Rent Roll'!$M26,DA$6&lt;='Rent Roll'!$N26)),
IF('Rent Roll'!$S12='Data Validation'!$D$2,-SUMIF('Monthly Cash Flow'!$F$2:$EG$2,'Commercial Lease'!DA$3,'Monthly Cash Flow'!$F$37:$EG$37)*'Rent Roll'!$T12,
IF('Rent Roll'!$S12='Data Validation'!$D$3,('Rent Roll'!$D12*'Rent Roll'!#REF!)+(MAX(-SUMIF($C$96:$C$98,'Data Validation'!$M$2,'Commercial Lease'!DA$96:DA$98)-'Rent Roll'!$V12,0)*'Rent Roll'!$T12),
IF('Rent Roll'!$S12='Data Validation'!$D$4,'Rent Roll'!$D12*'Rent Roll'!#REF!,
('Rent Roll'!$D12*'Rent Roll'!#REF!)+(SUM((MAX(--SUMIF($D$96:$D$98,'Data Validation'!$M$2,'Commercial Lease'!DA$96:DA$98)-'Rent Roll'!$V12,0)),
(MAX(-SUMIF('Monthly Cash Flow'!$F$2:$EG$2,'Commercial Lease'!DA$3,'Monthly Cash Flow'!$F$25:$EG$25)-'Rent Roll'!#REF!,0)),
(MAX(-SUMIF('Monthly Cash Flow'!$F$2:$EG$2,'Commercial Lease'!DA$3,'Monthly Cash Flow'!$F$26:$EG$36)-'Rent Roll'!#REF!,0)))*'Rent Roll'!$T12)))),"-"),"-")</f>
        <v>-</v>
      </c>
      <c r="DB46" s="227" t="str">
        <f>IF('Commercial Lease'!DB$4='Rent Roll'!$U12,
IF(OR(AND(DB$6&gt;'Rent Roll'!$K12,DB$6&lt;='Rent Roll'!$L12),AND(DB$6&gt;'Rent Roll'!$M26,DB$6&lt;='Rent Roll'!$N26)),
IF('Rent Roll'!$S12='Data Validation'!$D$2,-SUMIF('Monthly Cash Flow'!$F$2:$EG$2,'Commercial Lease'!DB$3,'Monthly Cash Flow'!$F$37:$EG$37)*'Rent Roll'!$T12,
IF('Rent Roll'!$S12='Data Validation'!$D$3,('Rent Roll'!$D12*'Rent Roll'!#REF!)+(MAX(-SUMIF($C$96:$C$98,'Data Validation'!$M$2,'Commercial Lease'!DB$96:DB$98)-'Rent Roll'!$V12,0)*'Rent Roll'!$T12),
IF('Rent Roll'!$S12='Data Validation'!$D$4,'Rent Roll'!$D12*'Rent Roll'!#REF!,
('Rent Roll'!$D12*'Rent Roll'!#REF!)+(SUM((MAX(--SUMIF($D$96:$D$98,'Data Validation'!$M$2,'Commercial Lease'!DB$96:DB$98)-'Rent Roll'!$V12,0)),
(MAX(-SUMIF('Monthly Cash Flow'!$F$2:$EG$2,'Commercial Lease'!DB$3,'Monthly Cash Flow'!$F$25:$EG$25)-'Rent Roll'!#REF!,0)),
(MAX(-SUMIF('Monthly Cash Flow'!$F$2:$EG$2,'Commercial Lease'!DB$3,'Monthly Cash Flow'!$F$26:$EG$36)-'Rent Roll'!#REF!,0)))*'Rent Roll'!$T12)))),"-"),"-")</f>
        <v>-</v>
      </c>
      <c r="DC46" s="227" t="str">
        <f>IF('Commercial Lease'!DC$4='Rent Roll'!$U12,
IF(OR(AND(DC$6&gt;'Rent Roll'!$K12,DC$6&lt;='Rent Roll'!$L12),AND(DC$6&gt;'Rent Roll'!$M26,DC$6&lt;='Rent Roll'!$N26)),
IF('Rent Roll'!$S12='Data Validation'!$D$2,-SUMIF('Monthly Cash Flow'!$F$2:$EG$2,'Commercial Lease'!DC$3,'Monthly Cash Flow'!$F$37:$EG$37)*'Rent Roll'!$T12,
IF('Rent Roll'!$S12='Data Validation'!$D$3,('Rent Roll'!$D12*'Rent Roll'!#REF!)+(MAX(-SUMIF($C$96:$C$98,'Data Validation'!$M$2,'Commercial Lease'!DC$96:DC$98)-'Rent Roll'!$V12,0)*'Rent Roll'!$T12),
IF('Rent Roll'!$S12='Data Validation'!$D$4,'Rent Roll'!$D12*'Rent Roll'!#REF!,
('Rent Roll'!$D12*'Rent Roll'!#REF!)+(SUM((MAX(--SUMIF($D$96:$D$98,'Data Validation'!$M$2,'Commercial Lease'!DC$96:DC$98)-'Rent Roll'!$V12,0)),
(MAX(-SUMIF('Monthly Cash Flow'!$F$2:$EG$2,'Commercial Lease'!DC$3,'Monthly Cash Flow'!$F$25:$EG$25)-'Rent Roll'!#REF!,0)),
(MAX(-SUMIF('Monthly Cash Flow'!$F$2:$EG$2,'Commercial Lease'!DC$3,'Monthly Cash Flow'!$F$26:$EG$36)-'Rent Roll'!#REF!,0)))*'Rent Roll'!$T12)))),"-"),"-")</f>
        <v>-</v>
      </c>
      <c r="DD46" s="227" t="str">
        <f>IF('Commercial Lease'!DD$4='Rent Roll'!$U12,
IF(OR(AND(DD$6&gt;'Rent Roll'!$K12,DD$6&lt;='Rent Roll'!$L12),AND(DD$6&gt;'Rent Roll'!$M26,DD$6&lt;='Rent Roll'!$N26)),
IF('Rent Roll'!$S12='Data Validation'!$D$2,-SUMIF('Monthly Cash Flow'!$F$2:$EG$2,'Commercial Lease'!DD$3,'Monthly Cash Flow'!$F$37:$EG$37)*'Rent Roll'!$T12,
IF('Rent Roll'!$S12='Data Validation'!$D$3,('Rent Roll'!$D12*'Rent Roll'!#REF!)+(MAX(-SUMIF($C$96:$C$98,'Data Validation'!$M$2,'Commercial Lease'!DD$96:DD$98)-'Rent Roll'!$V12,0)*'Rent Roll'!$T12),
IF('Rent Roll'!$S12='Data Validation'!$D$4,'Rent Roll'!$D12*'Rent Roll'!#REF!,
('Rent Roll'!$D12*'Rent Roll'!#REF!)+(SUM((MAX(--SUMIF($D$96:$D$98,'Data Validation'!$M$2,'Commercial Lease'!DD$96:DD$98)-'Rent Roll'!$V12,0)),
(MAX(-SUMIF('Monthly Cash Flow'!$F$2:$EG$2,'Commercial Lease'!DD$3,'Monthly Cash Flow'!$F$25:$EG$25)-'Rent Roll'!#REF!,0)),
(MAX(-SUMIF('Monthly Cash Flow'!$F$2:$EG$2,'Commercial Lease'!DD$3,'Monthly Cash Flow'!$F$26:$EG$36)-'Rent Roll'!#REF!,0)))*'Rent Roll'!$T12)))),"-"),"-")</f>
        <v>-</v>
      </c>
      <c r="DE46" s="227" t="str">
        <f>IF('Commercial Lease'!DE$4='Rent Roll'!$U12,
IF(OR(AND(DE$6&gt;'Rent Roll'!$K12,DE$6&lt;='Rent Roll'!$L12),AND(DE$6&gt;'Rent Roll'!$M26,DE$6&lt;='Rent Roll'!$N26)),
IF('Rent Roll'!$S12='Data Validation'!$D$2,-SUMIF('Monthly Cash Flow'!$F$2:$EG$2,'Commercial Lease'!DE$3,'Monthly Cash Flow'!$F$37:$EG$37)*'Rent Roll'!$T12,
IF('Rent Roll'!$S12='Data Validation'!$D$3,('Rent Roll'!$D12*'Rent Roll'!#REF!)+(MAX(-SUMIF($C$96:$C$98,'Data Validation'!$M$2,'Commercial Lease'!DE$96:DE$98)-'Rent Roll'!$V12,0)*'Rent Roll'!$T12),
IF('Rent Roll'!$S12='Data Validation'!$D$4,'Rent Roll'!$D12*'Rent Roll'!#REF!,
('Rent Roll'!$D12*'Rent Roll'!#REF!)+(SUM((MAX(--SUMIF($D$96:$D$98,'Data Validation'!$M$2,'Commercial Lease'!DE$96:DE$98)-'Rent Roll'!$V12,0)),
(MAX(-SUMIF('Monthly Cash Flow'!$F$2:$EG$2,'Commercial Lease'!DE$3,'Monthly Cash Flow'!$F$25:$EG$25)-'Rent Roll'!#REF!,0)),
(MAX(-SUMIF('Monthly Cash Flow'!$F$2:$EG$2,'Commercial Lease'!DE$3,'Monthly Cash Flow'!$F$26:$EG$36)-'Rent Roll'!#REF!,0)))*'Rent Roll'!$T12)))),"-"),"-")</f>
        <v>-</v>
      </c>
      <c r="DF46" s="227" t="str">
        <f>IF('Commercial Lease'!DF$4='Rent Roll'!$U12,
IF(OR(AND(DF$6&gt;'Rent Roll'!$K12,DF$6&lt;='Rent Roll'!$L12),AND(DF$6&gt;'Rent Roll'!$M26,DF$6&lt;='Rent Roll'!$N26)),
IF('Rent Roll'!$S12='Data Validation'!$D$2,-SUMIF('Monthly Cash Flow'!$F$2:$EG$2,'Commercial Lease'!DF$3,'Monthly Cash Flow'!$F$37:$EG$37)*'Rent Roll'!$T12,
IF('Rent Roll'!$S12='Data Validation'!$D$3,('Rent Roll'!$D12*'Rent Roll'!#REF!)+(MAX(-SUMIF($C$96:$C$98,'Data Validation'!$M$2,'Commercial Lease'!DF$96:DF$98)-'Rent Roll'!$V12,0)*'Rent Roll'!$T12),
IF('Rent Roll'!$S12='Data Validation'!$D$4,'Rent Roll'!$D12*'Rent Roll'!#REF!,
('Rent Roll'!$D12*'Rent Roll'!#REF!)+(SUM((MAX(--SUMIF($D$96:$D$98,'Data Validation'!$M$2,'Commercial Lease'!DF$96:DF$98)-'Rent Roll'!$V12,0)),
(MAX(-SUMIF('Monthly Cash Flow'!$F$2:$EG$2,'Commercial Lease'!DF$3,'Monthly Cash Flow'!$F$25:$EG$25)-'Rent Roll'!#REF!,0)),
(MAX(-SUMIF('Monthly Cash Flow'!$F$2:$EG$2,'Commercial Lease'!DF$3,'Monthly Cash Flow'!$F$26:$EG$36)-'Rent Roll'!#REF!,0)))*'Rent Roll'!$T12)))),"-"),"-")</f>
        <v>-</v>
      </c>
      <c r="DG46" s="227" t="str">
        <f>IF('Commercial Lease'!DG$4='Rent Roll'!$U12,
IF(OR(AND(DG$6&gt;'Rent Roll'!$K12,DG$6&lt;='Rent Roll'!$L12),AND(DG$6&gt;'Rent Roll'!$M26,DG$6&lt;='Rent Roll'!$N26)),
IF('Rent Roll'!$S12='Data Validation'!$D$2,-SUMIF('Monthly Cash Flow'!$F$2:$EG$2,'Commercial Lease'!DG$3,'Monthly Cash Flow'!$F$37:$EG$37)*'Rent Roll'!$T12,
IF('Rent Roll'!$S12='Data Validation'!$D$3,('Rent Roll'!$D12*'Rent Roll'!#REF!)+(MAX(-SUMIF($C$96:$C$98,'Data Validation'!$M$2,'Commercial Lease'!DG$96:DG$98)-'Rent Roll'!$V12,0)*'Rent Roll'!$T12),
IF('Rent Roll'!$S12='Data Validation'!$D$4,'Rent Roll'!$D12*'Rent Roll'!#REF!,
('Rent Roll'!$D12*'Rent Roll'!#REF!)+(SUM((MAX(--SUMIF($D$96:$D$98,'Data Validation'!$M$2,'Commercial Lease'!DG$96:DG$98)-'Rent Roll'!$V12,0)),
(MAX(-SUMIF('Monthly Cash Flow'!$F$2:$EG$2,'Commercial Lease'!DG$3,'Monthly Cash Flow'!$F$25:$EG$25)-'Rent Roll'!#REF!,0)),
(MAX(-SUMIF('Monthly Cash Flow'!$F$2:$EG$2,'Commercial Lease'!DG$3,'Monthly Cash Flow'!$F$26:$EG$36)-'Rent Roll'!#REF!,0)))*'Rent Roll'!$T12)))),"-"),"-")</f>
        <v>-</v>
      </c>
      <c r="DH46" s="227" t="str">
        <f>IF('Commercial Lease'!DH$4='Rent Roll'!$U12,
IF(OR(AND(DH$6&gt;'Rent Roll'!$K12,DH$6&lt;='Rent Roll'!$L12),AND(DH$6&gt;'Rent Roll'!$M26,DH$6&lt;='Rent Roll'!$N26)),
IF('Rent Roll'!$S12='Data Validation'!$D$2,-SUMIF('Monthly Cash Flow'!$F$2:$EG$2,'Commercial Lease'!DH$3,'Monthly Cash Flow'!$F$37:$EG$37)*'Rent Roll'!$T12,
IF('Rent Roll'!$S12='Data Validation'!$D$3,('Rent Roll'!$D12*'Rent Roll'!#REF!)+(MAX(-SUMIF($C$96:$C$98,'Data Validation'!$M$2,'Commercial Lease'!DH$96:DH$98)-'Rent Roll'!$V12,0)*'Rent Roll'!$T12),
IF('Rent Roll'!$S12='Data Validation'!$D$4,'Rent Roll'!$D12*'Rent Roll'!#REF!,
('Rent Roll'!$D12*'Rent Roll'!#REF!)+(SUM((MAX(--SUMIF($D$96:$D$98,'Data Validation'!$M$2,'Commercial Lease'!DH$96:DH$98)-'Rent Roll'!$V12,0)),
(MAX(-SUMIF('Monthly Cash Flow'!$F$2:$EG$2,'Commercial Lease'!DH$3,'Monthly Cash Flow'!$F$25:$EG$25)-'Rent Roll'!#REF!,0)),
(MAX(-SUMIF('Monthly Cash Flow'!$F$2:$EG$2,'Commercial Lease'!DH$3,'Monthly Cash Flow'!$F$26:$EG$36)-'Rent Roll'!#REF!,0)))*'Rent Roll'!$T12)))),"-"),"-")</f>
        <v>-</v>
      </c>
      <c r="DI46" s="227" t="str">
        <f>IF('Commercial Lease'!DI$4='Rent Roll'!$U12,
IF(OR(AND(DI$6&gt;'Rent Roll'!$K12,DI$6&lt;='Rent Roll'!$L12),AND(DI$6&gt;'Rent Roll'!$M26,DI$6&lt;='Rent Roll'!$N26)),
IF('Rent Roll'!$S12='Data Validation'!$D$2,-SUMIF('Monthly Cash Flow'!$F$2:$EG$2,'Commercial Lease'!DI$3,'Monthly Cash Flow'!$F$37:$EG$37)*'Rent Roll'!$T12,
IF('Rent Roll'!$S12='Data Validation'!$D$3,('Rent Roll'!$D12*'Rent Roll'!#REF!)+(MAX(-SUMIF($C$96:$C$98,'Data Validation'!$M$2,'Commercial Lease'!DI$96:DI$98)-'Rent Roll'!$V12,0)*'Rent Roll'!$T12),
IF('Rent Roll'!$S12='Data Validation'!$D$4,'Rent Roll'!$D12*'Rent Roll'!#REF!,
('Rent Roll'!$D12*'Rent Roll'!#REF!)+(SUM((MAX(--SUMIF($D$96:$D$98,'Data Validation'!$M$2,'Commercial Lease'!DI$96:DI$98)-'Rent Roll'!$V12,0)),
(MAX(-SUMIF('Monthly Cash Flow'!$F$2:$EG$2,'Commercial Lease'!DI$3,'Monthly Cash Flow'!$F$25:$EG$25)-'Rent Roll'!#REF!,0)),
(MAX(-SUMIF('Monthly Cash Flow'!$F$2:$EG$2,'Commercial Lease'!DI$3,'Monthly Cash Flow'!$F$26:$EG$36)-'Rent Roll'!#REF!,0)))*'Rent Roll'!$T12)))),"-"),"-")</f>
        <v>-</v>
      </c>
      <c r="DJ46" s="227" t="str">
        <f>IF('Commercial Lease'!DJ$4='Rent Roll'!$U12,
IF(OR(AND(DJ$6&gt;'Rent Roll'!$K12,DJ$6&lt;='Rent Roll'!$L12),AND(DJ$6&gt;'Rent Roll'!$M26,DJ$6&lt;='Rent Roll'!$N26)),
IF('Rent Roll'!$S12='Data Validation'!$D$2,-SUMIF('Monthly Cash Flow'!$F$2:$EG$2,'Commercial Lease'!DJ$3,'Monthly Cash Flow'!$F$37:$EG$37)*'Rent Roll'!$T12,
IF('Rent Roll'!$S12='Data Validation'!$D$3,('Rent Roll'!$D12*'Rent Roll'!#REF!)+(MAX(-SUMIF($C$96:$C$98,'Data Validation'!$M$2,'Commercial Lease'!DJ$96:DJ$98)-'Rent Roll'!$V12,0)*'Rent Roll'!$T12),
IF('Rent Roll'!$S12='Data Validation'!$D$4,'Rent Roll'!$D12*'Rent Roll'!#REF!,
('Rent Roll'!$D12*'Rent Roll'!#REF!)+(SUM((MAX(--SUMIF($D$96:$D$98,'Data Validation'!$M$2,'Commercial Lease'!DJ$96:DJ$98)-'Rent Roll'!$V12,0)),
(MAX(-SUMIF('Monthly Cash Flow'!$F$2:$EG$2,'Commercial Lease'!DJ$3,'Monthly Cash Flow'!$F$25:$EG$25)-'Rent Roll'!#REF!,0)),
(MAX(-SUMIF('Monthly Cash Flow'!$F$2:$EG$2,'Commercial Lease'!DJ$3,'Monthly Cash Flow'!$F$26:$EG$36)-'Rent Roll'!#REF!,0)))*'Rent Roll'!$T12)))),"-"),"-")</f>
        <v>-</v>
      </c>
      <c r="DK46" s="227" t="str">
        <f>IF('Commercial Lease'!DK$4='Rent Roll'!$U12,
IF(OR(AND(DK$6&gt;'Rent Roll'!$K12,DK$6&lt;='Rent Roll'!$L12),AND(DK$6&gt;'Rent Roll'!$M26,DK$6&lt;='Rent Roll'!$N26)),
IF('Rent Roll'!$S12='Data Validation'!$D$2,-SUMIF('Monthly Cash Flow'!$F$2:$EG$2,'Commercial Lease'!DK$3,'Monthly Cash Flow'!$F$37:$EG$37)*'Rent Roll'!$T12,
IF('Rent Roll'!$S12='Data Validation'!$D$3,('Rent Roll'!$D12*'Rent Roll'!#REF!)+(MAX(-SUMIF($C$96:$C$98,'Data Validation'!$M$2,'Commercial Lease'!DK$96:DK$98)-'Rent Roll'!$V12,0)*'Rent Roll'!$T12),
IF('Rent Roll'!$S12='Data Validation'!$D$4,'Rent Roll'!$D12*'Rent Roll'!#REF!,
('Rent Roll'!$D12*'Rent Roll'!#REF!)+(SUM((MAX(--SUMIF($D$96:$D$98,'Data Validation'!$M$2,'Commercial Lease'!DK$96:DK$98)-'Rent Roll'!$V12,0)),
(MAX(-SUMIF('Monthly Cash Flow'!$F$2:$EG$2,'Commercial Lease'!DK$3,'Monthly Cash Flow'!$F$25:$EG$25)-'Rent Roll'!#REF!,0)),
(MAX(-SUMIF('Monthly Cash Flow'!$F$2:$EG$2,'Commercial Lease'!DK$3,'Monthly Cash Flow'!$F$26:$EG$36)-'Rent Roll'!#REF!,0)))*'Rent Roll'!$T12)))),"-"),"-")</f>
        <v>-</v>
      </c>
      <c r="DL46" s="227" t="str">
        <f>IF('Commercial Lease'!DL$4='Rent Roll'!$U12,
IF(OR(AND(DL$6&gt;'Rent Roll'!$K12,DL$6&lt;='Rent Roll'!$L12),AND(DL$6&gt;'Rent Roll'!$M26,DL$6&lt;='Rent Roll'!$N26)),
IF('Rent Roll'!$S12='Data Validation'!$D$2,-SUMIF('Monthly Cash Flow'!$F$2:$EG$2,'Commercial Lease'!DL$3,'Monthly Cash Flow'!$F$37:$EG$37)*'Rent Roll'!$T12,
IF('Rent Roll'!$S12='Data Validation'!$D$3,('Rent Roll'!$D12*'Rent Roll'!#REF!)+(MAX(-SUMIF($C$96:$C$98,'Data Validation'!$M$2,'Commercial Lease'!DL$96:DL$98)-'Rent Roll'!$V12,0)*'Rent Roll'!$T12),
IF('Rent Roll'!$S12='Data Validation'!$D$4,'Rent Roll'!$D12*'Rent Roll'!#REF!,
('Rent Roll'!$D12*'Rent Roll'!#REF!)+(SUM((MAX(--SUMIF($D$96:$D$98,'Data Validation'!$M$2,'Commercial Lease'!DL$96:DL$98)-'Rent Roll'!$V12,0)),
(MAX(-SUMIF('Monthly Cash Flow'!$F$2:$EG$2,'Commercial Lease'!DL$3,'Monthly Cash Flow'!$F$25:$EG$25)-'Rent Roll'!#REF!,0)),
(MAX(-SUMIF('Monthly Cash Flow'!$F$2:$EG$2,'Commercial Lease'!DL$3,'Monthly Cash Flow'!$F$26:$EG$36)-'Rent Roll'!#REF!,0)))*'Rent Roll'!$T12)))),"-"),"-")</f>
        <v>-</v>
      </c>
      <c r="DM46" s="227" t="str">
        <f>IF('Commercial Lease'!DM$4='Rent Roll'!$U12,
IF(OR(AND(DM$6&gt;'Rent Roll'!$K12,DM$6&lt;='Rent Roll'!$L12),AND(DM$6&gt;'Rent Roll'!$M26,DM$6&lt;='Rent Roll'!$N26)),
IF('Rent Roll'!$S12='Data Validation'!$D$2,-SUMIF('Monthly Cash Flow'!$F$2:$EG$2,'Commercial Lease'!DM$3,'Monthly Cash Flow'!$F$37:$EG$37)*'Rent Roll'!$T12,
IF('Rent Roll'!$S12='Data Validation'!$D$3,('Rent Roll'!$D12*'Rent Roll'!#REF!)+(MAX(-SUMIF($C$96:$C$98,'Data Validation'!$M$2,'Commercial Lease'!DM$96:DM$98)-'Rent Roll'!$V12,0)*'Rent Roll'!$T12),
IF('Rent Roll'!$S12='Data Validation'!$D$4,'Rent Roll'!$D12*'Rent Roll'!#REF!,
('Rent Roll'!$D12*'Rent Roll'!#REF!)+(SUM((MAX(--SUMIF($D$96:$D$98,'Data Validation'!$M$2,'Commercial Lease'!DM$96:DM$98)-'Rent Roll'!$V12,0)),
(MAX(-SUMIF('Monthly Cash Flow'!$F$2:$EG$2,'Commercial Lease'!DM$3,'Monthly Cash Flow'!$F$25:$EG$25)-'Rent Roll'!#REF!,0)),
(MAX(-SUMIF('Monthly Cash Flow'!$F$2:$EG$2,'Commercial Lease'!DM$3,'Monthly Cash Flow'!$F$26:$EG$36)-'Rent Roll'!#REF!,0)))*'Rent Roll'!$T12)))),"-"),"-")</f>
        <v>-</v>
      </c>
      <c r="DN46" s="227" t="str">
        <f>IF('Commercial Lease'!DN$4='Rent Roll'!$U12,
IF(OR(AND(DN$6&gt;'Rent Roll'!$K12,DN$6&lt;='Rent Roll'!$L12),AND(DN$6&gt;'Rent Roll'!$M26,DN$6&lt;='Rent Roll'!$N26)),
IF('Rent Roll'!$S12='Data Validation'!$D$2,-SUMIF('Monthly Cash Flow'!$F$2:$EG$2,'Commercial Lease'!DN$3,'Monthly Cash Flow'!$F$37:$EG$37)*'Rent Roll'!$T12,
IF('Rent Roll'!$S12='Data Validation'!$D$3,('Rent Roll'!$D12*'Rent Roll'!#REF!)+(MAX(-SUMIF($C$96:$C$98,'Data Validation'!$M$2,'Commercial Lease'!DN$96:DN$98)-'Rent Roll'!$V12,0)*'Rent Roll'!$T12),
IF('Rent Roll'!$S12='Data Validation'!$D$4,'Rent Roll'!$D12*'Rent Roll'!#REF!,
('Rent Roll'!$D12*'Rent Roll'!#REF!)+(SUM((MAX(--SUMIF($D$96:$D$98,'Data Validation'!$M$2,'Commercial Lease'!DN$96:DN$98)-'Rent Roll'!$V12,0)),
(MAX(-SUMIF('Monthly Cash Flow'!$F$2:$EG$2,'Commercial Lease'!DN$3,'Monthly Cash Flow'!$F$25:$EG$25)-'Rent Roll'!#REF!,0)),
(MAX(-SUMIF('Monthly Cash Flow'!$F$2:$EG$2,'Commercial Lease'!DN$3,'Monthly Cash Flow'!$F$26:$EG$36)-'Rent Roll'!#REF!,0)))*'Rent Roll'!$T12)))),"-"),"-")</f>
        <v>-</v>
      </c>
      <c r="DO46" s="227" t="str">
        <f>IF('Commercial Lease'!DO$4='Rent Roll'!$U12,
IF(OR(AND(DO$6&gt;'Rent Roll'!$K12,DO$6&lt;='Rent Roll'!$L12),AND(DO$6&gt;'Rent Roll'!$M26,DO$6&lt;='Rent Roll'!$N26)),
IF('Rent Roll'!$S12='Data Validation'!$D$2,-SUMIF('Monthly Cash Flow'!$F$2:$EG$2,'Commercial Lease'!DO$3,'Monthly Cash Flow'!$F$37:$EG$37)*'Rent Roll'!$T12,
IF('Rent Roll'!$S12='Data Validation'!$D$3,('Rent Roll'!$D12*'Rent Roll'!#REF!)+(MAX(-SUMIF($C$96:$C$98,'Data Validation'!$M$2,'Commercial Lease'!DO$96:DO$98)-'Rent Roll'!$V12,0)*'Rent Roll'!$T12),
IF('Rent Roll'!$S12='Data Validation'!$D$4,'Rent Roll'!$D12*'Rent Roll'!#REF!,
('Rent Roll'!$D12*'Rent Roll'!#REF!)+(SUM((MAX(--SUMIF($D$96:$D$98,'Data Validation'!$M$2,'Commercial Lease'!DO$96:DO$98)-'Rent Roll'!$V12,0)),
(MAX(-SUMIF('Monthly Cash Flow'!$F$2:$EG$2,'Commercial Lease'!DO$3,'Monthly Cash Flow'!$F$25:$EG$25)-'Rent Roll'!#REF!,0)),
(MAX(-SUMIF('Monthly Cash Flow'!$F$2:$EG$2,'Commercial Lease'!DO$3,'Monthly Cash Flow'!$F$26:$EG$36)-'Rent Roll'!#REF!,0)))*'Rent Roll'!$T12)))),"-"),"-")</f>
        <v>-</v>
      </c>
      <c r="DP46" s="227" t="str">
        <f>IF('Commercial Lease'!DP$4='Rent Roll'!$U12,
IF(OR(AND(DP$6&gt;'Rent Roll'!$K12,DP$6&lt;='Rent Roll'!$L12),AND(DP$6&gt;'Rent Roll'!$M26,DP$6&lt;='Rent Roll'!$N26)),
IF('Rent Roll'!$S12='Data Validation'!$D$2,-SUMIF('Monthly Cash Flow'!$F$2:$EG$2,'Commercial Lease'!DP$3,'Monthly Cash Flow'!$F$37:$EG$37)*'Rent Roll'!$T12,
IF('Rent Roll'!$S12='Data Validation'!$D$3,('Rent Roll'!$D12*'Rent Roll'!#REF!)+(MAX(-SUMIF($C$96:$C$98,'Data Validation'!$M$2,'Commercial Lease'!DP$96:DP$98)-'Rent Roll'!$V12,0)*'Rent Roll'!$T12),
IF('Rent Roll'!$S12='Data Validation'!$D$4,'Rent Roll'!$D12*'Rent Roll'!#REF!,
('Rent Roll'!$D12*'Rent Roll'!#REF!)+(SUM((MAX(--SUMIF($D$96:$D$98,'Data Validation'!$M$2,'Commercial Lease'!DP$96:DP$98)-'Rent Roll'!$V12,0)),
(MAX(-SUMIF('Monthly Cash Flow'!$F$2:$EG$2,'Commercial Lease'!DP$3,'Monthly Cash Flow'!$F$25:$EG$25)-'Rent Roll'!#REF!,0)),
(MAX(-SUMIF('Monthly Cash Flow'!$F$2:$EG$2,'Commercial Lease'!DP$3,'Monthly Cash Flow'!$F$26:$EG$36)-'Rent Roll'!#REF!,0)))*'Rent Roll'!$T12)))),"-"),"-")</f>
        <v>-</v>
      </c>
      <c r="DQ46" s="227" t="str">
        <f>IF('Commercial Lease'!DQ$4='Rent Roll'!$U12,
IF(OR(AND(DQ$6&gt;'Rent Roll'!$K12,DQ$6&lt;='Rent Roll'!$L12),AND(DQ$6&gt;'Rent Roll'!$M26,DQ$6&lt;='Rent Roll'!$N26)),
IF('Rent Roll'!$S12='Data Validation'!$D$2,-SUMIF('Monthly Cash Flow'!$F$2:$EG$2,'Commercial Lease'!DQ$3,'Monthly Cash Flow'!$F$37:$EG$37)*'Rent Roll'!$T12,
IF('Rent Roll'!$S12='Data Validation'!$D$3,('Rent Roll'!$D12*'Rent Roll'!#REF!)+(MAX(-SUMIF($C$96:$C$98,'Data Validation'!$M$2,'Commercial Lease'!DQ$96:DQ$98)-'Rent Roll'!$V12,0)*'Rent Roll'!$T12),
IF('Rent Roll'!$S12='Data Validation'!$D$4,'Rent Roll'!$D12*'Rent Roll'!#REF!,
('Rent Roll'!$D12*'Rent Roll'!#REF!)+(SUM((MAX(--SUMIF($D$96:$D$98,'Data Validation'!$M$2,'Commercial Lease'!DQ$96:DQ$98)-'Rent Roll'!$V12,0)),
(MAX(-SUMIF('Monthly Cash Flow'!$F$2:$EG$2,'Commercial Lease'!DQ$3,'Monthly Cash Flow'!$F$25:$EG$25)-'Rent Roll'!#REF!,0)),
(MAX(-SUMIF('Monthly Cash Flow'!$F$2:$EG$2,'Commercial Lease'!DQ$3,'Monthly Cash Flow'!$F$26:$EG$36)-'Rent Roll'!#REF!,0)))*'Rent Roll'!$T12)))),"-"),"-")</f>
        <v>-</v>
      </c>
      <c r="DR46" s="227" t="str">
        <f>IF('Commercial Lease'!DR$4='Rent Roll'!$U12,
IF(OR(AND(DR$6&gt;'Rent Roll'!$K12,DR$6&lt;='Rent Roll'!$L12),AND(DR$6&gt;'Rent Roll'!$M26,DR$6&lt;='Rent Roll'!$N26)),
IF('Rent Roll'!$S12='Data Validation'!$D$2,-SUMIF('Monthly Cash Flow'!$F$2:$EG$2,'Commercial Lease'!DR$3,'Monthly Cash Flow'!$F$37:$EG$37)*'Rent Roll'!$T12,
IF('Rent Roll'!$S12='Data Validation'!$D$3,('Rent Roll'!$D12*'Rent Roll'!#REF!)+(MAX(-SUMIF($C$96:$C$98,'Data Validation'!$M$2,'Commercial Lease'!DR$96:DR$98)-'Rent Roll'!$V12,0)*'Rent Roll'!$T12),
IF('Rent Roll'!$S12='Data Validation'!$D$4,'Rent Roll'!$D12*'Rent Roll'!#REF!,
('Rent Roll'!$D12*'Rent Roll'!#REF!)+(SUM((MAX(--SUMIF($D$96:$D$98,'Data Validation'!$M$2,'Commercial Lease'!DR$96:DR$98)-'Rent Roll'!$V12,0)),
(MAX(-SUMIF('Monthly Cash Flow'!$F$2:$EG$2,'Commercial Lease'!DR$3,'Monthly Cash Flow'!$F$25:$EG$25)-'Rent Roll'!#REF!,0)),
(MAX(-SUMIF('Monthly Cash Flow'!$F$2:$EG$2,'Commercial Lease'!DR$3,'Monthly Cash Flow'!$F$26:$EG$36)-'Rent Roll'!#REF!,0)))*'Rent Roll'!$T12)))),"-"),"-")</f>
        <v>-</v>
      </c>
      <c r="DS46" s="227" t="str">
        <f>IF('Commercial Lease'!DS$4='Rent Roll'!$U12,
IF(OR(AND(DS$6&gt;'Rent Roll'!$K12,DS$6&lt;='Rent Roll'!$L12),AND(DS$6&gt;'Rent Roll'!$M26,DS$6&lt;='Rent Roll'!$N26)),
IF('Rent Roll'!$S12='Data Validation'!$D$2,-SUMIF('Monthly Cash Flow'!$F$2:$EG$2,'Commercial Lease'!DS$3,'Monthly Cash Flow'!$F$37:$EG$37)*'Rent Roll'!$T12,
IF('Rent Roll'!$S12='Data Validation'!$D$3,('Rent Roll'!$D12*'Rent Roll'!#REF!)+(MAX(-SUMIF($C$96:$C$98,'Data Validation'!$M$2,'Commercial Lease'!DS$96:DS$98)-'Rent Roll'!$V12,0)*'Rent Roll'!$T12),
IF('Rent Roll'!$S12='Data Validation'!$D$4,'Rent Roll'!$D12*'Rent Roll'!#REF!,
('Rent Roll'!$D12*'Rent Roll'!#REF!)+(SUM((MAX(--SUMIF($D$96:$D$98,'Data Validation'!$M$2,'Commercial Lease'!DS$96:DS$98)-'Rent Roll'!$V12,0)),
(MAX(-SUMIF('Monthly Cash Flow'!$F$2:$EG$2,'Commercial Lease'!DS$3,'Monthly Cash Flow'!$F$25:$EG$25)-'Rent Roll'!#REF!,0)),
(MAX(-SUMIF('Monthly Cash Flow'!$F$2:$EG$2,'Commercial Lease'!DS$3,'Monthly Cash Flow'!$F$26:$EG$36)-'Rent Roll'!#REF!,0)))*'Rent Roll'!$T12)))),"-"),"-")</f>
        <v>-</v>
      </c>
      <c r="DT46" s="227" t="str">
        <f>IF('Commercial Lease'!DT$4='Rent Roll'!$U12,
IF(OR(AND(DT$6&gt;'Rent Roll'!$K12,DT$6&lt;='Rent Roll'!$L12),AND(DT$6&gt;'Rent Roll'!$M26,DT$6&lt;='Rent Roll'!$N26)),
IF('Rent Roll'!$S12='Data Validation'!$D$2,-SUMIF('Monthly Cash Flow'!$F$2:$EG$2,'Commercial Lease'!DT$3,'Monthly Cash Flow'!$F$37:$EG$37)*'Rent Roll'!$T12,
IF('Rent Roll'!$S12='Data Validation'!$D$3,('Rent Roll'!$D12*'Rent Roll'!#REF!)+(MAX(-SUMIF($C$96:$C$98,'Data Validation'!$M$2,'Commercial Lease'!DT$96:DT$98)-'Rent Roll'!$V12,0)*'Rent Roll'!$T12),
IF('Rent Roll'!$S12='Data Validation'!$D$4,'Rent Roll'!$D12*'Rent Roll'!#REF!,
('Rent Roll'!$D12*'Rent Roll'!#REF!)+(SUM((MAX(--SUMIF($D$96:$D$98,'Data Validation'!$M$2,'Commercial Lease'!DT$96:DT$98)-'Rent Roll'!$V12,0)),
(MAX(-SUMIF('Monthly Cash Flow'!$F$2:$EG$2,'Commercial Lease'!DT$3,'Monthly Cash Flow'!$F$25:$EG$25)-'Rent Roll'!#REF!,0)),
(MAX(-SUMIF('Monthly Cash Flow'!$F$2:$EG$2,'Commercial Lease'!DT$3,'Monthly Cash Flow'!$F$26:$EG$36)-'Rent Roll'!#REF!,0)))*'Rent Roll'!$T12)))),"-"),"-")</f>
        <v>-</v>
      </c>
      <c r="DU46" s="227" t="str">
        <f>IF('Commercial Lease'!DU$4='Rent Roll'!$U12,
IF(OR(AND(DU$6&gt;'Rent Roll'!$K12,DU$6&lt;='Rent Roll'!$L12),AND(DU$6&gt;'Rent Roll'!$M26,DU$6&lt;='Rent Roll'!$N26)),
IF('Rent Roll'!$S12='Data Validation'!$D$2,-SUMIF('Monthly Cash Flow'!$F$2:$EG$2,'Commercial Lease'!DU$3,'Monthly Cash Flow'!$F$37:$EG$37)*'Rent Roll'!$T12,
IF('Rent Roll'!$S12='Data Validation'!$D$3,('Rent Roll'!$D12*'Rent Roll'!#REF!)+(MAX(-SUMIF($C$96:$C$98,'Data Validation'!$M$2,'Commercial Lease'!DU$96:DU$98)-'Rent Roll'!$V12,0)*'Rent Roll'!$T12),
IF('Rent Roll'!$S12='Data Validation'!$D$4,'Rent Roll'!$D12*'Rent Roll'!#REF!,
('Rent Roll'!$D12*'Rent Roll'!#REF!)+(SUM((MAX(--SUMIF($D$96:$D$98,'Data Validation'!$M$2,'Commercial Lease'!DU$96:DU$98)-'Rent Roll'!$V12,0)),
(MAX(-SUMIF('Monthly Cash Flow'!$F$2:$EG$2,'Commercial Lease'!DU$3,'Monthly Cash Flow'!$F$25:$EG$25)-'Rent Roll'!#REF!,0)),
(MAX(-SUMIF('Monthly Cash Flow'!$F$2:$EG$2,'Commercial Lease'!DU$3,'Monthly Cash Flow'!$F$26:$EG$36)-'Rent Roll'!#REF!,0)))*'Rent Roll'!$T12)))),"-"),"-")</f>
        <v>-</v>
      </c>
      <c r="DV46" s="227" t="str">
        <f>IF('Commercial Lease'!DV$4='Rent Roll'!$U12,
IF(OR(AND(DV$6&gt;'Rent Roll'!$K12,DV$6&lt;='Rent Roll'!$L12),AND(DV$6&gt;'Rent Roll'!$M26,DV$6&lt;='Rent Roll'!$N26)),
IF('Rent Roll'!$S12='Data Validation'!$D$2,-SUMIF('Monthly Cash Flow'!$F$2:$EG$2,'Commercial Lease'!DV$3,'Monthly Cash Flow'!$F$37:$EG$37)*'Rent Roll'!$T12,
IF('Rent Roll'!$S12='Data Validation'!$D$3,('Rent Roll'!$D12*'Rent Roll'!#REF!)+(MAX(-SUMIF($C$96:$C$98,'Data Validation'!$M$2,'Commercial Lease'!DV$96:DV$98)-'Rent Roll'!$V12,0)*'Rent Roll'!$T12),
IF('Rent Roll'!$S12='Data Validation'!$D$4,'Rent Roll'!$D12*'Rent Roll'!#REF!,
('Rent Roll'!$D12*'Rent Roll'!#REF!)+(SUM((MAX(--SUMIF($D$96:$D$98,'Data Validation'!$M$2,'Commercial Lease'!DV$96:DV$98)-'Rent Roll'!$V12,0)),
(MAX(-SUMIF('Monthly Cash Flow'!$F$2:$EG$2,'Commercial Lease'!DV$3,'Monthly Cash Flow'!$F$25:$EG$25)-'Rent Roll'!#REF!,0)),
(MAX(-SUMIF('Monthly Cash Flow'!$F$2:$EG$2,'Commercial Lease'!DV$3,'Monthly Cash Flow'!$F$26:$EG$36)-'Rent Roll'!#REF!,0)))*'Rent Roll'!$T12)))),"-"),"-")</f>
        <v>-</v>
      </c>
      <c r="DW46" s="227" t="str">
        <f>IF('Commercial Lease'!DW$4='Rent Roll'!$U12,
IF(OR(AND(DW$6&gt;'Rent Roll'!$K12,DW$6&lt;='Rent Roll'!$L12),AND(DW$6&gt;'Rent Roll'!$M26,DW$6&lt;='Rent Roll'!$N26)),
IF('Rent Roll'!$S12='Data Validation'!$D$2,-SUMIF('Monthly Cash Flow'!$F$2:$EG$2,'Commercial Lease'!DW$3,'Monthly Cash Flow'!$F$37:$EG$37)*'Rent Roll'!$T12,
IF('Rent Roll'!$S12='Data Validation'!$D$3,('Rent Roll'!$D12*'Rent Roll'!#REF!)+(MAX(-SUMIF($C$96:$C$98,'Data Validation'!$M$2,'Commercial Lease'!DW$96:DW$98)-'Rent Roll'!$V12,0)*'Rent Roll'!$T12),
IF('Rent Roll'!$S12='Data Validation'!$D$4,'Rent Roll'!$D12*'Rent Roll'!#REF!,
('Rent Roll'!$D12*'Rent Roll'!#REF!)+(SUM((MAX(--SUMIF($D$96:$D$98,'Data Validation'!$M$2,'Commercial Lease'!DW$96:DW$98)-'Rent Roll'!$V12,0)),
(MAX(-SUMIF('Monthly Cash Flow'!$F$2:$EG$2,'Commercial Lease'!DW$3,'Monthly Cash Flow'!$F$25:$EG$25)-'Rent Roll'!#REF!,0)),
(MAX(-SUMIF('Monthly Cash Flow'!$F$2:$EG$2,'Commercial Lease'!DW$3,'Monthly Cash Flow'!$F$26:$EG$36)-'Rent Roll'!#REF!,0)))*'Rent Roll'!$T12)))),"-"),"-")</f>
        <v>-</v>
      </c>
      <c r="DX46" s="227" t="str">
        <f>IF('Commercial Lease'!DX$4='Rent Roll'!$U12,
IF(OR(AND(DX$6&gt;'Rent Roll'!$K12,DX$6&lt;='Rent Roll'!$L12),AND(DX$6&gt;'Rent Roll'!$M26,DX$6&lt;='Rent Roll'!$N26)),
IF('Rent Roll'!$S12='Data Validation'!$D$2,-SUMIF('Monthly Cash Flow'!$F$2:$EG$2,'Commercial Lease'!DX$3,'Monthly Cash Flow'!$F$37:$EG$37)*'Rent Roll'!$T12,
IF('Rent Roll'!$S12='Data Validation'!$D$3,('Rent Roll'!$D12*'Rent Roll'!#REF!)+(MAX(-SUMIF($C$96:$C$98,'Data Validation'!$M$2,'Commercial Lease'!DX$96:DX$98)-'Rent Roll'!$V12,0)*'Rent Roll'!$T12),
IF('Rent Roll'!$S12='Data Validation'!$D$4,'Rent Roll'!$D12*'Rent Roll'!#REF!,
('Rent Roll'!$D12*'Rent Roll'!#REF!)+(SUM((MAX(--SUMIF($D$96:$D$98,'Data Validation'!$M$2,'Commercial Lease'!DX$96:DX$98)-'Rent Roll'!$V12,0)),
(MAX(-SUMIF('Monthly Cash Flow'!$F$2:$EG$2,'Commercial Lease'!DX$3,'Monthly Cash Flow'!$F$25:$EG$25)-'Rent Roll'!#REF!,0)),
(MAX(-SUMIF('Monthly Cash Flow'!$F$2:$EG$2,'Commercial Lease'!DX$3,'Monthly Cash Flow'!$F$26:$EG$36)-'Rent Roll'!#REF!,0)))*'Rent Roll'!$T12)))),"-"),"-")</f>
        <v>-</v>
      </c>
      <c r="DY46" s="227" t="str">
        <f>IF('Commercial Lease'!DY$4='Rent Roll'!$U12,
IF(OR(AND(DY$6&gt;'Rent Roll'!$K12,DY$6&lt;='Rent Roll'!$L12),AND(DY$6&gt;'Rent Roll'!$M26,DY$6&lt;='Rent Roll'!$N26)),
IF('Rent Roll'!$S12='Data Validation'!$D$2,-SUMIF('Monthly Cash Flow'!$F$2:$EG$2,'Commercial Lease'!DY$3,'Monthly Cash Flow'!$F$37:$EG$37)*'Rent Roll'!$T12,
IF('Rent Roll'!$S12='Data Validation'!$D$3,('Rent Roll'!$D12*'Rent Roll'!#REF!)+(MAX(-SUMIF($C$96:$C$98,'Data Validation'!$M$2,'Commercial Lease'!DY$96:DY$98)-'Rent Roll'!$V12,0)*'Rent Roll'!$T12),
IF('Rent Roll'!$S12='Data Validation'!$D$4,'Rent Roll'!$D12*'Rent Roll'!#REF!,
('Rent Roll'!$D12*'Rent Roll'!#REF!)+(SUM((MAX(--SUMIF($D$96:$D$98,'Data Validation'!$M$2,'Commercial Lease'!DY$96:DY$98)-'Rent Roll'!$V12,0)),
(MAX(-SUMIF('Monthly Cash Flow'!$F$2:$EG$2,'Commercial Lease'!DY$3,'Monthly Cash Flow'!$F$25:$EG$25)-'Rent Roll'!#REF!,0)),
(MAX(-SUMIF('Monthly Cash Flow'!$F$2:$EG$2,'Commercial Lease'!DY$3,'Monthly Cash Flow'!$F$26:$EG$36)-'Rent Roll'!#REF!,0)))*'Rent Roll'!$T12)))),"-"),"-")</f>
        <v>-</v>
      </c>
      <c r="DZ46" s="227" t="str">
        <f>IF('Commercial Lease'!DZ$4='Rent Roll'!$U12,
IF(OR(AND(DZ$6&gt;'Rent Roll'!$K12,DZ$6&lt;='Rent Roll'!$L12),AND(DZ$6&gt;'Rent Roll'!$M26,DZ$6&lt;='Rent Roll'!$N26)),
IF('Rent Roll'!$S12='Data Validation'!$D$2,-SUMIF('Monthly Cash Flow'!$F$2:$EG$2,'Commercial Lease'!DZ$3,'Monthly Cash Flow'!$F$37:$EG$37)*'Rent Roll'!$T12,
IF('Rent Roll'!$S12='Data Validation'!$D$3,('Rent Roll'!$D12*'Rent Roll'!#REF!)+(MAX(-SUMIF($C$96:$C$98,'Data Validation'!$M$2,'Commercial Lease'!DZ$96:DZ$98)-'Rent Roll'!$V12,0)*'Rent Roll'!$T12),
IF('Rent Roll'!$S12='Data Validation'!$D$4,'Rent Roll'!$D12*'Rent Roll'!#REF!,
('Rent Roll'!$D12*'Rent Roll'!#REF!)+(SUM((MAX(--SUMIF($D$96:$D$98,'Data Validation'!$M$2,'Commercial Lease'!DZ$96:DZ$98)-'Rent Roll'!$V12,0)),
(MAX(-SUMIF('Monthly Cash Flow'!$F$2:$EG$2,'Commercial Lease'!DZ$3,'Monthly Cash Flow'!$F$25:$EG$25)-'Rent Roll'!#REF!,0)),
(MAX(-SUMIF('Monthly Cash Flow'!$F$2:$EG$2,'Commercial Lease'!DZ$3,'Monthly Cash Flow'!$F$26:$EG$36)-'Rent Roll'!#REF!,0)))*'Rent Roll'!$T12)))),"-"),"-")</f>
        <v>-</v>
      </c>
      <c r="EA46" s="227" t="str">
        <f>IF('Commercial Lease'!EA$4='Rent Roll'!$U12,
IF(OR(AND(EA$6&gt;'Rent Roll'!$K12,EA$6&lt;='Rent Roll'!$L12),AND(EA$6&gt;'Rent Roll'!$M26,EA$6&lt;='Rent Roll'!$N26)),
IF('Rent Roll'!$S12='Data Validation'!$D$2,-SUMIF('Monthly Cash Flow'!$F$2:$EG$2,'Commercial Lease'!EA$3,'Monthly Cash Flow'!$F$37:$EG$37)*'Rent Roll'!$T12,
IF('Rent Roll'!$S12='Data Validation'!$D$3,('Rent Roll'!$D12*'Rent Roll'!#REF!)+(MAX(-SUMIF($C$96:$C$98,'Data Validation'!$M$2,'Commercial Lease'!EA$96:EA$98)-'Rent Roll'!$V12,0)*'Rent Roll'!$T12),
IF('Rent Roll'!$S12='Data Validation'!$D$4,'Rent Roll'!$D12*'Rent Roll'!#REF!,
('Rent Roll'!$D12*'Rent Roll'!#REF!)+(SUM((MAX(--SUMIF($D$96:$D$98,'Data Validation'!$M$2,'Commercial Lease'!EA$96:EA$98)-'Rent Roll'!$V12,0)),
(MAX(-SUMIF('Monthly Cash Flow'!$F$2:$EG$2,'Commercial Lease'!EA$3,'Monthly Cash Flow'!$F$25:$EG$25)-'Rent Roll'!#REF!,0)),
(MAX(-SUMIF('Monthly Cash Flow'!$F$2:$EG$2,'Commercial Lease'!EA$3,'Monthly Cash Flow'!$F$26:$EG$36)-'Rent Roll'!#REF!,0)))*'Rent Roll'!$T12)))),"-"),"-")</f>
        <v>-</v>
      </c>
      <c r="EB46" s="227" t="str">
        <f>IF('Commercial Lease'!EB$4='Rent Roll'!$U12,
IF(OR(AND(EB$6&gt;'Rent Roll'!$K12,EB$6&lt;='Rent Roll'!$L12),AND(EB$6&gt;'Rent Roll'!$M26,EB$6&lt;='Rent Roll'!$N26)),
IF('Rent Roll'!$S12='Data Validation'!$D$2,-SUMIF('Monthly Cash Flow'!$F$2:$EG$2,'Commercial Lease'!EB$3,'Monthly Cash Flow'!$F$37:$EG$37)*'Rent Roll'!$T12,
IF('Rent Roll'!$S12='Data Validation'!$D$3,('Rent Roll'!$D12*'Rent Roll'!#REF!)+(MAX(-SUMIF($C$96:$C$98,'Data Validation'!$M$2,'Commercial Lease'!EB$96:EB$98)-'Rent Roll'!$V12,0)*'Rent Roll'!$T12),
IF('Rent Roll'!$S12='Data Validation'!$D$4,'Rent Roll'!$D12*'Rent Roll'!#REF!,
('Rent Roll'!$D12*'Rent Roll'!#REF!)+(SUM((MAX(--SUMIF($D$96:$D$98,'Data Validation'!$M$2,'Commercial Lease'!EB$96:EB$98)-'Rent Roll'!$V12,0)),
(MAX(-SUMIF('Monthly Cash Flow'!$F$2:$EG$2,'Commercial Lease'!EB$3,'Monthly Cash Flow'!$F$25:$EG$25)-'Rent Roll'!#REF!,0)),
(MAX(-SUMIF('Monthly Cash Flow'!$F$2:$EG$2,'Commercial Lease'!EB$3,'Monthly Cash Flow'!$F$26:$EG$36)-'Rent Roll'!#REF!,0)))*'Rent Roll'!$T12)))),"-"),"-")</f>
        <v>-</v>
      </c>
      <c r="EC46" s="227" t="str">
        <f>IF('Commercial Lease'!EC$4='Rent Roll'!$U12,
IF(OR(AND(EC$6&gt;'Rent Roll'!$K12,EC$6&lt;='Rent Roll'!$L12),AND(EC$6&gt;'Rent Roll'!$M26,EC$6&lt;='Rent Roll'!$N26)),
IF('Rent Roll'!$S12='Data Validation'!$D$2,-SUMIF('Monthly Cash Flow'!$F$2:$EG$2,'Commercial Lease'!EC$3,'Monthly Cash Flow'!$F$37:$EG$37)*'Rent Roll'!$T12,
IF('Rent Roll'!$S12='Data Validation'!$D$3,('Rent Roll'!$D12*'Rent Roll'!#REF!)+(MAX(-SUMIF($C$96:$C$98,'Data Validation'!$M$2,'Commercial Lease'!EC$96:EC$98)-'Rent Roll'!$V12,0)*'Rent Roll'!$T12),
IF('Rent Roll'!$S12='Data Validation'!$D$4,'Rent Roll'!$D12*'Rent Roll'!#REF!,
('Rent Roll'!$D12*'Rent Roll'!#REF!)+(SUM((MAX(--SUMIF($D$96:$D$98,'Data Validation'!$M$2,'Commercial Lease'!EC$96:EC$98)-'Rent Roll'!$V12,0)),
(MAX(-SUMIF('Monthly Cash Flow'!$F$2:$EG$2,'Commercial Lease'!EC$3,'Monthly Cash Flow'!$F$25:$EG$25)-'Rent Roll'!#REF!,0)),
(MAX(-SUMIF('Monthly Cash Flow'!$F$2:$EG$2,'Commercial Lease'!EC$3,'Monthly Cash Flow'!$F$26:$EG$36)-'Rent Roll'!#REF!,0)))*'Rent Roll'!$T12)))),"-"),"-")</f>
        <v>-</v>
      </c>
      <c r="ED46" s="227" t="str">
        <f>IF('Commercial Lease'!ED$4='Rent Roll'!$U12,
IF(OR(AND(ED$6&gt;'Rent Roll'!$K12,ED$6&lt;='Rent Roll'!$L12),AND(ED$6&gt;'Rent Roll'!$M26,ED$6&lt;='Rent Roll'!$N26)),
IF('Rent Roll'!$S12='Data Validation'!$D$2,-SUMIF('Monthly Cash Flow'!$F$2:$EG$2,'Commercial Lease'!ED$3,'Monthly Cash Flow'!$F$37:$EG$37)*'Rent Roll'!$T12,
IF('Rent Roll'!$S12='Data Validation'!$D$3,('Rent Roll'!$D12*'Rent Roll'!#REF!)+(MAX(-SUMIF($C$96:$C$98,'Data Validation'!$M$2,'Commercial Lease'!ED$96:ED$98)-'Rent Roll'!$V12,0)*'Rent Roll'!$T12),
IF('Rent Roll'!$S12='Data Validation'!$D$4,'Rent Roll'!$D12*'Rent Roll'!#REF!,
('Rent Roll'!$D12*'Rent Roll'!#REF!)+(SUM((MAX(--SUMIF($D$96:$D$98,'Data Validation'!$M$2,'Commercial Lease'!ED$96:ED$98)-'Rent Roll'!$V12,0)),
(MAX(-SUMIF('Monthly Cash Flow'!$F$2:$EG$2,'Commercial Lease'!ED$3,'Monthly Cash Flow'!$F$25:$EG$25)-'Rent Roll'!#REF!,0)),
(MAX(-SUMIF('Monthly Cash Flow'!$F$2:$EG$2,'Commercial Lease'!ED$3,'Monthly Cash Flow'!$F$26:$EG$36)-'Rent Roll'!#REF!,0)))*'Rent Roll'!$T12)))),"-"),"-")</f>
        <v>-</v>
      </c>
      <c r="EE46" s="227" t="str">
        <f>IF('Commercial Lease'!EE$4='Rent Roll'!$U12,
IF(OR(AND(EE$6&gt;'Rent Roll'!$K12,EE$6&lt;='Rent Roll'!$L12),AND(EE$6&gt;'Rent Roll'!$M26,EE$6&lt;='Rent Roll'!$N26)),
IF('Rent Roll'!$S12='Data Validation'!$D$2,-SUMIF('Monthly Cash Flow'!$F$2:$EG$2,'Commercial Lease'!EE$3,'Monthly Cash Flow'!$F$37:$EG$37)*'Rent Roll'!$T12,
IF('Rent Roll'!$S12='Data Validation'!$D$3,('Rent Roll'!$D12*'Rent Roll'!#REF!)+(MAX(-SUMIF($C$96:$C$98,'Data Validation'!$M$2,'Commercial Lease'!EE$96:EE$98)-'Rent Roll'!$V12,0)*'Rent Roll'!$T12),
IF('Rent Roll'!$S12='Data Validation'!$D$4,'Rent Roll'!$D12*'Rent Roll'!#REF!,
('Rent Roll'!$D12*'Rent Roll'!#REF!)+(SUM((MAX(--SUMIF($D$96:$D$98,'Data Validation'!$M$2,'Commercial Lease'!EE$96:EE$98)-'Rent Roll'!$V12,0)),
(MAX(-SUMIF('Monthly Cash Flow'!$F$2:$EG$2,'Commercial Lease'!EE$3,'Monthly Cash Flow'!$F$25:$EG$25)-'Rent Roll'!#REF!,0)),
(MAX(-SUMIF('Monthly Cash Flow'!$F$2:$EG$2,'Commercial Lease'!EE$3,'Monthly Cash Flow'!$F$26:$EG$36)-'Rent Roll'!#REF!,0)))*'Rent Roll'!$T12)))),"-"),"-")</f>
        <v>-</v>
      </c>
      <c r="EF46" s="227" t="str">
        <f>IF('Commercial Lease'!EF$4='Rent Roll'!$U12,
IF(OR(AND(EF$6&gt;'Rent Roll'!$K12,EF$6&lt;='Rent Roll'!$L12),AND(EF$6&gt;'Rent Roll'!$M26,EF$6&lt;='Rent Roll'!$N26)),
IF('Rent Roll'!$S12='Data Validation'!$D$2,-SUMIF('Monthly Cash Flow'!$F$2:$EG$2,'Commercial Lease'!EF$3,'Monthly Cash Flow'!$F$37:$EG$37)*'Rent Roll'!$T12,
IF('Rent Roll'!$S12='Data Validation'!$D$3,('Rent Roll'!$D12*'Rent Roll'!#REF!)+(MAX(-SUMIF($C$96:$C$98,'Data Validation'!$M$2,'Commercial Lease'!EF$96:EF$98)-'Rent Roll'!$V12,0)*'Rent Roll'!$T12),
IF('Rent Roll'!$S12='Data Validation'!$D$4,'Rent Roll'!$D12*'Rent Roll'!#REF!,
('Rent Roll'!$D12*'Rent Roll'!#REF!)+(SUM((MAX(--SUMIF($D$96:$D$98,'Data Validation'!$M$2,'Commercial Lease'!EF$96:EF$98)-'Rent Roll'!$V12,0)),
(MAX(-SUMIF('Monthly Cash Flow'!$F$2:$EG$2,'Commercial Lease'!EF$3,'Monthly Cash Flow'!$F$25:$EG$25)-'Rent Roll'!#REF!,0)),
(MAX(-SUMIF('Monthly Cash Flow'!$F$2:$EG$2,'Commercial Lease'!EF$3,'Monthly Cash Flow'!$F$26:$EG$36)-'Rent Roll'!#REF!,0)))*'Rent Roll'!$T12)))),"-"),"-")</f>
        <v>-</v>
      </c>
      <c r="EG46" s="224" t="str">
        <f>IF('Commercial Lease'!EG$4='Rent Roll'!$U12,
IF(OR(AND(EG$6&gt;'Rent Roll'!$K12,EG$6&lt;='Rent Roll'!$L12),AND(EG$6&gt;'Rent Roll'!$M26,EG$6&lt;='Rent Roll'!$N26)),
IF('Rent Roll'!$S12='Data Validation'!$D$2,-SUMIF('Monthly Cash Flow'!$F$2:$EG$2,'Commercial Lease'!EG$3,'Monthly Cash Flow'!$F$37:$EG$37)*'Rent Roll'!$T12,
IF('Rent Roll'!$S12='Data Validation'!$D$3,('Rent Roll'!$D12*'Rent Roll'!#REF!)+(MAX(-SUMIF($C$96:$C$98,'Data Validation'!$M$2,'Commercial Lease'!EG$96:EG$98)-'Rent Roll'!$V12,0)*'Rent Roll'!$T12),
IF('Rent Roll'!$S12='Data Validation'!$D$4,'Rent Roll'!$D12*'Rent Roll'!#REF!,
('Rent Roll'!$D12*'Rent Roll'!#REF!)+(SUM((MAX(--SUMIF($D$96:$D$98,'Data Validation'!$M$2,'Commercial Lease'!EG$96:EG$98)-'Rent Roll'!$V12,0)),
(MAX(-SUMIF('Monthly Cash Flow'!$F$2:$EG$2,'Commercial Lease'!EG$3,'Monthly Cash Flow'!$F$25:$EG$25)-'Rent Roll'!#REF!,0)),
(MAX(-SUMIF('Monthly Cash Flow'!$F$2:$EG$2,'Commercial Lease'!EG$3,'Monthly Cash Flow'!$F$26:$EG$36)-'Rent Roll'!#REF!,0)))*'Rent Roll'!$T12)))),"-"),"-")</f>
        <v>-</v>
      </c>
      <c r="EH46" s="277" t="s">
        <v>106</v>
      </c>
    </row>
    <row r="47" spans="2:138" ht="15" x14ac:dyDescent="0.25">
      <c r="B47" s="735"/>
      <c r="C47" s="736"/>
      <c r="D47" s="737" t="str">
        <f>CONCATENATE('Rent Roll'!B13&amp;" - "&amp;'Rent Roll'!C13)</f>
        <v xml:space="preserve"> - </v>
      </c>
      <c r="E47" s="21">
        <f t="shared" si="36"/>
        <v>0</v>
      </c>
      <c r="F47" s="227" t="str">
        <f>IF('Commercial Lease'!F$4='Rent Roll'!$U13,
IF(OR(AND(F$6&gt;'Rent Roll'!$K13,F$6&lt;='Rent Roll'!$L13),AND(F$6&gt;'Rent Roll'!$M27,F$6&lt;='Rent Roll'!$N27)),
IF('Rent Roll'!$S13='Data Validation'!$D$2,-SUMIF('Monthly Cash Flow'!$F$2:$EG$2,'Commercial Lease'!F$3,'Monthly Cash Flow'!$F$37:$EG$37)*'Rent Roll'!$T13,
IF('Rent Roll'!$S13='Data Validation'!$D$3,('Rent Roll'!$D13*'Rent Roll'!#REF!)+(MAX(-SUMIF($C$96:$C$98,'Data Validation'!$M$2,'Commercial Lease'!F$96:F$98)-'Rent Roll'!$V13,0)*'Rent Roll'!$T13),
IF('Rent Roll'!$S13='Data Validation'!$D$4,'Rent Roll'!$D13*'Rent Roll'!#REF!,
('Rent Roll'!$D13*'Rent Roll'!#REF!)+(SUM((MAX(--SUMIF($D$96:$D$98,'Data Validation'!$M$2,'Commercial Lease'!F$96:F$98)-'Rent Roll'!$V13,0)),
(MAX(-SUMIF('Monthly Cash Flow'!$F$2:$EG$2,'Commercial Lease'!F$3,'Monthly Cash Flow'!$F$25:$EG$25)-'Rent Roll'!#REF!,0)),
(MAX(-SUMIF('Monthly Cash Flow'!$F$2:$EG$2,'Commercial Lease'!F$3,'Monthly Cash Flow'!$F$26:$EG$36)-'Rent Roll'!#REF!,0)))*'Rent Roll'!$T13)))),"-"),"-")</f>
        <v>-</v>
      </c>
      <c r="G47" s="227" t="str">
        <f>IF('Commercial Lease'!G$4='Rent Roll'!$U13,
IF(OR(AND(G$6&gt;'Rent Roll'!$K13,G$6&lt;='Rent Roll'!$L13),AND(G$6&gt;'Rent Roll'!$M27,G$6&lt;='Rent Roll'!$N27)),
IF('Rent Roll'!$S13='Data Validation'!$D$2,-SUMIF('Monthly Cash Flow'!$F$2:$EG$2,'Commercial Lease'!G$3,'Monthly Cash Flow'!$F$37:$EG$37)*'Rent Roll'!$T13,
IF('Rent Roll'!$S13='Data Validation'!$D$3,('Rent Roll'!$D13*'Rent Roll'!#REF!)+(MAX(-SUMIF($C$96:$C$98,'Data Validation'!$M$2,'Commercial Lease'!G$96:G$98)-'Rent Roll'!$V13,0)*'Rent Roll'!$T13),
IF('Rent Roll'!$S13='Data Validation'!$D$4,'Rent Roll'!$D13*'Rent Roll'!#REF!,
('Rent Roll'!$D13*'Rent Roll'!#REF!)+(SUM((MAX(--SUMIF($D$96:$D$98,'Data Validation'!$M$2,'Commercial Lease'!G$96:G$98)-'Rent Roll'!$V13,0)),
(MAX(-SUMIF('Monthly Cash Flow'!$F$2:$EG$2,'Commercial Lease'!G$3,'Monthly Cash Flow'!$F$25:$EG$25)-'Rent Roll'!#REF!,0)),
(MAX(-SUMIF('Monthly Cash Flow'!$F$2:$EG$2,'Commercial Lease'!G$3,'Monthly Cash Flow'!$F$26:$EG$36)-'Rent Roll'!#REF!,0)))*'Rent Roll'!$T13)))),"-"),"-")</f>
        <v>-</v>
      </c>
      <c r="H47" s="227" t="str">
        <f>IF('Commercial Lease'!H$4='Rent Roll'!$U13,
IF(OR(AND(H$6&gt;'Rent Roll'!$K13,H$6&lt;='Rent Roll'!$L13),AND(H$6&gt;'Rent Roll'!$M27,H$6&lt;='Rent Roll'!$N27)),
IF('Rent Roll'!$S13='Data Validation'!$D$2,-SUMIF('Monthly Cash Flow'!$F$2:$EG$2,'Commercial Lease'!H$3,'Monthly Cash Flow'!$F$37:$EG$37)*'Rent Roll'!$T13,
IF('Rent Roll'!$S13='Data Validation'!$D$3,('Rent Roll'!$D13*'Rent Roll'!#REF!)+(MAX(-SUMIF($C$96:$C$98,'Data Validation'!$M$2,'Commercial Lease'!H$96:H$98)-'Rent Roll'!$V13,0)*'Rent Roll'!$T13),
IF('Rent Roll'!$S13='Data Validation'!$D$4,'Rent Roll'!$D13*'Rent Roll'!#REF!,
('Rent Roll'!$D13*'Rent Roll'!#REF!)+(SUM((MAX(--SUMIF($D$96:$D$98,'Data Validation'!$M$2,'Commercial Lease'!H$96:H$98)-'Rent Roll'!$V13,0)),
(MAX(-SUMIF('Monthly Cash Flow'!$F$2:$EG$2,'Commercial Lease'!H$3,'Monthly Cash Flow'!$F$25:$EG$25)-'Rent Roll'!#REF!,0)),
(MAX(-SUMIF('Monthly Cash Flow'!$F$2:$EG$2,'Commercial Lease'!H$3,'Monthly Cash Flow'!$F$26:$EG$36)-'Rent Roll'!#REF!,0)))*'Rent Roll'!$T13)))),"-"),"-")</f>
        <v>-</v>
      </c>
      <c r="I47" s="227" t="str">
        <f>IF('Commercial Lease'!I$4='Rent Roll'!$U13,
IF(OR(AND(I$6&gt;'Rent Roll'!$K13,I$6&lt;='Rent Roll'!$L13),AND(I$6&gt;'Rent Roll'!$M27,I$6&lt;='Rent Roll'!$N27)),
IF('Rent Roll'!$S13='Data Validation'!$D$2,-SUMIF('Monthly Cash Flow'!$F$2:$EG$2,'Commercial Lease'!I$3,'Monthly Cash Flow'!$F$37:$EG$37)*'Rent Roll'!$T13,
IF('Rent Roll'!$S13='Data Validation'!$D$3,('Rent Roll'!$D13*'Rent Roll'!#REF!)+(MAX(-SUMIF($C$96:$C$98,'Data Validation'!$M$2,'Commercial Lease'!I$96:I$98)-'Rent Roll'!$V13,0)*'Rent Roll'!$T13),
IF('Rent Roll'!$S13='Data Validation'!$D$4,'Rent Roll'!$D13*'Rent Roll'!#REF!,
('Rent Roll'!$D13*'Rent Roll'!#REF!)+(SUM((MAX(--SUMIF($D$96:$D$98,'Data Validation'!$M$2,'Commercial Lease'!I$96:I$98)-'Rent Roll'!$V13,0)),
(MAX(-SUMIF('Monthly Cash Flow'!$F$2:$EG$2,'Commercial Lease'!I$3,'Monthly Cash Flow'!$F$25:$EG$25)-'Rent Roll'!#REF!,0)),
(MAX(-SUMIF('Monthly Cash Flow'!$F$2:$EG$2,'Commercial Lease'!I$3,'Monthly Cash Flow'!$F$26:$EG$36)-'Rent Roll'!#REF!,0)))*'Rent Roll'!$T13)))),"-"),"-")</f>
        <v>-</v>
      </c>
      <c r="J47" s="227" t="str">
        <f>IF('Commercial Lease'!J$4='Rent Roll'!$U13,
IF(OR(AND(J$6&gt;'Rent Roll'!$K13,J$6&lt;='Rent Roll'!$L13),AND(J$6&gt;'Rent Roll'!$M27,J$6&lt;='Rent Roll'!$N27)),
IF('Rent Roll'!$S13='Data Validation'!$D$2,-SUMIF('Monthly Cash Flow'!$F$2:$EG$2,'Commercial Lease'!J$3,'Monthly Cash Flow'!$F$37:$EG$37)*'Rent Roll'!$T13,
IF('Rent Roll'!$S13='Data Validation'!$D$3,('Rent Roll'!$D13*'Rent Roll'!#REF!)+(MAX(-SUMIF($C$96:$C$98,'Data Validation'!$M$2,'Commercial Lease'!J$96:J$98)-'Rent Roll'!$V13,0)*'Rent Roll'!$T13),
IF('Rent Roll'!$S13='Data Validation'!$D$4,'Rent Roll'!$D13*'Rent Roll'!#REF!,
('Rent Roll'!$D13*'Rent Roll'!#REF!)+(SUM((MAX(--SUMIF($D$96:$D$98,'Data Validation'!$M$2,'Commercial Lease'!J$96:J$98)-'Rent Roll'!$V13,0)),
(MAX(-SUMIF('Monthly Cash Flow'!$F$2:$EG$2,'Commercial Lease'!J$3,'Monthly Cash Flow'!$F$25:$EG$25)-'Rent Roll'!#REF!,0)),
(MAX(-SUMIF('Monthly Cash Flow'!$F$2:$EG$2,'Commercial Lease'!J$3,'Monthly Cash Flow'!$F$26:$EG$36)-'Rent Roll'!#REF!,0)))*'Rent Roll'!$T13)))),"-"),"-")</f>
        <v>-</v>
      </c>
      <c r="K47" s="227" t="str">
        <f>IF('Commercial Lease'!K$4='Rent Roll'!$U13,
IF(OR(AND(K$6&gt;'Rent Roll'!$K13,K$6&lt;='Rent Roll'!$L13),AND(K$6&gt;'Rent Roll'!$M27,K$6&lt;='Rent Roll'!$N27)),
IF('Rent Roll'!$S13='Data Validation'!$D$2,-SUMIF('Monthly Cash Flow'!$F$2:$EG$2,'Commercial Lease'!K$3,'Monthly Cash Flow'!$F$37:$EG$37)*'Rent Roll'!$T13,
IF('Rent Roll'!$S13='Data Validation'!$D$3,('Rent Roll'!$D13*'Rent Roll'!#REF!)+(MAX(-SUMIF($C$96:$C$98,'Data Validation'!$M$2,'Commercial Lease'!K$96:K$98)-'Rent Roll'!$V13,0)*'Rent Roll'!$T13),
IF('Rent Roll'!$S13='Data Validation'!$D$4,'Rent Roll'!$D13*'Rent Roll'!#REF!,
('Rent Roll'!$D13*'Rent Roll'!#REF!)+(SUM((MAX(--SUMIF($D$96:$D$98,'Data Validation'!$M$2,'Commercial Lease'!K$96:K$98)-'Rent Roll'!$V13,0)),
(MAX(-SUMIF('Monthly Cash Flow'!$F$2:$EG$2,'Commercial Lease'!K$3,'Monthly Cash Flow'!$F$25:$EG$25)-'Rent Roll'!#REF!,0)),
(MAX(-SUMIF('Monthly Cash Flow'!$F$2:$EG$2,'Commercial Lease'!K$3,'Monthly Cash Flow'!$F$26:$EG$36)-'Rent Roll'!#REF!,0)))*'Rent Roll'!$T13)))),"-"),"-")</f>
        <v>-</v>
      </c>
      <c r="L47" s="227" t="str">
        <f>IF('Commercial Lease'!L$4='Rent Roll'!$U13,
IF(OR(AND(L$6&gt;'Rent Roll'!$K13,L$6&lt;='Rent Roll'!$L13),AND(L$6&gt;'Rent Roll'!$M27,L$6&lt;='Rent Roll'!$N27)),
IF('Rent Roll'!$S13='Data Validation'!$D$2,-SUMIF('Monthly Cash Flow'!$F$2:$EG$2,'Commercial Lease'!L$3,'Monthly Cash Flow'!$F$37:$EG$37)*'Rent Roll'!$T13,
IF('Rent Roll'!$S13='Data Validation'!$D$3,('Rent Roll'!$D13*'Rent Roll'!#REF!)+(MAX(-SUMIF($C$96:$C$98,'Data Validation'!$M$2,'Commercial Lease'!L$96:L$98)-'Rent Roll'!$V13,0)*'Rent Roll'!$T13),
IF('Rent Roll'!$S13='Data Validation'!$D$4,'Rent Roll'!$D13*'Rent Roll'!#REF!,
('Rent Roll'!$D13*'Rent Roll'!#REF!)+(SUM((MAX(--SUMIF($D$96:$D$98,'Data Validation'!$M$2,'Commercial Lease'!L$96:L$98)-'Rent Roll'!$V13,0)),
(MAX(-SUMIF('Monthly Cash Flow'!$F$2:$EG$2,'Commercial Lease'!L$3,'Monthly Cash Flow'!$F$25:$EG$25)-'Rent Roll'!#REF!,0)),
(MAX(-SUMIF('Monthly Cash Flow'!$F$2:$EG$2,'Commercial Lease'!L$3,'Monthly Cash Flow'!$F$26:$EG$36)-'Rent Roll'!#REF!,0)))*'Rent Roll'!$T13)))),"-"),"-")</f>
        <v>-</v>
      </c>
      <c r="M47" s="227" t="str">
        <f>IF('Commercial Lease'!M$4='Rent Roll'!$U13,
IF(OR(AND(M$6&gt;'Rent Roll'!$K13,M$6&lt;='Rent Roll'!$L13),AND(M$6&gt;'Rent Roll'!$M27,M$6&lt;='Rent Roll'!$N27)),
IF('Rent Roll'!$S13='Data Validation'!$D$2,-SUMIF('Monthly Cash Flow'!$F$2:$EG$2,'Commercial Lease'!M$3,'Monthly Cash Flow'!$F$37:$EG$37)*'Rent Roll'!$T13,
IF('Rent Roll'!$S13='Data Validation'!$D$3,('Rent Roll'!$D13*'Rent Roll'!#REF!)+(MAX(-SUMIF($C$96:$C$98,'Data Validation'!$M$2,'Commercial Lease'!M$96:M$98)-'Rent Roll'!$V13,0)*'Rent Roll'!$T13),
IF('Rent Roll'!$S13='Data Validation'!$D$4,'Rent Roll'!$D13*'Rent Roll'!#REF!,
('Rent Roll'!$D13*'Rent Roll'!#REF!)+(SUM((MAX(--SUMIF($D$96:$D$98,'Data Validation'!$M$2,'Commercial Lease'!M$96:M$98)-'Rent Roll'!$V13,0)),
(MAX(-SUMIF('Monthly Cash Flow'!$F$2:$EG$2,'Commercial Lease'!M$3,'Monthly Cash Flow'!$F$25:$EG$25)-'Rent Roll'!#REF!,0)),
(MAX(-SUMIF('Monthly Cash Flow'!$F$2:$EG$2,'Commercial Lease'!M$3,'Monthly Cash Flow'!$F$26:$EG$36)-'Rent Roll'!#REF!,0)))*'Rent Roll'!$T13)))),"-"),"-")</f>
        <v>-</v>
      </c>
      <c r="N47" s="227" t="str">
        <f>IF('Commercial Lease'!N$4='Rent Roll'!$U13,
IF(OR(AND(N$6&gt;'Rent Roll'!$K13,N$6&lt;='Rent Roll'!$L13),AND(N$6&gt;'Rent Roll'!$M27,N$6&lt;='Rent Roll'!$N27)),
IF('Rent Roll'!$S13='Data Validation'!$D$2,-SUMIF('Monthly Cash Flow'!$F$2:$EG$2,'Commercial Lease'!N$3,'Monthly Cash Flow'!$F$37:$EG$37)*'Rent Roll'!$T13,
IF('Rent Roll'!$S13='Data Validation'!$D$3,('Rent Roll'!$D13*'Rent Roll'!#REF!)+(MAX(-SUMIF($C$96:$C$98,'Data Validation'!$M$2,'Commercial Lease'!N$96:N$98)-'Rent Roll'!$V13,0)*'Rent Roll'!$T13),
IF('Rent Roll'!$S13='Data Validation'!$D$4,'Rent Roll'!$D13*'Rent Roll'!#REF!,
('Rent Roll'!$D13*'Rent Roll'!#REF!)+(SUM((MAX(--SUMIF($D$96:$D$98,'Data Validation'!$M$2,'Commercial Lease'!N$96:N$98)-'Rent Roll'!$V13,0)),
(MAX(-SUMIF('Monthly Cash Flow'!$F$2:$EG$2,'Commercial Lease'!N$3,'Monthly Cash Flow'!$F$25:$EG$25)-'Rent Roll'!#REF!,0)),
(MAX(-SUMIF('Monthly Cash Flow'!$F$2:$EG$2,'Commercial Lease'!N$3,'Monthly Cash Flow'!$F$26:$EG$36)-'Rent Roll'!#REF!,0)))*'Rent Roll'!$T13)))),"-"),"-")</f>
        <v>-</v>
      </c>
      <c r="O47" s="227" t="str">
        <f>IF('Commercial Lease'!O$4='Rent Roll'!$U13,
IF(OR(AND(O$6&gt;'Rent Roll'!$K13,O$6&lt;='Rent Roll'!$L13),AND(O$6&gt;'Rent Roll'!$M27,O$6&lt;='Rent Roll'!$N27)),
IF('Rent Roll'!$S13='Data Validation'!$D$2,-SUMIF('Monthly Cash Flow'!$F$2:$EG$2,'Commercial Lease'!O$3,'Monthly Cash Flow'!$F$37:$EG$37)*'Rent Roll'!$T13,
IF('Rent Roll'!$S13='Data Validation'!$D$3,('Rent Roll'!$D13*'Rent Roll'!#REF!)+(MAX(-SUMIF($C$96:$C$98,'Data Validation'!$M$2,'Commercial Lease'!O$96:O$98)-'Rent Roll'!$V13,0)*'Rent Roll'!$T13),
IF('Rent Roll'!$S13='Data Validation'!$D$4,'Rent Roll'!$D13*'Rent Roll'!#REF!,
('Rent Roll'!$D13*'Rent Roll'!#REF!)+(SUM((MAX(--SUMIF($D$96:$D$98,'Data Validation'!$M$2,'Commercial Lease'!O$96:O$98)-'Rent Roll'!$V13,0)),
(MAX(-SUMIF('Monthly Cash Flow'!$F$2:$EG$2,'Commercial Lease'!O$3,'Monthly Cash Flow'!$F$25:$EG$25)-'Rent Roll'!#REF!,0)),
(MAX(-SUMIF('Monthly Cash Flow'!$F$2:$EG$2,'Commercial Lease'!O$3,'Monthly Cash Flow'!$F$26:$EG$36)-'Rent Roll'!#REF!,0)))*'Rent Roll'!$T13)))),"-"),"-")</f>
        <v>-</v>
      </c>
      <c r="P47" s="227" t="str">
        <f>IF('Commercial Lease'!P$4='Rent Roll'!$U13,
IF(OR(AND(P$6&gt;'Rent Roll'!$K13,P$6&lt;='Rent Roll'!$L13),AND(P$6&gt;'Rent Roll'!$M27,P$6&lt;='Rent Roll'!$N27)),
IF('Rent Roll'!$S13='Data Validation'!$D$2,-SUMIF('Monthly Cash Flow'!$F$2:$EG$2,'Commercial Lease'!P$3,'Monthly Cash Flow'!$F$37:$EG$37)*'Rent Roll'!$T13,
IF('Rent Roll'!$S13='Data Validation'!$D$3,('Rent Roll'!$D13*'Rent Roll'!#REF!)+(MAX(-SUMIF($C$96:$C$98,'Data Validation'!$M$2,'Commercial Lease'!P$96:P$98)-'Rent Roll'!$V13,0)*'Rent Roll'!$T13),
IF('Rent Roll'!$S13='Data Validation'!$D$4,'Rent Roll'!$D13*'Rent Roll'!#REF!,
('Rent Roll'!$D13*'Rent Roll'!#REF!)+(SUM((MAX(--SUMIF($D$96:$D$98,'Data Validation'!$M$2,'Commercial Lease'!P$96:P$98)-'Rent Roll'!$V13,0)),
(MAX(-SUMIF('Monthly Cash Flow'!$F$2:$EG$2,'Commercial Lease'!P$3,'Monthly Cash Flow'!$F$25:$EG$25)-'Rent Roll'!#REF!,0)),
(MAX(-SUMIF('Monthly Cash Flow'!$F$2:$EG$2,'Commercial Lease'!P$3,'Monthly Cash Flow'!$F$26:$EG$36)-'Rent Roll'!#REF!,0)))*'Rent Roll'!$T13)))),"-"),"-")</f>
        <v>-</v>
      </c>
      <c r="Q47" s="227" t="str">
        <f>IF('Commercial Lease'!Q$4='Rent Roll'!$U13,
IF(OR(AND(Q$6&gt;'Rent Roll'!$K13,Q$6&lt;='Rent Roll'!$L13),AND(Q$6&gt;'Rent Roll'!$M27,Q$6&lt;='Rent Roll'!$N27)),
IF('Rent Roll'!$S13='Data Validation'!$D$2,-SUMIF('Monthly Cash Flow'!$F$2:$EG$2,'Commercial Lease'!Q$3,'Monthly Cash Flow'!$F$37:$EG$37)*'Rent Roll'!$T13,
IF('Rent Roll'!$S13='Data Validation'!$D$3,('Rent Roll'!$D13*'Rent Roll'!#REF!)+(MAX(-SUMIF($C$96:$C$98,'Data Validation'!$M$2,'Commercial Lease'!Q$96:Q$98)-'Rent Roll'!$V13,0)*'Rent Roll'!$T13),
IF('Rent Roll'!$S13='Data Validation'!$D$4,'Rent Roll'!$D13*'Rent Roll'!#REF!,
('Rent Roll'!$D13*'Rent Roll'!#REF!)+(SUM((MAX(--SUMIF($D$96:$D$98,'Data Validation'!$M$2,'Commercial Lease'!Q$96:Q$98)-'Rent Roll'!$V13,0)),
(MAX(-SUMIF('Monthly Cash Flow'!$F$2:$EG$2,'Commercial Lease'!Q$3,'Monthly Cash Flow'!$F$25:$EG$25)-'Rent Roll'!#REF!,0)),
(MAX(-SUMIF('Monthly Cash Flow'!$F$2:$EG$2,'Commercial Lease'!Q$3,'Monthly Cash Flow'!$F$26:$EG$36)-'Rent Roll'!#REF!,0)))*'Rent Roll'!$T13)))),"-"),"-")</f>
        <v>-</v>
      </c>
      <c r="R47" s="227" t="str">
        <f>IF('Commercial Lease'!R$4='Rent Roll'!$U13,
IF(OR(AND(R$6&gt;'Rent Roll'!$K13,R$6&lt;='Rent Roll'!$L13),AND(R$6&gt;'Rent Roll'!$M27,R$6&lt;='Rent Roll'!$N27)),
IF('Rent Roll'!$S13='Data Validation'!$D$2,-SUMIF('Monthly Cash Flow'!$F$2:$EG$2,'Commercial Lease'!R$3,'Monthly Cash Flow'!$F$37:$EG$37)*'Rent Roll'!$T13,
IF('Rent Roll'!$S13='Data Validation'!$D$3,('Rent Roll'!$D13*'Rent Roll'!#REF!)+(MAX(-SUMIF($C$96:$C$98,'Data Validation'!$M$2,'Commercial Lease'!R$96:R$98)-'Rent Roll'!$V13,0)*'Rent Roll'!$T13),
IF('Rent Roll'!$S13='Data Validation'!$D$4,'Rent Roll'!$D13*'Rent Roll'!#REF!,
('Rent Roll'!$D13*'Rent Roll'!#REF!)+(SUM((MAX(--SUMIF($D$96:$D$98,'Data Validation'!$M$2,'Commercial Lease'!R$96:R$98)-'Rent Roll'!$V13,0)),
(MAX(-SUMIF('Monthly Cash Flow'!$F$2:$EG$2,'Commercial Lease'!R$3,'Monthly Cash Flow'!$F$25:$EG$25)-'Rent Roll'!#REF!,0)),
(MAX(-SUMIF('Monthly Cash Flow'!$F$2:$EG$2,'Commercial Lease'!R$3,'Monthly Cash Flow'!$F$26:$EG$36)-'Rent Roll'!#REF!,0)))*'Rent Roll'!$T13)))),"-"),"-")</f>
        <v>-</v>
      </c>
      <c r="S47" s="227" t="str">
        <f>IF('Commercial Lease'!S$4='Rent Roll'!$U13,
IF(OR(AND(S$6&gt;'Rent Roll'!$K13,S$6&lt;='Rent Roll'!$L13),AND(S$6&gt;'Rent Roll'!$M27,S$6&lt;='Rent Roll'!$N27)),
IF('Rent Roll'!$S13='Data Validation'!$D$2,-SUMIF('Monthly Cash Flow'!$F$2:$EG$2,'Commercial Lease'!S$3,'Monthly Cash Flow'!$F$37:$EG$37)*'Rent Roll'!$T13,
IF('Rent Roll'!$S13='Data Validation'!$D$3,('Rent Roll'!$D13*'Rent Roll'!#REF!)+(MAX(-SUMIF($C$96:$C$98,'Data Validation'!$M$2,'Commercial Lease'!S$96:S$98)-'Rent Roll'!$V13,0)*'Rent Roll'!$T13),
IF('Rent Roll'!$S13='Data Validation'!$D$4,'Rent Roll'!$D13*'Rent Roll'!#REF!,
('Rent Roll'!$D13*'Rent Roll'!#REF!)+(SUM((MAX(--SUMIF($D$96:$D$98,'Data Validation'!$M$2,'Commercial Lease'!S$96:S$98)-'Rent Roll'!$V13,0)),
(MAX(-SUMIF('Monthly Cash Flow'!$F$2:$EG$2,'Commercial Lease'!S$3,'Monthly Cash Flow'!$F$25:$EG$25)-'Rent Roll'!#REF!,0)),
(MAX(-SUMIF('Monthly Cash Flow'!$F$2:$EG$2,'Commercial Lease'!S$3,'Monthly Cash Flow'!$F$26:$EG$36)-'Rent Roll'!#REF!,0)))*'Rent Roll'!$T13)))),"-"),"-")</f>
        <v>-</v>
      </c>
      <c r="T47" s="227" t="str">
        <f>IF('Commercial Lease'!T$4='Rent Roll'!$U13,
IF(OR(AND(T$6&gt;'Rent Roll'!$K13,T$6&lt;='Rent Roll'!$L13),AND(T$6&gt;'Rent Roll'!$M27,T$6&lt;='Rent Roll'!$N27)),
IF('Rent Roll'!$S13='Data Validation'!$D$2,-SUMIF('Monthly Cash Flow'!$F$2:$EG$2,'Commercial Lease'!T$3,'Monthly Cash Flow'!$F$37:$EG$37)*'Rent Roll'!$T13,
IF('Rent Roll'!$S13='Data Validation'!$D$3,('Rent Roll'!$D13*'Rent Roll'!#REF!)+(MAX(-SUMIF($C$96:$C$98,'Data Validation'!$M$2,'Commercial Lease'!T$96:T$98)-'Rent Roll'!$V13,0)*'Rent Roll'!$T13),
IF('Rent Roll'!$S13='Data Validation'!$D$4,'Rent Roll'!$D13*'Rent Roll'!#REF!,
('Rent Roll'!$D13*'Rent Roll'!#REF!)+(SUM((MAX(--SUMIF($D$96:$D$98,'Data Validation'!$M$2,'Commercial Lease'!T$96:T$98)-'Rent Roll'!$V13,0)),
(MAX(-SUMIF('Monthly Cash Flow'!$F$2:$EG$2,'Commercial Lease'!T$3,'Monthly Cash Flow'!$F$25:$EG$25)-'Rent Roll'!#REF!,0)),
(MAX(-SUMIF('Monthly Cash Flow'!$F$2:$EG$2,'Commercial Lease'!T$3,'Monthly Cash Flow'!$F$26:$EG$36)-'Rent Roll'!#REF!,0)))*'Rent Roll'!$T13)))),"-"),"-")</f>
        <v>-</v>
      </c>
      <c r="U47" s="227" t="str">
        <f>IF('Commercial Lease'!U$4='Rent Roll'!$U13,
IF(OR(AND(U$6&gt;'Rent Roll'!$K13,U$6&lt;='Rent Roll'!$L13),AND(U$6&gt;'Rent Roll'!$M27,U$6&lt;='Rent Roll'!$N27)),
IF('Rent Roll'!$S13='Data Validation'!$D$2,-SUMIF('Monthly Cash Flow'!$F$2:$EG$2,'Commercial Lease'!U$3,'Monthly Cash Flow'!$F$37:$EG$37)*'Rent Roll'!$T13,
IF('Rent Roll'!$S13='Data Validation'!$D$3,('Rent Roll'!$D13*'Rent Roll'!#REF!)+(MAX(-SUMIF($C$96:$C$98,'Data Validation'!$M$2,'Commercial Lease'!U$96:U$98)-'Rent Roll'!$V13,0)*'Rent Roll'!$T13),
IF('Rent Roll'!$S13='Data Validation'!$D$4,'Rent Roll'!$D13*'Rent Roll'!#REF!,
('Rent Roll'!$D13*'Rent Roll'!#REF!)+(SUM((MAX(--SUMIF($D$96:$D$98,'Data Validation'!$M$2,'Commercial Lease'!U$96:U$98)-'Rent Roll'!$V13,0)),
(MAX(-SUMIF('Monthly Cash Flow'!$F$2:$EG$2,'Commercial Lease'!U$3,'Monthly Cash Flow'!$F$25:$EG$25)-'Rent Roll'!#REF!,0)),
(MAX(-SUMIF('Monthly Cash Flow'!$F$2:$EG$2,'Commercial Lease'!U$3,'Monthly Cash Flow'!$F$26:$EG$36)-'Rent Roll'!#REF!,0)))*'Rent Roll'!$T13)))),"-"),"-")</f>
        <v>-</v>
      </c>
      <c r="V47" s="227" t="str">
        <f>IF('Commercial Lease'!V$4='Rent Roll'!$U13,
IF(OR(AND(V$6&gt;'Rent Roll'!$K13,V$6&lt;='Rent Roll'!$L13),AND(V$6&gt;'Rent Roll'!$M27,V$6&lt;='Rent Roll'!$N27)),
IF('Rent Roll'!$S13='Data Validation'!$D$2,-SUMIF('Monthly Cash Flow'!$F$2:$EG$2,'Commercial Lease'!V$3,'Monthly Cash Flow'!$F$37:$EG$37)*'Rent Roll'!$T13,
IF('Rent Roll'!$S13='Data Validation'!$D$3,('Rent Roll'!$D13*'Rent Roll'!#REF!)+(MAX(-SUMIF($C$96:$C$98,'Data Validation'!$M$2,'Commercial Lease'!V$96:V$98)-'Rent Roll'!$V13,0)*'Rent Roll'!$T13),
IF('Rent Roll'!$S13='Data Validation'!$D$4,'Rent Roll'!$D13*'Rent Roll'!#REF!,
('Rent Roll'!$D13*'Rent Roll'!#REF!)+(SUM((MAX(--SUMIF($D$96:$D$98,'Data Validation'!$M$2,'Commercial Lease'!V$96:V$98)-'Rent Roll'!$V13,0)),
(MAX(-SUMIF('Monthly Cash Flow'!$F$2:$EG$2,'Commercial Lease'!V$3,'Monthly Cash Flow'!$F$25:$EG$25)-'Rent Roll'!#REF!,0)),
(MAX(-SUMIF('Monthly Cash Flow'!$F$2:$EG$2,'Commercial Lease'!V$3,'Monthly Cash Flow'!$F$26:$EG$36)-'Rent Roll'!#REF!,0)))*'Rent Roll'!$T13)))),"-"),"-")</f>
        <v>-</v>
      </c>
      <c r="W47" s="227" t="str">
        <f>IF('Commercial Lease'!W$4='Rent Roll'!$U13,
IF(OR(AND(W$6&gt;'Rent Roll'!$K13,W$6&lt;='Rent Roll'!$L13),AND(W$6&gt;'Rent Roll'!$M27,W$6&lt;='Rent Roll'!$N27)),
IF('Rent Roll'!$S13='Data Validation'!$D$2,-SUMIF('Monthly Cash Flow'!$F$2:$EG$2,'Commercial Lease'!W$3,'Monthly Cash Flow'!$F$37:$EG$37)*'Rent Roll'!$T13,
IF('Rent Roll'!$S13='Data Validation'!$D$3,('Rent Roll'!$D13*'Rent Roll'!#REF!)+(MAX(-SUMIF($C$96:$C$98,'Data Validation'!$M$2,'Commercial Lease'!W$96:W$98)-'Rent Roll'!$V13,0)*'Rent Roll'!$T13),
IF('Rent Roll'!$S13='Data Validation'!$D$4,'Rent Roll'!$D13*'Rent Roll'!#REF!,
('Rent Roll'!$D13*'Rent Roll'!#REF!)+(SUM((MAX(--SUMIF($D$96:$D$98,'Data Validation'!$M$2,'Commercial Lease'!W$96:W$98)-'Rent Roll'!$V13,0)),
(MAX(-SUMIF('Monthly Cash Flow'!$F$2:$EG$2,'Commercial Lease'!W$3,'Monthly Cash Flow'!$F$25:$EG$25)-'Rent Roll'!#REF!,0)),
(MAX(-SUMIF('Monthly Cash Flow'!$F$2:$EG$2,'Commercial Lease'!W$3,'Monthly Cash Flow'!$F$26:$EG$36)-'Rent Roll'!#REF!,0)))*'Rent Roll'!$T13)))),"-"),"-")</f>
        <v>-</v>
      </c>
      <c r="X47" s="227" t="str">
        <f>IF('Commercial Lease'!X$4='Rent Roll'!$U13,
IF(OR(AND(X$6&gt;'Rent Roll'!$K13,X$6&lt;='Rent Roll'!$L13),AND(X$6&gt;'Rent Roll'!$M27,X$6&lt;='Rent Roll'!$N27)),
IF('Rent Roll'!$S13='Data Validation'!$D$2,-SUMIF('Monthly Cash Flow'!$F$2:$EG$2,'Commercial Lease'!X$3,'Monthly Cash Flow'!$F$37:$EG$37)*'Rent Roll'!$T13,
IF('Rent Roll'!$S13='Data Validation'!$D$3,('Rent Roll'!$D13*'Rent Roll'!#REF!)+(MAX(-SUMIF($C$96:$C$98,'Data Validation'!$M$2,'Commercial Lease'!X$96:X$98)-'Rent Roll'!$V13,0)*'Rent Roll'!$T13),
IF('Rent Roll'!$S13='Data Validation'!$D$4,'Rent Roll'!$D13*'Rent Roll'!#REF!,
('Rent Roll'!$D13*'Rent Roll'!#REF!)+(SUM((MAX(--SUMIF($D$96:$D$98,'Data Validation'!$M$2,'Commercial Lease'!X$96:X$98)-'Rent Roll'!$V13,0)),
(MAX(-SUMIF('Monthly Cash Flow'!$F$2:$EG$2,'Commercial Lease'!X$3,'Monthly Cash Flow'!$F$25:$EG$25)-'Rent Roll'!#REF!,0)),
(MAX(-SUMIF('Monthly Cash Flow'!$F$2:$EG$2,'Commercial Lease'!X$3,'Monthly Cash Flow'!$F$26:$EG$36)-'Rent Roll'!#REF!,0)))*'Rent Roll'!$T13)))),"-"),"-")</f>
        <v>-</v>
      </c>
      <c r="Y47" s="227" t="str">
        <f>IF('Commercial Lease'!Y$4='Rent Roll'!$U13,
IF(OR(AND(Y$6&gt;'Rent Roll'!$K13,Y$6&lt;='Rent Roll'!$L13),AND(Y$6&gt;'Rent Roll'!$M27,Y$6&lt;='Rent Roll'!$N27)),
IF('Rent Roll'!$S13='Data Validation'!$D$2,-SUMIF('Monthly Cash Flow'!$F$2:$EG$2,'Commercial Lease'!Y$3,'Monthly Cash Flow'!$F$37:$EG$37)*'Rent Roll'!$T13,
IF('Rent Roll'!$S13='Data Validation'!$D$3,('Rent Roll'!$D13*'Rent Roll'!#REF!)+(MAX(-SUMIF($C$96:$C$98,'Data Validation'!$M$2,'Commercial Lease'!Y$96:Y$98)-'Rent Roll'!$V13,0)*'Rent Roll'!$T13),
IF('Rent Roll'!$S13='Data Validation'!$D$4,'Rent Roll'!$D13*'Rent Roll'!#REF!,
('Rent Roll'!$D13*'Rent Roll'!#REF!)+(SUM((MAX(--SUMIF($D$96:$D$98,'Data Validation'!$M$2,'Commercial Lease'!Y$96:Y$98)-'Rent Roll'!$V13,0)),
(MAX(-SUMIF('Monthly Cash Flow'!$F$2:$EG$2,'Commercial Lease'!Y$3,'Monthly Cash Flow'!$F$25:$EG$25)-'Rent Roll'!#REF!,0)),
(MAX(-SUMIF('Monthly Cash Flow'!$F$2:$EG$2,'Commercial Lease'!Y$3,'Monthly Cash Flow'!$F$26:$EG$36)-'Rent Roll'!#REF!,0)))*'Rent Roll'!$T13)))),"-"),"-")</f>
        <v>-</v>
      </c>
      <c r="Z47" s="227" t="str">
        <f>IF('Commercial Lease'!Z$4='Rent Roll'!$U13,
IF(OR(AND(Z$6&gt;'Rent Roll'!$K13,Z$6&lt;='Rent Roll'!$L13),AND(Z$6&gt;'Rent Roll'!$M27,Z$6&lt;='Rent Roll'!$N27)),
IF('Rent Roll'!$S13='Data Validation'!$D$2,-SUMIF('Monthly Cash Flow'!$F$2:$EG$2,'Commercial Lease'!Z$3,'Monthly Cash Flow'!$F$37:$EG$37)*'Rent Roll'!$T13,
IF('Rent Roll'!$S13='Data Validation'!$D$3,('Rent Roll'!$D13*'Rent Roll'!#REF!)+(MAX(-SUMIF($C$96:$C$98,'Data Validation'!$M$2,'Commercial Lease'!Z$96:Z$98)-'Rent Roll'!$V13,0)*'Rent Roll'!$T13),
IF('Rent Roll'!$S13='Data Validation'!$D$4,'Rent Roll'!$D13*'Rent Roll'!#REF!,
('Rent Roll'!$D13*'Rent Roll'!#REF!)+(SUM((MAX(--SUMIF($D$96:$D$98,'Data Validation'!$M$2,'Commercial Lease'!Z$96:Z$98)-'Rent Roll'!$V13,0)),
(MAX(-SUMIF('Monthly Cash Flow'!$F$2:$EG$2,'Commercial Lease'!Z$3,'Monthly Cash Flow'!$F$25:$EG$25)-'Rent Roll'!#REF!,0)),
(MAX(-SUMIF('Monthly Cash Flow'!$F$2:$EG$2,'Commercial Lease'!Z$3,'Monthly Cash Flow'!$F$26:$EG$36)-'Rent Roll'!#REF!,0)))*'Rent Roll'!$T13)))),"-"),"-")</f>
        <v>-</v>
      </c>
      <c r="AA47" s="227" t="str">
        <f>IF('Commercial Lease'!AA$4='Rent Roll'!$U13,
IF(OR(AND(AA$6&gt;'Rent Roll'!$K13,AA$6&lt;='Rent Roll'!$L13),AND(AA$6&gt;'Rent Roll'!$M27,AA$6&lt;='Rent Roll'!$N27)),
IF('Rent Roll'!$S13='Data Validation'!$D$2,-SUMIF('Monthly Cash Flow'!$F$2:$EG$2,'Commercial Lease'!AA$3,'Monthly Cash Flow'!$F$37:$EG$37)*'Rent Roll'!$T13,
IF('Rent Roll'!$S13='Data Validation'!$D$3,('Rent Roll'!$D13*'Rent Roll'!#REF!)+(MAX(-SUMIF($C$96:$C$98,'Data Validation'!$M$2,'Commercial Lease'!AA$96:AA$98)-'Rent Roll'!$V13,0)*'Rent Roll'!$T13),
IF('Rent Roll'!$S13='Data Validation'!$D$4,'Rent Roll'!$D13*'Rent Roll'!#REF!,
('Rent Roll'!$D13*'Rent Roll'!#REF!)+(SUM((MAX(--SUMIF($D$96:$D$98,'Data Validation'!$M$2,'Commercial Lease'!AA$96:AA$98)-'Rent Roll'!$V13,0)),
(MAX(-SUMIF('Monthly Cash Flow'!$F$2:$EG$2,'Commercial Lease'!AA$3,'Monthly Cash Flow'!$F$25:$EG$25)-'Rent Roll'!#REF!,0)),
(MAX(-SUMIF('Monthly Cash Flow'!$F$2:$EG$2,'Commercial Lease'!AA$3,'Monthly Cash Flow'!$F$26:$EG$36)-'Rent Roll'!#REF!,0)))*'Rent Roll'!$T13)))),"-"),"-")</f>
        <v>-</v>
      </c>
      <c r="AB47" s="227" t="str">
        <f>IF('Commercial Lease'!AB$4='Rent Roll'!$U13,
IF(OR(AND(AB$6&gt;'Rent Roll'!$K13,AB$6&lt;='Rent Roll'!$L13),AND(AB$6&gt;'Rent Roll'!$M27,AB$6&lt;='Rent Roll'!$N27)),
IF('Rent Roll'!$S13='Data Validation'!$D$2,-SUMIF('Monthly Cash Flow'!$F$2:$EG$2,'Commercial Lease'!AB$3,'Monthly Cash Flow'!$F$37:$EG$37)*'Rent Roll'!$T13,
IF('Rent Roll'!$S13='Data Validation'!$D$3,('Rent Roll'!$D13*'Rent Roll'!#REF!)+(MAX(-SUMIF($C$96:$C$98,'Data Validation'!$M$2,'Commercial Lease'!AB$96:AB$98)-'Rent Roll'!$V13,0)*'Rent Roll'!$T13),
IF('Rent Roll'!$S13='Data Validation'!$D$4,'Rent Roll'!$D13*'Rent Roll'!#REF!,
('Rent Roll'!$D13*'Rent Roll'!#REF!)+(SUM((MAX(--SUMIF($D$96:$D$98,'Data Validation'!$M$2,'Commercial Lease'!AB$96:AB$98)-'Rent Roll'!$V13,0)),
(MAX(-SUMIF('Monthly Cash Flow'!$F$2:$EG$2,'Commercial Lease'!AB$3,'Monthly Cash Flow'!$F$25:$EG$25)-'Rent Roll'!#REF!,0)),
(MAX(-SUMIF('Monthly Cash Flow'!$F$2:$EG$2,'Commercial Lease'!AB$3,'Monthly Cash Flow'!$F$26:$EG$36)-'Rent Roll'!#REF!,0)))*'Rent Roll'!$T13)))),"-"),"-")</f>
        <v>-</v>
      </c>
      <c r="AC47" s="227" t="str">
        <f>IF('Commercial Lease'!AC$4='Rent Roll'!$U13,
IF(OR(AND(AC$6&gt;'Rent Roll'!$K13,AC$6&lt;='Rent Roll'!$L13),AND(AC$6&gt;'Rent Roll'!$M27,AC$6&lt;='Rent Roll'!$N27)),
IF('Rent Roll'!$S13='Data Validation'!$D$2,-SUMIF('Monthly Cash Flow'!$F$2:$EG$2,'Commercial Lease'!AC$3,'Monthly Cash Flow'!$F$37:$EG$37)*'Rent Roll'!$T13,
IF('Rent Roll'!$S13='Data Validation'!$D$3,('Rent Roll'!$D13*'Rent Roll'!#REF!)+(MAX(-SUMIF($C$96:$C$98,'Data Validation'!$M$2,'Commercial Lease'!AC$96:AC$98)-'Rent Roll'!$V13,0)*'Rent Roll'!$T13),
IF('Rent Roll'!$S13='Data Validation'!$D$4,'Rent Roll'!$D13*'Rent Roll'!#REF!,
('Rent Roll'!$D13*'Rent Roll'!#REF!)+(SUM((MAX(--SUMIF($D$96:$D$98,'Data Validation'!$M$2,'Commercial Lease'!AC$96:AC$98)-'Rent Roll'!$V13,0)),
(MAX(-SUMIF('Monthly Cash Flow'!$F$2:$EG$2,'Commercial Lease'!AC$3,'Monthly Cash Flow'!$F$25:$EG$25)-'Rent Roll'!#REF!,0)),
(MAX(-SUMIF('Monthly Cash Flow'!$F$2:$EG$2,'Commercial Lease'!AC$3,'Monthly Cash Flow'!$F$26:$EG$36)-'Rent Roll'!#REF!,0)))*'Rent Roll'!$T13)))),"-"),"-")</f>
        <v>-</v>
      </c>
      <c r="AD47" s="227" t="str">
        <f>IF('Commercial Lease'!AD$4='Rent Roll'!$U13,
IF(OR(AND(AD$6&gt;'Rent Roll'!$K13,AD$6&lt;='Rent Roll'!$L13),AND(AD$6&gt;'Rent Roll'!$M27,AD$6&lt;='Rent Roll'!$N27)),
IF('Rent Roll'!$S13='Data Validation'!$D$2,-SUMIF('Monthly Cash Flow'!$F$2:$EG$2,'Commercial Lease'!AD$3,'Monthly Cash Flow'!$F$37:$EG$37)*'Rent Roll'!$T13,
IF('Rent Roll'!$S13='Data Validation'!$D$3,('Rent Roll'!$D13*'Rent Roll'!#REF!)+(MAX(-SUMIF($C$96:$C$98,'Data Validation'!$M$2,'Commercial Lease'!AD$96:AD$98)-'Rent Roll'!$V13,0)*'Rent Roll'!$T13),
IF('Rent Roll'!$S13='Data Validation'!$D$4,'Rent Roll'!$D13*'Rent Roll'!#REF!,
('Rent Roll'!$D13*'Rent Roll'!#REF!)+(SUM((MAX(--SUMIF($D$96:$D$98,'Data Validation'!$M$2,'Commercial Lease'!AD$96:AD$98)-'Rent Roll'!$V13,0)),
(MAX(-SUMIF('Monthly Cash Flow'!$F$2:$EG$2,'Commercial Lease'!AD$3,'Monthly Cash Flow'!$F$25:$EG$25)-'Rent Roll'!#REF!,0)),
(MAX(-SUMIF('Monthly Cash Flow'!$F$2:$EG$2,'Commercial Lease'!AD$3,'Monthly Cash Flow'!$F$26:$EG$36)-'Rent Roll'!#REF!,0)))*'Rent Roll'!$T13)))),"-"),"-")</f>
        <v>-</v>
      </c>
      <c r="AE47" s="227" t="str">
        <f>IF('Commercial Lease'!AE$4='Rent Roll'!$U13,
IF(OR(AND(AE$6&gt;'Rent Roll'!$K13,AE$6&lt;='Rent Roll'!$L13),AND(AE$6&gt;'Rent Roll'!$M27,AE$6&lt;='Rent Roll'!$N27)),
IF('Rent Roll'!$S13='Data Validation'!$D$2,-SUMIF('Monthly Cash Flow'!$F$2:$EG$2,'Commercial Lease'!AE$3,'Monthly Cash Flow'!$F$37:$EG$37)*'Rent Roll'!$T13,
IF('Rent Roll'!$S13='Data Validation'!$D$3,('Rent Roll'!$D13*'Rent Roll'!#REF!)+(MAX(-SUMIF($C$96:$C$98,'Data Validation'!$M$2,'Commercial Lease'!AE$96:AE$98)-'Rent Roll'!$V13,0)*'Rent Roll'!$T13),
IF('Rent Roll'!$S13='Data Validation'!$D$4,'Rent Roll'!$D13*'Rent Roll'!#REF!,
('Rent Roll'!$D13*'Rent Roll'!#REF!)+(SUM((MAX(--SUMIF($D$96:$D$98,'Data Validation'!$M$2,'Commercial Lease'!AE$96:AE$98)-'Rent Roll'!$V13,0)),
(MAX(-SUMIF('Monthly Cash Flow'!$F$2:$EG$2,'Commercial Lease'!AE$3,'Monthly Cash Flow'!$F$25:$EG$25)-'Rent Roll'!#REF!,0)),
(MAX(-SUMIF('Monthly Cash Flow'!$F$2:$EG$2,'Commercial Lease'!AE$3,'Monthly Cash Flow'!$F$26:$EG$36)-'Rent Roll'!#REF!,0)))*'Rent Roll'!$T13)))),"-"),"-")</f>
        <v>-</v>
      </c>
      <c r="AF47" s="227" t="str">
        <f>IF('Commercial Lease'!AF$4='Rent Roll'!$U13,
IF(OR(AND(AF$6&gt;'Rent Roll'!$K13,AF$6&lt;='Rent Roll'!$L13),AND(AF$6&gt;'Rent Roll'!$M27,AF$6&lt;='Rent Roll'!$N27)),
IF('Rent Roll'!$S13='Data Validation'!$D$2,-SUMIF('Monthly Cash Flow'!$F$2:$EG$2,'Commercial Lease'!AF$3,'Monthly Cash Flow'!$F$37:$EG$37)*'Rent Roll'!$T13,
IF('Rent Roll'!$S13='Data Validation'!$D$3,('Rent Roll'!$D13*'Rent Roll'!#REF!)+(MAX(-SUMIF($C$96:$C$98,'Data Validation'!$M$2,'Commercial Lease'!AF$96:AF$98)-'Rent Roll'!$V13,0)*'Rent Roll'!$T13),
IF('Rent Roll'!$S13='Data Validation'!$D$4,'Rent Roll'!$D13*'Rent Roll'!#REF!,
('Rent Roll'!$D13*'Rent Roll'!#REF!)+(SUM((MAX(--SUMIF($D$96:$D$98,'Data Validation'!$M$2,'Commercial Lease'!AF$96:AF$98)-'Rent Roll'!$V13,0)),
(MAX(-SUMIF('Monthly Cash Flow'!$F$2:$EG$2,'Commercial Lease'!AF$3,'Monthly Cash Flow'!$F$25:$EG$25)-'Rent Roll'!#REF!,0)),
(MAX(-SUMIF('Monthly Cash Flow'!$F$2:$EG$2,'Commercial Lease'!AF$3,'Monthly Cash Flow'!$F$26:$EG$36)-'Rent Roll'!#REF!,0)))*'Rent Roll'!$T13)))),"-"),"-")</f>
        <v>-</v>
      </c>
      <c r="AG47" s="227" t="str">
        <f>IF('Commercial Lease'!AG$4='Rent Roll'!$U13,
IF(OR(AND(AG$6&gt;'Rent Roll'!$K13,AG$6&lt;='Rent Roll'!$L13),AND(AG$6&gt;'Rent Roll'!$M27,AG$6&lt;='Rent Roll'!$N27)),
IF('Rent Roll'!$S13='Data Validation'!$D$2,-SUMIF('Monthly Cash Flow'!$F$2:$EG$2,'Commercial Lease'!AG$3,'Monthly Cash Flow'!$F$37:$EG$37)*'Rent Roll'!$T13,
IF('Rent Roll'!$S13='Data Validation'!$D$3,('Rent Roll'!$D13*'Rent Roll'!#REF!)+(MAX(-SUMIF($C$96:$C$98,'Data Validation'!$M$2,'Commercial Lease'!AG$96:AG$98)-'Rent Roll'!$V13,0)*'Rent Roll'!$T13),
IF('Rent Roll'!$S13='Data Validation'!$D$4,'Rent Roll'!$D13*'Rent Roll'!#REF!,
('Rent Roll'!$D13*'Rent Roll'!#REF!)+(SUM((MAX(--SUMIF($D$96:$D$98,'Data Validation'!$M$2,'Commercial Lease'!AG$96:AG$98)-'Rent Roll'!$V13,0)),
(MAX(-SUMIF('Monthly Cash Flow'!$F$2:$EG$2,'Commercial Lease'!AG$3,'Monthly Cash Flow'!$F$25:$EG$25)-'Rent Roll'!#REF!,0)),
(MAX(-SUMIF('Monthly Cash Flow'!$F$2:$EG$2,'Commercial Lease'!AG$3,'Monthly Cash Flow'!$F$26:$EG$36)-'Rent Roll'!#REF!,0)))*'Rent Roll'!$T13)))),"-"),"-")</f>
        <v>-</v>
      </c>
      <c r="AH47" s="227" t="str">
        <f>IF('Commercial Lease'!AH$4='Rent Roll'!$U13,
IF(OR(AND(AH$6&gt;'Rent Roll'!$K13,AH$6&lt;='Rent Roll'!$L13),AND(AH$6&gt;'Rent Roll'!$M27,AH$6&lt;='Rent Roll'!$N27)),
IF('Rent Roll'!$S13='Data Validation'!$D$2,-SUMIF('Monthly Cash Flow'!$F$2:$EG$2,'Commercial Lease'!AH$3,'Monthly Cash Flow'!$F$37:$EG$37)*'Rent Roll'!$T13,
IF('Rent Roll'!$S13='Data Validation'!$D$3,('Rent Roll'!$D13*'Rent Roll'!#REF!)+(MAX(-SUMIF($C$96:$C$98,'Data Validation'!$M$2,'Commercial Lease'!AH$96:AH$98)-'Rent Roll'!$V13,0)*'Rent Roll'!$T13),
IF('Rent Roll'!$S13='Data Validation'!$D$4,'Rent Roll'!$D13*'Rent Roll'!#REF!,
('Rent Roll'!$D13*'Rent Roll'!#REF!)+(SUM((MAX(--SUMIF($D$96:$D$98,'Data Validation'!$M$2,'Commercial Lease'!AH$96:AH$98)-'Rent Roll'!$V13,0)),
(MAX(-SUMIF('Monthly Cash Flow'!$F$2:$EG$2,'Commercial Lease'!AH$3,'Monthly Cash Flow'!$F$25:$EG$25)-'Rent Roll'!#REF!,0)),
(MAX(-SUMIF('Monthly Cash Flow'!$F$2:$EG$2,'Commercial Lease'!AH$3,'Monthly Cash Flow'!$F$26:$EG$36)-'Rent Roll'!#REF!,0)))*'Rent Roll'!$T13)))),"-"),"-")</f>
        <v>-</v>
      </c>
      <c r="AI47" s="227" t="str">
        <f>IF('Commercial Lease'!AI$4='Rent Roll'!$U13,
IF(OR(AND(AI$6&gt;'Rent Roll'!$K13,AI$6&lt;='Rent Roll'!$L13),AND(AI$6&gt;'Rent Roll'!$M27,AI$6&lt;='Rent Roll'!$N27)),
IF('Rent Roll'!$S13='Data Validation'!$D$2,-SUMIF('Monthly Cash Flow'!$F$2:$EG$2,'Commercial Lease'!AI$3,'Monthly Cash Flow'!$F$37:$EG$37)*'Rent Roll'!$T13,
IF('Rent Roll'!$S13='Data Validation'!$D$3,('Rent Roll'!$D13*'Rent Roll'!#REF!)+(MAX(-SUMIF($C$96:$C$98,'Data Validation'!$M$2,'Commercial Lease'!AI$96:AI$98)-'Rent Roll'!$V13,0)*'Rent Roll'!$T13),
IF('Rent Roll'!$S13='Data Validation'!$D$4,'Rent Roll'!$D13*'Rent Roll'!#REF!,
('Rent Roll'!$D13*'Rent Roll'!#REF!)+(SUM((MAX(--SUMIF($D$96:$D$98,'Data Validation'!$M$2,'Commercial Lease'!AI$96:AI$98)-'Rent Roll'!$V13,0)),
(MAX(-SUMIF('Monthly Cash Flow'!$F$2:$EG$2,'Commercial Lease'!AI$3,'Monthly Cash Flow'!$F$25:$EG$25)-'Rent Roll'!#REF!,0)),
(MAX(-SUMIF('Monthly Cash Flow'!$F$2:$EG$2,'Commercial Lease'!AI$3,'Monthly Cash Flow'!$F$26:$EG$36)-'Rent Roll'!#REF!,0)))*'Rent Roll'!$T13)))),"-"),"-")</f>
        <v>-</v>
      </c>
      <c r="AJ47" s="227" t="str">
        <f>IF('Commercial Lease'!AJ$4='Rent Roll'!$U13,
IF(OR(AND(AJ$6&gt;'Rent Roll'!$K13,AJ$6&lt;='Rent Roll'!$L13),AND(AJ$6&gt;'Rent Roll'!$M27,AJ$6&lt;='Rent Roll'!$N27)),
IF('Rent Roll'!$S13='Data Validation'!$D$2,-SUMIF('Monthly Cash Flow'!$F$2:$EG$2,'Commercial Lease'!AJ$3,'Monthly Cash Flow'!$F$37:$EG$37)*'Rent Roll'!$T13,
IF('Rent Roll'!$S13='Data Validation'!$D$3,('Rent Roll'!$D13*'Rent Roll'!#REF!)+(MAX(-SUMIF($C$96:$C$98,'Data Validation'!$M$2,'Commercial Lease'!AJ$96:AJ$98)-'Rent Roll'!$V13,0)*'Rent Roll'!$T13),
IF('Rent Roll'!$S13='Data Validation'!$D$4,'Rent Roll'!$D13*'Rent Roll'!#REF!,
('Rent Roll'!$D13*'Rent Roll'!#REF!)+(SUM((MAX(--SUMIF($D$96:$D$98,'Data Validation'!$M$2,'Commercial Lease'!AJ$96:AJ$98)-'Rent Roll'!$V13,0)),
(MAX(-SUMIF('Monthly Cash Flow'!$F$2:$EG$2,'Commercial Lease'!AJ$3,'Monthly Cash Flow'!$F$25:$EG$25)-'Rent Roll'!#REF!,0)),
(MAX(-SUMIF('Monthly Cash Flow'!$F$2:$EG$2,'Commercial Lease'!AJ$3,'Monthly Cash Flow'!$F$26:$EG$36)-'Rent Roll'!#REF!,0)))*'Rent Roll'!$T13)))),"-"),"-")</f>
        <v>-</v>
      </c>
      <c r="AK47" s="227" t="str">
        <f>IF('Commercial Lease'!AK$4='Rent Roll'!$U13,
IF(OR(AND(AK$6&gt;'Rent Roll'!$K13,AK$6&lt;='Rent Roll'!$L13),AND(AK$6&gt;'Rent Roll'!$M27,AK$6&lt;='Rent Roll'!$N27)),
IF('Rent Roll'!$S13='Data Validation'!$D$2,-SUMIF('Monthly Cash Flow'!$F$2:$EG$2,'Commercial Lease'!AK$3,'Monthly Cash Flow'!$F$37:$EG$37)*'Rent Roll'!$T13,
IF('Rent Roll'!$S13='Data Validation'!$D$3,('Rent Roll'!$D13*'Rent Roll'!#REF!)+(MAX(-SUMIF($C$96:$C$98,'Data Validation'!$M$2,'Commercial Lease'!AK$96:AK$98)-'Rent Roll'!$V13,0)*'Rent Roll'!$T13),
IF('Rent Roll'!$S13='Data Validation'!$D$4,'Rent Roll'!$D13*'Rent Roll'!#REF!,
('Rent Roll'!$D13*'Rent Roll'!#REF!)+(SUM((MAX(--SUMIF($D$96:$D$98,'Data Validation'!$M$2,'Commercial Lease'!AK$96:AK$98)-'Rent Roll'!$V13,0)),
(MAX(-SUMIF('Monthly Cash Flow'!$F$2:$EG$2,'Commercial Lease'!AK$3,'Monthly Cash Flow'!$F$25:$EG$25)-'Rent Roll'!#REF!,0)),
(MAX(-SUMIF('Monthly Cash Flow'!$F$2:$EG$2,'Commercial Lease'!AK$3,'Monthly Cash Flow'!$F$26:$EG$36)-'Rent Roll'!#REF!,0)))*'Rent Roll'!$T13)))),"-"),"-")</f>
        <v>-</v>
      </c>
      <c r="AL47" s="227" t="str">
        <f>IF('Commercial Lease'!AL$4='Rent Roll'!$U13,
IF(OR(AND(AL$6&gt;'Rent Roll'!$K13,AL$6&lt;='Rent Roll'!$L13),AND(AL$6&gt;'Rent Roll'!$M27,AL$6&lt;='Rent Roll'!$N27)),
IF('Rent Roll'!$S13='Data Validation'!$D$2,-SUMIF('Monthly Cash Flow'!$F$2:$EG$2,'Commercial Lease'!AL$3,'Monthly Cash Flow'!$F$37:$EG$37)*'Rent Roll'!$T13,
IF('Rent Roll'!$S13='Data Validation'!$D$3,('Rent Roll'!$D13*'Rent Roll'!#REF!)+(MAX(-SUMIF($C$96:$C$98,'Data Validation'!$M$2,'Commercial Lease'!AL$96:AL$98)-'Rent Roll'!$V13,0)*'Rent Roll'!$T13),
IF('Rent Roll'!$S13='Data Validation'!$D$4,'Rent Roll'!$D13*'Rent Roll'!#REF!,
('Rent Roll'!$D13*'Rent Roll'!#REF!)+(SUM((MAX(--SUMIF($D$96:$D$98,'Data Validation'!$M$2,'Commercial Lease'!AL$96:AL$98)-'Rent Roll'!$V13,0)),
(MAX(-SUMIF('Monthly Cash Flow'!$F$2:$EG$2,'Commercial Lease'!AL$3,'Monthly Cash Flow'!$F$25:$EG$25)-'Rent Roll'!#REF!,0)),
(MAX(-SUMIF('Monthly Cash Flow'!$F$2:$EG$2,'Commercial Lease'!AL$3,'Monthly Cash Flow'!$F$26:$EG$36)-'Rent Roll'!#REF!,0)))*'Rent Roll'!$T13)))),"-"),"-")</f>
        <v>-</v>
      </c>
      <c r="AM47" s="227" t="str">
        <f>IF('Commercial Lease'!AM$4='Rent Roll'!$U13,
IF(OR(AND(AM$6&gt;'Rent Roll'!$K13,AM$6&lt;='Rent Roll'!$L13),AND(AM$6&gt;'Rent Roll'!$M27,AM$6&lt;='Rent Roll'!$N27)),
IF('Rent Roll'!$S13='Data Validation'!$D$2,-SUMIF('Monthly Cash Flow'!$F$2:$EG$2,'Commercial Lease'!AM$3,'Monthly Cash Flow'!$F$37:$EG$37)*'Rent Roll'!$T13,
IF('Rent Roll'!$S13='Data Validation'!$D$3,('Rent Roll'!$D13*'Rent Roll'!#REF!)+(MAX(-SUMIF($C$96:$C$98,'Data Validation'!$M$2,'Commercial Lease'!AM$96:AM$98)-'Rent Roll'!$V13,0)*'Rent Roll'!$T13),
IF('Rent Roll'!$S13='Data Validation'!$D$4,'Rent Roll'!$D13*'Rent Roll'!#REF!,
('Rent Roll'!$D13*'Rent Roll'!#REF!)+(SUM((MAX(--SUMIF($D$96:$D$98,'Data Validation'!$M$2,'Commercial Lease'!AM$96:AM$98)-'Rent Roll'!$V13,0)),
(MAX(-SUMIF('Monthly Cash Flow'!$F$2:$EG$2,'Commercial Lease'!AM$3,'Monthly Cash Flow'!$F$25:$EG$25)-'Rent Roll'!#REF!,0)),
(MAX(-SUMIF('Monthly Cash Flow'!$F$2:$EG$2,'Commercial Lease'!AM$3,'Monthly Cash Flow'!$F$26:$EG$36)-'Rent Roll'!#REF!,0)))*'Rent Roll'!$T13)))),"-"),"-")</f>
        <v>-</v>
      </c>
      <c r="AN47" s="227" t="str">
        <f>IF('Commercial Lease'!AN$4='Rent Roll'!$U13,
IF(OR(AND(AN$6&gt;'Rent Roll'!$K13,AN$6&lt;='Rent Roll'!$L13),AND(AN$6&gt;'Rent Roll'!$M27,AN$6&lt;='Rent Roll'!$N27)),
IF('Rent Roll'!$S13='Data Validation'!$D$2,-SUMIF('Monthly Cash Flow'!$F$2:$EG$2,'Commercial Lease'!AN$3,'Monthly Cash Flow'!$F$37:$EG$37)*'Rent Roll'!$T13,
IF('Rent Roll'!$S13='Data Validation'!$D$3,('Rent Roll'!$D13*'Rent Roll'!#REF!)+(MAX(-SUMIF($C$96:$C$98,'Data Validation'!$M$2,'Commercial Lease'!AN$96:AN$98)-'Rent Roll'!$V13,0)*'Rent Roll'!$T13),
IF('Rent Roll'!$S13='Data Validation'!$D$4,'Rent Roll'!$D13*'Rent Roll'!#REF!,
('Rent Roll'!$D13*'Rent Roll'!#REF!)+(SUM((MAX(--SUMIF($D$96:$D$98,'Data Validation'!$M$2,'Commercial Lease'!AN$96:AN$98)-'Rent Roll'!$V13,0)),
(MAX(-SUMIF('Monthly Cash Flow'!$F$2:$EG$2,'Commercial Lease'!AN$3,'Monthly Cash Flow'!$F$25:$EG$25)-'Rent Roll'!#REF!,0)),
(MAX(-SUMIF('Monthly Cash Flow'!$F$2:$EG$2,'Commercial Lease'!AN$3,'Monthly Cash Flow'!$F$26:$EG$36)-'Rent Roll'!#REF!,0)))*'Rent Roll'!$T13)))),"-"),"-")</f>
        <v>-</v>
      </c>
      <c r="AO47" s="227" t="str">
        <f>IF('Commercial Lease'!AO$4='Rent Roll'!$U13,
IF(OR(AND(AO$6&gt;'Rent Roll'!$K13,AO$6&lt;='Rent Roll'!$L13),AND(AO$6&gt;'Rent Roll'!$M27,AO$6&lt;='Rent Roll'!$N27)),
IF('Rent Roll'!$S13='Data Validation'!$D$2,-SUMIF('Monthly Cash Flow'!$F$2:$EG$2,'Commercial Lease'!AO$3,'Monthly Cash Flow'!$F$37:$EG$37)*'Rent Roll'!$T13,
IF('Rent Roll'!$S13='Data Validation'!$D$3,('Rent Roll'!$D13*'Rent Roll'!#REF!)+(MAX(-SUMIF($C$96:$C$98,'Data Validation'!$M$2,'Commercial Lease'!AO$96:AO$98)-'Rent Roll'!$V13,0)*'Rent Roll'!$T13),
IF('Rent Roll'!$S13='Data Validation'!$D$4,'Rent Roll'!$D13*'Rent Roll'!#REF!,
('Rent Roll'!$D13*'Rent Roll'!#REF!)+(SUM((MAX(--SUMIF($D$96:$D$98,'Data Validation'!$M$2,'Commercial Lease'!AO$96:AO$98)-'Rent Roll'!$V13,0)),
(MAX(-SUMIF('Monthly Cash Flow'!$F$2:$EG$2,'Commercial Lease'!AO$3,'Monthly Cash Flow'!$F$25:$EG$25)-'Rent Roll'!#REF!,0)),
(MAX(-SUMIF('Monthly Cash Flow'!$F$2:$EG$2,'Commercial Lease'!AO$3,'Monthly Cash Flow'!$F$26:$EG$36)-'Rent Roll'!#REF!,0)))*'Rent Roll'!$T13)))),"-"),"-")</f>
        <v>-</v>
      </c>
      <c r="AP47" s="227" t="str">
        <f>IF('Commercial Lease'!AP$4='Rent Roll'!$U13,
IF(OR(AND(AP$6&gt;'Rent Roll'!$K13,AP$6&lt;='Rent Roll'!$L13),AND(AP$6&gt;'Rent Roll'!$M27,AP$6&lt;='Rent Roll'!$N27)),
IF('Rent Roll'!$S13='Data Validation'!$D$2,-SUMIF('Monthly Cash Flow'!$F$2:$EG$2,'Commercial Lease'!AP$3,'Monthly Cash Flow'!$F$37:$EG$37)*'Rent Roll'!$T13,
IF('Rent Roll'!$S13='Data Validation'!$D$3,('Rent Roll'!$D13*'Rent Roll'!#REF!)+(MAX(-SUMIF($C$96:$C$98,'Data Validation'!$M$2,'Commercial Lease'!AP$96:AP$98)-'Rent Roll'!$V13,0)*'Rent Roll'!$T13),
IF('Rent Roll'!$S13='Data Validation'!$D$4,'Rent Roll'!$D13*'Rent Roll'!#REF!,
('Rent Roll'!$D13*'Rent Roll'!#REF!)+(SUM((MAX(--SUMIF($D$96:$D$98,'Data Validation'!$M$2,'Commercial Lease'!AP$96:AP$98)-'Rent Roll'!$V13,0)),
(MAX(-SUMIF('Monthly Cash Flow'!$F$2:$EG$2,'Commercial Lease'!AP$3,'Monthly Cash Flow'!$F$25:$EG$25)-'Rent Roll'!#REF!,0)),
(MAX(-SUMIF('Monthly Cash Flow'!$F$2:$EG$2,'Commercial Lease'!AP$3,'Monthly Cash Flow'!$F$26:$EG$36)-'Rent Roll'!#REF!,0)))*'Rent Roll'!$T13)))),"-"),"-")</f>
        <v>-</v>
      </c>
      <c r="AQ47" s="227" t="str">
        <f>IF('Commercial Lease'!AQ$4='Rent Roll'!$U13,
IF(OR(AND(AQ$6&gt;'Rent Roll'!$K13,AQ$6&lt;='Rent Roll'!$L13),AND(AQ$6&gt;'Rent Roll'!$M27,AQ$6&lt;='Rent Roll'!$N27)),
IF('Rent Roll'!$S13='Data Validation'!$D$2,-SUMIF('Monthly Cash Flow'!$F$2:$EG$2,'Commercial Lease'!AQ$3,'Monthly Cash Flow'!$F$37:$EG$37)*'Rent Roll'!$T13,
IF('Rent Roll'!$S13='Data Validation'!$D$3,('Rent Roll'!$D13*'Rent Roll'!#REF!)+(MAX(-SUMIF($C$96:$C$98,'Data Validation'!$M$2,'Commercial Lease'!AQ$96:AQ$98)-'Rent Roll'!$V13,0)*'Rent Roll'!$T13),
IF('Rent Roll'!$S13='Data Validation'!$D$4,'Rent Roll'!$D13*'Rent Roll'!#REF!,
('Rent Roll'!$D13*'Rent Roll'!#REF!)+(SUM((MAX(--SUMIF($D$96:$D$98,'Data Validation'!$M$2,'Commercial Lease'!AQ$96:AQ$98)-'Rent Roll'!$V13,0)),
(MAX(-SUMIF('Monthly Cash Flow'!$F$2:$EG$2,'Commercial Lease'!AQ$3,'Monthly Cash Flow'!$F$25:$EG$25)-'Rent Roll'!#REF!,0)),
(MAX(-SUMIF('Monthly Cash Flow'!$F$2:$EG$2,'Commercial Lease'!AQ$3,'Monthly Cash Flow'!$F$26:$EG$36)-'Rent Roll'!#REF!,0)))*'Rent Roll'!$T13)))),"-"),"-")</f>
        <v>-</v>
      </c>
      <c r="AR47" s="227" t="str">
        <f>IF('Commercial Lease'!AR$4='Rent Roll'!$U13,
IF(OR(AND(AR$6&gt;'Rent Roll'!$K13,AR$6&lt;='Rent Roll'!$L13),AND(AR$6&gt;'Rent Roll'!$M27,AR$6&lt;='Rent Roll'!$N27)),
IF('Rent Roll'!$S13='Data Validation'!$D$2,-SUMIF('Monthly Cash Flow'!$F$2:$EG$2,'Commercial Lease'!AR$3,'Monthly Cash Flow'!$F$37:$EG$37)*'Rent Roll'!$T13,
IF('Rent Roll'!$S13='Data Validation'!$D$3,('Rent Roll'!$D13*'Rent Roll'!#REF!)+(MAX(-SUMIF($C$96:$C$98,'Data Validation'!$M$2,'Commercial Lease'!AR$96:AR$98)-'Rent Roll'!$V13,0)*'Rent Roll'!$T13),
IF('Rent Roll'!$S13='Data Validation'!$D$4,'Rent Roll'!$D13*'Rent Roll'!#REF!,
('Rent Roll'!$D13*'Rent Roll'!#REF!)+(SUM((MAX(--SUMIF($D$96:$D$98,'Data Validation'!$M$2,'Commercial Lease'!AR$96:AR$98)-'Rent Roll'!$V13,0)),
(MAX(-SUMIF('Monthly Cash Flow'!$F$2:$EG$2,'Commercial Lease'!AR$3,'Monthly Cash Flow'!$F$25:$EG$25)-'Rent Roll'!#REF!,0)),
(MAX(-SUMIF('Monthly Cash Flow'!$F$2:$EG$2,'Commercial Lease'!AR$3,'Monthly Cash Flow'!$F$26:$EG$36)-'Rent Roll'!#REF!,0)))*'Rent Roll'!$T13)))),"-"),"-")</f>
        <v>-</v>
      </c>
      <c r="AS47" s="227" t="str">
        <f>IF('Commercial Lease'!AS$4='Rent Roll'!$U13,
IF(OR(AND(AS$6&gt;'Rent Roll'!$K13,AS$6&lt;='Rent Roll'!$L13),AND(AS$6&gt;'Rent Roll'!$M27,AS$6&lt;='Rent Roll'!$N27)),
IF('Rent Roll'!$S13='Data Validation'!$D$2,-SUMIF('Monthly Cash Flow'!$F$2:$EG$2,'Commercial Lease'!AS$3,'Monthly Cash Flow'!$F$37:$EG$37)*'Rent Roll'!$T13,
IF('Rent Roll'!$S13='Data Validation'!$D$3,('Rent Roll'!$D13*'Rent Roll'!#REF!)+(MAX(-SUMIF($C$96:$C$98,'Data Validation'!$M$2,'Commercial Lease'!AS$96:AS$98)-'Rent Roll'!$V13,0)*'Rent Roll'!$T13),
IF('Rent Roll'!$S13='Data Validation'!$D$4,'Rent Roll'!$D13*'Rent Roll'!#REF!,
('Rent Roll'!$D13*'Rent Roll'!#REF!)+(SUM((MAX(--SUMIF($D$96:$D$98,'Data Validation'!$M$2,'Commercial Lease'!AS$96:AS$98)-'Rent Roll'!$V13,0)),
(MAX(-SUMIF('Monthly Cash Flow'!$F$2:$EG$2,'Commercial Lease'!AS$3,'Monthly Cash Flow'!$F$25:$EG$25)-'Rent Roll'!#REF!,0)),
(MAX(-SUMIF('Monthly Cash Flow'!$F$2:$EG$2,'Commercial Lease'!AS$3,'Monthly Cash Flow'!$F$26:$EG$36)-'Rent Roll'!#REF!,0)))*'Rent Roll'!$T13)))),"-"),"-")</f>
        <v>-</v>
      </c>
      <c r="AT47" s="227" t="str">
        <f>IF('Commercial Lease'!AT$4='Rent Roll'!$U13,
IF(OR(AND(AT$6&gt;'Rent Roll'!$K13,AT$6&lt;='Rent Roll'!$L13),AND(AT$6&gt;'Rent Roll'!$M27,AT$6&lt;='Rent Roll'!$N27)),
IF('Rent Roll'!$S13='Data Validation'!$D$2,-SUMIF('Monthly Cash Flow'!$F$2:$EG$2,'Commercial Lease'!AT$3,'Monthly Cash Flow'!$F$37:$EG$37)*'Rent Roll'!$T13,
IF('Rent Roll'!$S13='Data Validation'!$D$3,('Rent Roll'!$D13*'Rent Roll'!#REF!)+(MAX(-SUMIF($C$96:$C$98,'Data Validation'!$M$2,'Commercial Lease'!AT$96:AT$98)-'Rent Roll'!$V13,0)*'Rent Roll'!$T13),
IF('Rent Roll'!$S13='Data Validation'!$D$4,'Rent Roll'!$D13*'Rent Roll'!#REF!,
('Rent Roll'!$D13*'Rent Roll'!#REF!)+(SUM((MAX(--SUMIF($D$96:$D$98,'Data Validation'!$M$2,'Commercial Lease'!AT$96:AT$98)-'Rent Roll'!$V13,0)),
(MAX(-SUMIF('Monthly Cash Flow'!$F$2:$EG$2,'Commercial Lease'!AT$3,'Monthly Cash Flow'!$F$25:$EG$25)-'Rent Roll'!#REF!,0)),
(MAX(-SUMIF('Monthly Cash Flow'!$F$2:$EG$2,'Commercial Lease'!AT$3,'Monthly Cash Flow'!$F$26:$EG$36)-'Rent Roll'!#REF!,0)))*'Rent Roll'!$T13)))),"-"),"-")</f>
        <v>-</v>
      </c>
      <c r="AU47" s="227" t="str">
        <f>IF('Commercial Lease'!AU$4='Rent Roll'!$U13,
IF(OR(AND(AU$6&gt;'Rent Roll'!$K13,AU$6&lt;='Rent Roll'!$L13),AND(AU$6&gt;'Rent Roll'!$M27,AU$6&lt;='Rent Roll'!$N27)),
IF('Rent Roll'!$S13='Data Validation'!$D$2,-SUMIF('Monthly Cash Flow'!$F$2:$EG$2,'Commercial Lease'!AU$3,'Monthly Cash Flow'!$F$37:$EG$37)*'Rent Roll'!$T13,
IF('Rent Roll'!$S13='Data Validation'!$D$3,('Rent Roll'!$D13*'Rent Roll'!#REF!)+(MAX(-SUMIF($C$96:$C$98,'Data Validation'!$M$2,'Commercial Lease'!AU$96:AU$98)-'Rent Roll'!$V13,0)*'Rent Roll'!$T13),
IF('Rent Roll'!$S13='Data Validation'!$D$4,'Rent Roll'!$D13*'Rent Roll'!#REF!,
('Rent Roll'!$D13*'Rent Roll'!#REF!)+(SUM((MAX(--SUMIF($D$96:$D$98,'Data Validation'!$M$2,'Commercial Lease'!AU$96:AU$98)-'Rent Roll'!$V13,0)),
(MAX(-SUMIF('Monthly Cash Flow'!$F$2:$EG$2,'Commercial Lease'!AU$3,'Monthly Cash Flow'!$F$25:$EG$25)-'Rent Roll'!#REF!,0)),
(MAX(-SUMIF('Monthly Cash Flow'!$F$2:$EG$2,'Commercial Lease'!AU$3,'Monthly Cash Flow'!$F$26:$EG$36)-'Rent Roll'!#REF!,0)))*'Rent Roll'!$T13)))),"-"),"-")</f>
        <v>-</v>
      </c>
      <c r="AV47" s="227" t="str">
        <f>IF('Commercial Lease'!AV$4='Rent Roll'!$U13,
IF(OR(AND(AV$6&gt;'Rent Roll'!$K13,AV$6&lt;='Rent Roll'!$L13),AND(AV$6&gt;'Rent Roll'!$M27,AV$6&lt;='Rent Roll'!$N27)),
IF('Rent Roll'!$S13='Data Validation'!$D$2,-SUMIF('Monthly Cash Flow'!$F$2:$EG$2,'Commercial Lease'!AV$3,'Monthly Cash Flow'!$F$37:$EG$37)*'Rent Roll'!$T13,
IF('Rent Roll'!$S13='Data Validation'!$D$3,('Rent Roll'!$D13*'Rent Roll'!#REF!)+(MAX(-SUMIF($C$96:$C$98,'Data Validation'!$M$2,'Commercial Lease'!AV$96:AV$98)-'Rent Roll'!$V13,0)*'Rent Roll'!$T13),
IF('Rent Roll'!$S13='Data Validation'!$D$4,'Rent Roll'!$D13*'Rent Roll'!#REF!,
('Rent Roll'!$D13*'Rent Roll'!#REF!)+(SUM((MAX(--SUMIF($D$96:$D$98,'Data Validation'!$M$2,'Commercial Lease'!AV$96:AV$98)-'Rent Roll'!$V13,0)),
(MAX(-SUMIF('Monthly Cash Flow'!$F$2:$EG$2,'Commercial Lease'!AV$3,'Monthly Cash Flow'!$F$25:$EG$25)-'Rent Roll'!#REF!,0)),
(MAX(-SUMIF('Monthly Cash Flow'!$F$2:$EG$2,'Commercial Lease'!AV$3,'Monthly Cash Flow'!$F$26:$EG$36)-'Rent Roll'!#REF!,0)))*'Rent Roll'!$T13)))),"-"),"-")</f>
        <v>-</v>
      </c>
      <c r="AW47" s="227" t="str">
        <f>IF('Commercial Lease'!AW$4='Rent Roll'!$U13,
IF(OR(AND(AW$6&gt;'Rent Roll'!$K13,AW$6&lt;='Rent Roll'!$L13),AND(AW$6&gt;'Rent Roll'!$M27,AW$6&lt;='Rent Roll'!$N27)),
IF('Rent Roll'!$S13='Data Validation'!$D$2,-SUMIF('Monthly Cash Flow'!$F$2:$EG$2,'Commercial Lease'!AW$3,'Monthly Cash Flow'!$F$37:$EG$37)*'Rent Roll'!$T13,
IF('Rent Roll'!$S13='Data Validation'!$D$3,('Rent Roll'!$D13*'Rent Roll'!#REF!)+(MAX(-SUMIF($C$96:$C$98,'Data Validation'!$M$2,'Commercial Lease'!AW$96:AW$98)-'Rent Roll'!$V13,0)*'Rent Roll'!$T13),
IF('Rent Roll'!$S13='Data Validation'!$D$4,'Rent Roll'!$D13*'Rent Roll'!#REF!,
('Rent Roll'!$D13*'Rent Roll'!#REF!)+(SUM((MAX(--SUMIF($D$96:$D$98,'Data Validation'!$M$2,'Commercial Lease'!AW$96:AW$98)-'Rent Roll'!$V13,0)),
(MAX(-SUMIF('Monthly Cash Flow'!$F$2:$EG$2,'Commercial Lease'!AW$3,'Monthly Cash Flow'!$F$25:$EG$25)-'Rent Roll'!#REF!,0)),
(MAX(-SUMIF('Monthly Cash Flow'!$F$2:$EG$2,'Commercial Lease'!AW$3,'Monthly Cash Flow'!$F$26:$EG$36)-'Rent Roll'!#REF!,0)))*'Rent Roll'!$T13)))),"-"),"-")</f>
        <v>-</v>
      </c>
      <c r="AX47" s="227" t="str">
        <f>IF('Commercial Lease'!AX$4='Rent Roll'!$U13,
IF(OR(AND(AX$6&gt;'Rent Roll'!$K13,AX$6&lt;='Rent Roll'!$L13),AND(AX$6&gt;'Rent Roll'!$M27,AX$6&lt;='Rent Roll'!$N27)),
IF('Rent Roll'!$S13='Data Validation'!$D$2,-SUMIF('Monthly Cash Flow'!$F$2:$EG$2,'Commercial Lease'!AX$3,'Monthly Cash Flow'!$F$37:$EG$37)*'Rent Roll'!$T13,
IF('Rent Roll'!$S13='Data Validation'!$D$3,('Rent Roll'!$D13*'Rent Roll'!#REF!)+(MAX(-SUMIF($C$96:$C$98,'Data Validation'!$M$2,'Commercial Lease'!AX$96:AX$98)-'Rent Roll'!$V13,0)*'Rent Roll'!$T13),
IF('Rent Roll'!$S13='Data Validation'!$D$4,'Rent Roll'!$D13*'Rent Roll'!#REF!,
('Rent Roll'!$D13*'Rent Roll'!#REF!)+(SUM((MAX(--SUMIF($D$96:$D$98,'Data Validation'!$M$2,'Commercial Lease'!AX$96:AX$98)-'Rent Roll'!$V13,0)),
(MAX(-SUMIF('Monthly Cash Flow'!$F$2:$EG$2,'Commercial Lease'!AX$3,'Monthly Cash Flow'!$F$25:$EG$25)-'Rent Roll'!#REF!,0)),
(MAX(-SUMIF('Monthly Cash Flow'!$F$2:$EG$2,'Commercial Lease'!AX$3,'Monthly Cash Flow'!$F$26:$EG$36)-'Rent Roll'!#REF!,0)))*'Rent Roll'!$T13)))),"-"),"-")</f>
        <v>-</v>
      </c>
      <c r="AY47" s="227" t="str">
        <f>IF('Commercial Lease'!AY$4='Rent Roll'!$U13,
IF(OR(AND(AY$6&gt;'Rent Roll'!$K13,AY$6&lt;='Rent Roll'!$L13),AND(AY$6&gt;'Rent Roll'!$M27,AY$6&lt;='Rent Roll'!$N27)),
IF('Rent Roll'!$S13='Data Validation'!$D$2,-SUMIF('Monthly Cash Flow'!$F$2:$EG$2,'Commercial Lease'!AY$3,'Monthly Cash Flow'!$F$37:$EG$37)*'Rent Roll'!$T13,
IF('Rent Roll'!$S13='Data Validation'!$D$3,('Rent Roll'!$D13*'Rent Roll'!#REF!)+(MAX(-SUMIF($C$96:$C$98,'Data Validation'!$M$2,'Commercial Lease'!AY$96:AY$98)-'Rent Roll'!$V13,0)*'Rent Roll'!$T13),
IF('Rent Roll'!$S13='Data Validation'!$D$4,'Rent Roll'!$D13*'Rent Roll'!#REF!,
('Rent Roll'!$D13*'Rent Roll'!#REF!)+(SUM((MAX(--SUMIF($D$96:$D$98,'Data Validation'!$M$2,'Commercial Lease'!AY$96:AY$98)-'Rent Roll'!$V13,0)),
(MAX(-SUMIF('Monthly Cash Flow'!$F$2:$EG$2,'Commercial Lease'!AY$3,'Monthly Cash Flow'!$F$25:$EG$25)-'Rent Roll'!#REF!,0)),
(MAX(-SUMIF('Monthly Cash Flow'!$F$2:$EG$2,'Commercial Lease'!AY$3,'Monthly Cash Flow'!$F$26:$EG$36)-'Rent Roll'!#REF!,0)))*'Rent Roll'!$T13)))),"-"),"-")</f>
        <v>-</v>
      </c>
      <c r="AZ47" s="227" t="str">
        <f>IF('Commercial Lease'!AZ$4='Rent Roll'!$U13,
IF(OR(AND(AZ$6&gt;'Rent Roll'!$K13,AZ$6&lt;='Rent Roll'!$L13),AND(AZ$6&gt;'Rent Roll'!$M27,AZ$6&lt;='Rent Roll'!$N27)),
IF('Rent Roll'!$S13='Data Validation'!$D$2,-SUMIF('Monthly Cash Flow'!$F$2:$EG$2,'Commercial Lease'!AZ$3,'Monthly Cash Flow'!$F$37:$EG$37)*'Rent Roll'!$T13,
IF('Rent Roll'!$S13='Data Validation'!$D$3,('Rent Roll'!$D13*'Rent Roll'!#REF!)+(MAX(-SUMIF($C$96:$C$98,'Data Validation'!$M$2,'Commercial Lease'!AZ$96:AZ$98)-'Rent Roll'!$V13,0)*'Rent Roll'!$T13),
IF('Rent Roll'!$S13='Data Validation'!$D$4,'Rent Roll'!$D13*'Rent Roll'!#REF!,
('Rent Roll'!$D13*'Rent Roll'!#REF!)+(SUM((MAX(--SUMIF($D$96:$D$98,'Data Validation'!$M$2,'Commercial Lease'!AZ$96:AZ$98)-'Rent Roll'!$V13,0)),
(MAX(-SUMIF('Monthly Cash Flow'!$F$2:$EG$2,'Commercial Lease'!AZ$3,'Monthly Cash Flow'!$F$25:$EG$25)-'Rent Roll'!#REF!,0)),
(MAX(-SUMIF('Monthly Cash Flow'!$F$2:$EG$2,'Commercial Lease'!AZ$3,'Monthly Cash Flow'!$F$26:$EG$36)-'Rent Roll'!#REF!,0)))*'Rent Roll'!$T13)))),"-"),"-")</f>
        <v>-</v>
      </c>
      <c r="BA47" s="227" t="str">
        <f>IF('Commercial Lease'!BA$4='Rent Roll'!$U13,
IF(OR(AND(BA$6&gt;'Rent Roll'!$K13,BA$6&lt;='Rent Roll'!$L13),AND(BA$6&gt;'Rent Roll'!$M27,BA$6&lt;='Rent Roll'!$N27)),
IF('Rent Roll'!$S13='Data Validation'!$D$2,-SUMIF('Monthly Cash Flow'!$F$2:$EG$2,'Commercial Lease'!BA$3,'Monthly Cash Flow'!$F$37:$EG$37)*'Rent Roll'!$T13,
IF('Rent Roll'!$S13='Data Validation'!$D$3,('Rent Roll'!$D13*'Rent Roll'!#REF!)+(MAX(-SUMIF($C$96:$C$98,'Data Validation'!$M$2,'Commercial Lease'!BA$96:BA$98)-'Rent Roll'!$V13,0)*'Rent Roll'!$T13),
IF('Rent Roll'!$S13='Data Validation'!$D$4,'Rent Roll'!$D13*'Rent Roll'!#REF!,
('Rent Roll'!$D13*'Rent Roll'!#REF!)+(SUM((MAX(--SUMIF($D$96:$D$98,'Data Validation'!$M$2,'Commercial Lease'!BA$96:BA$98)-'Rent Roll'!$V13,0)),
(MAX(-SUMIF('Monthly Cash Flow'!$F$2:$EG$2,'Commercial Lease'!BA$3,'Monthly Cash Flow'!$F$25:$EG$25)-'Rent Roll'!#REF!,0)),
(MAX(-SUMIF('Monthly Cash Flow'!$F$2:$EG$2,'Commercial Lease'!BA$3,'Monthly Cash Flow'!$F$26:$EG$36)-'Rent Roll'!#REF!,0)))*'Rent Roll'!$T13)))),"-"),"-")</f>
        <v>-</v>
      </c>
      <c r="BB47" s="227" t="str">
        <f>IF('Commercial Lease'!BB$4='Rent Roll'!$U13,
IF(OR(AND(BB$6&gt;'Rent Roll'!$K13,BB$6&lt;='Rent Roll'!$L13),AND(BB$6&gt;'Rent Roll'!$M27,BB$6&lt;='Rent Roll'!$N27)),
IF('Rent Roll'!$S13='Data Validation'!$D$2,-SUMIF('Monthly Cash Flow'!$F$2:$EG$2,'Commercial Lease'!BB$3,'Monthly Cash Flow'!$F$37:$EG$37)*'Rent Roll'!$T13,
IF('Rent Roll'!$S13='Data Validation'!$D$3,('Rent Roll'!$D13*'Rent Roll'!#REF!)+(MAX(-SUMIF($C$96:$C$98,'Data Validation'!$M$2,'Commercial Lease'!BB$96:BB$98)-'Rent Roll'!$V13,0)*'Rent Roll'!$T13),
IF('Rent Roll'!$S13='Data Validation'!$D$4,'Rent Roll'!$D13*'Rent Roll'!#REF!,
('Rent Roll'!$D13*'Rent Roll'!#REF!)+(SUM((MAX(--SUMIF($D$96:$D$98,'Data Validation'!$M$2,'Commercial Lease'!BB$96:BB$98)-'Rent Roll'!$V13,0)),
(MAX(-SUMIF('Monthly Cash Flow'!$F$2:$EG$2,'Commercial Lease'!BB$3,'Monthly Cash Flow'!$F$25:$EG$25)-'Rent Roll'!#REF!,0)),
(MAX(-SUMIF('Monthly Cash Flow'!$F$2:$EG$2,'Commercial Lease'!BB$3,'Monthly Cash Flow'!$F$26:$EG$36)-'Rent Roll'!#REF!,0)))*'Rent Roll'!$T13)))),"-"),"-")</f>
        <v>-</v>
      </c>
      <c r="BC47" s="227" t="str">
        <f>IF('Commercial Lease'!BC$4='Rent Roll'!$U13,
IF(OR(AND(BC$6&gt;'Rent Roll'!$K13,BC$6&lt;='Rent Roll'!$L13),AND(BC$6&gt;'Rent Roll'!$M27,BC$6&lt;='Rent Roll'!$N27)),
IF('Rent Roll'!$S13='Data Validation'!$D$2,-SUMIF('Monthly Cash Flow'!$F$2:$EG$2,'Commercial Lease'!BC$3,'Monthly Cash Flow'!$F$37:$EG$37)*'Rent Roll'!$T13,
IF('Rent Roll'!$S13='Data Validation'!$D$3,('Rent Roll'!$D13*'Rent Roll'!#REF!)+(MAX(-SUMIF($C$96:$C$98,'Data Validation'!$M$2,'Commercial Lease'!BC$96:BC$98)-'Rent Roll'!$V13,0)*'Rent Roll'!$T13),
IF('Rent Roll'!$S13='Data Validation'!$D$4,'Rent Roll'!$D13*'Rent Roll'!#REF!,
('Rent Roll'!$D13*'Rent Roll'!#REF!)+(SUM((MAX(--SUMIF($D$96:$D$98,'Data Validation'!$M$2,'Commercial Lease'!BC$96:BC$98)-'Rent Roll'!$V13,0)),
(MAX(-SUMIF('Monthly Cash Flow'!$F$2:$EG$2,'Commercial Lease'!BC$3,'Monthly Cash Flow'!$F$25:$EG$25)-'Rent Roll'!#REF!,0)),
(MAX(-SUMIF('Monthly Cash Flow'!$F$2:$EG$2,'Commercial Lease'!BC$3,'Monthly Cash Flow'!$F$26:$EG$36)-'Rent Roll'!#REF!,0)))*'Rent Roll'!$T13)))),"-"),"-")</f>
        <v>-</v>
      </c>
      <c r="BD47" s="227" t="str">
        <f>IF('Commercial Lease'!BD$4='Rent Roll'!$U13,
IF(OR(AND(BD$6&gt;'Rent Roll'!$K13,BD$6&lt;='Rent Roll'!$L13),AND(BD$6&gt;'Rent Roll'!$M27,BD$6&lt;='Rent Roll'!$N27)),
IF('Rent Roll'!$S13='Data Validation'!$D$2,-SUMIF('Monthly Cash Flow'!$F$2:$EG$2,'Commercial Lease'!BD$3,'Monthly Cash Flow'!$F$37:$EG$37)*'Rent Roll'!$T13,
IF('Rent Roll'!$S13='Data Validation'!$D$3,('Rent Roll'!$D13*'Rent Roll'!#REF!)+(MAX(-SUMIF($C$96:$C$98,'Data Validation'!$M$2,'Commercial Lease'!BD$96:BD$98)-'Rent Roll'!$V13,0)*'Rent Roll'!$T13),
IF('Rent Roll'!$S13='Data Validation'!$D$4,'Rent Roll'!$D13*'Rent Roll'!#REF!,
('Rent Roll'!$D13*'Rent Roll'!#REF!)+(SUM((MAX(--SUMIF($D$96:$D$98,'Data Validation'!$M$2,'Commercial Lease'!BD$96:BD$98)-'Rent Roll'!$V13,0)),
(MAX(-SUMIF('Monthly Cash Flow'!$F$2:$EG$2,'Commercial Lease'!BD$3,'Monthly Cash Flow'!$F$25:$EG$25)-'Rent Roll'!#REF!,0)),
(MAX(-SUMIF('Monthly Cash Flow'!$F$2:$EG$2,'Commercial Lease'!BD$3,'Monthly Cash Flow'!$F$26:$EG$36)-'Rent Roll'!#REF!,0)))*'Rent Roll'!$T13)))),"-"),"-")</f>
        <v>-</v>
      </c>
      <c r="BE47" s="227" t="str">
        <f>IF('Commercial Lease'!BE$4='Rent Roll'!$U13,
IF(OR(AND(BE$6&gt;'Rent Roll'!$K13,BE$6&lt;='Rent Roll'!$L13),AND(BE$6&gt;'Rent Roll'!$M27,BE$6&lt;='Rent Roll'!$N27)),
IF('Rent Roll'!$S13='Data Validation'!$D$2,-SUMIF('Monthly Cash Flow'!$F$2:$EG$2,'Commercial Lease'!BE$3,'Monthly Cash Flow'!$F$37:$EG$37)*'Rent Roll'!$T13,
IF('Rent Roll'!$S13='Data Validation'!$D$3,('Rent Roll'!$D13*'Rent Roll'!#REF!)+(MAX(-SUMIF($C$96:$C$98,'Data Validation'!$M$2,'Commercial Lease'!BE$96:BE$98)-'Rent Roll'!$V13,0)*'Rent Roll'!$T13),
IF('Rent Roll'!$S13='Data Validation'!$D$4,'Rent Roll'!$D13*'Rent Roll'!#REF!,
('Rent Roll'!$D13*'Rent Roll'!#REF!)+(SUM((MAX(--SUMIF($D$96:$D$98,'Data Validation'!$M$2,'Commercial Lease'!BE$96:BE$98)-'Rent Roll'!$V13,0)),
(MAX(-SUMIF('Monthly Cash Flow'!$F$2:$EG$2,'Commercial Lease'!BE$3,'Monthly Cash Flow'!$F$25:$EG$25)-'Rent Roll'!#REF!,0)),
(MAX(-SUMIF('Monthly Cash Flow'!$F$2:$EG$2,'Commercial Lease'!BE$3,'Monthly Cash Flow'!$F$26:$EG$36)-'Rent Roll'!#REF!,0)))*'Rent Roll'!$T13)))),"-"),"-")</f>
        <v>-</v>
      </c>
      <c r="BF47" s="227" t="str">
        <f>IF('Commercial Lease'!BF$4='Rent Roll'!$U13,
IF(OR(AND(BF$6&gt;'Rent Roll'!$K13,BF$6&lt;='Rent Roll'!$L13),AND(BF$6&gt;'Rent Roll'!$M27,BF$6&lt;='Rent Roll'!$N27)),
IF('Rent Roll'!$S13='Data Validation'!$D$2,-SUMIF('Monthly Cash Flow'!$F$2:$EG$2,'Commercial Lease'!BF$3,'Monthly Cash Flow'!$F$37:$EG$37)*'Rent Roll'!$T13,
IF('Rent Roll'!$S13='Data Validation'!$D$3,('Rent Roll'!$D13*'Rent Roll'!#REF!)+(MAX(-SUMIF($C$96:$C$98,'Data Validation'!$M$2,'Commercial Lease'!BF$96:BF$98)-'Rent Roll'!$V13,0)*'Rent Roll'!$T13),
IF('Rent Roll'!$S13='Data Validation'!$D$4,'Rent Roll'!$D13*'Rent Roll'!#REF!,
('Rent Roll'!$D13*'Rent Roll'!#REF!)+(SUM((MAX(--SUMIF($D$96:$D$98,'Data Validation'!$M$2,'Commercial Lease'!BF$96:BF$98)-'Rent Roll'!$V13,0)),
(MAX(-SUMIF('Monthly Cash Flow'!$F$2:$EG$2,'Commercial Lease'!BF$3,'Monthly Cash Flow'!$F$25:$EG$25)-'Rent Roll'!#REF!,0)),
(MAX(-SUMIF('Monthly Cash Flow'!$F$2:$EG$2,'Commercial Lease'!BF$3,'Monthly Cash Flow'!$F$26:$EG$36)-'Rent Roll'!#REF!,0)))*'Rent Roll'!$T13)))),"-"),"-")</f>
        <v>-</v>
      </c>
      <c r="BG47" s="227" t="str">
        <f>IF('Commercial Lease'!BG$4='Rent Roll'!$U13,
IF(OR(AND(BG$6&gt;'Rent Roll'!$K13,BG$6&lt;='Rent Roll'!$L13),AND(BG$6&gt;'Rent Roll'!$M27,BG$6&lt;='Rent Roll'!$N27)),
IF('Rent Roll'!$S13='Data Validation'!$D$2,-SUMIF('Monthly Cash Flow'!$F$2:$EG$2,'Commercial Lease'!BG$3,'Monthly Cash Flow'!$F$37:$EG$37)*'Rent Roll'!$T13,
IF('Rent Roll'!$S13='Data Validation'!$D$3,('Rent Roll'!$D13*'Rent Roll'!#REF!)+(MAX(-SUMIF($C$96:$C$98,'Data Validation'!$M$2,'Commercial Lease'!BG$96:BG$98)-'Rent Roll'!$V13,0)*'Rent Roll'!$T13),
IF('Rent Roll'!$S13='Data Validation'!$D$4,'Rent Roll'!$D13*'Rent Roll'!#REF!,
('Rent Roll'!$D13*'Rent Roll'!#REF!)+(SUM((MAX(--SUMIF($D$96:$D$98,'Data Validation'!$M$2,'Commercial Lease'!BG$96:BG$98)-'Rent Roll'!$V13,0)),
(MAX(-SUMIF('Monthly Cash Flow'!$F$2:$EG$2,'Commercial Lease'!BG$3,'Monthly Cash Flow'!$F$25:$EG$25)-'Rent Roll'!#REF!,0)),
(MAX(-SUMIF('Monthly Cash Flow'!$F$2:$EG$2,'Commercial Lease'!BG$3,'Monthly Cash Flow'!$F$26:$EG$36)-'Rent Roll'!#REF!,0)))*'Rent Roll'!$T13)))),"-"),"-")</f>
        <v>-</v>
      </c>
      <c r="BH47" s="227" t="str">
        <f>IF('Commercial Lease'!BH$4='Rent Roll'!$U13,
IF(OR(AND(BH$6&gt;'Rent Roll'!$K13,BH$6&lt;='Rent Roll'!$L13),AND(BH$6&gt;'Rent Roll'!$M27,BH$6&lt;='Rent Roll'!$N27)),
IF('Rent Roll'!$S13='Data Validation'!$D$2,-SUMIF('Monthly Cash Flow'!$F$2:$EG$2,'Commercial Lease'!BH$3,'Monthly Cash Flow'!$F$37:$EG$37)*'Rent Roll'!$T13,
IF('Rent Roll'!$S13='Data Validation'!$D$3,('Rent Roll'!$D13*'Rent Roll'!#REF!)+(MAX(-SUMIF($C$96:$C$98,'Data Validation'!$M$2,'Commercial Lease'!BH$96:BH$98)-'Rent Roll'!$V13,0)*'Rent Roll'!$T13),
IF('Rent Roll'!$S13='Data Validation'!$D$4,'Rent Roll'!$D13*'Rent Roll'!#REF!,
('Rent Roll'!$D13*'Rent Roll'!#REF!)+(SUM((MAX(--SUMIF($D$96:$D$98,'Data Validation'!$M$2,'Commercial Lease'!BH$96:BH$98)-'Rent Roll'!$V13,0)),
(MAX(-SUMIF('Monthly Cash Flow'!$F$2:$EG$2,'Commercial Lease'!BH$3,'Monthly Cash Flow'!$F$25:$EG$25)-'Rent Roll'!#REF!,0)),
(MAX(-SUMIF('Monthly Cash Flow'!$F$2:$EG$2,'Commercial Lease'!BH$3,'Monthly Cash Flow'!$F$26:$EG$36)-'Rent Roll'!#REF!,0)))*'Rent Roll'!$T13)))),"-"),"-")</f>
        <v>-</v>
      </c>
      <c r="BI47" s="227" t="str">
        <f>IF('Commercial Lease'!BI$4='Rent Roll'!$U13,
IF(OR(AND(BI$6&gt;'Rent Roll'!$K13,BI$6&lt;='Rent Roll'!$L13),AND(BI$6&gt;'Rent Roll'!$M27,BI$6&lt;='Rent Roll'!$N27)),
IF('Rent Roll'!$S13='Data Validation'!$D$2,-SUMIF('Monthly Cash Flow'!$F$2:$EG$2,'Commercial Lease'!BI$3,'Monthly Cash Flow'!$F$37:$EG$37)*'Rent Roll'!$T13,
IF('Rent Roll'!$S13='Data Validation'!$D$3,('Rent Roll'!$D13*'Rent Roll'!#REF!)+(MAX(-SUMIF($C$96:$C$98,'Data Validation'!$M$2,'Commercial Lease'!BI$96:BI$98)-'Rent Roll'!$V13,0)*'Rent Roll'!$T13),
IF('Rent Roll'!$S13='Data Validation'!$D$4,'Rent Roll'!$D13*'Rent Roll'!#REF!,
('Rent Roll'!$D13*'Rent Roll'!#REF!)+(SUM((MAX(--SUMIF($D$96:$D$98,'Data Validation'!$M$2,'Commercial Lease'!BI$96:BI$98)-'Rent Roll'!$V13,0)),
(MAX(-SUMIF('Monthly Cash Flow'!$F$2:$EG$2,'Commercial Lease'!BI$3,'Monthly Cash Flow'!$F$25:$EG$25)-'Rent Roll'!#REF!,0)),
(MAX(-SUMIF('Monthly Cash Flow'!$F$2:$EG$2,'Commercial Lease'!BI$3,'Monthly Cash Flow'!$F$26:$EG$36)-'Rent Roll'!#REF!,0)))*'Rent Roll'!$T13)))),"-"),"-")</f>
        <v>-</v>
      </c>
      <c r="BJ47" s="227" t="str">
        <f>IF('Commercial Lease'!BJ$4='Rent Roll'!$U13,
IF(OR(AND(BJ$6&gt;'Rent Roll'!$K13,BJ$6&lt;='Rent Roll'!$L13),AND(BJ$6&gt;'Rent Roll'!$M27,BJ$6&lt;='Rent Roll'!$N27)),
IF('Rent Roll'!$S13='Data Validation'!$D$2,-SUMIF('Monthly Cash Flow'!$F$2:$EG$2,'Commercial Lease'!BJ$3,'Monthly Cash Flow'!$F$37:$EG$37)*'Rent Roll'!$T13,
IF('Rent Roll'!$S13='Data Validation'!$D$3,('Rent Roll'!$D13*'Rent Roll'!#REF!)+(MAX(-SUMIF($C$96:$C$98,'Data Validation'!$M$2,'Commercial Lease'!BJ$96:BJ$98)-'Rent Roll'!$V13,0)*'Rent Roll'!$T13),
IF('Rent Roll'!$S13='Data Validation'!$D$4,'Rent Roll'!$D13*'Rent Roll'!#REF!,
('Rent Roll'!$D13*'Rent Roll'!#REF!)+(SUM((MAX(--SUMIF($D$96:$D$98,'Data Validation'!$M$2,'Commercial Lease'!BJ$96:BJ$98)-'Rent Roll'!$V13,0)),
(MAX(-SUMIF('Monthly Cash Flow'!$F$2:$EG$2,'Commercial Lease'!BJ$3,'Monthly Cash Flow'!$F$25:$EG$25)-'Rent Roll'!#REF!,0)),
(MAX(-SUMIF('Monthly Cash Flow'!$F$2:$EG$2,'Commercial Lease'!BJ$3,'Monthly Cash Flow'!$F$26:$EG$36)-'Rent Roll'!#REF!,0)))*'Rent Roll'!$T13)))),"-"),"-")</f>
        <v>-</v>
      </c>
      <c r="BK47" s="227" t="str">
        <f>IF('Commercial Lease'!BK$4='Rent Roll'!$U13,
IF(OR(AND(BK$6&gt;'Rent Roll'!$K13,BK$6&lt;='Rent Roll'!$L13),AND(BK$6&gt;'Rent Roll'!$M27,BK$6&lt;='Rent Roll'!$N27)),
IF('Rent Roll'!$S13='Data Validation'!$D$2,-SUMIF('Monthly Cash Flow'!$F$2:$EG$2,'Commercial Lease'!BK$3,'Monthly Cash Flow'!$F$37:$EG$37)*'Rent Roll'!$T13,
IF('Rent Roll'!$S13='Data Validation'!$D$3,('Rent Roll'!$D13*'Rent Roll'!#REF!)+(MAX(-SUMIF($C$96:$C$98,'Data Validation'!$M$2,'Commercial Lease'!BK$96:BK$98)-'Rent Roll'!$V13,0)*'Rent Roll'!$T13),
IF('Rent Roll'!$S13='Data Validation'!$D$4,'Rent Roll'!$D13*'Rent Roll'!#REF!,
('Rent Roll'!$D13*'Rent Roll'!#REF!)+(SUM((MAX(--SUMIF($D$96:$D$98,'Data Validation'!$M$2,'Commercial Lease'!BK$96:BK$98)-'Rent Roll'!$V13,0)),
(MAX(-SUMIF('Monthly Cash Flow'!$F$2:$EG$2,'Commercial Lease'!BK$3,'Monthly Cash Flow'!$F$25:$EG$25)-'Rent Roll'!#REF!,0)),
(MAX(-SUMIF('Monthly Cash Flow'!$F$2:$EG$2,'Commercial Lease'!BK$3,'Monthly Cash Flow'!$F$26:$EG$36)-'Rent Roll'!#REF!,0)))*'Rent Roll'!$T13)))),"-"),"-")</f>
        <v>-</v>
      </c>
      <c r="BL47" s="227" t="str">
        <f>IF('Commercial Lease'!BL$4='Rent Roll'!$U13,
IF(OR(AND(BL$6&gt;'Rent Roll'!$K13,BL$6&lt;='Rent Roll'!$L13),AND(BL$6&gt;'Rent Roll'!$M27,BL$6&lt;='Rent Roll'!$N27)),
IF('Rent Roll'!$S13='Data Validation'!$D$2,-SUMIF('Monthly Cash Flow'!$F$2:$EG$2,'Commercial Lease'!BL$3,'Monthly Cash Flow'!$F$37:$EG$37)*'Rent Roll'!$T13,
IF('Rent Roll'!$S13='Data Validation'!$D$3,('Rent Roll'!$D13*'Rent Roll'!#REF!)+(MAX(-SUMIF($C$96:$C$98,'Data Validation'!$M$2,'Commercial Lease'!BL$96:BL$98)-'Rent Roll'!$V13,0)*'Rent Roll'!$T13),
IF('Rent Roll'!$S13='Data Validation'!$D$4,'Rent Roll'!$D13*'Rent Roll'!#REF!,
('Rent Roll'!$D13*'Rent Roll'!#REF!)+(SUM((MAX(--SUMIF($D$96:$D$98,'Data Validation'!$M$2,'Commercial Lease'!BL$96:BL$98)-'Rent Roll'!$V13,0)),
(MAX(-SUMIF('Monthly Cash Flow'!$F$2:$EG$2,'Commercial Lease'!BL$3,'Monthly Cash Flow'!$F$25:$EG$25)-'Rent Roll'!#REF!,0)),
(MAX(-SUMIF('Monthly Cash Flow'!$F$2:$EG$2,'Commercial Lease'!BL$3,'Monthly Cash Flow'!$F$26:$EG$36)-'Rent Roll'!#REF!,0)))*'Rent Roll'!$T13)))),"-"),"-")</f>
        <v>-</v>
      </c>
      <c r="BM47" s="227" t="str">
        <f>IF('Commercial Lease'!BM$4='Rent Roll'!$U13,
IF(OR(AND(BM$6&gt;'Rent Roll'!$K13,BM$6&lt;='Rent Roll'!$L13),AND(BM$6&gt;'Rent Roll'!$M27,BM$6&lt;='Rent Roll'!$N27)),
IF('Rent Roll'!$S13='Data Validation'!$D$2,-SUMIF('Monthly Cash Flow'!$F$2:$EG$2,'Commercial Lease'!BM$3,'Monthly Cash Flow'!$F$37:$EG$37)*'Rent Roll'!$T13,
IF('Rent Roll'!$S13='Data Validation'!$D$3,('Rent Roll'!$D13*'Rent Roll'!#REF!)+(MAX(-SUMIF($C$96:$C$98,'Data Validation'!$M$2,'Commercial Lease'!BM$96:BM$98)-'Rent Roll'!$V13,0)*'Rent Roll'!$T13),
IF('Rent Roll'!$S13='Data Validation'!$D$4,'Rent Roll'!$D13*'Rent Roll'!#REF!,
('Rent Roll'!$D13*'Rent Roll'!#REF!)+(SUM((MAX(--SUMIF($D$96:$D$98,'Data Validation'!$M$2,'Commercial Lease'!BM$96:BM$98)-'Rent Roll'!$V13,0)),
(MAX(-SUMIF('Monthly Cash Flow'!$F$2:$EG$2,'Commercial Lease'!BM$3,'Monthly Cash Flow'!$F$25:$EG$25)-'Rent Roll'!#REF!,0)),
(MAX(-SUMIF('Monthly Cash Flow'!$F$2:$EG$2,'Commercial Lease'!BM$3,'Monthly Cash Flow'!$F$26:$EG$36)-'Rent Roll'!#REF!,0)))*'Rent Roll'!$T13)))),"-"),"-")</f>
        <v>-</v>
      </c>
      <c r="BN47" s="227" t="str">
        <f>IF('Commercial Lease'!BN$4='Rent Roll'!$U13,
IF(OR(AND(BN$6&gt;'Rent Roll'!$K13,BN$6&lt;='Rent Roll'!$L13),AND(BN$6&gt;'Rent Roll'!$M27,BN$6&lt;='Rent Roll'!$N27)),
IF('Rent Roll'!$S13='Data Validation'!$D$2,-SUMIF('Monthly Cash Flow'!$F$2:$EG$2,'Commercial Lease'!BN$3,'Monthly Cash Flow'!$F$37:$EG$37)*'Rent Roll'!$T13,
IF('Rent Roll'!$S13='Data Validation'!$D$3,('Rent Roll'!$D13*'Rent Roll'!#REF!)+(MAX(-SUMIF($C$96:$C$98,'Data Validation'!$M$2,'Commercial Lease'!BN$96:BN$98)-'Rent Roll'!$V13,0)*'Rent Roll'!$T13),
IF('Rent Roll'!$S13='Data Validation'!$D$4,'Rent Roll'!$D13*'Rent Roll'!#REF!,
('Rent Roll'!$D13*'Rent Roll'!#REF!)+(SUM((MAX(--SUMIF($D$96:$D$98,'Data Validation'!$M$2,'Commercial Lease'!BN$96:BN$98)-'Rent Roll'!$V13,0)),
(MAX(-SUMIF('Monthly Cash Flow'!$F$2:$EG$2,'Commercial Lease'!BN$3,'Monthly Cash Flow'!$F$25:$EG$25)-'Rent Roll'!#REF!,0)),
(MAX(-SUMIF('Monthly Cash Flow'!$F$2:$EG$2,'Commercial Lease'!BN$3,'Monthly Cash Flow'!$F$26:$EG$36)-'Rent Roll'!#REF!,0)))*'Rent Roll'!$T13)))),"-"),"-")</f>
        <v>-</v>
      </c>
      <c r="BO47" s="227" t="str">
        <f>IF('Commercial Lease'!BO$4='Rent Roll'!$U13,
IF(OR(AND(BO$6&gt;'Rent Roll'!$K13,BO$6&lt;='Rent Roll'!$L13),AND(BO$6&gt;'Rent Roll'!$M27,BO$6&lt;='Rent Roll'!$N27)),
IF('Rent Roll'!$S13='Data Validation'!$D$2,-SUMIF('Monthly Cash Flow'!$F$2:$EG$2,'Commercial Lease'!BO$3,'Monthly Cash Flow'!$F$37:$EG$37)*'Rent Roll'!$T13,
IF('Rent Roll'!$S13='Data Validation'!$D$3,('Rent Roll'!$D13*'Rent Roll'!#REF!)+(MAX(-SUMIF($C$96:$C$98,'Data Validation'!$M$2,'Commercial Lease'!BO$96:BO$98)-'Rent Roll'!$V13,0)*'Rent Roll'!$T13),
IF('Rent Roll'!$S13='Data Validation'!$D$4,'Rent Roll'!$D13*'Rent Roll'!#REF!,
('Rent Roll'!$D13*'Rent Roll'!#REF!)+(SUM((MAX(--SUMIF($D$96:$D$98,'Data Validation'!$M$2,'Commercial Lease'!BO$96:BO$98)-'Rent Roll'!$V13,0)),
(MAX(-SUMIF('Monthly Cash Flow'!$F$2:$EG$2,'Commercial Lease'!BO$3,'Monthly Cash Flow'!$F$25:$EG$25)-'Rent Roll'!#REF!,0)),
(MAX(-SUMIF('Monthly Cash Flow'!$F$2:$EG$2,'Commercial Lease'!BO$3,'Monthly Cash Flow'!$F$26:$EG$36)-'Rent Roll'!#REF!,0)))*'Rent Roll'!$T13)))),"-"),"-")</f>
        <v>-</v>
      </c>
      <c r="BP47" s="227" t="str">
        <f>IF('Commercial Lease'!BP$4='Rent Roll'!$U13,
IF(OR(AND(BP$6&gt;'Rent Roll'!$K13,BP$6&lt;='Rent Roll'!$L13),AND(BP$6&gt;'Rent Roll'!$M27,BP$6&lt;='Rent Roll'!$N27)),
IF('Rent Roll'!$S13='Data Validation'!$D$2,-SUMIF('Monthly Cash Flow'!$F$2:$EG$2,'Commercial Lease'!BP$3,'Monthly Cash Flow'!$F$37:$EG$37)*'Rent Roll'!$T13,
IF('Rent Roll'!$S13='Data Validation'!$D$3,('Rent Roll'!$D13*'Rent Roll'!#REF!)+(MAX(-SUMIF($C$96:$C$98,'Data Validation'!$M$2,'Commercial Lease'!BP$96:BP$98)-'Rent Roll'!$V13,0)*'Rent Roll'!$T13),
IF('Rent Roll'!$S13='Data Validation'!$D$4,'Rent Roll'!$D13*'Rent Roll'!#REF!,
('Rent Roll'!$D13*'Rent Roll'!#REF!)+(SUM((MAX(--SUMIF($D$96:$D$98,'Data Validation'!$M$2,'Commercial Lease'!BP$96:BP$98)-'Rent Roll'!$V13,0)),
(MAX(-SUMIF('Monthly Cash Flow'!$F$2:$EG$2,'Commercial Lease'!BP$3,'Monthly Cash Flow'!$F$25:$EG$25)-'Rent Roll'!#REF!,0)),
(MAX(-SUMIF('Monthly Cash Flow'!$F$2:$EG$2,'Commercial Lease'!BP$3,'Monthly Cash Flow'!$F$26:$EG$36)-'Rent Roll'!#REF!,0)))*'Rent Roll'!$T13)))),"-"),"-")</f>
        <v>-</v>
      </c>
      <c r="BQ47" s="227" t="str">
        <f>IF('Commercial Lease'!BQ$4='Rent Roll'!$U13,
IF(OR(AND(BQ$6&gt;'Rent Roll'!$K13,BQ$6&lt;='Rent Roll'!$L13),AND(BQ$6&gt;'Rent Roll'!$M27,BQ$6&lt;='Rent Roll'!$N27)),
IF('Rent Roll'!$S13='Data Validation'!$D$2,-SUMIF('Monthly Cash Flow'!$F$2:$EG$2,'Commercial Lease'!BQ$3,'Monthly Cash Flow'!$F$37:$EG$37)*'Rent Roll'!$T13,
IF('Rent Roll'!$S13='Data Validation'!$D$3,('Rent Roll'!$D13*'Rent Roll'!#REF!)+(MAX(-SUMIF($C$96:$C$98,'Data Validation'!$M$2,'Commercial Lease'!BQ$96:BQ$98)-'Rent Roll'!$V13,0)*'Rent Roll'!$T13),
IF('Rent Roll'!$S13='Data Validation'!$D$4,'Rent Roll'!$D13*'Rent Roll'!#REF!,
('Rent Roll'!$D13*'Rent Roll'!#REF!)+(SUM((MAX(--SUMIF($D$96:$D$98,'Data Validation'!$M$2,'Commercial Lease'!BQ$96:BQ$98)-'Rent Roll'!$V13,0)),
(MAX(-SUMIF('Monthly Cash Flow'!$F$2:$EG$2,'Commercial Lease'!BQ$3,'Monthly Cash Flow'!$F$25:$EG$25)-'Rent Roll'!#REF!,0)),
(MAX(-SUMIF('Monthly Cash Flow'!$F$2:$EG$2,'Commercial Lease'!BQ$3,'Monthly Cash Flow'!$F$26:$EG$36)-'Rent Roll'!#REF!,0)))*'Rent Roll'!$T13)))),"-"),"-")</f>
        <v>-</v>
      </c>
      <c r="BR47" s="227" t="str">
        <f>IF('Commercial Lease'!BR$4='Rent Roll'!$U13,
IF(OR(AND(BR$6&gt;'Rent Roll'!$K13,BR$6&lt;='Rent Roll'!$L13),AND(BR$6&gt;'Rent Roll'!$M27,BR$6&lt;='Rent Roll'!$N27)),
IF('Rent Roll'!$S13='Data Validation'!$D$2,-SUMIF('Monthly Cash Flow'!$F$2:$EG$2,'Commercial Lease'!BR$3,'Monthly Cash Flow'!$F$37:$EG$37)*'Rent Roll'!$T13,
IF('Rent Roll'!$S13='Data Validation'!$D$3,('Rent Roll'!$D13*'Rent Roll'!#REF!)+(MAX(-SUMIF($C$96:$C$98,'Data Validation'!$M$2,'Commercial Lease'!BR$96:BR$98)-'Rent Roll'!$V13,0)*'Rent Roll'!$T13),
IF('Rent Roll'!$S13='Data Validation'!$D$4,'Rent Roll'!$D13*'Rent Roll'!#REF!,
('Rent Roll'!$D13*'Rent Roll'!#REF!)+(SUM((MAX(--SUMIF($D$96:$D$98,'Data Validation'!$M$2,'Commercial Lease'!BR$96:BR$98)-'Rent Roll'!$V13,0)),
(MAX(-SUMIF('Monthly Cash Flow'!$F$2:$EG$2,'Commercial Lease'!BR$3,'Monthly Cash Flow'!$F$25:$EG$25)-'Rent Roll'!#REF!,0)),
(MAX(-SUMIF('Monthly Cash Flow'!$F$2:$EG$2,'Commercial Lease'!BR$3,'Monthly Cash Flow'!$F$26:$EG$36)-'Rent Roll'!#REF!,0)))*'Rent Roll'!$T13)))),"-"),"-")</f>
        <v>-</v>
      </c>
      <c r="BS47" s="227" t="str">
        <f>IF('Commercial Lease'!BS$4='Rent Roll'!$U13,
IF(OR(AND(BS$6&gt;'Rent Roll'!$K13,BS$6&lt;='Rent Roll'!$L13),AND(BS$6&gt;'Rent Roll'!$M27,BS$6&lt;='Rent Roll'!$N27)),
IF('Rent Roll'!$S13='Data Validation'!$D$2,-SUMIF('Monthly Cash Flow'!$F$2:$EG$2,'Commercial Lease'!BS$3,'Monthly Cash Flow'!$F$37:$EG$37)*'Rent Roll'!$T13,
IF('Rent Roll'!$S13='Data Validation'!$D$3,('Rent Roll'!$D13*'Rent Roll'!#REF!)+(MAX(-SUMIF($C$96:$C$98,'Data Validation'!$M$2,'Commercial Lease'!BS$96:BS$98)-'Rent Roll'!$V13,0)*'Rent Roll'!$T13),
IF('Rent Roll'!$S13='Data Validation'!$D$4,'Rent Roll'!$D13*'Rent Roll'!#REF!,
('Rent Roll'!$D13*'Rent Roll'!#REF!)+(SUM((MAX(--SUMIF($D$96:$D$98,'Data Validation'!$M$2,'Commercial Lease'!BS$96:BS$98)-'Rent Roll'!$V13,0)),
(MAX(-SUMIF('Monthly Cash Flow'!$F$2:$EG$2,'Commercial Lease'!BS$3,'Monthly Cash Flow'!$F$25:$EG$25)-'Rent Roll'!#REF!,0)),
(MAX(-SUMIF('Monthly Cash Flow'!$F$2:$EG$2,'Commercial Lease'!BS$3,'Monthly Cash Flow'!$F$26:$EG$36)-'Rent Roll'!#REF!,0)))*'Rent Roll'!$T13)))),"-"),"-")</f>
        <v>-</v>
      </c>
      <c r="BT47" s="227" t="str">
        <f>IF('Commercial Lease'!BT$4='Rent Roll'!$U13,
IF(OR(AND(BT$6&gt;'Rent Roll'!$K13,BT$6&lt;='Rent Roll'!$L13),AND(BT$6&gt;'Rent Roll'!$M27,BT$6&lt;='Rent Roll'!$N27)),
IF('Rent Roll'!$S13='Data Validation'!$D$2,-SUMIF('Monthly Cash Flow'!$F$2:$EG$2,'Commercial Lease'!BT$3,'Monthly Cash Flow'!$F$37:$EG$37)*'Rent Roll'!$T13,
IF('Rent Roll'!$S13='Data Validation'!$D$3,('Rent Roll'!$D13*'Rent Roll'!#REF!)+(MAX(-SUMIF($C$96:$C$98,'Data Validation'!$M$2,'Commercial Lease'!BT$96:BT$98)-'Rent Roll'!$V13,0)*'Rent Roll'!$T13),
IF('Rent Roll'!$S13='Data Validation'!$D$4,'Rent Roll'!$D13*'Rent Roll'!#REF!,
('Rent Roll'!$D13*'Rent Roll'!#REF!)+(SUM((MAX(--SUMIF($D$96:$D$98,'Data Validation'!$M$2,'Commercial Lease'!BT$96:BT$98)-'Rent Roll'!$V13,0)),
(MAX(-SUMIF('Monthly Cash Flow'!$F$2:$EG$2,'Commercial Lease'!BT$3,'Monthly Cash Flow'!$F$25:$EG$25)-'Rent Roll'!#REF!,0)),
(MAX(-SUMIF('Monthly Cash Flow'!$F$2:$EG$2,'Commercial Lease'!BT$3,'Monthly Cash Flow'!$F$26:$EG$36)-'Rent Roll'!#REF!,0)))*'Rent Roll'!$T13)))),"-"),"-")</f>
        <v>-</v>
      </c>
      <c r="BU47" s="227" t="str">
        <f>IF('Commercial Lease'!BU$4='Rent Roll'!$U13,
IF(OR(AND(BU$6&gt;'Rent Roll'!$K13,BU$6&lt;='Rent Roll'!$L13),AND(BU$6&gt;'Rent Roll'!$M27,BU$6&lt;='Rent Roll'!$N27)),
IF('Rent Roll'!$S13='Data Validation'!$D$2,-SUMIF('Monthly Cash Flow'!$F$2:$EG$2,'Commercial Lease'!BU$3,'Monthly Cash Flow'!$F$37:$EG$37)*'Rent Roll'!$T13,
IF('Rent Roll'!$S13='Data Validation'!$D$3,('Rent Roll'!$D13*'Rent Roll'!#REF!)+(MAX(-SUMIF($C$96:$C$98,'Data Validation'!$M$2,'Commercial Lease'!BU$96:BU$98)-'Rent Roll'!$V13,0)*'Rent Roll'!$T13),
IF('Rent Roll'!$S13='Data Validation'!$D$4,'Rent Roll'!$D13*'Rent Roll'!#REF!,
('Rent Roll'!$D13*'Rent Roll'!#REF!)+(SUM((MAX(--SUMIF($D$96:$D$98,'Data Validation'!$M$2,'Commercial Lease'!BU$96:BU$98)-'Rent Roll'!$V13,0)),
(MAX(-SUMIF('Monthly Cash Flow'!$F$2:$EG$2,'Commercial Lease'!BU$3,'Monthly Cash Flow'!$F$25:$EG$25)-'Rent Roll'!#REF!,0)),
(MAX(-SUMIF('Monthly Cash Flow'!$F$2:$EG$2,'Commercial Lease'!BU$3,'Monthly Cash Flow'!$F$26:$EG$36)-'Rent Roll'!#REF!,0)))*'Rent Roll'!$T13)))),"-"),"-")</f>
        <v>-</v>
      </c>
      <c r="BV47" s="227" t="str">
        <f>IF('Commercial Lease'!BV$4='Rent Roll'!$U13,
IF(OR(AND(BV$6&gt;'Rent Roll'!$K13,BV$6&lt;='Rent Roll'!$L13),AND(BV$6&gt;'Rent Roll'!$M27,BV$6&lt;='Rent Roll'!$N27)),
IF('Rent Roll'!$S13='Data Validation'!$D$2,-SUMIF('Monthly Cash Flow'!$F$2:$EG$2,'Commercial Lease'!BV$3,'Monthly Cash Flow'!$F$37:$EG$37)*'Rent Roll'!$T13,
IF('Rent Roll'!$S13='Data Validation'!$D$3,('Rent Roll'!$D13*'Rent Roll'!#REF!)+(MAX(-SUMIF($C$96:$C$98,'Data Validation'!$M$2,'Commercial Lease'!BV$96:BV$98)-'Rent Roll'!$V13,0)*'Rent Roll'!$T13),
IF('Rent Roll'!$S13='Data Validation'!$D$4,'Rent Roll'!$D13*'Rent Roll'!#REF!,
('Rent Roll'!$D13*'Rent Roll'!#REF!)+(SUM((MAX(--SUMIF($D$96:$D$98,'Data Validation'!$M$2,'Commercial Lease'!BV$96:BV$98)-'Rent Roll'!$V13,0)),
(MAX(-SUMIF('Monthly Cash Flow'!$F$2:$EG$2,'Commercial Lease'!BV$3,'Monthly Cash Flow'!$F$25:$EG$25)-'Rent Roll'!#REF!,0)),
(MAX(-SUMIF('Monthly Cash Flow'!$F$2:$EG$2,'Commercial Lease'!BV$3,'Monthly Cash Flow'!$F$26:$EG$36)-'Rent Roll'!#REF!,0)))*'Rent Roll'!$T13)))),"-"),"-")</f>
        <v>-</v>
      </c>
      <c r="BW47" s="227" t="str">
        <f>IF('Commercial Lease'!BW$4='Rent Roll'!$U13,
IF(OR(AND(BW$6&gt;'Rent Roll'!$K13,BW$6&lt;='Rent Roll'!$L13),AND(BW$6&gt;'Rent Roll'!$M27,BW$6&lt;='Rent Roll'!$N27)),
IF('Rent Roll'!$S13='Data Validation'!$D$2,-SUMIF('Monthly Cash Flow'!$F$2:$EG$2,'Commercial Lease'!BW$3,'Monthly Cash Flow'!$F$37:$EG$37)*'Rent Roll'!$T13,
IF('Rent Roll'!$S13='Data Validation'!$D$3,('Rent Roll'!$D13*'Rent Roll'!#REF!)+(MAX(-SUMIF($C$96:$C$98,'Data Validation'!$M$2,'Commercial Lease'!BW$96:BW$98)-'Rent Roll'!$V13,0)*'Rent Roll'!$T13),
IF('Rent Roll'!$S13='Data Validation'!$D$4,'Rent Roll'!$D13*'Rent Roll'!#REF!,
('Rent Roll'!$D13*'Rent Roll'!#REF!)+(SUM((MAX(--SUMIF($D$96:$D$98,'Data Validation'!$M$2,'Commercial Lease'!BW$96:BW$98)-'Rent Roll'!$V13,0)),
(MAX(-SUMIF('Monthly Cash Flow'!$F$2:$EG$2,'Commercial Lease'!BW$3,'Monthly Cash Flow'!$F$25:$EG$25)-'Rent Roll'!#REF!,0)),
(MAX(-SUMIF('Monthly Cash Flow'!$F$2:$EG$2,'Commercial Lease'!BW$3,'Monthly Cash Flow'!$F$26:$EG$36)-'Rent Roll'!#REF!,0)))*'Rent Roll'!$T13)))),"-"),"-")</f>
        <v>-</v>
      </c>
      <c r="BX47" s="227" t="str">
        <f>IF('Commercial Lease'!BX$4='Rent Roll'!$U13,
IF(OR(AND(BX$6&gt;'Rent Roll'!$K13,BX$6&lt;='Rent Roll'!$L13),AND(BX$6&gt;'Rent Roll'!$M27,BX$6&lt;='Rent Roll'!$N27)),
IF('Rent Roll'!$S13='Data Validation'!$D$2,-SUMIF('Monthly Cash Flow'!$F$2:$EG$2,'Commercial Lease'!BX$3,'Monthly Cash Flow'!$F$37:$EG$37)*'Rent Roll'!$T13,
IF('Rent Roll'!$S13='Data Validation'!$D$3,('Rent Roll'!$D13*'Rent Roll'!#REF!)+(MAX(-SUMIF($C$96:$C$98,'Data Validation'!$M$2,'Commercial Lease'!BX$96:BX$98)-'Rent Roll'!$V13,0)*'Rent Roll'!$T13),
IF('Rent Roll'!$S13='Data Validation'!$D$4,'Rent Roll'!$D13*'Rent Roll'!#REF!,
('Rent Roll'!$D13*'Rent Roll'!#REF!)+(SUM((MAX(--SUMIF($D$96:$D$98,'Data Validation'!$M$2,'Commercial Lease'!BX$96:BX$98)-'Rent Roll'!$V13,0)),
(MAX(-SUMIF('Monthly Cash Flow'!$F$2:$EG$2,'Commercial Lease'!BX$3,'Monthly Cash Flow'!$F$25:$EG$25)-'Rent Roll'!#REF!,0)),
(MAX(-SUMIF('Monthly Cash Flow'!$F$2:$EG$2,'Commercial Lease'!BX$3,'Monthly Cash Flow'!$F$26:$EG$36)-'Rent Roll'!#REF!,0)))*'Rent Roll'!$T13)))),"-"),"-")</f>
        <v>-</v>
      </c>
      <c r="BY47" s="227" t="str">
        <f>IF('Commercial Lease'!BY$4='Rent Roll'!$U13,
IF(OR(AND(BY$6&gt;'Rent Roll'!$K13,BY$6&lt;='Rent Roll'!$L13),AND(BY$6&gt;'Rent Roll'!$M27,BY$6&lt;='Rent Roll'!$N27)),
IF('Rent Roll'!$S13='Data Validation'!$D$2,-SUMIF('Monthly Cash Flow'!$F$2:$EG$2,'Commercial Lease'!BY$3,'Monthly Cash Flow'!$F$37:$EG$37)*'Rent Roll'!$T13,
IF('Rent Roll'!$S13='Data Validation'!$D$3,('Rent Roll'!$D13*'Rent Roll'!#REF!)+(MAX(-SUMIF($C$96:$C$98,'Data Validation'!$M$2,'Commercial Lease'!BY$96:BY$98)-'Rent Roll'!$V13,0)*'Rent Roll'!$T13),
IF('Rent Roll'!$S13='Data Validation'!$D$4,'Rent Roll'!$D13*'Rent Roll'!#REF!,
('Rent Roll'!$D13*'Rent Roll'!#REF!)+(SUM((MAX(--SUMIF($D$96:$D$98,'Data Validation'!$M$2,'Commercial Lease'!BY$96:BY$98)-'Rent Roll'!$V13,0)),
(MAX(-SUMIF('Monthly Cash Flow'!$F$2:$EG$2,'Commercial Lease'!BY$3,'Monthly Cash Flow'!$F$25:$EG$25)-'Rent Roll'!#REF!,0)),
(MAX(-SUMIF('Monthly Cash Flow'!$F$2:$EG$2,'Commercial Lease'!BY$3,'Monthly Cash Flow'!$F$26:$EG$36)-'Rent Roll'!#REF!,0)))*'Rent Roll'!$T13)))),"-"),"-")</f>
        <v>-</v>
      </c>
      <c r="BZ47" s="227" t="str">
        <f>IF('Commercial Lease'!BZ$4='Rent Roll'!$U13,
IF(OR(AND(BZ$6&gt;'Rent Roll'!$K13,BZ$6&lt;='Rent Roll'!$L13),AND(BZ$6&gt;'Rent Roll'!$M27,BZ$6&lt;='Rent Roll'!$N27)),
IF('Rent Roll'!$S13='Data Validation'!$D$2,-SUMIF('Monthly Cash Flow'!$F$2:$EG$2,'Commercial Lease'!BZ$3,'Monthly Cash Flow'!$F$37:$EG$37)*'Rent Roll'!$T13,
IF('Rent Roll'!$S13='Data Validation'!$D$3,('Rent Roll'!$D13*'Rent Roll'!#REF!)+(MAX(-SUMIF($C$96:$C$98,'Data Validation'!$M$2,'Commercial Lease'!BZ$96:BZ$98)-'Rent Roll'!$V13,0)*'Rent Roll'!$T13),
IF('Rent Roll'!$S13='Data Validation'!$D$4,'Rent Roll'!$D13*'Rent Roll'!#REF!,
('Rent Roll'!$D13*'Rent Roll'!#REF!)+(SUM((MAX(--SUMIF($D$96:$D$98,'Data Validation'!$M$2,'Commercial Lease'!BZ$96:BZ$98)-'Rent Roll'!$V13,0)),
(MAX(-SUMIF('Monthly Cash Flow'!$F$2:$EG$2,'Commercial Lease'!BZ$3,'Monthly Cash Flow'!$F$25:$EG$25)-'Rent Roll'!#REF!,0)),
(MAX(-SUMIF('Monthly Cash Flow'!$F$2:$EG$2,'Commercial Lease'!BZ$3,'Monthly Cash Flow'!$F$26:$EG$36)-'Rent Roll'!#REF!,0)))*'Rent Roll'!$T13)))),"-"),"-")</f>
        <v>-</v>
      </c>
      <c r="CA47" s="227" t="str">
        <f>IF('Commercial Lease'!CA$4='Rent Roll'!$U13,
IF(OR(AND(CA$6&gt;'Rent Roll'!$K13,CA$6&lt;='Rent Roll'!$L13),AND(CA$6&gt;'Rent Roll'!$M27,CA$6&lt;='Rent Roll'!$N27)),
IF('Rent Roll'!$S13='Data Validation'!$D$2,-SUMIF('Monthly Cash Flow'!$F$2:$EG$2,'Commercial Lease'!CA$3,'Monthly Cash Flow'!$F$37:$EG$37)*'Rent Roll'!$T13,
IF('Rent Roll'!$S13='Data Validation'!$D$3,('Rent Roll'!$D13*'Rent Roll'!#REF!)+(MAX(-SUMIF($C$96:$C$98,'Data Validation'!$M$2,'Commercial Lease'!CA$96:CA$98)-'Rent Roll'!$V13,0)*'Rent Roll'!$T13),
IF('Rent Roll'!$S13='Data Validation'!$D$4,'Rent Roll'!$D13*'Rent Roll'!#REF!,
('Rent Roll'!$D13*'Rent Roll'!#REF!)+(SUM((MAX(--SUMIF($D$96:$D$98,'Data Validation'!$M$2,'Commercial Lease'!CA$96:CA$98)-'Rent Roll'!$V13,0)),
(MAX(-SUMIF('Monthly Cash Flow'!$F$2:$EG$2,'Commercial Lease'!CA$3,'Monthly Cash Flow'!$F$25:$EG$25)-'Rent Roll'!#REF!,0)),
(MAX(-SUMIF('Monthly Cash Flow'!$F$2:$EG$2,'Commercial Lease'!CA$3,'Monthly Cash Flow'!$F$26:$EG$36)-'Rent Roll'!#REF!,0)))*'Rent Roll'!$T13)))),"-"),"-")</f>
        <v>-</v>
      </c>
      <c r="CB47" s="227" t="str">
        <f>IF('Commercial Lease'!CB$4='Rent Roll'!$U13,
IF(OR(AND(CB$6&gt;'Rent Roll'!$K13,CB$6&lt;='Rent Roll'!$L13),AND(CB$6&gt;'Rent Roll'!$M27,CB$6&lt;='Rent Roll'!$N27)),
IF('Rent Roll'!$S13='Data Validation'!$D$2,-SUMIF('Monthly Cash Flow'!$F$2:$EG$2,'Commercial Lease'!CB$3,'Monthly Cash Flow'!$F$37:$EG$37)*'Rent Roll'!$T13,
IF('Rent Roll'!$S13='Data Validation'!$D$3,('Rent Roll'!$D13*'Rent Roll'!#REF!)+(MAX(-SUMIF($C$96:$C$98,'Data Validation'!$M$2,'Commercial Lease'!CB$96:CB$98)-'Rent Roll'!$V13,0)*'Rent Roll'!$T13),
IF('Rent Roll'!$S13='Data Validation'!$D$4,'Rent Roll'!$D13*'Rent Roll'!#REF!,
('Rent Roll'!$D13*'Rent Roll'!#REF!)+(SUM((MAX(--SUMIF($D$96:$D$98,'Data Validation'!$M$2,'Commercial Lease'!CB$96:CB$98)-'Rent Roll'!$V13,0)),
(MAX(-SUMIF('Monthly Cash Flow'!$F$2:$EG$2,'Commercial Lease'!CB$3,'Monthly Cash Flow'!$F$25:$EG$25)-'Rent Roll'!#REF!,0)),
(MAX(-SUMIF('Monthly Cash Flow'!$F$2:$EG$2,'Commercial Lease'!CB$3,'Monthly Cash Flow'!$F$26:$EG$36)-'Rent Roll'!#REF!,0)))*'Rent Roll'!$T13)))),"-"),"-")</f>
        <v>-</v>
      </c>
      <c r="CC47" s="227" t="str">
        <f>IF('Commercial Lease'!CC$4='Rent Roll'!$U13,
IF(OR(AND(CC$6&gt;'Rent Roll'!$K13,CC$6&lt;='Rent Roll'!$L13),AND(CC$6&gt;'Rent Roll'!$M27,CC$6&lt;='Rent Roll'!$N27)),
IF('Rent Roll'!$S13='Data Validation'!$D$2,-SUMIF('Monthly Cash Flow'!$F$2:$EG$2,'Commercial Lease'!CC$3,'Monthly Cash Flow'!$F$37:$EG$37)*'Rent Roll'!$T13,
IF('Rent Roll'!$S13='Data Validation'!$D$3,('Rent Roll'!$D13*'Rent Roll'!#REF!)+(MAX(-SUMIF($C$96:$C$98,'Data Validation'!$M$2,'Commercial Lease'!CC$96:CC$98)-'Rent Roll'!$V13,0)*'Rent Roll'!$T13),
IF('Rent Roll'!$S13='Data Validation'!$D$4,'Rent Roll'!$D13*'Rent Roll'!#REF!,
('Rent Roll'!$D13*'Rent Roll'!#REF!)+(SUM((MAX(--SUMIF($D$96:$D$98,'Data Validation'!$M$2,'Commercial Lease'!CC$96:CC$98)-'Rent Roll'!$V13,0)),
(MAX(-SUMIF('Monthly Cash Flow'!$F$2:$EG$2,'Commercial Lease'!CC$3,'Monthly Cash Flow'!$F$25:$EG$25)-'Rent Roll'!#REF!,0)),
(MAX(-SUMIF('Monthly Cash Flow'!$F$2:$EG$2,'Commercial Lease'!CC$3,'Monthly Cash Flow'!$F$26:$EG$36)-'Rent Roll'!#REF!,0)))*'Rent Roll'!$T13)))),"-"),"-")</f>
        <v>-</v>
      </c>
      <c r="CD47" s="227" t="str">
        <f>IF('Commercial Lease'!CD$4='Rent Roll'!$U13,
IF(OR(AND(CD$6&gt;'Rent Roll'!$K13,CD$6&lt;='Rent Roll'!$L13),AND(CD$6&gt;'Rent Roll'!$M27,CD$6&lt;='Rent Roll'!$N27)),
IF('Rent Roll'!$S13='Data Validation'!$D$2,-SUMIF('Monthly Cash Flow'!$F$2:$EG$2,'Commercial Lease'!CD$3,'Monthly Cash Flow'!$F$37:$EG$37)*'Rent Roll'!$T13,
IF('Rent Roll'!$S13='Data Validation'!$D$3,('Rent Roll'!$D13*'Rent Roll'!#REF!)+(MAX(-SUMIF($C$96:$C$98,'Data Validation'!$M$2,'Commercial Lease'!CD$96:CD$98)-'Rent Roll'!$V13,0)*'Rent Roll'!$T13),
IF('Rent Roll'!$S13='Data Validation'!$D$4,'Rent Roll'!$D13*'Rent Roll'!#REF!,
('Rent Roll'!$D13*'Rent Roll'!#REF!)+(SUM((MAX(--SUMIF($D$96:$D$98,'Data Validation'!$M$2,'Commercial Lease'!CD$96:CD$98)-'Rent Roll'!$V13,0)),
(MAX(-SUMIF('Monthly Cash Flow'!$F$2:$EG$2,'Commercial Lease'!CD$3,'Monthly Cash Flow'!$F$25:$EG$25)-'Rent Roll'!#REF!,0)),
(MAX(-SUMIF('Monthly Cash Flow'!$F$2:$EG$2,'Commercial Lease'!CD$3,'Monthly Cash Flow'!$F$26:$EG$36)-'Rent Roll'!#REF!,0)))*'Rent Roll'!$T13)))),"-"),"-")</f>
        <v>-</v>
      </c>
      <c r="CE47" s="227" t="str">
        <f>IF('Commercial Lease'!CE$4='Rent Roll'!$U13,
IF(OR(AND(CE$6&gt;'Rent Roll'!$K13,CE$6&lt;='Rent Roll'!$L13),AND(CE$6&gt;'Rent Roll'!$M27,CE$6&lt;='Rent Roll'!$N27)),
IF('Rent Roll'!$S13='Data Validation'!$D$2,-SUMIF('Monthly Cash Flow'!$F$2:$EG$2,'Commercial Lease'!CE$3,'Monthly Cash Flow'!$F$37:$EG$37)*'Rent Roll'!$T13,
IF('Rent Roll'!$S13='Data Validation'!$D$3,('Rent Roll'!$D13*'Rent Roll'!#REF!)+(MAX(-SUMIF($C$96:$C$98,'Data Validation'!$M$2,'Commercial Lease'!CE$96:CE$98)-'Rent Roll'!$V13,0)*'Rent Roll'!$T13),
IF('Rent Roll'!$S13='Data Validation'!$D$4,'Rent Roll'!$D13*'Rent Roll'!#REF!,
('Rent Roll'!$D13*'Rent Roll'!#REF!)+(SUM((MAX(--SUMIF($D$96:$D$98,'Data Validation'!$M$2,'Commercial Lease'!CE$96:CE$98)-'Rent Roll'!$V13,0)),
(MAX(-SUMIF('Monthly Cash Flow'!$F$2:$EG$2,'Commercial Lease'!CE$3,'Monthly Cash Flow'!$F$25:$EG$25)-'Rent Roll'!#REF!,0)),
(MAX(-SUMIF('Monthly Cash Flow'!$F$2:$EG$2,'Commercial Lease'!CE$3,'Monthly Cash Flow'!$F$26:$EG$36)-'Rent Roll'!#REF!,0)))*'Rent Roll'!$T13)))),"-"),"-")</f>
        <v>-</v>
      </c>
      <c r="CF47" s="227" t="str">
        <f>IF('Commercial Lease'!CF$4='Rent Roll'!$U13,
IF(OR(AND(CF$6&gt;'Rent Roll'!$K13,CF$6&lt;='Rent Roll'!$L13),AND(CF$6&gt;'Rent Roll'!$M27,CF$6&lt;='Rent Roll'!$N27)),
IF('Rent Roll'!$S13='Data Validation'!$D$2,-SUMIF('Monthly Cash Flow'!$F$2:$EG$2,'Commercial Lease'!CF$3,'Monthly Cash Flow'!$F$37:$EG$37)*'Rent Roll'!$T13,
IF('Rent Roll'!$S13='Data Validation'!$D$3,('Rent Roll'!$D13*'Rent Roll'!#REF!)+(MAX(-SUMIF($C$96:$C$98,'Data Validation'!$M$2,'Commercial Lease'!CF$96:CF$98)-'Rent Roll'!$V13,0)*'Rent Roll'!$T13),
IF('Rent Roll'!$S13='Data Validation'!$D$4,'Rent Roll'!$D13*'Rent Roll'!#REF!,
('Rent Roll'!$D13*'Rent Roll'!#REF!)+(SUM((MAX(--SUMIF($D$96:$D$98,'Data Validation'!$M$2,'Commercial Lease'!CF$96:CF$98)-'Rent Roll'!$V13,0)),
(MAX(-SUMIF('Monthly Cash Flow'!$F$2:$EG$2,'Commercial Lease'!CF$3,'Monthly Cash Flow'!$F$25:$EG$25)-'Rent Roll'!#REF!,0)),
(MAX(-SUMIF('Monthly Cash Flow'!$F$2:$EG$2,'Commercial Lease'!CF$3,'Monthly Cash Flow'!$F$26:$EG$36)-'Rent Roll'!#REF!,0)))*'Rent Roll'!$T13)))),"-"),"-")</f>
        <v>-</v>
      </c>
      <c r="CG47" s="227" t="str">
        <f>IF('Commercial Lease'!CG$4='Rent Roll'!$U13,
IF(OR(AND(CG$6&gt;'Rent Roll'!$K13,CG$6&lt;='Rent Roll'!$L13),AND(CG$6&gt;'Rent Roll'!$M27,CG$6&lt;='Rent Roll'!$N27)),
IF('Rent Roll'!$S13='Data Validation'!$D$2,-SUMIF('Monthly Cash Flow'!$F$2:$EG$2,'Commercial Lease'!CG$3,'Monthly Cash Flow'!$F$37:$EG$37)*'Rent Roll'!$T13,
IF('Rent Roll'!$S13='Data Validation'!$D$3,('Rent Roll'!$D13*'Rent Roll'!#REF!)+(MAX(-SUMIF($C$96:$C$98,'Data Validation'!$M$2,'Commercial Lease'!CG$96:CG$98)-'Rent Roll'!$V13,0)*'Rent Roll'!$T13),
IF('Rent Roll'!$S13='Data Validation'!$D$4,'Rent Roll'!$D13*'Rent Roll'!#REF!,
('Rent Roll'!$D13*'Rent Roll'!#REF!)+(SUM((MAX(--SUMIF($D$96:$D$98,'Data Validation'!$M$2,'Commercial Lease'!CG$96:CG$98)-'Rent Roll'!$V13,0)),
(MAX(-SUMIF('Monthly Cash Flow'!$F$2:$EG$2,'Commercial Lease'!CG$3,'Monthly Cash Flow'!$F$25:$EG$25)-'Rent Roll'!#REF!,0)),
(MAX(-SUMIF('Monthly Cash Flow'!$F$2:$EG$2,'Commercial Lease'!CG$3,'Monthly Cash Flow'!$F$26:$EG$36)-'Rent Roll'!#REF!,0)))*'Rent Roll'!$T13)))),"-"),"-")</f>
        <v>-</v>
      </c>
      <c r="CH47" s="227" t="str">
        <f>IF('Commercial Lease'!CH$4='Rent Roll'!$U13,
IF(OR(AND(CH$6&gt;'Rent Roll'!$K13,CH$6&lt;='Rent Roll'!$L13),AND(CH$6&gt;'Rent Roll'!$M27,CH$6&lt;='Rent Roll'!$N27)),
IF('Rent Roll'!$S13='Data Validation'!$D$2,-SUMIF('Monthly Cash Flow'!$F$2:$EG$2,'Commercial Lease'!CH$3,'Monthly Cash Flow'!$F$37:$EG$37)*'Rent Roll'!$T13,
IF('Rent Roll'!$S13='Data Validation'!$D$3,('Rent Roll'!$D13*'Rent Roll'!#REF!)+(MAX(-SUMIF($C$96:$C$98,'Data Validation'!$M$2,'Commercial Lease'!CH$96:CH$98)-'Rent Roll'!$V13,0)*'Rent Roll'!$T13),
IF('Rent Roll'!$S13='Data Validation'!$D$4,'Rent Roll'!$D13*'Rent Roll'!#REF!,
('Rent Roll'!$D13*'Rent Roll'!#REF!)+(SUM((MAX(--SUMIF($D$96:$D$98,'Data Validation'!$M$2,'Commercial Lease'!CH$96:CH$98)-'Rent Roll'!$V13,0)),
(MAX(-SUMIF('Monthly Cash Flow'!$F$2:$EG$2,'Commercial Lease'!CH$3,'Monthly Cash Flow'!$F$25:$EG$25)-'Rent Roll'!#REF!,0)),
(MAX(-SUMIF('Monthly Cash Flow'!$F$2:$EG$2,'Commercial Lease'!CH$3,'Monthly Cash Flow'!$F$26:$EG$36)-'Rent Roll'!#REF!,0)))*'Rent Roll'!$T13)))),"-"),"-")</f>
        <v>-</v>
      </c>
      <c r="CI47" s="227" t="str">
        <f>IF('Commercial Lease'!CI$4='Rent Roll'!$U13,
IF(OR(AND(CI$6&gt;'Rent Roll'!$K13,CI$6&lt;='Rent Roll'!$L13),AND(CI$6&gt;'Rent Roll'!$M27,CI$6&lt;='Rent Roll'!$N27)),
IF('Rent Roll'!$S13='Data Validation'!$D$2,-SUMIF('Monthly Cash Flow'!$F$2:$EG$2,'Commercial Lease'!CI$3,'Monthly Cash Flow'!$F$37:$EG$37)*'Rent Roll'!$T13,
IF('Rent Roll'!$S13='Data Validation'!$D$3,('Rent Roll'!$D13*'Rent Roll'!#REF!)+(MAX(-SUMIF($C$96:$C$98,'Data Validation'!$M$2,'Commercial Lease'!CI$96:CI$98)-'Rent Roll'!$V13,0)*'Rent Roll'!$T13),
IF('Rent Roll'!$S13='Data Validation'!$D$4,'Rent Roll'!$D13*'Rent Roll'!#REF!,
('Rent Roll'!$D13*'Rent Roll'!#REF!)+(SUM((MAX(--SUMIF($D$96:$D$98,'Data Validation'!$M$2,'Commercial Lease'!CI$96:CI$98)-'Rent Roll'!$V13,0)),
(MAX(-SUMIF('Monthly Cash Flow'!$F$2:$EG$2,'Commercial Lease'!CI$3,'Monthly Cash Flow'!$F$25:$EG$25)-'Rent Roll'!#REF!,0)),
(MAX(-SUMIF('Monthly Cash Flow'!$F$2:$EG$2,'Commercial Lease'!CI$3,'Monthly Cash Flow'!$F$26:$EG$36)-'Rent Roll'!#REF!,0)))*'Rent Roll'!$T13)))),"-"),"-")</f>
        <v>-</v>
      </c>
      <c r="CJ47" s="227" t="str">
        <f>IF('Commercial Lease'!CJ$4='Rent Roll'!$U13,
IF(OR(AND(CJ$6&gt;'Rent Roll'!$K13,CJ$6&lt;='Rent Roll'!$L13),AND(CJ$6&gt;'Rent Roll'!$M27,CJ$6&lt;='Rent Roll'!$N27)),
IF('Rent Roll'!$S13='Data Validation'!$D$2,-SUMIF('Monthly Cash Flow'!$F$2:$EG$2,'Commercial Lease'!CJ$3,'Monthly Cash Flow'!$F$37:$EG$37)*'Rent Roll'!$T13,
IF('Rent Roll'!$S13='Data Validation'!$D$3,('Rent Roll'!$D13*'Rent Roll'!#REF!)+(MAX(-SUMIF($C$96:$C$98,'Data Validation'!$M$2,'Commercial Lease'!CJ$96:CJ$98)-'Rent Roll'!$V13,0)*'Rent Roll'!$T13),
IF('Rent Roll'!$S13='Data Validation'!$D$4,'Rent Roll'!$D13*'Rent Roll'!#REF!,
('Rent Roll'!$D13*'Rent Roll'!#REF!)+(SUM((MAX(--SUMIF($D$96:$D$98,'Data Validation'!$M$2,'Commercial Lease'!CJ$96:CJ$98)-'Rent Roll'!$V13,0)),
(MAX(-SUMIF('Monthly Cash Flow'!$F$2:$EG$2,'Commercial Lease'!CJ$3,'Monthly Cash Flow'!$F$25:$EG$25)-'Rent Roll'!#REF!,0)),
(MAX(-SUMIF('Monthly Cash Flow'!$F$2:$EG$2,'Commercial Lease'!CJ$3,'Monthly Cash Flow'!$F$26:$EG$36)-'Rent Roll'!#REF!,0)))*'Rent Roll'!$T13)))),"-"),"-")</f>
        <v>-</v>
      </c>
      <c r="CK47" s="227" t="str">
        <f>IF('Commercial Lease'!CK$4='Rent Roll'!$U13,
IF(OR(AND(CK$6&gt;'Rent Roll'!$K13,CK$6&lt;='Rent Roll'!$L13),AND(CK$6&gt;'Rent Roll'!$M27,CK$6&lt;='Rent Roll'!$N27)),
IF('Rent Roll'!$S13='Data Validation'!$D$2,-SUMIF('Monthly Cash Flow'!$F$2:$EG$2,'Commercial Lease'!CK$3,'Monthly Cash Flow'!$F$37:$EG$37)*'Rent Roll'!$T13,
IF('Rent Roll'!$S13='Data Validation'!$D$3,('Rent Roll'!$D13*'Rent Roll'!#REF!)+(MAX(-SUMIF($C$96:$C$98,'Data Validation'!$M$2,'Commercial Lease'!CK$96:CK$98)-'Rent Roll'!$V13,0)*'Rent Roll'!$T13),
IF('Rent Roll'!$S13='Data Validation'!$D$4,'Rent Roll'!$D13*'Rent Roll'!#REF!,
('Rent Roll'!$D13*'Rent Roll'!#REF!)+(SUM((MAX(--SUMIF($D$96:$D$98,'Data Validation'!$M$2,'Commercial Lease'!CK$96:CK$98)-'Rent Roll'!$V13,0)),
(MAX(-SUMIF('Monthly Cash Flow'!$F$2:$EG$2,'Commercial Lease'!CK$3,'Monthly Cash Flow'!$F$25:$EG$25)-'Rent Roll'!#REF!,0)),
(MAX(-SUMIF('Monthly Cash Flow'!$F$2:$EG$2,'Commercial Lease'!CK$3,'Monthly Cash Flow'!$F$26:$EG$36)-'Rent Roll'!#REF!,0)))*'Rent Roll'!$T13)))),"-"),"-")</f>
        <v>-</v>
      </c>
      <c r="CL47" s="227" t="str">
        <f>IF('Commercial Lease'!CL$4='Rent Roll'!$U13,
IF(OR(AND(CL$6&gt;'Rent Roll'!$K13,CL$6&lt;='Rent Roll'!$L13),AND(CL$6&gt;'Rent Roll'!$M27,CL$6&lt;='Rent Roll'!$N27)),
IF('Rent Roll'!$S13='Data Validation'!$D$2,-SUMIF('Monthly Cash Flow'!$F$2:$EG$2,'Commercial Lease'!CL$3,'Monthly Cash Flow'!$F$37:$EG$37)*'Rent Roll'!$T13,
IF('Rent Roll'!$S13='Data Validation'!$D$3,('Rent Roll'!$D13*'Rent Roll'!#REF!)+(MAX(-SUMIF($C$96:$C$98,'Data Validation'!$M$2,'Commercial Lease'!CL$96:CL$98)-'Rent Roll'!$V13,0)*'Rent Roll'!$T13),
IF('Rent Roll'!$S13='Data Validation'!$D$4,'Rent Roll'!$D13*'Rent Roll'!#REF!,
('Rent Roll'!$D13*'Rent Roll'!#REF!)+(SUM((MAX(--SUMIF($D$96:$D$98,'Data Validation'!$M$2,'Commercial Lease'!CL$96:CL$98)-'Rent Roll'!$V13,0)),
(MAX(-SUMIF('Monthly Cash Flow'!$F$2:$EG$2,'Commercial Lease'!CL$3,'Monthly Cash Flow'!$F$25:$EG$25)-'Rent Roll'!#REF!,0)),
(MAX(-SUMIF('Monthly Cash Flow'!$F$2:$EG$2,'Commercial Lease'!CL$3,'Monthly Cash Flow'!$F$26:$EG$36)-'Rent Roll'!#REF!,0)))*'Rent Roll'!$T13)))),"-"),"-")</f>
        <v>-</v>
      </c>
      <c r="CM47" s="227" t="str">
        <f>IF('Commercial Lease'!CM$4='Rent Roll'!$U13,
IF(OR(AND(CM$6&gt;'Rent Roll'!$K13,CM$6&lt;='Rent Roll'!$L13),AND(CM$6&gt;'Rent Roll'!$M27,CM$6&lt;='Rent Roll'!$N27)),
IF('Rent Roll'!$S13='Data Validation'!$D$2,-SUMIF('Monthly Cash Flow'!$F$2:$EG$2,'Commercial Lease'!CM$3,'Monthly Cash Flow'!$F$37:$EG$37)*'Rent Roll'!$T13,
IF('Rent Roll'!$S13='Data Validation'!$D$3,('Rent Roll'!$D13*'Rent Roll'!#REF!)+(MAX(-SUMIF($C$96:$C$98,'Data Validation'!$M$2,'Commercial Lease'!CM$96:CM$98)-'Rent Roll'!$V13,0)*'Rent Roll'!$T13),
IF('Rent Roll'!$S13='Data Validation'!$D$4,'Rent Roll'!$D13*'Rent Roll'!#REF!,
('Rent Roll'!$D13*'Rent Roll'!#REF!)+(SUM((MAX(--SUMIF($D$96:$D$98,'Data Validation'!$M$2,'Commercial Lease'!CM$96:CM$98)-'Rent Roll'!$V13,0)),
(MAX(-SUMIF('Monthly Cash Flow'!$F$2:$EG$2,'Commercial Lease'!CM$3,'Monthly Cash Flow'!$F$25:$EG$25)-'Rent Roll'!#REF!,0)),
(MAX(-SUMIF('Monthly Cash Flow'!$F$2:$EG$2,'Commercial Lease'!CM$3,'Monthly Cash Flow'!$F$26:$EG$36)-'Rent Roll'!#REF!,0)))*'Rent Roll'!$T13)))),"-"),"-")</f>
        <v>-</v>
      </c>
      <c r="CN47" s="227" t="str">
        <f>IF('Commercial Lease'!CN$4='Rent Roll'!$U13,
IF(OR(AND(CN$6&gt;'Rent Roll'!$K13,CN$6&lt;='Rent Roll'!$L13),AND(CN$6&gt;'Rent Roll'!$M27,CN$6&lt;='Rent Roll'!$N27)),
IF('Rent Roll'!$S13='Data Validation'!$D$2,-SUMIF('Monthly Cash Flow'!$F$2:$EG$2,'Commercial Lease'!CN$3,'Monthly Cash Flow'!$F$37:$EG$37)*'Rent Roll'!$T13,
IF('Rent Roll'!$S13='Data Validation'!$D$3,('Rent Roll'!$D13*'Rent Roll'!#REF!)+(MAX(-SUMIF($C$96:$C$98,'Data Validation'!$M$2,'Commercial Lease'!CN$96:CN$98)-'Rent Roll'!$V13,0)*'Rent Roll'!$T13),
IF('Rent Roll'!$S13='Data Validation'!$D$4,'Rent Roll'!$D13*'Rent Roll'!#REF!,
('Rent Roll'!$D13*'Rent Roll'!#REF!)+(SUM((MAX(--SUMIF($D$96:$D$98,'Data Validation'!$M$2,'Commercial Lease'!CN$96:CN$98)-'Rent Roll'!$V13,0)),
(MAX(-SUMIF('Monthly Cash Flow'!$F$2:$EG$2,'Commercial Lease'!CN$3,'Monthly Cash Flow'!$F$25:$EG$25)-'Rent Roll'!#REF!,0)),
(MAX(-SUMIF('Monthly Cash Flow'!$F$2:$EG$2,'Commercial Lease'!CN$3,'Monthly Cash Flow'!$F$26:$EG$36)-'Rent Roll'!#REF!,0)))*'Rent Roll'!$T13)))),"-"),"-")</f>
        <v>-</v>
      </c>
      <c r="CO47" s="227" t="str">
        <f>IF('Commercial Lease'!CO$4='Rent Roll'!$U13,
IF(OR(AND(CO$6&gt;'Rent Roll'!$K13,CO$6&lt;='Rent Roll'!$L13),AND(CO$6&gt;'Rent Roll'!$M27,CO$6&lt;='Rent Roll'!$N27)),
IF('Rent Roll'!$S13='Data Validation'!$D$2,-SUMIF('Monthly Cash Flow'!$F$2:$EG$2,'Commercial Lease'!CO$3,'Monthly Cash Flow'!$F$37:$EG$37)*'Rent Roll'!$T13,
IF('Rent Roll'!$S13='Data Validation'!$D$3,('Rent Roll'!$D13*'Rent Roll'!#REF!)+(MAX(-SUMIF($C$96:$C$98,'Data Validation'!$M$2,'Commercial Lease'!CO$96:CO$98)-'Rent Roll'!$V13,0)*'Rent Roll'!$T13),
IF('Rent Roll'!$S13='Data Validation'!$D$4,'Rent Roll'!$D13*'Rent Roll'!#REF!,
('Rent Roll'!$D13*'Rent Roll'!#REF!)+(SUM((MAX(--SUMIF($D$96:$D$98,'Data Validation'!$M$2,'Commercial Lease'!CO$96:CO$98)-'Rent Roll'!$V13,0)),
(MAX(-SUMIF('Monthly Cash Flow'!$F$2:$EG$2,'Commercial Lease'!CO$3,'Monthly Cash Flow'!$F$25:$EG$25)-'Rent Roll'!#REF!,0)),
(MAX(-SUMIF('Monthly Cash Flow'!$F$2:$EG$2,'Commercial Lease'!CO$3,'Monthly Cash Flow'!$F$26:$EG$36)-'Rent Roll'!#REF!,0)))*'Rent Roll'!$T13)))),"-"),"-")</f>
        <v>-</v>
      </c>
      <c r="CP47" s="227" t="str">
        <f>IF('Commercial Lease'!CP$4='Rent Roll'!$U13,
IF(OR(AND(CP$6&gt;'Rent Roll'!$K13,CP$6&lt;='Rent Roll'!$L13),AND(CP$6&gt;'Rent Roll'!$M27,CP$6&lt;='Rent Roll'!$N27)),
IF('Rent Roll'!$S13='Data Validation'!$D$2,-SUMIF('Monthly Cash Flow'!$F$2:$EG$2,'Commercial Lease'!CP$3,'Monthly Cash Flow'!$F$37:$EG$37)*'Rent Roll'!$T13,
IF('Rent Roll'!$S13='Data Validation'!$D$3,('Rent Roll'!$D13*'Rent Roll'!#REF!)+(MAX(-SUMIF($C$96:$C$98,'Data Validation'!$M$2,'Commercial Lease'!CP$96:CP$98)-'Rent Roll'!$V13,0)*'Rent Roll'!$T13),
IF('Rent Roll'!$S13='Data Validation'!$D$4,'Rent Roll'!$D13*'Rent Roll'!#REF!,
('Rent Roll'!$D13*'Rent Roll'!#REF!)+(SUM((MAX(--SUMIF($D$96:$D$98,'Data Validation'!$M$2,'Commercial Lease'!CP$96:CP$98)-'Rent Roll'!$V13,0)),
(MAX(-SUMIF('Monthly Cash Flow'!$F$2:$EG$2,'Commercial Lease'!CP$3,'Monthly Cash Flow'!$F$25:$EG$25)-'Rent Roll'!#REF!,0)),
(MAX(-SUMIF('Monthly Cash Flow'!$F$2:$EG$2,'Commercial Lease'!CP$3,'Monthly Cash Flow'!$F$26:$EG$36)-'Rent Roll'!#REF!,0)))*'Rent Roll'!$T13)))),"-"),"-")</f>
        <v>-</v>
      </c>
      <c r="CQ47" s="227" t="str">
        <f>IF('Commercial Lease'!CQ$4='Rent Roll'!$U13,
IF(OR(AND(CQ$6&gt;'Rent Roll'!$K13,CQ$6&lt;='Rent Roll'!$L13),AND(CQ$6&gt;'Rent Roll'!$M27,CQ$6&lt;='Rent Roll'!$N27)),
IF('Rent Roll'!$S13='Data Validation'!$D$2,-SUMIF('Monthly Cash Flow'!$F$2:$EG$2,'Commercial Lease'!CQ$3,'Monthly Cash Flow'!$F$37:$EG$37)*'Rent Roll'!$T13,
IF('Rent Roll'!$S13='Data Validation'!$D$3,('Rent Roll'!$D13*'Rent Roll'!#REF!)+(MAX(-SUMIF($C$96:$C$98,'Data Validation'!$M$2,'Commercial Lease'!CQ$96:CQ$98)-'Rent Roll'!$V13,0)*'Rent Roll'!$T13),
IF('Rent Roll'!$S13='Data Validation'!$D$4,'Rent Roll'!$D13*'Rent Roll'!#REF!,
('Rent Roll'!$D13*'Rent Roll'!#REF!)+(SUM((MAX(--SUMIF($D$96:$D$98,'Data Validation'!$M$2,'Commercial Lease'!CQ$96:CQ$98)-'Rent Roll'!$V13,0)),
(MAX(-SUMIF('Monthly Cash Flow'!$F$2:$EG$2,'Commercial Lease'!CQ$3,'Monthly Cash Flow'!$F$25:$EG$25)-'Rent Roll'!#REF!,0)),
(MAX(-SUMIF('Monthly Cash Flow'!$F$2:$EG$2,'Commercial Lease'!CQ$3,'Monthly Cash Flow'!$F$26:$EG$36)-'Rent Roll'!#REF!,0)))*'Rent Roll'!$T13)))),"-"),"-")</f>
        <v>-</v>
      </c>
      <c r="CR47" s="227" t="str">
        <f>IF('Commercial Lease'!CR$4='Rent Roll'!$U13,
IF(OR(AND(CR$6&gt;'Rent Roll'!$K13,CR$6&lt;='Rent Roll'!$L13),AND(CR$6&gt;'Rent Roll'!$M27,CR$6&lt;='Rent Roll'!$N27)),
IF('Rent Roll'!$S13='Data Validation'!$D$2,-SUMIF('Monthly Cash Flow'!$F$2:$EG$2,'Commercial Lease'!CR$3,'Monthly Cash Flow'!$F$37:$EG$37)*'Rent Roll'!$T13,
IF('Rent Roll'!$S13='Data Validation'!$D$3,('Rent Roll'!$D13*'Rent Roll'!#REF!)+(MAX(-SUMIF($C$96:$C$98,'Data Validation'!$M$2,'Commercial Lease'!CR$96:CR$98)-'Rent Roll'!$V13,0)*'Rent Roll'!$T13),
IF('Rent Roll'!$S13='Data Validation'!$D$4,'Rent Roll'!$D13*'Rent Roll'!#REF!,
('Rent Roll'!$D13*'Rent Roll'!#REF!)+(SUM((MAX(--SUMIF($D$96:$D$98,'Data Validation'!$M$2,'Commercial Lease'!CR$96:CR$98)-'Rent Roll'!$V13,0)),
(MAX(-SUMIF('Monthly Cash Flow'!$F$2:$EG$2,'Commercial Lease'!CR$3,'Monthly Cash Flow'!$F$25:$EG$25)-'Rent Roll'!#REF!,0)),
(MAX(-SUMIF('Monthly Cash Flow'!$F$2:$EG$2,'Commercial Lease'!CR$3,'Monthly Cash Flow'!$F$26:$EG$36)-'Rent Roll'!#REF!,0)))*'Rent Roll'!$T13)))),"-"),"-")</f>
        <v>-</v>
      </c>
      <c r="CS47" s="227" t="str">
        <f>IF('Commercial Lease'!CS$4='Rent Roll'!$U13,
IF(OR(AND(CS$6&gt;'Rent Roll'!$K13,CS$6&lt;='Rent Roll'!$L13),AND(CS$6&gt;'Rent Roll'!$M27,CS$6&lt;='Rent Roll'!$N27)),
IF('Rent Roll'!$S13='Data Validation'!$D$2,-SUMIF('Monthly Cash Flow'!$F$2:$EG$2,'Commercial Lease'!CS$3,'Monthly Cash Flow'!$F$37:$EG$37)*'Rent Roll'!$T13,
IF('Rent Roll'!$S13='Data Validation'!$D$3,('Rent Roll'!$D13*'Rent Roll'!#REF!)+(MAX(-SUMIF($C$96:$C$98,'Data Validation'!$M$2,'Commercial Lease'!CS$96:CS$98)-'Rent Roll'!$V13,0)*'Rent Roll'!$T13),
IF('Rent Roll'!$S13='Data Validation'!$D$4,'Rent Roll'!$D13*'Rent Roll'!#REF!,
('Rent Roll'!$D13*'Rent Roll'!#REF!)+(SUM((MAX(--SUMIF($D$96:$D$98,'Data Validation'!$M$2,'Commercial Lease'!CS$96:CS$98)-'Rent Roll'!$V13,0)),
(MAX(-SUMIF('Monthly Cash Flow'!$F$2:$EG$2,'Commercial Lease'!CS$3,'Monthly Cash Flow'!$F$25:$EG$25)-'Rent Roll'!#REF!,0)),
(MAX(-SUMIF('Monthly Cash Flow'!$F$2:$EG$2,'Commercial Lease'!CS$3,'Monthly Cash Flow'!$F$26:$EG$36)-'Rent Roll'!#REF!,0)))*'Rent Roll'!$T13)))),"-"),"-")</f>
        <v>-</v>
      </c>
      <c r="CT47" s="227" t="str">
        <f>IF('Commercial Lease'!CT$4='Rent Roll'!$U13,
IF(OR(AND(CT$6&gt;'Rent Roll'!$K13,CT$6&lt;='Rent Roll'!$L13),AND(CT$6&gt;'Rent Roll'!$M27,CT$6&lt;='Rent Roll'!$N27)),
IF('Rent Roll'!$S13='Data Validation'!$D$2,-SUMIF('Monthly Cash Flow'!$F$2:$EG$2,'Commercial Lease'!CT$3,'Monthly Cash Flow'!$F$37:$EG$37)*'Rent Roll'!$T13,
IF('Rent Roll'!$S13='Data Validation'!$D$3,('Rent Roll'!$D13*'Rent Roll'!#REF!)+(MAX(-SUMIF($C$96:$C$98,'Data Validation'!$M$2,'Commercial Lease'!CT$96:CT$98)-'Rent Roll'!$V13,0)*'Rent Roll'!$T13),
IF('Rent Roll'!$S13='Data Validation'!$D$4,'Rent Roll'!$D13*'Rent Roll'!#REF!,
('Rent Roll'!$D13*'Rent Roll'!#REF!)+(SUM((MAX(--SUMIF($D$96:$D$98,'Data Validation'!$M$2,'Commercial Lease'!CT$96:CT$98)-'Rent Roll'!$V13,0)),
(MAX(-SUMIF('Monthly Cash Flow'!$F$2:$EG$2,'Commercial Lease'!CT$3,'Monthly Cash Flow'!$F$25:$EG$25)-'Rent Roll'!#REF!,0)),
(MAX(-SUMIF('Monthly Cash Flow'!$F$2:$EG$2,'Commercial Lease'!CT$3,'Monthly Cash Flow'!$F$26:$EG$36)-'Rent Roll'!#REF!,0)))*'Rent Roll'!$T13)))),"-"),"-")</f>
        <v>-</v>
      </c>
      <c r="CU47" s="227" t="str">
        <f>IF('Commercial Lease'!CU$4='Rent Roll'!$U13,
IF(OR(AND(CU$6&gt;'Rent Roll'!$K13,CU$6&lt;='Rent Roll'!$L13),AND(CU$6&gt;'Rent Roll'!$M27,CU$6&lt;='Rent Roll'!$N27)),
IF('Rent Roll'!$S13='Data Validation'!$D$2,-SUMIF('Monthly Cash Flow'!$F$2:$EG$2,'Commercial Lease'!CU$3,'Monthly Cash Flow'!$F$37:$EG$37)*'Rent Roll'!$T13,
IF('Rent Roll'!$S13='Data Validation'!$D$3,('Rent Roll'!$D13*'Rent Roll'!#REF!)+(MAX(-SUMIF($C$96:$C$98,'Data Validation'!$M$2,'Commercial Lease'!CU$96:CU$98)-'Rent Roll'!$V13,0)*'Rent Roll'!$T13),
IF('Rent Roll'!$S13='Data Validation'!$D$4,'Rent Roll'!$D13*'Rent Roll'!#REF!,
('Rent Roll'!$D13*'Rent Roll'!#REF!)+(SUM((MAX(--SUMIF($D$96:$D$98,'Data Validation'!$M$2,'Commercial Lease'!CU$96:CU$98)-'Rent Roll'!$V13,0)),
(MAX(-SUMIF('Monthly Cash Flow'!$F$2:$EG$2,'Commercial Lease'!CU$3,'Monthly Cash Flow'!$F$25:$EG$25)-'Rent Roll'!#REF!,0)),
(MAX(-SUMIF('Monthly Cash Flow'!$F$2:$EG$2,'Commercial Lease'!CU$3,'Monthly Cash Flow'!$F$26:$EG$36)-'Rent Roll'!#REF!,0)))*'Rent Roll'!$T13)))),"-"),"-")</f>
        <v>-</v>
      </c>
      <c r="CV47" s="227" t="str">
        <f>IF('Commercial Lease'!CV$4='Rent Roll'!$U13,
IF(OR(AND(CV$6&gt;'Rent Roll'!$K13,CV$6&lt;='Rent Roll'!$L13),AND(CV$6&gt;'Rent Roll'!$M27,CV$6&lt;='Rent Roll'!$N27)),
IF('Rent Roll'!$S13='Data Validation'!$D$2,-SUMIF('Monthly Cash Flow'!$F$2:$EG$2,'Commercial Lease'!CV$3,'Monthly Cash Flow'!$F$37:$EG$37)*'Rent Roll'!$T13,
IF('Rent Roll'!$S13='Data Validation'!$D$3,('Rent Roll'!$D13*'Rent Roll'!#REF!)+(MAX(-SUMIF($C$96:$C$98,'Data Validation'!$M$2,'Commercial Lease'!CV$96:CV$98)-'Rent Roll'!$V13,0)*'Rent Roll'!$T13),
IF('Rent Roll'!$S13='Data Validation'!$D$4,'Rent Roll'!$D13*'Rent Roll'!#REF!,
('Rent Roll'!$D13*'Rent Roll'!#REF!)+(SUM((MAX(--SUMIF($D$96:$D$98,'Data Validation'!$M$2,'Commercial Lease'!CV$96:CV$98)-'Rent Roll'!$V13,0)),
(MAX(-SUMIF('Monthly Cash Flow'!$F$2:$EG$2,'Commercial Lease'!CV$3,'Monthly Cash Flow'!$F$25:$EG$25)-'Rent Roll'!#REF!,0)),
(MAX(-SUMIF('Monthly Cash Flow'!$F$2:$EG$2,'Commercial Lease'!CV$3,'Monthly Cash Flow'!$F$26:$EG$36)-'Rent Roll'!#REF!,0)))*'Rent Roll'!$T13)))),"-"),"-")</f>
        <v>-</v>
      </c>
      <c r="CW47" s="227" t="str">
        <f>IF('Commercial Lease'!CW$4='Rent Roll'!$U13,
IF(OR(AND(CW$6&gt;'Rent Roll'!$K13,CW$6&lt;='Rent Roll'!$L13),AND(CW$6&gt;'Rent Roll'!$M27,CW$6&lt;='Rent Roll'!$N27)),
IF('Rent Roll'!$S13='Data Validation'!$D$2,-SUMIF('Monthly Cash Flow'!$F$2:$EG$2,'Commercial Lease'!CW$3,'Monthly Cash Flow'!$F$37:$EG$37)*'Rent Roll'!$T13,
IF('Rent Roll'!$S13='Data Validation'!$D$3,('Rent Roll'!$D13*'Rent Roll'!#REF!)+(MAX(-SUMIF($C$96:$C$98,'Data Validation'!$M$2,'Commercial Lease'!CW$96:CW$98)-'Rent Roll'!$V13,0)*'Rent Roll'!$T13),
IF('Rent Roll'!$S13='Data Validation'!$D$4,'Rent Roll'!$D13*'Rent Roll'!#REF!,
('Rent Roll'!$D13*'Rent Roll'!#REF!)+(SUM((MAX(--SUMIF($D$96:$D$98,'Data Validation'!$M$2,'Commercial Lease'!CW$96:CW$98)-'Rent Roll'!$V13,0)),
(MAX(-SUMIF('Monthly Cash Flow'!$F$2:$EG$2,'Commercial Lease'!CW$3,'Monthly Cash Flow'!$F$25:$EG$25)-'Rent Roll'!#REF!,0)),
(MAX(-SUMIF('Monthly Cash Flow'!$F$2:$EG$2,'Commercial Lease'!CW$3,'Monthly Cash Flow'!$F$26:$EG$36)-'Rent Roll'!#REF!,0)))*'Rent Roll'!$T13)))),"-"),"-")</f>
        <v>-</v>
      </c>
      <c r="CX47" s="227" t="str">
        <f>IF('Commercial Lease'!CX$4='Rent Roll'!$U13,
IF(OR(AND(CX$6&gt;'Rent Roll'!$K13,CX$6&lt;='Rent Roll'!$L13),AND(CX$6&gt;'Rent Roll'!$M27,CX$6&lt;='Rent Roll'!$N27)),
IF('Rent Roll'!$S13='Data Validation'!$D$2,-SUMIF('Monthly Cash Flow'!$F$2:$EG$2,'Commercial Lease'!CX$3,'Monthly Cash Flow'!$F$37:$EG$37)*'Rent Roll'!$T13,
IF('Rent Roll'!$S13='Data Validation'!$D$3,('Rent Roll'!$D13*'Rent Roll'!#REF!)+(MAX(-SUMIF($C$96:$C$98,'Data Validation'!$M$2,'Commercial Lease'!CX$96:CX$98)-'Rent Roll'!$V13,0)*'Rent Roll'!$T13),
IF('Rent Roll'!$S13='Data Validation'!$D$4,'Rent Roll'!$D13*'Rent Roll'!#REF!,
('Rent Roll'!$D13*'Rent Roll'!#REF!)+(SUM((MAX(--SUMIF($D$96:$D$98,'Data Validation'!$M$2,'Commercial Lease'!CX$96:CX$98)-'Rent Roll'!$V13,0)),
(MAX(-SUMIF('Monthly Cash Flow'!$F$2:$EG$2,'Commercial Lease'!CX$3,'Monthly Cash Flow'!$F$25:$EG$25)-'Rent Roll'!#REF!,0)),
(MAX(-SUMIF('Monthly Cash Flow'!$F$2:$EG$2,'Commercial Lease'!CX$3,'Monthly Cash Flow'!$F$26:$EG$36)-'Rent Roll'!#REF!,0)))*'Rent Roll'!$T13)))),"-"),"-")</f>
        <v>-</v>
      </c>
      <c r="CY47" s="227" t="str">
        <f>IF('Commercial Lease'!CY$4='Rent Roll'!$U13,
IF(OR(AND(CY$6&gt;'Rent Roll'!$K13,CY$6&lt;='Rent Roll'!$L13),AND(CY$6&gt;'Rent Roll'!$M27,CY$6&lt;='Rent Roll'!$N27)),
IF('Rent Roll'!$S13='Data Validation'!$D$2,-SUMIF('Monthly Cash Flow'!$F$2:$EG$2,'Commercial Lease'!CY$3,'Monthly Cash Flow'!$F$37:$EG$37)*'Rent Roll'!$T13,
IF('Rent Roll'!$S13='Data Validation'!$D$3,('Rent Roll'!$D13*'Rent Roll'!#REF!)+(MAX(-SUMIF($C$96:$C$98,'Data Validation'!$M$2,'Commercial Lease'!CY$96:CY$98)-'Rent Roll'!$V13,0)*'Rent Roll'!$T13),
IF('Rent Roll'!$S13='Data Validation'!$D$4,'Rent Roll'!$D13*'Rent Roll'!#REF!,
('Rent Roll'!$D13*'Rent Roll'!#REF!)+(SUM((MAX(--SUMIF($D$96:$D$98,'Data Validation'!$M$2,'Commercial Lease'!CY$96:CY$98)-'Rent Roll'!$V13,0)),
(MAX(-SUMIF('Monthly Cash Flow'!$F$2:$EG$2,'Commercial Lease'!CY$3,'Monthly Cash Flow'!$F$25:$EG$25)-'Rent Roll'!#REF!,0)),
(MAX(-SUMIF('Monthly Cash Flow'!$F$2:$EG$2,'Commercial Lease'!CY$3,'Monthly Cash Flow'!$F$26:$EG$36)-'Rent Roll'!#REF!,0)))*'Rent Roll'!$T13)))),"-"),"-")</f>
        <v>-</v>
      </c>
      <c r="CZ47" s="227" t="str">
        <f>IF('Commercial Lease'!CZ$4='Rent Roll'!$U13,
IF(OR(AND(CZ$6&gt;'Rent Roll'!$K13,CZ$6&lt;='Rent Roll'!$L13),AND(CZ$6&gt;'Rent Roll'!$M27,CZ$6&lt;='Rent Roll'!$N27)),
IF('Rent Roll'!$S13='Data Validation'!$D$2,-SUMIF('Monthly Cash Flow'!$F$2:$EG$2,'Commercial Lease'!CZ$3,'Monthly Cash Flow'!$F$37:$EG$37)*'Rent Roll'!$T13,
IF('Rent Roll'!$S13='Data Validation'!$D$3,('Rent Roll'!$D13*'Rent Roll'!#REF!)+(MAX(-SUMIF($C$96:$C$98,'Data Validation'!$M$2,'Commercial Lease'!CZ$96:CZ$98)-'Rent Roll'!$V13,0)*'Rent Roll'!$T13),
IF('Rent Roll'!$S13='Data Validation'!$D$4,'Rent Roll'!$D13*'Rent Roll'!#REF!,
('Rent Roll'!$D13*'Rent Roll'!#REF!)+(SUM((MAX(--SUMIF($D$96:$D$98,'Data Validation'!$M$2,'Commercial Lease'!CZ$96:CZ$98)-'Rent Roll'!$V13,0)),
(MAX(-SUMIF('Monthly Cash Flow'!$F$2:$EG$2,'Commercial Lease'!CZ$3,'Monthly Cash Flow'!$F$25:$EG$25)-'Rent Roll'!#REF!,0)),
(MAX(-SUMIF('Monthly Cash Flow'!$F$2:$EG$2,'Commercial Lease'!CZ$3,'Monthly Cash Flow'!$F$26:$EG$36)-'Rent Roll'!#REF!,0)))*'Rent Roll'!$T13)))),"-"),"-")</f>
        <v>-</v>
      </c>
      <c r="DA47" s="227" t="str">
        <f>IF('Commercial Lease'!DA$4='Rent Roll'!$U13,
IF(OR(AND(DA$6&gt;'Rent Roll'!$K13,DA$6&lt;='Rent Roll'!$L13),AND(DA$6&gt;'Rent Roll'!$M27,DA$6&lt;='Rent Roll'!$N27)),
IF('Rent Roll'!$S13='Data Validation'!$D$2,-SUMIF('Monthly Cash Flow'!$F$2:$EG$2,'Commercial Lease'!DA$3,'Monthly Cash Flow'!$F$37:$EG$37)*'Rent Roll'!$T13,
IF('Rent Roll'!$S13='Data Validation'!$D$3,('Rent Roll'!$D13*'Rent Roll'!#REF!)+(MAX(-SUMIF($C$96:$C$98,'Data Validation'!$M$2,'Commercial Lease'!DA$96:DA$98)-'Rent Roll'!$V13,0)*'Rent Roll'!$T13),
IF('Rent Roll'!$S13='Data Validation'!$D$4,'Rent Roll'!$D13*'Rent Roll'!#REF!,
('Rent Roll'!$D13*'Rent Roll'!#REF!)+(SUM((MAX(--SUMIF($D$96:$D$98,'Data Validation'!$M$2,'Commercial Lease'!DA$96:DA$98)-'Rent Roll'!$V13,0)),
(MAX(-SUMIF('Monthly Cash Flow'!$F$2:$EG$2,'Commercial Lease'!DA$3,'Monthly Cash Flow'!$F$25:$EG$25)-'Rent Roll'!#REF!,0)),
(MAX(-SUMIF('Monthly Cash Flow'!$F$2:$EG$2,'Commercial Lease'!DA$3,'Monthly Cash Flow'!$F$26:$EG$36)-'Rent Roll'!#REF!,0)))*'Rent Roll'!$T13)))),"-"),"-")</f>
        <v>-</v>
      </c>
      <c r="DB47" s="227" t="str">
        <f>IF('Commercial Lease'!DB$4='Rent Roll'!$U13,
IF(OR(AND(DB$6&gt;'Rent Roll'!$K13,DB$6&lt;='Rent Roll'!$L13),AND(DB$6&gt;'Rent Roll'!$M27,DB$6&lt;='Rent Roll'!$N27)),
IF('Rent Roll'!$S13='Data Validation'!$D$2,-SUMIF('Monthly Cash Flow'!$F$2:$EG$2,'Commercial Lease'!DB$3,'Monthly Cash Flow'!$F$37:$EG$37)*'Rent Roll'!$T13,
IF('Rent Roll'!$S13='Data Validation'!$D$3,('Rent Roll'!$D13*'Rent Roll'!#REF!)+(MAX(-SUMIF($C$96:$C$98,'Data Validation'!$M$2,'Commercial Lease'!DB$96:DB$98)-'Rent Roll'!$V13,0)*'Rent Roll'!$T13),
IF('Rent Roll'!$S13='Data Validation'!$D$4,'Rent Roll'!$D13*'Rent Roll'!#REF!,
('Rent Roll'!$D13*'Rent Roll'!#REF!)+(SUM((MAX(--SUMIF($D$96:$D$98,'Data Validation'!$M$2,'Commercial Lease'!DB$96:DB$98)-'Rent Roll'!$V13,0)),
(MAX(-SUMIF('Monthly Cash Flow'!$F$2:$EG$2,'Commercial Lease'!DB$3,'Monthly Cash Flow'!$F$25:$EG$25)-'Rent Roll'!#REF!,0)),
(MAX(-SUMIF('Monthly Cash Flow'!$F$2:$EG$2,'Commercial Lease'!DB$3,'Monthly Cash Flow'!$F$26:$EG$36)-'Rent Roll'!#REF!,0)))*'Rent Roll'!$T13)))),"-"),"-")</f>
        <v>-</v>
      </c>
      <c r="DC47" s="227" t="str">
        <f>IF('Commercial Lease'!DC$4='Rent Roll'!$U13,
IF(OR(AND(DC$6&gt;'Rent Roll'!$K13,DC$6&lt;='Rent Roll'!$L13),AND(DC$6&gt;'Rent Roll'!$M27,DC$6&lt;='Rent Roll'!$N27)),
IF('Rent Roll'!$S13='Data Validation'!$D$2,-SUMIF('Monthly Cash Flow'!$F$2:$EG$2,'Commercial Lease'!DC$3,'Monthly Cash Flow'!$F$37:$EG$37)*'Rent Roll'!$T13,
IF('Rent Roll'!$S13='Data Validation'!$D$3,('Rent Roll'!$D13*'Rent Roll'!#REF!)+(MAX(-SUMIF($C$96:$C$98,'Data Validation'!$M$2,'Commercial Lease'!DC$96:DC$98)-'Rent Roll'!$V13,0)*'Rent Roll'!$T13),
IF('Rent Roll'!$S13='Data Validation'!$D$4,'Rent Roll'!$D13*'Rent Roll'!#REF!,
('Rent Roll'!$D13*'Rent Roll'!#REF!)+(SUM((MAX(--SUMIF($D$96:$D$98,'Data Validation'!$M$2,'Commercial Lease'!DC$96:DC$98)-'Rent Roll'!$V13,0)),
(MAX(-SUMIF('Monthly Cash Flow'!$F$2:$EG$2,'Commercial Lease'!DC$3,'Monthly Cash Flow'!$F$25:$EG$25)-'Rent Roll'!#REF!,0)),
(MAX(-SUMIF('Monthly Cash Flow'!$F$2:$EG$2,'Commercial Lease'!DC$3,'Monthly Cash Flow'!$F$26:$EG$36)-'Rent Roll'!#REF!,0)))*'Rent Roll'!$T13)))),"-"),"-")</f>
        <v>-</v>
      </c>
      <c r="DD47" s="227" t="str">
        <f>IF('Commercial Lease'!DD$4='Rent Roll'!$U13,
IF(OR(AND(DD$6&gt;'Rent Roll'!$K13,DD$6&lt;='Rent Roll'!$L13),AND(DD$6&gt;'Rent Roll'!$M27,DD$6&lt;='Rent Roll'!$N27)),
IF('Rent Roll'!$S13='Data Validation'!$D$2,-SUMIF('Monthly Cash Flow'!$F$2:$EG$2,'Commercial Lease'!DD$3,'Monthly Cash Flow'!$F$37:$EG$37)*'Rent Roll'!$T13,
IF('Rent Roll'!$S13='Data Validation'!$D$3,('Rent Roll'!$D13*'Rent Roll'!#REF!)+(MAX(-SUMIF($C$96:$C$98,'Data Validation'!$M$2,'Commercial Lease'!DD$96:DD$98)-'Rent Roll'!$V13,0)*'Rent Roll'!$T13),
IF('Rent Roll'!$S13='Data Validation'!$D$4,'Rent Roll'!$D13*'Rent Roll'!#REF!,
('Rent Roll'!$D13*'Rent Roll'!#REF!)+(SUM((MAX(--SUMIF($D$96:$D$98,'Data Validation'!$M$2,'Commercial Lease'!DD$96:DD$98)-'Rent Roll'!$V13,0)),
(MAX(-SUMIF('Monthly Cash Flow'!$F$2:$EG$2,'Commercial Lease'!DD$3,'Monthly Cash Flow'!$F$25:$EG$25)-'Rent Roll'!#REF!,0)),
(MAX(-SUMIF('Monthly Cash Flow'!$F$2:$EG$2,'Commercial Lease'!DD$3,'Monthly Cash Flow'!$F$26:$EG$36)-'Rent Roll'!#REF!,0)))*'Rent Roll'!$T13)))),"-"),"-")</f>
        <v>-</v>
      </c>
      <c r="DE47" s="227" t="str">
        <f>IF('Commercial Lease'!DE$4='Rent Roll'!$U13,
IF(OR(AND(DE$6&gt;'Rent Roll'!$K13,DE$6&lt;='Rent Roll'!$L13),AND(DE$6&gt;'Rent Roll'!$M27,DE$6&lt;='Rent Roll'!$N27)),
IF('Rent Roll'!$S13='Data Validation'!$D$2,-SUMIF('Monthly Cash Flow'!$F$2:$EG$2,'Commercial Lease'!DE$3,'Monthly Cash Flow'!$F$37:$EG$37)*'Rent Roll'!$T13,
IF('Rent Roll'!$S13='Data Validation'!$D$3,('Rent Roll'!$D13*'Rent Roll'!#REF!)+(MAX(-SUMIF($C$96:$C$98,'Data Validation'!$M$2,'Commercial Lease'!DE$96:DE$98)-'Rent Roll'!$V13,0)*'Rent Roll'!$T13),
IF('Rent Roll'!$S13='Data Validation'!$D$4,'Rent Roll'!$D13*'Rent Roll'!#REF!,
('Rent Roll'!$D13*'Rent Roll'!#REF!)+(SUM((MAX(--SUMIF($D$96:$D$98,'Data Validation'!$M$2,'Commercial Lease'!DE$96:DE$98)-'Rent Roll'!$V13,0)),
(MAX(-SUMIF('Monthly Cash Flow'!$F$2:$EG$2,'Commercial Lease'!DE$3,'Monthly Cash Flow'!$F$25:$EG$25)-'Rent Roll'!#REF!,0)),
(MAX(-SUMIF('Monthly Cash Flow'!$F$2:$EG$2,'Commercial Lease'!DE$3,'Monthly Cash Flow'!$F$26:$EG$36)-'Rent Roll'!#REF!,0)))*'Rent Roll'!$T13)))),"-"),"-")</f>
        <v>-</v>
      </c>
      <c r="DF47" s="227" t="str">
        <f>IF('Commercial Lease'!DF$4='Rent Roll'!$U13,
IF(OR(AND(DF$6&gt;'Rent Roll'!$K13,DF$6&lt;='Rent Roll'!$L13),AND(DF$6&gt;'Rent Roll'!$M27,DF$6&lt;='Rent Roll'!$N27)),
IF('Rent Roll'!$S13='Data Validation'!$D$2,-SUMIF('Monthly Cash Flow'!$F$2:$EG$2,'Commercial Lease'!DF$3,'Monthly Cash Flow'!$F$37:$EG$37)*'Rent Roll'!$T13,
IF('Rent Roll'!$S13='Data Validation'!$D$3,('Rent Roll'!$D13*'Rent Roll'!#REF!)+(MAX(-SUMIF($C$96:$C$98,'Data Validation'!$M$2,'Commercial Lease'!DF$96:DF$98)-'Rent Roll'!$V13,0)*'Rent Roll'!$T13),
IF('Rent Roll'!$S13='Data Validation'!$D$4,'Rent Roll'!$D13*'Rent Roll'!#REF!,
('Rent Roll'!$D13*'Rent Roll'!#REF!)+(SUM((MAX(--SUMIF($D$96:$D$98,'Data Validation'!$M$2,'Commercial Lease'!DF$96:DF$98)-'Rent Roll'!$V13,0)),
(MAX(-SUMIF('Monthly Cash Flow'!$F$2:$EG$2,'Commercial Lease'!DF$3,'Monthly Cash Flow'!$F$25:$EG$25)-'Rent Roll'!#REF!,0)),
(MAX(-SUMIF('Monthly Cash Flow'!$F$2:$EG$2,'Commercial Lease'!DF$3,'Monthly Cash Flow'!$F$26:$EG$36)-'Rent Roll'!#REF!,0)))*'Rent Roll'!$T13)))),"-"),"-")</f>
        <v>-</v>
      </c>
      <c r="DG47" s="227" t="str">
        <f>IF('Commercial Lease'!DG$4='Rent Roll'!$U13,
IF(OR(AND(DG$6&gt;'Rent Roll'!$K13,DG$6&lt;='Rent Roll'!$L13),AND(DG$6&gt;'Rent Roll'!$M27,DG$6&lt;='Rent Roll'!$N27)),
IF('Rent Roll'!$S13='Data Validation'!$D$2,-SUMIF('Monthly Cash Flow'!$F$2:$EG$2,'Commercial Lease'!DG$3,'Monthly Cash Flow'!$F$37:$EG$37)*'Rent Roll'!$T13,
IF('Rent Roll'!$S13='Data Validation'!$D$3,('Rent Roll'!$D13*'Rent Roll'!#REF!)+(MAX(-SUMIF($C$96:$C$98,'Data Validation'!$M$2,'Commercial Lease'!DG$96:DG$98)-'Rent Roll'!$V13,0)*'Rent Roll'!$T13),
IF('Rent Roll'!$S13='Data Validation'!$D$4,'Rent Roll'!$D13*'Rent Roll'!#REF!,
('Rent Roll'!$D13*'Rent Roll'!#REF!)+(SUM((MAX(--SUMIF($D$96:$D$98,'Data Validation'!$M$2,'Commercial Lease'!DG$96:DG$98)-'Rent Roll'!$V13,0)),
(MAX(-SUMIF('Monthly Cash Flow'!$F$2:$EG$2,'Commercial Lease'!DG$3,'Monthly Cash Flow'!$F$25:$EG$25)-'Rent Roll'!#REF!,0)),
(MAX(-SUMIF('Monthly Cash Flow'!$F$2:$EG$2,'Commercial Lease'!DG$3,'Monthly Cash Flow'!$F$26:$EG$36)-'Rent Roll'!#REF!,0)))*'Rent Roll'!$T13)))),"-"),"-")</f>
        <v>-</v>
      </c>
      <c r="DH47" s="227" t="str">
        <f>IF('Commercial Lease'!DH$4='Rent Roll'!$U13,
IF(OR(AND(DH$6&gt;'Rent Roll'!$K13,DH$6&lt;='Rent Roll'!$L13),AND(DH$6&gt;'Rent Roll'!$M27,DH$6&lt;='Rent Roll'!$N27)),
IF('Rent Roll'!$S13='Data Validation'!$D$2,-SUMIF('Monthly Cash Flow'!$F$2:$EG$2,'Commercial Lease'!DH$3,'Monthly Cash Flow'!$F$37:$EG$37)*'Rent Roll'!$T13,
IF('Rent Roll'!$S13='Data Validation'!$D$3,('Rent Roll'!$D13*'Rent Roll'!#REF!)+(MAX(-SUMIF($C$96:$C$98,'Data Validation'!$M$2,'Commercial Lease'!DH$96:DH$98)-'Rent Roll'!$V13,0)*'Rent Roll'!$T13),
IF('Rent Roll'!$S13='Data Validation'!$D$4,'Rent Roll'!$D13*'Rent Roll'!#REF!,
('Rent Roll'!$D13*'Rent Roll'!#REF!)+(SUM((MAX(--SUMIF($D$96:$D$98,'Data Validation'!$M$2,'Commercial Lease'!DH$96:DH$98)-'Rent Roll'!$V13,0)),
(MAX(-SUMIF('Monthly Cash Flow'!$F$2:$EG$2,'Commercial Lease'!DH$3,'Monthly Cash Flow'!$F$25:$EG$25)-'Rent Roll'!#REF!,0)),
(MAX(-SUMIF('Monthly Cash Flow'!$F$2:$EG$2,'Commercial Lease'!DH$3,'Monthly Cash Flow'!$F$26:$EG$36)-'Rent Roll'!#REF!,0)))*'Rent Roll'!$T13)))),"-"),"-")</f>
        <v>-</v>
      </c>
      <c r="DI47" s="227" t="str">
        <f>IF('Commercial Lease'!DI$4='Rent Roll'!$U13,
IF(OR(AND(DI$6&gt;'Rent Roll'!$K13,DI$6&lt;='Rent Roll'!$L13),AND(DI$6&gt;'Rent Roll'!$M27,DI$6&lt;='Rent Roll'!$N27)),
IF('Rent Roll'!$S13='Data Validation'!$D$2,-SUMIF('Monthly Cash Flow'!$F$2:$EG$2,'Commercial Lease'!DI$3,'Monthly Cash Flow'!$F$37:$EG$37)*'Rent Roll'!$T13,
IF('Rent Roll'!$S13='Data Validation'!$D$3,('Rent Roll'!$D13*'Rent Roll'!#REF!)+(MAX(-SUMIF($C$96:$C$98,'Data Validation'!$M$2,'Commercial Lease'!DI$96:DI$98)-'Rent Roll'!$V13,0)*'Rent Roll'!$T13),
IF('Rent Roll'!$S13='Data Validation'!$D$4,'Rent Roll'!$D13*'Rent Roll'!#REF!,
('Rent Roll'!$D13*'Rent Roll'!#REF!)+(SUM((MAX(--SUMIF($D$96:$D$98,'Data Validation'!$M$2,'Commercial Lease'!DI$96:DI$98)-'Rent Roll'!$V13,0)),
(MAX(-SUMIF('Monthly Cash Flow'!$F$2:$EG$2,'Commercial Lease'!DI$3,'Monthly Cash Flow'!$F$25:$EG$25)-'Rent Roll'!#REF!,0)),
(MAX(-SUMIF('Monthly Cash Flow'!$F$2:$EG$2,'Commercial Lease'!DI$3,'Monthly Cash Flow'!$F$26:$EG$36)-'Rent Roll'!#REF!,0)))*'Rent Roll'!$T13)))),"-"),"-")</f>
        <v>-</v>
      </c>
      <c r="DJ47" s="227" t="str">
        <f>IF('Commercial Lease'!DJ$4='Rent Roll'!$U13,
IF(OR(AND(DJ$6&gt;'Rent Roll'!$K13,DJ$6&lt;='Rent Roll'!$L13),AND(DJ$6&gt;'Rent Roll'!$M27,DJ$6&lt;='Rent Roll'!$N27)),
IF('Rent Roll'!$S13='Data Validation'!$D$2,-SUMIF('Monthly Cash Flow'!$F$2:$EG$2,'Commercial Lease'!DJ$3,'Monthly Cash Flow'!$F$37:$EG$37)*'Rent Roll'!$T13,
IF('Rent Roll'!$S13='Data Validation'!$D$3,('Rent Roll'!$D13*'Rent Roll'!#REF!)+(MAX(-SUMIF($C$96:$C$98,'Data Validation'!$M$2,'Commercial Lease'!DJ$96:DJ$98)-'Rent Roll'!$V13,0)*'Rent Roll'!$T13),
IF('Rent Roll'!$S13='Data Validation'!$D$4,'Rent Roll'!$D13*'Rent Roll'!#REF!,
('Rent Roll'!$D13*'Rent Roll'!#REF!)+(SUM((MAX(--SUMIF($D$96:$D$98,'Data Validation'!$M$2,'Commercial Lease'!DJ$96:DJ$98)-'Rent Roll'!$V13,0)),
(MAX(-SUMIF('Monthly Cash Flow'!$F$2:$EG$2,'Commercial Lease'!DJ$3,'Monthly Cash Flow'!$F$25:$EG$25)-'Rent Roll'!#REF!,0)),
(MAX(-SUMIF('Monthly Cash Flow'!$F$2:$EG$2,'Commercial Lease'!DJ$3,'Monthly Cash Flow'!$F$26:$EG$36)-'Rent Roll'!#REF!,0)))*'Rent Roll'!$T13)))),"-"),"-")</f>
        <v>-</v>
      </c>
      <c r="DK47" s="227" t="str">
        <f>IF('Commercial Lease'!DK$4='Rent Roll'!$U13,
IF(OR(AND(DK$6&gt;'Rent Roll'!$K13,DK$6&lt;='Rent Roll'!$L13),AND(DK$6&gt;'Rent Roll'!$M27,DK$6&lt;='Rent Roll'!$N27)),
IF('Rent Roll'!$S13='Data Validation'!$D$2,-SUMIF('Monthly Cash Flow'!$F$2:$EG$2,'Commercial Lease'!DK$3,'Monthly Cash Flow'!$F$37:$EG$37)*'Rent Roll'!$T13,
IF('Rent Roll'!$S13='Data Validation'!$D$3,('Rent Roll'!$D13*'Rent Roll'!#REF!)+(MAX(-SUMIF($C$96:$C$98,'Data Validation'!$M$2,'Commercial Lease'!DK$96:DK$98)-'Rent Roll'!$V13,0)*'Rent Roll'!$T13),
IF('Rent Roll'!$S13='Data Validation'!$D$4,'Rent Roll'!$D13*'Rent Roll'!#REF!,
('Rent Roll'!$D13*'Rent Roll'!#REF!)+(SUM((MAX(--SUMIF($D$96:$D$98,'Data Validation'!$M$2,'Commercial Lease'!DK$96:DK$98)-'Rent Roll'!$V13,0)),
(MAX(-SUMIF('Monthly Cash Flow'!$F$2:$EG$2,'Commercial Lease'!DK$3,'Monthly Cash Flow'!$F$25:$EG$25)-'Rent Roll'!#REF!,0)),
(MAX(-SUMIF('Monthly Cash Flow'!$F$2:$EG$2,'Commercial Lease'!DK$3,'Monthly Cash Flow'!$F$26:$EG$36)-'Rent Roll'!#REF!,0)))*'Rent Roll'!$T13)))),"-"),"-")</f>
        <v>-</v>
      </c>
      <c r="DL47" s="227" t="str">
        <f>IF('Commercial Lease'!DL$4='Rent Roll'!$U13,
IF(OR(AND(DL$6&gt;'Rent Roll'!$K13,DL$6&lt;='Rent Roll'!$L13),AND(DL$6&gt;'Rent Roll'!$M27,DL$6&lt;='Rent Roll'!$N27)),
IF('Rent Roll'!$S13='Data Validation'!$D$2,-SUMIF('Monthly Cash Flow'!$F$2:$EG$2,'Commercial Lease'!DL$3,'Monthly Cash Flow'!$F$37:$EG$37)*'Rent Roll'!$T13,
IF('Rent Roll'!$S13='Data Validation'!$D$3,('Rent Roll'!$D13*'Rent Roll'!#REF!)+(MAX(-SUMIF($C$96:$C$98,'Data Validation'!$M$2,'Commercial Lease'!DL$96:DL$98)-'Rent Roll'!$V13,0)*'Rent Roll'!$T13),
IF('Rent Roll'!$S13='Data Validation'!$D$4,'Rent Roll'!$D13*'Rent Roll'!#REF!,
('Rent Roll'!$D13*'Rent Roll'!#REF!)+(SUM((MAX(--SUMIF($D$96:$D$98,'Data Validation'!$M$2,'Commercial Lease'!DL$96:DL$98)-'Rent Roll'!$V13,0)),
(MAX(-SUMIF('Monthly Cash Flow'!$F$2:$EG$2,'Commercial Lease'!DL$3,'Monthly Cash Flow'!$F$25:$EG$25)-'Rent Roll'!#REF!,0)),
(MAX(-SUMIF('Monthly Cash Flow'!$F$2:$EG$2,'Commercial Lease'!DL$3,'Monthly Cash Flow'!$F$26:$EG$36)-'Rent Roll'!#REF!,0)))*'Rent Roll'!$T13)))),"-"),"-")</f>
        <v>-</v>
      </c>
      <c r="DM47" s="227" t="str">
        <f>IF('Commercial Lease'!DM$4='Rent Roll'!$U13,
IF(OR(AND(DM$6&gt;'Rent Roll'!$K13,DM$6&lt;='Rent Roll'!$L13),AND(DM$6&gt;'Rent Roll'!$M27,DM$6&lt;='Rent Roll'!$N27)),
IF('Rent Roll'!$S13='Data Validation'!$D$2,-SUMIF('Monthly Cash Flow'!$F$2:$EG$2,'Commercial Lease'!DM$3,'Monthly Cash Flow'!$F$37:$EG$37)*'Rent Roll'!$T13,
IF('Rent Roll'!$S13='Data Validation'!$D$3,('Rent Roll'!$D13*'Rent Roll'!#REF!)+(MAX(-SUMIF($C$96:$C$98,'Data Validation'!$M$2,'Commercial Lease'!DM$96:DM$98)-'Rent Roll'!$V13,0)*'Rent Roll'!$T13),
IF('Rent Roll'!$S13='Data Validation'!$D$4,'Rent Roll'!$D13*'Rent Roll'!#REF!,
('Rent Roll'!$D13*'Rent Roll'!#REF!)+(SUM((MAX(--SUMIF($D$96:$D$98,'Data Validation'!$M$2,'Commercial Lease'!DM$96:DM$98)-'Rent Roll'!$V13,0)),
(MAX(-SUMIF('Monthly Cash Flow'!$F$2:$EG$2,'Commercial Lease'!DM$3,'Monthly Cash Flow'!$F$25:$EG$25)-'Rent Roll'!#REF!,0)),
(MAX(-SUMIF('Monthly Cash Flow'!$F$2:$EG$2,'Commercial Lease'!DM$3,'Monthly Cash Flow'!$F$26:$EG$36)-'Rent Roll'!#REF!,0)))*'Rent Roll'!$T13)))),"-"),"-")</f>
        <v>-</v>
      </c>
      <c r="DN47" s="227" t="str">
        <f>IF('Commercial Lease'!DN$4='Rent Roll'!$U13,
IF(OR(AND(DN$6&gt;'Rent Roll'!$K13,DN$6&lt;='Rent Roll'!$L13),AND(DN$6&gt;'Rent Roll'!$M27,DN$6&lt;='Rent Roll'!$N27)),
IF('Rent Roll'!$S13='Data Validation'!$D$2,-SUMIF('Monthly Cash Flow'!$F$2:$EG$2,'Commercial Lease'!DN$3,'Monthly Cash Flow'!$F$37:$EG$37)*'Rent Roll'!$T13,
IF('Rent Roll'!$S13='Data Validation'!$D$3,('Rent Roll'!$D13*'Rent Roll'!#REF!)+(MAX(-SUMIF($C$96:$C$98,'Data Validation'!$M$2,'Commercial Lease'!DN$96:DN$98)-'Rent Roll'!$V13,0)*'Rent Roll'!$T13),
IF('Rent Roll'!$S13='Data Validation'!$D$4,'Rent Roll'!$D13*'Rent Roll'!#REF!,
('Rent Roll'!$D13*'Rent Roll'!#REF!)+(SUM((MAX(--SUMIF($D$96:$D$98,'Data Validation'!$M$2,'Commercial Lease'!DN$96:DN$98)-'Rent Roll'!$V13,0)),
(MAX(-SUMIF('Monthly Cash Flow'!$F$2:$EG$2,'Commercial Lease'!DN$3,'Monthly Cash Flow'!$F$25:$EG$25)-'Rent Roll'!#REF!,0)),
(MAX(-SUMIF('Monthly Cash Flow'!$F$2:$EG$2,'Commercial Lease'!DN$3,'Monthly Cash Flow'!$F$26:$EG$36)-'Rent Roll'!#REF!,0)))*'Rent Roll'!$T13)))),"-"),"-")</f>
        <v>-</v>
      </c>
      <c r="DO47" s="227" t="str">
        <f>IF('Commercial Lease'!DO$4='Rent Roll'!$U13,
IF(OR(AND(DO$6&gt;'Rent Roll'!$K13,DO$6&lt;='Rent Roll'!$L13),AND(DO$6&gt;'Rent Roll'!$M27,DO$6&lt;='Rent Roll'!$N27)),
IF('Rent Roll'!$S13='Data Validation'!$D$2,-SUMIF('Monthly Cash Flow'!$F$2:$EG$2,'Commercial Lease'!DO$3,'Monthly Cash Flow'!$F$37:$EG$37)*'Rent Roll'!$T13,
IF('Rent Roll'!$S13='Data Validation'!$D$3,('Rent Roll'!$D13*'Rent Roll'!#REF!)+(MAX(-SUMIF($C$96:$C$98,'Data Validation'!$M$2,'Commercial Lease'!DO$96:DO$98)-'Rent Roll'!$V13,0)*'Rent Roll'!$T13),
IF('Rent Roll'!$S13='Data Validation'!$D$4,'Rent Roll'!$D13*'Rent Roll'!#REF!,
('Rent Roll'!$D13*'Rent Roll'!#REF!)+(SUM((MAX(--SUMIF($D$96:$D$98,'Data Validation'!$M$2,'Commercial Lease'!DO$96:DO$98)-'Rent Roll'!$V13,0)),
(MAX(-SUMIF('Monthly Cash Flow'!$F$2:$EG$2,'Commercial Lease'!DO$3,'Monthly Cash Flow'!$F$25:$EG$25)-'Rent Roll'!#REF!,0)),
(MAX(-SUMIF('Monthly Cash Flow'!$F$2:$EG$2,'Commercial Lease'!DO$3,'Monthly Cash Flow'!$F$26:$EG$36)-'Rent Roll'!#REF!,0)))*'Rent Roll'!$T13)))),"-"),"-")</f>
        <v>-</v>
      </c>
      <c r="DP47" s="227" t="str">
        <f>IF('Commercial Lease'!DP$4='Rent Roll'!$U13,
IF(OR(AND(DP$6&gt;'Rent Roll'!$K13,DP$6&lt;='Rent Roll'!$L13),AND(DP$6&gt;'Rent Roll'!$M27,DP$6&lt;='Rent Roll'!$N27)),
IF('Rent Roll'!$S13='Data Validation'!$D$2,-SUMIF('Monthly Cash Flow'!$F$2:$EG$2,'Commercial Lease'!DP$3,'Monthly Cash Flow'!$F$37:$EG$37)*'Rent Roll'!$T13,
IF('Rent Roll'!$S13='Data Validation'!$D$3,('Rent Roll'!$D13*'Rent Roll'!#REF!)+(MAX(-SUMIF($C$96:$C$98,'Data Validation'!$M$2,'Commercial Lease'!DP$96:DP$98)-'Rent Roll'!$V13,0)*'Rent Roll'!$T13),
IF('Rent Roll'!$S13='Data Validation'!$D$4,'Rent Roll'!$D13*'Rent Roll'!#REF!,
('Rent Roll'!$D13*'Rent Roll'!#REF!)+(SUM((MAX(--SUMIF($D$96:$D$98,'Data Validation'!$M$2,'Commercial Lease'!DP$96:DP$98)-'Rent Roll'!$V13,0)),
(MAX(-SUMIF('Monthly Cash Flow'!$F$2:$EG$2,'Commercial Lease'!DP$3,'Monthly Cash Flow'!$F$25:$EG$25)-'Rent Roll'!#REF!,0)),
(MAX(-SUMIF('Monthly Cash Flow'!$F$2:$EG$2,'Commercial Lease'!DP$3,'Monthly Cash Flow'!$F$26:$EG$36)-'Rent Roll'!#REF!,0)))*'Rent Roll'!$T13)))),"-"),"-")</f>
        <v>-</v>
      </c>
      <c r="DQ47" s="227" t="str">
        <f>IF('Commercial Lease'!DQ$4='Rent Roll'!$U13,
IF(OR(AND(DQ$6&gt;'Rent Roll'!$K13,DQ$6&lt;='Rent Roll'!$L13),AND(DQ$6&gt;'Rent Roll'!$M27,DQ$6&lt;='Rent Roll'!$N27)),
IF('Rent Roll'!$S13='Data Validation'!$D$2,-SUMIF('Monthly Cash Flow'!$F$2:$EG$2,'Commercial Lease'!DQ$3,'Monthly Cash Flow'!$F$37:$EG$37)*'Rent Roll'!$T13,
IF('Rent Roll'!$S13='Data Validation'!$D$3,('Rent Roll'!$D13*'Rent Roll'!#REF!)+(MAX(-SUMIF($C$96:$C$98,'Data Validation'!$M$2,'Commercial Lease'!DQ$96:DQ$98)-'Rent Roll'!$V13,0)*'Rent Roll'!$T13),
IF('Rent Roll'!$S13='Data Validation'!$D$4,'Rent Roll'!$D13*'Rent Roll'!#REF!,
('Rent Roll'!$D13*'Rent Roll'!#REF!)+(SUM((MAX(--SUMIF($D$96:$D$98,'Data Validation'!$M$2,'Commercial Lease'!DQ$96:DQ$98)-'Rent Roll'!$V13,0)),
(MAX(-SUMIF('Monthly Cash Flow'!$F$2:$EG$2,'Commercial Lease'!DQ$3,'Monthly Cash Flow'!$F$25:$EG$25)-'Rent Roll'!#REF!,0)),
(MAX(-SUMIF('Monthly Cash Flow'!$F$2:$EG$2,'Commercial Lease'!DQ$3,'Monthly Cash Flow'!$F$26:$EG$36)-'Rent Roll'!#REF!,0)))*'Rent Roll'!$T13)))),"-"),"-")</f>
        <v>-</v>
      </c>
      <c r="DR47" s="227" t="str">
        <f>IF('Commercial Lease'!DR$4='Rent Roll'!$U13,
IF(OR(AND(DR$6&gt;'Rent Roll'!$K13,DR$6&lt;='Rent Roll'!$L13),AND(DR$6&gt;'Rent Roll'!$M27,DR$6&lt;='Rent Roll'!$N27)),
IF('Rent Roll'!$S13='Data Validation'!$D$2,-SUMIF('Monthly Cash Flow'!$F$2:$EG$2,'Commercial Lease'!DR$3,'Monthly Cash Flow'!$F$37:$EG$37)*'Rent Roll'!$T13,
IF('Rent Roll'!$S13='Data Validation'!$D$3,('Rent Roll'!$D13*'Rent Roll'!#REF!)+(MAX(-SUMIF($C$96:$C$98,'Data Validation'!$M$2,'Commercial Lease'!DR$96:DR$98)-'Rent Roll'!$V13,0)*'Rent Roll'!$T13),
IF('Rent Roll'!$S13='Data Validation'!$D$4,'Rent Roll'!$D13*'Rent Roll'!#REF!,
('Rent Roll'!$D13*'Rent Roll'!#REF!)+(SUM((MAX(--SUMIF($D$96:$D$98,'Data Validation'!$M$2,'Commercial Lease'!DR$96:DR$98)-'Rent Roll'!$V13,0)),
(MAX(-SUMIF('Monthly Cash Flow'!$F$2:$EG$2,'Commercial Lease'!DR$3,'Monthly Cash Flow'!$F$25:$EG$25)-'Rent Roll'!#REF!,0)),
(MAX(-SUMIF('Monthly Cash Flow'!$F$2:$EG$2,'Commercial Lease'!DR$3,'Monthly Cash Flow'!$F$26:$EG$36)-'Rent Roll'!#REF!,0)))*'Rent Roll'!$T13)))),"-"),"-")</f>
        <v>-</v>
      </c>
      <c r="DS47" s="227" t="str">
        <f>IF('Commercial Lease'!DS$4='Rent Roll'!$U13,
IF(OR(AND(DS$6&gt;'Rent Roll'!$K13,DS$6&lt;='Rent Roll'!$L13),AND(DS$6&gt;'Rent Roll'!$M27,DS$6&lt;='Rent Roll'!$N27)),
IF('Rent Roll'!$S13='Data Validation'!$D$2,-SUMIF('Monthly Cash Flow'!$F$2:$EG$2,'Commercial Lease'!DS$3,'Monthly Cash Flow'!$F$37:$EG$37)*'Rent Roll'!$T13,
IF('Rent Roll'!$S13='Data Validation'!$D$3,('Rent Roll'!$D13*'Rent Roll'!#REF!)+(MAX(-SUMIF($C$96:$C$98,'Data Validation'!$M$2,'Commercial Lease'!DS$96:DS$98)-'Rent Roll'!$V13,0)*'Rent Roll'!$T13),
IF('Rent Roll'!$S13='Data Validation'!$D$4,'Rent Roll'!$D13*'Rent Roll'!#REF!,
('Rent Roll'!$D13*'Rent Roll'!#REF!)+(SUM((MAX(--SUMIF($D$96:$D$98,'Data Validation'!$M$2,'Commercial Lease'!DS$96:DS$98)-'Rent Roll'!$V13,0)),
(MAX(-SUMIF('Monthly Cash Flow'!$F$2:$EG$2,'Commercial Lease'!DS$3,'Monthly Cash Flow'!$F$25:$EG$25)-'Rent Roll'!#REF!,0)),
(MAX(-SUMIF('Monthly Cash Flow'!$F$2:$EG$2,'Commercial Lease'!DS$3,'Monthly Cash Flow'!$F$26:$EG$36)-'Rent Roll'!#REF!,0)))*'Rent Roll'!$T13)))),"-"),"-")</f>
        <v>-</v>
      </c>
      <c r="DT47" s="227" t="str">
        <f>IF('Commercial Lease'!DT$4='Rent Roll'!$U13,
IF(OR(AND(DT$6&gt;'Rent Roll'!$K13,DT$6&lt;='Rent Roll'!$L13),AND(DT$6&gt;'Rent Roll'!$M27,DT$6&lt;='Rent Roll'!$N27)),
IF('Rent Roll'!$S13='Data Validation'!$D$2,-SUMIF('Monthly Cash Flow'!$F$2:$EG$2,'Commercial Lease'!DT$3,'Monthly Cash Flow'!$F$37:$EG$37)*'Rent Roll'!$T13,
IF('Rent Roll'!$S13='Data Validation'!$D$3,('Rent Roll'!$D13*'Rent Roll'!#REF!)+(MAX(-SUMIF($C$96:$C$98,'Data Validation'!$M$2,'Commercial Lease'!DT$96:DT$98)-'Rent Roll'!$V13,0)*'Rent Roll'!$T13),
IF('Rent Roll'!$S13='Data Validation'!$D$4,'Rent Roll'!$D13*'Rent Roll'!#REF!,
('Rent Roll'!$D13*'Rent Roll'!#REF!)+(SUM((MAX(--SUMIF($D$96:$D$98,'Data Validation'!$M$2,'Commercial Lease'!DT$96:DT$98)-'Rent Roll'!$V13,0)),
(MAX(-SUMIF('Monthly Cash Flow'!$F$2:$EG$2,'Commercial Lease'!DT$3,'Monthly Cash Flow'!$F$25:$EG$25)-'Rent Roll'!#REF!,0)),
(MAX(-SUMIF('Monthly Cash Flow'!$F$2:$EG$2,'Commercial Lease'!DT$3,'Monthly Cash Flow'!$F$26:$EG$36)-'Rent Roll'!#REF!,0)))*'Rent Roll'!$T13)))),"-"),"-")</f>
        <v>-</v>
      </c>
      <c r="DU47" s="227" t="str">
        <f>IF('Commercial Lease'!DU$4='Rent Roll'!$U13,
IF(OR(AND(DU$6&gt;'Rent Roll'!$K13,DU$6&lt;='Rent Roll'!$L13),AND(DU$6&gt;'Rent Roll'!$M27,DU$6&lt;='Rent Roll'!$N27)),
IF('Rent Roll'!$S13='Data Validation'!$D$2,-SUMIF('Monthly Cash Flow'!$F$2:$EG$2,'Commercial Lease'!DU$3,'Monthly Cash Flow'!$F$37:$EG$37)*'Rent Roll'!$T13,
IF('Rent Roll'!$S13='Data Validation'!$D$3,('Rent Roll'!$D13*'Rent Roll'!#REF!)+(MAX(-SUMIF($C$96:$C$98,'Data Validation'!$M$2,'Commercial Lease'!DU$96:DU$98)-'Rent Roll'!$V13,0)*'Rent Roll'!$T13),
IF('Rent Roll'!$S13='Data Validation'!$D$4,'Rent Roll'!$D13*'Rent Roll'!#REF!,
('Rent Roll'!$D13*'Rent Roll'!#REF!)+(SUM((MAX(--SUMIF($D$96:$D$98,'Data Validation'!$M$2,'Commercial Lease'!DU$96:DU$98)-'Rent Roll'!$V13,0)),
(MAX(-SUMIF('Monthly Cash Flow'!$F$2:$EG$2,'Commercial Lease'!DU$3,'Monthly Cash Flow'!$F$25:$EG$25)-'Rent Roll'!#REF!,0)),
(MAX(-SUMIF('Monthly Cash Flow'!$F$2:$EG$2,'Commercial Lease'!DU$3,'Monthly Cash Flow'!$F$26:$EG$36)-'Rent Roll'!#REF!,0)))*'Rent Roll'!$T13)))),"-"),"-")</f>
        <v>-</v>
      </c>
      <c r="DV47" s="227" t="str">
        <f>IF('Commercial Lease'!DV$4='Rent Roll'!$U13,
IF(OR(AND(DV$6&gt;'Rent Roll'!$K13,DV$6&lt;='Rent Roll'!$L13),AND(DV$6&gt;'Rent Roll'!$M27,DV$6&lt;='Rent Roll'!$N27)),
IF('Rent Roll'!$S13='Data Validation'!$D$2,-SUMIF('Monthly Cash Flow'!$F$2:$EG$2,'Commercial Lease'!DV$3,'Monthly Cash Flow'!$F$37:$EG$37)*'Rent Roll'!$T13,
IF('Rent Roll'!$S13='Data Validation'!$D$3,('Rent Roll'!$D13*'Rent Roll'!#REF!)+(MAX(-SUMIF($C$96:$C$98,'Data Validation'!$M$2,'Commercial Lease'!DV$96:DV$98)-'Rent Roll'!$V13,0)*'Rent Roll'!$T13),
IF('Rent Roll'!$S13='Data Validation'!$D$4,'Rent Roll'!$D13*'Rent Roll'!#REF!,
('Rent Roll'!$D13*'Rent Roll'!#REF!)+(SUM((MAX(--SUMIF($D$96:$D$98,'Data Validation'!$M$2,'Commercial Lease'!DV$96:DV$98)-'Rent Roll'!$V13,0)),
(MAX(-SUMIF('Monthly Cash Flow'!$F$2:$EG$2,'Commercial Lease'!DV$3,'Monthly Cash Flow'!$F$25:$EG$25)-'Rent Roll'!#REF!,0)),
(MAX(-SUMIF('Monthly Cash Flow'!$F$2:$EG$2,'Commercial Lease'!DV$3,'Monthly Cash Flow'!$F$26:$EG$36)-'Rent Roll'!#REF!,0)))*'Rent Roll'!$T13)))),"-"),"-")</f>
        <v>-</v>
      </c>
      <c r="DW47" s="227" t="str">
        <f>IF('Commercial Lease'!DW$4='Rent Roll'!$U13,
IF(OR(AND(DW$6&gt;'Rent Roll'!$K13,DW$6&lt;='Rent Roll'!$L13),AND(DW$6&gt;'Rent Roll'!$M27,DW$6&lt;='Rent Roll'!$N27)),
IF('Rent Roll'!$S13='Data Validation'!$D$2,-SUMIF('Monthly Cash Flow'!$F$2:$EG$2,'Commercial Lease'!DW$3,'Monthly Cash Flow'!$F$37:$EG$37)*'Rent Roll'!$T13,
IF('Rent Roll'!$S13='Data Validation'!$D$3,('Rent Roll'!$D13*'Rent Roll'!#REF!)+(MAX(-SUMIF($C$96:$C$98,'Data Validation'!$M$2,'Commercial Lease'!DW$96:DW$98)-'Rent Roll'!$V13,0)*'Rent Roll'!$T13),
IF('Rent Roll'!$S13='Data Validation'!$D$4,'Rent Roll'!$D13*'Rent Roll'!#REF!,
('Rent Roll'!$D13*'Rent Roll'!#REF!)+(SUM((MAX(--SUMIF($D$96:$D$98,'Data Validation'!$M$2,'Commercial Lease'!DW$96:DW$98)-'Rent Roll'!$V13,0)),
(MAX(-SUMIF('Monthly Cash Flow'!$F$2:$EG$2,'Commercial Lease'!DW$3,'Monthly Cash Flow'!$F$25:$EG$25)-'Rent Roll'!#REF!,0)),
(MAX(-SUMIF('Monthly Cash Flow'!$F$2:$EG$2,'Commercial Lease'!DW$3,'Monthly Cash Flow'!$F$26:$EG$36)-'Rent Roll'!#REF!,0)))*'Rent Roll'!$T13)))),"-"),"-")</f>
        <v>-</v>
      </c>
      <c r="DX47" s="227" t="str">
        <f>IF('Commercial Lease'!DX$4='Rent Roll'!$U13,
IF(OR(AND(DX$6&gt;'Rent Roll'!$K13,DX$6&lt;='Rent Roll'!$L13),AND(DX$6&gt;'Rent Roll'!$M27,DX$6&lt;='Rent Roll'!$N27)),
IF('Rent Roll'!$S13='Data Validation'!$D$2,-SUMIF('Monthly Cash Flow'!$F$2:$EG$2,'Commercial Lease'!DX$3,'Monthly Cash Flow'!$F$37:$EG$37)*'Rent Roll'!$T13,
IF('Rent Roll'!$S13='Data Validation'!$D$3,('Rent Roll'!$D13*'Rent Roll'!#REF!)+(MAX(-SUMIF($C$96:$C$98,'Data Validation'!$M$2,'Commercial Lease'!DX$96:DX$98)-'Rent Roll'!$V13,0)*'Rent Roll'!$T13),
IF('Rent Roll'!$S13='Data Validation'!$D$4,'Rent Roll'!$D13*'Rent Roll'!#REF!,
('Rent Roll'!$D13*'Rent Roll'!#REF!)+(SUM((MAX(--SUMIF($D$96:$D$98,'Data Validation'!$M$2,'Commercial Lease'!DX$96:DX$98)-'Rent Roll'!$V13,0)),
(MAX(-SUMIF('Monthly Cash Flow'!$F$2:$EG$2,'Commercial Lease'!DX$3,'Monthly Cash Flow'!$F$25:$EG$25)-'Rent Roll'!#REF!,0)),
(MAX(-SUMIF('Monthly Cash Flow'!$F$2:$EG$2,'Commercial Lease'!DX$3,'Monthly Cash Flow'!$F$26:$EG$36)-'Rent Roll'!#REF!,0)))*'Rent Roll'!$T13)))),"-"),"-")</f>
        <v>-</v>
      </c>
      <c r="DY47" s="227" t="str">
        <f>IF('Commercial Lease'!DY$4='Rent Roll'!$U13,
IF(OR(AND(DY$6&gt;'Rent Roll'!$K13,DY$6&lt;='Rent Roll'!$L13),AND(DY$6&gt;'Rent Roll'!$M27,DY$6&lt;='Rent Roll'!$N27)),
IF('Rent Roll'!$S13='Data Validation'!$D$2,-SUMIF('Monthly Cash Flow'!$F$2:$EG$2,'Commercial Lease'!DY$3,'Monthly Cash Flow'!$F$37:$EG$37)*'Rent Roll'!$T13,
IF('Rent Roll'!$S13='Data Validation'!$D$3,('Rent Roll'!$D13*'Rent Roll'!#REF!)+(MAX(-SUMIF($C$96:$C$98,'Data Validation'!$M$2,'Commercial Lease'!DY$96:DY$98)-'Rent Roll'!$V13,0)*'Rent Roll'!$T13),
IF('Rent Roll'!$S13='Data Validation'!$D$4,'Rent Roll'!$D13*'Rent Roll'!#REF!,
('Rent Roll'!$D13*'Rent Roll'!#REF!)+(SUM((MAX(--SUMIF($D$96:$D$98,'Data Validation'!$M$2,'Commercial Lease'!DY$96:DY$98)-'Rent Roll'!$V13,0)),
(MAX(-SUMIF('Monthly Cash Flow'!$F$2:$EG$2,'Commercial Lease'!DY$3,'Monthly Cash Flow'!$F$25:$EG$25)-'Rent Roll'!#REF!,0)),
(MAX(-SUMIF('Monthly Cash Flow'!$F$2:$EG$2,'Commercial Lease'!DY$3,'Monthly Cash Flow'!$F$26:$EG$36)-'Rent Roll'!#REF!,0)))*'Rent Roll'!$T13)))),"-"),"-")</f>
        <v>-</v>
      </c>
      <c r="DZ47" s="227" t="str">
        <f>IF('Commercial Lease'!DZ$4='Rent Roll'!$U13,
IF(OR(AND(DZ$6&gt;'Rent Roll'!$K13,DZ$6&lt;='Rent Roll'!$L13),AND(DZ$6&gt;'Rent Roll'!$M27,DZ$6&lt;='Rent Roll'!$N27)),
IF('Rent Roll'!$S13='Data Validation'!$D$2,-SUMIF('Monthly Cash Flow'!$F$2:$EG$2,'Commercial Lease'!DZ$3,'Monthly Cash Flow'!$F$37:$EG$37)*'Rent Roll'!$T13,
IF('Rent Roll'!$S13='Data Validation'!$D$3,('Rent Roll'!$D13*'Rent Roll'!#REF!)+(MAX(-SUMIF($C$96:$C$98,'Data Validation'!$M$2,'Commercial Lease'!DZ$96:DZ$98)-'Rent Roll'!$V13,0)*'Rent Roll'!$T13),
IF('Rent Roll'!$S13='Data Validation'!$D$4,'Rent Roll'!$D13*'Rent Roll'!#REF!,
('Rent Roll'!$D13*'Rent Roll'!#REF!)+(SUM((MAX(--SUMIF($D$96:$D$98,'Data Validation'!$M$2,'Commercial Lease'!DZ$96:DZ$98)-'Rent Roll'!$V13,0)),
(MAX(-SUMIF('Monthly Cash Flow'!$F$2:$EG$2,'Commercial Lease'!DZ$3,'Monthly Cash Flow'!$F$25:$EG$25)-'Rent Roll'!#REF!,0)),
(MAX(-SUMIF('Monthly Cash Flow'!$F$2:$EG$2,'Commercial Lease'!DZ$3,'Monthly Cash Flow'!$F$26:$EG$36)-'Rent Roll'!#REF!,0)))*'Rent Roll'!$T13)))),"-"),"-")</f>
        <v>-</v>
      </c>
      <c r="EA47" s="227" t="str">
        <f>IF('Commercial Lease'!EA$4='Rent Roll'!$U13,
IF(OR(AND(EA$6&gt;'Rent Roll'!$K13,EA$6&lt;='Rent Roll'!$L13),AND(EA$6&gt;'Rent Roll'!$M27,EA$6&lt;='Rent Roll'!$N27)),
IF('Rent Roll'!$S13='Data Validation'!$D$2,-SUMIF('Monthly Cash Flow'!$F$2:$EG$2,'Commercial Lease'!EA$3,'Monthly Cash Flow'!$F$37:$EG$37)*'Rent Roll'!$T13,
IF('Rent Roll'!$S13='Data Validation'!$D$3,('Rent Roll'!$D13*'Rent Roll'!#REF!)+(MAX(-SUMIF($C$96:$C$98,'Data Validation'!$M$2,'Commercial Lease'!EA$96:EA$98)-'Rent Roll'!$V13,0)*'Rent Roll'!$T13),
IF('Rent Roll'!$S13='Data Validation'!$D$4,'Rent Roll'!$D13*'Rent Roll'!#REF!,
('Rent Roll'!$D13*'Rent Roll'!#REF!)+(SUM((MAX(--SUMIF($D$96:$D$98,'Data Validation'!$M$2,'Commercial Lease'!EA$96:EA$98)-'Rent Roll'!$V13,0)),
(MAX(-SUMIF('Monthly Cash Flow'!$F$2:$EG$2,'Commercial Lease'!EA$3,'Monthly Cash Flow'!$F$25:$EG$25)-'Rent Roll'!#REF!,0)),
(MAX(-SUMIF('Monthly Cash Flow'!$F$2:$EG$2,'Commercial Lease'!EA$3,'Monthly Cash Flow'!$F$26:$EG$36)-'Rent Roll'!#REF!,0)))*'Rent Roll'!$T13)))),"-"),"-")</f>
        <v>-</v>
      </c>
      <c r="EB47" s="227" t="str">
        <f>IF('Commercial Lease'!EB$4='Rent Roll'!$U13,
IF(OR(AND(EB$6&gt;'Rent Roll'!$K13,EB$6&lt;='Rent Roll'!$L13),AND(EB$6&gt;'Rent Roll'!$M27,EB$6&lt;='Rent Roll'!$N27)),
IF('Rent Roll'!$S13='Data Validation'!$D$2,-SUMIF('Monthly Cash Flow'!$F$2:$EG$2,'Commercial Lease'!EB$3,'Monthly Cash Flow'!$F$37:$EG$37)*'Rent Roll'!$T13,
IF('Rent Roll'!$S13='Data Validation'!$D$3,('Rent Roll'!$D13*'Rent Roll'!#REF!)+(MAX(-SUMIF($C$96:$C$98,'Data Validation'!$M$2,'Commercial Lease'!EB$96:EB$98)-'Rent Roll'!$V13,0)*'Rent Roll'!$T13),
IF('Rent Roll'!$S13='Data Validation'!$D$4,'Rent Roll'!$D13*'Rent Roll'!#REF!,
('Rent Roll'!$D13*'Rent Roll'!#REF!)+(SUM((MAX(--SUMIF($D$96:$D$98,'Data Validation'!$M$2,'Commercial Lease'!EB$96:EB$98)-'Rent Roll'!$V13,0)),
(MAX(-SUMIF('Monthly Cash Flow'!$F$2:$EG$2,'Commercial Lease'!EB$3,'Monthly Cash Flow'!$F$25:$EG$25)-'Rent Roll'!#REF!,0)),
(MAX(-SUMIF('Monthly Cash Flow'!$F$2:$EG$2,'Commercial Lease'!EB$3,'Monthly Cash Flow'!$F$26:$EG$36)-'Rent Roll'!#REF!,0)))*'Rent Roll'!$T13)))),"-"),"-")</f>
        <v>-</v>
      </c>
      <c r="EC47" s="227" t="str">
        <f>IF('Commercial Lease'!EC$4='Rent Roll'!$U13,
IF(OR(AND(EC$6&gt;'Rent Roll'!$K13,EC$6&lt;='Rent Roll'!$L13),AND(EC$6&gt;'Rent Roll'!$M27,EC$6&lt;='Rent Roll'!$N27)),
IF('Rent Roll'!$S13='Data Validation'!$D$2,-SUMIF('Monthly Cash Flow'!$F$2:$EG$2,'Commercial Lease'!EC$3,'Monthly Cash Flow'!$F$37:$EG$37)*'Rent Roll'!$T13,
IF('Rent Roll'!$S13='Data Validation'!$D$3,('Rent Roll'!$D13*'Rent Roll'!#REF!)+(MAX(-SUMIF($C$96:$C$98,'Data Validation'!$M$2,'Commercial Lease'!EC$96:EC$98)-'Rent Roll'!$V13,0)*'Rent Roll'!$T13),
IF('Rent Roll'!$S13='Data Validation'!$D$4,'Rent Roll'!$D13*'Rent Roll'!#REF!,
('Rent Roll'!$D13*'Rent Roll'!#REF!)+(SUM((MAX(--SUMIF($D$96:$D$98,'Data Validation'!$M$2,'Commercial Lease'!EC$96:EC$98)-'Rent Roll'!$V13,0)),
(MAX(-SUMIF('Monthly Cash Flow'!$F$2:$EG$2,'Commercial Lease'!EC$3,'Monthly Cash Flow'!$F$25:$EG$25)-'Rent Roll'!#REF!,0)),
(MAX(-SUMIF('Monthly Cash Flow'!$F$2:$EG$2,'Commercial Lease'!EC$3,'Monthly Cash Flow'!$F$26:$EG$36)-'Rent Roll'!#REF!,0)))*'Rent Roll'!$T13)))),"-"),"-")</f>
        <v>-</v>
      </c>
      <c r="ED47" s="227" t="str">
        <f>IF('Commercial Lease'!ED$4='Rent Roll'!$U13,
IF(OR(AND(ED$6&gt;'Rent Roll'!$K13,ED$6&lt;='Rent Roll'!$L13),AND(ED$6&gt;'Rent Roll'!$M27,ED$6&lt;='Rent Roll'!$N27)),
IF('Rent Roll'!$S13='Data Validation'!$D$2,-SUMIF('Monthly Cash Flow'!$F$2:$EG$2,'Commercial Lease'!ED$3,'Monthly Cash Flow'!$F$37:$EG$37)*'Rent Roll'!$T13,
IF('Rent Roll'!$S13='Data Validation'!$D$3,('Rent Roll'!$D13*'Rent Roll'!#REF!)+(MAX(-SUMIF($C$96:$C$98,'Data Validation'!$M$2,'Commercial Lease'!ED$96:ED$98)-'Rent Roll'!$V13,0)*'Rent Roll'!$T13),
IF('Rent Roll'!$S13='Data Validation'!$D$4,'Rent Roll'!$D13*'Rent Roll'!#REF!,
('Rent Roll'!$D13*'Rent Roll'!#REF!)+(SUM((MAX(--SUMIF($D$96:$D$98,'Data Validation'!$M$2,'Commercial Lease'!ED$96:ED$98)-'Rent Roll'!$V13,0)),
(MAX(-SUMIF('Monthly Cash Flow'!$F$2:$EG$2,'Commercial Lease'!ED$3,'Monthly Cash Flow'!$F$25:$EG$25)-'Rent Roll'!#REF!,0)),
(MAX(-SUMIF('Monthly Cash Flow'!$F$2:$EG$2,'Commercial Lease'!ED$3,'Monthly Cash Flow'!$F$26:$EG$36)-'Rent Roll'!#REF!,0)))*'Rent Roll'!$T13)))),"-"),"-")</f>
        <v>-</v>
      </c>
      <c r="EE47" s="227" t="str">
        <f>IF('Commercial Lease'!EE$4='Rent Roll'!$U13,
IF(OR(AND(EE$6&gt;'Rent Roll'!$K13,EE$6&lt;='Rent Roll'!$L13),AND(EE$6&gt;'Rent Roll'!$M27,EE$6&lt;='Rent Roll'!$N27)),
IF('Rent Roll'!$S13='Data Validation'!$D$2,-SUMIF('Monthly Cash Flow'!$F$2:$EG$2,'Commercial Lease'!EE$3,'Monthly Cash Flow'!$F$37:$EG$37)*'Rent Roll'!$T13,
IF('Rent Roll'!$S13='Data Validation'!$D$3,('Rent Roll'!$D13*'Rent Roll'!#REF!)+(MAX(-SUMIF($C$96:$C$98,'Data Validation'!$M$2,'Commercial Lease'!EE$96:EE$98)-'Rent Roll'!$V13,0)*'Rent Roll'!$T13),
IF('Rent Roll'!$S13='Data Validation'!$D$4,'Rent Roll'!$D13*'Rent Roll'!#REF!,
('Rent Roll'!$D13*'Rent Roll'!#REF!)+(SUM((MAX(--SUMIF($D$96:$D$98,'Data Validation'!$M$2,'Commercial Lease'!EE$96:EE$98)-'Rent Roll'!$V13,0)),
(MAX(-SUMIF('Monthly Cash Flow'!$F$2:$EG$2,'Commercial Lease'!EE$3,'Monthly Cash Flow'!$F$25:$EG$25)-'Rent Roll'!#REF!,0)),
(MAX(-SUMIF('Monthly Cash Flow'!$F$2:$EG$2,'Commercial Lease'!EE$3,'Monthly Cash Flow'!$F$26:$EG$36)-'Rent Roll'!#REF!,0)))*'Rent Roll'!$T13)))),"-"),"-")</f>
        <v>-</v>
      </c>
      <c r="EF47" s="227" t="str">
        <f>IF('Commercial Lease'!EF$4='Rent Roll'!$U13,
IF(OR(AND(EF$6&gt;'Rent Roll'!$K13,EF$6&lt;='Rent Roll'!$L13),AND(EF$6&gt;'Rent Roll'!$M27,EF$6&lt;='Rent Roll'!$N27)),
IF('Rent Roll'!$S13='Data Validation'!$D$2,-SUMIF('Monthly Cash Flow'!$F$2:$EG$2,'Commercial Lease'!EF$3,'Monthly Cash Flow'!$F$37:$EG$37)*'Rent Roll'!$T13,
IF('Rent Roll'!$S13='Data Validation'!$D$3,('Rent Roll'!$D13*'Rent Roll'!#REF!)+(MAX(-SUMIF($C$96:$C$98,'Data Validation'!$M$2,'Commercial Lease'!EF$96:EF$98)-'Rent Roll'!$V13,0)*'Rent Roll'!$T13),
IF('Rent Roll'!$S13='Data Validation'!$D$4,'Rent Roll'!$D13*'Rent Roll'!#REF!,
('Rent Roll'!$D13*'Rent Roll'!#REF!)+(SUM((MAX(--SUMIF($D$96:$D$98,'Data Validation'!$M$2,'Commercial Lease'!EF$96:EF$98)-'Rent Roll'!$V13,0)),
(MAX(-SUMIF('Monthly Cash Flow'!$F$2:$EG$2,'Commercial Lease'!EF$3,'Monthly Cash Flow'!$F$25:$EG$25)-'Rent Roll'!#REF!,0)),
(MAX(-SUMIF('Monthly Cash Flow'!$F$2:$EG$2,'Commercial Lease'!EF$3,'Monthly Cash Flow'!$F$26:$EG$36)-'Rent Roll'!#REF!,0)))*'Rent Roll'!$T13)))),"-"),"-")</f>
        <v>-</v>
      </c>
      <c r="EG47" s="224" t="str">
        <f>IF('Commercial Lease'!EG$4='Rent Roll'!$U13,
IF(OR(AND(EG$6&gt;'Rent Roll'!$K13,EG$6&lt;='Rent Roll'!$L13),AND(EG$6&gt;'Rent Roll'!$M27,EG$6&lt;='Rent Roll'!$N27)),
IF('Rent Roll'!$S13='Data Validation'!$D$2,-SUMIF('Monthly Cash Flow'!$F$2:$EG$2,'Commercial Lease'!EG$3,'Monthly Cash Flow'!$F$37:$EG$37)*'Rent Roll'!$T13,
IF('Rent Roll'!$S13='Data Validation'!$D$3,('Rent Roll'!$D13*'Rent Roll'!#REF!)+(MAX(-SUMIF($C$96:$C$98,'Data Validation'!$M$2,'Commercial Lease'!EG$96:EG$98)-'Rent Roll'!$V13,0)*'Rent Roll'!$T13),
IF('Rent Roll'!$S13='Data Validation'!$D$4,'Rent Roll'!$D13*'Rent Roll'!#REF!,
('Rent Roll'!$D13*'Rent Roll'!#REF!)+(SUM((MAX(--SUMIF($D$96:$D$98,'Data Validation'!$M$2,'Commercial Lease'!EG$96:EG$98)-'Rent Roll'!$V13,0)),
(MAX(-SUMIF('Monthly Cash Flow'!$F$2:$EG$2,'Commercial Lease'!EG$3,'Monthly Cash Flow'!$F$25:$EG$25)-'Rent Roll'!#REF!,0)),
(MAX(-SUMIF('Monthly Cash Flow'!$F$2:$EG$2,'Commercial Lease'!EG$3,'Monthly Cash Flow'!$F$26:$EG$36)-'Rent Roll'!#REF!,0)))*'Rent Roll'!$T13)))),"-"),"-")</f>
        <v>-</v>
      </c>
      <c r="EH47" s="277" t="s">
        <v>106</v>
      </c>
    </row>
    <row r="48" spans="2:138" ht="15" x14ac:dyDescent="0.25">
      <c r="B48" s="735"/>
      <c r="C48" s="736"/>
      <c r="D48" s="737" t="str">
        <f>CONCATENATE('Rent Roll'!B14&amp;" - "&amp;'Rent Roll'!C14)</f>
        <v xml:space="preserve"> - </v>
      </c>
      <c r="E48" s="21">
        <f t="shared" si="36"/>
        <v>0</v>
      </c>
      <c r="F48" s="227" t="str">
        <f>IF('Commercial Lease'!F$4='Rent Roll'!$U14,
IF(OR(AND(F$6&gt;'Rent Roll'!$K14,F$6&lt;='Rent Roll'!$L14),AND(F$6&gt;'Rent Roll'!$M28,F$6&lt;='Rent Roll'!$N28)),
IF('Rent Roll'!$S14='Data Validation'!$D$2,-SUMIF('Monthly Cash Flow'!$F$2:$EG$2,'Commercial Lease'!F$3,'Monthly Cash Flow'!$F$37:$EG$37)*'Rent Roll'!$T14,
IF('Rent Roll'!$S14='Data Validation'!$D$3,('Rent Roll'!$D14*'Rent Roll'!#REF!)+(MAX(-SUMIF($C$96:$C$98,'Data Validation'!$M$2,'Commercial Lease'!F$96:F$98)-'Rent Roll'!$V14,0)*'Rent Roll'!$T14),
IF('Rent Roll'!$S14='Data Validation'!$D$4,'Rent Roll'!$D14*'Rent Roll'!#REF!,
('Rent Roll'!$D14*'Rent Roll'!#REF!)+(SUM((MAX(--SUMIF($D$96:$D$98,'Data Validation'!$M$2,'Commercial Lease'!F$96:F$98)-'Rent Roll'!$V14,0)),
(MAX(-SUMIF('Monthly Cash Flow'!$F$2:$EG$2,'Commercial Lease'!F$3,'Monthly Cash Flow'!$F$25:$EG$25)-'Rent Roll'!#REF!,0)),
(MAX(-SUMIF('Monthly Cash Flow'!$F$2:$EG$2,'Commercial Lease'!F$3,'Monthly Cash Flow'!$F$26:$EG$36)-'Rent Roll'!#REF!,0)))*'Rent Roll'!$T14)))),"-"),"-")</f>
        <v>-</v>
      </c>
      <c r="G48" s="227" t="str">
        <f>IF('Commercial Lease'!G$4='Rent Roll'!$U14,
IF(OR(AND(G$6&gt;'Rent Roll'!$K14,G$6&lt;='Rent Roll'!$L14),AND(G$6&gt;'Rent Roll'!$M28,G$6&lt;='Rent Roll'!$N28)),
IF('Rent Roll'!$S14='Data Validation'!$D$2,-SUMIF('Monthly Cash Flow'!$F$2:$EG$2,'Commercial Lease'!G$3,'Monthly Cash Flow'!$F$37:$EG$37)*'Rent Roll'!$T14,
IF('Rent Roll'!$S14='Data Validation'!$D$3,('Rent Roll'!$D14*'Rent Roll'!#REF!)+(MAX(-SUMIF($C$96:$C$98,'Data Validation'!$M$2,'Commercial Lease'!G$96:G$98)-'Rent Roll'!$V14,0)*'Rent Roll'!$T14),
IF('Rent Roll'!$S14='Data Validation'!$D$4,'Rent Roll'!$D14*'Rent Roll'!#REF!,
('Rent Roll'!$D14*'Rent Roll'!#REF!)+(SUM((MAX(--SUMIF($D$96:$D$98,'Data Validation'!$M$2,'Commercial Lease'!G$96:G$98)-'Rent Roll'!$V14,0)),
(MAX(-SUMIF('Monthly Cash Flow'!$F$2:$EG$2,'Commercial Lease'!G$3,'Monthly Cash Flow'!$F$25:$EG$25)-'Rent Roll'!#REF!,0)),
(MAX(-SUMIF('Monthly Cash Flow'!$F$2:$EG$2,'Commercial Lease'!G$3,'Monthly Cash Flow'!$F$26:$EG$36)-'Rent Roll'!#REF!,0)))*'Rent Roll'!$T14)))),"-"),"-")</f>
        <v>-</v>
      </c>
      <c r="H48" s="227" t="str">
        <f>IF('Commercial Lease'!H$4='Rent Roll'!$U14,
IF(OR(AND(H$6&gt;'Rent Roll'!$K14,H$6&lt;='Rent Roll'!$L14),AND(H$6&gt;'Rent Roll'!$M28,H$6&lt;='Rent Roll'!$N28)),
IF('Rent Roll'!$S14='Data Validation'!$D$2,-SUMIF('Monthly Cash Flow'!$F$2:$EG$2,'Commercial Lease'!H$3,'Monthly Cash Flow'!$F$37:$EG$37)*'Rent Roll'!$T14,
IF('Rent Roll'!$S14='Data Validation'!$D$3,('Rent Roll'!$D14*'Rent Roll'!#REF!)+(MAX(-SUMIF($C$96:$C$98,'Data Validation'!$M$2,'Commercial Lease'!H$96:H$98)-'Rent Roll'!$V14,0)*'Rent Roll'!$T14),
IF('Rent Roll'!$S14='Data Validation'!$D$4,'Rent Roll'!$D14*'Rent Roll'!#REF!,
('Rent Roll'!$D14*'Rent Roll'!#REF!)+(SUM((MAX(--SUMIF($D$96:$D$98,'Data Validation'!$M$2,'Commercial Lease'!H$96:H$98)-'Rent Roll'!$V14,0)),
(MAX(-SUMIF('Monthly Cash Flow'!$F$2:$EG$2,'Commercial Lease'!H$3,'Monthly Cash Flow'!$F$25:$EG$25)-'Rent Roll'!#REF!,0)),
(MAX(-SUMIF('Monthly Cash Flow'!$F$2:$EG$2,'Commercial Lease'!H$3,'Monthly Cash Flow'!$F$26:$EG$36)-'Rent Roll'!#REF!,0)))*'Rent Roll'!$T14)))),"-"),"-")</f>
        <v>-</v>
      </c>
      <c r="I48" s="227" t="str">
        <f>IF('Commercial Lease'!I$4='Rent Roll'!$U14,
IF(OR(AND(I$6&gt;'Rent Roll'!$K14,I$6&lt;='Rent Roll'!$L14),AND(I$6&gt;'Rent Roll'!$M28,I$6&lt;='Rent Roll'!$N28)),
IF('Rent Roll'!$S14='Data Validation'!$D$2,-SUMIF('Monthly Cash Flow'!$F$2:$EG$2,'Commercial Lease'!I$3,'Monthly Cash Flow'!$F$37:$EG$37)*'Rent Roll'!$T14,
IF('Rent Roll'!$S14='Data Validation'!$D$3,('Rent Roll'!$D14*'Rent Roll'!#REF!)+(MAX(-SUMIF($C$96:$C$98,'Data Validation'!$M$2,'Commercial Lease'!I$96:I$98)-'Rent Roll'!$V14,0)*'Rent Roll'!$T14),
IF('Rent Roll'!$S14='Data Validation'!$D$4,'Rent Roll'!$D14*'Rent Roll'!#REF!,
('Rent Roll'!$D14*'Rent Roll'!#REF!)+(SUM((MAX(--SUMIF($D$96:$D$98,'Data Validation'!$M$2,'Commercial Lease'!I$96:I$98)-'Rent Roll'!$V14,0)),
(MAX(-SUMIF('Monthly Cash Flow'!$F$2:$EG$2,'Commercial Lease'!I$3,'Monthly Cash Flow'!$F$25:$EG$25)-'Rent Roll'!#REF!,0)),
(MAX(-SUMIF('Monthly Cash Flow'!$F$2:$EG$2,'Commercial Lease'!I$3,'Monthly Cash Flow'!$F$26:$EG$36)-'Rent Roll'!#REF!,0)))*'Rent Roll'!$T14)))),"-"),"-")</f>
        <v>-</v>
      </c>
      <c r="J48" s="227" t="str">
        <f>IF('Commercial Lease'!J$4='Rent Roll'!$U14,
IF(OR(AND(J$6&gt;'Rent Roll'!$K14,J$6&lt;='Rent Roll'!$L14),AND(J$6&gt;'Rent Roll'!$M28,J$6&lt;='Rent Roll'!$N28)),
IF('Rent Roll'!$S14='Data Validation'!$D$2,-SUMIF('Monthly Cash Flow'!$F$2:$EG$2,'Commercial Lease'!J$3,'Monthly Cash Flow'!$F$37:$EG$37)*'Rent Roll'!$T14,
IF('Rent Roll'!$S14='Data Validation'!$D$3,('Rent Roll'!$D14*'Rent Roll'!#REF!)+(MAX(-SUMIF($C$96:$C$98,'Data Validation'!$M$2,'Commercial Lease'!J$96:J$98)-'Rent Roll'!$V14,0)*'Rent Roll'!$T14),
IF('Rent Roll'!$S14='Data Validation'!$D$4,'Rent Roll'!$D14*'Rent Roll'!#REF!,
('Rent Roll'!$D14*'Rent Roll'!#REF!)+(SUM((MAX(--SUMIF($D$96:$D$98,'Data Validation'!$M$2,'Commercial Lease'!J$96:J$98)-'Rent Roll'!$V14,0)),
(MAX(-SUMIF('Monthly Cash Flow'!$F$2:$EG$2,'Commercial Lease'!J$3,'Monthly Cash Flow'!$F$25:$EG$25)-'Rent Roll'!#REF!,0)),
(MAX(-SUMIF('Monthly Cash Flow'!$F$2:$EG$2,'Commercial Lease'!J$3,'Monthly Cash Flow'!$F$26:$EG$36)-'Rent Roll'!#REF!,0)))*'Rent Roll'!$T14)))),"-"),"-")</f>
        <v>-</v>
      </c>
      <c r="K48" s="227" t="str">
        <f>IF('Commercial Lease'!K$4='Rent Roll'!$U14,
IF(OR(AND(K$6&gt;'Rent Roll'!$K14,K$6&lt;='Rent Roll'!$L14),AND(K$6&gt;'Rent Roll'!$M28,K$6&lt;='Rent Roll'!$N28)),
IF('Rent Roll'!$S14='Data Validation'!$D$2,-SUMIF('Monthly Cash Flow'!$F$2:$EG$2,'Commercial Lease'!K$3,'Monthly Cash Flow'!$F$37:$EG$37)*'Rent Roll'!$T14,
IF('Rent Roll'!$S14='Data Validation'!$D$3,('Rent Roll'!$D14*'Rent Roll'!#REF!)+(MAX(-SUMIF($C$96:$C$98,'Data Validation'!$M$2,'Commercial Lease'!K$96:K$98)-'Rent Roll'!$V14,0)*'Rent Roll'!$T14),
IF('Rent Roll'!$S14='Data Validation'!$D$4,'Rent Roll'!$D14*'Rent Roll'!#REF!,
('Rent Roll'!$D14*'Rent Roll'!#REF!)+(SUM((MAX(--SUMIF($D$96:$D$98,'Data Validation'!$M$2,'Commercial Lease'!K$96:K$98)-'Rent Roll'!$V14,0)),
(MAX(-SUMIF('Monthly Cash Flow'!$F$2:$EG$2,'Commercial Lease'!K$3,'Monthly Cash Flow'!$F$25:$EG$25)-'Rent Roll'!#REF!,0)),
(MAX(-SUMIF('Monthly Cash Flow'!$F$2:$EG$2,'Commercial Lease'!K$3,'Monthly Cash Flow'!$F$26:$EG$36)-'Rent Roll'!#REF!,0)))*'Rent Roll'!$T14)))),"-"),"-")</f>
        <v>-</v>
      </c>
      <c r="L48" s="227" t="str">
        <f>IF('Commercial Lease'!L$4='Rent Roll'!$U14,
IF(OR(AND(L$6&gt;'Rent Roll'!$K14,L$6&lt;='Rent Roll'!$L14),AND(L$6&gt;'Rent Roll'!$M28,L$6&lt;='Rent Roll'!$N28)),
IF('Rent Roll'!$S14='Data Validation'!$D$2,-SUMIF('Monthly Cash Flow'!$F$2:$EG$2,'Commercial Lease'!L$3,'Monthly Cash Flow'!$F$37:$EG$37)*'Rent Roll'!$T14,
IF('Rent Roll'!$S14='Data Validation'!$D$3,('Rent Roll'!$D14*'Rent Roll'!#REF!)+(MAX(-SUMIF($C$96:$C$98,'Data Validation'!$M$2,'Commercial Lease'!L$96:L$98)-'Rent Roll'!$V14,0)*'Rent Roll'!$T14),
IF('Rent Roll'!$S14='Data Validation'!$D$4,'Rent Roll'!$D14*'Rent Roll'!#REF!,
('Rent Roll'!$D14*'Rent Roll'!#REF!)+(SUM((MAX(--SUMIF($D$96:$D$98,'Data Validation'!$M$2,'Commercial Lease'!L$96:L$98)-'Rent Roll'!$V14,0)),
(MAX(-SUMIF('Monthly Cash Flow'!$F$2:$EG$2,'Commercial Lease'!L$3,'Monthly Cash Flow'!$F$25:$EG$25)-'Rent Roll'!#REF!,0)),
(MAX(-SUMIF('Monthly Cash Flow'!$F$2:$EG$2,'Commercial Lease'!L$3,'Monthly Cash Flow'!$F$26:$EG$36)-'Rent Roll'!#REF!,0)))*'Rent Roll'!$T14)))),"-"),"-")</f>
        <v>-</v>
      </c>
      <c r="M48" s="227" t="str">
        <f>IF('Commercial Lease'!M$4='Rent Roll'!$U14,
IF(OR(AND(M$6&gt;'Rent Roll'!$K14,M$6&lt;='Rent Roll'!$L14),AND(M$6&gt;'Rent Roll'!$M28,M$6&lt;='Rent Roll'!$N28)),
IF('Rent Roll'!$S14='Data Validation'!$D$2,-SUMIF('Monthly Cash Flow'!$F$2:$EG$2,'Commercial Lease'!M$3,'Monthly Cash Flow'!$F$37:$EG$37)*'Rent Roll'!$T14,
IF('Rent Roll'!$S14='Data Validation'!$D$3,('Rent Roll'!$D14*'Rent Roll'!#REF!)+(MAX(-SUMIF($C$96:$C$98,'Data Validation'!$M$2,'Commercial Lease'!M$96:M$98)-'Rent Roll'!$V14,0)*'Rent Roll'!$T14),
IF('Rent Roll'!$S14='Data Validation'!$D$4,'Rent Roll'!$D14*'Rent Roll'!#REF!,
('Rent Roll'!$D14*'Rent Roll'!#REF!)+(SUM((MAX(--SUMIF($D$96:$D$98,'Data Validation'!$M$2,'Commercial Lease'!M$96:M$98)-'Rent Roll'!$V14,0)),
(MAX(-SUMIF('Monthly Cash Flow'!$F$2:$EG$2,'Commercial Lease'!M$3,'Monthly Cash Flow'!$F$25:$EG$25)-'Rent Roll'!#REF!,0)),
(MAX(-SUMIF('Monthly Cash Flow'!$F$2:$EG$2,'Commercial Lease'!M$3,'Monthly Cash Flow'!$F$26:$EG$36)-'Rent Roll'!#REF!,0)))*'Rent Roll'!$T14)))),"-"),"-")</f>
        <v>-</v>
      </c>
      <c r="N48" s="227" t="str">
        <f>IF('Commercial Lease'!N$4='Rent Roll'!$U14,
IF(OR(AND(N$6&gt;'Rent Roll'!$K14,N$6&lt;='Rent Roll'!$L14),AND(N$6&gt;'Rent Roll'!$M28,N$6&lt;='Rent Roll'!$N28)),
IF('Rent Roll'!$S14='Data Validation'!$D$2,-SUMIF('Monthly Cash Flow'!$F$2:$EG$2,'Commercial Lease'!N$3,'Monthly Cash Flow'!$F$37:$EG$37)*'Rent Roll'!$T14,
IF('Rent Roll'!$S14='Data Validation'!$D$3,('Rent Roll'!$D14*'Rent Roll'!#REF!)+(MAX(-SUMIF($C$96:$C$98,'Data Validation'!$M$2,'Commercial Lease'!N$96:N$98)-'Rent Roll'!$V14,0)*'Rent Roll'!$T14),
IF('Rent Roll'!$S14='Data Validation'!$D$4,'Rent Roll'!$D14*'Rent Roll'!#REF!,
('Rent Roll'!$D14*'Rent Roll'!#REF!)+(SUM((MAX(--SUMIF($D$96:$D$98,'Data Validation'!$M$2,'Commercial Lease'!N$96:N$98)-'Rent Roll'!$V14,0)),
(MAX(-SUMIF('Monthly Cash Flow'!$F$2:$EG$2,'Commercial Lease'!N$3,'Monthly Cash Flow'!$F$25:$EG$25)-'Rent Roll'!#REF!,0)),
(MAX(-SUMIF('Monthly Cash Flow'!$F$2:$EG$2,'Commercial Lease'!N$3,'Monthly Cash Flow'!$F$26:$EG$36)-'Rent Roll'!#REF!,0)))*'Rent Roll'!$T14)))),"-"),"-")</f>
        <v>-</v>
      </c>
      <c r="O48" s="227" t="str">
        <f>IF('Commercial Lease'!O$4='Rent Roll'!$U14,
IF(OR(AND(O$6&gt;'Rent Roll'!$K14,O$6&lt;='Rent Roll'!$L14),AND(O$6&gt;'Rent Roll'!$M28,O$6&lt;='Rent Roll'!$N28)),
IF('Rent Roll'!$S14='Data Validation'!$D$2,-SUMIF('Monthly Cash Flow'!$F$2:$EG$2,'Commercial Lease'!O$3,'Monthly Cash Flow'!$F$37:$EG$37)*'Rent Roll'!$T14,
IF('Rent Roll'!$S14='Data Validation'!$D$3,('Rent Roll'!$D14*'Rent Roll'!#REF!)+(MAX(-SUMIF($C$96:$C$98,'Data Validation'!$M$2,'Commercial Lease'!O$96:O$98)-'Rent Roll'!$V14,0)*'Rent Roll'!$T14),
IF('Rent Roll'!$S14='Data Validation'!$D$4,'Rent Roll'!$D14*'Rent Roll'!#REF!,
('Rent Roll'!$D14*'Rent Roll'!#REF!)+(SUM((MAX(--SUMIF($D$96:$D$98,'Data Validation'!$M$2,'Commercial Lease'!O$96:O$98)-'Rent Roll'!$V14,0)),
(MAX(-SUMIF('Monthly Cash Flow'!$F$2:$EG$2,'Commercial Lease'!O$3,'Monthly Cash Flow'!$F$25:$EG$25)-'Rent Roll'!#REF!,0)),
(MAX(-SUMIF('Monthly Cash Flow'!$F$2:$EG$2,'Commercial Lease'!O$3,'Monthly Cash Flow'!$F$26:$EG$36)-'Rent Roll'!#REF!,0)))*'Rent Roll'!$T14)))),"-"),"-")</f>
        <v>-</v>
      </c>
      <c r="P48" s="227" t="str">
        <f>IF('Commercial Lease'!P$4='Rent Roll'!$U14,
IF(OR(AND(P$6&gt;'Rent Roll'!$K14,P$6&lt;='Rent Roll'!$L14),AND(P$6&gt;'Rent Roll'!$M28,P$6&lt;='Rent Roll'!$N28)),
IF('Rent Roll'!$S14='Data Validation'!$D$2,-SUMIF('Monthly Cash Flow'!$F$2:$EG$2,'Commercial Lease'!P$3,'Monthly Cash Flow'!$F$37:$EG$37)*'Rent Roll'!$T14,
IF('Rent Roll'!$S14='Data Validation'!$D$3,('Rent Roll'!$D14*'Rent Roll'!#REF!)+(MAX(-SUMIF($C$96:$C$98,'Data Validation'!$M$2,'Commercial Lease'!P$96:P$98)-'Rent Roll'!$V14,0)*'Rent Roll'!$T14),
IF('Rent Roll'!$S14='Data Validation'!$D$4,'Rent Roll'!$D14*'Rent Roll'!#REF!,
('Rent Roll'!$D14*'Rent Roll'!#REF!)+(SUM((MAX(--SUMIF($D$96:$D$98,'Data Validation'!$M$2,'Commercial Lease'!P$96:P$98)-'Rent Roll'!$V14,0)),
(MAX(-SUMIF('Monthly Cash Flow'!$F$2:$EG$2,'Commercial Lease'!P$3,'Monthly Cash Flow'!$F$25:$EG$25)-'Rent Roll'!#REF!,0)),
(MAX(-SUMIF('Monthly Cash Flow'!$F$2:$EG$2,'Commercial Lease'!P$3,'Monthly Cash Flow'!$F$26:$EG$36)-'Rent Roll'!#REF!,0)))*'Rent Roll'!$T14)))),"-"),"-")</f>
        <v>-</v>
      </c>
      <c r="Q48" s="227" t="str">
        <f>IF('Commercial Lease'!Q$4='Rent Roll'!$U14,
IF(OR(AND(Q$6&gt;'Rent Roll'!$K14,Q$6&lt;='Rent Roll'!$L14),AND(Q$6&gt;'Rent Roll'!$M28,Q$6&lt;='Rent Roll'!$N28)),
IF('Rent Roll'!$S14='Data Validation'!$D$2,-SUMIF('Monthly Cash Flow'!$F$2:$EG$2,'Commercial Lease'!Q$3,'Monthly Cash Flow'!$F$37:$EG$37)*'Rent Roll'!$T14,
IF('Rent Roll'!$S14='Data Validation'!$D$3,('Rent Roll'!$D14*'Rent Roll'!#REF!)+(MAX(-SUMIF($C$96:$C$98,'Data Validation'!$M$2,'Commercial Lease'!Q$96:Q$98)-'Rent Roll'!$V14,0)*'Rent Roll'!$T14),
IF('Rent Roll'!$S14='Data Validation'!$D$4,'Rent Roll'!$D14*'Rent Roll'!#REF!,
('Rent Roll'!$D14*'Rent Roll'!#REF!)+(SUM((MAX(--SUMIF($D$96:$D$98,'Data Validation'!$M$2,'Commercial Lease'!Q$96:Q$98)-'Rent Roll'!$V14,0)),
(MAX(-SUMIF('Monthly Cash Flow'!$F$2:$EG$2,'Commercial Lease'!Q$3,'Monthly Cash Flow'!$F$25:$EG$25)-'Rent Roll'!#REF!,0)),
(MAX(-SUMIF('Monthly Cash Flow'!$F$2:$EG$2,'Commercial Lease'!Q$3,'Monthly Cash Flow'!$F$26:$EG$36)-'Rent Roll'!#REF!,0)))*'Rent Roll'!$T14)))),"-"),"-")</f>
        <v>-</v>
      </c>
      <c r="R48" s="227" t="str">
        <f>IF('Commercial Lease'!R$4='Rent Roll'!$U14,
IF(OR(AND(R$6&gt;'Rent Roll'!$K14,R$6&lt;='Rent Roll'!$L14),AND(R$6&gt;'Rent Roll'!$M28,R$6&lt;='Rent Roll'!$N28)),
IF('Rent Roll'!$S14='Data Validation'!$D$2,-SUMIF('Monthly Cash Flow'!$F$2:$EG$2,'Commercial Lease'!R$3,'Monthly Cash Flow'!$F$37:$EG$37)*'Rent Roll'!$T14,
IF('Rent Roll'!$S14='Data Validation'!$D$3,('Rent Roll'!$D14*'Rent Roll'!#REF!)+(MAX(-SUMIF($C$96:$C$98,'Data Validation'!$M$2,'Commercial Lease'!R$96:R$98)-'Rent Roll'!$V14,0)*'Rent Roll'!$T14),
IF('Rent Roll'!$S14='Data Validation'!$D$4,'Rent Roll'!$D14*'Rent Roll'!#REF!,
('Rent Roll'!$D14*'Rent Roll'!#REF!)+(SUM((MAX(--SUMIF($D$96:$D$98,'Data Validation'!$M$2,'Commercial Lease'!R$96:R$98)-'Rent Roll'!$V14,0)),
(MAX(-SUMIF('Monthly Cash Flow'!$F$2:$EG$2,'Commercial Lease'!R$3,'Monthly Cash Flow'!$F$25:$EG$25)-'Rent Roll'!#REF!,0)),
(MAX(-SUMIF('Monthly Cash Flow'!$F$2:$EG$2,'Commercial Lease'!R$3,'Monthly Cash Flow'!$F$26:$EG$36)-'Rent Roll'!#REF!,0)))*'Rent Roll'!$T14)))),"-"),"-")</f>
        <v>-</v>
      </c>
      <c r="S48" s="227" t="str">
        <f>IF('Commercial Lease'!S$4='Rent Roll'!$U14,
IF(OR(AND(S$6&gt;'Rent Roll'!$K14,S$6&lt;='Rent Roll'!$L14),AND(S$6&gt;'Rent Roll'!$M28,S$6&lt;='Rent Roll'!$N28)),
IF('Rent Roll'!$S14='Data Validation'!$D$2,-SUMIF('Monthly Cash Flow'!$F$2:$EG$2,'Commercial Lease'!S$3,'Monthly Cash Flow'!$F$37:$EG$37)*'Rent Roll'!$T14,
IF('Rent Roll'!$S14='Data Validation'!$D$3,('Rent Roll'!$D14*'Rent Roll'!#REF!)+(MAX(-SUMIF($C$96:$C$98,'Data Validation'!$M$2,'Commercial Lease'!S$96:S$98)-'Rent Roll'!$V14,0)*'Rent Roll'!$T14),
IF('Rent Roll'!$S14='Data Validation'!$D$4,'Rent Roll'!$D14*'Rent Roll'!#REF!,
('Rent Roll'!$D14*'Rent Roll'!#REF!)+(SUM((MAX(--SUMIF($D$96:$D$98,'Data Validation'!$M$2,'Commercial Lease'!S$96:S$98)-'Rent Roll'!$V14,0)),
(MAX(-SUMIF('Monthly Cash Flow'!$F$2:$EG$2,'Commercial Lease'!S$3,'Monthly Cash Flow'!$F$25:$EG$25)-'Rent Roll'!#REF!,0)),
(MAX(-SUMIF('Monthly Cash Flow'!$F$2:$EG$2,'Commercial Lease'!S$3,'Monthly Cash Flow'!$F$26:$EG$36)-'Rent Roll'!#REF!,0)))*'Rent Roll'!$T14)))),"-"),"-")</f>
        <v>-</v>
      </c>
      <c r="T48" s="227" t="str">
        <f>IF('Commercial Lease'!T$4='Rent Roll'!$U14,
IF(OR(AND(T$6&gt;'Rent Roll'!$K14,T$6&lt;='Rent Roll'!$L14),AND(T$6&gt;'Rent Roll'!$M28,T$6&lt;='Rent Roll'!$N28)),
IF('Rent Roll'!$S14='Data Validation'!$D$2,-SUMIF('Monthly Cash Flow'!$F$2:$EG$2,'Commercial Lease'!T$3,'Monthly Cash Flow'!$F$37:$EG$37)*'Rent Roll'!$T14,
IF('Rent Roll'!$S14='Data Validation'!$D$3,('Rent Roll'!$D14*'Rent Roll'!#REF!)+(MAX(-SUMIF($C$96:$C$98,'Data Validation'!$M$2,'Commercial Lease'!T$96:T$98)-'Rent Roll'!$V14,0)*'Rent Roll'!$T14),
IF('Rent Roll'!$S14='Data Validation'!$D$4,'Rent Roll'!$D14*'Rent Roll'!#REF!,
('Rent Roll'!$D14*'Rent Roll'!#REF!)+(SUM((MAX(--SUMIF($D$96:$D$98,'Data Validation'!$M$2,'Commercial Lease'!T$96:T$98)-'Rent Roll'!$V14,0)),
(MAX(-SUMIF('Monthly Cash Flow'!$F$2:$EG$2,'Commercial Lease'!T$3,'Monthly Cash Flow'!$F$25:$EG$25)-'Rent Roll'!#REF!,0)),
(MAX(-SUMIF('Monthly Cash Flow'!$F$2:$EG$2,'Commercial Lease'!T$3,'Monthly Cash Flow'!$F$26:$EG$36)-'Rent Roll'!#REF!,0)))*'Rent Roll'!$T14)))),"-"),"-")</f>
        <v>-</v>
      </c>
      <c r="U48" s="227" t="str">
        <f>IF('Commercial Lease'!U$4='Rent Roll'!$U14,
IF(OR(AND(U$6&gt;'Rent Roll'!$K14,U$6&lt;='Rent Roll'!$L14),AND(U$6&gt;'Rent Roll'!$M28,U$6&lt;='Rent Roll'!$N28)),
IF('Rent Roll'!$S14='Data Validation'!$D$2,-SUMIF('Monthly Cash Flow'!$F$2:$EG$2,'Commercial Lease'!U$3,'Monthly Cash Flow'!$F$37:$EG$37)*'Rent Roll'!$T14,
IF('Rent Roll'!$S14='Data Validation'!$D$3,('Rent Roll'!$D14*'Rent Roll'!#REF!)+(MAX(-SUMIF($C$96:$C$98,'Data Validation'!$M$2,'Commercial Lease'!U$96:U$98)-'Rent Roll'!$V14,0)*'Rent Roll'!$T14),
IF('Rent Roll'!$S14='Data Validation'!$D$4,'Rent Roll'!$D14*'Rent Roll'!#REF!,
('Rent Roll'!$D14*'Rent Roll'!#REF!)+(SUM((MAX(--SUMIF($D$96:$D$98,'Data Validation'!$M$2,'Commercial Lease'!U$96:U$98)-'Rent Roll'!$V14,0)),
(MAX(-SUMIF('Monthly Cash Flow'!$F$2:$EG$2,'Commercial Lease'!U$3,'Monthly Cash Flow'!$F$25:$EG$25)-'Rent Roll'!#REF!,0)),
(MAX(-SUMIF('Monthly Cash Flow'!$F$2:$EG$2,'Commercial Lease'!U$3,'Monthly Cash Flow'!$F$26:$EG$36)-'Rent Roll'!#REF!,0)))*'Rent Roll'!$T14)))),"-"),"-")</f>
        <v>-</v>
      </c>
      <c r="V48" s="227" t="str">
        <f>IF('Commercial Lease'!V$4='Rent Roll'!$U14,
IF(OR(AND(V$6&gt;'Rent Roll'!$K14,V$6&lt;='Rent Roll'!$L14),AND(V$6&gt;'Rent Roll'!$M28,V$6&lt;='Rent Roll'!$N28)),
IF('Rent Roll'!$S14='Data Validation'!$D$2,-SUMIF('Monthly Cash Flow'!$F$2:$EG$2,'Commercial Lease'!V$3,'Monthly Cash Flow'!$F$37:$EG$37)*'Rent Roll'!$T14,
IF('Rent Roll'!$S14='Data Validation'!$D$3,('Rent Roll'!$D14*'Rent Roll'!#REF!)+(MAX(-SUMIF($C$96:$C$98,'Data Validation'!$M$2,'Commercial Lease'!V$96:V$98)-'Rent Roll'!$V14,0)*'Rent Roll'!$T14),
IF('Rent Roll'!$S14='Data Validation'!$D$4,'Rent Roll'!$D14*'Rent Roll'!#REF!,
('Rent Roll'!$D14*'Rent Roll'!#REF!)+(SUM((MAX(--SUMIF($D$96:$D$98,'Data Validation'!$M$2,'Commercial Lease'!V$96:V$98)-'Rent Roll'!$V14,0)),
(MAX(-SUMIF('Monthly Cash Flow'!$F$2:$EG$2,'Commercial Lease'!V$3,'Monthly Cash Flow'!$F$25:$EG$25)-'Rent Roll'!#REF!,0)),
(MAX(-SUMIF('Monthly Cash Flow'!$F$2:$EG$2,'Commercial Lease'!V$3,'Monthly Cash Flow'!$F$26:$EG$36)-'Rent Roll'!#REF!,0)))*'Rent Roll'!$T14)))),"-"),"-")</f>
        <v>-</v>
      </c>
      <c r="W48" s="227" t="str">
        <f>IF('Commercial Lease'!W$4='Rent Roll'!$U14,
IF(OR(AND(W$6&gt;'Rent Roll'!$K14,W$6&lt;='Rent Roll'!$L14),AND(W$6&gt;'Rent Roll'!$M28,W$6&lt;='Rent Roll'!$N28)),
IF('Rent Roll'!$S14='Data Validation'!$D$2,-SUMIF('Monthly Cash Flow'!$F$2:$EG$2,'Commercial Lease'!W$3,'Monthly Cash Flow'!$F$37:$EG$37)*'Rent Roll'!$T14,
IF('Rent Roll'!$S14='Data Validation'!$D$3,('Rent Roll'!$D14*'Rent Roll'!#REF!)+(MAX(-SUMIF($C$96:$C$98,'Data Validation'!$M$2,'Commercial Lease'!W$96:W$98)-'Rent Roll'!$V14,0)*'Rent Roll'!$T14),
IF('Rent Roll'!$S14='Data Validation'!$D$4,'Rent Roll'!$D14*'Rent Roll'!#REF!,
('Rent Roll'!$D14*'Rent Roll'!#REF!)+(SUM((MAX(--SUMIF($D$96:$D$98,'Data Validation'!$M$2,'Commercial Lease'!W$96:W$98)-'Rent Roll'!$V14,0)),
(MAX(-SUMIF('Monthly Cash Flow'!$F$2:$EG$2,'Commercial Lease'!W$3,'Monthly Cash Flow'!$F$25:$EG$25)-'Rent Roll'!#REF!,0)),
(MAX(-SUMIF('Monthly Cash Flow'!$F$2:$EG$2,'Commercial Lease'!W$3,'Monthly Cash Flow'!$F$26:$EG$36)-'Rent Roll'!#REF!,0)))*'Rent Roll'!$T14)))),"-"),"-")</f>
        <v>-</v>
      </c>
      <c r="X48" s="227" t="str">
        <f>IF('Commercial Lease'!X$4='Rent Roll'!$U14,
IF(OR(AND(X$6&gt;'Rent Roll'!$K14,X$6&lt;='Rent Roll'!$L14),AND(X$6&gt;'Rent Roll'!$M28,X$6&lt;='Rent Roll'!$N28)),
IF('Rent Roll'!$S14='Data Validation'!$D$2,-SUMIF('Monthly Cash Flow'!$F$2:$EG$2,'Commercial Lease'!X$3,'Monthly Cash Flow'!$F$37:$EG$37)*'Rent Roll'!$T14,
IF('Rent Roll'!$S14='Data Validation'!$D$3,('Rent Roll'!$D14*'Rent Roll'!#REF!)+(MAX(-SUMIF($C$96:$C$98,'Data Validation'!$M$2,'Commercial Lease'!X$96:X$98)-'Rent Roll'!$V14,0)*'Rent Roll'!$T14),
IF('Rent Roll'!$S14='Data Validation'!$D$4,'Rent Roll'!$D14*'Rent Roll'!#REF!,
('Rent Roll'!$D14*'Rent Roll'!#REF!)+(SUM((MAX(--SUMIF($D$96:$D$98,'Data Validation'!$M$2,'Commercial Lease'!X$96:X$98)-'Rent Roll'!$V14,0)),
(MAX(-SUMIF('Monthly Cash Flow'!$F$2:$EG$2,'Commercial Lease'!X$3,'Monthly Cash Flow'!$F$25:$EG$25)-'Rent Roll'!#REF!,0)),
(MAX(-SUMIF('Monthly Cash Flow'!$F$2:$EG$2,'Commercial Lease'!X$3,'Monthly Cash Flow'!$F$26:$EG$36)-'Rent Roll'!#REF!,0)))*'Rent Roll'!$T14)))),"-"),"-")</f>
        <v>-</v>
      </c>
      <c r="Y48" s="227" t="str">
        <f>IF('Commercial Lease'!Y$4='Rent Roll'!$U14,
IF(OR(AND(Y$6&gt;'Rent Roll'!$K14,Y$6&lt;='Rent Roll'!$L14),AND(Y$6&gt;'Rent Roll'!$M28,Y$6&lt;='Rent Roll'!$N28)),
IF('Rent Roll'!$S14='Data Validation'!$D$2,-SUMIF('Monthly Cash Flow'!$F$2:$EG$2,'Commercial Lease'!Y$3,'Monthly Cash Flow'!$F$37:$EG$37)*'Rent Roll'!$T14,
IF('Rent Roll'!$S14='Data Validation'!$D$3,('Rent Roll'!$D14*'Rent Roll'!#REF!)+(MAX(-SUMIF($C$96:$C$98,'Data Validation'!$M$2,'Commercial Lease'!Y$96:Y$98)-'Rent Roll'!$V14,0)*'Rent Roll'!$T14),
IF('Rent Roll'!$S14='Data Validation'!$D$4,'Rent Roll'!$D14*'Rent Roll'!#REF!,
('Rent Roll'!$D14*'Rent Roll'!#REF!)+(SUM((MAX(--SUMIF($D$96:$D$98,'Data Validation'!$M$2,'Commercial Lease'!Y$96:Y$98)-'Rent Roll'!$V14,0)),
(MAX(-SUMIF('Monthly Cash Flow'!$F$2:$EG$2,'Commercial Lease'!Y$3,'Monthly Cash Flow'!$F$25:$EG$25)-'Rent Roll'!#REF!,0)),
(MAX(-SUMIF('Monthly Cash Flow'!$F$2:$EG$2,'Commercial Lease'!Y$3,'Monthly Cash Flow'!$F$26:$EG$36)-'Rent Roll'!#REF!,0)))*'Rent Roll'!$T14)))),"-"),"-")</f>
        <v>-</v>
      </c>
      <c r="Z48" s="227" t="str">
        <f>IF('Commercial Lease'!Z$4='Rent Roll'!$U14,
IF(OR(AND(Z$6&gt;'Rent Roll'!$K14,Z$6&lt;='Rent Roll'!$L14),AND(Z$6&gt;'Rent Roll'!$M28,Z$6&lt;='Rent Roll'!$N28)),
IF('Rent Roll'!$S14='Data Validation'!$D$2,-SUMIF('Monthly Cash Flow'!$F$2:$EG$2,'Commercial Lease'!Z$3,'Monthly Cash Flow'!$F$37:$EG$37)*'Rent Roll'!$T14,
IF('Rent Roll'!$S14='Data Validation'!$D$3,('Rent Roll'!$D14*'Rent Roll'!#REF!)+(MAX(-SUMIF($C$96:$C$98,'Data Validation'!$M$2,'Commercial Lease'!Z$96:Z$98)-'Rent Roll'!$V14,0)*'Rent Roll'!$T14),
IF('Rent Roll'!$S14='Data Validation'!$D$4,'Rent Roll'!$D14*'Rent Roll'!#REF!,
('Rent Roll'!$D14*'Rent Roll'!#REF!)+(SUM((MAX(--SUMIF($D$96:$D$98,'Data Validation'!$M$2,'Commercial Lease'!Z$96:Z$98)-'Rent Roll'!$V14,0)),
(MAX(-SUMIF('Monthly Cash Flow'!$F$2:$EG$2,'Commercial Lease'!Z$3,'Monthly Cash Flow'!$F$25:$EG$25)-'Rent Roll'!#REF!,0)),
(MAX(-SUMIF('Monthly Cash Flow'!$F$2:$EG$2,'Commercial Lease'!Z$3,'Monthly Cash Flow'!$F$26:$EG$36)-'Rent Roll'!#REF!,0)))*'Rent Roll'!$T14)))),"-"),"-")</f>
        <v>-</v>
      </c>
      <c r="AA48" s="227" t="str">
        <f>IF('Commercial Lease'!AA$4='Rent Roll'!$U14,
IF(OR(AND(AA$6&gt;'Rent Roll'!$K14,AA$6&lt;='Rent Roll'!$L14),AND(AA$6&gt;'Rent Roll'!$M28,AA$6&lt;='Rent Roll'!$N28)),
IF('Rent Roll'!$S14='Data Validation'!$D$2,-SUMIF('Monthly Cash Flow'!$F$2:$EG$2,'Commercial Lease'!AA$3,'Monthly Cash Flow'!$F$37:$EG$37)*'Rent Roll'!$T14,
IF('Rent Roll'!$S14='Data Validation'!$D$3,('Rent Roll'!$D14*'Rent Roll'!#REF!)+(MAX(-SUMIF($C$96:$C$98,'Data Validation'!$M$2,'Commercial Lease'!AA$96:AA$98)-'Rent Roll'!$V14,0)*'Rent Roll'!$T14),
IF('Rent Roll'!$S14='Data Validation'!$D$4,'Rent Roll'!$D14*'Rent Roll'!#REF!,
('Rent Roll'!$D14*'Rent Roll'!#REF!)+(SUM((MAX(--SUMIF($D$96:$D$98,'Data Validation'!$M$2,'Commercial Lease'!AA$96:AA$98)-'Rent Roll'!$V14,0)),
(MAX(-SUMIF('Monthly Cash Flow'!$F$2:$EG$2,'Commercial Lease'!AA$3,'Monthly Cash Flow'!$F$25:$EG$25)-'Rent Roll'!#REF!,0)),
(MAX(-SUMIF('Monthly Cash Flow'!$F$2:$EG$2,'Commercial Lease'!AA$3,'Monthly Cash Flow'!$F$26:$EG$36)-'Rent Roll'!#REF!,0)))*'Rent Roll'!$T14)))),"-"),"-")</f>
        <v>-</v>
      </c>
      <c r="AB48" s="227" t="str">
        <f>IF('Commercial Lease'!AB$4='Rent Roll'!$U14,
IF(OR(AND(AB$6&gt;'Rent Roll'!$K14,AB$6&lt;='Rent Roll'!$L14),AND(AB$6&gt;'Rent Roll'!$M28,AB$6&lt;='Rent Roll'!$N28)),
IF('Rent Roll'!$S14='Data Validation'!$D$2,-SUMIF('Monthly Cash Flow'!$F$2:$EG$2,'Commercial Lease'!AB$3,'Monthly Cash Flow'!$F$37:$EG$37)*'Rent Roll'!$T14,
IF('Rent Roll'!$S14='Data Validation'!$D$3,('Rent Roll'!$D14*'Rent Roll'!#REF!)+(MAX(-SUMIF($C$96:$C$98,'Data Validation'!$M$2,'Commercial Lease'!AB$96:AB$98)-'Rent Roll'!$V14,0)*'Rent Roll'!$T14),
IF('Rent Roll'!$S14='Data Validation'!$D$4,'Rent Roll'!$D14*'Rent Roll'!#REF!,
('Rent Roll'!$D14*'Rent Roll'!#REF!)+(SUM((MAX(--SUMIF($D$96:$D$98,'Data Validation'!$M$2,'Commercial Lease'!AB$96:AB$98)-'Rent Roll'!$V14,0)),
(MAX(-SUMIF('Monthly Cash Flow'!$F$2:$EG$2,'Commercial Lease'!AB$3,'Monthly Cash Flow'!$F$25:$EG$25)-'Rent Roll'!#REF!,0)),
(MAX(-SUMIF('Monthly Cash Flow'!$F$2:$EG$2,'Commercial Lease'!AB$3,'Monthly Cash Flow'!$F$26:$EG$36)-'Rent Roll'!#REF!,0)))*'Rent Roll'!$T14)))),"-"),"-")</f>
        <v>-</v>
      </c>
      <c r="AC48" s="227" t="str">
        <f>IF('Commercial Lease'!AC$4='Rent Roll'!$U14,
IF(OR(AND(AC$6&gt;'Rent Roll'!$K14,AC$6&lt;='Rent Roll'!$L14),AND(AC$6&gt;'Rent Roll'!$M28,AC$6&lt;='Rent Roll'!$N28)),
IF('Rent Roll'!$S14='Data Validation'!$D$2,-SUMIF('Monthly Cash Flow'!$F$2:$EG$2,'Commercial Lease'!AC$3,'Monthly Cash Flow'!$F$37:$EG$37)*'Rent Roll'!$T14,
IF('Rent Roll'!$S14='Data Validation'!$D$3,('Rent Roll'!$D14*'Rent Roll'!#REF!)+(MAX(-SUMIF($C$96:$C$98,'Data Validation'!$M$2,'Commercial Lease'!AC$96:AC$98)-'Rent Roll'!$V14,0)*'Rent Roll'!$T14),
IF('Rent Roll'!$S14='Data Validation'!$D$4,'Rent Roll'!$D14*'Rent Roll'!#REF!,
('Rent Roll'!$D14*'Rent Roll'!#REF!)+(SUM((MAX(--SUMIF($D$96:$D$98,'Data Validation'!$M$2,'Commercial Lease'!AC$96:AC$98)-'Rent Roll'!$V14,0)),
(MAX(-SUMIF('Monthly Cash Flow'!$F$2:$EG$2,'Commercial Lease'!AC$3,'Monthly Cash Flow'!$F$25:$EG$25)-'Rent Roll'!#REF!,0)),
(MAX(-SUMIF('Monthly Cash Flow'!$F$2:$EG$2,'Commercial Lease'!AC$3,'Monthly Cash Flow'!$F$26:$EG$36)-'Rent Roll'!#REF!,0)))*'Rent Roll'!$T14)))),"-"),"-")</f>
        <v>-</v>
      </c>
      <c r="AD48" s="227" t="str">
        <f>IF('Commercial Lease'!AD$4='Rent Roll'!$U14,
IF(OR(AND(AD$6&gt;'Rent Roll'!$K14,AD$6&lt;='Rent Roll'!$L14),AND(AD$6&gt;'Rent Roll'!$M28,AD$6&lt;='Rent Roll'!$N28)),
IF('Rent Roll'!$S14='Data Validation'!$D$2,-SUMIF('Monthly Cash Flow'!$F$2:$EG$2,'Commercial Lease'!AD$3,'Monthly Cash Flow'!$F$37:$EG$37)*'Rent Roll'!$T14,
IF('Rent Roll'!$S14='Data Validation'!$D$3,('Rent Roll'!$D14*'Rent Roll'!#REF!)+(MAX(-SUMIF($C$96:$C$98,'Data Validation'!$M$2,'Commercial Lease'!AD$96:AD$98)-'Rent Roll'!$V14,0)*'Rent Roll'!$T14),
IF('Rent Roll'!$S14='Data Validation'!$D$4,'Rent Roll'!$D14*'Rent Roll'!#REF!,
('Rent Roll'!$D14*'Rent Roll'!#REF!)+(SUM((MAX(--SUMIF($D$96:$D$98,'Data Validation'!$M$2,'Commercial Lease'!AD$96:AD$98)-'Rent Roll'!$V14,0)),
(MAX(-SUMIF('Monthly Cash Flow'!$F$2:$EG$2,'Commercial Lease'!AD$3,'Monthly Cash Flow'!$F$25:$EG$25)-'Rent Roll'!#REF!,0)),
(MAX(-SUMIF('Monthly Cash Flow'!$F$2:$EG$2,'Commercial Lease'!AD$3,'Monthly Cash Flow'!$F$26:$EG$36)-'Rent Roll'!#REF!,0)))*'Rent Roll'!$T14)))),"-"),"-")</f>
        <v>-</v>
      </c>
      <c r="AE48" s="227" t="str">
        <f>IF('Commercial Lease'!AE$4='Rent Roll'!$U14,
IF(OR(AND(AE$6&gt;'Rent Roll'!$K14,AE$6&lt;='Rent Roll'!$L14),AND(AE$6&gt;'Rent Roll'!$M28,AE$6&lt;='Rent Roll'!$N28)),
IF('Rent Roll'!$S14='Data Validation'!$D$2,-SUMIF('Monthly Cash Flow'!$F$2:$EG$2,'Commercial Lease'!AE$3,'Monthly Cash Flow'!$F$37:$EG$37)*'Rent Roll'!$T14,
IF('Rent Roll'!$S14='Data Validation'!$D$3,('Rent Roll'!$D14*'Rent Roll'!#REF!)+(MAX(-SUMIF($C$96:$C$98,'Data Validation'!$M$2,'Commercial Lease'!AE$96:AE$98)-'Rent Roll'!$V14,0)*'Rent Roll'!$T14),
IF('Rent Roll'!$S14='Data Validation'!$D$4,'Rent Roll'!$D14*'Rent Roll'!#REF!,
('Rent Roll'!$D14*'Rent Roll'!#REF!)+(SUM((MAX(--SUMIF($D$96:$D$98,'Data Validation'!$M$2,'Commercial Lease'!AE$96:AE$98)-'Rent Roll'!$V14,0)),
(MAX(-SUMIF('Monthly Cash Flow'!$F$2:$EG$2,'Commercial Lease'!AE$3,'Monthly Cash Flow'!$F$25:$EG$25)-'Rent Roll'!#REF!,0)),
(MAX(-SUMIF('Monthly Cash Flow'!$F$2:$EG$2,'Commercial Lease'!AE$3,'Monthly Cash Flow'!$F$26:$EG$36)-'Rent Roll'!#REF!,0)))*'Rent Roll'!$T14)))),"-"),"-")</f>
        <v>-</v>
      </c>
      <c r="AF48" s="227" t="str">
        <f>IF('Commercial Lease'!AF$4='Rent Roll'!$U14,
IF(OR(AND(AF$6&gt;'Rent Roll'!$K14,AF$6&lt;='Rent Roll'!$L14),AND(AF$6&gt;'Rent Roll'!$M28,AF$6&lt;='Rent Roll'!$N28)),
IF('Rent Roll'!$S14='Data Validation'!$D$2,-SUMIF('Monthly Cash Flow'!$F$2:$EG$2,'Commercial Lease'!AF$3,'Monthly Cash Flow'!$F$37:$EG$37)*'Rent Roll'!$T14,
IF('Rent Roll'!$S14='Data Validation'!$D$3,('Rent Roll'!$D14*'Rent Roll'!#REF!)+(MAX(-SUMIF($C$96:$C$98,'Data Validation'!$M$2,'Commercial Lease'!AF$96:AF$98)-'Rent Roll'!$V14,0)*'Rent Roll'!$T14),
IF('Rent Roll'!$S14='Data Validation'!$D$4,'Rent Roll'!$D14*'Rent Roll'!#REF!,
('Rent Roll'!$D14*'Rent Roll'!#REF!)+(SUM((MAX(--SUMIF($D$96:$D$98,'Data Validation'!$M$2,'Commercial Lease'!AF$96:AF$98)-'Rent Roll'!$V14,0)),
(MAX(-SUMIF('Monthly Cash Flow'!$F$2:$EG$2,'Commercial Lease'!AF$3,'Monthly Cash Flow'!$F$25:$EG$25)-'Rent Roll'!#REF!,0)),
(MAX(-SUMIF('Monthly Cash Flow'!$F$2:$EG$2,'Commercial Lease'!AF$3,'Monthly Cash Flow'!$F$26:$EG$36)-'Rent Roll'!#REF!,0)))*'Rent Roll'!$T14)))),"-"),"-")</f>
        <v>-</v>
      </c>
      <c r="AG48" s="227" t="str">
        <f>IF('Commercial Lease'!AG$4='Rent Roll'!$U14,
IF(OR(AND(AG$6&gt;'Rent Roll'!$K14,AG$6&lt;='Rent Roll'!$L14),AND(AG$6&gt;'Rent Roll'!$M28,AG$6&lt;='Rent Roll'!$N28)),
IF('Rent Roll'!$S14='Data Validation'!$D$2,-SUMIF('Monthly Cash Flow'!$F$2:$EG$2,'Commercial Lease'!AG$3,'Monthly Cash Flow'!$F$37:$EG$37)*'Rent Roll'!$T14,
IF('Rent Roll'!$S14='Data Validation'!$D$3,('Rent Roll'!$D14*'Rent Roll'!#REF!)+(MAX(-SUMIF($C$96:$C$98,'Data Validation'!$M$2,'Commercial Lease'!AG$96:AG$98)-'Rent Roll'!$V14,0)*'Rent Roll'!$T14),
IF('Rent Roll'!$S14='Data Validation'!$D$4,'Rent Roll'!$D14*'Rent Roll'!#REF!,
('Rent Roll'!$D14*'Rent Roll'!#REF!)+(SUM((MAX(--SUMIF($D$96:$D$98,'Data Validation'!$M$2,'Commercial Lease'!AG$96:AG$98)-'Rent Roll'!$V14,0)),
(MAX(-SUMIF('Monthly Cash Flow'!$F$2:$EG$2,'Commercial Lease'!AG$3,'Monthly Cash Flow'!$F$25:$EG$25)-'Rent Roll'!#REF!,0)),
(MAX(-SUMIF('Monthly Cash Flow'!$F$2:$EG$2,'Commercial Lease'!AG$3,'Monthly Cash Flow'!$F$26:$EG$36)-'Rent Roll'!#REF!,0)))*'Rent Roll'!$T14)))),"-"),"-")</f>
        <v>-</v>
      </c>
      <c r="AH48" s="227" t="str">
        <f>IF('Commercial Lease'!AH$4='Rent Roll'!$U14,
IF(OR(AND(AH$6&gt;'Rent Roll'!$K14,AH$6&lt;='Rent Roll'!$L14),AND(AH$6&gt;'Rent Roll'!$M28,AH$6&lt;='Rent Roll'!$N28)),
IF('Rent Roll'!$S14='Data Validation'!$D$2,-SUMIF('Monthly Cash Flow'!$F$2:$EG$2,'Commercial Lease'!AH$3,'Monthly Cash Flow'!$F$37:$EG$37)*'Rent Roll'!$T14,
IF('Rent Roll'!$S14='Data Validation'!$D$3,('Rent Roll'!$D14*'Rent Roll'!#REF!)+(MAX(-SUMIF($C$96:$C$98,'Data Validation'!$M$2,'Commercial Lease'!AH$96:AH$98)-'Rent Roll'!$V14,0)*'Rent Roll'!$T14),
IF('Rent Roll'!$S14='Data Validation'!$D$4,'Rent Roll'!$D14*'Rent Roll'!#REF!,
('Rent Roll'!$D14*'Rent Roll'!#REF!)+(SUM((MAX(--SUMIF($D$96:$D$98,'Data Validation'!$M$2,'Commercial Lease'!AH$96:AH$98)-'Rent Roll'!$V14,0)),
(MAX(-SUMIF('Monthly Cash Flow'!$F$2:$EG$2,'Commercial Lease'!AH$3,'Monthly Cash Flow'!$F$25:$EG$25)-'Rent Roll'!#REF!,0)),
(MAX(-SUMIF('Monthly Cash Flow'!$F$2:$EG$2,'Commercial Lease'!AH$3,'Monthly Cash Flow'!$F$26:$EG$36)-'Rent Roll'!#REF!,0)))*'Rent Roll'!$T14)))),"-"),"-")</f>
        <v>-</v>
      </c>
      <c r="AI48" s="227" t="str">
        <f>IF('Commercial Lease'!AI$4='Rent Roll'!$U14,
IF(OR(AND(AI$6&gt;'Rent Roll'!$K14,AI$6&lt;='Rent Roll'!$L14),AND(AI$6&gt;'Rent Roll'!$M28,AI$6&lt;='Rent Roll'!$N28)),
IF('Rent Roll'!$S14='Data Validation'!$D$2,-SUMIF('Monthly Cash Flow'!$F$2:$EG$2,'Commercial Lease'!AI$3,'Monthly Cash Flow'!$F$37:$EG$37)*'Rent Roll'!$T14,
IF('Rent Roll'!$S14='Data Validation'!$D$3,('Rent Roll'!$D14*'Rent Roll'!#REF!)+(MAX(-SUMIF($C$96:$C$98,'Data Validation'!$M$2,'Commercial Lease'!AI$96:AI$98)-'Rent Roll'!$V14,0)*'Rent Roll'!$T14),
IF('Rent Roll'!$S14='Data Validation'!$D$4,'Rent Roll'!$D14*'Rent Roll'!#REF!,
('Rent Roll'!$D14*'Rent Roll'!#REF!)+(SUM((MAX(--SUMIF($D$96:$D$98,'Data Validation'!$M$2,'Commercial Lease'!AI$96:AI$98)-'Rent Roll'!$V14,0)),
(MAX(-SUMIF('Monthly Cash Flow'!$F$2:$EG$2,'Commercial Lease'!AI$3,'Monthly Cash Flow'!$F$25:$EG$25)-'Rent Roll'!#REF!,0)),
(MAX(-SUMIF('Monthly Cash Flow'!$F$2:$EG$2,'Commercial Lease'!AI$3,'Monthly Cash Flow'!$F$26:$EG$36)-'Rent Roll'!#REF!,0)))*'Rent Roll'!$T14)))),"-"),"-")</f>
        <v>-</v>
      </c>
      <c r="AJ48" s="227" t="str">
        <f>IF('Commercial Lease'!AJ$4='Rent Roll'!$U14,
IF(OR(AND(AJ$6&gt;'Rent Roll'!$K14,AJ$6&lt;='Rent Roll'!$L14),AND(AJ$6&gt;'Rent Roll'!$M28,AJ$6&lt;='Rent Roll'!$N28)),
IF('Rent Roll'!$S14='Data Validation'!$D$2,-SUMIF('Monthly Cash Flow'!$F$2:$EG$2,'Commercial Lease'!AJ$3,'Monthly Cash Flow'!$F$37:$EG$37)*'Rent Roll'!$T14,
IF('Rent Roll'!$S14='Data Validation'!$D$3,('Rent Roll'!$D14*'Rent Roll'!#REF!)+(MAX(-SUMIF($C$96:$C$98,'Data Validation'!$M$2,'Commercial Lease'!AJ$96:AJ$98)-'Rent Roll'!$V14,0)*'Rent Roll'!$T14),
IF('Rent Roll'!$S14='Data Validation'!$D$4,'Rent Roll'!$D14*'Rent Roll'!#REF!,
('Rent Roll'!$D14*'Rent Roll'!#REF!)+(SUM((MAX(--SUMIF($D$96:$D$98,'Data Validation'!$M$2,'Commercial Lease'!AJ$96:AJ$98)-'Rent Roll'!$V14,0)),
(MAX(-SUMIF('Monthly Cash Flow'!$F$2:$EG$2,'Commercial Lease'!AJ$3,'Monthly Cash Flow'!$F$25:$EG$25)-'Rent Roll'!#REF!,0)),
(MAX(-SUMIF('Monthly Cash Flow'!$F$2:$EG$2,'Commercial Lease'!AJ$3,'Monthly Cash Flow'!$F$26:$EG$36)-'Rent Roll'!#REF!,0)))*'Rent Roll'!$T14)))),"-"),"-")</f>
        <v>-</v>
      </c>
      <c r="AK48" s="227" t="str">
        <f>IF('Commercial Lease'!AK$4='Rent Roll'!$U14,
IF(OR(AND(AK$6&gt;'Rent Roll'!$K14,AK$6&lt;='Rent Roll'!$L14),AND(AK$6&gt;'Rent Roll'!$M28,AK$6&lt;='Rent Roll'!$N28)),
IF('Rent Roll'!$S14='Data Validation'!$D$2,-SUMIF('Monthly Cash Flow'!$F$2:$EG$2,'Commercial Lease'!AK$3,'Monthly Cash Flow'!$F$37:$EG$37)*'Rent Roll'!$T14,
IF('Rent Roll'!$S14='Data Validation'!$D$3,('Rent Roll'!$D14*'Rent Roll'!#REF!)+(MAX(-SUMIF($C$96:$C$98,'Data Validation'!$M$2,'Commercial Lease'!AK$96:AK$98)-'Rent Roll'!$V14,0)*'Rent Roll'!$T14),
IF('Rent Roll'!$S14='Data Validation'!$D$4,'Rent Roll'!$D14*'Rent Roll'!#REF!,
('Rent Roll'!$D14*'Rent Roll'!#REF!)+(SUM((MAX(--SUMIF($D$96:$D$98,'Data Validation'!$M$2,'Commercial Lease'!AK$96:AK$98)-'Rent Roll'!$V14,0)),
(MAX(-SUMIF('Monthly Cash Flow'!$F$2:$EG$2,'Commercial Lease'!AK$3,'Monthly Cash Flow'!$F$25:$EG$25)-'Rent Roll'!#REF!,0)),
(MAX(-SUMIF('Monthly Cash Flow'!$F$2:$EG$2,'Commercial Lease'!AK$3,'Monthly Cash Flow'!$F$26:$EG$36)-'Rent Roll'!#REF!,0)))*'Rent Roll'!$T14)))),"-"),"-")</f>
        <v>-</v>
      </c>
      <c r="AL48" s="227" t="str">
        <f>IF('Commercial Lease'!AL$4='Rent Roll'!$U14,
IF(OR(AND(AL$6&gt;'Rent Roll'!$K14,AL$6&lt;='Rent Roll'!$L14),AND(AL$6&gt;'Rent Roll'!$M28,AL$6&lt;='Rent Roll'!$N28)),
IF('Rent Roll'!$S14='Data Validation'!$D$2,-SUMIF('Monthly Cash Flow'!$F$2:$EG$2,'Commercial Lease'!AL$3,'Monthly Cash Flow'!$F$37:$EG$37)*'Rent Roll'!$T14,
IF('Rent Roll'!$S14='Data Validation'!$D$3,('Rent Roll'!$D14*'Rent Roll'!#REF!)+(MAX(-SUMIF($C$96:$C$98,'Data Validation'!$M$2,'Commercial Lease'!AL$96:AL$98)-'Rent Roll'!$V14,0)*'Rent Roll'!$T14),
IF('Rent Roll'!$S14='Data Validation'!$D$4,'Rent Roll'!$D14*'Rent Roll'!#REF!,
('Rent Roll'!$D14*'Rent Roll'!#REF!)+(SUM((MAX(--SUMIF($D$96:$D$98,'Data Validation'!$M$2,'Commercial Lease'!AL$96:AL$98)-'Rent Roll'!$V14,0)),
(MAX(-SUMIF('Monthly Cash Flow'!$F$2:$EG$2,'Commercial Lease'!AL$3,'Monthly Cash Flow'!$F$25:$EG$25)-'Rent Roll'!#REF!,0)),
(MAX(-SUMIF('Monthly Cash Flow'!$F$2:$EG$2,'Commercial Lease'!AL$3,'Monthly Cash Flow'!$F$26:$EG$36)-'Rent Roll'!#REF!,0)))*'Rent Roll'!$T14)))),"-"),"-")</f>
        <v>-</v>
      </c>
      <c r="AM48" s="227" t="str">
        <f>IF('Commercial Lease'!AM$4='Rent Roll'!$U14,
IF(OR(AND(AM$6&gt;'Rent Roll'!$K14,AM$6&lt;='Rent Roll'!$L14),AND(AM$6&gt;'Rent Roll'!$M28,AM$6&lt;='Rent Roll'!$N28)),
IF('Rent Roll'!$S14='Data Validation'!$D$2,-SUMIF('Monthly Cash Flow'!$F$2:$EG$2,'Commercial Lease'!AM$3,'Monthly Cash Flow'!$F$37:$EG$37)*'Rent Roll'!$T14,
IF('Rent Roll'!$S14='Data Validation'!$D$3,('Rent Roll'!$D14*'Rent Roll'!#REF!)+(MAX(-SUMIF($C$96:$C$98,'Data Validation'!$M$2,'Commercial Lease'!AM$96:AM$98)-'Rent Roll'!$V14,0)*'Rent Roll'!$T14),
IF('Rent Roll'!$S14='Data Validation'!$D$4,'Rent Roll'!$D14*'Rent Roll'!#REF!,
('Rent Roll'!$D14*'Rent Roll'!#REF!)+(SUM((MAX(--SUMIF($D$96:$D$98,'Data Validation'!$M$2,'Commercial Lease'!AM$96:AM$98)-'Rent Roll'!$V14,0)),
(MAX(-SUMIF('Monthly Cash Flow'!$F$2:$EG$2,'Commercial Lease'!AM$3,'Monthly Cash Flow'!$F$25:$EG$25)-'Rent Roll'!#REF!,0)),
(MAX(-SUMIF('Monthly Cash Flow'!$F$2:$EG$2,'Commercial Lease'!AM$3,'Monthly Cash Flow'!$F$26:$EG$36)-'Rent Roll'!#REF!,0)))*'Rent Roll'!$T14)))),"-"),"-")</f>
        <v>-</v>
      </c>
      <c r="AN48" s="227" t="str">
        <f>IF('Commercial Lease'!AN$4='Rent Roll'!$U14,
IF(OR(AND(AN$6&gt;'Rent Roll'!$K14,AN$6&lt;='Rent Roll'!$L14),AND(AN$6&gt;'Rent Roll'!$M28,AN$6&lt;='Rent Roll'!$N28)),
IF('Rent Roll'!$S14='Data Validation'!$D$2,-SUMIF('Monthly Cash Flow'!$F$2:$EG$2,'Commercial Lease'!AN$3,'Monthly Cash Flow'!$F$37:$EG$37)*'Rent Roll'!$T14,
IF('Rent Roll'!$S14='Data Validation'!$D$3,('Rent Roll'!$D14*'Rent Roll'!#REF!)+(MAX(-SUMIF($C$96:$C$98,'Data Validation'!$M$2,'Commercial Lease'!AN$96:AN$98)-'Rent Roll'!$V14,0)*'Rent Roll'!$T14),
IF('Rent Roll'!$S14='Data Validation'!$D$4,'Rent Roll'!$D14*'Rent Roll'!#REF!,
('Rent Roll'!$D14*'Rent Roll'!#REF!)+(SUM((MAX(--SUMIF($D$96:$D$98,'Data Validation'!$M$2,'Commercial Lease'!AN$96:AN$98)-'Rent Roll'!$V14,0)),
(MAX(-SUMIF('Monthly Cash Flow'!$F$2:$EG$2,'Commercial Lease'!AN$3,'Monthly Cash Flow'!$F$25:$EG$25)-'Rent Roll'!#REF!,0)),
(MAX(-SUMIF('Monthly Cash Flow'!$F$2:$EG$2,'Commercial Lease'!AN$3,'Monthly Cash Flow'!$F$26:$EG$36)-'Rent Roll'!#REF!,0)))*'Rent Roll'!$T14)))),"-"),"-")</f>
        <v>-</v>
      </c>
      <c r="AO48" s="227" t="str">
        <f>IF('Commercial Lease'!AO$4='Rent Roll'!$U14,
IF(OR(AND(AO$6&gt;'Rent Roll'!$K14,AO$6&lt;='Rent Roll'!$L14),AND(AO$6&gt;'Rent Roll'!$M28,AO$6&lt;='Rent Roll'!$N28)),
IF('Rent Roll'!$S14='Data Validation'!$D$2,-SUMIF('Monthly Cash Flow'!$F$2:$EG$2,'Commercial Lease'!AO$3,'Monthly Cash Flow'!$F$37:$EG$37)*'Rent Roll'!$T14,
IF('Rent Roll'!$S14='Data Validation'!$D$3,('Rent Roll'!$D14*'Rent Roll'!#REF!)+(MAX(-SUMIF($C$96:$C$98,'Data Validation'!$M$2,'Commercial Lease'!AO$96:AO$98)-'Rent Roll'!$V14,0)*'Rent Roll'!$T14),
IF('Rent Roll'!$S14='Data Validation'!$D$4,'Rent Roll'!$D14*'Rent Roll'!#REF!,
('Rent Roll'!$D14*'Rent Roll'!#REF!)+(SUM((MAX(--SUMIF($D$96:$D$98,'Data Validation'!$M$2,'Commercial Lease'!AO$96:AO$98)-'Rent Roll'!$V14,0)),
(MAX(-SUMIF('Monthly Cash Flow'!$F$2:$EG$2,'Commercial Lease'!AO$3,'Monthly Cash Flow'!$F$25:$EG$25)-'Rent Roll'!#REF!,0)),
(MAX(-SUMIF('Monthly Cash Flow'!$F$2:$EG$2,'Commercial Lease'!AO$3,'Monthly Cash Flow'!$F$26:$EG$36)-'Rent Roll'!#REF!,0)))*'Rent Roll'!$T14)))),"-"),"-")</f>
        <v>-</v>
      </c>
      <c r="AP48" s="227" t="str">
        <f>IF('Commercial Lease'!AP$4='Rent Roll'!$U14,
IF(OR(AND(AP$6&gt;'Rent Roll'!$K14,AP$6&lt;='Rent Roll'!$L14),AND(AP$6&gt;'Rent Roll'!$M28,AP$6&lt;='Rent Roll'!$N28)),
IF('Rent Roll'!$S14='Data Validation'!$D$2,-SUMIF('Monthly Cash Flow'!$F$2:$EG$2,'Commercial Lease'!AP$3,'Monthly Cash Flow'!$F$37:$EG$37)*'Rent Roll'!$T14,
IF('Rent Roll'!$S14='Data Validation'!$D$3,('Rent Roll'!$D14*'Rent Roll'!#REF!)+(MAX(-SUMIF($C$96:$C$98,'Data Validation'!$M$2,'Commercial Lease'!AP$96:AP$98)-'Rent Roll'!$V14,0)*'Rent Roll'!$T14),
IF('Rent Roll'!$S14='Data Validation'!$D$4,'Rent Roll'!$D14*'Rent Roll'!#REF!,
('Rent Roll'!$D14*'Rent Roll'!#REF!)+(SUM((MAX(--SUMIF($D$96:$D$98,'Data Validation'!$M$2,'Commercial Lease'!AP$96:AP$98)-'Rent Roll'!$V14,0)),
(MAX(-SUMIF('Monthly Cash Flow'!$F$2:$EG$2,'Commercial Lease'!AP$3,'Monthly Cash Flow'!$F$25:$EG$25)-'Rent Roll'!#REF!,0)),
(MAX(-SUMIF('Monthly Cash Flow'!$F$2:$EG$2,'Commercial Lease'!AP$3,'Monthly Cash Flow'!$F$26:$EG$36)-'Rent Roll'!#REF!,0)))*'Rent Roll'!$T14)))),"-"),"-")</f>
        <v>-</v>
      </c>
      <c r="AQ48" s="227" t="str">
        <f>IF('Commercial Lease'!AQ$4='Rent Roll'!$U14,
IF(OR(AND(AQ$6&gt;'Rent Roll'!$K14,AQ$6&lt;='Rent Roll'!$L14),AND(AQ$6&gt;'Rent Roll'!$M28,AQ$6&lt;='Rent Roll'!$N28)),
IF('Rent Roll'!$S14='Data Validation'!$D$2,-SUMIF('Monthly Cash Flow'!$F$2:$EG$2,'Commercial Lease'!AQ$3,'Monthly Cash Flow'!$F$37:$EG$37)*'Rent Roll'!$T14,
IF('Rent Roll'!$S14='Data Validation'!$D$3,('Rent Roll'!$D14*'Rent Roll'!#REF!)+(MAX(-SUMIF($C$96:$C$98,'Data Validation'!$M$2,'Commercial Lease'!AQ$96:AQ$98)-'Rent Roll'!$V14,0)*'Rent Roll'!$T14),
IF('Rent Roll'!$S14='Data Validation'!$D$4,'Rent Roll'!$D14*'Rent Roll'!#REF!,
('Rent Roll'!$D14*'Rent Roll'!#REF!)+(SUM((MAX(--SUMIF($D$96:$D$98,'Data Validation'!$M$2,'Commercial Lease'!AQ$96:AQ$98)-'Rent Roll'!$V14,0)),
(MAX(-SUMIF('Monthly Cash Flow'!$F$2:$EG$2,'Commercial Lease'!AQ$3,'Monthly Cash Flow'!$F$25:$EG$25)-'Rent Roll'!#REF!,0)),
(MAX(-SUMIF('Monthly Cash Flow'!$F$2:$EG$2,'Commercial Lease'!AQ$3,'Monthly Cash Flow'!$F$26:$EG$36)-'Rent Roll'!#REF!,0)))*'Rent Roll'!$T14)))),"-"),"-")</f>
        <v>-</v>
      </c>
      <c r="AR48" s="227" t="str">
        <f>IF('Commercial Lease'!AR$4='Rent Roll'!$U14,
IF(OR(AND(AR$6&gt;'Rent Roll'!$K14,AR$6&lt;='Rent Roll'!$L14),AND(AR$6&gt;'Rent Roll'!$M28,AR$6&lt;='Rent Roll'!$N28)),
IF('Rent Roll'!$S14='Data Validation'!$D$2,-SUMIF('Monthly Cash Flow'!$F$2:$EG$2,'Commercial Lease'!AR$3,'Monthly Cash Flow'!$F$37:$EG$37)*'Rent Roll'!$T14,
IF('Rent Roll'!$S14='Data Validation'!$D$3,('Rent Roll'!$D14*'Rent Roll'!#REF!)+(MAX(-SUMIF($C$96:$C$98,'Data Validation'!$M$2,'Commercial Lease'!AR$96:AR$98)-'Rent Roll'!$V14,0)*'Rent Roll'!$T14),
IF('Rent Roll'!$S14='Data Validation'!$D$4,'Rent Roll'!$D14*'Rent Roll'!#REF!,
('Rent Roll'!$D14*'Rent Roll'!#REF!)+(SUM((MAX(--SUMIF($D$96:$D$98,'Data Validation'!$M$2,'Commercial Lease'!AR$96:AR$98)-'Rent Roll'!$V14,0)),
(MAX(-SUMIF('Monthly Cash Flow'!$F$2:$EG$2,'Commercial Lease'!AR$3,'Monthly Cash Flow'!$F$25:$EG$25)-'Rent Roll'!#REF!,0)),
(MAX(-SUMIF('Monthly Cash Flow'!$F$2:$EG$2,'Commercial Lease'!AR$3,'Monthly Cash Flow'!$F$26:$EG$36)-'Rent Roll'!#REF!,0)))*'Rent Roll'!$T14)))),"-"),"-")</f>
        <v>-</v>
      </c>
      <c r="AS48" s="227" t="str">
        <f>IF('Commercial Lease'!AS$4='Rent Roll'!$U14,
IF(OR(AND(AS$6&gt;'Rent Roll'!$K14,AS$6&lt;='Rent Roll'!$L14),AND(AS$6&gt;'Rent Roll'!$M28,AS$6&lt;='Rent Roll'!$N28)),
IF('Rent Roll'!$S14='Data Validation'!$D$2,-SUMIF('Monthly Cash Flow'!$F$2:$EG$2,'Commercial Lease'!AS$3,'Monthly Cash Flow'!$F$37:$EG$37)*'Rent Roll'!$T14,
IF('Rent Roll'!$S14='Data Validation'!$D$3,('Rent Roll'!$D14*'Rent Roll'!#REF!)+(MAX(-SUMIF($C$96:$C$98,'Data Validation'!$M$2,'Commercial Lease'!AS$96:AS$98)-'Rent Roll'!$V14,0)*'Rent Roll'!$T14),
IF('Rent Roll'!$S14='Data Validation'!$D$4,'Rent Roll'!$D14*'Rent Roll'!#REF!,
('Rent Roll'!$D14*'Rent Roll'!#REF!)+(SUM((MAX(--SUMIF($D$96:$D$98,'Data Validation'!$M$2,'Commercial Lease'!AS$96:AS$98)-'Rent Roll'!$V14,0)),
(MAX(-SUMIF('Monthly Cash Flow'!$F$2:$EG$2,'Commercial Lease'!AS$3,'Monthly Cash Flow'!$F$25:$EG$25)-'Rent Roll'!#REF!,0)),
(MAX(-SUMIF('Monthly Cash Flow'!$F$2:$EG$2,'Commercial Lease'!AS$3,'Monthly Cash Flow'!$F$26:$EG$36)-'Rent Roll'!#REF!,0)))*'Rent Roll'!$T14)))),"-"),"-")</f>
        <v>-</v>
      </c>
      <c r="AT48" s="227" t="str">
        <f>IF('Commercial Lease'!AT$4='Rent Roll'!$U14,
IF(OR(AND(AT$6&gt;'Rent Roll'!$K14,AT$6&lt;='Rent Roll'!$L14),AND(AT$6&gt;'Rent Roll'!$M28,AT$6&lt;='Rent Roll'!$N28)),
IF('Rent Roll'!$S14='Data Validation'!$D$2,-SUMIF('Monthly Cash Flow'!$F$2:$EG$2,'Commercial Lease'!AT$3,'Monthly Cash Flow'!$F$37:$EG$37)*'Rent Roll'!$T14,
IF('Rent Roll'!$S14='Data Validation'!$D$3,('Rent Roll'!$D14*'Rent Roll'!#REF!)+(MAX(-SUMIF($C$96:$C$98,'Data Validation'!$M$2,'Commercial Lease'!AT$96:AT$98)-'Rent Roll'!$V14,0)*'Rent Roll'!$T14),
IF('Rent Roll'!$S14='Data Validation'!$D$4,'Rent Roll'!$D14*'Rent Roll'!#REF!,
('Rent Roll'!$D14*'Rent Roll'!#REF!)+(SUM((MAX(--SUMIF($D$96:$D$98,'Data Validation'!$M$2,'Commercial Lease'!AT$96:AT$98)-'Rent Roll'!$V14,0)),
(MAX(-SUMIF('Monthly Cash Flow'!$F$2:$EG$2,'Commercial Lease'!AT$3,'Monthly Cash Flow'!$F$25:$EG$25)-'Rent Roll'!#REF!,0)),
(MAX(-SUMIF('Monthly Cash Flow'!$F$2:$EG$2,'Commercial Lease'!AT$3,'Monthly Cash Flow'!$F$26:$EG$36)-'Rent Roll'!#REF!,0)))*'Rent Roll'!$T14)))),"-"),"-")</f>
        <v>-</v>
      </c>
      <c r="AU48" s="227" t="str">
        <f>IF('Commercial Lease'!AU$4='Rent Roll'!$U14,
IF(OR(AND(AU$6&gt;'Rent Roll'!$K14,AU$6&lt;='Rent Roll'!$L14),AND(AU$6&gt;'Rent Roll'!$M28,AU$6&lt;='Rent Roll'!$N28)),
IF('Rent Roll'!$S14='Data Validation'!$D$2,-SUMIF('Monthly Cash Flow'!$F$2:$EG$2,'Commercial Lease'!AU$3,'Monthly Cash Flow'!$F$37:$EG$37)*'Rent Roll'!$T14,
IF('Rent Roll'!$S14='Data Validation'!$D$3,('Rent Roll'!$D14*'Rent Roll'!#REF!)+(MAX(-SUMIF($C$96:$C$98,'Data Validation'!$M$2,'Commercial Lease'!AU$96:AU$98)-'Rent Roll'!$V14,0)*'Rent Roll'!$T14),
IF('Rent Roll'!$S14='Data Validation'!$D$4,'Rent Roll'!$D14*'Rent Roll'!#REF!,
('Rent Roll'!$D14*'Rent Roll'!#REF!)+(SUM((MAX(--SUMIF($D$96:$D$98,'Data Validation'!$M$2,'Commercial Lease'!AU$96:AU$98)-'Rent Roll'!$V14,0)),
(MAX(-SUMIF('Monthly Cash Flow'!$F$2:$EG$2,'Commercial Lease'!AU$3,'Monthly Cash Flow'!$F$25:$EG$25)-'Rent Roll'!#REF!,0)),
(MAX(-SUMIF('Monthly Cash Flow'!$F$2:$EG$2,'Commercial Lease'!AU$3,'Monthly Cash Flow'!$F$26:$EG$36)-'Rent Roll'!#REF!,0)))*'Rent Roll'!$T14)))),"-"),"-")</f>
        <v>-</v>
      </c>
      <c r="AV48" s="227" t="str">
        <f>IF('Commercial Lease'!AV$4='Rent Roll'!$U14,
IF(OR(AND(AV$6&gt;'Rent Roll'!$K14,AV$6&lt;='Rent Roll'!$L14),AND(AV$6&gt;'Rent Roll'!$M28,AV$6&lt;='Rent Roll'!$N28)),
IF('Rent Roll'!$S14='Data Validation'!$D$2,-SUMIF('Monthly Cash Flow'!$F$2:$EG$2,'Commercial Lease'!AV$3,'Monthly Cash Flow'!$F$37:$EG$37)*'Rent Roll'!$T14,
IF('Rent Roll'!$S14='Data Validation'!$D$3,('Rent Roll'!$D14*'Rent Roll'!#REF!)+(MAX(-SUMIF($C$96:$C$98,'Data Validation'!$M$2,'Commercial Lease'!AV$96:AV$98)-'Rent Roll'!$V14,0)*'Rent Roll'!$T14),
IF('Rent Roll'!$S14='Data Validation'!$D$4,'Rent Roll'!$D14*'Rent Roll'!#REF!,
('Rent Roll'!$D14*'Rent Roll'!#REF!)+(SUM((MAX(--SUMIF($D$96:$D$98,'Data Validation'!$M$2,'Commercial Lease'!AV$96:AV$98)-'Rent Roll'!$V14,0)),
(MAX(-SUMIF('Monthly Cash Flow'!$F$2:$EG$2,'Commercial Lease'!AV$3,'Monthly Cash Flow'!$F$25:$EG$25)-'Rent Roll'!#REF!,0)),
(MAX(-SUMIF('Monthly Cash Flow'!$F$2:$EG$2,'Commercial Lease'!AV$3,'Monthly Cash Flow'!$F$26:$EG$36)-'Rent Roll'!#REF!,0)))*'Rent Roll'!$T14)))),"-"),"-")</f>
        <v>-</v>
      </c>
      <c r="AW48" s="227" t="str">
        <f>IF('Commercial Lease'!AW$4='Rent Roll'!$U14,
IF(OR(AND(AW$6&gt;'Rent Roll'!$K14,AW$6&lt;='Rent Roll'!$L14),AND(AW$6&gt;'Rent Roll'!$M28,AW$6&lt;='Rent Roll'!$N28)),
IF('Rent Roll'!$S14='Data Validation'!$D$2,-SUMIF('Monthly Cash Flow'!$F$2:$EG$2,'Commercial Lease'!AW$3,'Monthly Cash Flow'!$F$37:$EG$37)*'Rent Roll'!$T14,
IF('Rent Roll'!$S14='Data Validation'!$D$3,('Rent Roll'!$D14*'Rent Roll'!#REF!)+(MAX(-SUMIF($C$96:$C$98,'Data Validation'!$M$2,'Commercial Lease'!AW$96:AW$98)-'Rent Roll'!$V14,0)*'Rent Roll'!$T14),
IF('Rent Roll'!$S14='Data Validation'!$D$4,'Rent Roll'!$D14*'Rent Roll'!#REF!,
('Rent Roll'!$D14*'Rent Roll'!#REF!)+(SUM((MAX(--SUMIF($D$96:$D$98,'Data Validation'!$M$2,'Commercial Lease'!AW$96:AW$98)-'Rent Roll'!$V14,0)),
(MAX(-SUMIF('Monthly Cash Flow'!$F$2:$EG$2,'Commercial Lease'!AW$3,'Monthly Cash Flow'!$F$25:$EG$25)-'Rent Roll'!#REF!,0)),
(MAX(-SUMIF('Monthly Cash Flow'!$F$2:$EG$2,'Commercial Lease'!AW$3,'Monthly Cash Flow'!$F$26:$EG$36)-'Rent Roll'!#REF!,0)))*'Rent Roll'!$T14)))),"-"),"-")</f>
        <v>-</v>
      </c>
      <c r="AX48" s="227" t="str">
        <f>IF('Commercial Lease'!AX$4='Rent Roll'!$U14,
IF(OR(AND(AX$6&gt;'Rent Roll'!$K14,AX$6&lt;='Rent Roll'!$L14),AND(AX$6&gt;'Rent Roll'!$M28,AX$6&lt;='Rent Roll'!$N28)),
IF('Rent Roll'!$S14='Data Validation'!$D$2,-SUMIF('Monthly Cash Flow'!$F$2:$EG$2,'Commercial Lease'!AX$3,'Monthly Cash Flow'!$F$37:$EG$37)*'Rent Roll'!$T14,
IF('Rent Roll'!$S14='Data Validation'!$D$3,('Rent Roll'!$D14*'Rent Roll'!#REF!)+(MAX(-SUMIF($C$96:$C$98,'Data Validation'!$M$2,'Commercial Lease'!AX$96:AX$98)-'Rent Roll'!$V14,0)*'Rent Roll'!$T14),
IF('Rent Roll'!$S14='Data Validation'!$D$4,'Rent Roll'!$D14*'Rent Roll'!#REF!,
('Rent Roll'!$D14*'Rent Roll'!#REF!)+(SUM((MAX(--SUMIF($D$96:$D$98,'Data Validation'!$M$2,'Commercial Lease'!AX$96:AX$98)-'Rent Roll'!$V14,0)),
(MAX(-SUMIF('Monthly Cash Flow'!$F$2:$EG$2,'Commercial Lease'!AX$3,'Monthly Cash Flow'!$F$25:$EG$25)-'Rent Roll'!#REF!,0)),
(MAX(-SUMIF('Monthly Cash Flow'!$F$2:$EG$2,'Commercial Lease'!AX$3,'Monthly Cash Flow'!$F$26:$EG$36)-'Rent Roll'!#REF!,0)))*'Rent Roll'!$T14)))),"-"),"-")</f>
        <v>-</v>
      </c>
      <c r="AY48" s="227" t="str">
        <f>IF('Commercial Lease'!AY$4='Rent Roll'!$U14,
IF(OR(AND(AY$6&gt;'Rent Roll'!$K14,AY$6&lt;='Rent Roll'!$L14),AND(AY$6&gt;'Rent Roll'!$M28,AY$6&lt;='Rent Roll'!$N28)),
IF('Rent Roll'!$S14='Data Validation'!$D$2,-SUMIF('Monthly Cash Flow'!$F$2:$EG$2,'Commercial Lease'!AY$3,'Monthly Cash Flow'!$F$37:$EG$37)*'Rent Roll'!$T14,
IF('Rent Roll'!$S14='Data Validation'!$D$3,('Rent Roll'!$D14*'Rent Roll'!#REF!)+(MAX(-SUMIF($C$96:$C$98,'Data Validation'!$M$2,'Commercial Lease'!AY$96:AY$98)-'Rent Roll'!$V14,0)*'Rent Roll'!$T14),
IF('Rent Roll'!$S14='Data Validation'!$D$4,'Rent Roll'!$D14*'Rent Roll'!#REF!,
('Rent Roll'!$D14*'Rent Roll'!#REF!)+(SUM((MAX(--SUMIF($D$96:$D$98,'Data Validation'!$M$2,'Commercial Lease'!AY$96:AY$98)-'Rent Roll'!$V14,0)),
(MAX(-SUMIF('Monthly Cash Flow'!$F$2:$EG$2,'Commercial Lease'!AY$3,'Monthly Cash Flow'!$F$25:$EG$25)-'Rent Roll'!#REF!,0)),
(MAX(-SUMIF('Monthly Cash Flow'!$F$2:$EG$2,'Commercial Lease'!AY$3,'Monthly Cash Flow'!$F$26:$EG$36)-'Rent Roll'!#REF!,0)))*'Rent Roll'!$T14)))),"-"),"-")</f>
        <v>-</v>
      </c>
      <c r="AZ48" s="227" t="str">
        <f>IF('Commercial Lease'!AZ$4='Rent Roll'!$U14,
IF(OR(AND(AZ$6&gt;'Rent Roll'!$K14,AZ$6&lt;='Rent Roll'!$L14),AND(AZ$6&gt;'Rent Roll'!$M28,AZ$6&lt;='Rent Roll'!$N28)),
IF('Rent Roll'!$S14='Data Validation'!$D$2,-SUMIF('Monthly Cash Flow'!$F$2:$EG$2,'Commercial Lease'!AZ$3,'Monthly Cash Flow'!$F$37:$EG$37)*'Rent Roll'!$T14,
IF('Rent Roll'!$S14='Data Validation'!$D$3,('Rent Roll'!$D14*'Rent Roll'!#REF!)+(MAX(-SUMIF($C$96:$C$98,'Data Validation'!$M$2,'Commercial Lease'!AZ$96:AZ$98)-'Rent Roll'!$V14,0)*'Rent Roll'!$T14),
IF('Rent Roll'!$S14='Data Validation'!$D$4,'Rent Roll'!$D14*'Rent Roll'!#REF!,
('Rent Roll'!$D14*'Rent Roll'!#REF!)+(SUM((MAX(--SUMIF($D$96:$D$98,'Data Validation'!$M$2,'Commercial Lease'!AZ$96:AZ$98)-'Rent Roll'!$V14,0)),
(MAX(-SUMIF('Monthly Cash Flow'!$F$2:$EG$2,'Commercial Lease'!AZ$3,'Monthly Cash Flow'!$F$25:$EG$25)-'Rent Roll'!#REF!,0)),
(MAX(-SUMIF('Monthly Cash Flow'!$F$2:$EG$2,'Commercial Lease'!AZ$3,'Monthly Cash Flow'!$F$26:$EG$36)-'Rent Roll'!#REF!,0)))*'Rent Roll'!$T14)))),"-"),"-")</f>
        <v>-</v>
      </c>
      <c r="BA48" s="227" t="str">
        <f>IF('Commercial Lease'!BA$4='Rent Roll'!$U14,
IF(OR(AND(BA$6&gt;'Rent Roll'!$K14,BA$6&lt;='Rent Roll'!$L14),AND(BA$6&gt;'Rent Roll'!$M28,BA$6&lt;='Rent Roll'!$N28)),
IF('Rent Roll'!$S14='Data Validation'!$D$2,-SUMIF('Monthly Cash Flow'!$F$2:$EG$2,'Commercial Lease'!BA$3,'Monthly Cash Flow'!$F$37:$EG$37)*'Rent Roll'!$T14,
IF('Rent Roll'!$S14='Data Validation'!$D$3,('Rent Roll'!$D14*'Rent Roll'!#REF!)+(MAX(-SUMIF($C$96:$C$98,'Data Validation'!$M$2,'Commercial Lease'!BA$96:BA$98)-'Rent Roll'!$V14,0)*'Rent Roll'!$T14),
IF('Rent Roll'!$S14='Data Validation'!$D$4,'Rent Roll'!$D14*'Rent Roll'!#REF!,
('Rent Roll'!$D14*'Rent Roll'!#REF!)+(SUM((MAX(--SUMIF($D$96:$D$98,'Data Validation'!$M$2,'Commercial Lease'!BA$96:BA$98)-'Rent Roll'!$V14,0)),
(MAX(-SUMIF('Monthly Cash Flow'!$F$2:$EG$2,'Commercial Lease'!BA$3,'Monthly Cash Flow'!$F$25:$EG$25)-'Rent Roll'!#REF!,0)),
(MAX(-SUMIF('Monthly Cash Flow'!$F$2:$EG$2,'Commercial Lease'!BA$3,'Monthly Cash Flow'!$F$26:$EG$36)-'Rent Roll'!#REF!,0)))*'Rent Roll'!$T14)))),"-"),"-")</f>
        <v>-</v>
      </c>
      <c r="BB48" s="227" t="str">
        <f>IF('Commercial Lease'!BB$4='Rent Roll'!$U14,
IF(OR(AND(BB$6&gt;'Rent Roll'!$K14,BB$6&lt;='Rent Roll'!$L14),AND(BB$6&gt;'Rent Roll'!$M28,BB$6&lt;='Rent Roll'!$N28)),
IF('Rent Roll'!$S14='Data Validation'!$D$2,-SUMIF('Monthly Cash Flow'!$F$2:$EG$2,'Commercial Lease'!BB$3,'Monthly Cash Flow'!$F$37:$EG$37)*'Rent Roll'!$T14,
IF('Rent Roll'!$S14='Data Validation'!$D$3,('Rent Roll'!$D14*'Rent Roll'!#REF!)+(MAX(-SUMIF($C$96:$C$98,'Data Validation'!$M$2,'Commercial Lease'!BB$96:BB$98)-'Rent Roll'!$V14,0)*'Rent Roll'!$T14),
IF('Rent Roll'!$S14='Data Validation'!$D$4,'Rent Roll'!$D14*'Rent Roll'!#REF!,
('Rent Roll'!$D14*'Rent Roll'!#REF!)+(SUM((MAX(--SUMIF($D$96:$D$98,'Data Validation'!$M$2,'Commercial Lease'!BB$96:BB$98)-'Rent Roll'!$V14,0)),
(MAX(-SUMIF('Monthly Cash Flow'!$F$2:$EG$2,'Commercial Lease'!BB$3,'Monthly Cash Flow'!$F$25:$EG$25)-'Rent Roll'!#REF!,0)),
(MAX(-SUMIF('Monthly Cash Flow'!$F$2:$EG$2,'Commercial Lease'!BB$3,'Monthly Cash Flow'!$F$26:$EG$36)-'Rent Roll'!#REF!,0)))*'Rent Roll'!$T14)))),"-"),"-")</f>
        <v>-</v>
      </c>
      <c r="BC48" s="227" t="str">
        <f>IF('Commercial Lease'!BC$4='Rent Roll'!$U14,
IF(OR(AND(BC$6&gt;'Rent Roll'!$K14,BC$6&lt;='Rent Roll'!$L14),AND(BC$6&gt;'Rent Roll'!$M28,BC$6&lt;='Rent Roll'!$N28)),
IF('Rent Roll'!$S14='Data Validation'!$D$2,-SUMIF('Monthly Cash Flow'!$F$2:$EG$2,'Commercial Lease'!BC$3,'Monthly Cash Flow'!$F$37:$EG$37)*'Rent Roll'!$T14,
IF('Rent Roll'!$S14='Data Validation'!$D$3,('Rent Roll'!$D14*'Rent Roll'!#REF!)+(MAX(-SUMIF($C$96:$C$98,'Data Validation'!$M$2,'Commercial Lease'!BC$96:BC$98)-'Rent Roll'!$V14,0)*'Rent Roll'!$T14),
IF('Rent Roll'!$S14='Data Validation'!$D$4,'Rent Roll'!$D14*'Rent Roll'!#REF!,
('Rent Roll'!$D14*'Rent Roll'!#REF!)+(SUM((MAX(--SUMIF($D$96:$D$98,'Data Validation'!$M$2,'Commercial Lease'!BC$96:BC$98)-'Rent Roll'!$V14,0)),
(MAX(-SUMIF('Monthly Cash Flow'!$F$2:$EG$2,'Commercial Lease'!BC$3,'Monthly Cash Flow'!$F$25:$EG$25)-'Rent Roll'!#REF!,0)),
(MAX(-SUMIF('Monthly Cash Flow'!$F$2:$EG$2,'Commercial Lease'!BC$3,'Monthly Cash Flow'!$F$26:$EG$36)-'Rent Roll'!#REF!,0)))*'Rent Roll'!$T14)))),"-"),"-")</f>
        <v>-</v>
      </c>
      <c r="BD48" s="227" t="str">
        <f>IF('Commercial Lease'!BD$4='Rent Roll'!$U14,
IF(OR(AND(BD$6&gt;'Rent Roll'!$K14,BD$6&lt;='Rent Roll'!$L14),AND(BD$6&gt;'Rent Roll'!$M28,BD$6&lt;='Rent Roll'!$N28)),
IF('Rent Roll'!$S14='Data Validation'!$D$2,-SUMIF('Monthly Cash Flow'!$F$2:$EG$2,'Commercial Lease'!BD$3,'Monthly Cash Flow'!$F$37:$EG$37)*'Rent Roll'!$T14,
IF('Rent Roll'!$S14='Data Validation'!$D$3,('Rent Roll'!$D14*'Rent Roll'!#REF!)+(MAX(-SUMIF($C$96:$C$98,'Data Validation'!$M$2,'Commercial Lease'!BD$96:BD$98)-'Rent Roll'!$V14,0)*'Rent Roll'!$T14),
IF('Rent Roll'!$S14='Data Validation'!$D$4,'Rent Roll'!$D14*'Rent Roll'!#REF!,
('Rent Roll'!$D14*'Rent Roll'!#REF!)+(SUM((MAX(--SUMIF($D$96:$D$98,'Data Validation'!$M$2,'Commercial Lease'!BD$96:BD$98)-'Rent Roll'!$V14,0)),
(MAX(-SUMIF('Monthly Cash Flow'!$F$2:$EG$2,'Commercial Lease'!BD$3,'Monthly Cash Flow'!$F$25:$EG$25)-'Rent Roll'!#REF!,0)),
(MAX(-SUMIF('Monthly Cash Flow'!$F$2:$EG$2,'Commercial Lease'!BD$3,'Monthly Cash Flow'!$F$26:$EG$36)-'Rent Roll'!#REF!,0)))*'Rent Roll'!$T14)))),"-"),"-")</f>
        <v>-</v>
      </c>
      <c r="BE48" s="227" t="str">
        <f>IF('Commercial Lease'!BE$4='Rent Roll'!$U14,
IF(OR(AND(BE$6&gt;'Rent Roll'!$K14,BE$6&lt;='Rent Roll'!$L14),AND(BE$6&gt;'Rent Roll'!$M28,BE$6&lt;='Rent Roll'!$N28)),
IF('Rent Roll'!$S14='Data Validation'!$D$2,-SUMIF('Monthly Cash Flow'!$F$2:$EG$2,'Commercial Lease'!BE$3,'Monthly Cash Flow'!$F$37:$EG$37)*'Rent Roll'!$T14,
IF('Rent Roll'!$S14='Data Validation'!$D$3,('Rent Roll'!$D14*'Rent Roll'!#REF!)+(MAX(-SUMIF($C$96:$C$98,'Data Validation'!$M$2,'Commercial Lease'!BE$96:BE$98)-'Rent Roll'!$V14,0)*'Rent Roll'!$T14),
IF('Rent Roll'!$S14='Data Validation'!$D$4,'Rent Roll'!$D14*'Rent Roll'!#REF!,
('Rent Roll'!$D14*'Rent Roll'!#REF!)+(SUM((MAX(--SUMIF($D$96:$D$98,'Data Validation'!$M$2,'Commercial Lease'!BE$96:BE$98)-'Rent Roll'!$V14,0)),
(MAX(-SUMIF('Monthly Cash Flow'!$F$2:$EG$2,'Commercial Lease'!BE$3,'Monthly Cash Flow'!$F$25:$EG$25)-'Rent Roll'!#REF!,0)),
(MAX(-SUMIF('Monthly Cash Flow'!$F$2:$EG$2,'Commercial Lease'!BE$3,'Monthly Cash Flow'!$F$26:$EG$36)-'Rent Roll'!#REF!,0)))*'Rent Roll'!$T14)))),"-"),"-")</f>
        <v>-</v>
      </c>
      <c r="BF48" s="227" t="str">
        <f>IF('Commercial Lease'!BF$4='Rent Roll'!$U14,
IF(OR(AND(BF$6&gt;'Rent Roll'!$K14,BF$6&lt;='Rent Roll'!$L14),AND(BF$6&gt;'Rent Roll'!$M28,BF$6&lt;='Rent Roll'!$N28)),
IF('Rent Roll'!$S14='Data Validation'!$D$2,-SUMIF('Monthly Cash Flow'!$F$2:$EG$2,'Commercial Lease'!BF$3,'Monthly Cash Flow'!$F$37:$EG$37)*'Rent Roll'!$T14,
IF('Rent Roll'!$S14='Data Validation'!$D$3,('Rent Roll'!$D14*'Rent Roll'!#REF!)+(MAX(-SUMIF($C$96:$C$98,'Data Validation'!$M$2,'Commercial Lease'!BF$96:BF$98)-'Rent Roll'!$V14,0)*'Rent Roll'!$T14),
IF('Rent Roll'!$S14='Data Validation'!$D$4,'Rent Roll'!$D14*'Rent Roll'!#REF!,
('Rent Roll'!$D14*'Rent Roll'!#REF!)+(SUM((MAX(--SUMIF($D$96:$D$98,'Data Validation'!$M$2,'Commercial Lease'!BF$96:BF$98)-'Rent Roll'!$V14,0)),
(MAX(-SUMIF('Monthly Cash Flow'!$F$2:$EG$2,'Commercial Lease'!BF$3,'Monthly Cash Flow'!$F$25:$EG$25)-'Rent Roll'!#REF!,0)),
(MAX(-SUMIF('Monthly Cash Flow'!$F$2:$EG$2,'Commercial Lease'!BF$3,'Monthly Cash Flow'!$F$26:$EG$36)-'Rent Roll'!#REF!,0)))*'Rent Roll'!$T14)))),"-"),"-")</f>
        <v>-</v>
      </c>
      <c r="BG48" s="227" t="str">
        <f>IF('Commercial Lease'!BG$4='Rent Roll'!$U14,
IF(OR(AND(BG$6&gt;'Rent Roll'!$K14,BG$6&lt;='Rent Roll'!$L14),AND(BG$6&gt;'Rent Roll'!$M28,BG$6&lt;='Rent Roll'!$N28)),
IF('Rent Roll'!$S14='Data Validation'!$D$2,-SUMIF('Monthly Cash Flow'!$F$2:$EG$2,'Commercial Lease'!BG$3,'Monthly Cash Flow'!$F$37:$EG$37)*'Rent Roll'!$T14,
IF('Rent Roll'!$S14='Data Validation'!$D$3,('Rent Roll'!$D14*'Rent Roll'!#REF!)+(MAX(-SUMIF($C$96:$C$98,'Data Validation'!$M$2,'Commercial Lease'!BG$96:BG$98)-'Rent Roll'!$V14,0)*'Rent Roll'!$T14),
IF('Rent Roll'!$S14='Data Validation'!$D$4,'Rent Roll'!$D14*'Rent Roll'!#REF!,
('Rent Roll'!$D14*'Rent Roll'!#REF!)+(SUM((MAX(--SUMIF($D$96:$D$98,'Data Validation'!$M$2,'Commercial Lease'!BG$96:BG$98)-'Rent Roll'!$V14,0)),
(MAX(-SUMIF('Monthly Cash Flow'!$F$2:$EG$2,'Commercial Lease'!BG$3,'Monthly Cash Flow'!$F$25:$EG$25)-'Rent Roll'!#REF!,0)),
(MAX(-SUMIF('Monthly Cash Flow'!$F$2:$EG$2,'Commercial Lease'!BG$3,'Monthly Cash Flow'!$F$26:$EG$36)-'Rent Roll'!#REF!,0)))*'Rent Roll'!$T14)))),"-"),"-")</f>
        <v>-</v>
      </c>
      <c r="BH48" s="227" t="str">
        <f>IF('Commercial Lease'!BH$4='Rent Roll'!$U14,
IF(OR(AND(BH$6&gt;'Rent Roll'!$K14,BH$6&lt;='Rent Roll'!$L14),AND(BH$6&gt;'Rent Roll'!$M28,BH$6&lt;='Rent Roll'!$N28)),
IF('Rent Roll'!$S14='Data Validation'!$D$2,-SUMIF('Monthly Cash Flow'!$F$2:$EG$2,'Commercial Lease'!BH$3,'Monthly Cash Flow'!$F$37:$EG$37)*'Rent Roll'!$T14,
IF('Rent Roll'!$S14='Data Validation'!$D$3,('Rent Roll'!$D14*'Rent Roll'!#REF!)+(MAX(-SUMIF($C$96:$C$98,'Data Validation'!$M$2,'Commercial Lease'!BH$96:BH$98)-'Rent Roll'!$V14,0)*'Rent Roll'!$T14),
IF('Rent Roll'!$S14='Data Validation'!$D$4,'Rent Roll'!$D14*'Rent Roll'!#REF!,
('Rent Roll'!$D14*'Rent Roll'!#REF!)+(SUM((MAX(--SUMIF($D$96:$D$98,'Data Validation'!$M$2,'Commercial Lease'!BH$96:BH$98)-'Rent Roll'!$V14,0)),
(MAX(-SUMIF('Monthly Cash Flow'!$F$2:$EG$2,'Commercial Lease'!BH$3,'Monthly Cash Flow'!$F$25:$EG$25)-'Rent Roll'!#REF!,0)),
(MAX(-SUMIF('Monthly Cash Flow'!$F$2:$EG$2,'Commercial Lease'!BH$3,'Monthly Cash Flow'!$F$26:$EG$36)-'Rent Roll'!#REF!,0)))*'Rent Roll'!$T14)))),"-"),"-")</f>
        <v>-</v>
      </c>
      <c r="BI48" s="227" t="str">
        <f>IF('Commercial Lease'!BI$4='Rent Roll'!$U14,
IF(OR(AND(BI$6&gt;'Rent Roll'!$K14,BI$6&lt;='Rent Roll'!$L14),AND(BI$6&gt;'Rent Roll'!$M28,BI$6&lt;='Rent Roll'!$N28)),
IF('Rent Roll'!$S14='Data Validation'!$D$2,-SUMIF('Monthly Cash Flow'!$F$2:$EG$2,'Commercial Lease'!BI$3,'Monthly Cash Flow'!$F$37:$EG$37)*'Rent Roll'!$T14,
IF('Rent Roll'!$S14='Data Validation'!$D$3,('Rent Roll'!$D14*'Rent Roll'!#REF!)+(MAX(-SUMIF($C$96:$C$98,'Data Validation'!$M$2,'Commercial Lease'!BI$96:BI$98)-'Rent Roll'!$V14,0)*'Rent Roll'!$T14),
IF('Rent Roll'!$S14='Data Validation'!$D$4,'Rent Roll'!$D14*'Rent Roll'!#REF!,
('Rent Roll'!$D14*'Rent Roll'!#REF!)+(SUM((MAX(--SUMIF($D$96:$D$98,'Data Validation'!$M$2,'Commercial Lease'!BI$96:BI$98)-'Rent Roll'!$V14,0)),
(MAX(-SUMIF('Monthly Cash Flow'!$F$2:$EG$2,'Commercial Lease'!BI$3,'Monthly Cash Flow'!$F$25:$EG$25)-'Rent Roll'!#REF!,0)),
(MAX(-SUMIF('Monthly Cash Flow'!$F$2:$EG$2,'Commercial Lease'!BI$3,'Monthly Cash Flow'!$F$26:$EG$36)-'Rent Roll'!#REF!,0)))*'Rent Roll'!$T14)))),"-"),"-")</f>
        <v>-</v>
      </c>
      <c r="BJ48" s="227" t="str">
        <f>IF('Commercial Lease'!BJ$4='Rent Roll'!$U14,
IF(OR(AND(BJ$6&gt;'Rent Roll'!$K14,BJ$6&lt;='Rent Roll'!$L14),AND(BJ$6&gt;'Rent Roll'!$M28,BJ$6&lt;='Rent Roll'!$N28)),
IF('Rent Roll'!$S14='Data Validation'!$D$2,-SUMIF('Monthly Cash Flow'!$F$2:$EG$2,'Commercial Lease'!BJ$3,'Monthly Cash Flow'!$F$37:$EG$37)*'Rent Roll'!$T14,
IF('Rent Roll'!$S14='Data Validation'!$D$3,('Rent Roll'!$D14*'Rent Roll'!#REF!)+(MAX(-SUMIF($C$96:$C$98,'Data Validation'!$M$2,'Commercial Lease'!BJ$96:BJ$98)-'Rent Roll'!$V14,0)*'Rent Roll'!$T14),
IF('Rent Roll'!$S14='Data Validation'!$D$4,'Rent Roll'!$D14*'Rent Roll'!#REF!,
('Rent Roll'!$D14*'Rent Roll'!#REF!)+(SUM((MAX(--SUMIF($D$96:$D$98,'Data Validation'!$M$2,'Commercial Lease'!BJ$96:BJ$98)-'Rent Roll'!$V14,0)),
(MAX(-SUMIF('Monthly Cash Flow'!$F$2:$EG$2,'Commercial Lease'!BJ$3,'Monthly Cash Flow'!$F$25:$EG$25)-'Rent Roll'!#REF!,0)),
(MAX(-SUMIF('Monthly Cash Flow'!$F$2:$EG$2,'Commercial Lease'!BJ$3,'Monthly Cash Flow'!$F$26:$EG$36)-'Rent Roll'!#REF!,0)))*'Rent Roll'!$T14)))),"-"),"-")</f>
        <v>-</v>
      </c>
      <c r="BK48" s="227" t="str">
        <f>IF('Commercial Lease'!BK$4='Rent Roll'!$U14,
IF(OR(AND(BK$6&gt;'Rent Roll'!$K14,BK$6&lt;='Rent Roll'!$L14),AND(BK$6&gt;'Rent Roll'!$M28,BK$6&lt;='Rent Roll'!$N28)),
IF('Rent Roll'!$S14='Data Validation'!$D$2,-SUMIF('Monthly Cash Flow'!$F$2:$EG$2,'Commercial Lease'!BK$3,'Monthly Cash Flow'!$F$37:$EG$37)*'Rent Roll'!$T14,
IF('Rent Roll'!$S14='Data Validation'!$D$3,('Rent Roll'!$D14*'Rent Roll'!#REF!)+(MAX(-SUMIF($C$96:$C$98,'Data Validation'!$M$2,'Commercial Lease'!BK$96:BK$98)-'Rent Roll'!$V14,0)*'Rent Roll'!$T14),
IF('Rent Roll'!$S14='Data Validation'!$D$4,'Rent Roll'!$D14*'Rent Roll'!#REF!,
('Rent Roll'!$D14*'Rent Roll'!#REF!)+(SUM((MAX(--SUMIF($D$96:$D$98,'Data Validation'!$M$2,'Commercial Lease'!BK$96:BK$98)-'Rent Roll'!$V14,0)),
(MAX(-SUMIF('Monthly Cash Flow'!$F$2:$EG$2,'Commercial Lease'!BK$3,'Monthly Cash Flow'!$F$25:$EG$25)-'Rent Roll'!#REF!,0)),
(MAX(-SUMIF('Monthly Cash Flow'!$F$2:$EG$2,'Commercial Lease'!BK$3,'Monthly Cash Flow'!$F$26:$EG$36)-'Rent Roll'!#REF!,0)))*'Rent Roll'!$T14)))),"-"),"-")</f>
        <v>-</v>
      </c>
      <c r="BL48" s="227" t="str">
        <f>IF('Commercial Lease'!BL$4='Rent Roll'!$U14,
IF(OR(AND(BL$6&gt;'Rent Roll'!$K14,BL$6&lt;='Rent Roll'!$L14),AND(BL$6&gt;'Rent Roll'!$M28,BL$6&lt;='Rent Roll'!$N28)),
IF('Rent Roll'!$S14='Data Validation'!$D$2,-SUMIF('Monthly Cash Flow'!$F$2:$EG$2,'Commercial Lease'!BL$3,'Monthly Cash Flow'!$F$37:$EG$37)*'Rent Roll'!$T14,
IF('Rent Roll'!$S14='Data Validation'!$D$3,('Rent Roll'!$D14*'Rent Roll'!#REF!)+(MAX(-SUMIF($C$96:$C$98,'Data Validation'!$M$2,'Commercial Lease'!BL$96:BL$98)-'Rent Roll'!$V14,0)*'Rent Roll'!$T14),
IF('Rent Roll'!$S14='Data Validation'!$D$4,'Rent Roll'!$D14*'Rent Roll'!#REF!,
('Rent Roll'!$D14*'Rent Roll'!#REF!)+(SUM((MAX(--SUMIF($D$96:$D$98,'Data Validation'!$M$2,'Commercial Lease'!BL$96:BL$98)-'Rent Roll'!$V14,0)),
(MAX(-SUMIF('Monthly Cash Flow'!$F$2:$EG$2,'Commercial Lease'!BL$3,'Monthly Cash Flow'!$F$25:$EG$25)-'Rent Roll'!#REF!,0)),
(MAX(-SUMIF('Monthly Cash Flow'!$F$2:$EG$2,'Commercial Lease'!BL$3,'Monthly Cash Flow'!$F$26:$EG$36)-'Rent Roll'!#REF!,0)))*'Rent Roll'!$T14)))),"-"),"-")</f>
        <v>-</v>
      </c>
      <c r="BM48" s="227" t="str">
        <f>IF('Commercial Lease'!BM$4='Rent Roll'!$U14,
IF(OR(AND(BM$6&gt;'Rent Roll'!$K14,BM$6&lt;='Rent Roll'!$L14),AND(BM$6&gt;'Rent Roll'!$M28,BM$6&lt;='Rent Roll'!$N28)),
IF('Rent Roll'!$S14='Data Validation'!$D$2,-SUMIF('Monthly Cash Flow'!$F$2:$EG$2,'Commercial Lease'!BM$3,'Monthly Cash Flow'!$F$37:$EG$37)*'Rent Roll'!$T14,
IF('Rent Roll'!$S14='Data Validation'!$D$3,('Rent Roll'!$D14*'Rent Roll'!#REF!)+(MAX(-SUMIF($C$96:$C$98,'Data Validation'!$M$2,'Commercial Lease'!BM$96:BM$98)-'Rent Roll'!$V14,0)*'Rent Roll'!$T14),
IF('Rent Roll'!$S14='Data Validation'!$D$4,'Rent Roll'!$D14*'Rent Roll'!#REF!,
('Rent Roll'!$D14*'Rent Roll'!#REF!)+(SUM((MAX(--SUMIF($D$96:$D$98,'Data Validation'!$M$2,'Commercial Lease'!BM$96:BM$98)-'Rent Roll'!$V14,0)),
(MAX(-SUMIF('Monthly Cash Flow'!$F$2:$EG$2,'Commercial Lease'!BM$3,'Monthly Cash Flow'!$F$25:$EG$25)-'Rent Roll'!#REF!,0)),
(MAX(-SUMIF('Monthly Cash Flow'!$F$2:$EG$2,'Commercial Lease'!BM$3,'Monthly Cash Flow'!$F$26:$EG$36)-'Rent Roll'!#REF!,0)))*'Rent Roll'!$T14)))),"-"),"-")</f>
        <v>-</v>
      </c>
      <c r="BN48" s="227" t="str">
        <f>IF('Commercial Lease'!BN$4='Rent Roll'!$U14,
IF(OR(AND(BN$6&gt;'Rent Roll'!$K14,BN$6&lt;='Rent Roll'!$L14),AND(BN$6&gt;'Rent Roll'!$M28,BN$6&lt;='Rent Roll'!$N28)),
IF('Rent Roll'!$S14='Data Validation'!$D$2,-SUMIF('Monthly Cash Flow'!$F$2:$EG$2,'Commercial Lease'!BN$3,'Monthly Cash Flow'!$F$37:$EG$37)*'Rent Roll'!$T14,
IF('Rent Roll'!$S14='Data Validation'!$D$3,('Rent Roll'!$D14*'Rent Roll'!#REF!)+(MAX(-SUMIF($C$96:$C$98,'Data Validation'!$M$2,'Commercial Lease'!BN$96:BN$98)-'Rent Roll'!$V14,0)*'Rent Roll'!$T14),
IF('Rent Roll'!$S14='Data Validation'!$D$4,'Rent Roll'!$D14*'Rent Roll'!#REF!,
('Rent Roll'!$D14*'Rent Roll'!#REF!)+(SUM((MAX(--SUMIF($D$96:$D$98,'Data Validation'!$M$2,'Commercial Lease'!BN$96:BN$98)-'Rent Roll'!$V14,0)),
(MAX(-SUMIF('Monthly Cash Flow'!$F$2:$EG$2,'Commercial Lease'!BN$3,'Monthly Cash Flow'!$F$25:$EG$25)-'Rent Roll'!#REF!,0)),
(MAX(-SUMIF('Monthly Cash Flow'!$F$2:$EG$2,'Commercial Lease'!BN$3,'Monthly Cash Flow'!$F$26:$EG$36)-'Rent Roll'!#REF!,0)))*'Rent Roll'!$T14)))),"-"),"-")</f>
        <v>-</v>
      </c>
      <c r="BO48" s="227" t="str">
        <f>IF('Commercial Lease'!BO$4='Rent Roll'!$U14,
IF(OR(AND(BO$6&gt;'Rent Roll'!$K14,BO$6&lt;='Rent Roll'!$L14),AND(BO$6&gt;'Rent Roll'!$M28,BO$6&lt;='Rent Roll'!$N28)),
IF('Rent Roll'!$S14='Data Validation'!$D$2,-SUMIF('Monthly Cash Flow'!$F$2:$EG$2,'Commercial Lease'!BO$3,'Monthly Cash Flow'!$F$37:$EG$37)*'Rent Roll'!$T14,
IF('Rent Roll'!$S14='Data Validation'!$D$3,('Rent Roll'!$D14*'Rent Roll'!#REF!)+(MAX(-SUMIF($C$96:$C$98,'Data Validation'!$M$2,'Commercial Lease'!BO$96:BO$98)-'Rent Roll'!$V14,0)*'Rent Roll'!$T14),
IF('Rent Roll'!$S14='Data Validation'!$D$4,'Rent Roll'!$D14*'Rent Roll'!#REF!,
('Rent Roll'!$D14*'Rent Roll'!#REF!)+(SUM((MAX(--SUMIF($D$96:$D$98,'Data Validation'!$M$2,'Commercial Lease'!BO$96:BO$98)-'Rent Roll'!$V14,0)),
(MAX(-SUMIF('Monthly Cash Flow'!$F$2:$EG$2,'Commercial Lease'!BO$3,'Monthly Cash Flow'!$F$25:$EG$25)-'Rent Roll'!#REF!,0)),
(MAX(-SUMIF('Monthly Cash Flow'!$F$2:$EG$2,'Commercial Lease'!BO$3,'Monthly Cash Flow'!$F$26:$EG$36)-'Rent Roll'!#REF!,0)))*'Rent Roll'!$T14)))),"-"),"-")</f>
        <v>-</v>
      </c>
      <c r="BP48" s="227" t="str">
        <f>IF('Commercial Lease'!BP$4='Rent Roll'!$U14,
IF(OR(AND(BP$6&gt;'Rent Roll'!$K14,BP$6&lt;='Rent Roll'!$L14),AND(BP$6&gt;'Rent Roll'!$M28,BP$6&lt;='Rent Roll'!$N28)),
IF('Rent Roll'!$S14='Data Validation'!$D$2,-SUMIF('Monthly Cash Flow'!$F$2:$EG$2,'Commercial Lease'!BP$3,'Monthly Cash Flow'!$F$37:$EG$37)*'Rent Roll'!$T14,
IF('Rent Roll'!$S14='Data Validation'!$D$3,('Rent Roll'!$D14*'Rent Roll'!#REF!)+(MAX(-SUMIF($C$96:$C$98,'Data Validation'!$M$2,'Commercial Lease'!BP$96:BP$98)-'Rent Roll'!$V14,0)*'Rent Roll'!$T14),
IF('Rent Roll'!$S14='Data Validation'!$D$4,'Rent Roll'!$D14*'Rent Roll'!#REF!,
('Rent Roll'!$D14*'Rent Roll'!#REF!)+(SUM((MAX(--SUMIF($D$96:$D$98,'Data Validation'!$M$2,'Commercial Lease'!BP$96:BP$98)-'Rent Roll'!$V14,0)),
(MAX(-SUMIF('Monthly Cash Flow'!$F$2:$EG$2,'Commercial Lease'!BP$3,'Monthly Cash Flow'!$F$25:$EG$25)-'Rent Roll'!#REF!,0)),
(MAX(-SUMIF('Monthly Cash Flow'!$F$2:$EG$2,'Commercial Lease'!BP$3,'Monthly Cash Flow'!$F$26:$EG$36)-'Rent Roll'!#REF!,0)))*'Rent Roll'!$T14)))),"-"),"-")</f>
        <v>-</v>
      </c>
      <c r="BQ48" s="227" t="str">
        <f>IF('Commercial Lease'!BQ$4='Rent Roll'!$U14,
IF(OR(AND(BQ$6&gt;'Rent Roll'!$K14,BQ$6&lt;='Rent Roll'!$L14),AND(BQ$6&gt;'Rent Roll'!$M28,BQ$6&lt;='Rent Roll'!$N28)),
IF('Rent Roll'!$S14='Data Validation'!$D$2,-SUMIF('Monthly Cash Flow'!$F$2:$EG$2,'Commercial Lease'!BQ$3,'Monthly Cash Flow'!$F$37:$EG$37)*'Rent Roll'!$T14,
IF('Rent Roll'!$S14='Data Validation'!$D$3,('Rent Roll'!$D14*'Rent Roll'!#REF!)+(MAX(-SUMIF($C$96:$C$98,'Data Validation'!$M$2,'Commercial Lease'!BQ$96:BQ$98)-'Rent Roll'!$V14,0)*'Rent Roll'!$T14),
IF('Rent Roll'!$S14='Data Validation'!$D$4,'Rent Roll'!$D14*'Rent Roll'!#REF!,
('Rent Roll'!$D14*'Rent Roll'!#REF!)+(SUM((MAX(--SUMIF($D$96:$D$98,'Data Validation'!$M$2,'Commercial Lease'!BQ$96:BQ$98)-'Rent Roll'!$V14,0)),
(MAX(-SUMIF('Monthly Cash Flow'!$F$2:$EG$2,'Commercial Lease'!BQ$3,'Monthly Cash Flow'!$F$25:$EG$25)-'Rent Roll'!#REF!,0)),
(MAX(-SUMIF('Monthly Cash Flow'!$F$2:$EG$2,'Commercial Lease'!BQ$3,'Monthly Cash Flow'!$F$26:$EG$36)-'Rent Roll'!#REF!,0)))*'Rent Roll'!$T14)))),"-"),"-")</f>
        <v>-</v>
      </c>
      <c r="BR48" s="227" t="str">
        <f>IF('Commercial Lease'!BR$4='Rent Roll'!$U14,
IF(OR(AND(BR$6&gt;'Rent Roll'!$K14,BR$6&lt;='Rent Roll'!$L14),AND(BR$6&gt;'Rent Roll'!$M28,BR$6&lt;='Rent Roll'!$N28)),
IF('Rent Roll'!$S14='Data Validation'!$D$2,-SUMIF('Monthly Cash Flow'!$F$2:$EG$2,'Commercial Lease'!BR$3,'Monthly Cash Flow'!$F$37:$EG$37)*'Rent Roll'!$T14,
IF('Rent Roll'!$S14='Data Validation'!$D$3,('Rent Roll'!$D14*'Rent Roll'!#REF!)+(MAX(-SUMIF($C$96:$C$98,'Data Validation'!$M$2,'Commercial Lease'!BR$96:BR$98)-'Rent Roll'!$V14,0)*'Rent Roll'!$T14),
IF('Rent Roll'!$S14='Data Validation'!$D$4,'Rent Roll'!$D14*'Rent Roll'!#REF!,
('Rent Roll'!$D14*'Rent Roll'!#REF!)+(SUM((MAX(--SUMIF($D$96:$D$98,'Data Validation'!$M$2,'Commercial Lease'!BR$96:BR$98)-'Rent Roll'!$V14,0)),
(MAX(-SUMIF('Monthly Cash Flow'!$F$2:$EG$2,'Commercial Lease'!BR$3,'Monthly Cash Flow'!$F$25:$EG$25)-'Rent Roll'!#REF!,0)),
(MAX(-SUMIF('Monthly Cash Flow'!$F$2:$EG$2,'Commercial Lease'!BR$3,'Monthly Cash Flow'!$F$26:$EG$36)-'Rent Roll'!#REF!,0)))*'Rent Roll'!$T14)))),"-"),"-")</f>
        <v>-</v>
      </c>
      <c r="BS48" s="227" t="str">
        <f>IF('Commercial Lease'!BS$4='Rent Roll'!$U14,
IF(OR(AND(BS$6&gt;'Rent Roll'!$K14,BS$6&lt;='Rent Roll'!$L14),AND(BS$6&gt;'Rent Roll'!$M28,BS$6&lt;='Rent Roll'!$N28)),
IF('Rent Roll'!$S14='Data Validation'!$D$2,-SUMIF('Monthly Cash Flow'!$F$2:$EG$2,'Commercial Lease'!BS$3,'Monthly Cash Flow'!$F$37:$EG$37)*'Rent Roll'!$T14,
IF('Rent Roll'!$S14='Data Validation'!$D$3,('Rent Roll'!$D14*'Rent Roll'!#REF!)+(MAX(-SUMIF($C$96:$C$98,'Data Validation'!$M$2,'Commercial Lease'!BS$96:BS$98)-'Rent Roll'!$V14,0)*'Rent Roll'!$T14),
IF('Rent Roll'!$S14='Data Validation'!$D$4,'Rent Roll'!$D14*'Rent Roll'!#REF!,
('Rent Roll'!$D14*'Rent Roll'!#REF!)+(SUM((MAX(--SUMIF($D$96:$D$98,'Data Validation'!$M$2,'Commercial Lease'!BS$96:BS$98)-'Rent Roll'!$V14,0)),
(MAX(-SUMIF('Monthly Cash Flow'!$F$2:$EG$2,'Commercial Lease'!BS$3,'Monthly Cash Flow'!$F$25:$EG$25)-'Rent Roll'!#REF!,0)),
(MAX(-SUMIF('Monthly Cash Flow'!$F$2:$EG$2,'Commercial Lease'!BS$3,'Monthly Cash Flow'!$F$26:$EG$36)-'Rent Roll'!#REF!,0)))*'Rent Roll'!$T14)))),"-"),"-")</f>
        <v>-</v>
      </c>
      <c r="BT48" s="227" t="str">
        <f>IF('Commercial Lease'!BT$4='Rent Roll'!$U14,
IF(OR(AND(BT$6&gt;'Rent Roll'!$K14,BT$6&lt;='Rent Roll'!$L14),AND(BT$6&gt;'Rent Roll'!$M28,BT$6&lt;='Rent Roll'!$N28)),
IF('Rent Roll'!$S14='Data Validation'!$D$2,-SUMIF('Monthly Cash Flow'!$F$2:$EG$2,'Commercial Lease'!BT$3,'Monthly Cash Flow'!$F$37:$EG$37)*'Rent Roll'!$T14,
IF('Rent Roll'!$S14='Data Validation'!$D$3,('Rent Roll'!$D14*'Rent Roll'!#REF!)+(MAX(-SUMIF($C$96:$C$98,'Data Validation'!$M$2,'Commercial Lease'!BT$96:BT$98)-'Rent Roll'!$V14,0)*'Rent Roll'!$T14),
IF('Rent Roll'!$S14='Data Validation'!$D$4,'Rent Roll'!$D14*'Rent Roll'!#REF!,
('Rent Roll'!$D14*'Rent Roll'!#REF!)+(SUM((MAX(--SUMIF($D$96:$D$98,'Data Validation'!$M$2,'Commercial Lease'!BT$96:BT$98)-'Rent Roll'!$V14,0)),
(MAX(-SUMIF('Monthly Cash Flow'!$F$2:$EG$2,'Commercial Lease'!BT$3,'Monthly Cash Flow'!$F$25:$EG$25)-'Rent Roll'!#REF!,0)),
(MAX(-SUMIF('Monthly Cash Flow'!$F$2:$EG$2,'Commercial Lease'!BT$3,'Monthly Cash Flow'!$F$26:$EG$36)-'Rent Roll'!#REF!,0)))*'Rent Roll'!$T14)))),"-"),"-")</f>
        <v>-</v>
      </c>
      <c r="BU48" s="227" t="str">
        <f>IF('Commercial Lease'!BU$4='Rent Roll'!$U14,
IF(OR(AND(BU$6&gt;'Rent Roll'!$K14,BU$6&lt;='Rent Roll'!$L14),AND(BU$6&gt;'Rent Roll'!$M28,BU$6&lt;='Rent Roll'!$N28)),
IF('Rent Roll'!$S14='Data Validation'!$D$2,-SUMIF('Monthly Cash Flow'!$F$2:$EG$2,'Commercial Lease'!BU$3,'Monthly Cash Flow'!$F$37:$EG$37)*'Rent Roll'!$T14,
IF('Rent Roll'!$S14='Data Validation'!$D$3,('Rent Roll'!$D14*'Rent Roll'!#REF!)+(MAX(-SUMIF($C$96:$C$98,'Data Validation'!$M$2,'Commercial Lease'!BU$96:BU$98)-'Rent Roll'!$V14,0)*'Rent Roll'!$T14),
IF('Rent Roll'!$S14='Data Validation'!$D$4,'Rent Roll'!$D14*'Rent Roll'!#REF!,
('Rent Roll'!$D14*'Rent Roll'!#REF!)+(SUM((MAX(--SUMIF($D$96:$D$98,'Data Validation'!$M$2,'Commercial Lease'!BU$96:BU$98)-'Rent Roll'!$V14,0)),
(MAX(-SUMIF('Monthly Cash Flow'!$F$2:$EG$2,'Commercial Lease'!BU$3,'Monthly Cash Flow'!$F$25:$EG$25)-'Rent Roll'!#REF!,0)),
(MAX(-SUMIF('Monthly Cash Flow'!$F$2:$EG$2,'Commercial Lease'!BU$3,'Monthly Cash Flow'!$F$26:$EG$36)-'Rent Roll'!#REF!,0)))*'Rent Roll'!$T14)))),"-"),"-")</f>
        <v>-</v>
      </c>
      <c r="BV48" s="227" t="str">
        <f>IF('Commercial Lease'!BV$4='Rent Roll'!$U14,
IF(OR(AND(BV$6&gt;'Rent Roll'!$K14,BV$6&lt;='Rent Roll'!$L14),AND(BV$6&gt;'Rent Roll'!$M28,BV$6&lt;='Rent Roll'!$N28)),
IF('Rent Roll'!$S14='Data Validation'!$D$2,-SUMIF('Monthly Cash Flow'!$F$2:$EG$2,'Commercial Lease'!BV$3,'Monthly Cash Flow'!$F$37:$EG$37)*'Rent Roll'!$T14,
IF('Rent Roll'!$S14='Data Validation'!$D$3,('Rent Roll'!$D14*'Rent Roll'!#REF!)+(MAX(-SUMIF($C$96:$C$98,'Data Validation'!$M$2,'Commercial Lease'!BV$96:BV$98)-'Rent Roll'!$V14,0)*'Rent Roll'!$T14),
IF('Rent Roll'!$S14='Data Validation'!$D$4,'Rent Roll'!$D14*'Rent Roll'!#REF!,
('Rent Roll'!$D14*'Rent Roll'!#REF!)+(SUM((MAX(--SUMIF($D$96:$D$98,'Data Validation'!$M$2,'Commercial Lease'!BV$96:BV$98)-'Rent Roll'!$V14,0)),
(MAX(-SUMIF('Monthly Cash Flow'!$F$2:$EG$2,'Commercial Lease'!BV$3,'Monthly Cash Flow'!$F$25:$EG$25)-'Rent Roll'!#REF!,0)),
(MAX(-SUMIF('Monthly Cash Flow'!$F$2:$EG$2,'Commercial Lease'!BV$3,'Monthly Cash Flow'!$F$26:$EG$36)-'Rent Roll'!#REF!,0)))*'Rent Roll'!$T14)))),"-"),"-")</f>
        <v>-</v>
      </c>
      <c r="BW48" s="227" t="str">
        <f>IF('Commercial Lease'!BW$4='Rent Roll'!$U14,
IF(OR(AND(BW$6&gt;'Rent Roll'!$K14,BW$6&lt;='Rent Roll'!$L14),AND(BW$6&gt;'Rent Roll'!$M28,BW$6&lt;='Rent Roll'!$N28)),
IF('Rent Roll'!$S14='Data Validation'!$D$2,-SUMIF('Monthly Cash Flow'!$F$2:$EG$2,'Commercial Lease'!BW$3,'Monthly Cash Flow'!$F$37:$EG$37)*'Rent Roll'!$T14,
IF('Rent Roll'!$S14='Data Validation'!$D$3,('Rent Roll'!$D14*'Rent Roll'!#REF!)+(MAX(-SUMIF($C$96:$C$98,'Data Validation'!$M$2,'Commercial Lease'!BW$96:BW$98)-'Rent Roll'!$V14,0)*'Rent Roll'!$T14),
IF('Rent Roll'!$S14='Data Validation'!$D$4,'Rent Roll'!$D14*'Rent Roll'!#REF!,
('Rent Roll'!$D14*'Rent Roll'!#REF!)+(SUM((MAX(--SUMIF($D$96:$D$98,'Data Validation'!$M$2,'Commercial Lease'!BW$96:BW$98)-'Rent Roll'!$V14,0)),
(MAX(-SUMIF('Monthly Cash Flow'!$F$2:$EG$2,'Commercial Lease'!BW$3,'Monthly Cash Flow'!$F$25:$EG$25)-'Rent Roll'!#REF!,0)),
(MAX(-SUMIF('Monthly Cash Flow'!$F$2:$EG$2,'Commercial Lease'!BW$3,'Monthly Cash Flow'!$F$26:$EG$36)-'Rent Roll'!#REF!,0)))*'Rent Roll'!$T14)))),"-"),"-")</f>
        <v>-</v>
      </c>
      <c r="BX48" s="227" t="str">
        <f>IF('Commercial Lease'!BX$4='Rent Roll'!$U14,
IF(OR(AND(BX$6&gt;'Rent Roll'!$K14,BX$6&lt;='Rent Roll'!$L14),AND(BX$6&gt;'Rent Roll'!$M28,BX$6&lt;='Rent Roll'!$N28)),
IF('Rent Roll'!$S14='Data Validation'!$D$2,-SUMIF('Monthly Cash Flow'!$F$2:$EG$2,'Commercial Lease'!BX$3,'Monthly Cash Flow'!$F$37:$EG$37)*'Rent Roll'!$T14,
IF('Rent Roll'!$S14='Data Validation'!$D$3,('Rent Roll'!$D14*'Rent Roll'!#REF!)+(MAX(-SUMIF($C$96:$C$98,'Data Validation'!$M$2,'Commercial Lease'!BX$96:BX$98)-'Rent Roll'!$V14,0)*'Rent Roll'!$T14),
IF('Rent Roll'!$S14='Data Validation'!$D$4,'Rent Roll'!$D14*'Rent Roll'!#REF!,
('Rent Roll'!$D14*'Rent Roll'!#REF!)+(SUM((MAX(--SUMIF($D$96:$D$98,'Data Validation'!$M$2,'Commercial Lease'!BX$96:BX$98)-'Rent Roll'!$V14,0)),
(MAX(-SUMIF('Monthly Cash Flow'!$F$2:$EG$2,'Commercial Lease'!BX$3,'Monthly Cash Flow'!$F$25:$EG$25)-'Rent Roll'!#REF!,0)),
(MAX(-SUMIF('Monthly Cash Flow'!$F$2:$EG$2,'Commercial Lease'!BX$3,'Monthly Cash Flow'!$F$26:$EG$36)-'Rent Roll'!#REF!,0)))*'Rent Roll'!$T14)))),"-"),"-")</f>
        <v>-</v>
      </c>
      <c r="BY48" s="227" t="str">
        <f>IF('Commercial Lease'!BY$4='Rent Roll'!$U14,
IF(OR(AND(BY$6&gt;'Rent Roll'!$K14,BY$6&lt;='Rent Roll'!$L14),AND(BY$6&gt;'Rent Roll'!$M28,BY$6&lt;='Rent Roll'!$N28)),
IF('Rent Roll'!$S14='Data Validation'!$D$2,-SUMIF('Monthly Cash Flow'!$F$2:$EG$2,'Commercial Lease'!BY$3,'Monthly Cash Flow'!$F$37:$EG$37)*'Rent Roll'!$T14,
IF('Rent Roll'!$S14='Data Validation'!$D$3,('Rent Roll'!$D14*'Rent Roll'!#REF!)+(MAX(-SUMIF($C$96:$C$98,'Data Validation'!$M$2,'Commercial Lease'!BY$96:BY$98)-'Rent Roll'!$V14,0)*'Rent Roll'!$T14),
IF('Rent Roll'!$S14='Data Validation'!$D$4,'Rent Roll'!$D14*'Rent Roll'!#REF!,
('Rent Roll'!$D14*'Rent Roll'!#REF!)+(SUM((MAX(--SUMIF($D$96:$D$98,'Data Validation'!$M$2,'Commercial Lease'!BY$96:BY$98)-'Rent Roll'!$V14,0)),
(MAX(-SUMIF('Monthly Cash Flow'!$F$2:$EG$2,'Commercial Lease'!BY$3,'Monthly Cash Flow'!$F$25:$EG$25)-'Rent Roll'!#REF!,0)),
(MAX(-SUMIF('Monthly Cash Flow'!$F$2:$EG$2,'Commercial Lease'!BY$3,'Monthly Cash Flow'!$F$26:$EG$36)-'Rent Roll'!#REF!,0)))*'Rent Roll'!$T14)))),"-"),"-")</f>
        <v>-</v>
      </c>
      <c r="BZ48" s="227" t="str">
        <f>IF('Commercial Lease'!BZ$4='Rent Roll'!$U14,
IF(OR(AND(BZ$6&gt;'Rent Roll'!$K14,BZ$6&lt;='Rent Roll'!$L14),AND(BZ$6&gt;'Rent Roll'!$M28,BZ$6&lt;='Rent Roll'!$N28)),
IF('Rent Roll'!$S14='Data Validation'!$D$2,-SUMIF('Monthly Cash Flow'!$F$2:$EG$2,'Commercial Lease'!BZ$3,'Monthly Cash Flow'!$F$37:$EG$37)*'Rent Roll'!$T14,
IF('Rent Roll'!$S14='Data Validation'!$D$3,('Rent Roll'!$D14*'Rent Roll'!#REF!)+(MAX(-SUMIF($C$96:$C$98,'Data Validation'!$M$2,'Commercial Lease'!BZ$96:BZ$98)-'Rent Roll'!$V14,0)*'Rent Roll'!$T14),
IF('Rent Roll'!$S14='Data Validation'!$D$4,'Rent Roll'!$D14*'Rent Roll'!#REF!,
('Rent Roll'!$D14*'Rent Roll'!#REF!)+(SUM((MAX(--SUMIF($D$96:$D$98,'Data Validation'!$M$2,'Commercial Lease'!BZ$96:BZ$98)-'Rent Roll'!$V14,0)),
(MAX(-SUMIF('Monthly Cash Flow'!$F$2:$EG$2,'Commercial Lease'!BZ$3,'Monthly Cash Flow'!$F$25:$EG$25)-'Rent Roll'!#REF!,0)),
(MAX(-SUMIF('Monthly Cash Flow'!$F$2:$EG$2,'Commercial Lease'!BZ$3,'Monthly Cash Flow'!$F$26:$EG$36)-'Rent Roll'!#REF!,0)))*'Rent Roll'!$T14)))),"-"),"-")</f>
        <v>-</v>
      </c>
      <c r="CA48" s="227" t="str">
        <f>IF('Commercial Lease'!CA$4='Rent Roll'!$U14,
IF(OR(AND(CA$6&gt;'Rent Roll'!$K14,CA$6&lt;='Rent Roll'!$L14),AND(CA$6&gt;'Rent Roll'!$M28,CA$6&lt;='Rent Roll'!$N28)),
IF('Rent Roll'!$S14='Data Validation'!$D$2,-SUMIF('Monthly Cash Flow'!$F$2:$EG$2,'Commercial Lease'!CA$3,'Monthly Cash Flow'!$F$37:$EG$37)*'Rent Roll'!$T14,
IF('Rent Roll'!$S14='Data Validation'!$D$3,('Rent Roll'!$D14*'Rent Roll'!#REF!)+(MAX(-SUMIF($C$96:$C$98,'Data Validation'!$M$2,'Commercial Lease'!CA$96:CA$98)-'Rent Roll'!$V14,0)*'Rent Roll'!$T14),
IF('Rent Roll'!$S14='Data Validation'!$D$4,'Rent Roll'!$D14*'Rent Roll'!#REF!,
('Rent Roll'!$D14*'Rent Roll'!#REF!)+(SUM((MAX(--SUMIF($D$96:$D$98,'Data Validation'!$M$2,'Commercial Lease'!CA$96:CA$98)-'Rent Roll'!$V14,0)),
(MAX(-SUMIF('Monthly Cash Flow'!$F$2:$EG$2,'Commercial Lease'!CA$3,'Monthly Cash Flow'!$F$25:$EG$25)-'Rent Roll'!#REF!,0)),
(MAX(-SUMIF('Monthly Cash Flow'!$F$2:$EG$2,'Commercial Lease'!CA$3,'Monthly Cash Flow'!$F$26:$EG$36)-'Rent Roll'!#REF!,0)))*'Rent Roll'!$T14)))),"-"),"-")</f>
        <v>-</v>
      </c>
      <c r="CB48" s="227" t="str">
        <f>IF('Commercial Lease'!CB$4='Rent Roll'!$U14,
IF(OR(AND(CB$6&gt;'Rent Roll'!$K14,CB$6&lt;='Rent Roll'!$L14),AND(CB$6&gt;'Rent Roll'!$M28,CB$6&lt;='Rent Roll'!$N28)),
IF('Rent Roll'!$S14='Data Validation'!$D$2,-SUMIF('Monthly Cash Flow'!$F$2:$EG$2,'Commercial Lease'!CB$3,'Monthly Cash Flow'!$F$37:$EG$37)*'Rent Roll'!$T14,
IF('Rent Roll'!$S14='Data Validation'!$D$3,('Rent Roll'!$D14*'Rent Roll'!#REF!)+(MAX(-SUMIF($C$96:$C$98,'Data Validation'!$M$2,'Commercial Lease'!CB$96:CB$98)-'Rent Roll'!$V14,0)*'Rent Roll'!$T14),
IF('Rent Roll'!$S14='Data Validation'!$D$4,'Rent Roll'!$D14*'Rent Roll'!#REF!,
('Rent Roll'!$D14*'Rent Roll'!#REF!)+(SUM((MAX(--SUMIF($D$96:$D$98,'Data Validation'!$M$2,'Commercial Lease'!CB$96:CB$98)-'Rent Roll'!$V14,0)),
(MAX(-SUMIF('Monthly Cash Flow'!$F$2:$EG$2,'Commercial Lease'!CB$3,'Monthly Cash Flow'!$F$25:$EG$25)-'Rent Roll'!#REF!,0)),
(MAX(-SUMIF('Monthly Cash Flow'!$F$2:$EG$2,'Commercial Lease'!CB$3,'Monthly Cash Flow'!$F$26:$EG$36)-'Rent Roll'!#REF!,0)))*'Rent Roll'!$T14)))),"-"),"-")</f>
        <v>-</v>
      </c>
      <c r="CC48" s="227" t="str">
        <f>IF('Commercial Lease'!CC$4='Rent Roll'!$U14,
IF(OR(AND(CC$6&gt;'Rent Roll'!$K14,CC$6&lt;='Rent Roll'!$L14),AND(CC$6&gt;'Rent Roll'!$M28,CC$6&lt;='Rent Roll'!$N28)),
IF('Rent Roll'!$S14='Data Validation'!$D$2,-SUMIF('Monthly Cash Flow'!$F$2:$EG$2,'Commercial Lease'!CC$3,'Monthly Cash Flow'!$F$37:$EG$37)*'Rent Roll'!$T14,
IF('Rent Roll'!$S14='Data Validation'!$D$3,('Rent Roll'!$D14*'Rent Roll'!#REF!)+(MAX(-SUMIF($C$96:$C$98,'Data Validation'!$M$2,'Commercial Lease'!CC$96:CC$98)-'Rent Roll'!$V14,0)*'Rent Roll'!$T14),
IF('Rent Roll'!$S14='Data Validation'!$D$4,'Rent Roll'!$D14*'Rent Roll'!#REF!,
('Rent Roll'!$D14*'Rent Roll'!#REF!)+(SUM((MAX(--SUMIF($D$96:$D$98,'Data Validation'!$M$2,'Commercial Lease'!CC$96:CC$98)-'Rent Roll'!$V14,0)),
(MAX(-SUMIF('Monthly Cash Flow'!$F$2:$EG$2,'Commercial Lease'!CC$3,'Monthly Cash Flow'!$F$25:$EG$25)-'Rent Roll'!#REF!,0)),
(MAX(-SUMIF('Monthly Cash Flow'!$F$2:$EG$2,'Commercial Lease'!CC$3,'Monthly Cash Flow'!$F$26:$EG$36)-'Rent Roll'!#REF!,0)))*'Rent Roll'!$T14)))),"-"),"-")</f>
        <v>-</v>
      </c>
      <c r="CD48" s="227" t="str">
        <f>IF('Commercial Lease'!CD$4='Rent Roll'!$U14,
IF(OR(AND(CD$6&gt;'Rent Roll'!$K14,CD$6&lt;='Rent Roll'!$L14),AND(CD$6&gt;'Rent Roll'!$M28,CD$6&lt;='Rent Roll'!$N28)),
IF('Rent Roll'!$S14='Data Validation'!$D$2,-SUMIF('Monthly Cash Flow'!$F$2:$EG$2,'Commercial Lease'!CD$3,'Monthly Cash Flow'!$F$37:$EG$37)*'Rent Roll'!$T14,
IF('Rent Roll'!$S14='Data Validation'!$D$3,('Rent Roll'!$D14*'Rent Roll'!#REF!)+(MAX(-SUMIF($C$96:$C$98,'Data Validation'!$M$2,'Commercial Lease'!CD$96:CD$98)-'Rent Roll'!$V14,0)*'Rent Roll'!$T14),
IF('Rent Roll'!$S14='Data Validation'!$D$4,'Rent Roll'!$D14*'Rent Roll'!#REF!,
('Rent Roll'!$D14*'Rent Roll'!#REF!)+(SUM((MAX(--SUMIF($D$96:$D$98,'Data Validation'!$M$2,'Commercial Lease'!CD$96:CD$98)-'Rent Roll'!$V14,0)),
(MAX(-SUMIF('Monthly Cash Flow'!$F$2:$EG$2,'Commercial Lease'!CD$3,'Monthly Cash Flow'!$F$25:$EG$25)-'Rent Roll'!#REF!,0)),
(MAX(-SUMIF('Monthly Cash Flow'!$F$2:$EG$2,'Commercial Lease'!CD$3,'Monthly Cash Flow'!$F$26:$EG$36)-'Rent Roll'!#REF!,0)))*'Rent Roll'!$T14)))),"-"),"-")</f>
        <v>-</v>
      </c>
      <c r="CE48" s="227" t="str">
        <f>IF('Commercial Lease'!CE$4='Rent Roll'!$U14,
IF(OR(AND(CE$6&gt;'Rent Roll'!$K14,CE$6&lt;='Rent Roll'!$L14),AND(CE$6&gt;'Rent Roll'!$M28,CE$6&lt;='Rent Roll'!$N28)),
IF('Rent Roll'!$S14='Data Validation'!$D$2,-SUMIF('Monthly Cash Flow'!$F$2:$EG$2,'Commercial Lease'!CE$3,'Monthly Cash Flow'!$F$37:$EG$37)*'Rent Roll'!$T14,
IF('Rent Roll'!$S14='Data Validation'!$D$3,('Rent Roll'!$D14*'Rent Roll'!#REF!)+(MAX(-SUMIF($C$96:$C$98,'Data Validation'!$M$2,'Commercial Lease'!CE$96:CE$98)-'Rent Roll'!$V14,0)*'Rent Roll'!$T14),
IF('Rent Roll'!$S14='Data Validation'!$D$4,'Rent Roll'!$D14*'Rent Roll'!#REF!,
('Rent Roll'!$D14*'Rent Roll'!#REF!)+(SUM((MAX(--SUMIF($D$96:$D$98,'Data Validation'!$M$2,'Commercial Lease'!CE$96:CE$98)-'Rent Roll'!$V14,0)),
(MAX(-SUMIF('Monthly Cash Flow'!$F$2:$EG$2,'Commercial Lease'!CE$3,'Monthly Cash Flow'!$F$25:$EG$25)-'Rent Roll'!#REF!,0)),
(MAX(-SUMIF('Monthly Cash Flow'!$F$2:$EG$2,'Commercial Lease'!CE$3,'Monthly Cash Flow'!$F$26:$EG$36)-'Rent Roll'!#REF!,0)))*'Rent Roll'!$T14)))),"-"),"-")</f>
        <v>-</v>
      </c>
      <c r="CF48" s="227" t="str">
        <f>IF('Commercial Lease'!CF$4='Rent Roll'!$U14,
IF(OR(AND(CF$6&gt;'Rent Roll'!$K14,CF$6&lt;='Rent Roll'!$L14),AND(CF$6&gt;'Rent Roll'!$M28,CF$6&lt;='Rent Roll'!$N28)),
IF('Rent Roll'!$S14='Data Validation'!$D$2,-SUMIF('Monthly Cash Flow'!$F$2:$EG$2,'Commercial Lease'!CF$3,'Monthly Cash Flow'!$F$37:$EG$37)*'Rent Roll'!$T14,
IF('Rent Roll'!$S14='Data Validation'!$D$3,('Rent Roll'!$D14*'Rent Roll'!#REF!)+(MAX(-SUMIF($C$96:$C$98,'Data Validation'!$M$2,'Commercial Lease'!CF$96:CF$98)-'Rent Roll'!$V14,0)*'Rent Roll'!$T14),
IF('Rent Roll'!$S14='Data Validation'!$D$4,'Rent Roll'!$D14*'Rent Roll'!#REF!,
('Rent Roll'!$D14*'Rent Roll'!#REF!)+(SUM((MAX(--SUMIF($D$96:$D$98,'Data Validation'!$M$2,'Commercial Lease'!CF$96:CF$98)-'Rent Roll'!$V14,0)),
(MAX(-SUMIF('Monthly Cash Flow'!$F$2:$EG$2,'Commercial Lease'!CF$3,'Monthly Cash Flow'!$F$25:$EG$25)-'Rent Roll'!#REF!,0)),
(MAX(-SUMIF('Monthly Cash Flow'!$F$2:$EG$2,'Commercial Lease'!CF$3,'Monthly Cash Flow'!$F$26:$EG$36)-'Rent Roll'!#REF!,0)))*'Rent Roll'!$T14)))),"-"),"-")</f>
        <v>-</v>
      </c>
      <c r="CG48" s="227" t="str">
        <f>IF('Commercial Lease'!CG$4='Rent Roll'!$U14,
IF(OR(AND(CG$6&gt;'Rent Roll'!$K14,CG$6&lt;='Rent Roll'!$L14),AND(CG$6&gt;'Rent Roll'!$M28,CG$6&lt;='Rent Roll'!$N28)),
IF('Rent Roll'!$S14='Data Validation'!$D$2,-SUMIF('Monthly Cash Flow'!$F$2:$EG$2,'Commercial Lease'!CG$3,'Monthly Cash Flow'!$F$37:$EG$37)*'Rent Roll'!$T14,
IF('Rent Roll'!$S14='Data Validation'!$D$3,('Rent Roll'!$D14*'Rent Roll'!#REF!)+(MAX(-SUMIF($C$96:$C$98,'Data Validation'!$M$2,'Commercial Lease'!CG$96:CG$98)-'Rent Roll'!$V14,0)*'Rent Roll'!$T14),
IF('Rent Roll'!$S14='Data Validation'!$D$4,'Rent Roll'!$D14*'Rent Roll'!#REF!,
('Rent Roll'!$D14*'Rent Roll'!#REF!)+(SUM((MAX(--SUMIF($D$96:$D$98,'Data Validation'!$M$2,'Commercial Lease'!CG$96:CG$98)-'Rent Roll'!$V14,0)),
(MAX(-SUMIF('Monthly Cash Flow'!$F$2:$EG$2,'Commercial Lease'!CG$3,'Monthly Cash Flow'!$F$25:$EG$25)-'Rent Roll'!#REF!,0)),
(MAX(-SUMIF('Monthly Cash Flow'!$F$2:$EG$2,'Commercial Lease'!CG$3,'Monthly Cash Flow'!$F$26:$EG$36)-'Rent Roll'!#REF!,0)))*'Rent Roll'!$T14)))),"-"),"-")</f>
        <v>-</v>
      </c>
      <c r="CH48" s="227" t="str">
        <f>IF('Commercial Lease'!CH$4='Rent Roll'!$U14,
IF(OR(AND(CH$6&gt;'Rent Roll'!$K14,CH$6&lt;='Rent Roll'!$L14),AND(CH$6&gt;'Rent Roll'!$M28,CH$6&lt;='Rent Roll'!$N28)),
IF('Rent Roll'!$S14='Data Validation'!$D$2,-SUMIF('Monthly Cash Flow'!$F$2:$EG$2,'Commercial Lease'!CH$3,'Monthly Cash Flow'!$F$37:$EG$37)*'Rent Roll'!$T14,
IF('Rent Roll'!$S14='Data Validation'!$D$3,('Rent Roll'!$D14*'Rent Roll'!#REF!)+(MAX(-SUMIF($C$96:$C$98,'Data Validation'!$M$2,'Commercial Lease'!CH$96:CH$98)-'Rent Roll'!$V14,0)*'Rent Roll'!$T14),
IF('Rent Roll'!$S14='Data Validation'!$D$4,'Rent Roll'!$D14*'Rent Roll'!#REF!,
('Rent Roll'!$D14*'Rent Roll'!#REF!)+(SUM((MAX(--SUMIF($D$96:$D$98,'Data Validation'!$M$2,'Commercial Lease'!CH$96:CH$98)-'Rent Roll'!$V14,0)),
(MAX(-SUMIF('Monthly Cash Flow'!$F$2:$EG$2,'Commercial Lease'!CH$3,'Monthly Cash Flow'!$F$25:$EG$25)-'Rent Roll'!#REF!,0)),
(MAX(-SUMIF('Monthly Cash Flow'!$F$2:$EG$2,'Commercial Lease'!CH$3,'Monthly Cash Flow'!$F$26:$EG$36)-'Rent Roll'!#REF!,0)))*'Rent Roll'!$T14)))),"-"),"-")</f>
        <v>-</v>
      </c>
      <c r="CI48" s="227" t="str">
        <f>IF('Commercial Lease'!CI$4='Rent Roll'!$U14,
IF(OR(AND(CI$6&gt;'Rent Roll'!$K14,CI$6&lt;='Rent Roll'!$L14),AND(CI$6&gt;'Rent Roll'!$M28,CI$6&lt;='Rent Roll'!$N28)),
IF('Rent Roll'!$S14='Data Validation'!$D$2,-SUMIF('Monthly Cash Flow'!$F$2:$EG$2,'Commercial Lease'!CI$3,'Monthly Cash Flow'!$F$37:$EG$37)*'Rent Roll'!$T14,
IF('Rent Roll'!$S14='Data Validation'!$D$3,('Rent Roll'!$D14*'Rent Roll'!#REF!)+(MAX(-SUMIF($C$96:$C$98,'Data Validation'!$M$2,'Commercial Lease'!CI$96:CI$98)-'Rent Roll'!$V14,0)*'Rent Roll'!$T14),
IF('Rent Roll'!$S14='Data Validation'!$D$4,'Rent Roll'!$D14*'Rent Roll'!#REF!,
('Rent Roll'!$D14*'Rent Roll'!#REF!)+(SUM((MAX(--SUMIF($D$96:$D$98,'Data Validation'!$M$2,'Commercial Lease'!CI$96:CI$98)-'Rent Roll'!$V14,0)),
(MAX(-SUMIF('Monthly Cash Flow'!$F$2:$EG$2,'Commercial Lease'!CI$3,'Monthly Cash Flow'!$F$25:$EG$25)-'Rent Roll'!#REF!,0)),
(MAX(-SUMIF('Monthly Cash Flow'!$F$2:$EG$2,'Commercial Lease'!CI$3,'Monthly Cash Flow'!$F$26:$EG$36)-'Rent Roll'!#REF!,0)))*'Rent Roll'!$T14)))),"-"),"-")</f>
        <v>-</v>
      </c>
      <c r="CJ48" s="227" t="str">
        <f>IF('Commercial Lease'!CJ$4='Rent Roll'!$U14,
IF(OR(AND(CJ$6&gt;'Rent Roll'!$K14,CJ$6&lt;='Rent Roll'!$L14),AND(CJ$6&gt;'Rent Roll'!$M28,CJ$6&lt;='Rent Roll'!$N28)),
IF('Rent Roll'!$S14='Data Validation'!$D$2,-SUMIF('Monthly Cash Flow'!$F$2:$EG$2,'Commercial Lease'!CJ$3,'Monthly Cash Flow'!$F$37:$EG$37)*'Rent Roll'!$T14,
IF('Rent Roll'!$S14='Data Validation'!$D$3,('Rent Roll'!$D14*'Rent Roll'!#REF!)+(MAX(-SUMIF($C$96:$C$98,'Data Validation'!$M$2,'Commercial Lease'!CJ$96:CJ$98)-'Rent Roll'!$V14,0)*'Rent Roll'!$T14),
IF('Rent Roll'!$S14='Data Validation'!$D$4,'Rent Roll'!$D14*'Rent Roll'!#REF!,
('Rent Roll'!$D14*'Rent Roll'!#REF!)+(SUM((MAX(--SUMIF($D$96:$D$98,'Data Validation'!$M$2,'Commercial Lease'!CJ$96:CJ$98)-'Rent Roll'!$V14,0)),
(MAX(-SUMIF('Monthly Cash Flow'!$F$2:$EG$2,'Commercial Lease'!CJ$3,'Monthly Cash Flow'!$F$25:$EG$25)-'Rent Roll'!#REF!,0)),
(MAX(-SUMIF('Monthly Cash Flow'!$F$2:$EG$2,'Commercial Lease'!CJ$3,'Monthly Cash Flow'!$F$26:$EG$36)-'Rent Roll'!#REF!,0)))*'Rent Roll'!$T14)))),"-"),"-")</f>
        <v>-</v>
      </c>
      <c r="CK48" s="227" t="str">
        <f>IF('Commercial Lease'!CK$4='Rent Roll'!$U14,
IF(OR(AND(CK$6&gt;'Rent Roll'!$K14,CK$6&lt;='Rent Roll'!$L14),AND(CK$6&gt;'Rent Roll'!$M28,CK$6&lt;='Rent Roll'!$N28)),
IF('Rent Roll'!$S14='Data Validation'!$D$2,-SUMIF('Monthly Cash Flow'!$F$2:$EG$2,'Commercial Lease'!CK$3,'Monthly Cash Flow'!$F$37:$EG$37)*'Rent Roll'!$T14,
IF('Rent Roll'!$S14='Data Validation'!$D$3,('Rent Roll'!$D14*'Rent Roll'!#REF!)+(MAX(-SUMIF($C$96:$C$98,'Data Validation'!$M$2,'Commercial Lease'!CK$96:CK$98)-'Rent Roll'!$V14,0)*'Rent Roll'!$T14),
IF('Rent Roll'!$S14='Data Validation'!$D$4,'Rent Roll'!$D14*'Rent Roll'!#REF!,
('Rent Roll'!$D14*'Rent Roll'!#REF!)+(SUM((MAX(--SUMIF($D$96:$D$98,'Data Validation'!$M$2,'Commercial Lease'!CK$96:CK$98)-'Rent Roll'!$V14,0)),
(MAX(-SUMIF('Monthly Cash Flow'!$F$2:$EG$2,'Commercial Lease'!CK$3,'Monthly Cash Flow'!$F$25:$EG$25)-'Rent Roll'!#REF!,0)),
(MAX(-SUMIF('Monthly Cash Flow'!$F$2:$EG$2,'Commercial Lease'!CK$3,'Monthly Cash Flow'!$F$26:$EG$36)-'Rent Roll'!#REF!,0)))*'Rent Roll'!$T14)))),"-"),"-")</f>
        <v>-</v>
      </c>
      <c r="CL48" s="227" t="str">
        <f>IF('Commercial Lease'!CL$4='Rent Roll'!$U14,
IF(OR(AND(CL$6&gt;'Rent Roll'!$K14,CL$6&lt;='Rent Roll'!$L14),AND(CL$6&gt;'Rent Roll'!$M28,CL$6&lt;='Rent Roll'!$N28)),
IF('Rent Roll'!$S14='Data Validation'!$D$2,-SUMIF('Monthly Cash Flow'!$F$2:$EG$2,'Commercial Lease'!CL$3,'Monthly Cash Flow'!$F$37:$EG$37)*'Rent Roll'!$T14,
IF('Rent Roll'!$S14='Data Validation'!$D$3,('Rent Roll'!$D14*'Rent Roll'!#REF!)+(MAX(-SUMIF($C$96:$C$98,'Data Validation'!$M$2,'Commercial Lease'!CL$96:CL$98)-'Rent Roll'!$V14,0)*'Rent Roll'!$T14),
IF('Rent Roll'!$S14='Data Validation'!$D$4,'Rent Roll'!$D14*'Rent Roll'!#REF!,
('Rent Roll'!$D14*'Rent Roll'!#REF!)+(SUM((MAX(--SUMIF($D$96:$D$98,'Data Validation'!$M$2,'Commercial Lease'!CL$96:CL$98)-'Rent Roll'!$V14,0)),
(MAX(-SUMIF('Monthly Cash Flow'!$F$2:$EG$2,'Commercial Lease'!CL$3,'Monthly Cash Flow'!$F$25:$EG$25)-'Rent Roll'!#REF!,0)),
(MAX(-SUMIF('Monthly Cash Flow'!$F$2:$EG$2,'Commercial Lease'!CL$3,'Monthly Cash Flow'!$F$26:$EG$36)-'Rent Roll'!#REF!,0)))*'Rent Roll'!$T14)))),"-"),"-")</f>
        <v>-</v>
      </c>
      <c r="CM48" s="227" t="str">
        <f>IF('Commercial Lease'!CM$4='Rent Roll'!$U14,
IF(OR(AND(CM$6&gt;'Rent Roll'!$K14,CM$6&lt;='Rent Roll'!$L14),AND(CM$6&gt;'Rent Roll'!$M28,CM$6&lt;='Rent Roll'!$N28)),
IF('Rent Roll'!$S14='Data Validation'!$D$2,-SUMIF('Monthly Cash Flow'!$F$2:$EG$2,'Commercial Lease'!CM$3,'Monthly Cash Flow'!$F$37:$EG$37)*'Rent Roll'!$T14,
IF('Rent Roll'!$S14='Data Validation'!$D$3,('Rent Roll'!$D14*'Rent Roll'!#REF!)+(MAX(-SUMIF($C$96:$C$98,'Data Validation'!$M$2,'Commercial Lease'!CM$96:CM$98)-'Rent Roll'!$V14,0)*'Rent Roll'!$T14),
IF('Rent Roll'!$S14='Data Validation'!$D$4,'Rent Roll'!$D14*'Rent Roll'!#REF!,
('Rent Roll'!$D14*'Rent Roll'!#REF!)+(SUM((MAX(--SUMIF($D$96:$D$98,'Data Validation'!$M$2,'Commercial Lease'!CM$96:CM$98)-'Rent Roll'!$V14,0)),
(MAX(-SUMIF('Monthly Cash Flow'!$F$2:$EG$2,'Commercial Lease'!CM$3,'Monthly Cash Flow'!$F$25:$EG$25)-'Rent Roll'!#REF!,0)),
(MAX(-SUMIF('Monthly Cash Flow'!$F$2:$EG$2,'Commercial Lease'!CM$3,'Monthly Cash Flow'!$F$26:$EG$36)-'Rent Roll'!#REF!,0)))*'Rent Roll'!$T14)))),"-"),"-")</f>
        <v>-</v>
      </c>
      <c r="CN48" s="227" t="str">
        <f>IF('Commercial Lease'!CN$4='Rent Roll'!$U14,
IF(OR(AND(CN$6&gt;'Rent Roll'!$K14,CN$6&lt;='Rent Roll'!$L14),AND(CN$6&gt;'Rent Roll'!$M28,CN$6&lt;='Rent Roll'!$N28)),
IF('Rent Roll'!$S14='Data Validation'!$D$2,-SUMIF('Monthly Cash Flow'!$F$2:$EG$2,'Commercial Lease'!CN$3,'Monthly Cash Flow'!$F$37:$EG$37)*'Rent Roll'!$T14,
IF('Rent Roll'!$S14='Data Validation'!$D$3,('Rent Roll'!$D14*'Rent Roll'!#REF!)+(MAX(-SUMIF($C$96:$C$98,'Data Validation'!$M$2,'Commercial Lease'!CN$96:CN$98)-'Rent Roll'!$V14,0)*'Rent Roll'!$T14),
IF('Rent Roll'!$S14='Data Validation'!$D$4,'Rent Roll'!$D14*'Rent Roll'!#REF!,
('Rent Roll'!$D14*'Rent Roll'!#REF!)+(SUM((MAX(--SUMIF($D$96:$D$98,'Data Validation'!$M$2,'Commercial Lease'!CN$96:CN$98)-'Rent Roll'!$V14,0)),
(MAX(-SUMIF('Monthly Cash Flow'!$F$2:$EG$2,'Commercial Lease'!CN$3,'Monthly Cash Flow'!$F$25:$EG$25)-'Rent Roll'!#REF!,0)),
(MAX(-SUMIF('Monthly Cash Flow'!$F$2:$EG$2,'Commercial Lease'!CN$3,'Monthly Cash Flow'!$F$26:$EG$36)-'Rent Roll'!#REF!,0)))*'Rent Roll'!$T14)))),"-"),"-")</f>
        <v>-</v>
      </c>
      <c r="CO48" s="227" t="str">
        <f>IF('Commercial Lease'!CO$4='Rent Roll'!$U14,
IF(OR(AND(CO$6&gt;'Rent Roll'!$K14,CO$6&lt;='Rent Roll'!$L14),AND(CO$6&gt;'Rent Roll'!$M28,CO$6&lt;='Rent Roll'!$N28)),
IF('Rent Roll'!$S14='Data Validation'!$D$2,-SUMIF('Monthly Cash Flow'!$F$2:$EG$2,'Commercial Lease'!CO$3,'Monthly Cash Flow'!$F$37:$EG$37)*'Rent Roll'!$T14,
IF('Rent Roll'!$S14='Data Validation'!$D$3,('Rent Roll'!$D14*'Rent Roll'!#REF!)+(MAX(-SUMIF($C$96:$C$98,'Data Validation'!$M$2,'Commercial Lease'!CO$96:CO$98)-'Rent Roll'!$V14,0)*'Rent Roll'!$T14),
IF('Rent Roll'!$S14='Data Validation'!$D$4,'Rent Roll'!$D14*'Rent Roll'!#REF!,
('Rent Roll'!$D14*'Rent Roll'!#REF!)+(SUM((MAX(--SUMIF($D$96:$D$98,'Data Validation'!$M$2,'Commercial Lease'!CO$96:CO$98)-'Rent Roll'!$V14,0)),
(MAX(-SUMIF('Monthly Cash Flow'!$F$2:$EG$2,'Commercial Lease'!CO$3,'Monthly Cash Flow'!$F$25:$EG$25)-'Rent Roll'!#REF!,0)),
(MAX(-SUMIF('Monthly Cash Flow'!$F$2:$EG$2,'Commercial Lease'!CO$3,'Monthly Cash Flow'!$F$26:$EG$36)-'Rent Roll'!#REF!,0)))*'Rent Roll'!$T14)))),"-"),"-")</f>
        <v>-</v>
      </c>
      <c r="CP48" s="227" t="str">
        <f>IF('Commercial Lease'!CP$4='Rent Roll'!$U14,
IF(OR(AND(CP$6&gt;'Rent Roll'!$K14,CP$6&lt;='Rent Roll'!$L14),AND(CP$6&gt;'Rent Roll'!$M28,CP$6&lt;='Rent Roll'!$N28)),
IF('Rent Roll'!$S14='Data Validation'!$D$2,-SUMIF('Monthly Cash Flow'!$F$2:$EG$2,'Commercial Lease'!CP$3,'Monthly Cash Flow'!$F$37:$EG$37)*'Rent Roll'!$T14,
IF('Rent Roll'!$S14='Data Validation'!$D$3,('Rent Roll'!$D14*'Rent Roll'!#REF!)+(MAX(-SUMIF($C$96:$C$98,'Data Validation'!$M$2,'Commercial Lease'!CP$96:CP$98)-'Rent Roll'!$V14,0)*'Rent Roll'!$T14),
IF('Rent Roll'!$S14='Data Validation'!$D$4,'Rent Roll'!$D14*'Rent Roll'!#REF!,
('Rent Roll'!$D14*'Rent Roll'!#REF!)+(SUM((MAX(--SUMIF($D$96:$D$98,'Data Validation'!$M$2,'Commercial Lease'!CP$96:CP$98)-'Rent Roll'!$V14,0)),
(MAX(-SUMIF('Monthly Cash Flow'!$F$2:$EG$2,'Commercial Lease'!CP$3,'Monthly Cash Flow'!$F$25:$EG$25)-'Rent Roll'!#REF!,0)),
(MAX(-SUMIF('Monthly Cash Flow'!$F$2:$EG$2,'Commercial Lease'!CP$3,'Monthly Cash Flow'!$F$26:$EG$36)-'Rent Roll'!#REF!,0)))*'Rent Roll'!$T14)))),"-"),"-")</f>
        <v>-</v>
      </c>
      <c r="CQ48" s="227" t="str">
        <f>IF('Commercial Lease'!CQ$4='Rent Roll'!$U14,
IF(OR(AND(CQ$6&gt;'Rent Roll'!$K14,CQ$6&lt;='Rent Roll'!$L14),AND(CQ$6&gt;'Rent Roll'!$M28,CQ$6&lt;='Rent Roll'!$N28)),
IF('Rent Roll'!$S14='Data Validation'!$D$2,-SUMIF('Monthly Cash Flow'!$F$2:$EG$2,'Commercial Lease'!CQ$3,'Monthly Cash Flow'!$F$37:$EG$37)*'Rent Roll'!$T14,
IF('Rent Roll'!$S14='Data Validation'!$D$3,('Rent Roll'!$D14*'Rent Roll'!#REF!)+(MAX(-SUMIF($C$96:$C$98,'Data Validation'!$M$2,'Commercial Lease'!CQ$96:CQ$98)-'Rent Roll'!$V14,0)*'Rent Roll'!$T14),
IF('Rent Roll'!$S14='Data Validation'!$D$4,'Rent Roll'!$D14*'Rent Roll'!#REF!,
('Rent Roll'!$D14*'Rent Roll'!#REF!)+(SUM((MAX(--SUMIF($D$96:$D$98,'Data Validation'!$M$2,'Commercial Lease'!CQ$96:CQ$98)-'Rent Roll'!$V14,0)),
(MAX(-SUMIF('Monthly Cash Flow'!$F$2:$EG$2,'Commercial Lease'!CQ$3,'Monthly Cash Flow'!$F$25:$EG$25)-'Rent Roll'!#REF!,0)),
(MAX(-SUMIF('Monthly Cash Flow'!$F$2:$EG$2,'Commercial Lease'!CQ$3,'Monthly Cash Flow'!$F$26:$EG$36)-'Rent Roll'!#REF!,0)))*'Rent Roll'!$T14)))),"-"),"-")</f>
        <v>-</v>
      </c>
      <c r="CR48" s="227" t="str">
        <f>IF('Commercial Lease'!CR$4='Rent Roll'!$U14,
IF(OR(AND(CR$6&gt;'Rent Roll'!$K14,CR$6&lt;='Rent Roll'!$L14),AND(CR$6&gt;'Rent Roll'!$M28,CR$6&lt;='Rent Roll'!$N28)),
IF('Rent Roll'!$S14='Data Validation'!$D$2,-SUMIF('Monthly Cash Flow'!$F$2:$EG$2,'Commercial Lease'!CR$3,'Monthly Cash Flow'!$F$37:$EG$37)*'Rent Roll'!$T14,
IF('Rent Roll'!$S14='Data Validation'!$D$3,('Rent Roll'!$D14*'Rent Roll'!#REF!)+(MAX(-SUMIF($C$96:$C$98,'Data Validation'!$M$2,'Commercial Lease'!CR$96:CR$98)-'Rent Roll'!$V14,0)*'Rent Roll'!$T14),
IF('Rent Roll'!$S14='Data Validation'!$D$4,'Rent Roll'!$D14*'Rent Roll'!#REF!,
('Rent Roll'!$D14*'Rent Roll'!#REF!)+(SUM((MAX(--SUMIF($D$96:$D$98,'Data Validation'!$M$2,'Commercial Lease'!CR$96:CR$98)-'Rent Roll'!$V14,0)),
(MAX(-SUMIF('Monthly Cash Flow'!$F$2:$EG$2,'Commercial Lease'!CR$3,'Monthly Cash Flow'!$F$25:$EG$25)-'Rent Roll'!#REF!,0)),
(MAX(-SUMIF('Monthly Cash Flow'!$F$2:$EG$2,'Commercial Lease'!CR$3,'Monthly Cash Flow'!$F$26:$EG$36)-'Rent Roll'!#REF!,0)))*'Rent Roll'!$T14)))),"-"),"-")</f>
        <v>-</v>
      </c>
      <c r="CS48" s="227" t="str">
        <f>IF('Commercial Lease'!CS$4='Rent Roll'!$U14,
IF(OR(AND(CS$6&gt;'Rent Roll'!$K14,CS$6&lt;='Rent Roll'!$L14),AND(CS$6&gt;'Rent Roll'!$M28,CS$6&lt;='Rent Roll'!$N28)),
IF('Rent Roll'!$S14='Data Validation'!$D$2,-SUMIF('Monthly Cash Flow'!$F$2:$EG$2,'Commercial Lease'!CS$3,'Monthly Cash Flow'!$F$37:$EG$37)*'Rent Roll'!$T14,
IF('Rent Roll'!$S14='Data Validation'!$D$3,('Rent Roll'!$D14*'Rent Roll'!#REF!)+(MAX(-SUMIF($C$96:$C$98,'Data Validation'!$M$2,'Commercial Lease'!CS$96:CS$98)-'Rent Roll'!$V14,0)*'Rent Roll'!$T14),
IF('Rent Roll'!$S14='Data Validation'!$D$4,'Rent Roll'!$D14*'Rent Roll'!#REF!,
('Rent Roll'!$D14*'Rent Roll'!#REF!)+(SUM((MAX(--SUMIF($D$96:$D$98,'Data Validation'!$M$2,'Commercial Lease'!CS$96:CS$98)-'Rent Roll'!$V14,0)),
(MAX(-SUMIF('Monthly Cash Flow'!$F$2:$EG$2,'Commercial Lease'!CS$3,'Monthly Cash Flow'!$F$25:$EG$25)-'Rent Roll'!#REF!,0)),
(MAX(-SUMIF('Monthly Cash Flow'!$F$2:$EG$2,'Commercial Lease'!CS$3,'Monthly Cash Flow'!$F$26:$EG$36)-'Rent Roll'!#REF!,0)))*'Rent Roll'!$T14)))),"-"),"-")</f>
        <v>-</v>
      </c>
      <c r="CT48" s="227" t="str">
        <f>IF('Commercial Lease'!CT$4='Rent Roll'!$U14,
IF(OR(AND(CT$6&gt;'Rent Roll'!$K14,CT$6&lt;='Rent Roll'!$L14),AND(CT$6&gt;'Rent Roll'!$M28,CT$6&lt;='Rent Roll'!$N28)),
IF('Rent Roll'!$S14='Data Validation'!$D$2,-SUMIF('Monthly Cash Flow'!$F$2:$EG$2,'Commercial Lease'!CT$3,'Monthly Cash Flow'!$F$37:$EG$37)*'Rent Roll'!$T14,
IF('Rent Roll'!$S14='Data Validation'!$D$3,('Rent Roll'!$D14*'Rent Roll'!#REF!)+(MAX(-SUMIF($C$96:$C$98,'Data Validation'!$M$2,'Commercial Lease'!CT$96:CT$98)-'Rent Roll'!$V14,0)*'Rent Roll'!$T14),
IF('Rent Roll'!$S14='Data Validation'!$D$4,'Rent Roll'!$D14*'Rent Roll'!#REF!,
('Rent Roll'!$D14*'Rent Roll'!#REF!)+(SUM((MAX(--SUMIF($D$96:$D$98,'Data Validation'!$M$2,'Commercial Lease'!CT$96:CT$98)-'Rent Roll'!$V14,0)),
(MAX(-SUMIF('Monthly Cash Flow'!$F$2:$EG$2,'Commercial Lease'!CT$3,'Monthly Cash Flow'!$F$25:$EG$25)-'Rent Roll'!#REF!,0)),
(MAX(-SUMIF('Monthly Cash Flow'!$F$2:$EG$2,'Commercial Lease'!CT$3,'Monthly Cash Flow'!$F$26:$EG$36)-'Rent Roll'!#REF!,0)))*'Rent Roll'!$T14)))),"-"),"-")</f>
        <v>-</v>
      </c>
      <c r="CU48" s="227" t="str">
        <f>IF('Commercial Lease'!CU$4='Rent Roll'!$U14,
IF(OR(AND(CU$6&gt;'Rent Roll'!$K14,CU$6&lt;='Rent Roll'!$L14),AND(CU$6&gt;'Rent Roll'!$M28,CU$6&lt;='Rent Roll'!$N28)),
IF('Rent Roll'!$S14='Data Validation'!$D$2,-SUMIF('Monthly Cash Flow'!$F$2:$EG$2,'Commercial Lease'!CU$3,'Monthly Cash Flow'!$F$37:$EG$37)*'Rent Roll'!$T14,
IF('Rent Roll'!$S14='Data Validation'!$D$3,('Rent Roll'!$D14*'Rent Roll'!#REF!)+(MAX(-SUMIF($C$96:$C$98,'Data Validation'!$M$2,'Commercial Lease'!CU$96:CU$98)-'Rent Roll'!$V14,0)*'Rent Roll'!$T14),
IF('Rent Roll'!$S14='Data Validation'!$D$4,'Rent Roll'!$D14*'Rent Roll'!#REF!,
('Rent Roll'!$D14*'Rent Roll'!#REF!)+(SUM((MAX(--SUMIF($D$96:$D$98,'Data Validation'!$M$2,'Commercial Lease'!CU$96:CU$98)-'Rent Roll'!$V14,0)),
(MAX(-SUMIF('Monthly Cash Flow'!$F$2:$EG$2,'Commercial Lease'!CU$3,'Monthly Cash Flow'!$F$25:$EG$25)-'Rent Roll'!#REF!,0)),
(MAX(-SUMIF('Monthly Cash Flow'!$F$2:$EG$2,'Commercial Lease'!CU$3,'Monthly Cash Flow'!$F$26:$EG$36)-'Rent Roll'!#REF!,0)))*'Rent Roll'!$T14)))),"-"),"-")</f>
        <v>-</v>
      </c>
      <c r="CV48" s="227" t="str">
        <f>IF('Commercial Lease'!CV$4='Rent Roll'!$U14,
IF(OR(AND(CV$6&gt;'Rent Roll'!$K14,CV$6&lt;='Rent Roll'!$L14),AND(CV$6&gt;'Rent Roll'!$M28,CV$6&lt;='Rent Roll'!$N28)),
IF('Rent Roll'!$S14='Data Validation'!$D$2,-SUMIF('Monthly Cash Flow'!$F$2:$EG$2,'Commercial Lease'!CV$3,'Monthly Cash Flow'!$F$37:$EG$37)*'Rent Roll'!$T14,
IF('Rent Roll'!$S14='Data Validation'!$D$3,('Rent Roll'!$D14*'Rent Roll'!#REF!)+(MAX(-SUMIF($C$96:$C$98,'Data Validation'!$M$2,'Commercial Lease'!CV$96:CV$98)-'Rent Roll'!$V14,0)*'Rent Roll'!$T14),
IF('Rent Roll'!$S14='Data Validation'!$D$4,'Rent Roll'!$D14*'Rent Roll'!#REF!,
('Rent Roll'!$D14*'Rent Roll'!#REF!)+(SUM((MAX(--SUMIF($D$96:$D$98,'Data Validation'!$M$2,'Commercial Lease'!CV$96:CV$98)-'Rent Roll'!$V14,0)),
(MAX(-SUMIF('Monthly Cash Flow'!$F$2:$EG$2,'Commercial Lease'!CV$3,'Monthly Cash Flow'!$F$25:$EG$25)-'Rent Roll'!#REF!,0)),
(MAX(-SUMIF('Monthly Cash Flow'!$F$2:$EG$2,'Commercial Lease'!CV$3,'Monthly Cash Flow'!$F$26:$EG$36)-'Rent Roll'!#REF!,0)))*'Rent Roll'!$T14)))),"-"),"-")</f>
        <v>-</v>
      </c>
      <c r="CW48" s="227" t="str">
        <f>IF('Commercial Lease'!CW$4='Rent Roll'!$U14,
IF(OR(AND(CW$6&gt;'Rent Roll'!$K14,CW$6&lt;='Rent Roll'!$L14),AND(CW$6&gt;'Rent Roll'!$M28,CW$6&lt;='Rent Roll'!$N28)),
IF('Rent Roll'!$S14='Data Validation'!$D$2,-SUMIF('Monthly Cash Flow'!$F$2:$EG$2,'Commercial Lease'!CW$3,'Monthly Cash Flow'!$F$37:$EG$37)*'Rent Roll'!$T14,
IF('Rent Roll'!$S14='Data Validation'!$D$3,('Rent Roll'!$D14*'Rent Roll'!#REF!)+(MAX(-SUMIF($C$96:$C$98,'Data Validation'!$M$2,'Commercial Lease'!CW$96:CW$98)-'Rent Roll'!$V14,0)*'Rent Roll'!$T14),
IF('Rent Roll'!$S14='Data Validation'!$D$4,'Rent Roll'!$D14*'Rent Roll'!#REF!,
('Rent Roll'!$D14*'Rent Roll'!#REF!)+(SUM((MAX(--SUMIF($D$96:$D$98,'Data Validation'!$M$2,'Commercial Lease'!CW$96:CW$98)-'Rent Roll'!$V14,0)),
(MAX(-SUMIF('Monthly Cash Flow'!$F$2:$EG$2,'Commercial Lease'!CW$3,'Monthly Cash Flow'!$F$25:$EG$25)-'Rent Roll'!#REF!,0)),
(MAX(-SUMIF('Monthly Cash Flow'!$F$2:$EG$2,'Commercial Lease'!CW$3,'Monthly Cash Flow'!$F$26:$EG$36)-'Rent Roll'!#REF!,0)))*'Rent Roll'!$T14)))),"-"),"-")</f>
        <v>-</v>
      </c>
      <c r="CX48" s="227" t="str">
        <f>IF('Commercial Lease'!CX$4='Rent Roll'!$U14,
IF(OR(AND(CX$6&gt;'Rent Roll'!$K14,CX$6&lt;='Rent Roll'!$L14),AND(CX$6&gt;'Rent Roll'!$M28,CX$6&lt;='Rent Roll'!$N28)),
IF('Rent Roll'!$S14='Data Validation'!$D$2,-SUMIF('Monthly Cash Flow'!$F$2:$EG$2,'Commercial Lease'!CX$3,'Monthly Cash Flow'!$F$37:$EG$37)*'Rent Roll'!$T14,
IF('Rent Roll'!$S14='Data Validation'!$D$3,('Rent Roll'!$D14*'Rent Roll'!#REF!)+(MAX(-SUMIF($C$96:$C$98,'Data Validation'!$M$2,'Commercial Lease'!CX$96:CX$98)-'Rent Roll'!$V14,0)*'Rent Roll'!$T14),
IF('Rent Roll'!$S14='Data Validation'!$D$4,'Rent Roll'!$D14*'Rent Roll'!#REF!,
('Rent Roll'!$D14*'Rent Roll'!#REF!)+(SUM((MAX(--SUMIF($D$96:$D$98,'Data Validation'!$M$2,'Commercial Lease'!CX$96:CX$98)-'Rent Roll'!$V14,0)),
(MAX(-SUMIF('Monthly Cash Flow'!$F$2:$EG$2,'Commercial Lease'!CX$3,'Monthly Cash Flow'!$F$25:$EG$25)-'Rent Roll'!#REF!,0)),
(MAX(-SUMIF('Monthly Cash Flow'!$F$2:$EG$2,'Commercial Lease'!CX$3,'Monthly Cash Flow'!$F$26:$EG$36)-'Rent Roll'!#REF!,0)))*'Rent Roll'!$T14)))),"-"),"-")</f>
        <v>-</v>
      </c>
      <c r="CY48" s="227" t="str">
        <f>IF('Commercial Lease'!CY$4='Rent Roll'!$U14,
IF(OR(AND(CY$6&gt;'Rent Roll'!$K14,CY$6&lt;='Rent Roll'!$L14),AND(CY$6&gt;'Rent Roll'!$M28,CY$6&lt;='Rent Roll'!$N28)),
IF('Rent Roll'!$S14='Data Validation'!$D$2,-SUMIF('Monthly Cash Flow'!$F$2:$EG$2,'Commercial Lease'!CY$3,'Monthly Cash Flow'!$F$37:$EG$37)*'Rent Roll'!$T14,
IF('Rent Roll'!$S14='Data Validation'!$D$3,('Rent Roll'!$D14*'Rent Roll'!#REF!)+(MAX(-SUMIF($C$96:$C$98,'Data Validation'!$M$2,'Commercial Lease'!CY$96:CY$98)-'Rent Roll'!$V14,0)*'Rent Roll'!$T14),
IF('Rent Roll'!$S14='Data Validation'!$D$4,'Rent Roll'!$D14*'Rent Roll'!#REF!,
('Rent Roll'!$D14*'Rent Roll'!#REF!)+(SUM((MAX(--SUMIF($D$96:$D$98,'Data Validation'!$M$2,'Commercial Lease'!CY$96:CY$98)-'Rent Roll'!$V14,0)),
(MAX(-SUMIF('Monthly Cash Flow'!$F$2:$EG$2,'Commercial Lease'!CY$3,'Monthly Cash Flow'!$F$25:$EG$25)-'Rent Roll'!#REF!,0)),
(MAX(-SUMIF('Monthly Cash Flow'!$F$2:$EG$2,'Commercial Lease'!CY$3,'Monthly Cash Flow'!$F$26:$EG$36)-'Rent Roll'!#REF!,0)))*'Rent Roll'!$T14)))),"-"),"-")</f>
        <v>-</v>
      </c>
      <c r="CZ48" s="227" t="str">
        <f>IF('Commercial Lease'!CZ$4='Rent Roll'!$U14,
IF(OR(AND(CZ$6&gt;'Rent Roll'!$K14,CZ$6&lt;='Rent Roll'!$L14),AND(CZ$6&gt;'Rent Roll'!$M28,CZ$6&lt;='Rent Roll'!$N28)),
IF('Rent Roll'!$S14='Data Validation'!$D$2,-SUMIF('Monthly Cash Flow'!$F$2:$EG$2,'Commercial Lease'!CZ$3,'Monthly Cash Flow'!$F$37:$EG$37)*'Rent Roll'!$T14,
IF('Rent Roll'!$S14='Data Validation'!$D$3,('Rent Roll'!$D14*'Rent Roll'!#REF!)+(MAX(-SUMIF($C$96:$C$98,'Data Validation'!$M$2,'Commercial Lease'!CZ$96:CZ$98)-'Rent Roll'!$V14,0)*'Rent Roll'!$T14),
IF('Rent Roll'!$S14='Data Validation'!$D$4,'Rent Roll'!$D14*'Rent Roll'!#REF!,
('Rent Roll'!$D14*'Rent Roll'!#REF!)+(SUM((MAX(--SUMIF($D$96:$D$98,'Data Validation'!$M$2,'Commercial Lease'!CZ$96:CZ$98)-'Rent Roll'!$V14,0)),
(MAX(-SUMIF('Monthly Cash Flow'!$F$2:$EG$2,'Commercial Lease'!CZ$3,'Monthly Cash Flow'!$F$25:$EG$25)-'Rent Roll'!#REF!,0)),
(MAX(-SUMIF('Monthly Cash Flow'!$F$2:$EG$2,'Commercial Lease'!CZ$3,'Monthly Cash Flow'!$F$26:$EG$36)-'Rent Roll'!#REF!,0)))*'Rent Roll'!$T14)))),"-"),"-")</f>
        <v>-</v>
      </c>
      <c r="DA48" s="227" t="str">
        <f>IF('Commercial Lease'!DA$4='Rent Roll'!$U14,
IF(OR(AND(DA$6&gt;'Rent Roll'!$K14,DA$6&lt;='Rent Roll'!$L14),AND(DA$6&gt;'Rent Roll'!$M28,DA$6&lt;='Rent Roll'!$N28)),
IF('Rent Roll'!$S14='Data Validation'!$D$2,-SUMIF('Monthly Cash Flow'!$F$2:$EG$2,'Commercial Lease'!DA$3,'Monthly Cash Flow'!$F$37:$EG$37)*'Rent Roll'!$T14,
IF('Rent Roll'!$S14='Data Validation'!$D$3,('Rent Roll'!$D14*'Rent Roll'!#REF!)+(MAX(-SUMIF($C$96:$C$98,'Data Validation'!$M$2,'Commercial Lease'!DA$96:DA$98)-'Rent Roll'!$V14,0)*'Rent Roll'!$T14),
IF('Rent Roll'!$S14='Data Validation'!$D$4,'Rent Roll'!$D14*'Rent Roll'!#REF!,
('Rent Roll'!$D14*'Rent Roll'!#REF!)+(SUM((MAX(--SUMIF($D$96:$D$98,'Data Validation'!$M$2,'Commercial Lease'!DA$96:DA$98)-'Rent Roll'!$V14,0)),
(MAX(-SUMIF('Monthly Cash Flow'!$F$2:$EG$2,'Commercial Lease'!DA$3,'Monthly Cash Flow'!$F$25:$EG$25)-'Rent Roll'!#REF!,0)),
(MAX(-SUMIF('Monthly Cash Flow'!$F$2:$EG$2,'Commercial Lease'!DA$3,'Monthly Cash Flow'!$F$26:$EG$36)-'Rent Roll'!#REF!,0)))*'Rent Roll'!$T14)))),"-"),"-")</f>
        <v>-</v>
      </c>
      <c r="DB48" s="227" t="str">
        <f>IF('Commercial Lease'!DB$4='Rent Roll'!$U14,
IF(OR(AND(DB$6&gt;'Rent Roll'!$K14,DB$6&lt;='Rent Roll'!$L14),AND(DB$6&gt;'Rent Roll'!$M28,DB$6&lt;='Rent Roll'!$N28)),
IF('Rent Roll'!$S14='Data Validation'!$D$2,-SUMIF('Monthly Cash Flow'!$F$2:$EG$2,'Commercial Lease'!DB$3,'Monthly Cash Flow'!$F$37:$EG$37)*'Rent Roll'!$T14,
IF('Rent Roll'!$S14='Data Validation'!$D$3,('Rent Roll'!$D14*'Rent Roll'!#REF!)+(MAX(-SUMIF($C$96:$C$98,'Data Validation'!$M$2,'Commercial Lease'!DB$96:DB$98)-'Rent Roll'!$V14,0)*'Rent Roll'!$T14),
IF('Rent Roll'!$S14='Data Validation'!$D$4,'Rent Roll'!$D14*'Rent Roll'!#REF!,
('Rent Roll'!$D14*'Rent Roll'!#REF!)+(SUM((MAX(--SUMIF($D$96:$D$98,'Data Validation'!$M$2,'Commercial Lease'!DB$96:DB$98)-'Rent Roll'!$V14,0)),
(MAX(-SUMIF('Monthly Cash Flow'!$F$2:$EG$2,'Commercial Lease'!DB$3,'Monthly Cash Flow'!$F$25:$EG$25)-'Rent Roll'!#REF!,0)),
(MAX(-SUMIF('Monthly Cash Flow'!$F$2:$EG$2,'Commercial Lease'!DB$3,'Monthly Cash Flow'!$F$26:$EG$36)-'Rent Roll'!#REF!,0)))*'Rent Roll'!$T14)))),"-"),"-")</f>
        <v>-</v>
      </c>
      <c r="DC48" s="227" t="str">
        <f>IF('Commercial Lease'!DC$4='Rent Roll'!$U14,
IF(OR(AND(DC$6&gt;'Rent Roll'!$K14,DC$6&lt;='Rent Roll'!$L14),AND(DC$6&gt;'Rent Roll'!$M28,DC$6&lt;='Rent Roll'!$N28)),
IF('Rent Roll'!$S14='Data Validation'!$D$2,-SUMIF('Monthly Cash Flow'!$F$2:$EG$2,'Commercial Lease'!DC$3,'Monthly Cash Flow'!$F$37:$EG$37)*'Rent Roll'!$T14,
IF('Rent Roll'!$S14='Data Validation'!$D$3,('Rent Roll'!$D14*'Rent Roll'!#REF!)+(MAX(-SUMIF($C$96:$C$98,'Data Validation'!$M$2,'Commercial Lease'!DC$96:DC$98)-'Rent Roll'!$V14,0)*'Rent Roll'!$T14),
IF('Rent Roll'!$S14='Data Validation'!$D$4,'Rent Roll'!$D14*'Rent Roll'!#REF!,
('Rent Roll'!$D14*'Rent Roll'!#REF!)+(SUM((MAX(--SUMIF($D$96:$D$98,'Data Validation'!$M$2,'Commercial Lease'!DC$96:DC$98)-'Rent Roll'!$V14,0)),
(MAX(-SUMIF('Monthly Cash Flow'!$F$2:$EG$2,'Commercial Lease'!DC$3,'Monthly Cash Flow'!$F$25:$EG$25)-'Rent Roll'!#REF!,0)),
(MAX(-SUMIF('Monthly Cash Flow'!$F$2:$EG$2,'Commercial Lease'!DC$3,'Monthly Cash Flow'!$F$26:$EG$36)-'Rent Roll'!#REF!,0)))*'Rent Roll'!$T14)))),"-"),"-")</f>
        <v>-</v>
      </c>
      <c r="DD48" s="227" t="str">
        <f>IF('Commercial Lease'!DD$4='Rent Roll'!$U14,
IF(OR(AND(DD$6&gt;'Rent Roll'!$K14,DD$6&lt;='Rent Roll'!$L14),AND(DD$6&gt;'Rent Roll'!$M28,DD$6&lt;='Rent Roll'!$N28)),
IF('Rent Roll'!$S14='Data Validation'!$D$2,-SUMIF('Monthly Cash Flow'!$F$2:$EG$2,'Commercial Lease'!DD$3,'Monthly Cash Flow'!$F$37:$EG$37)*'Rent Roll'!$T14,
IF('Rent Roll'!$S14='Data Validation'!$D$3,('Rent Roll'!$D14*'Rent Roll'!#REF!)+(MAX(-SUMIF($C$96:$C$98,'Data Validation'!$M$2,'Commercial Lease'!DD$96:DD$98)-'Rent Roll'!$V14,0)*'Rent Roll'!$T14),
IF('Rent Roll'!$S14='Data Validation'!$D$4,'Rent Roll'!$D14*'Rent Roll'!#REF!,
('Rent Roll'!$D14*'Rent Roll'!#REF!)+(SUM((MAX(--SUMIF($D$96:$D$98,'Data Validation'!$M$2,'Commercial Lease'!DD$96:DD$98)-'Rent Roll'!$V14,0)),
(MAX(-SUMIF('Monthly Cash Flow'!$F$2:$EG$2,'Commercial Lease'!DD$3,'Monthly Cash Flow'!$F$25:$EG$25)-'Rent Roll'!#REF!,0)),
(MAX(-SUMIF('Monthly Cash Flow'!$F$2:$EG$2,'Commercial Lease'!DD$3,'Monthly Cash Flow'!$F$26:$EG$36)-'Rent Roll'!#REF!,0)))*'Rent Roll'!$T14)))),"-"),"-")</f>
        <v>-</v>
      </c>
      <c r="DE48" s="227" t="str">
        <f>IF('Commercial Lease'!DE$4='Rent Roll'!$U14,
IF(OR(AND(DE$6&gt;'Rent Roll'!$K14,DE$6&lt;='Rent Roll'!$L14),AND(DE$6&gt;'Rent Roll'!$M28,DE$6&lt;='Rent Roll'!$N28)),
IF('Rent Roll'!$S14='Data Validation'!$D$2,-SUMIF('Monthly Cash Flow'!$F$2:$EG$2,'Commercial Lease'!DE$3,'Monthly Cash Flow'!$F$37:$EG$37)*'Rent Roll'!$T14,
IF('Rent Roll'!$S14='Data Validation'!$D$3,('Rent Roll'!$D14*'Rent Roll'!#REF!)+(MAX(-SUMIF($C$96:$C$98,'Data Validation'!$M$2,'Commercial Lease'!DE$96:DE$98)-'Rent Roll'!$V14,0)*'Rent Roll'!$T14),
IF('Rent Roll'!$S14='Data Validation'!$D$4,'Rent Roll'!$D14*'Rent Roll'!#REF!,
('Rent Roll'!$D14*'Rent Roll'!#REF!)+(SUM((MAX(--SUMIF($D$96:$D$98,'Data Validation'!$M$2,'Commercial Lease'!DE$96:DE$98)-'Rent Roll'!$V14,0)),
(MAX(-SUMIF('Monthly Cash Flow'!$F$2:$EG$2,'Commercial Lease'!DE$3,'Monthly Cash Flow'!$F$25:$EG$25)-'Rent Roll'!#REF!,0)),
(MAX(-SUMIF('Monthly Cash Flow'!$F$2:$EG$2,'Commercial Lease'!DE$3,'Monthly Cash Flow'!$F$26:$EG$36)-'Rent Roll'!#REF!,0)))*'Rent Roll'!$T14)))),"-"),"-")</f>
        <v>-</v>
      </c>
      <c r="DF48" s="227" t="str">
        <f>IF('Commercial Lease'!DF$4='Rent Roll'!$U14,
IF(OR(AND(DF$6&gt;'Rent Roll'!$K14,DF$6&lt;='Rent Roll'!$L14),AND(DF$6&gt;'Rent Roll'!$M28,DF$6&lt;='Rent Roll'!$N28)),
IF('Rent Roll'!$S14='Data Validation'!$D$2,-SUMIF('Monthly Cash Flow'!$F$2:$EG$2,'Commercial Lease'!DF$3,'Monthly Cash Flow'!$F$37:$EG$37)*'Rent Roll'!$T14,
IF('Rent Roll'!$S14='Data Validation'!$D$3,('Rent Roll'!$D14*'Rent Roll'!#REF!)+(MAX(-SUMIF($C$96:$C$98,'Data Validation'!$M$2,'Commercial Lease'!DF$96:DF$98)-'Rent Roll'!$V14,0)*'Rent Roll'!$T14),
IF('Rent Roll'!$S14='Data Validation'!$D$4,'Rent Roll'!$D14*'Rent Roll'!#REF!,
('Rent Roll'!$D14*'Rent Roll'!#REF!)+(SUM((MAX(--SUMIF($D$96:$D$98,'Data Validation'!$M$2,'Commercial Lease'!DF$96:DF$98)-'Rent Roll'!$V14,0)),
(MAX(-SUMIF('Monthly Cash Flow'!$F$2:$EG$2,'Commercial Lease'!DF$3,'Monthly Cash Flow'!$F$25:$EG$25)-'Rent Roll'!#REF!,0)),
(MAX(-SUMIF('Monthly Cash Flow'!$F$2:$EG$2,'Commercial Lease'!DF$3,'Monthly Cash Flow'!$F$26:$EG$36)-'Rent Roll'!#REF!,0)))*'Rent Roll'!$T14)))),"-"),"-")</f>
        <v>-</v>
      </c>
      <c r="DG48" s="227" t="str">
        <f>IF('Commercial Lease'!DG$4='Rent Roll'!$U14,
IF(OR(AND(DG$6&gt;'Rent Roll'!$K14,DG$6&lt;='Rent Roll'!$L14),AND(DG$6&gt;'Rent Roll'!$M28,DG$6&lt;='Rent Roll'!$N28)),
IF('Rent Roll'!$S14='Data Validation'!$D$2,-SUMIF('Monthly Cash Flow'!$F$2:$EG$2,'Commercial Lease'!DG$3,'Monthly Cash Flow'!$F$37:$EG$37)*'Rent Roll'!$T14,
IF('Rent Roll'!$S14='Data Validation'!$D$3,('Rent Roll'!$D14*'Rent Roll'!#REF!)+(MAX(-SUMIF($C$96:$C$98,'Data Validation'!$M$2,'Commercial Lease'!DG$96:DG$98)-'Rent Roll'!$V14,0)*'Rent Roll'!$T14),
IF('Rent Roll'!$S14='Data Validation'!$D$4,'Rent Roll'!$D14*'Rent Roll'!#REF!,
('Rent Roll'!$D14*'Rent Roll'!#REF!)+(SUM((MAX(--SUMIF($D$96:$D$98,'Data Validation'!$M$2,'Commercial Lease'!DG$96:DG$98)-'Rent Roll'!$V14,0)),
(MAX(-SUMIF('Monthly Cash Flow'!$F$2:$EG$2,'Commercial Lease'!DG$3,'Monthly Cash Flow'!$F$25:$EG$25)-'Rent Roll'!#REF!,0)),
(MAX(-SUMIF('Monthly Cash Flow'!$F$2:$EG$2,'Commercial Lease'!DG$3,'Monthly Cash Flow'!$F$26:$EG$36)-'Rent Roll'!#REF!,0)))*'Rent Roll'!$T14)))),"-"),"-")</f>
        <v>-</v>
      </c>
      <c r="DH48" s="227" t="str">
        <f>IF('Commercial Lease'!DH$4='Rent Roll'!$U14,
IF(OR(AND(DH$6&gt;'Rent Roll'!$K14,DH$6&lt;='Rent Roll'!$L14),AND(DH$6&gt;'Rent Roll'!$M28,DH$6&lt;='Rent Roll'!$N28)),
IF('Rent Roll'!$S14='Data Validation'!$D$2,-SUMIF('Monthly Cash Flow'!$F$2:$EG$2,'Commercial Lease'!DH$3,'Monthly Cash Flow'!$F$37:$EG$37)*'Rent Roll'!$T14,
IF('Rent Roll'!$S14='Data Validation'!$D$3,('Rent Roll'!$D14*'Rent Roll'!#REF!)+(MAX(-SUMIF($C$96:$C$98,'Data Validation'!$M$2,'Commercial Lease'!DH$96:DH$98)-'Rent Roll'!$V14,0)*'Rent Roll'!$T14),
IF('Rent Roll'!$S14='Data Validation'!$D$4,'Rent Roll'!$D14*'Rent Roll'!#REF!,
('Rent Roll'!$D14*'Rent Roll'!#REF!)+(SUM((MAX(--SUMIF($D$96:$D$98,'Data Validation'!$M$2,'Commercial Lease'!DH$96:DH$98)-'Rent Roll'!$V14,0)),
(MAX(-SUMIF('Monthly Cash Flow'!$F$2:$EG$2,'Commercial Lease'!DH$3,'Monthly Cash Flow'!$F$25:$EG$25)-'Rent Roll'!#REF!,0)),
(MAX(-SUMIF('Monthly Cash Flow'!$F$2:$EG$2,'Commercial Lease'!DH$3,'Monthly Cash Flow'!$F$26:$EG$36)-'Rent Roll'!#REF!,0)))*'Rent Roll'!$T14)))),"-"),"-")</f>
        <v>-</v>
      </c>
      <c r="DI48" s="227" t="str">
        <f>IF('Commercial Lease'!DI$4='Rent Roll'!$U14,
IF(OR(AND(DI$6&gt;'Rent Roll'!$K14,DI$6&lt;='Rent Roll'!$L14),AND(DI$6&gt;'Rent Roll'!$M28,DI$6&lt;='Rent Roll'!$N28)),
IF('Rent Roll'!$S14='Data Validation'!$D$2,-SUMIF('Monthly Cash Flow'!$F$2:$EG$2,'Commercial Lease'!DI$3,'Monthly Cash Flow'!$F$37:$EG$37)*'Rent Roll'!$T14,
IF('Rent Roll'!$S14='Data Validation'!$D$3,('Rent Roll'!$D14*'Rent Roll'!#REF!)+(MAX(-SUMIF($C$96:$C$98,'Data Validation'!$M$2,'Commercial Lease'!DI$96:DI$98)-'Rent Roll'!$V14,0)*'Rent Roll'!$T14),
IF('Rent Roll'!$S14='Data Validation'!$D$4,'Rent Roll'!$D14*'Rent Roll'!#REF!,
('Rent Roll'!$D14*'Rent Roll'!#REF!)+(SUM((MAX(--SUMIF($D$96:$D$98,'Data Validation'!$M$2,'Commercial Lease'!DI$96:DI$98)-'Rent Roll'!$V14,0)),
(MAX(-SUMIF('Monthly Cash Flow'!$F$2:$EG$2,'Commercial Lease'!DI$3,'Monthly Cash Flow'!$F$25:$EG$25)-'Rent Roll'!#REF!,0)),
(MAX(-SUMIF('Monthly Cash Flow'!$F$2:$EG$2,'Commercial Lease'!DI$3,'Monthly Cash Flow'!$F$26:$EG$36)-'Rent Roll'!#REF!,0)))*'Rent Roll'!$T14)))),"-"),"-")</f>
        <v>-</v>
      </c>
      <c r="DJ48" s="227" t="str">
        <f>IF('Commercial Lease'!DJ$4='Rent Roll'!$U14,
IF(OR(AND(DJ$6&gt;'Rent Roll'!$K14,DJ$6&lt;='Rent Roll'!$L14),AND(DJ$6&gt;'Rent Roll'!$M28,DJ$6&lt;='Rent Roll'!$N28)),
IF('Rent Roll'!$S14='Data Validation'!$D$2,-SUMIF('Monthly Cash Flow'!$F$2:$EG$2,'Commercial Lease'!DJ$3,'Monthly Cash Flow'!$F$37:$EG$37)*'Rent Roll'!$T14,
IF('Rent Roll'!$S14='Data Validation'!$D$3,('Rent Roll'!$D14*'Rent Roll'!#REF!)+(MAX(-SUMIF($C$96:$C$98,'Data Validation'!$M$2,'Commercial Lease'!DJ$96:DJ$98)-'Rent Roll'!$V14,0)*'Rent Roll'!$T14),
IF('Rent Roll'!$S14='Data Validation'!$D$4,'Rent Roll'!$D14*'Rent Roll'!#REF!,
('Rent Roll'!$D14*'Rent Roll'!#REF!)+(SUM((MAX(--SUMIF($D$96:$D$98,'Data Validation'!$M$2,'Commercial Lease'!DJ$96:DJ$98)-'Rent Roll'!$V14,0)),
(MAX(-SUMIF('Monthly Cash Flow'!$F$2:$EG$2,'Commercial Lease'!DJ$3,'Monthly Cash Flow'!$F$25:$EG$25)-'Rent Roll'!#REF!,0)),
(MAX(-SUMIF('Monthly Cash Flow'!$F$2:$EG$2,'Commercial Lease'!DJ$3,'Monthly Cash Flow'!$F$26:$EG$36)-'Rent Roll'!#REF!,0)))*'Rent Roll'!$T14)))),"-"),"-")</f>
        <v>-</v>
      </c>
      <c r="DK48" s="227" t="str">
        <f>IF('Commercial Lease'!DK$4='Rent Roll'!$U14,
IF(OR(AND(DK$6&gt;'Rent Roll'!$K14,DK$6&lt;='Rent Roll'!$L14),AND(DK$6&gt;'Rent Roll'!$M28,DK$6&lt;='Rent Roll'!$N28)),
IF('Rent Roll'!$S14='Data Validation'!$D$2,-SUMIF('Monthly Cash Flow'!$F$2:$EG$2,'Commercial Lease'!DK$3,'Monthly Cash Flow'!$F$37:$EG$37)*'Rent Roll'!$T14,
IF('Rent Roll'!$S14='Data Validation'!$D$3,('Rent Roll'!$D14*'Rent Roll'!#REF!)+(MAX(-SUMIF($C$96:$C$98,'Data Validation'!$M$2,'Commercial Lease'!DK$96:DK$98)-'Rent Roll'!$V14,0)*'Rent Roll'!$T14),
IF('Rent Roll'!$S14='Data Validation'!$D$4,'Rent Roll'!$D14*'Rent Roll'!#REF!,
('Rent Roll'!$D14*'Rent Roll'!#REF!)+(SUM((MAX(--SUMIF($D$96:$D$98,'Data Validation'!$M$2,'Commercial Lease'!DK$96:DK$98)-'Rent Roll'!$V14,0)),
(MAX(-SUMIF('Monthly Cash Flow'!$F$2:$EG$2,'Commercial Lease'!DK$3,'Monthly Cash Flow'!$F$25:$EG$25)-'Rent Roll'!#REF!,0)),
(MAX(-SUMIF('Monthly Cash Flow'!$F$2:$EG$2,'Commercial Lease'!DK$3,'Monthly Cash Flow'!$F$26:$EG$36)-'Rent Roll'!#REF!,0)))*'Rent Roll'!$T14)))),"-"),"-")</f>
        <v>-</v>
      </c>
      <c r="DL48" s="227" t="str">
        <f>IF('Commercial Lease'!DL$4='Rent Roll'!$U14,
IF(OR(AND(DL$6&gt;'Rent Roll'!$K14,DL$6&lt;='Rent Roll'!$L14),AND(DL$6&gt;'Rent Roll'!$M28,DL$6&lt;='Rent Roll'!$N28)),
IF('Rent Roll'!$S14='Data Validation'!$D$2,-SUMIF('Monthly Cash Flow'!$F$2:$EG$2,'Commercial Lease'!DL$3,'Monthly Cash Flow'!$F$37:$EG$37)*'Rent Roll'!$T14,
IF('Rent Roll'!$S14='Data Validation'!$D$3,('Rent Roll'!$D14*'Rent Roll'!#REF!)+(MAX(-SUMIF($C$96:$C$98,'Data Validation'!$M$2,'Commercial Lease'!DL$96:DL$98)-'Rent Roll'!$V14,0)*'Rent Roll'!$T14),
IF('Rent Roll'!$S14='Data Validation'!$D$4,'Rent Roll'!$D14*'Rent Roll'!#REF!,
('Rent Roll'!$D14*'Rent Roll'!#REF!)+(SUM((MAX(--SUMIF($D$96:$D$98,'Data Validation'!$M$2,'Commercial Lease'!DL$96:DL$98)-'Rent Roll'!$V14,0)),
(MAX(-SUMIF('Monthly Cash Flow'!$F$2:$EG$2,'Commercial Lease'!DL$3,'Monthly Cash Flow'!$F$25:$EG$25)-'Rent Roll'!#REF!,0)),
(MAX(-SUMIF('Monthly Cash Flow'!$F$2:$EG$2,'Commercial Lease'!DL$3,'Monthly Cash Flow'!$F$26:$EG$36)-'Rent Roll'!#REF!,0)))*'Rent Roll'!$T14)))),"-"),"-")</f>
        <v>-</v>
      </c>
      <c r="DM48" s="227" t="str">
        <f>IF('Commercial Lease'!DM$4='Rent Roll'!$U14,
IF(OR(AND(DM$6&gt;'Rent Roll'!$K14,DM$6&lt;='Rent Roll'!$L14),AND(DM$6&gt;'Rent Roll'!$M28,DM$6&lt;='Rent Roll'!$N28)),
IF('Rent Roll'!$S14='Data Validation'!$D$2,-SUMIF('Monthly Cash Flow'!$F$2:$EG$2,'Commercial Lease'!DM$3,'Monthly Cash Flow'!$F$37:$EG$37)*'Rent Roll'!$T14,
IF('Rent Roll'!$S14='Data Validation'!$D$3,('Rent Roll'!$D14*'Rent Roll'!#REF!)+(MAX(-SUMIF($C$96:$C$98,'Data Validation'!$M$2,'Commercial Lease'!DM$96:DM$98)-'Rent Roll'!$V14,0)*'Rent Roll'!$T14),
IF('Rent Roll'!$S14='Data Validation'!$D$4,'Rent Roll'!$D14*'Rent Roll'!#REF!,
('Rent Roll'!$D14*'Rent Roll'!#REF!)+(SUM((MAX(--SUMIF($D$96:$D$98,'Data Validation'!$M$2,'Commercial Lease'!DM$96:DM$98)-'Rent Roll'!$V14,0)),
(MAX(-SUMIF('Monthly Cash Flow'!$F$2:$EG$2,'Commercial Lease'!DM$3,'Monthly Cash Flow'!$F$25:$EG$25)-'Rent Roll'!#REF!,0)),
(MAX(-SUMIF('Monthly Cash Flow'!$F$2:$EG$2,'Commercial Lease'!DM$3,'Monthly Cash Flow'!$F$26:$EG$36)-'Rent Roll'!#REF!,0)))*'Rent Roll'!$T14)))),"-"),"-")</f>
        <v>-</v>
      </c>
      <c r="DN48" s="227" t="str">
        <f>IF('Commercial Lease'!DN$4='Rent Roll'!$U14,
IF(OR(AND(DN$6&gt;'Rent Roll'!$K14,DN$6&lt;='Rent Roll'!$L14),AND(DN$6&gt;'Rent Roll'!$M28,DN$6&lt;='Rent Roll'!$N28)),
IF('Rent Roll'!$S14='Data Validation'!$D$2,-SUMIF('Monthly Cash Flow'!$F$2:$EG$2,'Commercial Lease'!DN$3,'Monthly Cash Flow'!$F$37:$EG$37)*'Rent Roll'!$T14,
IF('Rent Roll'!$S14='Data Validation'!$D$3,('Rent Roll'!$D14*'Rent Roll'!#REF!)+(MAX(-SUMIF($C$96:$C$98,'Data Validation'!$M$2,'Commercial Lease'!DN$96:DN$98)-'Rent Roll'!$V14,0)*'Rent Roll'!$T14),
IF('Rent Roll'!$S14='Data Validation'!$D$4,'Rent Roll'!$D14*'Rent Roll'!#REF!,
('Rent Roll'!$D14*'Rent Roll'!#REF!)+(SUM((MAX(--SUMIF($D$96:$D$98,'Data Validation'!$M$2,'Commercial Lease'!DN$96:DN$98)-'Rent Roll'!$V14,0)),
(MAX(-SUMIF('Monthly Cash Flow'!$F$2:$EG$2,'Commercial Lease'!DN$3,'Monthly Cash Flow'!$F$25:$EG$25)-'Rent Roll'!#REF!,0)),
(MAX(-SUMIF('Monthly Cash Flow'!$F$2:$EG$2,'Commercial Lease'!DN$3,'Monthly Cash Flow'!$F$26:$EG$36)-'Rent Roll'!#REF!,0)))*'Rent Roll'!$T14)))),"-"),"-")</f>
        <v>-</v>
      </c>
      <c r="DO48" s="227" t="str">
        <f>IF('Commercial Lease'!DO$4='Rent Roll'!$U14,
IF(OR(AND(DO$6&gt;'Rent Roll'!$K14,DO$6&lt;='Rent Roll'!$L14),AND(DO$6&gt;'Rent Roll'!$M28,DO$6&lt;='Rent Roll'!$N28)),
IF('Rent Roll'!$S14='Data Validation'!$D$2,-SUMIF('Monthly Cash Flow'!$F$2:$EG$2,'Commercial Lease'!DO$3,'Monthly Cash Flow'!$F$37:$EG$37)*'Rent Roll'!$T14,
IF('Rent Roll'!$S14='Data Validation'!$D$3,('Rent Roll'!$D14*'Rent Roll'!#REF!)+(MAX(-SUMIF($C$96:$C$98,'Data Validation'!$M$2,'Commercial Lease'!DO$96:DO$98)-'Rent Roll'!$V14,0)*'Rent Roll'!$T14),
IF('Rent Roll'!$S14='Data Validation'!$D$4,'Rent Roll'!$D14*'Rent Roll'!#REF!,
('Rent Roll'!$D14*'Rent Roll'!#REF!)+(SUM((MAX(--SUMIF($D$96:$D$98,'Data Validation'!$M$2,'Commercial Lease'!DO$96:DO$98)-'Rent Roll'!$V14,0)),
(MAX(-SUMIF('Monthly Cash Flow'!$F$2:$EG$2,'Commercial Lease'!DO$3,'Monthly Cash Flow'!$F$25:$EG$25)-'Rent Roll'!#REF!,0)),
(MAX(-SUMIF('Monthly Cash Flow'!$F$2:$EG$2,'Commercial Lease'!DO$3,'Monthly Cash Flow'!$F$26:$EG$36)-'Rent Roll'!#REF!,0)))*'Rent Roll'!$T14)))),"-"),"-")</f>
        <v>-</v>
      </c>
      <c r="DP48" s="227" t="str">
        <f>IF('Commercial Lease'!DP$4='Rent Roll'!$U14,
IF(OR(AND(DP$6&gt;'Rent Roll'!$K14,DP$6&lt;='Rent Roll'!$L14),AND(DP$6&gt;'Rent Roll'!$M28,DP$6&lt;='Rent Roll'!$N28)),
IF('Rent Roll'!$S14='Data Validation'!$D$2,-SUMIF('Monthly Cash Flow'!$F$2:$EG$2,'Commercial Lease'!DP$3,'Monthly Cash Flow'!$F$37:$EG$37)*'Rent Roll'!$T14,
IF('Rent Roll'!$S14='Data Validation'!$D$3,('Rent Roll'!$D14*'Rent Roll'!#REF!)+(MAX(-SUMIF($C$96:$C$98,'Data Validation'!$M$2,'Commercial Lease'!DP$96:DP$98)-'Rent Roll'!$V14,0)*'Rent Roll'!$T14),
IF('Rent Roll'!$S14='Data Validation'!$D$4,'Rent Roll'!$D14*'Rent Roll'!#REF!,
('Rent Roll'!$D14*'Rent Roll'!#REF!)+(SUM((MAX(--SUMIF($D$96:$D$98,'Data Validation'!$M$2,'Commercial Lease'!DP$96:DP$98)-'Rent Roll'!$V14,0)),
(MAX(-SUMIF('Monthly Cash Flow'!$F$2:$EG$2,'Commercial Lease'!DP$3,'Monthly Cash Flow'!$F$25:$EG$25)-'Rent Roll'!#REF!,0)),
(MAX(-SUMIF('Monthly Cash Flow'!$F$2:$EG$2,'Commercial Lease'!DP$3,'Monthly Cash Flow'!$F$26:$EG$36)-'Rent Roll'!#REF!,0)))*'Rent Roll'!$T14)))),"-"),"-")</f>
        <v>-</v>
      </c>
      <c r="DQ48" s="227" t="str">
        <f>IF('Commercial Lease'!DQ$4='Rent Roll'!$U14,
IF(OR(AND(DQ$6&gt;'Rent Roll'!$K14,DQ$6&lt;='Rent Roll'!$L14),AND(DQ$6&gt;'Rent Roll'!$M28,DQ$6&lt;='Rent Roll'!$N28)),
IF('Rent Roll'!$S14='Data Validation'!$D$2,-SUMIF('Monthly Cash Flow'!$F$2:$EG$2,'Commercial Lease'!DQ$3,'Monthly Cash Flow'!$F$37:$EG$37)*'Rent Roll'!$T14,
IF('Rent Roll'!$S14='Data Validation'!$D$3,('Rent Roll'!$D14*'Rent Roll'!#REF!)+(MAX(-SUMIF($C$96:$C$98,'Data Validation'!$M$2,'Commercial Lease'!DQ$96:DQ$98)-'Rent Roll'!$V14,0)*'Rent Roll'!$T14),
IF('Rent Roll'!$S14='Data Validation'!$D$4,'Rent Roll'!$D14*'Rent Roll'!#REF!,
('Rent Roll'!$D14*'Rent Roll'!#REF!)+(SUM((MAX(--SUMIF($D$96:$D$98,'Data Validation'!$M$2,'Commercial Lease'!DQ$96:DQ$98)-'Rent Roll'!$V14,0)),
(MAX(-SUMIF('Monthly Cash Flow'!$F$2:$EG$2,'Commercial Lease'!DQ$3,'Monthly Cash Flow'!$F$25:$EG$25)-'Rent Roll'!#REF!,0)),
(MAX(-SUMIF('Monthly Cash Flow'!$F$2:$EG$2,'Commercial Lease'!DQ$3,'Monthly Cash Flow'!$F$26:$EG$36)-'Rent Roll'!#REF!,0)))*'Rent Roll'!$T14)))),"-"),"-")</f>
        <v>-</v>
      </c>
      <c r="DR48" s="227" t="str">
        <f>IF('Commercial Lease'!DR$4='Rent Roll'!$U14,
IF(OR(AND(DR$6&gt;'Rent Roll'!$K14,DR$6&lt;='Rent Roll'!$L14),AND(DR$6&gt;'Rent Roll'!$M28,DR$6&lt;='Rent Roll'!$N28)),
IF('Rent Roll'!$S14='Data Validation'!$D$2,-SUMIF('Monthly Cash Flow'!$F$2:$EG$2,'Commercial Lease'!DR$3,'Monthly Cash Flow'!$F$37:$EG$37)*'Rent Roll'!$T14,
IF('Rent Roll'!$S14='Data Validation'!$D$3,('Rent Roll'!$D14*'Rent Roll'!#REF!)+(MAX(-SUMIF($C$96:$C$98,'Data Validation'!$M$2,'Commercial Lease'!DR$96:DR$98)-'Rent Roll'!$V14,0)*'Rent Roll'!$T14),
IF('Rent Roll'!$S14='Data Validation'!$D$4,'Rent Roll'!$D14*'Rent Roll'!#REF!,
('Rent Roll'!$D14*'Rent Roll'!#REF!)+(SUM((MAX(--SUMIF($D$96:$D$98,'Data Validation'!$M$2,'Commercial Lease'!DR$96:DR$98)-'Rent Roll'!$V14,0)),
(MAX(-SUMIF('Monthly Cash Flow'!$F$2:$EG$2,'Commercial Lease'!DR$3,'Monthly Cash Flow'!$F$25:$EG$25)-'Rent Roll'!#REF!,0)),
(MAX(-SUMIF('Monthly Cash Flow'!$F$2:$EG$2,'Commercial Lease'!DR$3,'Monthly Cash Flow'!$F$26:$EG$36)-'Rent Roll'!#REF!,0)))*'Rent Roll'!$T14)))),"-"),"-")</f>
        <v>-</v>
      </c>
      <c r="DS48" s="227" t="str">
        <f>IF('Commercial Lease'!DS$4='Rent Roll'!$U14,
IF(OR(AND(DS$6&gt;'Rent Roll'!$K14,DS$6&lt;='Rent Roll'!$L14),AND(DS$6&gt;'Rent Roll'!$M28,DS$6&lt;='Rent Roll'!$N28)),
IF('Rent Roll'!$S14='Data Validation'!$D$2,-SUMIF('Monthly Cash Flow'!$F$2:$EG$2,'Commercial Lease'!DS$3,'Monthly Cash Flow'!$F$37:$EG$37)*'Rent Roll'!$T14,
IF('Rent Roll'!$S14='Data Validation'!$D$3,('Rent Roll'!$D14*'Rent Roll'!#REF!)+(MAX(-SUMIF($C$96:$C$98,'Data Validation'!$M$2,'Commercial Lease'!DS$96:DS$98)-'Rent Roll'!$V14,0)*'Rent Roll'!$T14),
IF('Rent Roll'!$S14='Data Validation'!$D$4,'Rent Roll'!$D14*'Rent Roll'!#REF!,
('Rent Roll'!$D14*'Rent Roll'!#REF!)+(SUM((MAX(--SUMIF($D$96:$D$98,'Data Validation'!$M$2,'Commercial Lease'!DS$96:DS$98)-'Rent Roll'!$V14,0)),
(MAX(-SUMIF('Monthly Cash Flow'!$F$2:$EG$2,'Commercial Lease'!DS$3,'Monthly Cash Flow'!$F$25:$EG$25)-'Rent Roll'!#REF!,0)),
(MAX(-SUMIF('Monthly Cash Flow'!$F$2:$EG$2,'Commercial Lease'!DS$3,'Monthly Cash Flow'!$F$26:$EG$36)-'Rent Roll'!#REF!,0)))*'Rent Roll'!$T14)))),"-"),"-")</f>
        <v>-</v>
      </c>
      <c r="DT48" s="227" t="str">
        <f>IF('Commercial Lease'!DT$4='Rent Roll'!$U14,
IF(OR(AND(DT$6&gt;'Rent Roll'!$K14,DT$6&lt;='Rent Roll'!$L14),AND(DT$6&gt;'Rent Roll'!$M28,DT$6&lt;='Rent Roll'!$N28)),
IF('Rent Roll'!$S14='Data Validation'!$D$2,-SUMIF('Monthly Cash Flow'!$F$2:$EG$2,'Commercial Lease'!DT$3,'Monthly Cash Flow'!$F$37:$EG$37)*'Rent Roll'!$T14,
IF('Rent Roll'!$S14='Data Validation'!$D$3,('Rent Roll'!$D14*'Rent Roll'!#REF!)+(MAX(-SUMIF($C$96:$C$98,'Data Validation'!$M$2,'Commercial Lease'!DT$96:DT$98)-'Rent Roll'!$V14,0)*'Rent Roll'!$T14),
IF('Rent Roll'!$S14='Data Validation'!$D$4,'Rent Roll'!$D14*'Rent Roll'!#REF!,
('Rent Roll'!$D14*'Rent Roll'!#REF!)+(SUM((MAX(--SUMIF($D$96:$D$98,'Data Validation'!$M$2,'Commercial Lease'!DT$96:DT$98)-'Rent Roll'!$V14,0)),
(MAX(-SUMIF('Monthly Cash Flow'!$F$2:$EG$2,'Commercial Lease'!DT$3,'Monthly Cash Flow'!$F$25:$EG$25)-'Rent Roll'!#REF!,0)),
(MAX(-SUMIF('Monthly Cash Flow'!$F$2:$EG$2,'Commercial Lease'!DT$3,'Monthly Cash Flow'!$F$26:$EG$36)-'Rent Roll'!#REF!,0)))*'Rent Roll'!$T14)))),"-"),"-")</f>
        <v>-</v>
      </c>
      <c r="DU48" s="227" t="str">
        <f>IF('Commercial Lease'!DU$4='Rent Roll'!$U14,
IF(OR(AND(DU$6&gt;'Rent Roll'!$K14,DU$6&lt;='Rent Roll'!$L14),AND(DU$6&gt;'Rent Roll'!$M28,DU$6&lt;='Rent Roll'!$N28)),
IF('Rent Roll'!$S14='Data Validation'!$D$2,-SUMIF('Monthly Cash Flow'!$F$2:$EG$2,'Commercial Lease'!DU$3,'Monthly Cash Flow'!$F$37:$EG$37)*'Rent Roll'!$T14,
IF('Rent Roll'!$S14='Data Validation'!$D$3,('Rent Roll'!$D14*'Rent Roll'!#REF!)+(MAX(-SUMIF($C$96:$C$98,'Data Validation'!$M$2,'Commercial Lease'!DU$96:DU$98)-'Rent Roll'!$V14,0)*'Rent Roll'!$T14),
IF('Rent Roll'!$S14='Data Validation'!$D$4,'Rent Roll'!$D14*'Rent Roll'!#REF!,
('Rent Roll'!$D14*'Rent Roll'!#REF!)+(SUM((MAX(--SUMIF($D$96:$D$98,'Data Validation'!$M$2,'Commercial Lease'!DU$96:DU$98)-'Rent Roll'!$V14,0)),
(MAX(-SUMIF('Monthly Cash Flow'!$F$2:$EG$2,'Commercial Lease'!DU$3,'Monthly Cash Flow'!$F$25:$EG$25)-'Rent Roll'!#REF!,0)),
(MAX(-SUMIF('Monthly Cash Flow'!$F$2:$EG$2,'Commercial Lease'!DU$3,'Monthly Cash Flow'!$F$26:$EG$36)-'Rent Roll'!#REF!,0)))*'Rent Roll'!$T14)))),"-"),"-")</f>
        <v>-</v>
      </c>
      <c r="DV48" s="227" t="str">
        <f>IF('Commercial Lease'!DV$4='Rent Roll'!$U14,
IF(OR(AND(DV$6&gt;'Rent Roll'!$K14,DV$6&lt;='Rent Roll'!$L14),AND(DV$6&gt;'Rent Roll'!$M28,DV$6&lt;='Rent Roll'!$N28)),
IF('Rent Roll'!$S14='Data Validation'!$D$2,-SUMIF('Monthly Cash Flow'!$F$2:$EG$2,'Commercial Lease'!DV$3,'Monthly Cash Flow'!$F$37:$EG$37)*'Rent Roll'!$T14,
IF('Rent Roll'!$S14='Data Validation'!$D$3,('Rent Roll'!$D14*'Rent Roll'!#REF!)+(MAX(-SUMIF($C$96:$C$98,'Data Validation'!$M$2,'Commercial Lease'!DV$96:DV$98)-'Rent Roll'!$V14,0)*'Rent Roll'!$T14),
IF('Rent Roll'!$S14='Data Validation'!$D$4,'Rent Roll'!$D14*'Rent Roll'!#REF!,
('Rent Roll'!$D14*'Rent Roll'!#REF!)+(SUM((MAX(--SUMIF($D$96:$D$98,'Data Validation'!$M$2,'Commercial Lease'!DV$96:DV$98)-'Rent Roll'!$V14,0)),
(MAX(-SUMIF('Monthly Cash Flow'!$F$2:$EG$2,'Commercial Lease'!DV$3,'Monthly Cash Flow'!$F$25:$EG$25)-'Rent Roll'!#REF!,0)),
(MAX(-SUMIF('Monthly Cash Flow'!$F$2:$EG$2,'Commercial Lease'!DV$3,'Monthly Cash Flow'!$F$26:$EG$36)-'Rent Roll'!#REF!,0)))*'Rent Roll'!$T14)))),"-"),"-")</f>
        <v>-</v>
      </c>
      <c r="DW48" s="227" t="str">
        <f>IF('Commercial Lease'!DW$4='Rent Roll'!$U14,
IF(OR(AND(DW$6&gt;'Rent Roll'!$K14,DW$6&lt;='Rent Roll'!$L14),AND(DW$6&gt;'Rent Roll'!$M28,DW$6&lt;='Rent Roll'!$N28)),
IF('Rent Roll'!$S14='Data Validation'!$D$2,-SUMIF('Monthly Cash Flow'!$F$2:$EG$2,'Commercial Lease'!DW$3,'Monthly Cash Flow'!$F$37:$EG$37)*'Rent Roll'!$T14,
IF('Rent Roll'!$S14='Data Validation'!$D$3,('Rent Roll'!$D14*'Rent Roll'!#REF!)+(MAX(-SUMIF($C$96:$C$98,'Data Validation'!$M$2,'Commercial Lease'!DW$96:DW$98)-'Rent Roll'!$V14,0)*'Rent Roll'!$T14),
IF('Rent Roll'!$S14='Data Validation'!$D$4,'Rent Roll'!$D14*'Rent Roll'!#REF!,
('Rent Roll'!$D14*'Rent Roll'!#REF!)+(SUM((MAX(--SUMIF($D$96:$D$98,'Data Validation'!$M$2,'Commercial Lease'!DW$96:DW$98)-'Rent Roll'!$V14,0)),
(MAX(-SUMIF('Monthly Cash Flow'!$F$2:$EG$2,'Commercial Lease'!DW$3,'Monthly Cash Flow'!$F$25:$EG$25)-'Rent Roll'!#REF!,0)),
(MAX(-SUMIF('Monthly Cash Flow'!$F$2:$EG$2,'Commercial Lease'!DW$3,'Monthly Cash Flow'!$F$26:$EG$36)-'Rent Roll'!#REF!,0)))*'Rent Roll'!$T14)))),"-"),"-")</f>
        <v>-</v>
      </c>
      <c r="DX48" s="227" t="str">
        <f>IF('Commercial Lease'!DX$4='Rent Roll'!$U14,
IF(OR(AND(DX$6&gt;'Rent Roll'!$K14,DX$6&lt;='Rent Roll'!$L14),AND(DX$6&gt;'Rent Roll'!$M28,DX$6&lt;='Rent Roll'!$N28)),
IF('Rent Roll'!$S14='Data Validation'!$D$2,-SUMIF('Monthly Cash Flow'!$F$2:$EG$2,'Commercial Lease'!DX$3,'Monthly Cash Flow'!$F$37:$EG$37)*'Rent Roll'!$T14,
IF('Rent Roll'!$S14='Data Validation'!$D$3,('Rent Roll'!$D14*'Rent Roll'!#REF!)+(MAX(-SUMIF($C$96:$C$98,'Data Validation'!$M$2,'Commercial Lease'!DX$96:DX$98)-'Rent Roll'!$V14,0)*'Rent Roll'!$T14),
IF('Rent Roll'!$S14='Data Validation'!$D$4,'Rent Roll'!$D14*'Rent Roll'!#REF!,
('Rent Roll'!$D14*'Rent Roll'!#REF!)+(SUM((MAX(--SUMIF($D$96:$D$98,'Data Validation'!$M$2,'Commercial Lease'!DX$96:DX$98)-'Rent Roll'!$V14,0)),
(MAX(-SUMIF('Monthly Cash Flow'!$F$2:$EG$2,'Commercial Lease'!DX$3,'Monthly Cash Flow'!$F$25:$EG$25)-'Rent Roll'!#REF!,0)),
(MAX(-SUMIF('Monthly Cash Flow'!$F$2:$EG$2,'Commercial Lease'!DX$3,'Monthly Cash Flow'!$F$26:$EG$36)-'Rent Roll'!#REF!,0)))*'Rent Roll'!$T14)))),"-"),"-")</f>
        <v>-</v>
      </c>
      <c r="DY48" s="227" t="str">
        <f>IF('Commercial Lease'!DY$4='Rent Roll'!$U14,
IF(OR(AND(DY$6&gt;'Rent Roll'!$K14,DY$6&lt;='Rent Roll'!$L14),AND(DY$6&gt;'Rent Roll'!$M28,DY$6&lt;='Rent Roll'!$N28)),
IF('Rent Roll'!$S14='Data Validation'!$D$2,-SUMIF('Monthly Cash Flow'!$F$2:$EG$2,'Commercial Lease'!DY$3,'Monthly Cash Flow'!$F$37:$EG$37)*'Rent Roll'!$T14,
IF('Rent Roll'!$S14='Data Validation'!$D$3,('Rent Roll'!$D14*'Rent Roll'!#REF!)+(MAX(-SUMIF($C$96:$C$98,'Data Validation'!$M$2,'Commercial Lease'!DY$96:DY$98)-'Rent Roll'!$V14,0)*'Rent Roll'!$T14),
IF('Rent Roll'!$S14='Data Validation'!$D$4,'Rent Roll'!$D14*'Rent Roll'!#REF!,
('Rent Roll'!$D14*'Rent Roll'!#REF!)+(SUM((MAX(--SUMIF($D$96:$D$98,'Data Validation'!$M$2,'Commercial Lease'!DY$96:DY$98)-'Rent Roll'!$V14,0)),
(MAX(-SUMIF('Monthly Cash Flow'!$F$2:$EG$2,'Commercial Lease'!DY$3,'Monthly Cash Flow'!$F$25:$EG$25)-'Rent Roll'!#REF!,0)),
(MAX(-SUMIF('Monthly Cash Flow'!$F$2:$EG$2,'Commercial Lease'!DY$3,'Monthly Cash Flow'!$F$26:$EG$36)-'Rent Roll'!#REF!,0)))*'Rent Roll'!$T14)))),"-"),"-")</f>
        <v>-</v>
      </c>
      <c r="DZ48" s="227" t="str">
        <f>IF('Commercial Lease'!DZ$4='Rent Roll'!$U14,
IF(OR(AND(DZ$6&gt;'Rent Roll'!$K14,DZ$6&lt;='Rent Roll'!$L14),AND(DZ$6&gt;'Rent Roll'!$M28,DZ$6&lt;='Rent Roll'!$N28)),
IF('Rent Roll'!$S14='Data Validation'!$D$2,-SUMIF('Monthly Cash Flow'!$F$2:$EG$2,'Commercial Lease'!DZ$3,'Monthly Cash Flow'!$F$37:$EG$37)*'Rent Roll'!$T14,
IF('Rent Roll'!$S14='Data Validation'!$D$3,('Rent Roll'!$D14*'Rent Roll'!#REF!)+(MAX(-SUMIF($C$96:$C$98,'Data Validation'!$M$2,'Commercial Lease'!DZ$96:DZ$98)-'Rent Roll'!$V14,0)*'Rent Roll'!$T14),
IF('Rent Roll'!$S14='Data Validation'!$D$4,'Rent Roll'!$D14*'Rent Roll'!#REF!,
('Rent Roll'!$D14*'Rent Roll'!#REF!)+(SUM((MAX(--SUMIF($D$96:$D$98,'Data Validation'!$M$2,'Commercial Lease'!DZ$96:DZ$98)-'Rent Roll'!$V14,0)),
(MAX(-SUMIF('Monthly Cash Flow'!$F$2:$EG$2,'Commercial Lease'!DZ$3,'Monthly Cash Flow'!$F$25:$EG$25)-'Rent Roll'!#REF!,0)),
(MAX(-SUMIF('Monthly Cash Flow'!$F$2:$EG$2,'Commercial Lease'!DZ$3,'Monthly Cash Flow'!$F$26:$EG$36)-'Rent Roll'!#REF!,0)))*'Rent Roll'!$T14)))),"-"),"-")</f>
        <v>-</v>
      </c>
      <c r="EA48" s="227" t="str">
        <f>IF('Commercial Lease'!EA$4='Rent Roll'!$U14,
IF(OR(AND(EA$6&gt;'Rent Roll'!$K14,EA$6&lt;='Rent Roll'!$L14),AND(EA$6&gt;'Rent Roll'!$M28,EA$6&lt;='Rent Roll'!$N28)),
IF('Rent Roll'!$S14='Data Validation'!$D$2,-SUMIF('Monthly Cash Flow'!$F$2:$EG$2,'Commercial Lease'!EA$3,'Monthly Cash Flow'!$F$37:$EG$37)*'Rent Roll'!$T14,
IF('Rent Roll'!$S14='Data Validation'!$D$3,('Rent Roll'!$D14*'Rent Roll'!#REF!)+(MAX(-SUMIF($C$96:$C$98,'Data Validation'!$M$2,'Commercial Lease'!EA$96:EA$98)-'Rent Roll'!$V14,0)*'Rent Roll'!$T14),
IF('Rent Roll'!$S14='Data Validation'!$D$4,'Rent Roll'!$D14*'Rent Roll'!#REF!,
('Rent Roll'!$D14*'Rent Roll'!#REF!)+(SUM((MAX(--SUMIF($D$96:$D$98,'Data Validation'!$M$2,'Commercial Lease'!EA$96:EA$98)-'Rent Roll'!$V14,0)),
(MAX(-SUMIF('Monthly Cash Flow'!$F$2:$EG$2,'Commercial Lease'!EA$3,'Monthly Cash Flow'!$F$25:$EG$25)-'Rent Roll'!#REF!,0)),
(MAX(-SUMIF('Monthly Cash Flow'!$F$2:$EG$2,'Commercial Lease'!EA$3,'Monthly Cash Flow'!$F$26:$EG$36)-'Rent Roll'!#REF!,0)))*'Rent Roll'!$T14)))),"-"),"-")</f>
        <v>-</v>
      </c>
      <c r="EB48" s="227" t="str">
        <f>IF('Commercial Lease'!EB$4='Rent Roll'!$U14,
IF(OR(AND(EB$6&gt;'Rent Roll'!$K14,EB$6&lt;='Rent Roll'!$L14),AND(EB$6&gt;'Rent Roll'!$M28,EB$6&lt;='Rent Roll'!$N28)),
IF('Rent Roll'!$S14='Data Validation'!$D$2,-SUMIF('Monthly Cash Flow'!$F$2:$EG$2,'Commercial Lease'!EB$3,'Monthly Cash Flow'!$F$37:$EG$37)*'Rent Roll'!$T14,
IF('Rent Roll'!$S14='Data Validation'!$D$3,('Rent Roll'!$D14*'Rent Roll'!#REF!)+(MAX(-SUMIF($C$96:$C$98,'Data Validation'!$M$2,'Commercial Lease'!EB$96:EB$98)-'Rent Roll'!$V14,0)*'Rent Roll'!$T14),
IF('Rent Roll'!$S14='Data Validation'!$D$4,'Rent Roll'!$D14*'Rent Roll'!#REF!,
('Rent Roll'!$D14*'Rent Roll'!#REF!)+(SUM((MAX(--SUMIF($D$96:$D$98,'Data Validation'!$M$2,'Commercial Lease'!EB$96:EB$98)-'Rent Roll'!$V14,0)),
(MAX(-SUMIF('Monthly Cash Flow'!$F$2:$EG$2,'Commercial Lease'!EB$3,'Monthly Cash Flow'!$F$25:$EG$25)-'Rent Roll'!#REF!,0)),
(MAX(-SUMIF('Monthly Cash Flow'!$F$2:$EG$2,'Commercial Lease'!EB$3,'Monthly Cash Flow'!$F$26:$EG$36)-'Rent Roll'!#REF!,0)))*'Rent Roll'!$T14)))),"-"),"-")</f>
        <v>-</v>
      </c>
      <c r="EC48" s="227" t="str">
        <f>IF('Commercial Lease'!EC$4='Rent Roll'!$U14,
IF(OR(AND(EC$6&gt;'Rent Roll'!$K14,EC$6&lt;='Rent Roll'!$L14),AND(EC$6&gt;'Rent Roll'!$M28,EC$6&lt;='Rent Roll'!$N28)),
IF('Rent Roll'!$S14='Data Validation'!$D$2,-SUMIF('Monthly Cash Flow'!$F$2:$EG$2,'Commercial Lease'!EC$3,'Monthly Cash Flow'!$F$37:$EG$37)*'Rent Roll'!$T14,
IF('Rent Roll'!$S14='Data Validation'!$D$3,('Rent Roll'!$D14*'Rent Roll'!#REF!)+(MAX(-SUMIF($C$96:$C$98,'Data Validation'!$M$2,'Commercial Lease'!EC$96:EC$98)-'Rent Roll'!$V14,0)*'Rent Roll'!$T14),
IF('Rent Roll'!$S14='Data Validation'!$D$4,'Rent Roll'!$D14*'Rent Roll'!#REF!,
('Rent Roll'!$D14*'Rent Roll'!#REF!)+(SUM((MAX(--SUMIF($D$96:$D$98,'Data Validation'!$M$2,'Commercial Lease'!EC$96:EC$98)-'Rent Roll'!$V14,0)),
(MAX(-SUMIF('Monthly Cash Flow'!$F$2:$EG$2,'Commercial Lease'!EC$3,'Monthly Cash Flow'!$F$25:$EG$25)-'Rent Roll'!#REF!,0)),
(MAX(-SUMIF('Monthly Cash Flow'!$F$2:$EG$2,'Commercial Lease'!EC$3,'Monthly Cash Flow'!$F$26:$EG$36)-'Rent Roll'!#REF!,0)))*'Rent Roll'!$T14)))),"-"),"-")</f>
        <v>-</v>
      </c>
      <c r="ED48" s="227" t="str">
        <f>IF('Commercial Lease'!ED$4='Rent Roll'!$U14,
IF(OR(AND(ED$6&gt;'Rent Roll'!$K14,ED$6&lt;='Rent Roll'!$L14),AND(ED$6&gt;'Rent Roll'!$M28,ED$6&lt;='Rent Roll'!$N28)),
IF('Rent Roll'!$S14='Data Validation'!$D$2,-SUMIF('Monthly Cash Flow'!$F$2:$EG$2,'Commercial Lease'!ED$3,'Monthly Cash Flow'!$F$37:$EG$37)*'Rent Roll'!$T14,
IF('Rent Roll'!$S14='Data Validation'!$D$3,('Rent Roll'!$D14*'Rent Roll'!#REF!)+(MAX(-SUMIF($C$96:$C$98,'Data Validation'!$M$2,'Commercial Lease'!ED$96:ED$98)-'Rent Roll'!$V14,0)*'Rent Roll'!$T14),
IF('Rent Roll'!$S14='Data Validation'!$D$4,'Rent Roll'!$D14*'Rent Roll'!#REF!,
('Rent Roll'!$D14*'Rent Roll'!#REF!)+(SUM((MAX(--SUMIF($D$96:$D$98,'Data Validation'!$M$2,'Commercial Lease'!ED$96:ED$98)-'Rent Roll'!$V14,0)),
(MAX(-SUMIF('Monthly Cash Flow'!$F$2:$EG$2,'Commercial Lease'!ED$3,'Monthly Cash Flow'!$F$25:$EG$25)-'Rent Roll'!#REF!,0)),
(MAX(-SUMIF('Monthly Cash Flow'!$F$2:$EG$2,'Commercial Lease'!ED$3,'Monthly Cash Flow'!$F$26:$EG$36)-'Rent Roll'!#REF!,0)))*'Rent Roll'!$T14)))),"-"),"-")</f>
        <v>-</v>
      </c>
      <c r="EE48" s="227" t="str">
        <f>IF('Commercial Lease'!EE$4='Rent Roll'!$U14,
IF(OR(AND(EE$6&gt;'Rent Roll'!$K14,EE$6&lt;='Rent Roll'!$L14),AND(EE$6&gt;'Rent Roll'!$M28,EE$6&lt;='Rent Roll'!$N28)),
IF('Rent Roll'!$S14='Data Validation'!$D$2,-SUMIF('Monthly Cash Flow'!$F$2:$EG$2,'Commercial Lease'!EE$3,'Monthly Cash Flow'!$F$37:$EG$37)*'Rent Roll'!$T14,
IF('Rent Roll'!$S14='Data Validation'!$D$3,('Rent Roll'!$D14*'Rent Roll'!#REF!)+(MAX(-SUMIF($C$96:$C$98,'Data Validation'!$M$2,'Commercial Lease'!EE$96:EE$98)-'Rent Roll'!$V14,0)*'Rent Roll'!$T14),
IF('Rent Roll'!$S14='Data Validation'!$D$4,'Rent Roll'!$D14*'Rent Roll'!#REF!,
('Rent Roll'!$D14*'Rent Roll'!#REF!)+(SUM((MAX(--SUMIF($D$96:$D$98,'Data Validation'!$M$2,'Commercial Lease'!EE$96:EE$98)-'Rent Roll'!$V14,0)),
(MAX(-SUMIF('Monthly Cash Flow'!$F$2:$EG$2,'Commercial Lease'!EE$3,'Monthly Cash Flow'!$F$25:$EG$25)-'Rent Roll'!#REF!,0)),
(MAX(-SUMIF('Monthly Cash Flow'!$F$2:$EG$2,'Commercial Lease'!EE$3,'Monthly Cash Flow'!$F$26:$EG$36)-'Rent Roll'!#REF!,0)))*'Rent Roll'!$T14)))),"-"),"-")</f>
        <v>-</v>
      </c>
      <c r="EF48" s="227" t="str">
        <f>IF('Commercial Lease'!EF$4='Rent Roll'!$U14,
IF(OR(AND(EF$6&gt;'Rent Roll'!$K14,EF$6&lt;='Rent Roll'!$L14),AND(EF$6&gt;'Rent Roll'!$M28,EF$6&lt;='Rent Roll'!$N28)),
IF('Rent Roll'!$S14='Data Validation'!$D$2,-SUMIF('Monthly Cash Flow'!$F$2:$EG$2,'Commercial Lease'!EF$3,'Monthly Cash Flow'!$F$37:$EG$37)*'Rent Roll'!$T14,
IF('Rent Roll'!$S14='Data Validation'!$D$3,('Rent Roll'!$D14*'Rent Roll'!#REF!)+(MAX(-SUMIF($C$96:$C$98,'Data Validation'!$M$2,'Commercial Lease'!EF$96:EF$98)-'Rent Roll'!$V14,0)*'Rent Roll'!$T14),
IF('Rent Roll'!$S14='Data Validation'!$D$4,'Rent Roll'!$D14*'Rent Roll'!#REF!,
('Rent Roll'!$D14*'Rent Roll'!#REF!)+(SUM((MAX(--SUMIF($D$96:$D$98,'Data Validation'!$M$2,'Commercial Lease'!EF$96:EF$98)-'Rent Roll'!$V14,0)),
(MAX(-SUMIF('Monthly Cash Flow'!$F$2:$EG$2,'Commercial Lease'!EF$3,'Monthly Cash Flow'!$F$25:$EG$25)-'Rent Roll'!#REF!,0)),
(MAX(-SUMIF('Monthly Cash Flow'!$F$2:$EG$2,'Commercial Lease'!EF$3,'Monthly Cash Flow'!$F$26:$EG$36)-'Rent Roll'!#REF!,0)))*'Rent Roll'!$T14)))),"-"),"-")</f>
        <v>-</v>
      </c>
      <c r="EG48" s="224" t="str">
        <f>IF('Commercial Lease'!EG$4='Rent Roll'!$U14,
IF(OR(AND(EG$6&gt;'Rent Roll'!$K14,EG$6&lt;='Rent Roll'!$L14),AND(EG$6&gt;'Rent Roll'!$M28,EG$6&lt;='Rent Roll'!$N28)),
IF('Rent Roll'!$S14='Data Validation'!$D$2,-SUMIF('Monthly Cash Flow'!$F$2:$EG$2,'Commercial Lease'!EG$3,'Monthly Cash Flow'!$F$37:$EG$37)*'Rent Roll'!$T14,
IF('Rent Roll'!$S14='Data Validation'!$D$3,('Rent Roll'!$D14*'Rent Roll'!#REF!)+(MAX(-SUMIF($C$96:$C$98,'Data Validation'!$M$2,'Commercial Lease'!EG$96:EG$98)-'Rent Roll'!$V14,0)*'Rent Roll'!$T14),
IF('Rent Roll'!$S14='Data Validation'!$D$4,'Rent Roll'!$D14*'Rent Roll'!#REF!,
('Rent Roll'!$D14*'Rent Roll'!#REF!)+(SUM((MAX(--SUMIF($D$96:$D$98,'Data Validation'!$M$2,'Commercial Lease'!EG$96:EG$98)-'Rent Roll'!$V14,0)),
(MAX(-SUMIF('Monthly Cash Flow'!$F$2:$EG$2,'Commercial Lease'!EG$3,'Monthly Cash Flow'!$F$25:$EG$25)-'Rent Roll'!#REF!,0)),
(MAX(-SUMIF('Monthly Cash Flow'!$F$2:$EG$2,'Commercial Lease'!EG$3,'Monthly Cash Flow'!$F$26:$EG$36)-'Rent Roll'!#REF!,0)))*'Rent Roll'!$T14)))),"-"),"-")</f>
        <v>-</v>
      </c>
      <c r="EH48" s="277" t="s">
        <v>106</v>
      </c>
    </row>
    <row r="49" spans="2:138" ht="15.75" thickBot="1" x14ac:dyDescent="0.3">
      <c r="B49" s="154"/>
      <c r="C49" s="374"/>
      <c r="D49" s="155" t="s">
        <v>19</v>
      </c>
      <c r="E49" s="334" t="e">
        <f t="shared" ref="E49:AJ49" si="37">SUM(E38:E48)</f>
        <v>#REF!</v>
      </c>
      <c r="F49" s="318">
        <f t="shared" si="37"/>
        <v>0</v>
      </c>
      <c r="G49" s="312">
        <f t="shared" si="37"/>
        <v>0</v>
      </c>
      <c r="H49" s="312">
        <f t="shared" si="37"/>
        <v>0</v>
      </c>
      <c r="I49" s="312">
        <f t="shared" si="37"/>
        <v>0</v>
      </c>
      <c r="J49" s="312">
        <f t="shared" si="37"/>
        <v>0</v>
      </c>
      <c r="K49" s="312">
        <f t="shared" si="37"/>
        <v>0</v>
      </c>
      <c r="L49" s="312" t="e">
        <f t="shared" si="37"/>
        <v>#REF!</v>
      </c>
      <c r="M49" s="312">
        <f t="shared" si="37"/>
        <v>0</v>
      </c>
      <c r="N49" s="312">
        <f t="shared" si="37"/>
        <v>0</v>
      </c>
      <c r="O49" s="312">
        <f t="shared" si="37"/>
        <v>0</v>
      </c>
      <c r="P49" s="312">
        <f t="shared" si="37"/>
        <v>0</v>
      </c>
      <c r="Q49" s="312">
        <f t="shared" si="37"/>
        <v>0</v>
      </c>
      <c r="R49" s="312">
        <f t="shared" si="37"/>
        <v>0</v>
      </c>
      <c r="S49" s="312">
        <f t="shared" si="37"/>
        <v>0</v>
      </c>
      <c r="T49" s="312">
        <f t="shared" si="37"/>
        <v>0</v>
      </c>
      <c r="U49" s="312">
        <f t="shared" si="37"/>
        <v>0</v>
      </c>
      <c r="V49" s="312">
        <f t="shared" si="37"/>
        <v>0</v>
      </c>
      <c r="W49" s="312">
        <f t="shared" si="37"/>
        <v>0</v>
      </c>
      <c r="X49" s="312" t="e">
        <f t="shared" si="37"/>
        <v>#REF!</v>
      </c>
      <c r="Y49" s="312">
        <f t="shared" si="37"/>
        <v>0</v>
      </c>
      <c r="Z49" s="312">
        <f t="shared" si="37"/>
        <v>0</v>
      </c>
      <c r="AA49" s="312">
        <f t="shared" si="37"/>
        <v>0</v>
      </c>
      <c r="AB49" s="312">
        <f t="shared" si="37"/>
        <v>0</v>
      </c>
      <c r="AC49" s="312">
        <f t="shared" si="37"/>
        <v>0</v>
      </c>
      <c r="AD49" s="312">
        <f t="shared" si="37"/>
        <v>0</v>
      </c>
      <c r="AE49" s="312">
        <f t="shared" si="37"/>
        <v>0</v>
      </c>
      <c r="AF49" s="312">
        <f t="shared" si="37"/>
        <v>0</v>
      </c>
      <c r="AG49" s="312">
        <f t="shared" si="37"/>
        <v>0</v>
      </c>
      <c r="AH49" s="312">
        <f t="shared" si="37"/>
        <v>0</v>
      </c>
      <c r="AI49" s="312">
        <f t="shared" si="37"/>
        <v>0</v>
      </c>
      <c r="AJ49" s="312" t="e">
        <f t="shared" si="37"/>
        <v>#REF!</v>
      </c>
      <c r="AK49" s="312">
        <f t="shared" ref="AK49:BP49" si="38">SUM(AK38:AK48)</f>
        <v>0</v>
      </c>
      <c r="AL49" s="312">
        <f t="shared" si="38"/>
        <v>0</v>
      </c>
      <c r="AM49" s="312">
        <f t="shared" si="38"/>
        <v>0</v>
      </c>
      <c r="AN49" s="312">
        <f t="shared" si="38"/>
        <v>0</v>
      </c>
      <c r="AO49" s="312">
        <f t="shared" si="38"/>
        <v>0</v>
      </c>
      <c r="AP49" s="312">
        <f t="shared" si="38"/>
        <v>0</v>
      </c>
      <c r="AQ49" s="312">
        <f t="shared" si="38"/>
        <v>0</v>
      </c>
      <c r="AR49" s="312">
        <f t="shared" si="38"/>
        <v>0</v>
      </c>
      <c r="AS49" s="312">
        <f t="shared" si="38"/>
        <v>0</v>
      </c>
      <c r="AT49" s="312">
        <f t="shared" si="38"/>
        <v>0</v>
      </c>
      <c r="AU49" s="312">
        <f t="shared" si="38"/>
        <v>0</v>
      </c>
      <c r="AV49" s="312" t="e">
        <f t="shared" si="38"/>
        <v>#REF!</v>
      </c>
      <c r="AW49" s="312">
        <f t="shared" si="38"/>
        <v>0</v>
      </c>
      <c r="AX49" s="312">
        <f t="shared" si="38"/>
        <v>0</v>
      </c>
      <c r="AY49" s="312">
        <f t="shared" si="38"/>
        <v>0</v>
      </c>
      <c r="AZ49" s="312">
        <f t="shared" si="38"/>
        <v>0</v>
      </c>
      <c r="BA49" s="312">
        <f t="shared" si="38"/>
        <v>0</v>
      </c>
      <c r="BB49" s="312">
        <f t="shared" si="38"/>
        <v>0</v>
      </c>
      <c r="BC49" s="312">
        <f t="shared" si="38"/>
        <v>0</v>
      </c>
      <c r="BD49" s="312">
        <f t="shared" si="38"/>
        <v>0</v>
      </c>
      <c r="BE49" s="312">
        <f t="shared" si="38"/>
        <v>0</v>
      </c>
      <c r="BF49" s="312">
        <f t="shared" si="38"/>
        <v>0</v>
      </c>
      <c r="BG49" s="312">
        <f t="shared" si="38"/>
        <v>0</v>
      </c>
      <c r="BH49" s="312" t="e">
        <f t="shared" si="38"/>
        <v>#REF!</v>
      </c>
      <c r="BI49" s="312">
        <f t="shared" si="38"/>
        <v>0</v>
      </c>
      <c r="BJ49" s="312">
        <f t="shared" si="38"/>
        <v>0</v>
      </c>
      <c r="BK49" s="312">
        <f t="shared" si="38"/>
        <v>0</v>
      </c>
      <c r="BL49" s="312">
        <f t="shared" si="38"/>
        <v>0</v>
      </c>
      <c r="BM49" s="312">
        <f t="shared" si="38"/>
        <v>0</v>
      </c>
      <c r="BN49" s="312">
        <f t="shared" si="38"/>
        <v>0</v>
      </c>
      <c r="BO49" s="312">
        <f t="shared" si="38"/>
        <v>0</v>
      </c>
      <c r="BP49" s="312">
        <f t="shared" si="38"/>
        <v>0</v>
      </c>
      <c r="BQ49" s="312">
        <f t="shared" ref="BQ49:CV49" si="39">SUM(BQ38:BQ48)</f>
        <v>0</v>
      </c>
      <c r="BR49" s="312">
        <f t="shared" si="39"/>
        <v>0</v>
      </c>
      <c r="BS49" s="312">
        <f t="shared" si="39"/>
        <v>0</v>
      </c>
      <c r="BT49" s="312" t="e">
        <f t="shared" si="39"/>
        <v>#REF!</v>
      </c>
      <c r="BU49" s="312">
        <f t="shared" si="39"/>
        <v>0</v>
      </c>
      <c r="BV49" s="312">
        <f t="shared" si="39"/>
        <v>0</v>
      </c>
      <c r="BW49" s="312">
        <f t="shared" si="39"/>
        <v>0</v>
      </c>
      <c r="BX49" s="312">
        <f t="shared" si="39"/>
        <v>0</v>
      </c>
      <c r="BY49" s="312">
        <f t="shared" si="39"/>
        <v>0</v>
      </c>
      <c r="BZ49" s="312">
        <f t="shared" si="39"/>
        <v>0</v>
      </c>
      <c r="CA49" s="312">
        <f t="shared" si="39"/>
        <v>0</v>
      </c>
      <c r="CB49" s="312">
        <f t="shared" si="39"/>
        <v>0</v>
      </c>
      <c r="CC49" s="312">
        <f t="shared" si="39"/>
        <v>0</v>
      </c>
      <c r="CD49" s="312">
        <f t="shared" si="39"/>
        <v>0</v>
      </c>
      <c r="CE49" s="312">
        <f t="shared" si="39"/>
        <v>0</v>
      </c>
      <c r="CF49" s="312" t="e">
        <f t="shared" si="39"/>
        <v>#REF!</v>
      </c>
      <c r="CG49" s="312">
        <f t="shared" si="39"/>
        <v>0</v>
      </c>
      <c r="CH49" s="312">
        <f t="shared" si="39"/>
        <v>0</v>
      </c>
      <c r="CI49" s="312">
        <f t="shared" si="39"/>
        <v>0</v>
      </c>
      <c r="CJ49" s="312">
        <f t="shared" si="39"/>
        <v>0</v>
      </c>
      <c r="CK49" s="312">
        <f t="shared" si="39"/>
        <v>0</v>
      </c>
      <c r="CL49" s="312">
        <f t="shared" si="39"/>
        <v>0</v>
      </c>
      <c r="CM49" s="312">
        <f t="shared" si="39"/>
        <v>0</v>
      </c>
      <c r="CN49" s="312">
        <f t="shared" si="39"/>
        <v>0</v>
      </c>
      <c r="CO49" s="312">
        <f t="shared" si="39"/>
        <v>0</v>
      </c>
      <c r="CP49" s="312">
        <f t="shared" si="39"/>
        <v>0</v>
      </c>
      <c r="CQ49" s="312">
        <f t="shared" si="39"/>
        <v>0</v>
      </c>
      <c r="CR49" s="312" t="e">
        <f t="shared" si="39"/>
        <v>#REF!</v>
      </c>
      <c r="CS49" s="312">
        <f t="shared" si="39"/>
        <v>0</v>
      </c>
      <c r="CT49" s="312">
        <f t="shared" si="39"/>
        <v>0</v>
      </c>
      <c r="CU49" s="312">
        <f t="shared" si="39"/>
        <v>0</v>
      </c>
      <c r="CV49" s="312">
        <f t="shared" si="39"/>
        <v>0</v>
      </c>
      <c r="CW49" s="312">
        <f t="shared" ref="CW49:EB49" si="40">SUM(CW38:CW48)</f>
        <v>0</v>
      </c>
      <c r="CX49" s="312">
        <f t="shared" si="40"/>
        <v>0</v>
      </c>
      <c r="CY49" s="312">
        <f t="shared" si="40"/>
        <v>0</v>
      </c>
      <c r="CZ49" s="312">
        <f t="shared" si="40"/>
        <v>0</v>
      </c>
      <c r="DA49" s="312">
        <f t="shared" si="40"/>
        <v>0</v>
      </c>
      <c r="DB49" s="312">
        <f t="shared" si="40"/>
        <v>0</v>
      </c>
      <c r="DC49" s="312">
        <f t="shared" si="40"/>
        <v>0</v>
      </c>
      <c r="DD49" s="312" t="e">
        <f t="shared" si="40"/>
        <v>#REF!</v>
      </c>
      <c r="DE49" s="312">
        <f t="shared" si="40"/>
        <v>0</v>
      </c>
      <c r="DF49" s="312">
        <f t="shared" si="40"/>
        <v>0</v>
      </c>
      <c r="DG49" s="312">
        <f t="shared" si="40"/>
        <v>0</v>
      </c>
      <c r="DH49" s="312">
        <f t="shared" si="40"/>
        <v>0</v>
      </c>
      <c r="DI49" s="312">
        <f t="shared" si="40"/>
        <v>0</v>
      </c>
      <c r="DJ49" s="312">
        <f t="shared" si="40"/>
        <v>0</v>
      </c>
      <c r="DK49" s="312">
        <f t="shared" si="40"/>
        <v>0</v>
      </c>
      <c r="DL49" s="312">
        <f t="shared" si="40"/>
        <v>0</v>
      </c>
      <c r="DM49" s="312">
        <f t="shared" si="40"/>
        <v>0</v>
      </c>
      <c r="DN49" s="312">
        <f t="shared" si="40"/>
        <v>0</v>
      </c>
      <c r="DO49" s="312">
        <f t="shared" si="40"/>
        <v>0</v>
      </c>
      <c r="DP49" s="312" t="e">
        <f t="shared" si="40"/>
        <v>#REF!</v>
      </c>
      <c r="DQ49" s="312">
        <f t="shared" si="40"/>
        <v>0</v>
      </c>
      <c r="DR49" s="312">
        <f t="shared" si="40"/>
        <v>0</v>
      </c>
      <c r="DS49" s="312">
        <f t="shared" si="40"/>
        <v>0</v>
      </c>
      <c r="DT49" s="312">
        <f t="shared" si="40"/>
        <v>0</v>
      </c>
      <c r="DU49" s="312">
        <f t="shared" si="40"/>
        <v>0</v>
      </c>
      <c r="DV49" s="312">
        <f t="shared" si="40"/>
        <v>0</v>
      </c>
      <c r="DW49" s="312">
        <f t="shared" si="40"/>
        <v>0</v>
      </c>
      <c r="DX49" s="312">
        <f t="shared" si="40"/>
        <v>0</v>
      </c>
      <c r="DY49" s="312">
        <f t="shared" si="40"/>
        <v>0</v>
      </c>
      <c r="DZ49" s="312">
        <f t="shared" si="40"/>
        <v>0</v>
      </c>
      <c r="EA49" s="312">
        <f t="shared" si="40"/>
        <v>0</v>
      </c>
      <c r="EB49" s="312" t="e">
        <f t="shared" si="40"/>
        <v>#REF!</v>
      </c>
      <c r="EC49" s="312">
        <f t="shared" ref="EC49:EG49" si="41">SUM(EC38:EC48)</f>
        <v>0</v>
      </c>
      <c r="ED49" s="312">
        <f t="shared" si="41"/>
        <v>0</v>
      </c>
      <c r="EE49" s="312">
        <f t="shared" si="41"/>
        <v>0</v>
      </c>
      <c r="EF49" s="312">
        <f t="shared" si="41"/>
        <v>0</v>
      </c>
      <c r="EG49" s="313">
        <f t="shared" si="41"/>
        <v>0</v>
      </c>
      <c r="EH49" s="277" t="s">
        <v>106</v>
      </c>
    </row>
    <row r="50" spans="2:138" ht="15.75" thickTop="1" x14ac:dyDescent="0.25">
      <c r="B50" s="157"/>
      <c r="C50" s="243"/>
      <c r="D50" s="303"/>
      <c r="E50" s="213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4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4"/>
      <c r="BY50" s="214"/>
      <c r="BZ50" s="214"/>
      <c r="CA50" s="214"/>
      <c r="CB50" s="214"/>
      <c r="CC50" s="214"/>
      <c r="CD50" s="214"/>
      <c r="CE50" s="214"/>
      <c r="CF50" s="214"/>
      <c r="CG50" s="214"/>
      <c r="CH50" s="214"/>
      <c r="CI50" s="214"/>
      <c r="CJ50" s="214"/>
      <c r="CK50" s="214"/>
      <c r="CL50" s="214"/>
      <c r="CM50" s="214"/>
      <c r="CN50" s="214"/>
      <c r="CO50" s="214"/>
      <c r="CP50" s="214"/>
      <c r="CQ50" s="214"/>
      <c r="CR50" s="214"/>
      <c r="CS50" s="214"/>
      <c r="CT50" s="214"/>
      <c r="CU50" s="214"/>
      <c r="CV50" s="214"/>
      <c r="CW50" s="214"/>
      <c r="CX50" s="214"/>
      <c r="CY50" s="214"/>
      <c r="CZ50" s="214"/>
      <c r="DA50" s="214"/>
      <c r="DB50" s="214"/>
      <c r="DC50" s="214"/>
      <c r="DD50" s="214"/>
      <c r="DE50" s="214"/>
      <c r="DF50" s="214"/>
      <c r="DG50" s="214"/>
      <c r="DH50" s="214"/>
      <c r="DI50" s="214"/>
      <c r="DJ50" s="214"/>
      <c r="DK50" s="214"/>
      <c r="DL50" s="214"/>
      <c r="DM50" s="214"/>
      <c r="DN50" s="214"/>
      <c r="DO50" s="214"/>
      <c r="DP50" s="214"/>
      <c r="DQ50" s="214"/>
      <c r="DR50" s="214"/>
      <c r="DS50" s="214"/>
      <c r="DT50" s="214"/>
      <c r="DU50" s="214"/>
      <c r="DV50" s="214"/>
      <c r="DW50" s="214"/>
      <c r="DX50" s="214"/>
      <c r="DY50" s="214"/>
      <c r="DZ50" s="214"/>
      <c r="EA50" s="214"/>
      <c r="EB50" s="214"/>
      <c r="EC50" s="214"/>
      <c r="ED50" s="214"/>
      <c r="EE50" s="214"/>
      <c r="EF50" s="214"/>
      <c r="EG50" s="213"/>
      <c r="EH50" s="277" t="s">
        <v>106</v>
      </c>
    </row>
    <row r="51" spans="2:138" ht="15" x14ac:dyDescent="0.25">
      <c r="B51" s="741" t="s">
        <v>261</v>
      </c>
      <c r="C51" s="733"/>
      <c r="D51" s="742"/>
      <c r="E51" s="357"/>
      <c r="F51" s="324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  <c r="Y51" s="325"/>
      <c r="Z51" s="325"/>
      <c r="AA51" s="325"/>
      <c r="AB51" s="325"/>
      <c r="AC51" s="325"/>
      <c r="AD51" s="325"/>
      <c r="AE51" s="325"/>
      <c r="AF51" s="325"/>
      <c r="AG51" s="325"/>
      <c r="AH51" s="325"/>
      <c r="AI51" s="325"/>
      <c r="AJ51" s="325"/>
      <c r="AK51" s="325"/>
      <c r="AL51" s="325"/>
      <c r="AM51" s="325"/>
      <c r="AN51" s="325"/>
      <c r="AO51" s="325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25"/>
      <c r="BD51" s="325"/>
      <c r="BE51" s="325"/>
      <c r="BF51" s="325"/>
      <c r="BG51" s="325"/>
      <c r="BH51" s="325"/>
      <c r="BI51" s="325"/>
      <c r="BJ51" s="325"/>
      <c r="BK51" s="325"/>
      <c r="BL51" s="325"/>
      <c r="BM51" s="325"/>
      <c r="BN51" s="325"/>
      <c r="BO51" s="325"/>
      <c r="BP51" s="325"/>
      <c r="BQ51" s="325"/>
      <c r="BR51" s="325"/>
      <c r="BS51" s="325"/>
      <c r="BT51" s="325"/>
      <c r="BU51" s="325"/>
      <c r="BV51" s="325"/>
      <c r="BW51" s="325"/>
      <c r="BX51" s="325"/>
      <c r="BY51" s="325"/>
      <c r="BZ51" s="325"/>
      <c r="CA51" s="325"/>
      <c r="CB51" s="325"/>
      <c r="CC51" s="325"/>
      <c r="CD51" s="325"/>
      <c r="CE51" s="325"/>
      <c r="CF51" s="325"/>
      <c r="CG51" s="325"/>
      <c r="CH51" s="325"/>
      <c r="CI51" s="325"/>
      <c r="CJ51" s="325"/>
      <c r="CK51" s="325"/>
      <c r="CL51" s="325"/>
      <c r="CM51" s="325"/>
      <c r="CN51" s="325"/>
      <c r="CO51" s="325"/>
      <c r="CP51" s="325"/>
      <c r="CQ51" s="325"/>
      <c r="CR51" s="325"/>
      <c r="CS51" s="325"/>
      <c r="CT51" s="325"/>
      <c r="CU51" s="325"/>
      <c r="CV51" s="325"/>
      <c r="CW51" s="325"/>
      <c r="CX51" s="325"/>
      <c r="CY51" s="325"/>
      <c r="CZ51" s="325"/>
      <c r="DA51" s="325"/>
      <c r="DB51" s="325"/>
      <c r="DC51" s="325"/>
      <c r="DD51" s="325"/>
      <c r="DE51" s="325"/>
      <c r="DF51" s="325"/>
      <c r="DG51" s="325"/>
      <c r="DH51" s="325"/>
      <c r="DI51" s="325"/>
      <c r="DJ51" s="325"/>
      <c r="DK51" s="325"/>
      <c r="DL51" s="325"/>
      <c r="DM51" s="325"/>
      <c r="DN51" s="325"/>
      <c r="DO51" s="325"/>
      <c r="DP51" s="325"/>
      <c r="DQ51" s="325"/>
      <c r="DR51" s="325"/>
      <c r="DS51" s="325"/>
      <c r="DT51" s="325"/>
      <c r="DU51" s="325"/>
      <c r="DV51" s="325"/>
      <c r="DW51" s="325"/>
      <c r="DX51" s="325"/>
      <c r="DY51" s="325"/>
      <c r="DZ51" s="325"/>
      <c r="EA51" s="325"/>
      <c r="EB51" s="325"/>
      <c r="EC51" s="325"/>
      <c r="ED51" s="325"/>
      <c r="EE51" s="325"/>
      <c r="EF51" s="325"/>
      <c r="EG51" s="326"/>
      <c r="EH51" s="277" t="s">
        <v>106</v>
      </c>
    </row>
    <row r="52" spans="2:138" x14ac:dyDescent="0.2">
      <c r="B52" s="743"/>
      <c r="C52" s="744"/>
      <c r="D52" s="737">
        <f>IF('Rent Roll'!C32&lt;&gt;"",'Rent Roll | Residential'!N32,"-")</f>
        <v>0</v>
      </c>
      <c r="E52" s="224">
        <f t="shared" ref="E52:E56" si="42">SUM(F52:EG52)</f>
        <v>301374.51572575647</v>
      </c>
      <c r="F52" s="322">
        <f>'Rent Roll'!D32</f>
        <v>2165.84</v>
      </c>
      <c r="G52" s="322">
        <f>IFERROR(
IF((G$6&gt;=(EOMONTH('Rent Roll'!$E32,('Rent Roll'!$F32*12)-1)+1)),0,
IF(G$6&gt;='Rent Roll'!$E32,'Rent Roll'!$D32*((1+'Rent Roll'!$G32)^DATEDIF('Rent Roll'!$E32,G$6,"Y")),0)),"-")</f>
        <v>2165.84</v>
      </c>
      <c r="H52" s="322">
        <f>IFERROR(
IF((H$6&gt;=(EOMONTH('Rent Roll'!$E32,('Rent Roll'!$F32*12)-1)+1)),0,
IF(H$6&gt;='Rent Roll'!$E32,'Rent Roll'!$D32*((1+'Rent Roll'!$G32)^DATEDIF('Rent Roll'!$E32,H$6,"Y")),0)),"-")</f>
        <v>2165.84</v>
      </c>
      <c r="I52" s="322">
        <f>IFERROR(
IF((I$6&gt;=(EOMONTH('Rent Roll'!$E32,('Rent Roll'!$F32*12)-1)+1)),0,
IF(I$6&gt;='Rent Roll'!$E32,'Rent Roll'!$D32*((1+'Rent Roll'!$G32)^DATEDIF('Rent Roll'!$E32,I$6,"Y")),0)),"-")</f>
        <v>2165.84</v>
      </c>
      <c r="J52" s="322">
        <f>IFERROR(
IF((J$6&gt;=(EOMONTH('Rent Roll'!$E32,('Rent Roll'!$F32*12)-1)+1)),0,
IF(J$6&gt;='Rent Roll'!$E32,'Rent Roll'!$D32*((1+'Rent Roll'!$G32)^DATEDIF('Rent Roll'!$E32,J$6,"Y")),0)),"-")</f>
        <v>2165.84</v>
      </c>
      <c r="K52" s="322">
        <f>IFERROR(
IF((K$6&gt;=(EOMONTH('Rent Roll'!$E32,('Rent Roll'!$F32*12)-1)+1)),0,
IF(K$6&gt;='Rent Roll'!$E32,'Rent Roll'!$D32*((1+'Rent Roll'!$G32)^DATEDIF('Rent Roll'!$E32,K$6,"Y")),0)),"-")</f>
        <v>2165.84</v>
      </c>
      <c r="L52" s="322">
        <f>IFERROR(
IF((L$6&gt;=(EOMONTH('Rent Roll'!$E32,('Rent Roll'!$F32*12)-1)+1)),0,
IF(L$6&gt;='Rent Roll'!$E32,'Rent Roll'!$D32*((1+'Rent Roll'!$G32)^DATEDIF('Rent Roll'!$E32,L$6,"Y")),0)),"-")</f>
        <v>2165.84</v>
      </c>
      <c r="M52" s="322">
        <f>IFERROR(
IF((M$6&gt;=(EOMONTH('Rent Roll'!$E32,('Rent Roll'!$F32*12)-1)+1)),0,
IF(M$6&gt;='Rent Roll'!$E32,'Rent Roll'!$D32*((1+'Rent Roll'!$G32)^DATEDIF('Rent Roll'!$E32,M$6,"Y")),0)),"-")</f>
        <v>2165.84</v>
      </c>
      <c r="N52" s="322">
        <f>IFERROR(
IF((N$6&gt;=(EOMONTH('Rent Roll'!$E32,('Rent Roll'!$F32*12)-1)+1)),0,
IF(N$6&gt;='Rent Roll'!$E32,'Rent Roll'!$D32*((1+'Rent Roll'!$G32)^DATEDIF('Rent Roll'!$E32,N$6,"Y")),0)),"-")</f>
        <v>2165.84</v>
      </c>
      <c r="O52" s="322">
        <f>IFERROR(
IF((O$6&gt;=(EOMONTH('Rent Roll'!$E32,('Rent Roll'!$F32*12)-1)+1)),0,
IF(O$6&gt;='Rent Roll'!$E32,'Rent Roll'!$D32*((1+'Rent Roll'!$G32)^DATEDIF('Rent Roll'!$E32,O$6,"Y")),0)),"-")</f>
        <v>2187.4983999999999</v>
      </c>
      <c r="P52" s="322">
        <f>IFERROR(
IF((P$6&gt;=(EOMONTH('Rent Roll'!$E32,('Rent Roll'!$F32*12)-1)+1)),0,
IF(P$6&gt;='Rent Roll'!$E32,'Rent Roll'!$D32*((1+'Rent Roll'!$G32)^DATEDIF('Rent Roll'!$E32,P$6,"Y")),0)),"-")</f>
        <v>2187.4983999999999</v>
      </c>
      <c r="Q52" s="322">
        <f>IFERROR(
IF((Q$6&gt;=(EOMONTH('Rent Roll'!$E32,('Rent Roll'!$F32*12)-1)+1)),0,
IF(Q$6&gt;='Rent Roll'!$E32,'Rent Roll'!$D32*((1+'Rent Roll'!$G32)^DATEDIF('Rent Roll'!$E32,Q$6,"Y")),0)),"-")</f>
        <v>2187.4983999999999</v>
      </c>
      <c r="R52" s="322">
        <f>IFERROR(
IF((R$6&gt;=(EOMONTH('Rent Roll'!$E32,('Rent Roll'!$F32*12)-1)+1)),0,
IF(R$6&gt;='Rent Roll'!$E32,'Rent Roll'!$D32*((1+'Rent Roll'!$G32)^DATEDIF('Rent Roll'!$E32,R$6,"Y")),0)),"-")</f>
        <v>2187.4983999999999</v>
      </c>
      <c r="S52" s="322">
        <f>IFERROR(
IF((S$6&gt;=(EOMONTH('Rent Roll'!$E32,('Rent Roll'!$F32*12)-1)+1)),0,
IF(S$6&gt;='Rent Roll'!$E32,'Rent Roll'!$D32*((1+'Rent Roll'!$G32)^DATEDIF('Rent Roll'!$E32,S$6,"Y")),0)),"-")</f>
        <v>2187.4983999999999</v>
      </c>
      <c r="T52" s="322">
        <f>IFERROR(
IF((T$6&gt;=(EOMONTH('Rent Roll'!$E32,('Rent Roll'!$F32*12)-1)+1)),0,
IF(T$6&gt;='Rent Roll'!$E32,'Rent Roll'!$D32*((1+'Rent Roll'!$G32)^DATEDIF('Rent Roll'!$E32,T$6,"Y")),0)),"-")</f>
        <v>2187.4983999999999</v>
      </c>
      <c r="U52" s="322">
        <f>IFERROR(
IF((U$6&gt;=(EOMONTH('Rent Roll'!$E32,('Rent Roll'!$F32*12)-1)+1)),0,
IF(U$6&gt;='Rent Roll'!$E32,'Rent Roll'!$D32*((1+'Rent Roll'!$G32)^DATEDIF('Rent Roll'!$E32,U$6,"Y")),0)),"-")</f>
        <v>2187.4983999999999</v>
      </c>
      <c r="V52" s="322">
        <f>IFERROR(
IF((V$6&gt;=(EOMONTH('Rent Roll'!$E32,('Rent Roll'!$F32*12)-1)+1)),0,
IF(V$6&gt;='Rent Roll'!$E32,'Rent Roll'!$D32*((1+'Rent Roll'!$G32)^DATEDIF('Rent Roll'!$E32,V$6,"Y")),0)),"-")</f>
        <v>2187.4983999999999</v>
      </c>
      <c r="W52" s="322">
        <f>IFERROR(
IF((W$6&gt;=(EOMONTH('Rent Roll'!$E32,('Rent Roll'!$F32*12)-1)+1)),0,
IF(W$6&gt;='Rent Roll'!$E32,'Rent Roll'!$D32*((1+'Rent Roll'!$G32)^DATEDIF('Rent Roll'!$E32,W$6,"Y")),0)),"-")</f>
        <v>2187.4983999999999</v>
      </c>
      <c r="X52" s="322">
        <f>IFERROR(
IF((X$6&gt;=(EOMONTH('Rent Roll'!$E32,('Rent Roll'!$F32*12)-1)+1)),0,
IF(X$6&gt;='Rent Roll'!$E32,'Rent Roll'!$D32*((1+'Rent Roll'!$G32)^DATEDIF('Rent Roll'!$E32,X$6,"Y")),0)),"-")</f>
        <v>2187.4983999999999</v>
      </c>
      <c r="Y52" s="322">
        <f>IFERROR(
IF((Y$6&gt;=(EOMONTH('Rent Roll'!$E32,('Rent Roll'!$F32*12)-1)+1)),0,
IF(Y$6&gt;='Rent Roll'!$E32,'Rent Roll'!$D32*((1+'Rent Roll'!$G32)^DATEDIF('Rent Roll'!$E32,Y$6,"Y")),0)),"-")</f>
        <v>2187.4983999999999</v>
      </c>
      <c r="Z52" s="322">
        <f>IFERROR(
IF((Z$6&gt;=(EOMONTH('Rent Roll'!$E32,('Rent Roll'!$F32*12)-1)+1)),0,
IF(Z$6&gt;='Rent Roll'!$E32,'Rent Roll'!$D32*((1+'Rent Roll'!$G32)^DATEDIF('Rent Roll'!$E32,Z$6,"Y")),0)),"-")</f>
        <v>2187.4983999999999</v>
      </c>
      <c r="AA52" s="322">
        <f>IFERROR(
IF((AA$6&gt;=(EOMONTH('Rent Roll'!$E32,('Rent Roll'!$F32*12)-1)+1)),0,
IF(AA$6&gt;='Rent Roll'!$E32,'Rent Roll'!$D32*((1+'Rent Roll'!$G32)^DATEDIF('Rent Roll'!$E32,AA$6,"Y")),0)),"-")</f>
        <v>2209.373384</v>
      </c>
      <c r="AB52" s="322">
        <f>IFERROR(
IF((AB$6&gt;=(EOMONTH('Rent Roll'!$E32,('Rent Roll'!$F32*12)-1)+1)),0,
IF(AB$6&gt;='Rent Roll'!$E32,'Rent Roll'!$D32*((1+'Rent Roll'!$G32)^DATEDIF('Rent Roll'!$E32,AB$6,"Y")),0)),"-")</f>
        <v>2209.373384</v>
      </c>
      <c r="AC52" s="322">
        <f>IFERROR(
IF((AC$6&gt;=(EOMONTH('Rent Roll'!$E32,('Rent Roll'!$F32*12)-1)+1)),0,
IF(AC$6&gt;='Rent Roll'!$E32,'Rent Roll'!$D32*((1+'Rent Roll'!$G32)^DATEDIF('Rent Roll'!$E32,AC$6,"Y")),0)),"-")</f>
        <v>2209.373384</v>
      </c>
      <c r="AD52" s="322">
        <f>IFERROR(
IF((AD$6&gt;=(EOMONTH('Rent Roll'!$E32,('Rent Roll'!$F32*12)-1)+1)),0,
IF(AD$6&gt;='Rent Roll'!$E32,'Rent Roll'!$D32*((1+'Rent Roll'!$G32)^DATEDIF('Rent Roll'!$E32,AD$6,"Y")),0)),"-")</f>
        <v>2209.373384</v>
      </c>
      <c r="AE52" s="322">
        <f>IFERROR(
IF((AE$6&gt;=(EOMONTH('Rent Roll'!$E32,('Rent Roll'!$F32*12)-1)+1)),0,
IF(AE$6&gt;='Rent Roll'!$E32,'Rent Roll'!$D32*((1+'Rent Roll'!$G32)^DATEDIF('Rent Roll'!$E32,AE$6,"Y")),0)),"-")</f>
        <v>2209.373384</v>
      </c>
      <c r="AF52" s="322">
        <f>IFERROR(
IF((AF$6&gt;=(EOMONTH('Rent Roll'!$E32,('Rent Roll'!$F32*12)-1)+1)),0,
IF(AF$6&gt;='Rent Roll'!$E32,'Rent Roll'!$D32*((1+'Rent Roll'!$G32)^DATEDIF('Rent Roll'!$E32,AF$6,"Y")),0)),"-")</f>
        <v>2209.373384</v>
      </c>
      <c r="AG52" s="322">
        <f>IFERROR(
IF((AG$6&gt;=(EOMONTH('Rent Roll'!$E32,('Rent Roll'!$F32*12)-1)+1)),0,
IF(AG$6&gt;='Rent Roll'!$E32,'Rent Roll'!$D32*((1+'Rent Roll'!$G32)^DATEDIF('Rent Roll'!$E32,AG$6,"Y")),0)),"-")</f>
        <v>2209.373384</v>
      </c>
      <c r="AH52" s="322">
        <f>IFERROR(
IF((AH$6&gt;=(EOMONTH('Rent Roll'!$E32,('Rent Roll'!$F32*12)-1)+1)),0,
IF(AH$6&gt;='Rent Roll'!$E32,'Rent Roll'!$D32*((1+'Rent Roll'!$G32)^DATEDIF('Rent Roll'!$E32,AH$6,"Y")),0)),"-")</f>
        <v>2209.373384</v>
      </c>
      <c r="AI52" s="322">
        <f>IFERROR(
IF((AI$6&gt;=(EOMONTH('Rent Roll'!$E32,('Rent Roll'!$F32*12)-1)+1)),0,
IF(AI$6&gt;='Rent Roll'!$E32,'Rent Roll'!$D32*((1+'Rent Roll'!$G32)^DATEDIF('Rent Roll'!$E32,AI$6,"Y")),0)),"-")</f>
        <v>2209.373384</v>
      </c>
      <c r="AJ52" s="322">
        <f>IFERROR(
IF((AJ$6&gt;=(EOMONTH('Rent Roll'!$E32,('Rent Roll'!$F32*12)-1)+1)),0,
IF(AJ$6&gt;='Rent Roll'!$E32,'Rent Roll'!$D32*((1+'Rent Roll'!$G32)^DATEDIF('Rent Roll'!$E32,AJ$6,"Y")),0)),"-")</f>
        <v>2209.373384</v>
      </c>
      <c r="AK52" s="322">
        <f>IFERROR(
IF((AK$6&gt;=(EOMONTH('Rent Roll'!$E32,('Rent Roll'!$F32*12)-1)+1)),0,
IF(AK$6&gt;='Rent Roll'!$E32,'Rent Roll'!$D32*((1+'Rent Roll'!$G32)^DATEDIF('Rent Roll'!$E32,AK$6,"Y")),0)),"-")</f>
        <v>2209.373384</v>
      </c>
      <c r="AL52" s="322">
        <f>IFERROR(
IF((AL$6&gt;=(EOMONTH('Rent Roll'!$E32,('Rent Roll'!$F32*12)-1)+1)),0,
IF(AL$6&gt;='Rent Roll'!$E32,'Rent Roll'!$D32*((1+'Rent Roll'!$G32)^DATEDIF('Rent Roll'!$E32,AL$6,"Y")),0)),"-")</f>
        <v>2209.373384</v>
      </c>
      <c r="AM52" s="322">
        <f>IFERROR(
IF((AM$6&gt;=(EOMONTH('Rent Roll'!$E32,('Rent Roll'!$F32*12)-1)+1)),0,
IF(AM$6&gt;='Rent Roll'!$E32,'Rent Roll'!$D32*((1+'Rent Roll'!$G32)^DATEDIF('Rent Roll'!$E32,AM$6,"Y")),0)),"-")</f>
        <v>2231.4671178399999</v>
      </c>
      <c r="AN52" s="322">
        <f>IFERROR(
IF((AN$6&gt;=(EOMONTH('Rent Roll'!$E32,('Rent Roll'!$F32*12)-1)+1)),0,
IF(AN$6&gt;='Rent Roll'!$E32,'Rent Roll'!$D32*((1+'Rent Roll'!$G32)^DATEDIF('Rent Roll'!$E32,AN$6,"Y")),0)),"-")</f>
        <v>2231.4671178399999</v>
      </c>
      <c r="AO52" s="322">
        <f>IFERROR(
IF((AO$6&gt;=(EOMONTH('Rent Roll'!$E32,('Rent Roll'!$F32*12)-1)+1)),0,
IF(AO$6&gt;='Rent Roll'!$E32,'Rent Roll'!$D32*((1+'Rent Roll'!$G32)^DATEDIF('Rent Roll'!$E32,AO$6,"Y")),0)),"-")</f>
        <v>2231.4671178399999</v>
      </c>
      <c r="AP52" s="322">
        <f>IFERROR(
IF((AP$6&gt;=(EOMONTH('Rent Roll'!$E32,('Rent Roll'!$F32*12)-1)+1)),0,
IF(AP$6&gt;='Rent Roll'!$E32,'Rent Roll'!$D32*((1+'Rent Roll'!$G32)^DATEDIF('Rent Roll'!$E32,AP$6,"Y")),0)),"-")</f>
        <v>2231.4671178399999</v>
      </c>
      <c r="AQ52" s="322">
        <f>IFERROR(
IF((AQ$6&gt;=(EOMONTH('Rent Roll'!$E32,('Rent Roll'!$F32*12)-1)+1)),0,
IF(AQ$6&gt;='Rent Roll'!$E32,'Rent Roll'!$D32*((1+'Rent Roll'!$G32)^DATEDIF('Rent Roll'!$E32,AQ$6,"Y")),0)),"-")</f>
        <v>2231.4671178399999</v>
      </c>
      <c r="AR52" s="322">
        <f>IFERROR(
IF((AR$6&gt;=(EOMONTH('Rent Roll'!$E32,('Rent Roll'!$F32*12)-1)+1)),0,
IF(AR$6&gt;='Rent Roll'!$E32,'Rent Roll'!$D32*((1+'Rent Roll'!$G32)^DATEDIF('Rent Roll'!$E32,AR$6,"Y")),0)),"-")</f>
        <v>2231.4671178399999</v>
      </c>
      <c r="AS52" s="322">
        <f>IFERROR(
IF((AS$6&gt;=(EOMONTH('Rent Roll'!$E32,('Rent Roll'!$F32*12)-1)+1)),0,
IF(AS$6&gt;='Rent Roll'!$E32,'Rent Roll'!$D32*((1+'Rent Roll'!$G32)^DATEDIF('Rent Roll'!$E32,AS$6,"Y")),0)),"-")</f>
        <v>2231.4671178399999</v>
      </c>
      <c r="AT52" s="322">
        <f>IFERROR(
IF((AT$6&gt;=(EOMONTH('Rent Roll'!$E32,('Rent Roll'!$F32*12)-1)+1)),0,
IF(AT$6&gt;='Rent Roll'!$E32,'Rent Roll'!$D32*((1+'Rent Roll'!$G32)^DATEDIF('Rent Roll'!$E32,AT$6,"Y")),0)),"-")</f>
        <v>2231.4671178399999</v>
      </c>
      <c r="AU52" s="322">
        <f>IFERROR(
IF((AU$6&gt;=(EOMONTH('Rent Roll'!$E32,('Rent Roll'!$F32*12)-1)+1)),0,
IF(AU$6&gt;='Rent Roll'!$E32,'Rent Roll'!$D32*((1+'Rent Roll'!$G32)^DATEDIF('Rent Roll'!$E32,AU$6,"Y")),0)),"-")</f>
        <v>2231.4671178399999</v>
      </c>
      <c r="AV52" s="322">
        <f>IFERROR(
IF((AV$6&gt;=(EOMONTH('Rent Roll'!$E32,('Rent Roll'!$F32*12)-1)+1)),0,
IF(AV$6&gt;='Rent Roll'!$E32,'Rent Roll'!$D32*((1+'Rent Roll'!$G32)^DATEDIF('Rent Roll'!$E32,AV$6,"Y")),0)),"-")</f>
        <v>2231.4671178399999</v>
      </c>
      <c r="AW52" s="322">
        <f>IFERROR(
IF((AW$6&gt;=(EOMONTH('Rent Roll'!$E32,('Rent Roll'!$F32*12)-1)+1)),0,
IF(AW$6&gt;='Rent Roll'!$E32,'Rent Roll'!$D32*((1+'Rent Roll'!$G32)^DATEDIF('Rent Roll'!$E32,AW$6,"Y")),0)),"-")</f>
        <v>2231.4671178399999</v>
      </c>
      <c r="AX52" s="322">
        <f>IFERROR(
IF((AX$6&gt;=(EOMONTH('Rent Roll'!$E32,('Rent Roll'!$F32*12)-1)+1)),0,
IF(AX$6&gt;='Rent Roll'!$E32,'Rent Roll'!$D32*((1+'Rent Roll'!$G32)^DATEDIF('Rent Roll'!$E32,AX$6,"Y")),0)),"-")</f>
        <v>2231.4671178399999</v>
      </c>
      <c r="AY52" s="322">
        <f>IFERROR(
IF((AY$6&gt;=(EOMONTH('Rent Roll'!$E32,('Rent Roll'!$F32*12)-1)+1)),0,
IF(AY$6&gt;='Rent Roll'!$E32,'Rent Roll'!$D32*((1+'Rent Roll'!$G32)^DATEDIF('Rent Roll'!$E32,AY$6,"Y")),0)),"-")</f>
        <v>2253.7817890184001</v>
      </c>
      <c r="AZ52" s="322">
        <f>IFERROR(
IF((AZ$6&gt;=(EOMONTH('Rent Roll'!$E32,('Rent Roll'!$F32*12)-1)+1)),0,
IF(AZ$6&gt;='Rent Roll'!$E32,'Rent Roll'!$D32*((1+'Rent Roll'!$G32)^DATEDIF('Rent Roll'!$E32,AZ$6,"Y")),0)),"-")</f>
        <v>2253.7817890184001</v>
      </c>
      <c r="BA52" s="322">
        <f>IFERROR(
IF((BA$6&gt;=(EOMONTH('Rent Roll'!$E32,('Rent Roll'!$F32*12)-1)+1)),0,
IF(BA$6&gt;='Rent Roll'!$E32,'Rent Roll'!$D32*((1+'Rent Roll'!$G32)^DATEDIF('Rent Roll'!$E32,BA$6,"Y")),0)),"-")</f>
        <v>2253.7817890184001</v>
      </c>
      <c r="BB52" s="322">
        <f>IFERROR(
IF((BB$6&gt;=(EOMONTH('Rent Roll'!$E32,('Rent Roll'!$F32*12)-1)+1)),0,
IF(BB$6&gt;='Rent Roll'!$E32,'Rent Roll'!$D32*((1+'Rent Roll'!$G32)^DATEDIF('Rent Roll'!$E32,BB$6,"Y")),0)),"-")</f>
        <v>2253.7817890184001</v>
      </c>
      <c r="BC52" s="322">
        <f>IFERROR(
IF((BC$6&gt;=(EOMONTH('Rent Roll'!$E32,('Rent Roll'!$F32*12)-1)+1)),0,
IF(BC$6&gt;='Rent Roll'!$E32,'Rent Roll'!$D32*((1+'Rent Roll'!$G32)^DATEDIF('Rent Roll'!$E32,BC$6,"Y")),0)),"-")</f>
        <v>2253.7817890184001</v>
      </c>
      <c r="BD52" s="322">
        <f>IFERROR(
IF((BD$6&gt;=(EOMONTH('Rent Roll'!$E32,('Rent Roll'!$F32*12)-1)+1)),0,
IF(BD$6&gt;='Rent Roll'!$E32,'Rent Roll'!$D32*((1+'Rent Roll'!$G32)^DATEDIF('Rent Roll'!$E32,BD$6,"Y")),0)),"-")</f>
        <v>2253.7817890184001</v>
      </c>
      <c r="BE52" s="322">
        <f>IFERROR(
IF((BE$6&gt;=(EOMONTH('Rent Roll'!$E32,('Rent Roll'!$F32*12)-1)+1)),0,
IF(BE$6&gt;='Rent Roll'!$E32,'Rent Roll'!$D32*((1+'Rent Roll'!$G32)^DATEDIF('Rent Roll'!$E32,BE$6,"Y")),0)),"-")</f>
        <v>2253.7817890184001</v>
      </c>
      <c r="BF52" s="322">
        <f>IFERROR(
IF((BF$6&gt;=(EOMONTH('Rent Roll'!$E32,('Rent Roll'!$F32*12)-1)+1)),0,
IF(BF$6&gt;='Rent Roll'!$E32,'Rent Roll'!$D32*((1+'Rent Roll'!$G32)^DATEDIF('Rent Roll'!$E32,BF$6,"Y")),0)),"-")</f>
        <v>2253.7817890184001</v>
      </c>
      <c r="BG52" s="322">
        <f>IFERROR(
IF((BG$6&gt;=(EOMONTH('Rent Roll'!$E32,('Rent Roll'!$F32*12)-1)+1)),0,
IF(BG$6&gt;='Rent Roll'!$E32,'Rent Roll'!$D32*((1+'Rent Roll'!$G32)^DATEDIF('Rent Roll'!$E32,BG$6,"Y")),0)),"-")</f>
        <v>2253.7817890184001</v>
      </c>
      <c r="BH52" s="322">
        <f>IFERROR(
IF((BH$6&gt;=(EOMONTH('Rent Roll'!$E32,('Rent Roll'!$F32*12)-1)+1)),0,
IF(BH$6&gt;='Rent Roll'!$E32,'Rent Roll'!$D32*((1+'Rent Roll'!$G32)^DATEDIF('Rent Roll'!$E32,BH$6,"Y")),0)),"-")</f>
        <v>2253.7817890184001</v>
      </c>
      <c r="BI52" s="322">
        <f>IFERROR(
IF((BI$6&gt;=(EOMONTH('Rent Roll'!$E32,('Rent Roll'!$F32*12)-1)+1)),0,
IF(BI$6&gt;='Rent Roll'!$E32,'Rent Roll'!$D32*((1+'Rent Roll'!$G32)^DATEDIF('Rent Roll'!$E32,BI$6,"Y")),0)),"-")</f>
        <v>2253.7817890184001</v>
      </c>
      <c r="BJ52" s="322">
        <f>IFERROR(
IF((BJ$6&gt;=(EOMONTH('Rent Roll'!$E32,('Rent Roll'!$F32*12)-1)+1)),0,
IF(BJ$6&gt;='Rent Roll'!$E32,'Rent Roll'!$D32*((1+'Rent Roll'!$G32)^DATEDIF('Rent Roll'!$E32,BJ$6,"Y")),0)),"-")</f>
        <v>2253.7817890184001</v>
      </c>
      <c r="BK52" s="322">
        <f>IFERROR(
IF((BK$6&gt;=(EOMONTH('Rent Roll'!$E32,('Rent Roll'!$F32*12)-1)+1)),0,
IF(BK$6&gt;='Rent Roll'!$E32,'Rent Roll'!$D32*((1+'Rent Roll'!$G32)^DATEDIF('Rent Roll'!$E32,BK$6,"Y")),0)),"-")</f>
        <v>2276.3196069085839</v>
      </c>
      <c r="BL52" s="322">
        <f>IFERROR(
IF((BL$6&gt;=(EOMONTH('Rent Roll'!$E32,('Rent Roll'!$F32*12)-1)+1)),0,
IF(BL$6&gt;='Rent Roll'!$E32,'Rent Roll'!$D32*((1+'Rent Roll'!$G32)^DATEDIF('Rent Roll'!$E32,BL$6,"Y")),0)),"-")</f>
        <v>2276.3196069085839</v>
      </c>
      <c r="BM52" s="322">
        <f>IFERROR(
IF((BM$6&gt;=(EOMONTH('Rent Roll'!$E32,('Rent Roll'!$F32*12)-1)+1)),0,
IF(BM$6&gt;='Rent Roll'!$E32,'Rent Roll'!$D32*((1+'Rent Roll'!$G32)^DATEDIF('Rent Roll'!$E32,BM$6,"Y")),0)),"-")</f>
        <v>2276.3196069085839</v>
      </c>
      <c r="BN52" s="322">
        <f>IFERROR(
IF((BN$6&gt;=(EOMONTH('Rent Roll'!$E32,('Rent Roll'!$F32*12)-1)+1)),0,
IF(BN$6&gt;='Rent Roll'!$E32,'Rent Roll'!$D32*((1+'Rent Roll'!$G32)^DATEDIF('Rent Roll'!$E32,BN$6,"Y")),0)),"-")</f>
        <v>2276.3196069085839</v>
      </c>
      <c r="BO52" s="322">
        <f>IFERROR(
IF((BO$6&gt;=(EOMONTH('Rent Roll'!$E32,('Rent Roll'!$F32*12)-1)+1)),0,
IF(BO$6&gt;='Rent Roll'!$E32,'Rent Roll'!$D32*((1+'Rent Roll'!$G32)^DATEDIF('Rent Roll'!$E32,BO$6,"Y")),0)),"-")</f>
        <v>2276.3196069085839</v>
      </c>
      <c r="BP52" s="322">
        <f>IFERROR(
IF((BP$6&gt;=(EOMONTH('Rent Roll'!$E32,('Rent Roll'!$F32*12)-1)+1)),0,
IF(BP$6&gt;='Rent Roll'!$E32,'Rent Roll'!$D32*((1+'Rent Roll'!$G32)^DATEDIF('Rent Roll'!$E32,BP$6,"Y")),0)),"-")</f>
        <v>2276.3196069085839</v>
      </c>
      <c r="BQ52" s="322">
        <f>IFERROR(
IF((BQ$6&gt;=(EOMONTH('Rent Roll'!$E32,('Rent Roll'!$F32*12)-1)+1)),0,
IF(BQ$6&gt;='Rent Roll'!$E32,'Rent Roll'!$D32*((1+'Rent Roll'!$G32)^DATEDIF('Rent Roll'!$E32,BQ$6,"Y")),0)),"-")</f>
        <v>2276.3196069085839</v>
      </c>
      <c r="BR52" s="322">
        <f>IFERROR(
IF((BR$6&gt;=(EOMONTH('Rent Roll'!$E32,('Rent Roll'!$F32*12)-1)+1)),0,
IF(BR$6&gt;='Rent Roll'!$E32,'Rent Roll'!$D32*((1+'Rent Roll'!$G32)^DATEDIF('Rent Roll'!$E32,BR$6,"Y")),0)),"-")</f>
        <v>2276.3196069085839</v>
      </c>
      <c r="BS52" s="322">
        <f>IFERROR(
IF((BS$6&gt;=(EOMONTH('Rent Roll'!$E32,('Rent Roll'!$F32*12)-1)+1)),0,
IF(BS$6&gt;='Rent Roll'!$E32,'Rent Roll'!$D32*((1+'Rent Roll'!$G32)^DATEDIF('Rent Roll'!$E32,BS$6,"Y")),0)),"-")</f>
        <v>2276.3196069085839</v>
      </c>
      <c r="BT52" s="322">
        <f>IFERROR(
IF((BT$6&gt;=(EOMONTH('Rent Roll'!$E32,('Rent Roll'!$F32*12)-1)+1)),0,
IF(BT$6&gt;='Rent Roll'!$E32,'Rent Roll'!$D32*((1+'Rent Roll'!$G32)^DATEDIF('Rent Roll'!$E32,BT$6,"Y")),0)),"-")</f>
        <v>2276.3196069085839</v>
      </c>
      <c r="BU52" s="322">
        <f>IFERROR(
IF((BU$6&gt;=(EOMONTH('Rent Roll'!$E32,('Rent Roll'!$F32*12)-1)+1)),0,
IF(BU$6&gt;='Rent Roll'!$E32,'Rent Roll'!$D32*((1+'Rent Roll'!$G32)^DATEDIF('Rent Roll'!$E32,BU$6,"Y")),0)),"-")</f>
        <v>2276.3196069085839</v>
      </c>
      <c r="BV52" s="322">
        <f>IFERROR(
IF((BV$6&gt;=(EOMONTH('Rent Roll'!$E32,('Rent Roll'!$F32*12)-1)+1)),0,
IF(BV$6&gt;='Rent Roll'!$E32,'Rent Roll'!$D32*((1+'Rent Roll'!$G32)^DATEDIF('Rent Roll'!$E32,BV$6,"Y")),0)),"-")</f>
        <v>2276.3196069085839</v>
      </c>
      <c r="BW52" s="322">
        <f>IFERROR(
IF((BW$6&gt;=(EOMONTH('Rent Roll'!$E32,('Rent Roll'!$F32*12)-1)+1)),0,
IF(BW$6&gt;='Rent Roll'!$E32,'Rent Roll'!$D32*((1+'Rent Roll'!$G32)^DATEDIF('Rent Roll'!$E32,BW$6,"Y")),0)),"-")</f>
        <v>2299.0828029776703</v>
      </c>
      <c r="BX52" s="322">
        <f>IFERROR(
IF((BX$6&gt;=(EOMONTH('Rent Roll'!$E32,('Rent Roll'!$F32*12)-1)+1)),0,
IF(BX$6&gt;='Rent Roll'!$E32,'Rent Roll'!$D32*((1+'Rent Roll'!$G32)^DATEDIF('Rent Roll'!$E32,BX$6,"Y")),0)),"-")</f>
        <v>2299.0828029776703</v>
      </c>
      <c r="BY52" s="322">
        <f>IFERROR(
IF((BY$6&gt;=(EOMONTH('Rent Roll'!$E32,('Rent Roll'!$F32*12)-1)+1)),0,
IF(BY$6&gt;='Rent Roll'!$E32,'Rent Roll'!$D32*((1+'Rent Roll'!$G32)^DATEDIF('Rent Roll'!$E32,BY$6,"Y")),0)),"-")</f>
        <v>2299.0828029776703</v>
      </c>
      <c r="BZ52" s="322">
        <f>IFERROR(
IF((BZ$6&gt;=(EOMONTH('Rent Roll'!$E32,('Rent Roll'!$F32*12)-1)+1)),0,
IF(BZ$6&gt;='Rent Roll'!$E32,'Rent Roll'!$D32*((1+'Rent Roll'!$G32)^DATEDIF('Rent Roll'!$E32,BZ$6,"Y")),0)),"-")</f>
        <v>2299.0828029776703</v>
      </c>
      <c r="CA52" s="322">
        <f>IFERROR(
IF((CA$6&gt;=(EOMONTH('Rent Roll'!$E32,('Rent Roll'!$F32*12)-1)+1)),0,
IF(CA$6&gt;='Rent Roll'!$E32,'Rent Roll'!$D32*((1+'Rent Roll'!$G32)^DATEDIF('Rent Roll'!$E32,CA$6,"Y")),0)),"-")</f>
        <v>2299.0828029776703</v>
      </c>
      <c r="CB52" s="322">
        <f>IFERROR(
IF((CB$6&gt;=(EOMONTH('Rent Roll'!$E32,('Rent Roll'!$F32*12)-1)+1)),0,
IF(CB$6&gt;='Rent Roll'!$E32,'Rent Roll'!$D32*((1+'Rent Roll'!$G32)^DATEDIF('Rent Roll'!$E32,CB$6,"Y")),0)),"-")</f>
        <v>2299.0828029776703</v>
      </c>
      <c r="CC52" s="322">
        <f>IFERROR(
IF((CC$6&gt;=(EOMONTH('Rent Roll'!$E32,('Rent Roll'!$F32*12)-1)+1)),0,
IF(CC$6&gt;='Rent Roll'!$E32,'Rent Roll'!$D32*((1+'Rent Roll'!$G32)^DATEDIF('Rent Roll'!$E32,CC$6,"Y")),0)),"-")</f>
        <v>2299.0828029776703</v>
      </c>
      <c r="CD52" s="322">
        <f>IFERROR(
IF((CD$6&gt;=(EOMONTH('Rent Roll'!$E32,('Rent Roll'!$F32*12)-1)+1)),0,
IF(CD$6&gt;='Rent Roll'!$E32,'Rent Roll'!$D32*((1+'Rent Roll'!$G32)^DATEDIF('Rent Roll'!$E32,CD$6,"Y")),0)),"-")</f>
        <v>2299.0828029776703</v>
      </c>
      <c r="CE52" s="322">
        <f>IFERROR(
IF((CE$6&gt;=(EOMONTH('Rent Roll'!$E32,('Rent Roll'!$F32*12)-1)+1)),0,
IF(CE$6&gt;='Rent Roll'!$E32,'Rent Roll'!$D32*((1+'Rent Roll'!$G32)^DATEDIF('Rent Roll'!$E32,CE$6,"Y")),0)),"-")</f>
        <v>2299.0828029776703</v>
      </c>
      <c r="CF52" s="322">
        <f>IFERROR(
IF((CF$6&gt;=(EOMONTH('Rent Roll'!$E32,('Rent Roll'!$F32*12)-1)+1)),0,
IF(CF$6&gt;='Rent Roll'!$E32,'Rent Roll'!$D32*((1+'Rent Roll'!$G32)^DATEDIF('Rent Roll'!$E32,CF$6,"Y")),0)),"-")</f>
        <v>2299.0828029776703</v>
      </c>
      <c r="CG52" s="322">
        <f>IFERROR(
IF((CG$6&gt;=(EOMONTH('Rent Roll'!$E32,('Rent Roll'!$F32*12)-1)+1)),0,
IF(CG$6&gt;='Rent Roll'!$E32,'Rent Roll'!$D32*((1+'Rent Roll'!$G32)^DATEDIF('Rent Roll'!$E32,CG$6,"Y")),0)),"-")</f>
        <v>2299.0828029776703</v>
      </c>
      <c r="CH52" s="322">
        <f>IFERROR(
IF((CH$6&gt;=(EOMONTH('Rent Roll'!$E32,('Rent Roll'!$F32*12)-1)+1)),0,
IF(CH$6&gt;='Rent Roll'!$E32,'Rent Roll'!$D32*((1+'Rent Roll'!$G32)^DATEDIF('Rent Roll'!$E32,CH$6,"Y")),0)),"-")</f>
        <v>2299.0828029776703</v>
      </c>
      <c r="CI52" s="322">
        <f>IFERROR(
IF((CI$6&gt;=(EOMONTH('Rent Roll'!$E32,('Rent Roll'!$F32*12)-1)+1)),0,
IF(CI$6&gt;='Rent Roll'!$E32,'Rent Roll'!$D32*((1+'Rent Roll'!$G32)^DATEDIF('Rent Roll'!$E32,CI$6,"Y")),0)),"-")</f>
        <v>2322.0736310074462</v>
      </c>
      <c r="CJ52" s="322">
        <f>IFERROR(
IF((CJ$6&gt;=(EOMONTH('Rent Roll'!$E32,('Rent Roll'!$F32*12)-1)+1)),0,
IF(CJ$6&gt;='Rent Roll'!$E32,'Rent Roll'!$D32*((1+'Rent Roll'!$G32)^DATEDIF('Rent Roll'!$E32,CJ$6,"Y")),0)),"-")</f>
        <v>2322.0736310074462</v>
      </c>
      <c r="CK52" s="322">
        <f>IFERROR(
IF((CK$6&gt;=(EOMONTH('Rent Roll'!$E32,('Rent Roll'!$F32*12)-1)+1)),0,
IF(CK$6&gt;='Rent Roll'!$E32,'Rent Roll'!$D32*((1+'Rent Roll'!$G32)^DATEDIF('Rent Roll'!$E32,CK$6,"Y")),0)),"-")</f>
        <v>2322.0736310074462</v>
      </c>
      <c r="CL52" s="322">
        <f>IFERROR(
IF((CL$6&gt;=(EOMONTH('Rent Roll'!$E32,('Rent Roll'!$F32*12)-1)+1)),0,
IF(CL$6&gt;='Rent Roll'!$E32,'Rent Roll'!$D32*((1+'Rent Roll'!$G32)^DATEDIF('Rent Roll'!$E32,CL$6,"Y")),0)),"-")</f>
        <v>2322.0736310074462</v>
      </c>
      <c r="CM52" s="322">
        <f>IFERROR(
IF((CM$6&gt;=(EOMONTH('Rent Roll'!$E32,('Rent Roll'!$F32*12)-1)+1)),0,
IF(CM$6&gt;='Rent Roll'!$E32,'Rent Roll'!$D32*((1+'Rent Roll'!$G32)^DATEDIF('Rent Roll'!$E32,CM$6,"Y")),0)),"-")</f>
        <v>2322.0736310074462</v>
      </c>
      <c r="CN52" s="322">
        <f>IFERROR(
IF((CN$6&gt;=(EOMONTH('Rent Roll'!$E32,('Rent Roll'!$F32*12)-1)+1)),0,
IF(CN$6&gt;='Rent Roll'!$E32,'Rent Roll'!$D32*((1+'Rent Roll'!$G32)^DATEDIF('Rent Roll'!$E32,CN$6,"Y")),0)),"-")</f>
        <v>2322.0736310074462</v>
      </c>
      <c r="CO52" s="322">
        <f>IFERROR(
IF((CO$6&gt;=(EOMONTH('Rent Roll'!$E32,('Rent Roll'!$F32*12)-1)+1)),0,
IF(CO$6&gt;='Rent Roll'!$E32,'Rent Roll'!$D32*((1+'Rent Roll'!$G32)^DATEDIF('Rent Roll'!$E32,CO$6,"Y")),0)),"-")</f>
        <v>2322.0736310074462</v>
      </c>
      <c r="CP52" s="322">
        <f>IFERROR(
IF((CP$6&gt;=(EOMONTH('Rent Roll'!$E32,('Rent Roll'!$F32*12)-1)+1)),0,
IF(CP$6&gt;='Rent Roll'!$E32,'Rent Roll'!$D32*((1+'Rent Roll'!$G32)^DATEDIF('Rent Roll'!$E32,CP$6,"Y")),0)),"-")</f>
        <v>2322.0736310074462</v>
      </c>
      <c r="CQ52" s="322">
        <f>IFERROR(
IF((CQ$6&gt;=(EOMONTH('Rent Roll'!$E32,('Rent Roll'!$F32*12)-1)+1)),0,
IF(CQ$6&gt;='Rent Roll'!$E32,'Rent Roll'!$D32*((1+'Rent Roll'!$G32)^DATEDIF('Rent Roll'!$E32,CQ$6,"Y")),0)),"-")</f>
        <v>2322.0736310074462</v>
      </c>
      <c r="CR52" s="322">
        <f>IFERROR(
IF((CR$6&gt;=(EOMONTH('Rent Roll'!$E32,('Rent Roll'!$F32*12)-1)+1)),0,
IF(CR$6&gt;='Rent Roll'!$E32,'Rent Roll'!$D32*((1+'Rent Roll'!$G32)^DATEDIF('Rent Roll'!$E32,CR$6,"Y")),0)),"-")</f>
        <v>2322.0736310074462</v>
      </c>
      <c r="CS52" s="322">
        <f>IFERROR(
IF((CS$6&gt;=(EOMONTH('Rent Roll'!$E32,('Rent Roll'!$F32*12)-1)+1)),0,
IF(CS$6&gt;='Rent Roll'!$E32,'Rent Roll'!$D32*((1+'Rent Roll'!$G32)^DATEDIF('Rent Roll'!$E32,CS$6,"Y")),0)),"-")</f>
        <v>2322.0736310074462</v>
      </c>
      <c r="CT52" s="322">
        <f>IFERROR(
IF((CT$6&gt;=(EOMONTH('Rent Roll'!$E32,('Rent Roll'!$F32*12)-1)+1)),0,
IF(CT$6&gt;='Rent Roll'!$E32,'Rent Roll'!$D32*((1+'Rent Roll'!$G32)^DATEDIF('Rent Roll'!$E32,CT$6,"Y")),0)),"-")</f>
        <v>2322.0736310074462</v>
      </c>
      <c r="CU52" s="322">
        <f>IFERROR(
IF((CU$6&gt;=(EOMONTH('Rent Roll'!$E32,('Rent Roll'!$F32*12)-1)+1)),0,
IF(CU$6&gt;='Rent Roll'!$E32,'Rent Roll'!$D32*((1+'Rent Roll'!$G32)^DATEDIF('Rent Roll'!$E32,CU$6,"Y")),0)),"-")</f>
        <v>2345.2943673175214</v>
      </c>
      <c r="CV52" s="322">
        <f>IFERROR(
IF((CV$6&gt;=(EOMONTH('Rent Roll'!$E32,('Rent Roll'!$F32*12)-1)+1)),0,
IF(CV$6&gt;='Rent Roll'!$E32,'Rent Roll'!$D32*((1+'Rent Roll'!$G32)^DATEDIF('Rent Roll'!$E32,CV$6,"Y")),0)),"-")</f>
        <v>2345.2943673175214</v>
      </c>
      <c r="CW52" s="322">
        <f>IFERROR(
IF((CW$6&gt;=(EOMONTH('Rent Roll'!$E32,('Rent Roll'!$F32*12)-1)+1)),0,
IF(CW$6&gt;='Rent Roll'!$E32,'Rent Roll'!$D32*((1+'Rent Roll'!$G32)^DATEDIF('Rent Roll'!$E32,CW$6,"Y")),0)),"-")</f>
        <v>2345.2943673175214</v>
      </c>
      <c r="CX52" s="322">
        <f>IFERROR(
IF((CX$6&gt;=(EOMONTH('Rent Roll'!$E32,('Rent Roll'!$F32*12)-1)+1)),0,
IF(CX$6&gt;='Rent Roll'!$E32,'Rent Roll'!$D32*((1+'Rent Roll'!$G32)^DATEDIF('Rent Roll'!$E32,CX$6,"Y")),0)),"-")</f>
        <v>2345.2943673175214</v>
      </c>
      <c r="CY52" s="322">
        <f>IFERROR(
IF((CY$6&gt;=(EOMONTH('Rent Roll'!$E32,('Rent Roll'!$F32*12)-1)+1)),0,
IF(CY$6&gt;='Rent Roll'!$E32,'Rent Roll'!$D32*((1+'Rent Roll'!$G32)^DATEDIF('Rent Roll'!$E32,CY$6,"Y")),0)),"-")</f>
        <v>2345.2943673175214</v>
      </c>
      <c r="CZ52" s="322">
        <f>IFERROR(
IF((CZ$6&gt;=(EOMONTH('Rent Roll'!$E32,('Rent Roll'!$F32*12)-1)+1)),0,
IF(CZ$6&gt;='Rent Roll'!$E32,'Rent Roll'!$D32*((1+'Rent Roll'!$G32)^DATEDIF('Rent Roll'!$E32,CZ$6,"Y")),0)),"-")</f>
        <v>2345.2943673175214</v>
      </c>
      <c r="DA52" s="322">
        <f>IFERROR(
IF((DA$6&gt;=(EOMONTH('Rent Roll'!$E32,('Rent Roll'!$F32*12)-1)+1)),0,
IF(DA$6&gt;='Rent Roll'!$E32,'Rent Roll'!$D32*((1+'Rent Roll'!$G32)^DATEDIF('Rent Roll'!$E32,DA$6,"Y")),0)),"-")</f>
        <v>2345.2943673175214</v>
      </c>
      <c r="DB52" s="322">
        <f>IFERROR(
IF((DB$6&gt;=(EOMONTH('Rent Roll'!$E32,('Rent Roll'!$F32*12)-1)+1)),0,
IF(DB$6&gt;='Rent Roll'!$E32,'Rent Roll'!$D32*((1+'Rent Roll'!$G32)^DATEDIF('Rent Roll'!$E32,DB$6,"Y")),0)),"-")</f>
        <v>2345.2943673175214</v>
      </c>
      <c r="DC52" s="322">
        <f>IFERROR(
IF((DC$6&gt;=(EOMONTH('Rent Roll'!$E32,('Rent Roll'!$F32*12)-1)+1)),0,
IF(DC$6&gt;='Rent Roll'!$E32,'Rent Roll'!$D32*((1+'Rent Roll'!$G32)^DATEDIF('Rent Roll'!$E32,DC$6,"Y")),0)),"-")</f>
        <v>2345.2943673175214</v>
      </c>
      <c r="DD52" s="322">
        <f>IFERROR(
IF((DD$6&gt;=(EOMONTH('Rent Roll'!$E32,('Rent Roll'!$F32*12)-1)+1)),0,
IF(DD$6&gt;='Rent Roll'!$E32,'Rent Roll'!$D32*((1+'Rent Roll'!$G32)^DATEDIF('Rent Roll'!$E32,DD$6,"Y")),0)),"-")</f>
        <v>2345.2943673175214</v>
      </c>
      <c r="DE52" s="322">
        <f>IFERROR(
IF((DE$6&gt;=(EOMONTH('Rent Roll'!$E32,('Rent Roll'!$F32*12)-1)+1)),0,
IF(DE$6&gt;='Rent Roll'!$E32,'Rent Roll'!$D32*((1+'Rent Roll'!$G32)^DATEDIF('Rent Roll'!$E32,DE$6,"Y")),0)),"-")</f>
        <v>2345.2943673175214</v>
      </c>
      <c r="DF52" s="322">
        <f>IFERROR(
IF((DF$6&gt;=(EOMONTH('Rent Roll'!$E32,('Rent Roll'!$F32*12)-1)+1)),0,
IF(DF$6&gt;='Rent Roll'!$E32,'Rent Roll'!$D32*((1+'Rent Roll'!$G32)^DATEDIF('Rent Roll'!$E32,DF$6,"Y")),0)),"-")</f>
        <v>2345.2943673175214</v>
      </c>
      <c r="DG52" s="322">
        <f>IFERROR(
IF((DG$6&gt;=(EOMONTH('Rent Roll'!$E32,('Rent Roll'!$F32*12)-1)+1)),0,
IF(DG$6&gt;='Rent Roll'!$E32,'Rent Roll'!$D32*((1+'Rent Roll'!$G32)^DATEDIF('Rent Roll'!$E32,DG$6,"Y")),0)),"-")</f>
        <v>2368.7473109906969</v>
      </c>
      <c r="DH52" s="322">
        <f>IFERROR(
IF((DH$6&gt;=(EOMONTH('Rent Roll'!$E32,('Rent Roll'!$F32*12)-1)+1)),0,
IF(DH$6&gt;='Rent Roll'!$E32,'Rent Roll'!$D32*((1+'Rent Roll'!$G32)^DATEDIF('Rent Roll'!$E32,DH$6,"Y")),0)),"-")</f>
        <v>2368.7473109906969</v>
      </c>
      <c r="DI52" s="322">
        <f>IFERROR(
IF((DI$6&gt;=(EOMONTH('Rent Roll'!$E32,('Rent Roll'!$F32*12)-1)+1)),0,
IF(DI$6&gt;='Rent Roll'!$E32,'Rent Roll'!$D32*((1+'Rent Roll'!$G32)^DATEDIF('Rent Roll'!$E32,DI$6,"Y")),0)),"-")</f>
        <v>2368.7473109906969</v>
      </c>
      <c r="DJ52" s="322">
        <f>IFERROR(
IF((DJ$6&gt;=(EOMONTH('Rent Roll'!$E32,('Rent Roll'!$F32*12)-1)+1)),0,
IF(DJ$6&gt;='Rent Roll'!$E32,'Rent Roll'!$D32*((1+'Rent Roll'!$G32)^DATEDIF('Rent Roll'!$E32,DJ$6,"Y")),0)),"-")</f>
        <v>2368.7473109906969</v>
      </c>
      <c r="DK52" s="322">
        <f>IFERROR(
IF((DK$6&gt;=(EOMONTH('Rent Roll'!$E32,('Rent Roll'!$F32*12)-1)+1)),0,
IF(DK$6&gt;='Rent Roll'!$E32,'Rent Roll'!$D32*((1+'Rent Roll'!$G32)^DATEDIF('Rent Roll'!$E32,DK$6,"Y")),0)),"-")</f>
        <v>2368.7473109906969</v>
      </c>
      <c r="DL52" s="322">
        <f>IFERROR(
IF((DL$6&gt;=(EOMONTH('Rent Roll'!$E32,('Rent Roll'!$F32*12)-1)+1)),0,
IF(DL$6&gt;='Rent Roll'!$E32,'Rent Roll'!$D32*((1+'Rent Roll'!$G32)^DATEDIF('Rent Roll'!$E32,DL$6,"Y")),0)),"-")</f>
        <v>2368.7473109906969</v>
      </c>
      <c r="DM52" s="322">
        <f>IFERROR(
IF((DM$6&gt;=(EOMONTH('Rent Roll'!$E32,('Rent Roll'!$F32*12)-1)+1)),0,
IF(DM$6&gt;='Rent Roll'!$E32,'Rent Roll'!$D32*((1+'Rent Roll'!$G32)^DATEDIF('Rent Roll'!$E32,DM$6,"Y")),0)),"-")</f>
        <v>2368.7473109906969</v>
      </c>
      <c r="DN52" s="322">
        <f>IFERROR(
IF((DN$6&gt;=(EOMONTH('Rent Roll'!$E32,('Rent Roll'!$F32*12)-1)+1)),0,
IF(DN$6&gt;='Rent Roll'!$E32,'Rent Roll'!$D32*((1+'Rent Roll'!$G32)^DATEDIF('Rent Roll'!$E32,DN$6,"Y")),0)),"-")</f>
        <v>2368.7473109906969</v>
      </c>
      <c r="DO52" s="322">
        <f>IFERROR(
IF((DO$6&gt;=(EOMONTH('Rent Roll'!$E32,('Rent Roll'!$F32*12)-1)+1)),0,
IF(DO$6&gt;='Rent Roll'!$E32,'Rent Roll'!$D32*((1+'Rent Roll'!$G32)^DATEDIF('Rent Roll'!$E32,DO$6,"Y")),0)),"-")</f>
        <v>2368.7473109906969</v>
      </c>
      <c r="DP52" s="322">
        <f>IFERROR(
IF((DP$6&gt;=(EOMONTH('Rent Roll'!$E32,('Rent Roll'!$F32*12)-1)+1)),0,
IF(DP$6&gt;='Rent Roll'!$E32,'Rent Roll'!$D32*((1+'Rent Roll'!$G32)^DATEDIF('Rent Roll'!$E32,DP$6,"Y")),0)),"-")</f>
        <v>2368.7473109906969</v>
      </c>
      <c r="DQ52" s="322">
        <f>IFERROR(
IF((DQ$6&gt;=(EOMONTH('Rent Roll'!$E32,('Rent Roll'!$F32*12)-1)+1)),0,
IF(DQ$6&gt;='Rent Roll'!$E32,'Rent Roll'!$D32*((1+'Rent Roll'!$G32)^DATEDIF('Rent Roll'!$E32,DQ$6,"Y")),0)),"-")</f>
        <v>2368.7473109906969</v>
      </c>
      <c r="DR52" s="322">
        <f>IFERROR(
IF((DR$6&gt;=(EOMONTH('Rent Roll'!$E32,('Rent Roll'!$F32*12)-1)+1)),0,
IF(DR$6&gt;='Rent Roll'!$E32,'Rent Roll'!$D32*((1+'Rent Roll'!$G32)^DATEDIF('Rent Roll'!$E32,DR$6,"Y")),0)),"-")</f>
        <v>2368.7473109906969</v>
      </c>
      <c r="DS52" s="322">
        <f>IFERROR(
IF((DS$6&gt;=(EOMONTH('Rent Roll'!$E32,('Rent Roll'!$F32*12)-1)+1)),0,
IF(DS$6&gt;='Rent Roll'!$E32,'Rent Roll'!$D32*((1+'Rent Roll'!$G32)^DATEDIF('Rent Roll'!$E32,DS$6,"Y")),0)),"-")</f>
        <v>2392.4347841006038</v>
      </c>
      <c r="DT52" s="322">
        <f>IFERROR(
IF((DT$6&gt;=(EOMONTH('Rent Roll'!$E32,('Rent Roll'!$F32*12)-1)+1)),0,
IF(DT$6&gt;='Rent Roll'!$E32,'Rent Roll'!$D32*((1+'Rent Roll'!$G32)^DATEDIF('Rent Roll'!$E32,DT$6,"Y")),0)),"-")</f>
        <v>2392.4347841006038</v>
      </c>
      <c r="DU52" s="322">
        <f>IFERROR(
IF((DU$6&gt;=(EOMONTH('Rent Roll'!$E32,('Rent Roll'!$F32*12)-1)+1)),0,
IF(DU$6&gt;='Rent Roll'!$E32,'Rent Roll'!$D32*((1+'Rent Roll'!$G32)^DATEDIF('Rent Roll'!$E32,DU$6,"Y")),0)),"-")</f>
        <v>2392.4347841006038</v>
      </c>
      <c r="DV52" s="322">
        <f>IFERROR(
IF((DV$6&gt;=(EOMONTH('Rent Roll'!$E32,('Rent Roll'!$F32*12)-1)+1)),0,
IF(DV$6&gt;='Rent Roll'!$E32,'Rent Roll'!$D32*((1+'Rent Roll'!$G32)^DATEDIF('Rent Roll'!$E32,DV$6,"Y")),0)),"-")</f>
        <v>2392.4347841006038</v>
      </c>
      <c r="DW52" s="322">
        <f>IFERROR(
IF((DW$6&gt;=(EOMONTH('Rent Roll'!$E32,('Rent Roll'!$F32*12)-1)+1)),0,
IF(DW$6&gt;='Rent Roll'!$E32,'Rent Roll'!$D32*((1+'Rent Roll'!$G32)^DATEDIF('Rent Roll'!$E32,DW$6,"Y")),0)),"-")</f>
        <v>2392.4347841006038</v>
      </c>
      <c r="DX52" s="322">
        <f>IFERROR(
IF((DX$6&gt;=(EOMONTH('Rent Roll'!$E32,('Rent Roll'!$F32*12)-1)+1)),0,
IF(DX$6&gt;='Rent Roll'!$E32,'Rent Roll'!$D32*((1+'Rent Roll'!$G32)^DATEDIF('Rent Roll'!$E32,DX$6,"Y")),0)),"-")</f>
        <v>2392.4347841006038</v>
      </c>
      <c r="DY52" s="322">
        <f>IFERROR(
IF((DY$6&gt;=(EOMONTH('Rent Roll'!$E32,('Rent Roll'!$F32*12)-1)+1)),0,
IF(DY$6&gt;='Rent Roll'!$E32,'Rent Roll'!$D32*((1+'Rent Roll'!$G32)^DATEDIF('Rent Roll'!$E32,DY$6,"Y")),0)),"-")</f>
        <v>2392.4347841006038</v>
      </c>
      <c r="DZ52" s="322">
        <f>IFERROR(
IF((DZ$6&gt;=(EOMONTH('Rent Roll'!$E32,('Rent Roll'!$F32*12)-1)+1)),0,
IF(DZ$6&gt;='Rent Roll'!$E32,'Rent Roll'!$D32*((1+'Rent Roll'!$G32)^DATEDIF('Rent Roll'!$E32,DZ$6,"Y")),0)),"-")</f>
        <v>2392.4347841006038</v>
      </c>
      <c r="EA52" s="322">
        <f>IFERROR(
IF((EA$6&gt;=(EOMONTH('Rent Roll'!$E32,('Rent Roll'!$F32*12)-1)+1)),0,
IF(EA$6&gt;='Rent Roll'!$E32,'Rent Roll'!$D32*((1+'Rent Roll'!$G32)^DATEDIF('Rent Roll'!$E32,EA$6,"Y")),0)),"-")</f>
        <v>2392.4347841006038</v>
      </c>
      <c r="EB52" s="322">
        <f>IFERROR(
IF((EB$6&gt;=(EOMONTH('Rent Roll'!$E32,('Rent Roll'!$F32*12)-1)+1)),0,
IF(EB$6&gt;='Rent Roll'!$E32,'Rent Roll'!$D32*((1+'Rent Roll'!$G32)^DATEDIF('Rent Roll'!$E32,EB$6,"Y")),0)),"-")</f>
        <v>2392.4347841006038</v>
      </c>
      <c r="EC52" s="322">
        <f>IFERROR(
IF((EC$6&gt;=(EOMONTH('Rent Roll'!$E32,('Rent Roll'!$F32*12)-1)+1)),0,
IF(EC$6&gt;='Rent Roll'!$E32,'Rent Roll'!$D32*((1+'Rent Roll'!$G32)^DATEDIF('Rent Roll'!$E32,EC$6,"Y")),0)),"-")</f>
        <v>2392.4347841006038</v>
      </c>
      <c r="ED52" s="322">
        <f>IFERROR(
IF((ED$6&gt;=(EOMONTH('Rent Roll'!$E32,('Rent Roll'!$F32*12)-1)+1)),0,
IF(ED$6&gt;='Rent Roll'!$E32,'Rent Roll'!$D32*((1+'Rent Roll'!$G32)^DATEDIF('Rent Roll'!$E32,ED$6,"Y")),0)),"-")</f>
        <v>2392.4347841006038</v>
      </c>
      <c r="EE52" s="322">
        <f>IFERROR(
IF((EE$6&gt;=(EOMONTH('Rent Roll'!$E32,('Rent Roll'!$F32*12)-1)+1)),0,
IF(EE$6&gt;='Rent Roll'!$E32,'Rent Roll'!$D32*((1+'Rent Roll'!$G32)^DATEDIF('Rent Roll'!$E32,EE$6,"Y")),0)),"-")</f>
        <v>2416.3591319416096</v>
      </c>
      <c r="EF52" s="322">
        <f>IFERROR(
IF((EF$6&gt;=(EOMONTH('Rent Roll'!$E32,('Rent Roll'!$F32*12)-1)+1)),0,
IF(EF$6&gt;='Rent Roll'!$E32,'Rent Roll'!$D32*((1+'Rent Roll'!$G32)^DATEDIF('Rent Roll'!$E32,EF$6,"Y")),0)),"-")</f>
        <v>2416.3591319416096</v>
      </c>
      <c r="EG52" s="323">
        <f>IFERROR(
IF((EG$6&gt;=(EOMONTH('Rent Roll'!$E32,('Rent Roll'!$F32*12)-1)+1)),0,
IF(EG$6&gt;='Rent Roll'!$E32,'Rent Roll'!$D32*((1+'Rent Roll'!$G32)^DATEDIF('Rent Roll'!$E32,EG$6,"Y")),0)),"-")</f>
        <v>2416.3591319416096</v>
      </c>
      <c r="EH52" s="277" t="s">
        <v>106</v>
      </c>
    </row>
    <row r="53" spans="2:138" x14ac:dyDescent="0.2">
      <c r="B53" s="743"/>
      <c r="C53" s="744"/>
      <c r="D53" s="737">
        <f>IF('Rent Roll'!C33&lt;&gt;"",'Rent Roll | Residential'!N33,"-")</f>
        <v>0</v>
      </c>
      <c r="E53" s="224">
        <f t="shared" si="42"/>
        <v>425745.91072985547</v>
      </c>
      <c r="F53" s="322">
        <f>'Rent Roll'!D33</f>
        <v>3059.64</v>
      </c>
      <c r="G53" s="322">
        <f>IFERROR(
IF((G$6&gt;=(EOMONTH('Rent Roll'!$E33,('Rent Roll'!$F33*12)-1)+1)),0,
IF(G$6&gt;='Rent Roll'!$E33,'Rent Roll'!$D33*((1+'Rent Roll'!$G33)^DATEDIF('Rent Roll'!$E33,G$6,"Y")),0)),"-")</f>
        <v>3059.64</v>
      </c>
      <c r="H53" s="322">
        <f>IFERROR(
IF((H$6&gt;=(EOMONTH('Rent Roll'!$E33,('Rent Roll'!$F33*12)-1)+1)),0,
IF(H$6&gt;='Rent Roll'!$E33,'Rent Roll'!$D33*((1+'Rent Roll'!$G33)^DATEDIF('Rent Roll'!$E33,H$6,"Y")),0)),"-")</f>
        <v>3059.64</v>
      </c>
      <c r="I53" s="322">
        <f>IFERROR(
IF((I$6&gt;=(EOMONTH('Rent Roll'!$E33,('Rent Roll'!$F33*12)-1)+1)),0,
IF(I$6&gt;='Rent Roll'!$E33,'Rent Roll'!$D33*((1+'Rent Roll'!$G33)^DATEDIF('Rent Roll'!$E33,I$6,"Y")),0)),"-")</f>
        <v>3059.64</v>
      </c>
      <c r="J53" s="322">
        <f>IFERROR(
IF((J$6&gt;=(EOMONTH('Rent Roll'!$E33,('Rent Roll'!$F33*12)-1)+1)),0,
IF(J$6&gt;='Rent Roll'!$E33,'Rent Roll'!$D33*((1+'Rent Roll'!$G33)^DATEDIF('Rent Roll'!$E33,J$6,"Y")),0)),"-")</f>
        <v>3059.64</v>
      </c>
      <c r="K53" s="322">
        <f>IFERROR(
IF((K$6&gt;=(EOMONTH('Rent Roll'!$E33,('Rent Roll'!$F33*12)-1)+1)),0,
IF(K$6&gt;='Rent Roll'!$E33,'Rent Roll'!$D33*((1+'Rent Roll'!$G33)^DATEDIF('Rent Roll'!$E33,K$6,"Y")),0)),"-")</f>
        <v>3059.64</v>
      </c>
      <c r="L53" s="322">
        <f>IFERROR(
IF((L$6&gt;=(EOMONTH('Rent Roll'!$E33,('Rent Roll'!$F33*12)-1)+1)),0,
IF(L$6&gt;='Rent Roll'!$E33,'Rent Roll'!$D33*((1+'Rent Roll'!$G33)^DATEDIF('Rent Roll'!$E33,L$6,"Y")),0)),"-")</f>
        <v>3059.64</v>
      </c>
      <c r="M53" s="322">
        <f>IFERROR(
IF((M$6&gt;=(EOMONTH('Rent Roll'!$E33,('Rent Roll'!$F33*12)-1)+1)),0,
IF(M$6&gt;='Rent Roll'!$E33,'Rent Roll'!$D33*((1+'Rent Roll'!$G33)^DATEDIF('Rent Roll'!$E33,M$6,"Y")),0)),"-")</f>
        <v>3059.64</v>
      </c>
      <c r="N53" s="322">
        <f>IFERROR(
IF((N$6&gt;=(EOMONTH('Rent Roll'!$E33,('Rent Roll'!$F33*12)-1)+1)),0,
IF(N$6&gt;='Rent Roll'!$E33,'Rent Roll'!$D33*((1+'Rent Roll'!$G33)^DATEDIF('Rent Roll'!$E33,N$6,"Y")),0)),"-")</f>
        <v>3059.64</v>
      </c>
      <c r="O53" s="322">
        <f>IFERROR(
IF((O$6&gt;=(EOMONTH('Rent Roll'!$E33,('Rent Roll'!$F33*12)-1)+1)),0,
IF(O$6&gt;='Rent Roll'!$E33,'Rent Roll'!$D33*((1+'Rent Roll'!$G33)^DATEDIF('Rent Roll'!$E33,O$6,"Y")),0)),"-")</f>
        <v>3090.2363999999998</v>
      </c>
      <c r="P53" s="322">
        <f>IFERROR(
IF((P$6&gt;=(EOMONTH('Rent Roll'!$E33,('Rent Roll'!$F33*12)-1)+1)),0,
IF(P$6&gt;='Rent Roll'!$E33,'Rent Roll'!$D33*((1+'Rent Roll'!$G33)^DATEDIF('Rent Roll'!$E33,P$6,"Y")),0)),"-")</f>
        <v>3090.2363999999998</v>
      </c>
      <c r="Q53" s="322">
        <f>IFERROR(
IF((Q$6&gt;=(EOMONTH('Rent Roll'!$E33,('Rent Roll'!$F33*12)-1)+1)),0,
IF(Q$6&gt;='Rent Roll'!$E33,'Rent Roll'!$D33*((1+'Rent Roll'!$G33)^DATEDIF('Rent Roll'!$E33,Q$6,"Y")),0)),"-")</f>
        <v>3090.2363999999998</v>
      </c>
      <c r="R53" s="322">
        <f>IFERROR(
IF((R$6&gt;=(EOMONTH('Rent Roll'!$E33,('Rent Roll'!$F33*12)-1)+1)),0,
IF(R$6&gt;='Rent Roll'!$E33,'Rent Roll'!$D33*((1+'Rent Roll'!$G33)^DATEDIF('Rent Roll'!$E33,R$6,"Y")),0)),"-")</f>
        <v>3090.2363999999998</v>
      </c>
      <c r="S53" s="322">
        <f>IFERROR(
IF((S$6&gt;=(EOMONTH('Rent Roll'!$E33,('Rent Roll'!$F33*12)-1)+1)),0,
IF(S$6&gt;='Rent Roll'!$E33,'Rent Roll'!$D33*((1+'Rent Roll'!$G33)^DATEDIF('Rent Roll'!$E33,S$6,"Y")),0)),"-")</f>
        <v>3090.2363999999998</v>
      </c>
      <c r="T53" s="322">
        <f>IFERROR(
IF((T$6&gt;=(EOMONTH('Rent Roll'!$E33,('Rent Roll'!$F33*12)-1)+1)),0,
IF(T$6&gt;='Rent Roll'!$E33,'Rent Roll'!$D33*((1+'Rent Roll'!$G33)^DATEDIF('Rent Roll'!$E33,T$6,"Y")),0)),"-")</f>
        <v>3090.2363999999998</v>
      </c>
      <c r="U53" s="322">
        <f>IFERROR(
IF((U$6&gt;=(EOMONTH('Rent Roll'!$E33,('Rent Roll'!$F33*12)-1)+1)),0,
IF(U$6&gt;='Rent Roll'!$E33,'Rent Roll'!$D33*((1+'Rent Roll'!$G33)^DATEDIF('Rent Roll'!$E33,U$6,"Y")),0)),"-")</f>
        <v>3090.2363999999998</v>
      </c>
      <c r="V53" s="322">
        <f>IFERROR(
IF((V$6&gt;=(EOMONTH('Rent Roll'!$E33,('Rent Roll'!$F33*12)-1)+1)),0,
IF(V$6&gt;='Rent Roll'!$E33,'Rent Roll'!$D33*((1+'Rent Roll'!$G33)^DATEDIF('Rent Roll'!$E33,V$6,"Y")),0)),"-")</f>
        <v>3090.2363999999998</v>
      </c>
      <c r="W53" s="322">
        <f>IFERROR(
IF((W$6&gt;=(EOMONTH('Rent Roll'!$E33,('Rent Roll'!$F33*12)-1)+1)),0,
IF(W$6&gt;='Rent Roll'!$E33,'Rent Roll'!$D33*((1+'Rent Roll'!$G33)^DATEDIF('Rent Roll'!$E33,W$6,"Y")),0)),"-")</f>
        <v>3090.2363999999998</v>
      </c>
      <c r="X53" s="322">
        <f>IFERROR(
IF((X$6&gt;=(EOMONTH('Rent Roll'!$E33,('Rent Roll'!$F33*12)-1)+1)),0,
IF(X$6&gt;='Rent Roll'!$E33,'Rent Roll'!$D33*((1+'Rent Roll'!$G33)^DATEDIF('Rent Roll'!$E33,X$6,"Y")),0)),"-")</f>
        <v>3090.2363999999998</v>
      </c>
      <c r="Y53" s="322">
        <f>IFERROR(
IF((Y$6&gt;=(EOMONTH('Rent Roll'!$E33,('Rent Roll'!$F33*12)-1)+1)),0,
IF(Y$6&gt;='Rent Roll'!$E33,'Rent Roll'!$D33*((1+'Rent Roll'!$G33)^DATEDIF('Rent Roll'!$E33,Y$6,"Y")),0)),"-")</f>
        <v>3090.2363999999998</v>
      </c>
      <c r="Z53" s="322">
        <f>IFERROR(
IF((Z$6&gt;=(EOMONTH('Rent Roll'!$E33,('Rent Roll'!$F33*12)-1)+1)),0,
IF(Z$6&gt;='Rent Roll'!$E33,'Rent Roll'!$D33*((1+'Rent Roll'!$G33)^DATEDIF('Rent Roll'!$E33,Z$6,"Y")),0)),"-")</f>
        <v>3090.2363999999998</v>
      </c>
      <c r="AA53" s="322">
        <f>IFERROR(
IF((AA$6&gt;=(EOMONTH('Rent Roll'!$E33,('Rent Roll'!$F33*12)-1)+1)),0,
IF(AA$6&gt;='Rent Roll'!$E33,'Rent Roll'!$D33*((1+'Rent Roll'!$G33)^DATEDIF('Rent Roll'!$E33,AA$6,"Y")),0)),"-")</f>
        <v>3121.1387639999998</v>
      </c>
      <c r="AB53" s="322">
        <f>IFERROR(
IF((AB$6&gt;=(EOMONTH('Rent Roll'!$E33,('Rent Roll'!$F33*12)-1)+1)),0,
IF(AB$6&gt;='Rent Roll'!$E33,'Rent Roll'!$D33*((1+'Rent Roll'!$G33)^DATEDIF('Rent Roll'!$E33,AB$6,"Y")),0)),"-")</f>
        <v>3121.1387639999998</v>
      </c>
      <c r="AC53" s="322">
        <f>IFERROR(
IF((AC$6&gt;=(EOMONTH('Rent Roll'!$E33,('Rent Roll'!$F33*12)-1)+1)),0,
IF(AC$6&gt;='Rent Roll'!$E33,'Rent Roll'!$D33*((1+'Rent Roll'!$G33)^DATEDIF('Rent Roll'!$E33,AC$6,"Y")),0)),"-")</f>
        <v>3121.1387639999998</v>
      </c>
      <c r="AD53" s="322">
        <f>IFERROR(
IF((AD$6&gt;=(EOMONTH('Rent Roll'!$E33,('Rent Roll'!$F33*12)-1)+1)),0,
IF(AD$6&gt;='Rent Roll'!$E33,'Rent Roll'!$D33*((1+'Rent Roll'!$G33)^DATEDIF('Rent Roll'!$E33,AD$6,"Y")),0)),"-")</f>
        <v>3121.1387639999998</v>
      </c>
      <c r="AE53" s="322">
        <f>IFERROR(
IF((AE$6&gt;=(EOMONTH('Rent Roll'!$E33,('Rent Roll'!$F33*12)-1)+1)),0,
IF(AE$6&gt;='Rent Roll'!$E33,'Rent Roll'!$D33*((1+'Rent Roll'!$G33)^DATEDIF('Rent Roll'!$E33,AE$6,"Y")),0)),"-")</f>
        <v>3121.1387639999998</v>
      </c>
      <c r="AF53" s="322">
        <f>IFERROR(
IF((AF$6&gt;=(EOMONTH('Rent Roll'!$E33,('Rent Roll'!$F33*12)-1)+1)),0,
IF(AF$6&gt;='Rent Roll'!$E33,'Rent Roll'!$D33*((1+'Rent Roll'!$G33)^DATEDIF('Rent Roll'!$E33,AF$6,"Y")),0)),"-")</f>
        <v>3121.1387639999998</v>
      </c>
      <c r="AG53" s="322">
        <f>IFERROR(
IF((AG$6&gt;=(EOMONTH('Rent Roll'!$E33,('Rent Roll'!$F33*12)-1)+1)),0,
IF(AG$6&gt;='Rent Roll'!$E33,'Rent Roll'!$D33*((1+'Rent Roll'!$G33)^DATEDIF('Rent Roll'!$E33,AG$6,"Y")),0)),"-")</f>
        <v>3121.1387639999998</v>
      </c>
      <c r="AH53" s="322">
        <f>IFERROR(
IF((AH$6&gt;=(EOMONTH('Rent Roll'!$E33,('Rent Roll'!$F33*12)-1)+1)),0,
IF(AH$6&gt;='Rent Roll'!$E33,'Rent Roll'!$D33*((1+'Rent Roll'!$G33)^DATEDIF('Rent Roll'!$E33,AH$6,"Y")),0)),"-")</f>
        <v>3121.1387639999998</v>
      </c>
      <c r="AI53" s="322">
        <f>IFERROR(
IF((AI$6&gt;=(EOMONTH('Rent Roll'!$E33,('Rent Roll'!$F33*12)-1)+1)),0,
IF(AI$6&gt;='Rent Roll'!$E33,'Rent Roll'!$D33*((1+'Rent Roll'!$G33)^DATEDIF('Rent Roll'!$E33,AI$6,"Y")),0)),"-")</f>
        <v>3121.1387639999998</v>
      </c>
      <c r="AJ53" s="322">
        <f>IFERROR(
IF((AJ$6&gt;=(EOMONTH('Rent Roll'!$E33,('Rent Roll'!$F33*12)-1)+1)),0,
IF(AJ$6&gt;='Rent Roll'!$E33,'Rent Roll'!$D33*((1+'Rent Roll'!$G33)^DATEDIF('Rent Roll'!$E33,AJ$6,"Y")),0)),"-")</f>
        <v>3121.1387639999998</v>
      </c>
      <c r="AK53" s="322">
        <f>IFERROR(
IF((AK$6&gt;=(EOMONTH('Rent Roll'!$E33,('Rent Roll'!$F33*12)-1)+1)),0,
IF(AK$6&gt;='Rent Roll'!$E33,'Rent Roll'!$D33*((1+'Rent Roll'!$G33)^DATEDIF('Rent Roll'!$E33,AK$6,"Y")),0)),"-")</f>
        <v>3121.1387639999998</v>
      </c>
      <c r="AL53" s="322">
        <f>IFERROR(
IF((AL$6&gt;=(EOMONTH('Rent Roll'!$E33,('Rent Roll'!$F33*12)-1)+1)),0,
IF(AL$6&gt;='Rent Roll'!$E33,'Rent Roll'!$D33*((1+'Rent Roll'!$G33)^DATEDIF('Rent Roll'!$E33,AL$6,"Y")),0)),"-")</f>
        <v>3121.1387639999998</v>
      </c>
      <c r="AM53" s="322">
        <f>IFERROR(
IF((AM$6&gt;=(EOMONTH('Rent Roll'!$E33,('Rent Roll'!$F33*12)-1)+1)),0,
IF(AM$6&gt;='Rent Roll'!$E33,'Rent Roll'!$D33*((1+'Rent Roll'!$G33)^DATEDIF('Rent Roll'!$E33,AM$6,"Y")),0)),"-")</f>
        <v>3152.3501516399997</v>
      </c>
      <c r="AN53" s="322">
        <f>IFERROR(
IF((AN$6&gt;=(EOMONTH('Rent Roll'!$E33,('Rent Roll'!$F33*12)-1)+1)),0,
IF(AN$6&gt;='Rent Roll'!$E33,'Rent Roll'!$D33*((1+'Rent Roll'!$G33)^DATEDIF('Rent Roll'!$E33,AN$6,"Y")),0)),"-")</f>
        <v>3152.3501516399997</v>
      </c>
      <c r="AO53" s="322">
        <f>IFERROR(
IF((AO$6&gt;=(EOMONTH('Rent Roll'!$E33,('Rent Roll'!$F33*12)-1)+1)),0,
IF(AO$6&gt;='Rent Roll'!$E33,'Rent Roll'!$D33*((1+'Rent Roll'!$G33)^DATEDIF('Rent Roll'!$E33,AO$6,"Y")),0)),"-")</f>
        <v>3152.3501516399997</v>
      </c>
      <c r="AP53" s="322">
        <f>IFERROR(
IF((AP$6&gt;=(EOMONTH('Rent Roll'!$E33,('Rent Roll'!$F33*12)-1)+1)),0,
IF(AP$6&gt;='Rent Roll'!$E33,'Rent Roll'!$D33*((1+'Rent Roll'!$G33)^DATEDIF('Rent Roll'!$E33,AP$6,"Y")),0)),"-")</f>
        <v>3152.3501516399997</v>
      </c>
      <c r="AQ53" s="322">
        <f>IFERROR(
IF((AQ$6&gt;=(EOMONTH('Rent Roll'!$E33,('Rent Roll'!$F33*12)-1)+1)),0,
IF(AQ$6&gt;='Rent Roll'!$E33,'Rent Roll'!$D33*((1+'Rent Roll'!$G33)^DATEDIF('Rent Roll'!$E33,AQ$6,"Y")),0)),"-")</f>
        <v>3152.3501516399997</v>
      </c>
      <c r="AR53" s="322">
        <f>IFERROR(
IF((AR$6&gt;=(EOMONTH('Rent Roll'!$E33,('Rent Roll'!$F33*12)-1)+1)),0,
IF(AR$6&gt;='Rent Roll'!$E33,'Rent Roll'!$D33*((1+'Rent Roll'!$G33)^DATEDIF('Rent Roll'!$E33,AR$6,"Y")),0)),"-")</f>
        <v>3152.3501516399997</v>
      </c>
      <c r="AS53" s="322">
        <f>IFERROR(
IF((AS$6&gt;=(EOMONTH('Rent Roll'!$E33,('Rent Roll'!$F33*12)-1)+1)),0,
IF(AS$6&gt;='Rent Roll'!$E33,'Rent Roll'!$D33*((1+'Rent Roll'!$G33)^DATEDIF('Rent Roll'!$E33,AS$6,"Y")),0)),"-")</f>
        <v>3152.3501516399997</v>
      </c>
      <c r="AT53" s="322">
        <f>IFERROR(
IF((AT$6&gt;=(EOMONTH('Rent Roll'!$E33,('Rent Roll'!$F33*12)-1)+1)),0,
IF(AT$6&gt;='Rent Roll'!$E33,'Rent Roll'!$D33*((1+'Rent Roll'!$G33)^DATEDIF('Rent Roll'!$E33,AT$6,"Y")),0)),"-")</f>
        <v>3152.3501516399997</v>
      </c>
      <c r="AU53" s="322">
        <f>IFERROR(
IF((AU$6&gt;=(EOMONTH('Rent Roll'!$E33,('Rent Roll'!$F33*12)-1)+1)),0,
IF(AU$6&gt;='Rent Roll'!$E33,'Rent Roll'!$D33*((1+'Rent Roll'!$G33)^DATEDIF('Rent Roll'!$E33,AU$6,"Y")),0)),"-")</f>
        <v>3152.3501516399997</v>
      </c>
      <c r="AV53" s="322">
        <f>IFERROR(
IF((AV$6&gt;=(EOMONTH('Rent Roll'!$E33,('Rent Roll'!$F33*12)-1)+1)),0,
IF(AV$6&gt;='Rent Roll'!$E33,'Rent Roll'!$D33*((1+'Rent Roll'!$G33)^DATEDIF('Rent Roll'!$E33,AV$6,"Y")),0)),"-")</f>
        <v>3152.3501516399997</v>
      </c>
      <c r="AW53" s="322">
        <f>IFERROR(
IF((AW$6&gt;=(EOMONTH('Rent Roll'!$E33,('Rent Roll'!$F33*12)-1)+1)),0,
IF(AW$6&gt;='Rent Roll'!$E33,'Rent Roll'!$D33*((1+'Rent Roll'!$G33)^DATEDIF('Rent Roll'!$E33,AW$6,"Y")),0)),"-")</f>
        <v>3152.3501516399997</v>
      </c>
      <c r="AX53" s="322">
        <f>IFERROR(
IF((AX$6&gt;=(EOMONTH('Rent Roll'!$E33,('Rent Roll'!$F33*12)-1)+1)),0,
IF(AX$6&gt;='Rent Roll'!$E33,'Rent Roll'!$D33*((1+'Rent Roll'!$G33)^DATEDIF('Rent Roll'!$E33,AX$6,"Y")),0)),"-")</f>
        <v>3152.3501516399997</v>
      </c>
      <c r="AY53" s="322">
        <f>IFERROR(
IF((AY$6&gt;=(EOMONTH('Rent Roll'!$E33,('Rent Roll'!$F33*12)-1)+1)),0,
IF(AY$6&gt;='Rent Roll'!$E33,'Rent Roll'!$D33*((1+'Rent Roll'!$G33)^DATEDIF('Rent Roll'!$E33,AY$6,"Y")),0)),"-")</f>
        <v>3183.8736531564</v>
      </c>
      <c r="AZ53" s="322">
        <f>IFERROR(
IF((AZ$6&gt;=(EOMONTH('Rent Roll'!$E33,('Rent Roll'!$F33*12)-1)+1)),0,
IF(AZ$6&gt;='Rent Roll'!$E33,'Rent Roll'!$D33*((1+'Rent Roll'!$G33)^DATEDIF('Rent Roll'!$E33,AZ$6,"Y")),0)),"-")</f>
        <v>3183.8736531564</v>
      </c>
      <c r="BA53" s="322">
        <f>IFERROR(
IF((BA$6&gt;=(EOMONTH('Rent Roll'!$E33,('Rent Roll'!$F33*12)-1)+1)),0,
IF(BA$6&gt;='Rent Roll'!$E33,'Rent Roll'!$D33*((1+'Rent Roll'!$G33)^DATEDIF('Rent Roll'!$E33,BA$6,"Y")),0)),"-")</f>
        <v>3183.8736531564</v>
      </c>
      <c r="BB53" s="322">
        <f>IFERROR(
IF((BB$6&gt;=(EOMONTH('Rent Roll'!$E33,('Rent Roll'!$F33*12)-1)+1)),0,
IF(BB$6&gt;='Rent Roll'!$E33,'Rent Roll'!$D33*((1+'Rent Roll'!$G33)^DATEDIF('Rent Roll'!$E33,BB$6,"Y")),0)),"-")</f>
        <v>3183.8736531564</v>
      </c>
      <c r="BC53" s="322">
        <f>IFERROR(
IF((BC$6&gt;=(EOMONTH('Rent Roll'!$E33,('Rent Roll'!$F33*12)-1)+1)),0,
IF(BC$6&gt;='Rent Roll'!$E33,'Rent Roll'!$D33*((1+'Rent Roll'!$G33)^DATEDIF('Rent Roll'!$E33,BC$6,"Y")),0)),"-")</f>
        <v>3183.8736531564</v>
      </c>
      <c r="BD53" s="322">
        <f>IFERROR(
IF((BD$6&gt;=(EOMONTH('Rent Roll'!$E33,('Rent Roll'!$F33*12)-1)+1)),0,
IF(BD$6&gt;='Rent Roll'!$E33,'Rent Roll'!$D33*((1+'Rent Roll'!$G33)^DATEDIF('Rent Roll'!$E33,BD$6,"Y")),0)),"-")</f>
        <v>3183.8736531564</v>
      </c>
      <c r="BE53" s="322">
        <f>IFERROR(
IF((BE$6&gt;=(EOMONTH('Rent Roll'!$E33,('Rent Roll'!$F33*12)-1)+1)),0,
IF(BE$6&gt;='Rent Roll'!$E33,'Rent Roll'!$D33*((1+'Rent Roll'!$G33)^DATEDIF('Rent Roll'!$E33,BE$6,"Y")),0)),"-")</f>
        <v>3183.8736531564</v>
      </c>
      <c r="BF53" s="322">
        <f>IFERROR(
IF((BF$6&gt;=(EOMONTH('Rent Roll'!$E33,('Rent Roll'!$F33*12)-1)+1)),0,
IF(BF$6&gt;='Rent Roll'!$E33,'Rent Roll'!$D33*((1+'Rent Roll'!$G33)^DATEDIF('Rent Roll'!$E33,BF$6,"Y")),0)),"-")</f>
        <v>3183.8736531564</v>
      </c>
      <c r="BG53" s="322">
        <f>IFERROR(
IF((BG$6&gt;=(EOMONTH('Rent Roll'!$E33,('Rent Roll'!$F33*12)-1)+1)),0,
IF(BG$6&gt;='Rent Roll'!$E33,'Rent Roll'!$D33*((1+'Rent Roll'!$G33)^DATEDIF('Rent Roll'!$E33,BG$6,"Y")),0)),"-")</f>
        <v>3183.8736531564</v>
      </c>
      <c r="BH53" s="322">
        <f>IFERROR(
IF((BH$6&gt;=(EOMONTH('Rent Roll'!$E33,('Rent Roll'!$F33*12)-1)+1)),0,
IF(BH$6&gt;='Rent Roll'!$E33,'Rent Roll'!$D33*((1+'Rent Roll'!$G33)^DATEDIF('Rent Roll'!$E33,BH$6,"Y")),0)),"-")</f>
        <v>3183.8736531564</v>
      </c>
      <c r="BI53" s="322">
        <f>IFERROR(
IF((BI$6&gt;=(EOMONTH('Rent Roll'!$E33,('Rent Roll'!$F33*12)-1)+1)),0,
IF(BI$6&gt;='Rent Roll'!$E33,'Rent Roll'!$D33*((1+'Rent Roll'!$G33)^DATEDIF('Rent Roll'!$E33,BI$6,"Y")),0)),"-")</f>
        <v>3183.8736531564</v>
      </c>
      <c r="BJ53" s="322">
        <f>IFERROR(
IF((BJ$6&gt;=(EOMONTH('Rent Roll'!$E33,('Rent Roll'!$F33*12)-1)+1)),0,
IF(BJ$6&gt;='Rent Roll'!$E33,'Rent Roll'!$D33*((1+'Rent Roll'!$G33)^DATEDIF('Rent Roll'!$E33,BJ$6,"Y")),0)),"-")</f>
        <v>3183.8736531564</v>
      </c>
      <c r="BK53" s="322">
        <f>IFERROR(
IF((BK$6&gt;=(EOMONTH('Rent Roll'!$E33,('Rent Roll'!$F33*12)-1)+1)),0,
IF(BK$6&gt;='Rent Roll'!$E33,'Rent Roll'!$D33*((1+'Rent Roll'!$G33)^DATEDIF('Rent Roll'!$E33,BK$6,"Y")),0)),"-")</f>
        <v>3215.7123896879634</v>
      </c>
      <c r="BL53" s="322">
        <f>IFERROR(
IF((BL$6&gt;=(EOMONTH('Rent Roll'!$E33,('Rent Roll'!$F33*12)-1)+1)),0,
IF(BL$6&gt;='Rent Roll'!$E33,'Rent Roll'!$D33*((1+'Rent Roll'!$G33)^DATEDIF('Rent Roll'!$E33,BL$6,"Y")),0)),"-")</f>
        <v>3215.7123896879634</v>
      </c>
      <c r="BM53" s="322">
        <f>IFERROR(
IF((BM$6&gt;=(EOMONTH('Rent Roll'!$E33,('Rent Roll'!$F33*12)-1)+1)),0,
IF(BM$6&gt;='Rent Roll'!$E33,'Rent Roll'!$D33*((1+'Rent Roll'!$G33)^DATEDIF('Rent Roll'!$E33,BM$6,"Y")),0)),"-")</f>
        <v>3215.7123896879634</v>
      </c>
      <c r="BN53" s="322">
        <f>IFERROR(
IF((BN$6&gt;=(EOMONTH('Rent Roll'!$E33,('Rent Roll'!$F33*12)-1)+1)),0,
IF(BN$6&gt;='Rent Roll'!$E33,'Rent Roll'!$D33*((1+'Rent Roll'!$G33)^DATEDIF('Rent Roll'!$E33,BN$6,"Y")),0)),"-")</f>
        <v>3215.7123896879634</v>
      </c>
      <c r="BO53" s="322">
        <f>IFERROR(
IF((BO$6&gt;=(EOMONTH('Rent Roll'!$E33,('Rent Roll'!$F33*12)-1)+1)),0,
IF(BO$6&gt;='Rent Roll'!$E33,'Rent Roll'!$D33*((1+'Rent Roll'!$G33)^DATEDIF('Rent Roll'!$E33,BO$6,"Y")),0)),"-")</f>
        <v>3215.7123896879634</v>
      </c>
      <c r="BP53" s="322">
        <f>IFERROR(
IF((BP$6&gt;=(EOMONTH('Rent Roll'!$E33,('Rent Roll'!$F33*12)-1)+1)),0,
IF(BP$6&gt;='Rent Roll'!$E33,'Rent Roll'!$D33*((1+'Rent Roll'!$G33)^DATEDIF('Rent Roll'!$E33,BP$6,"Y")),0)),"-")</f>
        <v>3215.7123896879634</v>
      </c>
      <c r="BQ53" s="322">
        <f>IFERROR(
IF((BQ$6&gt;=(EOMONTH('Rent Roll'!$E33,('Rent Roll'!$F33*12)-1)+1)),0,
IF(BQ$6&gt;='Rent Roll'!$E33,'Rent Roll'!$D33*((1+'Rent Roll'!$G33)^DATEDIF('Rent Roll'!$E33,BQ$6,"Y")),0)),"-")</f>
        <v>3215.7123896879634</v>
      </c>
      <c r="BR53" s="322">
        <f>IFERROR(
IF((BR$6&gt;=(EOMONTH('Rent Roll'!$E33,('Rent Roll'!$F33*12)-1)+1)),0,
IF(BR$6&gt;='Rent Roll'!$E33,'Rent Roll'!$D33*((1+'Rent Roll'!$G33)^DATEDIF('Rent Roll'!$E33,BR$6,"Y")),0)),"-")</f>
        <v>3215.7123896879634</v>
      </c>
      <c r="BS53" s="322">
        <f>IFERROR(
IF((BS$6&gt;=(EOMONTH('Rent Roll'!$E33,('Rent Roll'!$F33*12)-1)+1)),0,
IF(BS$6&gt;='Rent Roll'!$E33,'Rent Roll'!$D33*((1+'Rent Roll'!$G33)^DATEDIF('Rent Roll'!$E33,BS$6,"Y")),0)),"-")</f>
        <v>3215.7123896879634</v>
      </c>
      <c r="BT53" s="322">
        <f>IFERROR(
IF((BT$6&gt;=(EOMONTH('Rent Roll'!$E33,('Rent Roll'!$F33*12)-1)+1)),0,
IF(BT$6&gt;='Rent Roll'!$E33,'Rent Roll'!$D33*((1+'Rent Roll'!$G33)^DATEDIF('Rent Roll'!$E33,BT$6,"Y")),0)),"-")</f>
        <v>3215.7123896879634</v>
      </c>
      <c r="BU53" s="322">
        <f>IFERROR(
IF((BU$6&gt;=(EOMONTH('Rent Roll'!$E33,('Rent Roll'!$F33*12)-1)+1)),0,
IF(BU$6&gt;='Rent Roll'!$E33,'Rent Roll'!$D33*((1+'Rent Roll'!$G33)^DATEDIF('Rent Roll'!$E33,BU$6,"Y")),0)),"-")</f>
        <v>3215.7123896879634</v>
      </c>
      <c r="BV53" s="322">
        <f>IFERROR(
IF((BV$6&gt;=(EOMONTH('Rent Roll'!$E33,('Rent Roll'!$F33*12)-1)+1)),0,
IF(BV$6&gt;='Rent Roll'!$E33,'Rent Roll'!$D33*((1+'Rent Roll'!$G33)^DATEDIF('Rent Roll'!$E33,BV$6,"Y")),0)),"-")</f>
        <v>3215.7123896879634</v>
      </c>
      <c r="BW53" s="322">
        <f>IFERROR(
IF((BW$6&gt;=(EOMONTH('Rent Roll'!$E33,('Rent Roll'!$F33*12)-1)+1)),0,
IF(BW$6&gt;='Rent Roll'!$E33,'Rent Roll'!$D33*((1+'Rent Roll'!$G33)^DATEDIF('Rent Roll'!$E33,BW$6,"Y")),0)),"-")</f>
        <v>3247.8695135848438</v>
      </c>
      <c r="BX53" s="322">
        <f>IFERROR(
IF((BX$6&gt;=(EOMONTH('Rent Roll'!$E33,('Rent Roll'!$F33*12)-1)+1)),0,
IF(BX$6&gt;='Rent Roll'!$E33,'Rent Roll'!$D33*((1+'Rent Roll'!$G33)^DATEDIF('Rent Roll'!$E33,BX$6,"Y")),0)),"-")</f>
        <v>3247.8695135848438</v>
      </c>
      <c r="BY53" s="322">
        <f>IFERROR(
IF((BY$6&gt;=(EOMONTH('Rent Roll'!$E33,('Rent Roll'!$F33*12)-1)+1)),0,
IF(BY$6&gt;='Rent Roll'!$E33,'Rent Roll'!$D33*((1+'Rent Roll'!$G33)^DATEDIF('Rent Roll'!$E33,BY$6,"Y")),0)),"-")</f>
        <v>3247.8695135848438</v>
      </c>
      <c r="BZ53" s="322">
        <f>IFERROR(
IF((BZ$6&gt;=(EOMONTH('Rent Roll'!$E33,('Rent Roll'!$F33*12)-1)+1)),0,
IF(BZ$6&gt;='Rent Roll'!$E33,'Rent Roll'!$D33*((1+'Rent Roll'!$G33)^DATEDIF('Rent Roll'!$E33,BZ$6,"Y")),0)),"-")</f>
        <v>3247.8695135848438</v>
      </c>
      <c r="CA53" s="322">
        <f>IFERROR(
IF((CA$6&gt;=(EOMONTH('Rent Roll'!$E33,('Rent Roll'!$F33*12)-1)+1)),0,
IF(CA$6&gt;='Rent Roll'!$E33,'Rent Roll'!$D33*((1+'Rent Roll'!$G33)^DATEDIF('Rent Roll'!$E33,CA$6,"Y")),0)),"-")</f>
        <v>3247.8695135848438</v>
      </c>
      <c r="CB53" s="322">
        <f>IFERROR(
IF((CB$6&gt;=(EOMONTH('Rent Roll'!$E33,('Rent Roll'!$F33*12)-1)+1)),0,
IF(CB$6&gt;='Rent Roll'!$E33,'Rent Roll'!$D33*((1+'Rent Roll'!$G33)^DATEDIF('Rent Roll'!$E33,CB$6,"Y")),0)),"-")</f>
        <v>3247.8695135848438</v>
      </c>
      <c r="CC53" s="322">
        <f>IFERROR(
IF((CC$6&gt;=(EOMONTH('Rent Roll'!$E33,('Rent Roll'!$F33*12)-1)+1)),0,
IF(CC$6&gt;='Rent Roll'!$E33,'Rent Roll'!$D33*((1+'Rent Roll'!$G33)^DATEDIF('Rent Roll'!$E33,CC$6,"Y")),0)),"-")</f>
        <v>3247.8695135848438</v>
      </c>
      <c r="CD53" s="322">
        <f>IFERROR(
IF((CD$6&gt;=(EOMONTH('Rent Roll'!$E33,('Rent Roll'!$F33*12)-1)+1)),0,
IF(CD$6&gt;='Rent Roll'!$E33,'Rent Roll'!$D33*((1+'Rent Roll'!$G33)^DATEDIF('Rent Roll'!$E33,CD$6,"Y")),0)),"-")</f>
        <v>3247.8695135848438</v>
      </c>
      <c r="CE53" s="322">
        <f>IFERROR(
IF((CE$6&gt;=(EOMONTH('Rent Roll'!$E33,('Rent Roll'!$F33*12)-1)+1)),0,
IF(CE$6&gt;='Rent Roll'!$E33,'Rent Roll'!$D33*((1+'Rent Roll'!$G33)^DATEDIF('Rent Roll'!$E33,CE$6,"Y")),0)),"-")</f>
        <v>3247.8695135848438</v>
      </c>
      <c r="CF53" s="322">
        <f>IFERROR(
IF((CF$6&gt;=(EOMONTH('Rent Roll'!$E33,('Rent Roll'!$F33*12)-1)+1)),0,
IF(CF$6&gt;='Rent Roll'!$E33,'Rent Roll'!$D33*((1+'Rent Roll'!$G33)^DATEDIF('Rent Roll'!$E33,CF$6,"Y")),0)),"-")</f>
        <v>3247.8695135848438</v>
      </c>
      <c r="CG53" s="322">
        <f>IFERROR(
IF((CG$6&gt;=(EOMONTH('Rent Roll'!$E33,('Rent Roll'!$F33*12)-1)+1)),0,
IF(CG$6&gt;='Rent Roll'!$E33,'Rent Roll'!$D33*((1+'Rent Roll'!$G33)^DATEDIF('Rent Roll'!$E33,CG$6,"Y")),0)),"-")</f>
        <v>3247.8695135848438</v>
      </c>
      <c r="CH53" s="322">
        <f>IFERROR(
IF((CH$6&gt;=(EOMONTH('Rent Roll'!$E33,('Rent Roll'!$F33*12)-1)+1)),0,
IF(CH$6&gt;='Rent Roll'!$E33,'Rent Roll'!$D33*((1+'Rent Roll'!$G33)^DATEDIF('Rent Roll'!$E33,CH$6,"Y")),0)),"-")</f>
        <v>3247.8695135848438</v>
      </c>
      <c r="CI53" s="322">
        <f>IFERROR(
IF((CI$6&gt;=(EOMONTH('Rent Roll'!$E33,('Rent Roll'!$F33*12)-1)+1)),0,
IF(CI$6&gt;='Rent Roll'!$E33,'Rent Roll'!$D33*((1+'Rent Roll'!$G33)^DATEDIF('Rent Roll'!$E33,CI$6,"Y")),0)),"-")</f>
        <v>3280.3482087206912</v>
      </c>
      <c r="CJ53" s="322">
        <f>IFERROR(
IF((CJ$6&gt;=(EOMONTH('Rent Roll'!$E33,('Rent Roll'!$F33*12)-1)+1)),0,
IF(CJ$6&gt;='Rent Roll'!$E33,'Rent Roll'!$D33*((1+'Rent Roll'!$G33)^DATEDIF('Rent Roll'!$E33,CJ$6,"Y")),0)),"-")</f>
        <v>3280.3482087206912</v>
      </c>
      <c r="CK53" s="322">
        <f>IFERROR(
IF((CK$6&gt;=(EOMONTH('Rent Roll'!$E33,('Rent Roll'!$F33*12)-1)+1)),0,
IF(CK$6&gt;='Rent Roll'!$E33,'Rent Roll'!$D33*((1+'Rent Roll'!$G33)^DATEDIF('Rent Roll'!$E33,CK$6,"Y")),0)),"-")</f>
        <v>3280.3482087206912</v>
      </c>
      <c r="CL53" s="322">
        <f>IFERROR(
IF((CL$6&gt;=(EOMONTH('Rent Roll'!$E33,('Rent Roll'!$F33*12)-1)+1)),0,
IF(CL$6&gt;='Rent Roll'!$E33,'Rent Roll'!$D33*((1+'Rent Roll'!$G33)^DATEDIF('Rent Roll'!$E33,CL$6,"Y")),0)),"-")</f>
        <v>3280.3482087206912</v>
      </c>
      <c r="CM53" s="322">
        <f>IFERROR(
IF((CM$6&gt;=(EOMONTH('Rent Roll'!$E33,('Rent Roll'!$F33*12)-1)+1)),0,
IF(CM$6&gt;='Rent Roll'!$E33,'Rent Roll'!$D33*((1+'Rent Roll'!$G33)^DATEDIF('Rent Roll'!$E33,CM$6,"Y")),0)),"-")</f>
        <v>3280.3482087206912</v>
      </c>
      <c r="CN53" s="322">
        <f>IFERROR(
IF((CN$6&gt;=(EOMONTH('Rent Roll'!$E33,('Rent Roll'!$F33*12)-1)+1)),0,
IF(CN$6&gt;='Rent Roll'!$E33,'Rent Roll'!$D33*((1+'Rent Roll'!$G33)^DATEDIF('Rent Roll'!$E33,CN$6,"Y")),0)),"-")</f>
        <v>3280.3482087206912</v>
      </c>
      <c r="CO53" s="322">
        <f>IFERROR(
IF((CO$6&gt;=(EOMONTH('Rent Roll'!$E33,('Rent Roll'!$F33*12)-1)+1)),0,
IF(CO$6&gt;='Rent Roll'!$E33,'Rent Roll'!$D33*((1+'Rent Roll'!$G33)^DATEDIF('Rent Roll'!$E33,CO$6,"Y")),0)),"-")</f>
        <v>3280.3482087206912</v>
      </c>
      <c r="CP53" s="322">
        <f>IFERROR(
IF((CP$6&gt;=(EOMONTH('Rent Roll'!$E33,('Rent Roll'!$F33*12)-1)+1)),0,
IF(CP$6&gt;='Rent Roll'!$E33,'Rent Roll'!$D33*((1+'Rent Roll'!$G33)^DATEDIF('Rent Roll'!$E33,CP$6,"Y")),0)),"-")</f>
        <v>3280.3482087206912</v>
      </c>
      <c r="CQ53" s="322">
        <f>IFERROR(
IF((CQ$6&gt;=(EOMONTH('Rent Roll'!$E33,('Rent Roll'!$F33*12)-1)+1)),0,
IF(CQ$6&gt;='Rent Roll'!$E33,'Rent Roll'!$D33*((1+'Rent Roll'!$G33)^DATEDIF('Rent Roll'!$E33,CQ$6,"Y")),0)),"-")</f>
        <v>3280.3482087206912</v>
      </c>
      <c r="CR53" s="322">
        <f>IFERROR(
IF((CR$6&gt;=(EOMONTH('Rent Roll'!$E33,('Rent Roll'!$F33*12)-1)+1)),0,
IF(CR$6&gt;='Rent Roll'!$E33,'Rent Roll'!$D33*((1+'Rent Roll'!$G33)^DATEDIF('Rent Roll'!$E33,CR$6,"Y")),0)),"-")</f>
        <v>3280.3482087206912</v>
      </c>
      <c r="CS53" s="322">
        <f>IFERROR(
IF((CS$6&gt;=(EOMONTH('Rent Roll'!$E33,('Rent Roll'!$F33*12)-1)+1)),0,
IF(CS$6&gt;='Rent Roll'!$E33,'Rent Roll'!$D33*((1+'Rent Roll'!$G33)^DATEDIF('Rent Roll'!$E33,CS$6,"Y")),0)),"-")</f>
        <v>3280.3482087206912</v>
      </c>
      <c r="CT53" s="322">
        <f>IFERROR(
IF((CT$6&gt;=(EOMONTH('Rent Roll'!$E33,('Rent Roll'!$F33*12)-1)+1)),0,
IF(CT$6&gt;='Rent Roll'!$E33,'Rent Roll'!$D33*((1+'Rent Roll'!$G33)^DATEDIF('Rent Roll'!$E33,CT$6,"Y")),0)),"-")</f>
        <v>3280.3482087206912</v>
      </c>
      <c r="CU53" s="322">
        <f>IFERROR(
IF((CU$6&gt;=(EOMONTH('Rent Roll'!$E33,('Rent Roll'!$F33*12)-1)+1)),0,
IF(CU$6&gt;='Rent Roll'!$E33,'Rent Roll'!$D33*((1+'Rent Roll'!$G33)^DATEDIF('Rent Roll'!$E33,CU$6,"Y")),0)),"-")</f>
        <v>3313.1516908078993</v>
      </c>
      <c r="CV53" s="322">
        <f>IFERROR(
IF((CV$6&gt;=(EOMONTH('Rent Roll'!$E33,('Rent Roll'!$F33*12)-1)+1)),0,
IF(CV$6&gt;='Rent Roll'!$E33,'Rent Roll'!$D33*((1+'Rent Roll'!$G33)^DATEDIF('Rent Roll'!$E33,CV$6,"Y")),0)),"-")</f>
        <v>3313.1516908078993</v>
      </c>
      <c r="CW53" s="322">
        <f>IFERROR(
IF((CW$6&gt;=(EOMONTH('Rent Roll'!$E33,('Rent Roll'!$F33*12)-1)+1)),0,
IF(CW$6&gt;='Rent Roll'!$E33,'Rent Roll'!$D33*((1+'Rent Roll'!$G33)^DATEDIF('Rent Roll'!$E33,CW$6,"Y")),0)),"-")</f>
        <v>3313.1516908078993</v>
      </c>
      <c r="CX53" s="322">
        <f>IFERROR(
IF((CX$6&gt;=(EOMONTH('Rent Roll'!$E33,('Rent Roll'!$F33*12)-1)+1)),0,
IF(CX$6&gt;='Rent Roll'!$E33,'Rent Roll'!$D33*((1+'Rent Roll'!$G33)^DATEDIF('Rent Roll'!$E33,CX$6,"Y")),0)),"-")</f>
        <v>3313.1516908078993</v>
      </c>
      <c r="CY53" s="322">
        <f>IFERROR(
IF((CY$6&gt;=(EOMONTH('Rent Roll'!$E33,('Rent Roll'!$F33*12)-1)+1)),0,
IF(CY$6&gt;='Rent Roll'!$E33,'Rent Roll'!$D33*((1+'Rent Roll'!$G33)^DATEDIF('Rent Roll'!$E33,CY$6,"Y")),0)),"-")</f>
        <v>3313.1516908078993</v>
      </c>
      <c r="CZ53" s="322">
        <f>IFERROR(
IF((CZ$6&gt;=(EOMONTH('Rent Roll'!$E33,('Rent Roll'!$F33*12)-1)+1)),0,
IF(CZ$6&gt;='Rent Roll'!$E33,'Rent Roll'!$D33*((1+'Rent Roll'!$G33)^DATEDIF('Rent Roll'!$E33,CZ$6,"Y")),0)),"-")</f>
        <v>3313.1516908078993</v>
      </c>
      <c r="DA53" s="322">
        <f>IFERROR(
IF((DA$6&gt;=(EOMONTH('Rent Roll'!$E33,('Rent Roll'!$F33*12)-1)+1)),0,
IF(DA$6&gt;='Rent Roll'!$E33,'Rent Roll'!$D33*((1+'Rent Roll'!$G33)^DATEDIF('Rent Roll'!$E33,DA$6,"Y")),0)),"-")</f>
        <v>3313.1516908078993</v>
      </c>
      <c r="DB53" s="322">
        <f>IFERROR(
IF((DB$6&gt;=(EOMONTH('Rent Roll'!$E33,('Rent Roll'!$F33*12)-1)+1)),0,
IF(DB$6&gt;='Rent Roll'!$E33,'Rent Roll'!$D33*((1+'Rent Roll'!$G33)^DATEDIF('Rent Roll'!$E33,DB$6,"Y")),0)),"-")</f>
        <v>3313.1516908078993</v>
      </c>
      <c r="DC53" s="322">
        <f>IFERROR(
IF((DC$6&gt;=(EOMONTH('Rent Roll'!$E33,('Rent Roll'!$F33*12)-1)+1)),0,
IF(DC$6&gt;='Rent Roll'!$E33,'Rent Roll'!$D33*((1+'Rent Roll'!$G33)^DATEDIF('Rent Roll'!$E33,DC$6,"Y")),0)),"-")</f>
        <v>3313.1516908078993</v>
      </c>
      <c r="DD53" s="322">
        <f>IFERROR(
IF((DD$6&gt;=(EOMONTH('Rent Roll'!$E33,('Rent Roll'!$F33*12)-1)+1)),0,
IF(DD$6&gt;='Rent Roll'!$E33,'Rent Roll'!$D33*((1+'Rent Roll'!$G33)^DATEDIF('Rent Roll'!$E33,DD$6,"Y")),0)),"-")</f>
        <v>3313.1516908078993</v>
      </c>
      <c r="DE53" s="322">
        <f>IFERROR(
IF((DE$6&gt;=(EOMONTH('Rent Roll'!$E33,('Rent Roll'!$F33*12)-1)+1)),0,
IF(DE$6&gt;='Rent Roll'!$E33,'Rent Roll'!$D33*((1+'Rent Roll'!$G33)^DATEDIF('Rent Roll'!$E33,DE$6,"Y")),0)),"-")</f>
        <v>3313.1516908078993</v>
      </c>
      <c r="DF53" s="322">
        <f>IFERROR(
IF((DF$6&gt;=(EOMONTH('Rent Roll'!$E33,('Rent Roll'!$F33*12)-1)+1)),0,
IF(DF$6&gt;='Rent Roll'!$E33,'Rent Roll'!$D33*((1+'Rent Roll'!$G33)^DATEDIF('Rent Roll'!$E33,DF$6,"Y")),0)),"-")</f>
        <v>3313.1516908078993</v>
      </c>
      <c r="DG53" s="322">
        <f>IFERROR(
IF((DG$6&gt;=(EOMONTH('Rent Roll'!$E33,('Rent Roll'!$F33*12)-1)+1)),0,
IF(DG$6&gt;='Rent Roll'!$E33,'Rent Roll'!$D33*((1+'Rent Roll'!$G33)^DATEDIF('Rent Roll'!$E33,DG$6,"Y")),0)),"-")</f>
        <v>3346.2832077159783</v>
      </c>
      <c r="DH53" s="322">
        <f>IFERROR(
IF((DH$6&gt;=(EOMONTH('Rent Roll'!$E33,('Rent Roll'!$F33*12)-1)+1)),0,
IF(DH$6&gt;='Rent Roll'!$E33,'Rent Roll'!$D33*((1+'Rent Roll'!$G33)^DATEDIF('Rent Roll'!$E33,DH$6,"Y")),0)),"-")</f>
        <v>3346.2832077159783</v>
      </c>
      <c r="DI53" s="322">
        <f>IFERROR(
IF((DI$6&gt;=(EOMONTH('Rent Roll'!$E33,('Rent Roll'!$F33*12)-1)+1)),0,
IF(DI$6&gt;='Rent Roll'!$E33,'Rent Roll'!$D33*((1+'Rent Roll'!$G33)^DATEDIF('Rent Roll'!$E33,DI$6,"Y")),0)),"-")</f>
        <v>3346.2832077159783</v>
      </c>
      <c r="DJ53" s="322">
        <f>IFERROR(
IF((DJ$6&gt;=(EOMONTH('Rent Roll'!$E33,('Rent Roll'!$F33*12)-1)+1)),0,
IF(DJ$6&gt;='Rent Roll'!$E33,'Rent Roll'!$D33*((1+'Rent Roll'!$G33)^DATEDIF('Rent Roll'!$E33,DJ$6,"Y")),0)),"-")</f>
        <v>3346.2832077159783</v>
      </c>
      <c r="DK53" s="322">
        <f>IFERROR(
IF((DK$6&gt;=(EOMONTH('Rent Roll'!$E33,('Rent Roll'!$F33*12)-1)+1)),0,
IF(DK$6&gt;='Rent Roll'!$E33,'Rent Roll'!$D33*((1+'Rent Roll'!$G33)^DATEDIF('Rent Roll'!$E33,DK$6,"Y")),0)),"-")</f>
        <v>3346.2832077159783</v>
      </c>
      <c r="DL53" s="322">
        <f>IFERROR(
IF((DL$6&gt;=(EOMONTH('Rent Roll'!$E33,('Rent Roll'!$F33*12)-1)+1)),0,
IF(DL$6&gt;='Rent Roll'!$E33,'Rent Roll'!$D33*((1+'Rent Roll'!$G33)^DATEDIF('Rent Roll'!$E33,DL$6,"Y")),0)),"-")</f>
        <v>3346.2832077159783</v>
      </c>
      <c r="DM53" s="322">
        <f>IFERROR(
IF((DM$6&gt;=(EOMONTH('Rent Roll'!$E33,('Rent Roll'!$F33*12)-1)+1)),0,
IF(DM$6&gt;='Rent Roll'!$E33,'Rent Roll'!$D33*((1+'Rent Roll'!$G33)^DATEDIF('Rent Roll'!$E33,DM$6,"Y")),0)),"-")</f>
        <v>3346.2832077159783</v>
      </c>
      <c r="DN53" s="322">
        <f>IFERROR(
IF((DN$6&gt;=(EOMONTH('Rent Roll'!$E33,('Rent Roll'!$F33*12)-1)+1)),0,
IF(DN$6&gt;='Rent Roll'!$E33,'Rent Roll'!$D33*((1+'Rent Roll'!$G33)^DATEDIF('Rent Roll'!$E33,DN$6,"Y")),0)),"-")</f>
        <v>3346.2832077159783</v>
      </c>
      <c r="DO53" s="322">
        <f>IFERROR(
IF((DO$6&gt;=(EOMONTH('Rent Roll'!$E33,('Rent Roll'!$F33*12)-1)+1)),0,
IF(DO$6&gt;='Rent Roll'!$E33,'Rent Roll'!$D33*((1+'Rent Roll'!$G33)^DATEDIF('Rent Roll'!$E33,DO$6,"Y")),0)),"-")</f>
        <v>3346.2832077159783</v>
      </c>
      <c r="DP53" s="322">
        <f>IFERROR(
IF((DP$6&gt;=(EOMONTH('Rent Roll'!$E33,('Rent Roll'!$F33*12)-1)+1)),0,
IF(DP$6&gt;='Rent Roll'!$E33,'Rent Roll'!$D33*((1+'Rent Roll'!$G33)^DATEDIF('Rent Roll'!$E33,DP$6,"Y")),0)),"-")</f>
        <v>3346.2832077159783</v>
      </c>
      <c r="DQ53" s="322">
        <f>IFERROR(
IF((DQ$6&gt;=(EOMONTH('Rent Roll'!$E33,('Rent Roll'!$F33*12)-1)+1)),0,
IF(DQ$6&gt;='Rent Roll'!$E33,'Rent Roll'!$D33*((1+'Rent Roll'!$G33)^DATEDIF('Rent Roll'!$E33,DQ$6,"Y")),0)),"-")</f>
        <v>3346.2832077159783</v>
      </c>
      <c r="DR53" s="322">
        <f>IFERROR(
IF((DR$6&gt;=(EOMONTH('Rent Roll'!$E33,('Rent Roll'!$F33*12)-1)+1)),0,
IF(DR$6&gt;='Rent Roll'!$E33,'Rent Roll'!$D33*((1+'Rent Roll'!$G33)^DATEDIF('Rent Roll'!$E33,DR$6,"Y")),0)),"-")</f>
        <v>3346.2832077159783</v>
      </c>
      <c r="DS53" s="322">
        <f>IFERROR(
IF((DS$6&gt;=(EOMONTH('Rent Roll'!$E33,('Rent Roll'!$F33*12)-1)+1)),0,
IF(DS$6&gt;='Rent Roll'!$E33,'Rent Roll'!$D33*((1+'Rent Roll'!$G33)^DATEDIF('Rent Roll'!$E33,DS$6,"Y")),0)),"-")</f>
        <v>3379.7460397931382</v>
      </c>
      <c r="DT53" s="322">
        <f>IFERROR(
IF((DT$6&gt;=(EOMONTH('Rent Roll'!$E33,('Rent Roll'!$F33*12)-1)+1)),0,
IF(DT$6&gt;='Rent Roll'!$E33,'Rent Roll'!$D33*((1+'Rent Roll'!$G33)^DATEDIF('Rent Roll'!$E33,DT$6,"Y")),0)),"-")</f>
        <v>3379.7460397931382</v>
      </c>
      <c r="DU53" s="322">
        <f>IFERROR(
IF((DU$6&gt;=(EOMONTH('Rent Roll'!$E33,('Rent Roll'!$F33*12)-1)+1)),0,
IF(DU$6&gt;='Rent Roll'!$E33,'Rent Roll'!$D33*((1+'Rent Roll'!$G33)^DATEDIF('Rent Roll'!$E33,DU$6,"Y")),0)),"-")</f>
        <v>3379.7460397931382</v>
      </c>
      <c r="DV53" s="322">
        <f>IFERROR(
IF((DV$6&gt;=(EOMONTH('Rent Roll'!$E33,('Rent Roll'!$F33*12)-1)+1)),0,
IF(DV$6&gt;='Rent Roll'!$E33,'Rent Roll'!$D33*((1+'Rent Roll'!$G33)^DATEDIF('Rent Roll'!$E33,DV$6,"Y")),0)),"-")</f>
        <v>3379.7460397931382</v>
      </c>
      <c r="DW53" s="322">
        <f>IFERROR(
IF((DW$6&gt;=(EOMONTH('Rent Roll'!$E33,('Rent Roll'!$F33*12)-1)+1)),0,
IF(DW$6&gt;='Rent Roll'!$E33,'Rent Roll'!$D33*((1+'Rent Roll'!$G33)^DATEDIF('Rent Roll'!$E33,DW$6,"Y")),0)),"-")</f>
        <v>3379.7460397931382</v>
      </c>
      <c r="DX53" s="322">
        <f>IFERROR(
IF((DX$6&gt;=(EOMONTH('Rent Roll'!$E33,('Rent Roll'!$F33*12)-1)+1)),0,
IF(DX$6&gt;='Rent Roll'!$E33,'Rent Roll'!$D33*((1+'Rent Roll'!$G33)^DATEDIF('Rent Roll'!$E33,DX$6,"Y")),0)),"-")</f>
        <v>3379.7460397931382</v>
      </c>
      <c r="DY53" s="322">
        <f>IFERROR(
IF((DY$6&gt;=(EOMONTH('Rent Roll'!$E33,('Rent Roll'!$F33*12)-1)+1)),0,
IF(DY$6&gt;='Rent Roll'!$E33,'Rent Roll'!$D33*((1+'Rent Roll'!$G33)^DATEDIF('Rent Roll'!$E33,DY$6,"Y")),0)),"-")</f>
        <v>3379.7460397931382</v>
      </c>
      <c r="DZ53" s="322">
        <f>IFERROR(
IF((DZ$6&gt;=(EOMONTH('Rent Roll'!$E33,('Rent Roll'!$F33*12)-1)+1)),0,
IF(DZ$6&gt;='Rent Roll'!$E33,'Rent Roll'!$D33*((1+'Rent Roll'!$G33)^DATEDIF('Rent Roll'!$E33,DZ$6,"Y")),0)),"-")</f>
        <v>3379.7460397931382</v>
      </c>
      <c r="EA53" s="322">
        <f>IFERROR(
IF((EA$6&gt;=(EOMONTH('Rent Roll'!$E33,('Rent Roll'!$F33*12)-1)+1)),0,
IF(EA$6&gt;='Rent Roll'!$E33,'Rent Roll'!$D33*((1+'Rent Roll'!$G33)^DATEDIF('Rent Roll'!$E33,EA$6,"Y")),0)),"-")</f>
        <v>3379.7460397931382</v>
      </c>
      <c r="EB53" s="322">
        <f>IFERROR(
IF((EB$6&gt;=(EOMONTH('Rent Roll'!$E33,('Rent Roll'!$F33*12)-1)+1)),0,
IF(EB$6&gt;='Rent Roll'!$E33,'Rent Roll'!$D33*((1+'Rent Roll'!$G33)^DATEDIF('Rent Roll'!$E33,EB$6,"Y")),0)),"-")</f>
        <v>3379.7460397931382</v>
      </c>
      <c r="EC53" s="322">
        <f>IFERROR(
IF((EC$6&gt;=(EOMONTH('Rent Roll'!$E33,('Rent Roll'!$F33*12)-1)+1)),0,
IF(EC$6&gt;='Rent Roll'!$E33,'Rent Roll'!$D33*((1+'Rent Roll'!$G33)^DATEDIF('Rent Roll'!$E33,EC$6,"Y")),0)),"-")</f>
        <v>3379.7460397931382</v>
      </c>
      <c r="ED53" s="322">
        <f>IFERROR(
IF((ED$6&gt;=(EOMONTH('Rent Roll'!$E33,('Rent Roll'!$F33*12)-1)+1)),0,
IF(ED$6&gt;='Rent Roll'!$E33,'Rent Roll'!$D33*((1+'Rent Roll'!$G33)^DATEDIF('Rent Roll'!$E33,ED$6,"Y")),0)),"-")</f>
        <v>3379.7460397931382</v>
      </c>
      <c r="EE53" s="322">
        <f>IFERROR(
IF((EE$6&gt;=(EOMONTH('Rent Roll'!$E33,('Rent Roll'!$F33*12)-1)+1)),0,
IF(EE$6&gt;='Rent Roll'!$E33,'Rent Roll'!$D33*((1+'Rent Roll'!$G33)^DATEDIF('Rent Roll'!$E33,EE$6,"Y")),0)),"-")</f>
        <v>3413.5435001910691</v>
      </c>
      <c r="EF53" s="322">
        <f>IFERROR(
IF((EF$6&gt;=(EOMONTH('Rent Roll'!$E33,('Rent Roll'!$F33*12)-1)+1)),0,
IF(EF$6&gt;='Rent Roll'!$E33,'Rent Roll'!$D33*((1+'Rent Roll'!$G33)^DATEDIF('Rent Roll'!$E33,EF$6,"Y")),0)),"-")</f>
        <v>3413.5435001910691</v>
      </c>
      <c r="EG53" s="323">
        <f>IFERROR(
IF((EG$6&gt;=(EOMONTH('Rent Roll'!$E33,('Rent Roll'!$F33*12)-1)+1)),0,
IF(EG$6&gt;='Rent Roll'!$E33,'Rent Roll'!$D33*((1+'Rent Roll'!$G33)^DATEDIF('Rent Roll'!$E33,EG$6,"Y")),0)),"-")</f>
        <v>3413.5435001910691</v>
      </c>
      <c r="EH53" s="277" t="s">
        <v>106</v>
      </c>
    </row>
    <row r="54" spans="2:138" x14ac:dyDescent="0.2">
      <c r="B54" s="743"/>
      <c r="C54" s="744"/>
      <c r="D54" s="737" t="str">
        <f>IF('Rent Roll'!C34&lt;&gt;"",'Rent Roll | Residential'!N34,"-")</f>
        <v>-</v>
      </c>
      <c r="E54" s="224">
        <f t="shared" si="42"/>
        <v>0</v>
      </c>
      <c r="F54" s="322">
        <f>'Rent Roll'!D34</f>
        <v>0</v>
      </c>
      <c r="G54" s="322" t="str">
        <f>IFERROR(
IF((G$6&gt;=(EOMONTH('Rent Roll'!$E34,('Rent Roll'!$F34*12)-1)+1)),0,
IF(G$6&gt;='Rent Roll'!$E34,'Rent Roll'!$D34*((1+'Rent Roll'!$G34)^DATEDIF('Rent Roll'!$E34,G$6,"Y")),0)),"-")</f>
        <v>-</v>
      </c>
      <c r="H54" s="322" t="str">
        <f>IFERROR(
IF((H$6&gt;=(EOMONTH('Rent Roll'!$E34,('Rent Roll'!$F34*12)-1)+1)),0,
IF(H$6&gt;='Rent Roll'!$E34,'Rent Roll'!$D34*((1+'Rent Roll'!$G34)^DATEDIF('Rent Roll'!$E34,H$6,"Y")),0)),"-")</f>
        <v>-</v>
      </c>
      <c r="I54" s="322" t="str">
        <f>IFERROR(
IF((I$6&gt;=(EOMONTH('Rent Roll'!$E34,('Rent Roll'!$F34*12)-1)+1)),0,
IF(I$6&gt;='Rent Roll'!$E34,'Rent Roll'!$D34*((1+'Rent Roll'!$G34)^DATEDIF('Rent Roll'!$E34,I$6,"Y")),0)),"-")</f>
        <v>-</v>
      </c>
      <c r="J54" s="322" t="str">
        <f>IFERROR(
IF((J$6&gt;=(EOMONTH('Rent Roll'!$E34,('Rent Roll'!$F34*12)-1)+1)),0,
IF(J$6&gt;='Rent Roll'!$E34,'Rent Roll'!$D34*((1+'Rent Roll'!$G34)^DATEDIF('Rent Roll'!$E34,J$6,"Y")),0)),"-")</f>
        <v>-</v>
      </c>
      <c r="K54" s="322" t="str">
        <f>IFERROR(
IF((K$6&gt;=(EOMONTH('Rent Roll'!$E34,('Rent Roll'!$F34*12)-1)+1)),0,
IF(K$6&gt;='Rent Roll'!$E34,'Rent Roll'!$D34*((1+'Rent Roll'!$G34)^DATEDIF('Rent Roll'!$E34,K$6,"Y")),0)),"-")</f>
        <v>-</v>
      </c>
      <c r="L54" s="322" t="str">
        <f>IFERROR(
IF((L$6&gt;=(EOMONTH('Rent Roll'!$E34,('Rent Roll'!$F34*12)-1)+1)),0,
IF(L$6&gt;='Rent Roll'!$E34,'Rent Roll'!$D34*((1+'Rent Roll'!$G34)^DATEDIF('Rent Roll'!$E34,L$6,"Y")),0)),"-")</f>
        <v>-</v>
      </c>
      <c r="M54" s="322" t="str">
        <f>IFERROR(
IF((M$6&gt;=(EOMONTH('Rent Roll'!$E34,('Rent Roll'!$F34*12)-1)+1)),0,
IF(M$6&gt;='Rent Roll'!$E34,'Rent Roll'!$D34*((1+'Rent Roll'!$G34)^DATEDIF('Rent Roll'!$E34,M$6,"Y")),0)),"-")</f>
        <v>-</v>
      </c>
      <c r="N54" s="322" t="str">
        <f>IFERROR(
IF((N$6&gt;=(EOMONTH('Rent Roll'!$E34,('Rent Roll'!$F34*12)-1)+1)),0,
IF(N$6&gt;='Rent Roll'!$E34,'Rent Roll'!$D34*((1+'Rent Roll'!$G34)^DATEDIF('Rent Roll'!$E34,N$6,"Y")),0)),"-")</f>
        <v>-</v>
      </c>
      <c r="O54" s="322" t="str">
        <f>IFERROR(
IF((O$6&gt;=(EOMONTH('Rent Roll'!$E34,('Rent Roll'!$F34*12)-1)+1)),0,
IF(O$6&gt;='Rent Roll'!$E34,'Rent Roll'!$D34*((1+'Rent Roll'!$G34)^DATEDIF('Rent Roll'!$E34,O$6,"Y")),0)),"-")</f>
        <v>-</v>
      </c>
      <c r="P54" s="322" t="str">
        <f>IFERROR(
IF((P$6&gt;=(EOMONTH('Rent Roll'!$E34,('Rent Roll'!$F34*12)-1)+1)),0,
IF(P$6&gt;='Rent Roll'!$E34,'Rent Roll'!$D34*((1+'Rent Roll'!$G34)^DATEDIF('Rent Roll'!$E34,P$6,"Y")),0)),"-")</f>
        <v>-</v>
      </c>
      <c r="Q54" s="322" t="str">
        <f>IFERROR(
IF((Q$6&gt;=(EOMONTH('Rent Roll'!$E34,('Rent Roll'!$F34*12)-1)+1)),0,
IF(Q$6&gt;='Rent Roll'!$E34,'Rent Roll'!$D34*((1+'Rent Roll'!$G34)^DATEDIF('Rent Roll'!$E34,Q$6,"Y")),0)),"-")</f>
        <v>-</v>
      </c>
      <c r="R54" s="322" t="str">
        <f>IFERROR(
IF((R$6&gt;=(EOMONTH('Rent Roll'!$E34,('Rent Roll'!$F34*12)-1)+1)),0,
IF(R$6&gt;='Rent Roll'!$E34,'Rent Roll'!$D34*((1+'Rent Roll'!$G34)^DATEDIF('Rent Roll'!$E34,R$6,"Y")),0)),"-")</f>
        <v>-</v>
      </c>
      <c r="S54" s="322" t="str">
        <f>IFERROR(
IF((S$6&gt;=(EOMONTH('Rent Roll'!$E34,('Rent Roll'!$F34*12)-1)+1)),0,
IF(S$6&gt;='Rent Roll'!$E34,'Rent Roll'!$D34*((1+'Rent Roll'!$G34)^DATEDIF('Rent Roll'!$E34,S$6,"Y")),0)),"-")</f>
        <v>-</v>
      </c>
      <c r="T54" s="322" t="str">
        <f>IFERROR(
IF((T$6&gt;=(EOMONTH('Rent Roll'!$E34,('Rent Roll'!$F34*12)-1)+1)),0,
IF(T$6&gt;='Rent Roll'!$E34,'Rent Roll'!$D34*((1+'Rent Roll'!$G34)^DATEDIF('Rent Roll'!$E34,T$6,"Y")),0)),"-")</f>
        <v>-</v>
      </c>
      <c r="U54" s="322" t="str">
        <f>IFERROR(
IF((U$6&gt;=(EOMONTH('Rent Roll'!$E34,('Rent Roll'!$F34*12)-1)+1)),0,
IF(U$6&gt;='Rent Roll'!$E34,'Rent Roll'!$D34*((1+'Rent Roll'!$G34)^DATEDIF('Rent Roll'!$E34,U$6,"Y")),0)),"-")</f>
        <v>-</v>
      </c>
      <c r="V54" s="322" t="str">
        <f>IFERROR(
IF((V$6&gt;=(EOMONTH('Rent Roll'!$E34,('Rent Roll'!$F34*12)-1)+1)),0,
IF(V$6&gt;='Rent Roll'!$E34,'Rent Roll'!$D34*((1+'Rent Roll'!$G34)^DATEDIF('Rent Roll'!$E34,V$6,"Y")),0)),"-")</f>
        <v>-</v>
      </c>
      <c r="W54" s="322" t="str">
        <f>IFERROR(
IF((W$6&gt;=(EOMONTH('Rent Roll'!$E34,('Rent Roll'!$F34*12)-1)+1)),0,
IF(W$6&gt;='Rent Roll'!$E34,'Rent Roll'!$D34*((1+'Rent Roll'!$G34)^DATEDIF('Rent Roll'!$E34,W$6,"Y")),0)),"-")</f>
        <v>-</v>
      </c>
      <c r="X54" s="322" t="str">
        <f>IFERROR(
IF((X$6&gt;=(EOMONTH('Rent Roll'!$E34,('Rent Roll'!$F34*12)-1)+1)),0,
IF(X$6&gt;='Rent Roll'!$E34,'Rent Roll'!$D34*((1+'Rent Roll'!$G34)^DATEDIF('Rent Roll'!$E34,X$6,"Y")),0)),"-")</f>
        <v>-</v>
      </c>
      <c r="Y54" s="322" t="str">
        <f>IFERROR(
IF((Y$6&gt;=(EOMONTH('Rent Roll'!$E34,('Rent Roll'!$F34*12)-1)+1)),0,
IF(Y$6&gt;='Rent Roll'!$E34,'Rent Roll'!$D34*((1+'Rent Roll'!$G34)^DATEDIF('Rent Roll'!$E34,Y$6,"Y")),0)),"-")</f>
        <v>-</v>
      </c>
      <c r="Z54" s="322" t="str">
        <f>IFERROR(
IF((Z$6&gt;=(EOMONTH('Rent Roll'!$E34,('Rent Roll'!$F34*12)-1)+1)),0,
IF(Z$6&gt;='Rent Roll'!$E34,'Rent Roll'!$D34*((1+'Rent Roll'!$G34)^DATEDIF('Rent Roll'!$E34,Z$6,"Y")),0)),"-")</f>
        <v>-</v>
      </c>
      <c r="AA54" s="322" t="str">
        <f>IFERROR(
IF((AA$6&gt;=(EOMONTH('Rent Roll'!$E34,('Rent Roll'!$F34*12)-1)+1)),0,
IF(AA$6&gt;='Rent Roll'!$E34,'Rent Roll'!$D34*((1+'Rent Roll'!$G34)^DATEDIF('Rent Roll'!$E34,AA$6,"Y")),0)),"-")</f>
        <v>-</v>
      </c>
      <c r="AB54" s="322" t="str">
        <f>IFERROR(
IF((AB$6&gt;=(EOMONTH('Rent Roll'!$E34,('Rent Roll'!$F34*12)-1)+1)),0,
IF(AB$6&gt;='Rent Roll'!$E34,'Rent Roll'!$D34*((1+'Rent Roll'!$G34)^DATEDIF('Rent Roll'!$E34,AB$6,"Y")),0)),"-")</f>
        <v>-</v>
      </c>
      <c r="AC54" s="322" t="str">
        <f>IFERROR(
IF((AC$6&gt;=(EOMONTH('Rent Roll'!$E34,('Rent Roll'!$F34*12)-1)+1)),0,
IF(AC$6&gt;='Rent Roll'!$E34,'Rent Roll'!$D34*((1+'Rent Roll'!$G34)^DATEDIF('Rent Roll'!$E34,AC$6,"Y")),0)),"-")</f>
        <v>-</v>
      </c>
      <c r="AD54" s="322" t="str">
        <f>IFERROR(
IF((AD$6&gt;=(EOMONTH('Rent Roll'!$E34,('Rent Roll'!$F34*12)-1)+1)),0,
IF(AD$6&gt;='Rent Roll'!$E34,'Rent Roll'!$D34*((1+'Rent Roll'!$G34)^DATEDIF('Rent Roll'!$E34,AD$6,"Y")),0)),"-")</f>
        <v>-</v>
      </c>
      <c r="AE54" s="322" t="str">
        <f>IFERROR(
IF((AE$6&gt;=(EOMONTH('Rent Roll'!$E34,('Rent Roll'!$F34*12)-1)+1)),0,
IF(AE$6&gt;='Rent Roll'!$E34,'Rent Roll'!$D34*((1+'Rent Roll'!$G34)^DATEDIF('Rent Roll'!$E34,AE$6,"Y")),0)),"-")</f>
        <v>-</v>
      </c>
      <c r="AF54" s="322" t="str">
        <f>IFERROR(
IF((AF$6&gt;=(EOMONTH('Rent Roll'!$E34,('Rent Roll'!$F34*12)-1)+1)),0,
IF(AF$6&gt;='Rent Roll'!$E34,'Rent Roll'!$D34*((1+'Rent Roll'!$G34)^DATEDIF('Rent Roll'!$E34,AF$6,"Y")),0)),"-")</f>
        <v>-</v>
      </c>
      <c r="AG54" s="322" t="str">
        <f>IFERROR(
IF((AG$6&gt;=(EOMONTH('Rent Roll'!$E34,('Rent Roll'!$F34*12)-1)+1)),0,
IF(AG$6&gt;='Rent Roll'!$E34,'Rent Roll'!$D34*((1+'Rent Roll'!$G34)^DATEDIF('Rent Roll'!$E34,AG$6,"Y")),0)),"-")</f>
        <v>-</v>
      </c>
      <c r="AH54" s="322" t="str">
        <f>IFERROR(
IF((AH$6&gt;=(EOMONTH('Rent Roll'!$E34,('Rent Roll'!$F34*12)-1)+1)),0,
IF(AH$6&gt;='Rent Roll'!$E34,'Rent Roll'!$D34*((1+'Rent Roll'!$G34)^DATEDIF('Rent Roll'!$E34,AH$6,"Y")),0)),"-")</f>
        <v>-</v>
      </c>
      <c r="AI54" s="322" t="str">
        <f>IFERROR(
IF((AI$6&gt;=(EOMONTH('Rent Roll'!$E34,('Rent Roll'!$F34*12)-1)+1)),0,
IF(AI$6&gt;='Rent Roll'!$E34,'Rent Roll'!$D34*((1+'Rent Roll'!$G34)^DATEDIF('Rent Roll'!$E34,AI$6,"Y")),0)),"-")</f>
        <v>-</v>
      </c>
      <c r="AJ54" s="322" t="str">
        <f>IFERROR(
IF((AJ$6&gt;=(EOMONTH('Rent Roll'!$E34,('Rent Roll'!$F34*12)-1)+1)),0,
IF(AJ$6&gt;='Rent Roll'!$E34,'Rent Roll'!$D34*((1+'Rent Roll'!$G34)^DATEDIF('Rent Roll'!$E34,AJ$6,"Y")),0)),"-")</f>
        <v>-</v>
      </c>
      <c r="AK54" s="322" t="str">
        <f>IFERROR(
IF((AK$6&gt;=(EOMONTH('Rent Roll'!$E34,('Rent Roll'!$F34*12)-1)+1)),0,
IF(AK$6&gt;='Rent Roll'!$E34,'Rent Roll'!$D34*((1+'Rent Roll'!$G34)^DATEDIF('Rent Roll'!$E34,AK$6,"Y")),0)),"-")</f>
        <v>-</v>
      </c>
      <c r="AL54" s="322" t="str">
        <f>IFERROR(
IF((AL$6&gt;=(EOMONTH('Rent Roll'!$E34,('Rent Roll'!$F34*12)-1)+1)),0,
IF(AL$6&gt;='Rent Roll'!$E34,'Rent Roll'!$D34*((1+'Rent Roll'!$G34)^DATEDIF('Rent Roll'!$E34,AL$6,"Y")),0)),"-")</f>
        <v>-</v>
      </c>
      <c r="AM54" s="322" t="str">
        <f>IFERROR(
IF((AM$6&gt;=(EOMONTH('Rent Roll'!$E34,('Rent Roll'!$F34*12)-1)+1)),0,
IF(AM$6&gt;='Rent Roll'!$E34,'Rent Roll'!$D34*((1+'Rent Roll'!$G34)^DATEDIF('Rent Roll'!$E34,AM$6,"Y")),0)),"-")</f>
        <v>-</v>
      </c>
      <c r="AN54" s="322" t="str">
        <f>IFERROR(
IF((AN$6&gt;=(EOMONTH('Rent Roll'!$E34,('Rent Roll'!$F34*12)-1)+1)),0,
IF(AN$6&gt;='Rent Roll'!$E34,'Rent Roll'!$D34*((1+'Rent Roll'!$G34)^DATEDIF('Rent Roll'!$E34,AN$6,"Y")),0)),"-")</f>
        <v>-</v>
      </c>
      <c r="AO54" s="322" t="str">
        <f>IFERROR(
IF((AO$6&gt;=(EOMONTH('Rent Roll'!$E34,('Rent Roll'!$F34*12)-1)+1)),0,
IF(AO$6&gt;='Rent Roll'!$E34,'Rent Roll'!$D34*((1+'Rent Roll'!$G34)^DATEDIF('Rent Roll'!$E34,AO$6,"Y")),0)),"-")</f>
        <v>-</v>
      </c>
      <c r="AP54" s="322" t="str">
        <f>IFERROR(
IF((AP$6&gt;=(EOMONTH('Rent Roll'!$E34,('Rent Roll'!$F34*12)-1)+1)),0,
IF(AP$6&gt;='Rent Roll'!$E34,'Rent Roll'!$D34*((1+'Rent Roll'!$G34)^DATEDIF('Rent Roll'!$E34,AP$6,"Y")),0)),"-")</f>
        <v>-</v>
      </c>
      <c r="AQ54" s="322" t="str">
        <f>IFERROR(
IF((AQ$6&gt;=(EOMONTH('Rent Roll'!$E34,('Rent Roll'!$F34*12)-1)+1)),0,
IF(AQ$6&gt;='Rent Roll'!$E34,'Rent Roll'!$D34*((1+'Rent Roll'!$G34)^DATEDIF('Rent Roll'!$E34,AQ$6,"Y")),0)),"-")</f>
        <v>-</v>
      </c>
      <c r="AR54" s="322" t="str">
        <f>IFERROR(
IF((AR$6&gt;=(EOMONTH('Rent Roll'!$E34,('Rent Roll'!$F34*12)-1)+1)),0,
IF(AR$6&gt;='Rent Roll'!$E34,'Rent Roll'!$D34*((1+'Rent Roll'!$G34)^DATEDIF('Rent Roll'!$E34,AR$6,"Y")),0)),"-")</f>
        <v>-</v>
      </c>
      <c r="AS54" s="322" t="str">
        <f>IFERROR(
IF((AS$6&gt;=(EOMONTH('Rent Roll'!$E34,('Rent Roll'!$F34*12)-1)+1)),0,
IF(AS$6&gt;='Rent Roll'!$E34,'Rent Roll'!$D34*((1+'Rent Roll'!$G34)^DATEDIF('Rent Roll'!$E34,AS$6,"Y")),0)),"-")</f>
        <v>-</v>
      </c>
      <c r="AT54" s="322" t="str">
        <f>IFERROR(
IF((AT$6&gt;=(EOMONTH('Rent Roll'!$E34,('Rent Roll'!$F34*12)-1)+1)),0,
IF(AT$6&gt;='Rent Roll'!$E34,'Rent Roll'!$D34*((1+'Rent Roll'!$G34)^DATEDIF('Rent Roll'!$E34,AT$6,"Y")),0)),"-")</f>
        <v>-</v>
      </c>
      <c r="AU54" s="322" t="str">
        <f>IFERROR(
IF((AU$6&gt;=(EOMONTH('Rent Roll'!$E34,('Rent Roll'!$F34*12)-1)+1)),0,
IF(AU$6&gt;='Rent Roll'!$E34,'Rent Roll'!$D34*((1+'Rent Roll'!$G34)^DATEDIF('Rent Roll'!$E34,AU$6,"Y")),0)),"-")</f>
        <v>-</v>
      </c>
      <c r="AV54" s="322" t="str">
        <f>IFERROR(
IF((AV$6&gt;=(EOMONTH('Rent Roll'!$E34,('Rent Roll'!$F34*12)-1)+1)),0,
IF(AV$6&gt;='Rent Roll'!$E34,'Rent Roll'!$D34*((1+'Rent Roll'!$G34)^DATEDIF('Rent Roll'!$E34,AV$6,"Y")),0)),"-")</f>
        <v>-</v>
      </c>
      <c r="AW54" s="322" t="str">
        <f>IFERROR(
IF((AW$6&gt;=(EOMONTH('Rent Roll'!$E34,('Rent Roll'!$F34*12)-1)+1)),0,
IF(AW$6&gt;='Rent Roll'!$E34,'Rent Roll'!$D34*((1+'Rent Roll'!$G34)^DATEDIF('Rent Roll'!$E34,AW$6,"Y")),0)),"-")</f>
        <v>-</v>
      </c>
      <c r="AX54" s="322" t="str">
        <f>IFERROR(
IF((AX$6&gt;=(EOMONTH('Rent Roll'!$E34,('Rent Roll'!$F34*12)-1)+1)),0,
IF(AX$6&gt;='Rent Roll'!$E34,'Rent Roll'!$D34*((1+'Rent Roll'!$G34)^DATEDIF('Rent Roll'!$E34,AX$6,"Y")),0)),"-")</f>
        <v>-</v>
      </c>
      <c r="AY54" s="322" t="str">
        <f>IFERROR(
IF((AY$6&gt;=(EOMONTH('Rent Roll'!$E34,('Rent Roll'!$F34*12)-1)+1)),0,
IF(AY$6&gt;='Rent Roll'!$E34,'Rent Roll'!$D34*((1+'Rent Roll'!$G34)^DATEDIF('Rent Roll'!$E34,AY$6,"Y")),0)),"-")</f>
        <v>-</v>
      </c>
      <c r="AZ54" s="322" t="str">
        <f>IFERROR(
IF((AZ$6&gt;=(EOMONTH('Rent Roll'!$E34,('Rent Roll'!$F34*12)-1)+1)),0,
IF(AZ$6&gt;='Rent Roll'!$E34,'Rent Roll'!$D34*((1+'Rent Roll'!$G34)^DATEDIF('Rent Roll'!$E34,AZ$6,"Y")),0)),"-")</f>
        <v>-</v>
      </c>
      <c r="BA54" s="322" t="str">
        <f>IFERROR(
IF((BA$6&gt;=(EOMONTH('Rent Roll'!$E34,('Rent Roll'!$F34*12)-1)+1)),0,
IF(BA$6&gt;='Rent Roll'!$E34,'Rent Roll'!$D34*((1+'Rent Roll'!$G34)^DATEDIF('Rent Roll'!$E34,BA$6,"Y")),0)),"-")</f>
        <v>-</v>
      </c>
      <c r="BB54" s="322" t="str">
        <f>IFERROR(
IF((BB$6&gt;=(EOMONTH('Rent Roll'!$E34,('Rent Roll'!$F34*12)-1)+1)),0,
IF(BB$6&gt;='Rent Roll'!$E34,'Rent Roll'!$D34*((1+'Rent Roll'!$G34)^DATEDIF('Rent Roll'!$E34,BB$6,"Y")),0)),"-")</f>
        <v>-</v>
      </c>
      <c r="BC54" s="322" t="str">
        <f>IFERROR(
IF((BC$6&gt;=(EOMONTH('Rent Roll'!$E34,('Rent Roll'!$F34*12)-1)+1)),0,
IF(BC$6&gt;='Rent Roll'!$E34,'Rent Roll'!$D34*((1+'Rent Roll'!$G34)^DATEDIF('Rent Roll'!$E34,BC$6,"Y")),0)),"-")</f>
        <v>-</v>
      </c>
      <c r="BD54" s="322" t="str">
        <f>IFERROR(
IF((BD$6&gt;=(EOMONTH('Rent Roll'!$E34,('Rent Roll'!$F34*12)-1)+1)),0,
IF(BD$6&gt;='Rent Roll'!$E34,'Rent Roll'!$D34*((1+'Rent Roll'!$G34)^DATEDIF('Rent Roll'!$E34,BD$6,"Y")),0)),"-")</f>
        <v>-</v>
      </c>
      <c r="BE54" s="322" t="str">
        <f>IFERROR(
IF((BE$6&gt;=(EOMONTH('Rent Roll'!$E34,('Rent Roll'!$F34*12)-1)+1)),0,
IF(BE$6&gt;='Rent Roll'!$E34,'Rent Roll'!$D34*((1+'Rent Roll'!$G34)^DATEDIF('Rent Roll'!$E34,BE$6,"Y")),0)),"-")</f>
        <v>-</v>
      </c>
      <c r="BF54" s="322" t="str">
        <f>IFERROR(
IF((BF$6&gt;=(EOMONTH('Rent Roll'!$E34,('Rent Roll'!$F34*12)-1)+1)),0,
IF(BF$6&gt;='Rent Roll'!$E34,'Rent Roll'!$D34*((1+'Rent Roll'!$G34)^DATEDIF('Rent Roll'!$E34,BF$6,"Y")),0)),"-")</f>
        <v>-</v>
      </c>
      <c r="BG54" s="322" t="str">
        <f>IFERROR(
IF((BG$6&gt;=(EOMONTH('Rent Roll'!$E34,('Rent Roll'!$F34*12)-1)+1)),0,
IF(BG$6&gt;='Rent Roll'!$E34,'Rent Roll'!$D34*((1+'Rent Roll'!$G34)^DATEDIF('Rent Roll'!$E34,BG$6,"Y")),0)),"-")</f>
        <v>-</v>
      </c>
      <c r="BH54" s="322" t="str">
        <f>IFERROR(
IF((BH$6&gt;=(EOMONTH('Rent Roll'!$E34,('Rent Roll'!$F34*12)-1)+1)),0,
IF(BH$6&gt;='Rent Roll'!$E34,'Rent Roll'!$D34*((1+'Rent Roll'!$G34)^DATEDIF('Rent Roll'!$E34,BH$6,"Y")),0)),"-")</f>
        <v>-</v>
      </c>
      <c r="BI54" s="322" t="str">
        <f>IFERROR(
IF((BI$6&gt;=(EOMONTH('Rent Roll'!$E34,('Rent Roll'!$F34*12)-1)+1)),0,
IF(BI$6&gt;='Rent Roll'!$E34,'Rent Roll'!$D34*((1+'Rent Roll'!$G34)^DATEDIF('Rent Roll'!$E34,BI$6,"Y")),0)),"-")</f>
        <v>-</v>
      </c>
      <c r="BJ54" s="322" t="str">
        <f>IFERROR(
IF((BJ$6&gt;=(EOMONTH('Rent Roll'!$E34,('Rent Roll'!$F34*12)-1)+1)),0,
IF(BJ$6&gt;='Rent Roll'!$E34,'Rent Roll'!$D34*((1+'Rent Roll'!$G34)^DATEDIF('Rent Roll'!$E34,BJ$6,"Y")),0)),"-")</f>
        <v>-</v>
      </c>
      <c r="BK54" s="322" t="str">
        <f>IFERROR(
IF((BK$6&gt;=(EOMONTH('Rent Roll'!$E34,('Rent Roll'!$F34*12)-1)+1)),0,
IF(BK$6&gt;='Rent Roll'!$E34,'Rent Roll'!$D34*((1+'Rent Roll'!$G34)^DATEDIF('Rent Roll'!$E34,BK$6,"Y")),0)),"-")</f>
        <v>-</v>
      </c>
      <c r="BL54" s="322" t="str">
        <f>IFERROR(
IF((BL$6&gt;=(EOMONTH('Rent Roll'!$E34,('Rent Roll'!$F34*12)-1)+1)),0,
IF(BL$6&gt;='Rent Roll'!$E34,'Rent Roll'!$D34*((1+'Rent Roll'!$G34)^DATEDIF('Rent Roll'!$E34,BL$6,"Y")),0)),"-")</f>
        <v>-</v>
      </c>
      <c r="BM54" s="322" t="str">
        <f>IFERROR(
IF((BM$6&gt;=(EOMONTH('Rent Roll'!$E34,('Rent Roll'!$F34*12)-1)+1)),0,
IF(BM$6&gt;='Rent Roll'!$E34,'Rent Roll'!$D34*((1+'Rent Roll'!$G34)^DATEDIF('Rent Roll'!$E34,BM$6,"Y")),0)),"-")</f>
        <v>-</v>
      </c>
      <c r="BN54" s="322" t="str">
        <f>IFERROR(
IF((BN$6&gt;=(EOMONTH('Rent Roll'!$E34,('Rent Roll'!$F34*12)-1)+1)),0,
IF(BN$6&gt;='Rent Roll'!$E34,'Rent Roll'!$D34*((1+'Rent Roll'!$G34)^DATEDIF('Rent Roll'!$E34,BN$6,"Y")),0)),"-")</f>
        <v>-</v>
      </c>
      <c r="BO54" s="322" t="str">
        <f>IFERROR(
IF((BO$6&gt;=(EOMONTH('Rent Roll'!$E34,('Rent Roll'!$F34*12)-1)+1)),0,
IF(BO$6&gt;='Rent Roll'!$E34,'Rent Roll'!$D34*((1+'Rent Roll'!$G34)^DATEDIF('Rent Roll'!$E34,BO$6,"Y")),0)),"-")</f>
        <v>-</v>
      </c>
      <c r="BP54" s="322" t="str">
        <f>IFERROR(
IF((BP$6&gt;=(EOMONTH('Rent Roll'!$E34,('Rent Roll'!$F34*12)-1)+1)),0,
IF(BP$6&gt;='Rent Roll'!$E34,'Rent Roll'!$D34*((1+'Rent Roll'!$G34)^DATEDIF('Rent Roll'!$E34,BP$6,"Y")),0)),"-")</f>
        <v>-</v>
      </c>
      <c r="BQ54" s="322" t="str">
        <f>IFERROR(
IF((BQ$6&gt;=(EOMONTH('Rent Roll'!$E34,('Rent Roll'!$F34*12)-1)+1)),0,
IF(BQ$6&gt;='Rent Roll'!$E34,'Rent Roll'!$D34*((1+'Rent Roll'!$G34)^DATEDIF('Rent Roll'!$E34,BQ$6,"Y")),0)),"-")</f>
        <v>-</v>
      </c>
      <c r="BR54" s="322" t="str">
        <f>IFERROR(
IF((BR$6&gt;=(EOMONTH('Rent Roll'!$E34,('Rent Roll'!$F34*12)-1)+1)),0,
IF(BR$6&gt;='Rent Roll'!$E34,'Rent Roll'!$D34*((1+'Rent Roll'!$G34)^DATEDIF('Rent Roll'!$E34,BR$6,"Y")),0)),"-")</f>
        <v>-</v>
      </c>
      <c r="BS54" s="322" t="str">
        <f>IFERROR(
IF((BS$6&gt;=(EOMONTH('Rent Roll'!$E34,('Rent Roll'!$F34*12)-1)+1)),0,
IF(BS$6&gt;='Rent Roll'!$E34,'Rent Roll'!$D34*((1+'Rent Roll'!$G34)^DATEDIF('Rent Roll'!$E34,BS$6,"Y")),0)),"-")</f>
        <v>-</v>
      </c>
      <c r="BT54" s="322" t="str">
        <f>IFERROR(
IF((BT$6&gt;=(EOMONTH('Rent Roll'!$E34,('Rent Roll'!$F34*12)-1)+1)),0,
IF(BT$6&gt;='Rent Roll'!$E34,'Rent Roll'!$D34*((1+'Rent Roll'!$G34)^DATEDIF('Rent Roll'!$E34,BT$6,"Y")),0)),"-")</f>
        <v>-</v>
      </c>
      <c r="BU54" s="322" t="str">
        <f>IFERROR(
IF((BU$6&gt;=(EOMONTH('Rent Roll'!$E34,('Rent Roll'!$F34*12)-1)+1)),0,
IF(BU$6&gt;='Rent Roll'!$E34,'Rent Roll'!$D34*((1+'Rent Roll'!$G34)^DATEDIF('Rent Roll'!$E34,BU$6,"Y")),0)),"-")</f>
        <v>-</v>
      </c>
      <c r="BV54" s="322" t="str">
        <f>IFERROR(
IF((BV$6&gt;=(EOMONTH('Rent Roll'!$E34,('Rent Roll'!$F34*12)-1)+1)),0,
IF(BV$6&gt;='Rent Roll'!$E34,'Rent Roll'!$D34*((1+'Rent Roll'!$G34)^DATEDIF('Rent Roll'!$E34,BV$6,"Y")),0)),"-")</f>
        <v>-</v>
      </c>
      <c r="BW54" s="322" t="str">
        <f>IFERROR(
IF((BW$6&gt;=(EOMONTH('Rent Roll'!$E34,('Rent Roll'!$F34*12)-1)+1)),0,
IF(BW$6&gt;='Rent Roll'!$E34,'Rent Roll'!$D34*((1+'Rent Roll'!$G34)^DATEDIF('Rent Roll'!$E34,BW$6,"Y")),0)),"-")</f>
        <v>-</v>
      </c>
      <c r="BX54" s="322" t="str">
        <f>IFERROR(
IF((BX$6&gt;=(EOMONTH('Rent Roll'!$E34,('Rent Roll'!$F34*12)-1)+1)),0,
IF(BX$6&gt;='Rent Roll'!$E34,'Rent Roll'!$D34*((1+'Rent Roll'!$G34)^DATEDIF('Rent Roll'!$E34,BX$6,"Y")),0)),"-")</f>
        <v>-</v>
      </c>
      <c r="BY54" s="322" t="str">
        <f>IFERROR(
IF((BY$6&gt;=(EOMONTH('Rent Roll'!$E34,('Rent Roll'!$F34*12)-1)+1)),0,
IF(BY$6&gt;='Rent Roll'!$E34,'Rent Roll'!$D34*((1+'Rent Roll'!$G34)^DATEDIF('Rent Roll'!$E34,BY$6,"Y")),0)),"-")</f>
        <v>-</v>
      </c>
      <c r="BZ54" s="322" t="str">
        <f>IFERROR(
IF((BZ$6&gt;=(EOMONTH('Rent Roll'!$E34,('Rent Roll'!$F34*12)-1)+1)),0,
IF(BZ$6&gt;='Rent Roll'!$E34,'Rent Roll'!$D34*((1+'Rent Roll'!$G34)^DATEDIF('Rent Roll'!$E34,BZ$6,"Y")),0)),"-")</f>
        <v>-</v>
      </c>
      <c r="CA54" s="322" t="str">
        <f>IFERROR(
IF((CA$6&gt;=(EOMONTH('Rent Roll'!$E34,('Rent Roll'!$F34*12)-1)+1)),0,
IF(CA$6&gt;='Rent Roll'!$E34,'Rent Roll'!$D34*((1+'Rent Roll'!$G34)^DATEDIF('Rent Roll'!$E34,CA$6,"Y")),0)),"-")</f>
        <v>-</v>
      </c>
      <c r="CB54" s="322" t="str">
        <f>IFERROR(
IF((CB$6&gt;=(EOMONTH('Rent Roll'!$E34,('Rent Roll'!$F34*12)-1)+1)),0,
IF(CB$6&gt;='Rent Roll'!$E34,'Rent Roll'!$D34*((1+'Rent Roll'!$G34)^DATEDIF('Rent Roll'!$E34,CB$6,"Y")),0)),"-")</f>
        <v>-</v>
      </c>
      <c r="CC54" s="322" t="str">
        <f>IFERROR(
IF((CC$6&gt;=(EOMONTH('Rent Roll'!$E34,('Rent Roll'!$F34*12)-1)+1)),0,
IF(CC$6&gt;='Rent Roll'!$E34,'Rent Roll'!$D34*((1+'Rent Roll'!$G34)^DATEDIF('Rent Roll'!$E34,CC$6,"Y")),0)),"-")</f>
        <v>-</v>
      </c>
      <c r="CD54" s="322" t="str">
        <f>IFERROR(
IF((CD$6&gt;=(EOMONTH('Rent Roll'!$E34,('Rent Roll'!$F34*12)-1)+1)),0,
IF(CD$6&gt;='Rent Roll'!$E34,'Rent Roll'!$D34*((1+'Rent Roll'!$G34)^DATEDIF('Rent Roll'!$E34,CD$6,"Y")),0)),"-")</f>
        <v>-</v>
      </c>
      <c r="CE54" s="322" t="str">
        <f>IFERROR(
IF((CE$6&gt;=(EOMONTH('Rent Roll'!$E34,('Rent Roll'!$F34*12)-1)+1)),0,
IF(CE$6&gt;='Rent Roll'!$E34,'Rent Roll'!$D34*((1+'Rent Roll'!$G34)^DATEDIF('Rent Roll'!$E34,CE$6,"Y")),0)),"-")</f>
        <v>-</v>
      </c>
      <c r="CF54" s="322" t="str">
        <f>IFERROR(
IF((CF$6&gt;=(EOMONTH('Rent Roll'!$E34,('Rent Roll'!$F34*12)-1)+1)),0,
IF(CF$6&gt;='Rent Roll'!$E34,'Rent Roll'!$D34*((1+'Rent Roll'!$G34)^DATEDIF('Rent Roll'!$E34,CF$6,"Y")),0)),"-")</f>
        <v>-</v>
      </c>
      <c r="CG54" s="322" t="str">
        <f>IFERROR(
IF((CG$6&gt;=(EOMONTH('Rent Roll'!$E34,('Rent Roll'!$F34*12)-1)+1)),0,
IF(CG$6&gt;='Rent Roll'!$E34,'Rent Roll'!$D34*((1+'Rent Roll'!$G34)^DATEDIF('Rent Roll'!$E34,CG$6,"Y")),0)),"-")</f>
        <v>-</v>
      </c>
      <c r="CH54" s="322" t="str">
        <f>IFERROR(
IF((CH$6&gt;=(EOMONTH('Rent Roll'!$E34,('Rent Roll'!$F34*12)-1)+1)),0,
IF(CH$6&gt;='Rent Roll'!$E34,'Rent Roll'!$D34*((1+'Rent Roll'!$G34)^DATEDIF('Rent Roll'!$E34,CH$6,"Y")),0)),"-")</f>
        <v>-</v>
      </c>
      <c r="CI54" s="322" t="str">
        <f>IFERROR(
IF((CI$6&gt;=(EOMONTH('Rent Roll'!$E34,('Rent Roll'!$F34*12)-1)+1)),0,
IF(CI$6&gt;='Rent Roll'!$E34,'Rent Roll'!$D34*((1+'Rent Roll'!$G34)^DATEDIF('Rent Roll'!$E34,CI$6,"Y")),0)),"-")</f>
        <v>-</v>
      </c>
      <c r="CJ54" s="322" t="str">
        <f>IFERROR(
IF((CJ$6&gt;=(EOMONTH('Rent Roll'!$E34,('Rent Roll'!$F34*12)-1)+1)),0,
IF(CJ$6&gt;='Rent Roll'!$E34,'Rent Roll'!$D34*((1+'Rent Roll'!$G34)^DATEDIF('Rent Roll'!$E34,CJ$6,"Y")),0)),"-")</f>
        <v>-</v>
      </c>
      <c r="CK54" s="322" t="str">
        <f>IFERROR(
IF((CK$6&gt;=(EOMONTH('Rent Roll'!$E34,('Rent Roll'!$F34*12)-1)+1)),0,
IF(CK$6&gt;='Rent Roll'!$E34,'Rent Roll'!$D34*((1+'Rent Roll'!$G34)^DATEDIF('Rent Roll'!$E34,CK$6,"Y")),0)),"-")</f>
        <v>-</v>
      </c>
      <c r="CL54" s="322" t="str">
        <f>IFERROR(
IF((CL$6&gt;=(EOMONTH('Rent Roll'!$E34,('Rent Roll'!$F34*12)-1)+1)),0,
IF(CL$6&gt;='Rent Roll'!$E34,'Rent Roll'!$D34*((1+'Rent Roll'!$G34)^DATEDIF('Rent Roll'!$E34,CL$6,"Y")),0)),"-")</f>
        <v>-</v>
      </c>
      <c r="CM54" s="322" t="str">
        <f>IFERROR(
IF((CM$6&gt;=(EOMONTH('Rent Roll'!$E34,('Rent Roll'!$F34*12)-1)+1)),0,
IF(CM$6&gt;='Rent Roll'!$E34,'Rent Roll'!$D34*((1+'Rent Roll'!$G34)^DATEDIF('Rent Roll'!$E34,CM$6,"Y")),0)),"-")</f>
        <v>-</v>
      </c>
      <c r="CN54" s="322" t="str">
        <f>IFERROR(
IF((CN$6&gt;=(EOMONTH('Rent Roll'!$E34,('Rent Roll'!$F34*12)-1)+1)),0,
IF(CN$6&gt;='Rent Roll'!$E34,'Rent Roll'!$D34*((1+'Rent Roll'!$G34)^DATEDIF('Rent Roll'!$E34,CN$6,"Y")),0)),"-")</f>
        <v>-</v>
      </c>
      <c r="CO54" s="322" t="str">
        <f>IFERROR(
IF((CO$6&gt;=(EOMONTH('Rent Roll'!$E34,('Rent Roll'!$F34*12)-1)+1)),0,
IF(CO$6&gt;='Rent Roll'!$E34,'Rent Roll'!$D34*((1+'Rent Roll'!$G34)^DATEDIF('Rent Roll'!$E34,CO$6,"Y")),0)),"-")</f>
        <v>-</v>
      </c>
      <c r="CP54" s="322" t="str">
        <f>IFERROR(
IF((CP$6&gt;=(EOMONTH('Rent Roll'!$E34,('Rent Roll'!$F34*12)-1)+1)),0,
IF(CP$6&gt;='Rent Roll'!$E34,'Rent Roll'!$D34*((1+'Rent Roll'!$G34)^DATEDIF('Rent Roll'!$E34,CP$6,"Y")),0)),"-")</f>
        <v>-</v>
      </c>
      <c r="CQ54" s="322" t="str">
        <f>IFERROR(
IF((CQ$6&gt;=(EOMONTH('Rent Roll'!$E34,('Rent Roll'!$F34*12)-1)+1)),0,
IF(CQ$6&gt;='Rent Roll'!$E34,'Rent Roll'!$D34*((1+'Rent Roll'!$G34)^DATEDIF('Rent Roll'!$E34,CQ$6,"Y")),0)),"-")</f>
        <v>-</v>
      </c>
      <c r="CR54" s="322" t="str">
        <f>IFERROR(
IF((CR$6&gt;=(EOMONTH('Rent Roll'!$E34,('Rent Roll'!$F34*12)-1)+1)),0,
IF(CR$6&gt;='Rent Roll'!$E34,'Rent Roll'!$D34*((1+'Rent Roll'!$G34)^DATEDIF('Rent Roll'!$E34,CR$6,"Y")),0)),"-")</f>
        <v>-</v>
      </c>
      <c r="CS54" s="322" t="str">
        <f>IFERROR(
IF((CS$6&gt;=(EOMONTH('Rent Roll'!$E34,('Rent Roll'!$F34*12)-1)+1)),0,
IF(CS$6&gt;='Rent Roll'!$E34,'Rent Roll'!$D34*((1+'Rent Roll'!$G34)^DATEDIF('Rent Roll'!$E34,CS$6,"Y")),0)),"-")</f>
        <v>-</v>
      </c>
      <c r="CT54" s="322" t="str">
        <f>IFERROR(
IF((CT$6&gt;=(EOMONTH('Rent Roll'!$E34,('Rent Roll'!$F34*12)-1)+1)),0,
IF(CT$6&gt;='Rent Roll'!$E34,'Rent Roll'!$D34*((1+'Rent Roll'!$G34)^DATEDIF('Rent Roll'!$E34,CT$6,"Y")),0)),"-")</f>
        <v>-</v>
      </c>
      <c r="CU54" s="322" t="str">
        <f>IFERROR(
IF((CU$6&gt;=(EOMONTH('Rent Roll'!$E34,('Rent Roll'!$F34*12)-1)+1)),0,
IF(CU$6&gt;='Rent Roll'!$E34,'Rent Roll'!$D34*((1+'Rent Roll'!$G34)^DATEDIF('Rent Roll'!$E34,CU$6,"Y")),0)),"-")</f>
        <v>-</v>
      </c>
      <c r="CV54" s="322" t="str">
        <f>IFERROR(
IF((CV$6&gt;=(EOMONTH('Rent Roll'!$E34,('Rent Roll'!$F34*12)-1)+1)),0,
IF(CV$6&gt;='Rent Roll'!$E34,'Rent Roll'!$D34*((1+'Rent Roll'!$G34)^DATEDIF('Rent Roll'!$E34,CV$6,"Y")),0)),"-")</f>
        <v>-</v>
      </c>
      <c r="CW54" s="322" t="str">
        <f>IFERROR(
IF((CW$6&gt;=(EOMONTH('Rent Roll'!$E34,('Rent Roll'!$F34*12)-1)+1)),0,
IF(CW$6&gt;='Rent Roll'!$E34,'Rent Roll'!$D34*((1+'Rent Roll'!$G34)^DATEDIF('Rent Roll'!$E34,CW$6,"Y")),0)),"-")</f>
        <v>-</v>
      </c>
      <c r="CX54" s="322" t="str">
        <f>IFERROR(
IF((CX$6&gt;=(EOMONTH('Rent Roll'!$E34,('Rent Roll'!$F34*12)-1)+1)),0,
IF(CX$6&gt;='Rent Roll'!$E34,'Rent Roll'!$D34*((1+'Rent Roll'!$G34)^DATEDIF('Rent Roll'!$E34,CX$6,"Y")),0)),"-")</f>
        <v>-</v>
      </c>
      <c r="CY54" s="322" t="str">
        <f>IFERROR(
IF((CY$6&gt;=(EOMONTH('Rent Roll'!$E34,('Rent Roll'!$F34*12)-1)+1)),0,
IF(CY$6&gt;='Rent Roll'!$E34,'Rent Roll'!$D34*((1+'Rent Roll'!$G34)^DATEDIF('Rent Roll'!$E34,CY$6,"Y")),0)),"-")</f>
        <v>-</v>
      </c>
      <c r="CZ54" s="322" t="str">
        <f>IFERROR(
IF((CZ$6&gt;=(EOMONTH('Rent Roll'!$E34,('Rent Roll'!$F34*12)-1)+1)),0,
IF(CZ$6&gt;='Rent Roll'!$E34,'Rent Roll'!$D34*((1+'Rent Roll'!$G34)^DATEDIF('Rent Roll'!$E34,CZ$6,"Y")),0)),"-")</f>
        <v>-</v>
      </c>
      <c r="DA54" s="322" t="str">
        <f>IFERROR(
IF((DA$6&gt;=(EOMONTH('Rent Roll'!$E34,('Rent Roll'!$F34*12)-1)+1)),0,
IF(DA$6&gt;='Rent Roll'!$E34,'Rent Roll'!$D34*((1+'Rent Roll'!$G34)^DATEDIF('Rent Roll'!$E34,DA$6,"Y")),0)),"-")</f>
        <v>-</v>
      </c>
      <c r="DB54" s="322" t="str">
        <f>IFERROR(
IF((DB$6&gt;=(EOMONTH('Rent Roll'!$E34,('Rent Roll'!$F34*12)-1)+1)),0,
IF(DB$6&gt;='Rent Roll'!$E34,'Rent Roll'!$D34*((1+'Rent Roll'!$G34)^DATEDIF('Rent Roll'!$E34,DB$6,"Y")),0)),"-")</f>
        <v>-</v>
      </c>
      <c r="DC54" s="322" t="str">
        <f>IFERROR(
IF((DC$6&gt;=(EOMONTH('Rent Roll'!$E34,('Rent Roll'!$F34*12)-1)+1)),0,
IF(DC$6&gt;='Rent Roll'!$E34,'Rent Roll'!$D34*((1+'Rent Roll'!$G34)^DATEDIF('Rent Roll'!$E34,DC$6,"Y")),0)),"-")</f>
        <v>-</v>
      </c>
      <c r="DD54" s="322" t="str">
        <f>IFERROR(
IF((DD$6&gt;=(EOMONTH('Rent Roll'!$E34,('Rent Roll'!$F34*12)-1)+1)),0,
IF(DD$6&gt;='Rent Roll'!$E34,'Rent Roll'!$D34*((1+'Rent Roll'!$G34)^DATEDIF('Rent Roll'!$E34,DD$6,"Y")),0)),"-")</f>
        <v>-</v>
      </c>
      <c r="DE54" s="322" t="str">
        <f>IFERROR(
IF((DE$6&gt;=(EOMONTH('Rent Roll'!$E34,('Rent Roll'!$F34*12)-1)+1)),0,
IF(DE$6&gt;='Rent Roll'!$E34,'Rent Roll'!$D34*((1+'Rent Roll'!$G34)^DATEDIF('Rent Roll'!$E34,DE$6,"Y")),0)),"-")</f>
        <v>-</v>
      </c>
      <c r="DF54" s="322" t="str">
        <f>IFERROR(
IF((DF$6&gt;=(EOMONTH('Rent Roll'!$E34,('Rent Roll'!$F34*12)-1)+1)),0,
IF(DF$6&gt;='Rent Roll'!$E34,'Rent Roll'!$D34*((1+'Rent Roll'!$G34)^DATEDIF('Rent Roll'!$E34,DF$6,"Y")),0)),"-")</f>
        <v>-</v>
      </c>
      <c r="DG54" s="322" t="str">
        <f>IFERROR(
IF((DG$6&gt;=(EOMONTH('Rent Roll'!$E34,('Rent Roll'!$F34*12)-1)+1)),0,
IF(DG$6&gt;='Rent Roll'!$E34,'Rent Roll'!$D34*((1+'Rent Roll'!$G34)^DATEDIF('Rent Roll'!$E34,DG$6,"Y")),0)),"-")</f>
        <v>-</v>
      </c>
      <c r="DH54" s="322" t="str">
        <f>IFERROR(
IF((DH$6&gt;=(EOMONTH('Rent Roll'!$E34,('Rent Roll'!$F34*12)-1)+1)),0,
IF(DH$6&gt;='Rent Roll'!$E34,'Rent Roll'!$D34*((1+'Rent Roll'!$G34)^DATEDIF('Rent Roll'!$E34,DH$6,"Y")),0)),"-")</f>
        <v>-</v>
      </c>
      <c r="DI54" s="322" t="str">
        <f>IFERROR(
IF((DI$6&gt;=(EOMONTH('Rent Roll'!$E34,('Rent Roll'!$F34*12)-1)+1)),0,
IF(DI$6&gt;='Rent Roll'!$E34,'Rent Roll'!$D34*((1+'Rent Roll'!$G34)^DATEDIF('Rent Roll'!$E34,DI$6,"Y")),0)),"-")</f>
        <v>-</v>
      </c>
      <c r="DJ54" s="322" t="str">
        <f>IFERROR(
IF((DJ$6&gt;=(EOMONTH('Rent Roll'!$E34,('Rent Roll'!$F34*12)-1)+1)),0,
IF(DJ$6&gt;='Rent Roll'!$E34,'Rent Roll'!$D34*((1+'Rent Roll'!$G34)^DATEDIF('Rent Roll'!$E34,DJ$6,"Y")),0)),"-")</f>
        <v>-</v>
      </c>
      <c r="DK54" s="322" t="str">
        <f>IFERROR(
IF((DK$6&gt;=(EOMONTH('Rent Roll'!$E34,('Rent Roll'!$F34*12)-1)+1)),0,
IF(DK$6&gt;='Rent Roll'!$E34,'Rent Roll'!$D34*((1+'Rent Roll'!$G34)^DATEDIF('Rent Roll'!$E34,DK$6,"Y")),0)),"-")</f>
        <v>-</v>
      </c>
      <c r="DL54" s="322" t="str">
        <f>IFERROR(
IF((DL$6&gt;=(EOMONTH('Rent Roll'!$E34,('Rent Roll'!$F34*12)-1)+1)),0,
IF(DL$6&gt;='Rent Roll'!$E34,'Rent Roll'!$D34*((1+'Rent Roll'!$G34)^DATEDIF('Rent Roll'!$E34,DL$6,"Y")),0)),"-")</f>
        <v>-</v>
      </c>
      <c r="DM54" s="322" t="str">
        <f>IFERROR(
IF((DM$6&gt;=(EOMONTH('Rent Roll'!$E34,('Rent Roll'!$F34*12)-1)+1)),0,
IF(DM$6&gt;='Rent Roll'!$E34,'Rent Roll'!$D34*((1+'Rent Roll'!$G34)^DATEDIF('Rent Roll'!$E34,DM$6,"Y")),0)),"-")</f>
        <v>-</v>
      </c>
      <c r="DN54" s="322" t="str">
        <f>IFERROR(
IF((DN$6&gt;=(EOMONTH('Rent Roll'!$E34,('Rent Roll'!$F34*12)-1)+1)),0,
IF(DN$6&gt;='Rent Roll'!$E34,'Rent Roll'!$D34*((1+'Rent Roll'!$G34)^DATEDIF('Rent Roll'!$E34,DN$6,"Y")),0)),"-")</f>
        <v>-</v>
      </c>
      <c r="DO54" s="322" t="str">
        <f>IFERROR(
IF((DO$6&gt;=(EOMONTH('Rent Roll'!$E34,('Rent Roll'!$F34*12)-1)+1)),0,
IF(DO$6&gt;='Rent Roll'!$E34,'Rent Roll'!$D34*((1+'Rent Roll'!$G34)^DATEDIF('Rent Roll'!$E34,DO$6,"Y")),0)),"-")</f>
        <v>-</v>
      </c>
      <c r="DP54" s="322" t="str">
        <f>IFERROR(
IF((DP$6&gt;=(EOMONTH('Rent Roll'!$E34,('Rent Roll'!$F34*12)-1)+1)),0,
IF(DP$6&gt;='Rent Roll'!$E34,'Rent Roll'!$D34*((1+'Rent Roll'!$G34)^DATEDIF('Rent Roll'!$E34,DP$6,"Y")),0)),"-")</f>
        <v>-</v>
      </c>
      <c r="DQ54" s="322" t="str">
        <f>IFERROR(
IF((DQ$6&gt;=(EOMONTH('Rent Roll'!$E34,('Rent Roll'!$F34*12)-1)+1)),0,
IF(DQ$6&gt;='Rent Roll'!$E34,'Rent Roll'!$D34*((1+'Rent Roll'!$G34)^DATEDIF('Rent Roll'!$E34,DQ$6,"Y")),0)),"-")</f>
        <v>-</v>
      </c>
      <c r="DR54" s="322" t="str">
        <f>IFERROR(
IF((DR$6&gt;=(EOMONTH('Rent Roll'!$E34,('Rent Roll'!$F34*12)-1)+1)),0,
IF(DR$6&gt;='Rent Roll'!$E34,'Rent Roll'!$D34*((1+'Rent Roll'!$G34)^DATEDIF('Rent Roll'!$E34,DR$6,"Y")),0)),"-")</f>
        <v>-</v>
      </c>
      <c r="DS54" s="322" t="str">
        <f>IFERROR(
IF((DS$6&gt;=(EOMONTH('Rent Roll'!$E34,('Rent Roll'!$F34*12)-1)+1)),0,
IF(DS$6&gt;='Rent Roll'!$E34,'Rent Roll'!$D34*((1+'Rent Roll'!$G34)^DATEDIF('Rent Roll'!$E34,DS$6,"Y")),0)),"-")</f>
        <v>-</v>
      </c>
      <c r="DT54" s="322" t="str">
        <f>IFERROR(
IF((DT$6&gt;=(EOMONTH('Rent Roll'!$E34,('Rent Roll'!$F34*12)-1)+1)),0,
IF(DT$6&gt;='Rent Roll'!$E34,'Rent Roll'!$D34*((1+'Rent Roll'!$G34)^DATEDIF('Rent Roll'!$E34,DT$6,"Y")),0)),"-")</f>
        <v>-</v>
      </c>
      <c r="DU54" s="322" t="str">
        <f>IFERROR(
IF((DU$6&gt;=(EOMONTH('Rent Roll'!$E34,('Rent Roll'!$F34*12)-1)+1)),0,
IF(DU$6&gt;='Rent Roll'!$E34,'Rent Roll'!$D34*((1+'Rent Roll'!$G34)^DATEDIF('Rent Roll'!$E34,DU$6,"Y")),0)),"-")</f>
        <v>-</v>
      </c>
      <c r="DV54" s="322" t="str">
        <f>IFERROR(
IF((DV$6&gt;=(EOMONTH('Rent Roll'!$E34,('Rent Roll'!$F34*12)-1)+1)),0,
IF(DV$6&gt;='Rent Roll'!$E34,'Rent Roll'!$D34*((1+'Rent Roll'!$G34)^DATEDIF('Rent Roll'!$E34,DV$6,"Y")),0)),"-")</f>
        <v>-</v>
      </c>
      <c r="DW54" s="322" t="str">
        <f>IFERROR(
IF((DW$6&gt;=(EOMONTH('Rent Roll'!$E34,('Rent Roll'!$F34*12)-1)+1)),0,
IF(DW$6&gt;='Rent Roll'!$E34,'Rent Roll'!$D34*((1+'Rent Roll'!$G34)^DATEDIF('Rent Roll'!$E34,DW$6,"Y")),0)),"-")</f>
        <v>-</v>
      </c>
      <c r="DX54" s="322" t="str">
        <f>IFERROR(
IF((DX$6&gt;=(EOMONTH('Rent Roll'!$E34,('Rent Roll'!$F34*12)-1)+1)),0,
IF(DX$6&gt;='Rent Roll'!$E34,'Rent Roll'!$D34*((1+'Rent Roll'!$G34)^DATEDIF('Rent Roll'!$E34,DX$6,"Y")),0)),"-")</f>
        <v>-</v>
      </c>
      <c r="DY54" s="322" t="str">
        <f>IFERROR(
IF((DY$6&gt;=(EOMONTH('Rent Roll'!$E34,('Rent Roll'!$F34*12)-1)+1)),0,
IF(DY$6&gt;='Rent Roll'!$E34,'Rent Roll'!$D34*((1+'Rent Roll'!$G34)^DATEDIF('Rent Roll'!$E34,DY$6,"Y")),0)),"-")</f>
        <v>-</v>
      </c>
      <c r="DZ54" s="322" t="str">
        <f>IFERROR(
IF((DZ$6&gt;=(EOMONTH('Rent Roll'!$E34,('Rent Roll'!$F34*12)-1)+1)),0,
IF(DZ$6&gt;='Rent Roll'!$E34,'Rent Roll'!$D34*((1+'Rent Roll'!$G34)^DATEDIF('Rent Roll'!$E34,DZ$6,"Y")),0)),"-")</f>
        <v>-</v>
      </c>
      <c r="EA54" s="322" t="str">
        <f>IFERROR(
IF((EA$6&gt;=(EOMONTH('Rent Roll'!$E34,('Rent Roll'!$F34*12)-1)+1)),0,
IF(EA$6&gt;='Rent Roll'!$E34,'Rent Roll'!$D34*((1+'Rent Roll'!$G34)^DATEDIF('Rent Roll'!$E34,EA$6,"Y")),0)),"-")</f>
        <v>-</v>
      </c>
      <c r="EB54" s="322" t="str">
        <f>IFERROR(
IF((EB$6&gt;=(EOMONTH('Rent Roll'!$E34,('Rent Roll'!$F34*12)-1)+1)),0,
IF(EB$6&gt;='Rent Roll'!$E34,'Rent Roll'!$D34*((1+'Rent Roll'!$G34)^DATEDIF('Rent Roll'!$E34,EB$6,"Y")),0)),"-")</f>
        <v>-</v>
      </c>
      <c r="EC54" s="322" t="str">
        <f>IFERROR(
IF((EC$6&gt;=(EOMONTH('Rent Roll'!$E34,('Rent Roll'!$F34*12)-1)+1)),0,
IF(EC$6&gt;='Rent Roll'!$E34,'Rent Roll'!$D34*((1+'Rent Roll'!$G34)^DATEDIF('Rent Roll'!$E34,EC$6,"Y")),0)),"-")</f>
        <v>-</v>
      </c>
      <c r="ED54" s="322" t="str">
        <f>IFERROR(
IF((ED$6&gt;=(EOMONTH('Rent Roll'!$E34,('Rent Roll'!$F34*12)-1)+1)),0,
IF(ED$6&gt;='Rent Roll'!$E34,'Rent Roll'!$D34*((1+'Rent Roll'!$G34)^DATEDIF('Rent Roll'!$E34,ED$6,"Y")),0)),"-")</f>
        <v>-</v>
      </c>
      <c r="EE54" s="322" t="str">
        <f>IFERROR(
IF((EE$6&gt;=(EOMONTH('Rent Roll'!$E34,('Rent Roll'!$F34*12)-1)+1)),0,
IF(EE$6&gt;='Rent Roll'!$E34,'Rent Roll'!$D34*((1+'Rent Roll'!$G34)^DATEDIF('Rent Roll'!$E34,EE$6,"Y")),0)),"-")</f>
        <v>-</v>
      </c>
      <c r="EF54" s="322" t="str">
        <f>IFERROR(
IF((EF$6&gt;=(EOMONTH('Rent Roll'!$E34,('Rent Roll'!$F34*12)-1)+1)),0,
IF(EF$6&gt;='Rent Roll'!$E34,'Rent Roll'!$D34*((1+'Rent Roll'!$G34)^DATEDIF('Rent Roll'!$E34,EF$6,"Y")),0)),"-")</f>
        <v>-</v>
      </c>
      <c r="EG54" s="323" t="str">
        <f>IFERROR(
IF((EG$6&gt;=(EOMONTH('Rent Roll'!$E34,('Rent Roll'!$F34*12)-1)+1)),0,
IF(EG$6&gt;='Rent Roll'!$E34,'Rent Roll'!$D34*((1+'Rent Roll'!$G34)^DATEDIF('Rent Roll'!$E34,EG$6,"Y")),0)),"-")</f>
        <v>-</v>
      </c>
      <c r="EH54" s="277" t="s">
        <v>106</v>
      </c>
    </row>
    <row r="55" spans="2:138" x14ac:dyDescent="0.2">
      <c r="B55" s="743"/>
      <c r="C55" s="744"/>
      <c r="D55" s="737" t="str">
        <f>IF('Rent Roll'!C35&lt;&gt;"",'Rent Roll | Residential'!N35,"-")</f>
        <v>-</v>
      </c>
      <c r="E55" s="224">
        <f t="shared" si="42"/>
        <v>0</v>
      </c>
      <c r="F55" s="322">
        <f>'Rent Roll'!D35</f>
        <v>0</v>
      </c>
      <c r="G55" s="322" t="str">
        <f>IFERROR(
IF((G$6&gt;=(EOMONTH('Rent Roll'!$E35,('Rent Roll'!$F35*12)-1)+1)),0,
IF(G$6&gt;='Rent Roll'!$E35,'Rent Roll'!$D35*((1+'Rent Roll'!$G35)^DATEDIF('Rent Roll'!$E35,G$6,"Y")),0)),"-")</f>
        <v>-</v>
      </c>
      <c r="H55" s="322" t="str">
        <f>IFERROR(
IF((H$6&gt;=(EOMONTH('Rent Roll'!$E35,('Rent Roll'!$F35*12)-1)+1)),0,
IF(H$6&gt;='Rent Roll'!$E35,'Rent Roll'!$D35*((1+'Rent Roll'!$G35)^DATEDIF('Rent Roll'!$E35,H$6,"Y")),0)),"-")</f>
        <v>-</v>
      </c>
      <c r="I55" s="322" t="str">
        <f>IFERROR(
IF((I$6&gt;=(EOMONTH('Rent Roll'!$E35,('Rent Roll'!$F35*12)-1)+1)),0,
IF(I$6&gt;='Rent Roll'!$E35,'Rent Roll'!$D35*((1+'Rent Roll'!$G35)^DATEDIF('Rent Roll'!$E35,I$6,"Y")),0)),"-")</f>
        <v>-</v>
      </c>
      <c r="J55" s="322" t="str">
        <f>IFERROR(
IF((J$6&gt;=(EOMONTH('Rent Roll'!$E35,('Rent Roll'!$F35*12)-1)+1)),0,
IF(J$6&gt;='Rent Roll'!$E35,'Rent Roll'!$D35*((1+'Rent Roll'!$G35)^DATEDIF('Rent Roll'!$E35,J$6,"Y")),0)),"-")</f>
        <v>-</v>
      </c>
      <c r="K55" s="322" t="str">
        <f>IFERROR(
IF((K$6&gt;=(EOMONTH('Rent Roll'!$E35,('Rent Roll'!$F35*12)-1)+1)),0,
IF(K$6&gt;='Rent Roll'!$E35,'Rent Roll'!$D35*((1+'Rent Roll'!$G35)^DATEDIF('Rent Roll'!$E35,K$6,"Y")),0)),"-")</f>
        <v>-</v>
      </c>
      <c r="L55" s="322" t="str">
        <f>IFERROR(
IF((L$6&gt;=(EOMONTH('Rent Roll'!$E35,('Rent Roll'!$F35*12)-1)+1)),0,
IF(L$6&gt;='Rent Roll'!$E35,'Rent Roll'!$D35*((1+'Rent Roll'!$G35)^DATEDIF('Rent Roll'!$E35,L$6,"Y")),0)),"-")</f>
        <v>-</v>
      </c>
      <c r="M55" s="322" t="str">
        <f>IFERROR(
IF((M$6&gt;=(EOMONTH('Rent Roll'!$E35,('Rent Roll'!$F35*12)-1)+1)),0,
IF(M$6&gt;='Rent Roll'!$E35,'Rent Roll'!$D35*((1+'Rent Roll'!$G35)^DATEDIF('Rent Roll'!$E35,M$6,"Y")),0)),"-")</f>
        <v>-</v>
      </c>
      <c r="N55" s="322" t="str">
        <f>IFERROR(
IF((N$6&gt;=(EOMONTH('Rent Roll'!$E35,('Rent Roll'!$F35*12)-1)+1)),0,
IF(N$6&gt;='Rent Roll'!$E35,'Rent Roll'!$D35*((1+'Rent Roll'!$G35)^DATEDIF('Rent Roll'!$E35,N$6,"Y")),0)),"-")</f>
        <v>-</v>
      </c>
      <c r="O55" s="322" t="str">
        <f>IFERROR(
IF((O$6&gt;=(EOMONTH('Rent Roll'!$E35,('Rent Roll'!$F35*12)-1)+1)),0,
IF(O$6&gt;='Rent Roll'!$E35,'Rent Roll'!$D35*((1+'Rent Roll'!$G35)^DATEDIF('Rent Roll'!$E35,O$6,"Y")),0)),"-")</f>
        <v>-</v>
      </c>
      <c r="P55" s="322" t="str">
        <f>IFERROR(
IF((P$6&gt;=(EOMONTH('Rent Roll'!$E35,('Rent Roll'!$F35*12)-1)+1)),0,
IF(P$6&gt;='Rent Roll'!$E35,'Rent Roll'!$D35*((1+'Rent Roll'!$G35)^DATEDIF('Rent Roll'!$E35,P$6,"Y")),0)),"-")</f>
        <v>-</v>
      </c>
      <c r="Q55" s="322" t="str">
        <f>IFERROR(
IF((Q$6&gt;=(EOMONTH('Rent Roll'!$E35,('Rent Roll'!$F35*12)-1)+1)),0,
IF(Q$6&gt;='Rent Roll'!$E35,'Rent Roll'!$D35*((1+'Rent Roll'!$G35)^DATEDIF('Rent Roll'!$E35,Q$6,"Y")),0)),"-")</f>
        <v>-</v>
      </c>
      <c r="R55" s="322" t="str">
        <f>IFERROR(
IF((R$6&gt;=(EOMONTH('Rent Roll'!$E35,('Rent Roll'!$F35*12)-1)+1)),0,
IF(R$6&gt;='Rent Roll'!$E35,'Rent Roll'!$D35*((1+'Rent Roll'!$G35)^DATEDIF('Rent Roll'!$E35,R$6,"Y")),0)),"-")</f>
        <v>-</v>
      </c>
      <c r="S55" s="322" t="str">
        <f>IFERROR(
IF((S$6&gt;=(EOMONTH('Rent Roll'!$E35,('Rent Roll'!$F35*12)-1)+1)),0,
IF(S$6&gt;='Rent Roll'!$E35,'Rent Roll'!$D35*((1+'Rent Roll'!$G35)^DATEDIF('Rent Roll'!$E35,S$6,"Y")),0)),"-")</f>
        <v>-</v>
      </c>
      <c r="T55" s="322" t="str">
        <f>IFERROR(
IF((T$6&gt;=(EOMONTH('Rent Roll'!$E35,('Rent Roll'!$F35*12)-1)+1)),0,
IF(T$6&gt;='Rent Roll'!$E35,'Rent Roll'!$D35*((1+'Rent Roll'!$G35)^DATEDIF('Rent Roll'!$E35,T$6,"Y")),0)),"-")</f>
        <v>-</v>
      </c>
      <c r="U55" s="322" t="str">
        <f>IFERROR(
IF((U$6&gt;=(EOMONTH('Rent Roll'!$E35,('Rent Roll'!$F35*12)-1)+1)),0,
IF(U$6&gt;='Rent Roll'!$E35,'Rent Roll'!$D35*((1+'Rent Roll'!$G35)^DATEDIF('Rent Roll'!$E35,U$6,"Y")),0)),"-")</f>
        <v>-</v>
      </c>
      <c r="V55" s="322" t="str">
        <f>IFERROR(
IF((V$6&gt;=(EOMONTH('Rent Roll'!$E35,('Rent Roll'!$F35*12)-1)+1)),0,
IF(V$6&gt;='Rent Roll'!$E35,'Rent Roll'!$D35*((1+'Rent Roll'!$G35)^DATEDIF('Rent Roll'!$E35,V$6,"Y")),0)),"-")</f>
        <v>-</v>
      </c>
      <c r="W55" s="322" t="str">
        <f>IFERROR(
IF((W$6&gt;=(EOMONTH('Rent Roll'!$E35,('Rent Roll'!$F35*12)-1)+1)),0,
IF(W$6&gt;='Rent Roll'!$E35,'Rent Roll'!$D35*((1+'Rent Roll'!$G35)^DATEDIF('Rent Roll'!$E35,W$6,"Y")),0)),"-")</f>
        <v>-</v>
      </c>
      <c r="X55" s="322" t="str">
        <f>IFERROR(
IF((X$6&gt;=(EOMONTH('Rent Roll'!$E35,('Rent Roll'!$F35*12)-1)+1)),0,
IF(X$6&gt;='Rent Roll'!$E35,'Rent Roll'!$D35*((1+'Rent Roll'!$G35)^DATEDIF('Rent Roll'!$E35,X$6,"Y")),0)),"-")</f>
        <v>-</v>
      </c>
      <c r="Y55" s="322" t="str">
        <f>IFERROR(
IF((Y$6&gt;=(EOMONTH('Rent Roll'!$E35,('Rent Roll'!$F35*12)-1)+1)),0,
IF(Y$6&gt;='Rent Roll'!$E35,'Rent Roll'!$D35*((1+'Rent Roll'!$G35)^DATEDIF('Rent Roll'!$E35,Y$6,"Y")),0)),"-")</f>
        <v>-</v>
      </c>
      <c r="Z55" s="322" t="str">
        <f>IFERROR(
IF((Z$6&gt;=(EOMONTH('Rent Roll'!$E35,('Rent Roll'!$F35*12)-1)+1)),0,
IF(Z$6&gt;='Rent Roll'!$E35,'Rent Roll'!$D35*((1+'Rent Roll'!$G35)^DATEDIF('Rent Roll'!$E35,Z$6,"Y")),0)),"-")</f>
        <v>-</v>
      </c>
      <c r="AA55" s="322" t="str">
        <f>IFERROR(
IF((AA$6&gt;=(EOMONTH('Rent Roll'!$E35,('Rent Roll'!$F35*12)-1)+1)),0,
IF(AA$6&gt;='Rent Roll'!$E35,'Rent Roll'!$D35*((1+'Rent Roll'!$G35)^DATEDIF('Rent Roll'!$E35,AA$6,"Y")),0)),"-")</f>
        <v>-</v>
      </c>
      <c r="AB55" s="322" t="str">
        <f>IFERROR(
IF((AB$6&gt;=(EOMONTH('Rent Roll'!$E35,('Rent Roll'!$F35*12)-1)+1)),0,
IF(AB$6&gt;='Rent Roll'!$E35,'Rent Roll'!$D35*((1+'Rent Roll'!$G35)^DATEDIF('Rent Roll'!$E35,AB$6,"Y")),0)),"-")</f>
        <v>-</v>
      </c>
      <c r="AC55" s="322" t="str">
        <f>IFERROR(
IF((AC$6&gt;=(EOMONTH('Rent Roll'!$E35,('Rent Roll'!$F35*12)-1)+1)),0,
IF(AC$6&gt;='Rent Roll'!$E35,'Rent Roll'!$D35*((1+'Rent Roll'!$G35)^DATEDIF('Rent Roll'!$E35,AC$6,"Y")),0)),"-")</f>
        <v>-</v>
      </c>
      <c r="AD55" s="322" t="str">
        <f>IFERROR(
IF((AD$6&gt;=(EOMONTH('Rent Roll'!$E35,('Rent Roll'!$F35*12)-1)+1)),0,
IF(AD$6&gt;='Rent Roll'!$E35,'Rent Roll'!$D35*((1+'Rent Roll'!$G35)^DATEDIF('Rent Roll'!$E35,AD$6,"Y")),0)),"-")</f>
        <v>-</v>
      </c>
      <c r="AE55" s="322" t="str">
        <f>IFERROR(
IF((AE$6&gt;=(EOMONTH('Rent Roll'!$E35,('Rent Roll'!$F35*12)-1)+1)),0,
IF(AE$6&gt;='Rent Roll'!$E35,'Rent Roll'!$D35*((1+'Rent Roll'!$G35)^DATEDIF('Rent Roll'!$E35,AE$6,"Y")),0)),"-")</f>
        <v>-</v>
      </c>
      <c r="AF55" s="322" t="str">
        <f>IFERROR(
IF((AF$6&gt;=(EOMONTH('Rent Roll'!$E35,('Rent Roll'!$F35*12)-1)+1)),0,
IF(AF$6&gt;='Rent Roll'!$E35,'Rent Roll'!$D35*((1+'Rent Roll'!$G35)^DATEDIF('Rent Roll'!$E35,AF$6,"Y")),0)),"-")</f>
        <v>-</v>
      </c>
      <c r="AG55" s="322" t="str">
        <f>IFERROR(
IF((AG$6&gt;=(EOMONTH('Rent Roll'!$E35,('Rent Roll'!$F35*12)-1)+1)),0,
IF(AG$6&gt;='Rent Roll'!$E35,'Rent Roll'!$D35*((1+'Rent Roll'!$G35)^DATEDIF('Rent Roll'!$E35,AG$6,"Y")),0)),"-")</f>
        <v>-</v>
      </c>
      <c r="AH55" s="322" t="str">
        <f>IFERROR(
IF((AH$6&gt;=(EOMONTH('Rent Roll'!$E35,('Rent Roll'!$F35*12)-1)+1)),0,
IF(AH$6&gt;='Rent Roll'!$E35,'Rent Roll'!$D35*((1+'Rent Roll'!$G35)^DATEDIF('Rent Roll'!$E35,AH$6,"Y")),0)),"-")</f>
        <v>-</v>
      </c>
      <c r="AI55" s="322" t="str">
        <f>IFERROR(
IF((AI$6&gt;=(EOMONTH('Rent Roll'!$E35,('Rent Roll'!$F35*12)-1)+1)),0,
IF(AI$6&gt;='Rent Roll'!$E35,'Rent Roll'!$D35*((1+'Rent Roll'!$G35)^DATEDIF('Rent Roll'!$E35,AI$6,"Y")),0)),"-")</f>
        <v>-</v>
      </c>
      <c r="AJ55" s="322" t="str">
        <f>IFERROR(
IF((AJ$6&gt;=(EOMONTH('Rent Roll'!$E35,('Rent Roll'!$F35*12)-1)+1)),0,
IF(AJ$6&gt;='Rent Roll'!$E35,'Rent Roll'!$D35*((1+'Rent Roll'!$G35)^DATEDIF('Rent Roll'!$E35,AJ$6,"Y")),0)),"-")</f>
        <v>-</v>
      </c>
      <c r="AK55" s="322" t="str">
        <f>IFERROR(
IF((AK$6&gt;=(EOMONTH('Rent Roll'!$E35,('Rent Roll'!$F35*12)-1)+1)),0,
IF(AK$6&gt;='Rent Roll'!$E35,'Rent Roll'!$D35*((1+'Rent Roll'!$G35)^DATEDIF('Rent Roll'!$E35,AK$6,"Y")),0)),"-")</f>
        <v>-</v>
      </c>
      <c r="AL55" s="322" t="str">
        <f>IFERROR(
IF((AL$6&gt;=(EOMONTH('Rent Roll'!$E35,('Rent Roll'!$F35*12)-1)+1)),0,
IF(AL$6&gt;='Rent Roll'!$E35,'Rent Roll'!$D35*((1+'Rent Roll'!$G35)^DATEDIF('Rent Roll'!$E35,AL$6,"Y")),0)),"-")</f>
        <v>-</v>
      </c>
      <c r="AM55" s="322" t="str">
        <f>IFERROR(
IF((AM$6&gt;=(EOMONTH('Rent Roll'!$E35,('Rent Roll'!$F35*12)-1)+1)),0,
IF(AM$6&gt;='Rent Roll'!$E35,'Rent Roll'!$D35*((1+'Rent Roll'!$G35)^DATEDIF('Rent Roll'!$E35,AM$6,"Y")),0)),"-")</f>
        <v>-</v>
      </c>
      <c r="AN55" s="322" t="str">
        <f>IFERROR(
IF((AN$6&gt;=(EOMONTH('Rent Roll'!$E35,('Rent Roll'!$F35*12)-1)+1)),0,
IF(AN$6&gt;='Rent Roll'!$E35,'Rent Roll'!$D35*((1+'Rent Roll'!$G35)^DATEDIF('Rent Roll'!$E35,AN$6,"Y")),0)),"-")</f>
        <v>-</v>
      </c>
      <c r="AO55" s="322" t="str">
        <f>IFERROR(
IF((AO$6&gt;=(EOMONTH('Rent Roll'!$E35,('Rent Roll'!$F35*12)-1)+1)),0,
IF(AO$6&gt;='Rent Roll'!$E35,'Rent Roll'!$D35*((1+'Rent Roll'!$G35)^DATEDIF('Rent Roll'!$E35,AO$6,"Y")),0)),"-")</f>
        <v>-</v>
      </c>
      <c r="AP55" s="322" t="str">
        <f>IFERROR(
IF((AP$6&gt;=(EOMONTH('Rent Roll'!$E35,('Rent Roll'!$F35*12)-1)+1)),0,
IF(AP$6&gt;='Rent Roll'!$E35,'Rent Roll'!$D35*((1+'Rent Roll'!$G35)^DATEDIF('Rent Roll'!$E35,AP$6,"Y")),0)),"-")</f>
        <v>-</v>
      </c>
      <c r="AQ55" s="322" t="str">
        <f>IFERROR(
IF((AQ$6&gt;=(EOMONTH('Rent Roll'!$E35,('Rent Roll'!$F35*12)-1)+1)),0,
IF(AQ$6&gt;='Rent Roll'!$E35,'Rent Roll'!$D35*((1+'Rent Roll'!$G35)^DATEDIF('Rent Roll'!$E35,AQ$6,"Y")),0)),"-")</f>
        <v>-</v>
      </c>
      <c r="AR55" s="322" t="str">
        <f>IFERROR(
IF((AR$6&gt;=(EOMONTH('Rent Roll'!$E35,('Rent Roll'!$F35*12)-1)+1)),0,
IF(AR$6&gt;='Rent Roll'!$E35,'Rent Roll'!$D35*((1+'Rent Roll'!$G35)^DATEDIF('Rent Roll'!$E35,AR$6,"Y")),0)),"-")</f>
        <v>-</v>
      </c>
      <c r="AS55" s="322" t="str">
        <f>IFERROR(
IF((AS$6&gt;=(EOMONTH('Rent Roll'!$E35,('Rent Roll'!$F35*12)-1)+1)),0,
IF(AS$6&gt;='Rent Roll'!$E35,'Rent Roll'!$D35*((1+'Rent Roll'!$G35)^DATEDIF('Rent Roll'!$E35,AS$6,"Y")),0)),"-")</f>
        <v>-</v>
      </c>
      <c r="AT55" s="322" t="str">
        <f>IFERROR(
IF((AT$6&gt;=(EOMONTH('Rent Roll'!$E35,('Rent Roll'!$F35*12)-1)+1)),0,
IF(AT$6&gt;='Rent Roll'!$E35,'Rent Roll'!$D35*((1+'Rent Roll'!$G35)^DATEDIF('Rent Roll'!$E35,AT$6,"Y")),0)),"-")</f>
        <v>-</v>
      </c>
      <c r="AU55" s="322" t="str">
        <f>IFERROR(
IF((AU$6&gt;=(EOMONTH('Rent Roll'!$E35,('Rent Roll'!$F35*12)-1)+1)),0,
IF(AU$6&gt;='Rent Roll'!$E35,'Rent Roll'!$D35*((1+'Rent Roll'!$G35)^DATEDIF('Rent Roll'!$E35,AU$6,"Y")),0)),"-")</f>
        <v>-</v>
      </c>
      <c r="AV55" s="322" t="str">
        <f>IFERROR(
IF((AV$6&gt;=(EOMONTH('Rent Roll'!$E35,('Rent Roll'!$F35*12)-1)+1)),0,
IF(AV$6&gt;='Rent Roll'!$E35,'Rent Roll'!$D35*((1+'Rent Roll'!$G35)^DATEDIF('Rent Roll'!$E35,AV$6,"Y")),0)),"-")</f>
        <v>-</v>
      </c>
      <c r="AW55" s="322" t="str">
        <f>IFERROR(
IF((AW$6&gt;=(EOMONTH('Rent Roll'!$E35,('Rent Roll'!$F35*12)-1)+1)),0,
IF(AW$6&gt;='Rent Roll'!$E35,'Rent Roll'!$D35*((1+'Rent Roll'!$G35)^DATEDIF('Rent Roll'!$E35,AW$6,"Y")),0)),"-")</f>
        <v>-</v>
      </c>
      <c r="AX55" s="322" t="str">
        <f>IFERROR(
IF((AX$6&gt;=(EOMONTH('Rent Roll'!$E35,('Rent Roll'!$F35*12)-1)+1)),0,
IF(AX$6&gt;='Rent Roll'!$E35,'Rent Roll'!$D35*((1+'Rent Roll'!$G35)^DATEDIF('Rent Roll'!$E35,AX$6,"Y")),0)),"-")</f>
        <v>-</v>
      </c>
      <c r="AY55" s="322" t="str">
        <f>IFERROR(
IF((AY$6&gt;=(EOMONTH('Rent Roll'!$E35,('Rent Roll'!$F35*12)-1)+1)),0,
IF(AY$6&gt;='Rent Roll'!$E35,'Rent Roll'!$D35*((1+'Rent Roll'!$G35)^DATEDIF('Rent Roll'!$E35,AY$6,"Y")),0)),"-")</f>
        <v>-</v>
      </c>
      <c r="AZ55" s="322" t="str">
        <f>IFERROR(
IF((AZ$6&gt;=(EOMONTH('Rent Roll'!$E35,('Rent Roll'!$F35*12)-1)+1)),0,
IF(AZ$6&gt;='Rent Roll'!$E35,'Rent Roll'!$D35*((1+'Rent Roll'!$G35)^DATEDIF('Rent Roll'!$E35,AZ$6,"Y")),0)),"-")</f>
        <v>-</v>
      </c>
      <c r="BA55" s="322" t="str">
        <f>IFERROR(
IF((BA$6&gt;=(EOMONTH('Rent Roll'!$E35,('Rent Roll'!$F35*12)-1)+1)),0,
IF(BA$6&gt;='Rent Roll'!$E35,'Rent Roll'!$D35*((1+'Rent Roll'!$G35)^DATEDIF('Rent Roll'!$E35,BA$6,"Y")),0)),"-")</f>
        <v>-</v>
      </c>
      <c r="BB55" s="322" t="str">
        <f>IFERROR(
IF((BB$6&gt;=(EOMONTH('Rent Roll'!$E35,('Rent Roll'!$F35*12)-1)+1)),0,
IF(BB$6&gt;='Rent Roll'!$E35,'Rent Roll'!$D35*((1+'Rent Roll'!$G35)^DATEDIF('Rent Roll'!$E35,BB$6,"Y")),0)),"-")</f>
        <v>-</v>
      </c>
      <c r="BC55" s="322" t="str">
        <f>IFERROR(
IF((BC$6&gt;=(EOMONTH('Rent Roll'!$E35,('Rent Roll'!$F35*12)-1)+1)),0,
IF(BC$6&gt;='Rent Roll'!$E35,'Rent Roll'!$D35*((1+'Rent Roll'!$G35)^DATEDIF('Rent Roll'!$E35,BC$6,"Y")),0)),"-")</f>
        <v>-</v>
      </c>
      <c r="BD55" s="322" t="str">
        <f>IFERROR(
IF((BD$6&gt;=(EOMONTH('Rent Roll'!$E35,('Rent Roll'!$F35*12)-1)+1)),0,
IF(BD$6&gt;='Rent Roll'!$E35,'Rent Roll'!$D35*((1+'Rent Roll'!$G35)^DATEDIF('Rent Roll'!$E35,BD$6,"Y")),0)),"-")</f>
        <v>-</v>
      </c>
      <c r="BE55" s="322" t="str">
        <f>IFERROR(
IF((BE$6&gt;=(EOMONTH('Rent Roll'!$E35,('Rent Roll'!$F35*12)-1)+1)),0,
IF(BE$6&gt;='Rent Roll'!$E35,'Rent Roll'!$D35*((1+'Rent Roll'!$G35)^DATEDIF('Rent Roll'!$E35,BE$6,"Y")),0)),"-")</f>
        <v>-</v>
      </c>
      <c r="BF55" s="322" t="str">
        <f>IFERROR(
IF((BF$6&gt;=(EOMONTH('Rent Roll'!$E35,('Rent Roll'!$F35*12)-1)+1)),0,
IF(BF$6&gt;='Rent Roll'!$E35,'Rent Roll'!$D35*((1+'Rent Roll'!$G35)^DATEDIF('Rent Roll'!$E35,BF$6,"Y")),0)),"-")</f>
        <v>-</v>
      </c>
      <c r="BG55" s="322" t="str">
        <f>IFERROR(
IF((BG$6&gt;=(EOMONTH('Rent Roll'!$E35,('Rent Roll'!$F35*12)-1)+1)),0,
IF(BG$6&gt;='Rent Roll'!$E35,'Rent Roll'!$D35*((1+'Rent Roll'!$G35)^DATEDIF('Rent Roll'!$E35,BG$6,"Y")),0)),"-")</f>
        <v>-</v>
      </c>
      <c r="BH55" s="322" t="str">
        <f>IFERROR(
IF((BH$6&gt;=(EOMONTH('Rent Roll'!$E35,('Rent Roll'!$F35*12)-1)+1)),0,
IF(BH$6&gt;='Rent Roll'!$E35,'Rent Roll'!$D35*((1+'Rent Roll'!$G35)^DATEDIF('Rent Roll'!$E35,BH$6,"Y")),0)),"-")</f>
        <v>-</v>
      </c>
      <c r="BI55" s="322" t="str">
        <f>IFERROR(
IF((BI$6&gt;=(EOMONTH('Rent Roll'!$E35,('Rent Roll'!$F35*12)-1)+1)),0,
IF(BI$6&gt;='Rent Roll'!$E35,'Rent Roll'!$D35*((1+'Rent Roll'!$G35)^DATEDIF('Rent Roll'!$E35,BI$6,"Y")),0)),"-")</f>
        <v>-</v>
      </c>
      <c r="BJ55" s="322" t="str">
        <f>IFERROR(
IF((BJ$6&gt;=(EOMONTH('Rent Roll'!$E35,('Rent Roll'!$F35*12)-1)+1)),0,
IF(BJ$6&gt;='Rent Roll'!$E35,'Rent Roll'!$D35*((1+'Rent Roll'!$G35)^DATEDIF('Rent Roll'!$E35,BJ$6,"Y")),0)),"-")</f>
        <v>-</v>
      </c>
      <c r="BK55" s="322" t="str">
        <f>IFERROR(
IF((BK$6&gt;=(EOMONTH('Rent Roll'!$E35,('Rent Roll'!$F35*12)-1)+1)),0,
IF(BK$6&gt;='Rent Roll'!$E35,'Rent Roll'!$D35*((1+'Rent Roll'!$G35)^DATEDIF('Rent Roll'!$E35,BK$6,"Y")),0)),"-")</f>
        <v>-</v>
      </c>
      <c r="BL55" s="322" t="str">
        <f>IFERROR(
IF((BL$6&gt;=(EOMONTH('Rent Roll'!$E35,('Rent Roll'!$F35*12)-1)+1)),0,
IF(BL$6&gt;='Rent Roll'!$E35,'Rent Roll'!$D35*((1+'Rent Roll'!$G35)^DATEDIF('Rent Roll'!$E35,BL$6,"Y")),0)),"-")</f>
        <v>-</v>
      </c>
      <c r="BM55" s="322" t="str">
        <f>IFERROR(
IF((BM$6&gt;=(EOMONTH('Rent Roll'!$E35,('Rent Roll'!$F35*12)-1)+1)),0,
IF(BM$6&gt;='Rent Roll'!$E35,'Rent Roll'!$D35*((1+'Rent Roll'!$G35)^DATEDIF('Rent Roll'!$E35,BM$6,"Y")),0)),"-")</f>
        <v>-</v>
      </c>
      <c r="BN55" s="322" t="str">
        <f>IFERROR(
IF((BN$6&gt;=(EOMONTH('Rent Roll'!$E35,('Rent Roll'!$F35*12)-1)+1)),0,
IF(BN$6&gt;='Rent Roll'!$E35,'Rent Roll'!$D35*((1+'Rent Roll'!$G35)^DATEDIF('Rent Roll'!$E35,BN$6,"Y")),0)),"-")</f>
        <v>-</v>
      </c>
      <c r="BO55" s="322" t="str">
        <f>IFERROR(
IF((BO$6&gt;=(EOMONTH('Rent Roll'!$E35,('Rent Roll'!$F35*12)-1)+1)),0,
IF(BO$6&gt;='Rent Roll'!$E35,'Rent Roll'!$D35*((1+'Rent Roll'!$G35)^DATEDIF('Rent Roll'!$E35,BO$6,"Y")),0)),"-")</f>
        <v>-</v>
      </c>
      <c r="BP55" s="322" t="str">
        <f>IFERROR(
IF((BP$6&gt;=(EOMONTH('Rent Roll'!$E35,('Rent Roll'!$F35*12)-1)+1)),0,
IF(BP$6&gt;='Rent Roll'!$E35,'Rent Roll'!$D35*((1+'Rent Roll'!$G35)^DATEDIF('Rent Roll'!$E35,BP$6,"Y")),0)),"-")</f>
        <v>-</v>
      </c>
      <c r="BQ55" s="322" t="str">
        <f>IFERROR(
IF((BQ$6&gt;=(EOMONTH('Rent Roll'!$E35,('Rent Roll'!$F35*12)-1)+1)),0,
IF(BQ$6&gt;='Rent Roll'!$E35,'Rent Roll'!$D35*((1+'Rent Roll'!$G35)^DATEDIF('Rent Roll'!$E35,BQ$6,"Y")),0)),"-")</f>
        <v>-</v>
      </c>
      <c r="BR55" s="322" t="str">
        <f>IFERROR(
IF((BR$6&gt;=(EOMONTH('Rent Roll'!$E35,('Rent Roll'!$F35*12)-1)+1)),0,
IF(BR$6&gt;='Rent Roll'!$E35,'Rent Roll'!$D35*((1+'Rent Roll'!$G35)^DATEDIF('Rent Roll'!$E35,BR$6,"Y")),0)),"-")</f>
        <v>-</v>
      </c>
      <c r="BS55" s="322" t="str">
        <f>IFERROR(
IF((BS$6&gt;=(EOMONTH('Rent Roll'!$E35,('Rent Roll'!$F35*12)-1)+1)),0,
IF(BS$6&gt;='Rent Roll'!$E35,'Rent Roll'!$D35*((1+'Rent Roll'!$G35)^DATEDIF('Rent Roll'!$E35,BS$6,"Y")),0)),"-")</f>
        <v>-</v>
      </c>
      <c r="BT55" s="322" t="str">
        <f>IFERROR(
IF((BT$6&gt;=(EOMONTH('Rent Roll'!$E35,('Rent Roll'!$F35*12)-1)+1)),0,
IF(BT$6&gt;='Rent Roll'!$E35,'Rent Roll'!$D35*((1+'Rent Roll'!$G35)^DATEDIF('Rent Roll'!$E35,BT$6,"Y")),0)),"-")</f>
        <v>-</v>
      </c>
      <c r="BU55" s="322" t="str">
        <f>IFERROR(
IF((BU$6&gt;=(EOMONTH('Rent Roll'!$E35,('Rent Roll'!$F35*12)-1)+1)),0,
IF(BU$6&gt;='Rent Roll'!$E35,'Rent Roll'!$D35*((1+'Rent Roll'!$G35)^DATEDIF('Rent Roll'!$E35,BU$6,"Y")),0)),"-")</f>
        <v>-</v>
      </c>
      <c r="BV55" s="322" t="str">
        <f>IFERROR(
IF((BV$6&gt;=(EOMONTH('Rent Roll'!$E35,('Rent Roll'!$F35*12)-1)+1)),0,
IF(BV$6&gt;='Rent Roll'!$E35,'Rent Roll'!$D35*((1+'Rent Roll'!$G35)^DATEDIF('Rent Roll'!$E35,BV$6,"Y")),0)),"-")</f>
        <v>-</v>
      </c>
      <c r="BW55" s="322" t="str">
        <f>IFERROR(
IF((BW$6&gt;=(EOMONTH('Rent Roll'!$E35,('Rent Roll'!$F35*12)-1)+1)),0,
IF(BW$6&gt;='Rent Roll'!$E35,'Rent Roll'!$D35*((1+'Rent Roll'!$G35)^DATEDIF('Rent Roll'!$E35,BW$6,"Y")),0)),"-")</f>
        <v>-</v>
      </c>
      <c r="BX55" s="322" t="str">
        <f>IFERROR(
IF((BX$6&gt;=(EOMONTH('Rent Roll'!$E35,('Rent Roll'!$F35*12)-1)+1)),0,
IF(BX$6&gt;='Rent Roll'!$E35,'Rent Roll'!$D35*((1+'Rent Roll'!$G35)^DATEDIF('Rent Roll'!$E35,BX$6,"Y")),0)),"-")</f>
        <v>-</v>
      </c>
      <c r="BY55" s="322" t="str">
        <f>IFERROR(
IF((BY$6&gt;=(EOMONTH('Rent Roll'!$E35,('Rent Roll'!$F35*12)-1)+1)),0,
IF(BY$6&gt;='Rent Roll'!$E35,'Rent Roll'!$D35*((1+'Rent Roll'!$G35)^DATEDIF('Rent Roll'!$E35,BY$6,"Y")),0)),"-")</f>
        <v>-</v>
      </c>
      <c r="BZ55" s="322" t="str">
        <f>IFERROR(
IF((BZ$6&gt;=(EOMONTH('Rent Roll'!$E35,('Rent Roll'!$F35*12)-1)+1)),0,
IF(BZ$6&gt;='Rent Roll'!$E35,'Rent Roll'!$D35*((1+'Rent Roll'!$G35)^DATEDIF('Rent Roll'!$E35,BZ$6,"Y")),0)),"-")</f>
        <v>-</v>
      </c>
      <c r="CA55" s="322" t="str">
        <f>IFERROR(
IF((CA$6&gt;=(EOMONTH('Rent Roll'!$E35,('Rent Roll'!$F35*12)-1)+1)),0,
IF(CA$6&gt;='Rent Roll'!$E35,'Rent Roll'!$D35*((1+'Rent Roll'!$G35)^DATEDIF('Rent Roll'!$E35,CA$6,"Y")),0)),"-")</f>
        <v>-</v>
      </c>
      <c r="CB55" s="322" t="str">
        <f>IFERROR(
IF((CB$6&gt;=(EOMONTH('Rent Roll'!$E35,('Rent Roll'!$F35*12)-1)+1)),0,
IF(CB$6&gt;='Rent Roll'!$E35,'Rent Roll'!$D35*((1+'Rent Roll'!$G35)^DATEDIF('Rent Roll'!$E35,CB$6,"Y")),0)),"-")</f>
        <v>-</v>
      </c>
      <c r="CC55" s="322" t="str">
        <f>IFERROR(
IF((CC$6&gt;=(EOMONTH('Rent Roll'!$E35,('Rent Roll'!$F35*12)-1)+1)),0,
IF(CC$6&gt;='Rent Roll'!$E35,'Rent Roll'!$D35*((1+'Rent Roll'!$G35)^DATEDIF('Rent Roll'!$E35,CC$6,"Y")),0)),"-")</f>
        <v>-</v>
      </c>
      <c r="CD55" s="322" t="str">
        <f>IFERROR(
IF((CD$6&gt;=(EOMONTH('Rent Roll'!$E35,('Rent Roll'!$F35*12)-1)+1)),0,
IF(CD$6&gt;='Rent Roll'!$E35,'Rent Roll'!$D35*((1+'Rent Roll'!$G35)^DATEDIF('Rent Roll'!$E35,CD$6,"Y")),0)),"-")</f>
        <v>-</v>
      </c>
      <c r="CE55" s="322" t="str">
        <f>IFERROR(
IF((CE$6&gt;=(EOMONTH('Rent Roll'!$E35,('Rent Roll'!$F35*12)-1)+1)),0,
IF(CE$6&gt;='Rent Roll'!$E35,'Rent Roll'!$D35*((1+'Rent Roll'!$G35)^DATEDIF('Rent Roll'!$E35,CE$6,"Y")),0)),"-")</f>
        <v>-</v>
      </c>
      <c r="CF55" s="322" t="str">
        <f>IFERROR(
IF((CF$6&gt;=(EOMONTH('Rent Roll'!$E35,('Rent Roll'!$F35*12)-1)+1)),0,
IF(CF$6&gt;='Rent Roll'!$E35,'Rent Roll'!$D35*((1+'Rent Roll'!$G35)^DATEDIF('Rent Roll'!$E35,CF$6,"Y")),0)),"-")</f>
        <v>-</v>
      </c>
      <c r="CG55" s="322" t="str">
        <f>IFERROR(
IF((CG$6&gt;=(EOMONTH('Rent Roll'!$E35,('Rent Roll'!$F35*12)-1)+1)),0,
IF(CG$6&gt;='Rent Roll'!$E35,'Rent Roll'!$D35*((1+'Rent Roll'!$G35)^DATEDIF('Rent Roll'!$E35,CG$6,"Y")),0)),"-")</f>
        <v>-</v>
      </c>
      <c r="CH55" s="322" t="str">
        <f>IFERROR(
IF((CH$6&gt;=(EOMONTH('Rent Roll'!$E35,('Rent Roll'!$F35*12)-1)+1)),0,
IF(CH$6&gt;='Rent Roll'!$E35,'Rent Roll'!$D35*((1+'Rent Roll'!$G35)^DATEDIF('Rent Roll'!$E35,CH$6,"Y")),0)),"-")</f>
        <v>-</v>
      </c>
      <c r="CI55" s="322" t="str">
        <f>IFERROR(
IF((CI$6&gt;=(EOMONTH('Rent Roll'!$E35,('Rent Roll'!$F35*12)-1)+1)),0,
IF(CI$6&gt;='Rent Roll'!$E35,'Rent Roll'!$D35*((1+'Rent Roll'!$G35)^DATEDIF('Rent Roll'!$E35,CI$6,"Y")),0)),"-")</f>
        <v>-</v>
      </c>
      <c r="CJ55" s="322" t="str">
        <f>IFERROR(
IF((CJ$6&gt;=(EOMONTH('Rent Roll'!$E35,('Rent Roll'!$F35*12)-1)+1)),0,
IF(CJ$6&gt;='Rent Roll'!$E35,'Rent Roll'!$D35*((1+'Rent Roll'!$G35)^DATEDIF('Rent Roll'!$E35,CJ$6,"Y")),0)),"-")</f>
        <v>-</v>
      </c>
      <c r="CK55" s="322" t="str">
        <f>IFERROR(
IF((CK$6&gt;=(EOMONTH('Rent Roll'!$E35,('Rent Roll'!$F35*12)-1)+1)),0,
IF(CK$6&gt;='Rent Roll'!$E35,'Rent Roll'!$D35*((1+'Rent Roll'!$G35)^DATEDIF('Rent Roll'!$E35,CK$6,"Y")),0)),"-")</f>
        <v>-</v>
      </c>
      <c r="CL55" s="322" t="str">
        <f>IFERROR(
IF((CL$6&gt;=(EOMONTH('Rent Roll'!$E35,('Rent Roll'!$F35*12)-1)+1)),0,
IF(CL$6&gt;='Rent Roll'!$E35,'Rent Roll'!$D35*((1+'Rent Roll'!$G35)^DATEDIF('Rent Roll'!$E35,CL$6,"Y")),0)),"-")</f>
        <v>-</v>
      </c>
      <c r="CM55" s="322" t="str">
        <f>IFERROR(
IF((CM$6&gt;=(EOMONTH('Rent Roll'!$E35,('Rent Roll'!$F35*12)-1)+1)),0,
IF(CM$6&gt;='Rent Roll'!$E35,'Rent Roll'!$D35*((1+'Rent Roll'!$G35)^DATEDIF('Rent Roll'!$E35,CM$6,"Y")),0)),"-")</f>
        <v>-</v>
      </c>
      <c r="CN55" s="322" t="str">
        <f>IFERROR(
IF((CN$6&gt;=(EOMONTH('Rent Roll'!$E35,('Rent Roll'!$F35*12)-1)+1)),0,
IF(CN$6&gt;='Rent Roll'!$E35,'Rent Roll'!$D35*((1+'Rent Roll'!$G35)^DATEDIF('Rent Roll'!$E35,CN$6,"Y")),0)),"-")</f>
        <v>-</v>
      </c>
      <c r="CO55" s="322" t="str">
        <f>IFERROR(
IF((CO$6&gt;=(EOMONTH('Rent Roll'!$E35,('Rent Roll'!$F35*12)-1)+1)),0,
IF(CO$6&gt;='Rent Roll'!$E35,'Rent Roll'!$D35*((1+'Rent Roll'!$G35)^DATEDIF('Rent Roll'!$E35,CO$6,"Y")),0)),"-")</f>
        <v>-</v>
      </c>
      <c r="CP55" s="322" t="str">
        <f>IFERROR(
IF((CP$6&gt;=(EOMONTH('Rent Roll'!$E35,('Rent Roll'!$F35*12)-1)+1)),0,
IF(CP$6&gt;='Rent Roll'!$E35,'Rent Roll'!$D35*((1+'Rent Roll'!$G35)^DATEDIF('Rent Roll'!$E35,CP$6,"Y")),0)),"-")</f>
        <v>-</v>
      </c>
      <c r="CQ55" s="322" t="str">
        <f>IFERROR(
IF((CQ$6&gt;=(EOMONTH('Rent Roll'!$E35,('Rent Roll'!$F35*12)-1)+1)),0,
IF(CQ$6&gt;='Rent Roll'!$E35,'Rent Roll'!$D35*((1+'Rent Roll'!$G35)^DATEDIF('Rent Roll'!$E35,CQ$6,"Y")),0)),"-")</f>
        <v>-</v>
      </c>
      <c r="CR55" s="322" t="str">
        <f>IFERROR(
IF((CR$6&gt;=(EOMONTH('Rent Roll'!$E35,('Rent Roll'!$F35*12)-1)+1)),0,
IF(CR$6&gt;='Rent Roll'!$E35,'Rent Roll'!$D35*((1+'Rent Roll'!$G35)^DATEDIF('Rent Roll'!$E35,CR$6,"Y")),0)),"-")</f>
        <v>-</v>
      </c>
      <c r="CS55" s="322" t="str">
        <f>IFERROR(
IF((CS$6&gt;=(EOMONTH('Rent Roll'!$E35,('Rent Roll'!$F35*12)-1)+1)),0,
IF(CS$6&gt;='Rent Roll'!$E35,'Rent Roll'!$D35*((1+'Rent Roll'!$G35)^DATEDIF('Rent Roll'!$E35,CS$6,"Y")),0)),"-")</f>
        <v>-</v>
      </c>
      <c r="CT55" s="322" t="str">
        <f>IFERROR(
IF((CT$6&gt;=(EOMONTH('Rent Roll'!$E35,('Rent Roll'!$F35*12)-1)+1)),0,
IF(CT$6&gt;='Rent Roll'!$E35,'Rent Roll'!$D35*((1+'Rent Roll'!$G35)^DATEDIF('Rent Roll'!$E35,CT$6,"Y")),0)),"-")</f>
        <v>-</v>
      </c>
      <c r="CU55" s="322" t="str">
        <f>IFERROR(
IF((CU$6&gt;=(EOMONTH('Rent Roll'!$E35,('Rent Roll'!$F35*12)-1)+1)),0,
IF(CU$6&gt;='Rent Roll'!$E35,'Rent Roll'!$D35*((1+'Rent Roll'!$G35)^DATEDIF('Rent Roll'!$E35,CU$6,"Y")),0)),"-")</f>
        <v>-</v>
      </c>
      <c r="CV55" s="322" t="str">
        <f>IFERROR(
IF((CV$6&gt;=(EOMONTH('Rent Roll'!$E35,('Rent Roll'!$F35*12)-1)+1)),0,
IF(CV$6&gt;='Rent Roll'!$E35,'Rent Roll'!$D35*((1+'Rent Roll'!$G35)^DATEDIF('Rent Roll'!$E35,CV$6,"Y")),0)),"-")</f>
        <v>-</v>
      </c>
      <c r="CW55" s="322" t="str">
        <f>IFERROR(
IF((CW$6&gt;=(EOMONTH('Rent Roll'!$E35,('Rent Roll'!$F35*12)-1)+1)),0,
IF(CW$6&gt;='Rent Roll'!$E35,'Rent Roll'!$D35*((1+'Rent Roll'!$G35)^DATEDIF('Rent Roll'!$E35,CW$6,"Y")),0)),"-")</f>
        <v>-</v>
      </c>
      <c r="CX55" s="322" t="str">
        <f>IFERROR(
IF((CX$6&gt;=(EOMONTH('Rent Roll'!$E35,('Rent Roll'!$F35*12)-1)+1)),0,
IF(CX$6&gt;='Rent Roll'!$E35,'Rent Roll'!$D35*((1+'Rent Roll'!$G35)^DATEDIF('Rent Roll'!$E35,CX$6,"Y")),0)),"-")</f>
        <v>-</v>
      </c>
      <c r="CY55" s="322" t="str">
        <f>IFERROR(
IF((CY$6&gt;=(EOMONTH('Rent Roll'!$E35,('Rent Roll'!$F35*12)-1)+1)),0,
IF(CY$6&gt;='Rent Roll'!$E35,'Rent Roll'!$D35*((1+'Rent Roll'!$G35)^DATEDIF('Rent Roll'!$E35,CY$6,"Y")),0)),"-")</f>
        <v>-</v>
      </c>
      <c r="CZ55" s="322" t="str">
        <f>IFERROR(
IF((CZ$6&gt;=(EOMONTH('Rent Roll'!$E35,('Rent Roll'!$F35*12)-1)+1)),0,
IF(CZ$6&gt;='Rent Roll'!$E35,'Rent Roll'!$D35*((1+'Rent Roll'!$G35)^DATEDIF('Rent Roll'!$E35,CZ$6,"Y")),0)),"-")</f>
        <v>-</v>
      </c>
      <c r="DA55" s="322" t="str">
        <f>IFERROR(
IF((DA$6&gt;=(EOMONTH('Rent Roll'!$E35,('Rent Roll'!$F35*12)-1)+1)),0,
IF(DA$6&gt;='Rent Roll'!$E35,'Rent Roll'!$D35*((1+'Rent Roll'!$G35)^DATEDIF('Rent Roll'!$E35,DA$6,"Y")),0)),"-")</f>
        <v>-</v>
      </c>
      <c r="DB55" s="322" t="str">
        <f>IFERROR(
IF((DB$6&gt;=(EOMONTH('Rent Roll'!$E35,('Rent Roll'!$F35*12)-1)+1)),0,
IF(DB$6&gt;='Rent Roll'!$E35,'Rent Roll'!$D35*((1+'Rent Roll'!$G35)^DATEDIF('Rent Roll'!$E35,DB$6,"Y")),0)),"-")</f>
        <v>-</v>
      </c>
      <c r="DC55" s="322" t="str">
        <f>IFERROR(
IF((DC$6&gt;=(EOMONTH('Rent Roll'!$E35,('Rent Roll'!$F35*12)-1)+1)),0,
IF(DC$6&gt;='Rent Roll'!$E35,'Rent Roll'!$D35*((1+'Rent Roll'!$G35)^DATEDIF('Rent Roll'!$E35,DC$6,"Y")),0)),"-")</f>
        <v>-</v>
      </c>
      <c r="DD55" s="322" t="str">
        <f>IFERROR(
IF((DD$6&gt;=(EOMONTH('Rent Roll'!$E35,('Rent Roll'!$F35*12)-1)+1)),0,
IF(DD$6&gt;='Rent Roll'!$E35,'Rent Roll'!$D35*((1+'Rent Roll'!$G35)^DATEDIF('Rent Roll'!$E35,DD$6,"Y")),0)),"-")</f>
        <v>-</v>
      </c>
      <c r="DE55" s="322" t="str">
        <f>IFERROR(
IF((DE$6&gt;=(EOMONTH('Rent Roll'!$E35,('Rent Roll'!$F35*12)-1)+1)),0,
IF(DE$6&gt;='Rent Roll'!$E35,'Rent Roll'!$D35*((1+'Rent Roll'!$G35)^DATEDIF('Rent Roll'!$E35,DE$6,"Y")),0)),"-")</f>
        <v>-</v>
      </c>
      <c r="DF55" s="322" t="str">
        <f>IFERROR(
IF((DF$6&gt;=(EOMONTH('Rent Roll'!$E35,('Rent Roll'!$F35*12)-1)+1)),0,
IF(DF$6&gt;='Rent Roll'!$E35,'Rent Roll'!$D35*((1+'Rent Roll'!$G35)^DATEDIF('Rent Roll'!$E35,DF$6,"Y")),0)),"-")</f>
        <v>-</v>
      </c>
      <c r="DG55" s="322" t="str">
        <f>IFERROR(
IF((DG$6&gt;=(EOMONTH('Rent Roll'!$E35,('Rent Roll'!$F35*12)-1)+1)),0,
IF(DG$6&gt;='Rent Roll'!$E35,'Rent Roll'!$D35*((1+'Rent Roll'!$G35)^DATEDIF('Rent Roll'!$E35,DG$6,"Y")),0)),"-")</f>
        <v>-</v>
      </c>
      <c r="DH55" s="322" t="str">
        <f>IFERROR(
IF((DH$6&gt;=(EOMONTH('Rent Roll'!$E35,('Rent Roll'!$F35*12)-1)+1)),0,
IF(DH$6&gt;='Rent Roll'!$E35,'Rent Roll'!$D35*((1+'Rent Roll'!$G35)^DATEDIF('Rent Roll'!$E35,DH$6,"Y")),0)),"-")</f>
        <v>-</v>
      </c>
      <c r="DI55" s="322" t="str">
        <f>IFERROR(
IF((DI$6&gt;=(EOMONTH('Rent Roll'!$E35,('Rent Roll'!$F35*12)-1)+1)),0,
IF(DI$6&gt;='Rent Roll'!$E35,'Rent Roll'!$D35*((1+'Rent Roll'!$G35)^DATEDIF('Rent Roll'!$E35,DI$6,"Y")),0)),"-")</f>
        <v>-</v>
      </c>
      <c r="DJ55" s="322" t="str">
        <f>IFERROR(
IF((DJ$6&gt;=(EOMONTH('Rent Roll'!$E35,('Rent Roll'!$F35*12)-1)+1)),0,
IF(DJ$6&gt;='Rent Roll'!$E35,'Rent Roll'!$D35*((1+'Rent Roll'!$G35)^DATEDIF('Rent Roll'!$E35,DJ$6,"Y")),0)),"-")</f>
        <v>-</v>
      </c>
      <c r="DK55" s="322" t="str">
        <f>IFERROR(
IF((DK$6&gt;=(EOMONTH('Rent Roll'!$E35,('Rent Roll'!$F35*12)-1)+1)),0,
IF(DK$6&gt;='Rent Roll'!$E35,'Rent Roll'!$D35*((1+'Rent Roll'!$G35)^DATEDIF('Rent Roll'!$E35,DK$6,"Y")),0)),"-")</f>
        <v>-</v>
      </c>
      <c r="DL55" s="322" t="str">
        <f>IFERROR(
IF((DL$6&gt;=(EOMONTH('Rent Roll'!$E35,('Rent Roll'!$F35*12)-1)+1)),0,
IF(DL$6&gt;='Rent Roll'!$E35,'Rent Roll'!$D35*((1+'Rent Roll'!$G35)^DATEDIF('Rent Roll'!$E35,DL$6,"Y")),0)),"-")</f>
        <v>-</v>
      </c>
      <c r="DM55" s="322" t="str">
        <f>IFERROR(
IF((DM$6&gt;=(EOMONTH('Rent Roll'!$E35,('Rent Roll'!$F35*12)-1)+1)),0,
IF(DM$6&gt;='Rent Roll'!$E35,'Rent Roll'!$D35*((1+'Rent Roll'!$G35)^DATEDIF('Rent Roll'!$E35,DM$6,"Y")),0)),"-")</f>
        <v>-</v>
      </c>
      <c r="DN55" s="322" t="str">
        <f>IFERROR(
IF((DN$6&gt;=(EOMONTH('Rent Roll'!$E35,('Rent Roll'!$F35*12)-1)+1)),0,
IF(DN$6&gt;='Rent Roll'!$E35,'Rent Roll'!$D35*((1+'Rent Roll'!$G35)^DATEDIF('Rent Roll'!$E35,DN$6,"Y")),0)),"-")</f>
        <v>-</v>
      </c>
      <c r="DO55" s="322" t="str">
        <f>IFERROR(
IF((DO$6&gt;=(EOMONTH('Rent Roll'!$E35,('Rent Roll'!$F35*12)-1)+1)),0,
IF(DO$6&gt;='Rent Roll'!$E35,'Rent Roll'!$D35*((1+'Rent Roll'!$G35)^DATEDIF('Rent Roll'!$E35,DO$6,"Y")),0)),"-")</f>
        <v>-</v>
      </c>
      <c r="DP55" s="322" t="str">
        <f>IFERROR(
IF((DP$6&gt;=(EOMONTH('Rent Roll'!$E35,('Rent Roll'!$F35*12)-1)+1)),0,
IF(DP$6&gt;='Rent Roll'!$E35,'Rent Roll'!$D35*((1+'Rent Roll'!$G35)^DATEDIF('Rent Roll'!$E35,DP$6,"Y")),0)),"-")</f>
        <v>-</v>
      </c>
      <c r="DQ55" s="322" t="str">
        <f>IFERROR(
IF((DQ$6&gt;=(EOMONTH('Rent Roll'!$E35,('Rent Roll'!$F35*12)-1)+1)),0,
IF(DQ$6&gt;='Rent Roll'!$E35,'Rent Roll'!$D35*((1+'Rent Roll'!$G35)^DATEDIF('Rent Roll'!$E35,DQ$6,"Y")),0)),"-")</f>
        <v>-</v>
      </c>
      <c r="DR55" s="322" t="str">
        <f>IFERROR(
IF((DR$6&gt;=(EOMONTH('Rent Roll'!$E35,('Rent Roll'!$F35*12)-1)+1)),0,
IF(DR$6&gt;='Rent Roll'!$E35,'Rent Roll'!$D35*((1+'Rent Roll'!$G35)^DATEDIF('Rent Roll'!$E35,DR$6,"Y")),0)),"-")</f>
        <v>-</v>
      </c>
      <c r="DS55" s="322" t="str">
        <f>IFERROR(
IF((DS$6&gt;=(EOMONTH('Rent Roll'!$E35,('Rent Roll'!$F35*12)-1)+1)),0,
IF(DS$6&gt;='Rent Roll'!$E35,'Rent Roll'!$D35*((1+'Rent Roll'!$G35)^DATEDIF('Rent Roll'!$E35,DS$6,"Y")),0)),"-")</f>
        <v>-</v>
      </c>
      <c r="DT55" s="322" t="str">
        <f>IFERROR(
IF((DT$6&gt;=(EOMONTH('Rent Roll'!$E35,('Rent Roll'!$F35*12)-1)+1)),0,
IF(DT$6&gt;='Rent Roll'!$E35,'Rent Roll'!$D35*((1+'Rent Roll'!$G35)^DATEDIF('Rent Roll'!$E35,DT$6,"Y")),0)),"-")</f>
        <v>-</v>
      </c>
      <c r="DU55" s="322" t="str">
        <f>IFERROR(
IF((DU$6&gt;=(EOMONTH('Rent Roll'!$E35,('Rent Roll'!$F35*12)-1)+1)),0,
IF(DU$6&gt;='Rent Roll'!$E35,'Rent Roll'!$D35*((1+'Rent Roll'!$G35)^DATEDIF('Rent Roll'!$E35,DU$6,"Y")),0)),"-")</f>
        <v>-</v>
      </c>
      <c r="DV55" s="322" t="str">
        <f>IFERROR(
IF((DV$6&gt;=(EOMONTH('Rent Roll'!$E35,('Rent Roll'!$F35*12)-1)+1)),0,
IF(DV$6&gt;='Rent Roll'!$E35,'Rent Roll'!$D35*((1+'Rent Roll'!$G35)^DATEDIF('Rent Roll'!$E35,DV$6,"Y")),0)),"-")</f>
        <v>-</v>
      </c>
      <c r="DW55" s="322" t="str">
        <f>IFERROR(
IF((DW$6&gt;=(EOMONTH('Rent Roll'!$E35,('Rent Roll'!$F35*12)-1)+1)),0,
IF(DW$6&gt;='Rent Roll'!$E35,'Rent Roll'!$D35*((1+'Rent Roll'!$G35)^DATEDIF('Rent Roll'!$E35,DW$6,"Y")),0)),"-")</f>
        <v>-</v>
      </c>
      <c r="DX55" s="322" t="str">
        <f>IFERROR(
IF((DX$6&gt;=(EOMONTH('Rent Roll'!$E35,('Rent Roll'!$F35*12)-1)+1)),0,
IF(DX$6&gt;='Rent Roll'!$E35,'Rent Roll'!$D35*((1+'Rent Roll'!$G35)^DATEDIF('Rent Roll'!$E35,DX$6,"Y")),0)),"-")</f>
        <v>-</v>
      </c>
      <c r="DY55" s="322" t="str">
        <f>IFERROR(
IF((DY$6&gt;=(EOMONTH('Rent Roll'!$E35,('Rent Roll'!$F35*12)-1)+1)),0,
IF(DY$6&gt;='Rent Roll'!$E35,'Rent Roll'!$D35*((1+'Rent Roll'!$G35)^DATEDIF('Rent Roll'!$E35,DY$6,"Y")),0)),"-")</f>
        <v>-</v>
      </c>
      <c r="DZ55" s="322" t="str">
        <f>IFERROR(
IF((DZ$6&gt;=(EOMONTH('Rent Roll'!$E35,('Rent Roll'!$F35*12)-1)+1)),0,
IF(DZ$6&gt;='Rent Roll'!$E35,'Rent Roll'!$D35*((1+'Rent Roll'!$G35)^DATEDIF('Rent Roll'!$E35,DZ$6,"Y")),0)),"-")</f>
        <v>-</v>
      </c>
      <c r="EA55" s="322" t="str">
        <f>IFERROR(
IF((EA$6&gt;=(EOMONTH('Rent Roll'!$E35,('Rent Roll'!$F35*12)-1)+1)),0,
IF(EA$6&gt;='Rent Roll'!$E35,'Rent Roll'!$D35*((1+'Rent Roll'!$G35)^DATEDIF('Rent Roll'!$E35,EA$6,"Y")),0)),"-")</f>
        <v>-</v>
      </c>
      <c r="EB55" s="322" t="str">
        <f>IFERROR(
IF((EB$6&gt;=(EOMONTH('Rent Roll'!$E35,('Rent Roll'!$F35*12)-1)+1)),0,
IF(EB$6&gt;='Rent Roll'!$E35,'Rent Roll'!$D35*((1+'Rent Roll'!$G35)^DATEDIF('Rent Roll'!$E35,EB$6,"Y")),0)),"-")</f>
        <v>-</v>
      </c>
      <c r="EC55" s="322" t="str">
        <f>IFERROR(
IF((EC$6&gt;=(EOMONTH('Rent Roll'!$E35,('Rent Roll'!$F35*12)-1)+1)),0,
IF(EC$6&gt;='Rent Roll'!$E35,'Rent Roll'!$D35*((1+'Rent Roll'!$G35)^DATEDIF('Rent Roll'!$E35,EC$6,"Y")),0)),"-")</f>
        <v>-</v>
      </c>
      <c r="ED55" s="322" t="str">
        <f>IFERROR(
IF((ED$6&gt;=(EOMONTH('Rent Roll'!$E35,('Rent Roll'!$F35*12)-1)+1)),0,
IF(ED$6&gt;='Rent Roll'!$E35,'Rent Roll'!$D35*((1+'Rent Roll'!$G35)^DATEDIF('Rent Roll'!$E35,ED$6,"Y")),0)),"-")</f>
        <v>-</v>
      </c>
      <c r="EE55" s="322" t="str">
        <f>IFERROR(
IF((EE$6&gt;=(EOMONTH('Rent Roll'!$E35,('Rent Roll'!$F35*12)-1)+1)),0,
IF(EE$6&gt;='Rent Roll'!$E35,'Rent Roll'!$D35*((1+'Rent Roll'!$G35)^DATEDIF('Rent Roll'!$E35,EE$6,"Y")),0)),"-")</f>
        <v>-</v>
      </c>
      <c r="EF55" s="322" t="str">
        <f>IFERROR(
IF((EF$6&gt;=(EOMONTH('Rent Roll'!$E35,('Rent Roll'!$F35*12)-1)+1)),0,
IF(EF$6&gt;='Rent Roll'!$E35,'Rent Roll'!$D35*((1+'Rent Roll'!$G35)^DATEDIF('Rent Roll'!$E35,EF$6,"Y")),0)),"-")</f>
        <v>-</v>
      </c>
      <c r="EG55" s="323" t="str">
        <f>IFERROR(
IF((EG$6&gt;=(EOMONTH('Rent Roll'!$E35,('Rent Roll'!$F35*12)-1)+1)),0,
IF(EG$6&gt;='Rent Roll'!$E35,'Rent Roll'!$D35*((1+'Rent Roll'!$G35)^DATEDIF('Rent Roll'!$E35,EG$6,"Y")),0)),"-")</f>
        <v>-</v>
      </c>
      <c r="EH55" s="277" t="s">
        <v>106</v>
      </c>
    </row>
    <row r="56" spans="2:138" x14ac:dyDescent="0.2">
      <c r="B56" s="743"/>
      <c r="C56" s="744"/>
      <c r="D56" s="737" t="str">
        <f>IF('Rent Roll'!C36&lt;&gt;"",'Rent Roll | Residential'!N36,"-")</f>
        <v>-</v>
      </c>
      <c r="E56" s="224">
        <f t="shared" si="42"/>
        <v>0</v>
      </c>
      <c r="F56" s="322">
        <f>'Rent Roll'!D36</f>
        <v>0</v>
      </c>
      <c r="G56" s="322" t="str">
        <f>IFERROR(
IF((G$6&gt;=(EOMONTH('Rent Roll'!$E36,('Rent Roll'!$F36*12)-1)+1)),0,
IF(G$6&gt;='Rent Roll'!$E36,'Rent Roll'!$D36*((1+'Rent Roll'!$G36)^DATEDIF('Rent Roll'!$E36,G$6,"Y")),0)),"-")</f>
        <v>-</v>
      </c>
      <c r="H56" s="322" t="str">
        <f>IFERROR(
IF((H$6&gt;=(EOMONTH('Rent Roll'!$E36,('Rent Roll'!$F36*12)-1)+1)),0,
IF(H$6&gt;='Rent Roll'!$E36,'Rent Roll'!$D36*((1+'Rent Roll'!$G36)^DATEDIF('Rent Roll'!$E36,H$6,"Y")),0)),"-")</f>
        <v>-</v>
      </c>
      <c r="I56" s="322" t="str">
        <f>IFERROR(
IF((I$6&gt;=(EOMONTH('Rent Roll'!$E36,('Rent Roll'!$F36*12)-1)+1)),0,
IF(I$6&gt;='Rent Roll'!$E36,'Rent Roll'!$D36*((1+'Rent Roll'!$G36)^DATEDIF('Rent Roll'!$E36,I$6,"Y")),0)),"-")</f>
        <v>-</v>
      </c>
      <c r="J56" s="322" t="str">
        <f>IFERROR(
IF((J$6&gt;=(EOMONTH('Rent Roll'!$E36,('Rent Roll'!$F36*12)-1)+1)),0,
IF(J$6&gt;='Rent Roll'!$E36,'Rent Roll'!$D36*((1+'Rent Roll'!$G36)^DATEDIF('Rent Roll'!$E36,J$6,"Y")),0)),"-")</f>
        <v>-</v>
      </c>
      <c r="K56" s="322" t="str">
        <f>IFERROR(
IF((K$6&gt;=(EOMONTH('Rent Roll'!$E36,('Rent Roll'!$F36*12)-1)+1)),0,
IF(K$6&gt;='Rent Roll'!$E36,'Rent Roll'!$D36*((1+'Rent Roll'!$G36)^DATEDIF('Rent Roll'!$E36,K$6,"Y")),0)),"-")</f>
        <v>-</v>
      </c>
      <c r="L56" s="322" t="str">
        <f>IFERROR(
IF((L$6&gt;=(EOMONTH('Rent Roll'!$E36,('Rent Roll'!$F36*12)-1)+1)),0,
IF(L$6&gt;='Rent Roll'!$E36,'Rent Roll'!$D36*((1+'Rent Roll'!$G36)^DATEDIF('Rent Roll'!$E36,L$6,"Y")),0)),"-")</f>
        <v>-</v>
      </c>
      <c r="M56" s="322" t="str">
        <f>IFERROR(
IF((M$6&gt;=(EOMONTH('Rent Roll'!$E36,('Rent Roll'!$F36*12)-1)+1)),0,
IF(M$6&gt;='Rent Roll'!$E36,'Rent Roll'!$D36*((1+'Rent Roll'!$G36)^DATEDIF('Rent Roll'!$E36,M$6,"Y")),0)),"-")</f>
        <v>-</v>
      </c>
      <c r="N56" s="322" t="str">
        <f>IFERROR(
IF((N$6&gt;=(EOMONTH('Rent Roll'!$E36,('Rent Roll'!$F36*12)-1)+1)),0,
IF(N$6&gt;='Rent Roll'!$E36,'Rent Roll'!$D36*((1+'Rent Roll'!$G36)^DATEDIF('Rent Roll'!$E36,N$6,"Y")),0)),"-")</f>
        <v>-</v>
      </c>
      <c r="O56" s="322" t="str">
        <f>IFERROR(
IF((O$6&gt;=(EOMONTH('Rent Roll'!$E36,('Rent Roll'!$F36*12)-1)+1)),0,
IF(O$6&gt;='Rent Roll'!$E36,'Rent Roll'!$D36*((1+'Rent Roll'!$G36)^DATEDIF('Rent Roll'!$E36,O$6,"Y")),0)),"-")</f>
        <v>-</v>
      </c>
      <c r="P56" s="322" t="str">
        <f>IFERROR(
IF((P$6&gt;=(EOMONTH('Rent Roll'!$E36,('Rent Roll'!$F36*12)-1)+1)),0,
IF(P$6&gt;='Rent Roll'!$E36,'Rent Roll'!$D36*((1+'Rent Roll'!$G36)^DATEDIF('Rent Roll'!$E36,P$6,"Y")),0)),"-")</f>
        <v>-</v>
      </c>
      <c r="Q56" s="322" t="str">
        <f>IFERROR(
IF((Q$6&gt;=(EOMONTH('Rent Roll'!$E36,('Rent Roll'!$F36*12)-1)+1)),0,
IF(Q$6&gt;='Rent Roll'!$E36,'Rent Roll'!$D36*((1+'Rent Roll'!$G36)^DATEDIF('Rent Roll'!$E36,Q$6,"Y")),0)),"-")</f>
        <v>-</v>
      </c>
      <c r="R56" s="322" t="str">
        <f>IFERROR(
IF((R$6&gt;=(EOMONTH('Rent Roll'!$E36,('Rent Roll'!$F36*12)-1)+1)),0,
IF(R$6&gt;='Rent Roll'!$E36,'Rent Roll'!$D36*((1+'Rent Roll'!$G36)^DATEDIF('Rent Roll'!$E36,R$6,"Y")),0)),"-")</f>
        <v>-</v>
      </c>
      <c r="S56" s="322" t="str">
        <f>IFERROR(
IF((S$6&gt;=(EOMONTH('Rent Roll'!$E36,('Rent Roll'!$F36*12)-1)+1)),0,
IF(S$6&gt;='Rent Roll'!$E36,'Rent Roll'!$D36*((1+'Rent Roll'!$G36)^DATEDIF('Rent Roll'!$E36,S$6,"Y")),0)),"-")</f>
        <v>-</v>
      </c>
      <c r="T56" s="322" t="str">
        <f>IFERROR(
IF((T$6&gt;=(EOMONTH('Rent Roll'!$E36,('Rent Roll'!$F36*12)-1)+1)),0,
IF(T$6&gt;='Rent Roll'!$E36,'Rent Roll'!$D36*((1+'Rent Roll'!$G36)^DATEDIF('Rent Roll'!$E36,T$6,"Y")),0)),"-")</f>
        <v>-</v>
      </c>
      <c r="U56" s="322" t="str">
        <f>IFERROR(
IF((U$6&gt;=(EOMONTH('Rent Roll'!$E36,('Rent Roll'!$F36*12)-1)+1)),0,
IF(U$6&gt;='Rent Roll'!$E36,'Rent Roll'!$D36*((1+'Rent Roll'!$G36)^DATEDIF('Rent Roll'!$E36,U$6,"Y")),0)),"-")</f>
        <v>-</v>
      </c>
      <c r="V56" s="322" t="str">
        <f>IFERROR(
IF((V$6&gt;=(EOMONTH('Rent Roll'!$E36,('Rent Roll'!$F36*12)-1)+1)),0,
IF(V$6&gt;='Rent Roll'!$E36,'Rent Roll'!$D36*((1+'Rent Roll'!$G36)^DATEDIF('Rent Roll'!$E36,V$6,"Y")),0)),"-")</f>
        <v>-</v>
      </c>
      <c r="W56" s="322" t="str">
        <f>IFERROR(
IF((W$6&gt;=(EOMONTH('Rent Roll'!$E36,('Rent Roll'!$F36*12)-1)+1)),0,
IF(W$6&gt;='Rent Roll'!$E36,'Rent Roll'!$D36*((1+'Rent Roll'!$G36)^DATEDIF('Rent Roll'!$E36,W$6,"Y")),0)),"-")</f>
        <v>-</v>
      </c>
      <c r="X56" s="322" t="str">
        <f>IFERROR(
IF((X$6&gt;=(EOMONTH('Rent Roll'!$E36,('Rent Roll'!$F36*12)-1)+1)),0,
IF(X$6&gt;='Rent Roll'!$E36,'Rent Roll'!$D36*((1+'Rent Roll'!$G36)^DATEDIF('Rent Roll'!$E36,X$6,"Y")),0)),"-")</f>
        <v>-</v>
      </c>
      <c r="Y56" s="322" t="str">
        <f>IFERROR(
IF((Y$6&gt;=(EOMONTH('Rent Roll'!$E36,('Rent Roll'!$F36*12)-1)+1)),0,
IF(Y$6&gt;='Rent Roll'!$E36,'Rent Roll'!$D36*((1+'Rent Roll'!$G36)^DATEDIF('Rent Roll'!$E36,Y$6,"Y")),0)),"-")</f>
        <v>-</v>
      </c>
      <c r="Z56" s="322" t="str">
        <f>IFERROR(
IF((Z$6&gt;=(EOMONTH('Rent Roll'!$E36,('Rent Roll'!$F36*12)-1)+1)),0,
IF(Z$6&gt;='Rent Roll'!$E36,'Rent Roll'!$D36*((1+'Rent Roll'!$G36)^DATEDIF('Rent Roll'!$E36,Z$6,"Y")),0)),"-")</f>
        <v>-</v>
      </c>
      <c r="AA56" s="322" t="str">
        <f>IFERROR(
IF((AA$6&gt;=(EOMONTH('Rent Roll'!$E36,('Rent Roll'!$F36*12)-1)+1)),0,
IF(AA$6&gt;='Rent Roll'!$E36,'Rent Roll'!$D36*((1+'Rent Roll'!$G36)^DATEDIF('Rent Roll'!$E36,AA$6,"Y")),0)),"-")</f>
        <v>-</v>
      </c>
      <c r="AB56" s="322" t="str">
        <f>IFERROR(
IF((AB$6&gt;=(EOMONTH('Rent Roll'!$E36,('Rent Roll'!$F36*12)-1)+1)),0,
IF(AB$6&gt;='Rent Roll'!$E36,'Rent Roll'!$D36*((1+'Rent Roll'!$G36)^DATEDIF('Rent Roll'!$E36,AB$6,"Y")),0)),"-")</f>
        <v>-</v>
      </c>
      <c r="AC56" s="322" t="str">
        <f>IFERROR(
IF((AC$6&gt;=(EOMONTH('Rent Roll'!$E36,('Rent Roll'!$F36*12)-1)+1)),0,
IF(AC$6&gt;='Rent Roll'!$E36,'Rent Roll'!$D36*((1+'Rent Roll'!$G36)^DATEDIF('Rent Roll'!$E36,AC$6,"Y")),0)),"-")</f>
        <v>-</v>
      </c>
      <c r="AD56" s="322" t="str">
        <f>IFERROR(
IF((AD$6&gt;=(EOMONTH('Rent Roll'!$E36,('Rent Roll'!$F36*12)-1)+1)),0,
IF(AD$6&gt;='Rent Roll'!$E36,'Rent Roll'!$D36*((1+'Rent Roll'!$G36)^DATEDIF('Rent Roll'!$E36,AD$6,"Y")),0)),"-")</f>
        <v>-</v>
      </c>
      <c r="AE56" s="322" t="str">
        <f>IFERROR(
IF((AE$6&gt;=(EOMONTH('Rent Roll'!$E36,('Rent Roll'!$F36*12)-1)+1)),0,
IF(AE$6&gt;='Rent Roll'!$E36,'Rent Roll'!$D36*((1+'Rent Roll'!$G36)^DATEDIF('Rent Roll'!$E36,AE$6,"Y")),0)),"-")</f>
        <v>-</v>
      </c>
      <c r="AF56" s="322" t="str">
        <f>IFERROR(
IF((AF$6&gt;=(EOMONTH('Rent Roll'!$E36,('Rent Roll'!$F36*12)-1)+1)),0,
IF(AF$6&gt;='Rent Roll'!$E36,'Rent Roll'!$D36*((1+'Rent Roll'!$G36)^DATEDIF('Rent Roll'!$E36,AF$6,"Y")),0)),"-")</f>
        <v>-</v>
      </c>
      <c r="AG56" s="322" t="str">
        <f>IFERROR(
IF((AG$6&gt;=(EOMONTH('Rent Roll'!$E36,('Rent Roll'!$F36*12)-1)+1)),0,
IF(AG$6&gt;='Rent Roll'!$E36,'Rent Roll'!$D36*((1+'Rent Roll'!$G36)^DATEDIF('Rent Roll'!$E36,AG$6,"Y")),0)),"-")</f>
        <v>-</v>
      </c>
      <c r="AH56" s="322" t="str">
        <f>IFERROR(
IF((AH$6&gt;=(EOMONTH('Rent Roll'!$E36,('Rent Roll'!$F36*12)-1)+1)),0,
IF(AH$6&gt;='Rent Roll'!$E36,'Rent Roll'!$D36*((1+'Rent Roll'!$G36)^DATEDIF('Rent Roll'!$E36,AH$6,"Y")),0)),"-")</f>
        <v>-</v>
      </c>
      <c r="AI56" s="322" t="str">
        <f>IFERROR(
IF((AI$6&gt;=(EOMONTH('Rent Roll'!$E36,('Rent Roll'!$F36*12)-1)+1)),0,
IF(AI$6&gt;='Rent Roll'!$E36,'Rent Roll'!$D36*((1+'Rent Roll'!$G36)^DATEDIF('Rent Roll'!$E36,AI$6,"Y")),0)),"-")</f>
        <v>-</v>
      </c>
      <c r="AJ56" s="322" t="str">
        <f>IFERROR(
IF((AJ$6&gt;=(EOMONTH('Rent Roll'!$E36,('Rent Roll'!$F36*12)-1)+1)),0,
IF(AJ$6&gt;='Rent Roll'!$E36,'Rent Roll'!$D36*((1+'Rent Roll'!$G36)^DATEDIF('Rent Roll'!$E36,AJ$6,"Y")),0)),"-")</f>
        <v>-</v>
      </c>
      <c r="AK56" s="322" t="str">
        <f>IFERROR(
IF((AK$6&gt;=(EOMONTH('Rent Roll'!$E36,('Rent Roll'!$F36*12)-1)+1)),0,
IF(AK$6&gt;='Rent Roll'!$E36,'Rent Roll'!$D36*((1+'Rent Roll'!$G36)^DATEDIF('Rent Roll'!$E36,AK$6,"Y")),0)),"-")</f>
        <v>-</v>
      </c>
      <c r="AL56" s="322" t="str">
        <f>IFERROR(
IF((AL$6&gt;=(EOMONTH('Rent Roll'!$E36,('Rent Roll'!$F36*12)-1)+1)),0,
IF(AL$6&gt;='Rent Roll'!$E36,'Rent Roll'!$D36*((1+'Rent Roll'!$G36)^DATEDIF('Rent Roll'!$E36,AL$6,"Y")),0)),"-")</f>
        <v>-</v>
      </c>
      <c r="AM56" s="322" t="str">
        <f>IFERROR(
IF((AM$6&gt;=(EOMONTH('Rent Roll'!$E36,('Rent Roll'!$F36*12)-1)+1)),0,
IF(AM$6&gt;='Rent Roll'!$E36,'Rent Roll'!$D36*((1+'Rent Roll'!$G36)^DATEDIF('Rent Roll'!$E36,AM$6,"Y")),0)),"-")</f>
        <v>-</v>
      </c>
      <c r="AN56" s="322" t="str">
        <f>IFERROR(
IF((AN$6&gt;=(EOMONTH('Rent Roll'!$E36,('Rent Roll'!$F36*12)-1)+1)),0,
IF(AN$6&gt;='Rent Roll'!$E36,'Rent Roll'!$D36*((1+'Rent Roll'!$G36)^DATEDIF('Rent Roll'!$E36,AN$6,"Y")),0)),"-")</f>
        <v>-</v>
      </c>
      <c r="AO56" s="322" t="str">
        <f>IFERROR(
IF((AO$6&gt;=(EOMONTH('Rent Roll'!$E36,('Rent Roll'!$F36*12)-1)+1)),0,
IF(AO$6&gt;='Rent Roll'!$E36,'Rent Roll'!$D36*((1+'Rent Roll'!$G36)^DATEDIF('Rent Roll'!$E36,AO$6,"Y")),0)),"-")</f>
        <v>-</v>
      </c>
      <c r="AP56" s="322" t="str">
        <f>IFERROR(
IF((AP$6&gt;=(EOMONTH('Rent Roll'!$E36,('Rent Roll'!$F36*12)-1)+1)),0,
IF(AP$6&gt;='Rent Roll'!$E36,'Rent Roll'!$D36*((1+'Rent Roll'!$G36)^DATEDIF('Rent Roll'!$E36,AP$6,"Y")),0)),"-")</f>
        <v>-</v>
      </c>
      <c r="AQ56" s="322" t="str">
        <f>IFERROR(
IF((AQ$6&gt;=(EOMONTH('Rent Roll'!$E36,('Rent Roll'!$F36*12)-1)+1)),0,
IF(AQ$6&gt;='Rent Roll'!$E36,'Rent Roll'!$D36*((1+'Rent Roll'!$G36)^DATEDIF('Rent Roll'!$E36,AQ$6,"Y")),0)),"-")</f>
        <v>-</v>
      </c>
      <c r="AR56" s="322" t="str">
        <f>IFERROR(
IF((AR$6&gt;=(EOMONTH('Rent Roll'!$E36,('Rent Roll'!$F36*12)-1)+1)),0,
IF(AR$6&gt;='Rent Roll'!$E36,'Rent Roll'!$D36*((1+'Rent Roll'!$G36)^DATEDIF('Rent Roll'!$E36,AR$6,"Y")),0)),"-")</f>
        <v>-</v>
      </c>
      <c r="AS56" s="322" t="str">
        <f>IFERROR(
IF((AS$6&gt;=(EOMONTH('Rent Roll'!$E36,('Rent Roll'!$F36*12)-1)+1)),0,
IF(AS$6&gt;='Rent Roll'!$E36,'Rent Roll'!$D36*((1+'Rent Roll'!$G36)^DATEDIF('Rent Roll'!$E36,AS$6,"Y")),0)),"-")</f>
        <v>-</v>
      </c>
      <c r="AT56" s="322" t="str">
        <f>IFERROR(
IF((AT$6&gt;=(EOMONTH('Rent Roll'!$E36,('Rent Roll'!$F36*12)-1)+1)),0,
IF(AT$6&gt;='Rent Roll'!$E36,'Rent Roll'!$D36*((1+'Rent Roll'!$G36)^DATEDIF('Rent Roll'!$E36,AT$6,"Y")),0)),"-")</f>
        <v>-</v>
      </c>
      <c r="AU56" s="322" t="str">
        <f>IFERROR(
IF((AU$6&gt;=(EOMONTH('Rent Roll'!$E36,('Rent Roll'!$F36*12)-1)+1)),0,
IF(AU$6&gt;='Rent Roll'!$E36,'Rent Roll'!$D36*((1+'Rent Roll'!$G36)^DATEDIF('Rent Roll'!$E36,AU$6,"Y")),0)),"-")</f>
        <v>-</v>
      </c>
      <c r="AV56" s="322" t="str">
        <f>IFERROR(
IF((AV$6&gt;=(EOMONTH('Rent Roll'!$E36,('Rent Roll'!$F36*12)-1)+1)),0,
IF(AV$6&gt;='Rent Roll'!$E36,'Rent Roll'!$D36*((1+'Rent Roll'!$G36)^DATEDIF('Rent Roll'!$E36,AV$6,"Y")),0)),"-")</f>
        <v>-</v>
      </c>
      <c r="AW56" s="322" t="str">
        <f>IFERROR(
IF((AW$6&gt;=(EOMONTH('Rent Roll'!$E36,('Rent Roll'!$F36*12)-1)+1)),0,
IF(AW$6&gt;='Rent Roll'!$E36,'Rent Roll'!$D36*((1+'Rent Roll'!$G36)^DATEDIF('Rent Roll'!$E36,AW$6,"Y")),0)),"-")</f>
        <v>-</v>
      </c>
      <c r="AX56" s="322" t="str">
        <f>IFERROR(
IF((AX$6&gt;=(EOMONTH('Rent Roll'!$E36,('Rent Roll'!$F36*12)-1)+1)),0,
IF(AX$6&gt;='Rent Roll'!$E36,'Rent Roll'!$D36*((1+'Rent Roll'!$G36)^DATEDIF('Rent Roll'!$E36,AX$6,"Y")),0)),"-")</f>
        <v>-</v>
      </c>
      <c r="AY56" s="322" t="str">
        <f>IFERROR(
IF((AY$6&gt;=(EOMONTH('Rent Roll'!$E36,('Rent Roll'!$F36*12)-1)+1)),0,
IF(AY$6&gt;='Rent Roll'!$E36,'Rent Roll'!$D36*((1+'Rent Roll'!$G36)^DATEDIF('Rent Roll'!$E36,AY$6,"Y")),0)),"-")</f>
        <v>-</v>
      </c>
      <c r="AZ56" s="322" t="str">
        <f>IFERROR(
IF((AZ$6&gt;=(EOMONTH('Rent Roll'!$E36,('Rent Roll'!$F36*12)-1)+1)),0,
IF(AZ$6&gt;='Rent Roll'!$E36,'Rent Roll'!$D36*((1+'Rent Roll'!$G36)^DATEDIF('Rent Roll'!$E36,AZ$6,"Y")),0)),"-")</f>
        <v>-</v>
      </c>
      <c r="BA56" s="322" t="str">
        <f>IFERROR(
IF((BA$6&gt;=(EOMONTH('Rent Roll'!$E36,('Rent Roll'!$F36*12)-1)+1)),0,
IF(BA$6&gt;='Rent Roll'!$E36,'Rent Roll'!$D36*((1+'Rent Roll'!$G36)^DATEDIF('Rent Roll'!$E36,BA$6,"Y")),0)),"-")</f>
        <v>-</v>
      </c>
      <c r="BB56" s="322" t="str">
        <f>IFERROR(
IF((BB$6&gt;=(EOMONTH('Rent Roll'!$E36,('Rent Roll'!$F36*12)-1)+1)),0,
IF(BB$6&gt;='Rent Roll'!$E36,'Rent Roll'!$D36*((1+'Rent Roll'!$G36)^DATEDIF('Rent Roll'!$E36,BB$6,"Y")),0)),"-")</f>
        <v>-</v>
      </c>
      <c r="BC56" s="322" t="str">
        <f>IFERROR(
IF((BC$6&gt;=(EOMONTH('Rent Roll'!$E36,('Rent Roll'!$F36*12)-1)+1)),0,
IF(BC$6&gt;='Rent Roll'!$E36,'Rent Roll'!$D36*((1+'Rent Roll'!$G36)^DATEDIF('Rent Roll'!$E36,BC$6,"Y")),0)),"-")</f>
        <v>-</v>
      </c>
      <c r="BD56" s="322" t="str">
        <f>IFERROR(
IF((BD$6&gt;=(EOMONTH('Rent Roll'!$E36,('Rent Roll'!$F36*12)-1)+1)),0,
IF(BD$6&gt;='Rent Roll'!$E36,'Rent Roll'!$D36*((1+'Rent Roll'!$G36)^DATEDIF('Rent Roll'!$E36,BD$6,"Y")),0)),"-")</f>
        <v>-</v>
      </c>
      <c r="BE56" s="322" t="str">
        <f>IFERROR(
IF((BE$6&gt;=(EOMONTH('Rent Roll'!$E36,('Rent Roll'!$F36*12)-1)+1)),0,
IF(BE$6&gt;='Rent Roll'!$E36,'Rent Roll'!$D36*((1+'Rent Roll'!$G36)^DATEDIF('Rent Roll'!$E36,BE$6,"Y")),0)),"-")</f>
        <v>-</v>
      </c>
      <c r="BF56" s="322" t="str">
        <f>IFERROR(
IF((BF$6&gt;=(EOMONTH('Rent Roll'!$E36,('Rent Roll'!$F36*12)-1)+1)),0,
IF(BF$6&gt;='Rent Roll'!$E36,'Rent Roll'!$D36*((1+'Rent Roll'!$G36)^DATEDIF('Rent Roll'!$E36,BF$6,"Y")),0)),"-")</f>
        <v>-</v>
      </c>
      <c r="BG56" s="322" t="str">
        <f>IFERROR(
IF((BG$6&gt;=(EOMONTH('Rent Roll'!$E36,('Rent Roll'!$F36*12)-1)+1)),0,
IF(BG$6&gt;='Rent Roll'!$E36,'Rent Roll'!$D36*((1+'Rent Roll'!$G36)^DATEDIF('Rent Roll'!$E36,BG$6,"Y")),0)),"-")</f>
        <v>-</v>
      </c>
      <c r="BH56" s="322" t="str">
        <f>IFERROR(
IF((BH$6&gt;=(EOMONTH('Rent Roll'!$E36,('Rent Roll'!$F36*12)-1)+1)),0,
IF(BH$6&gt;='Rent Roll'!$E36,'Rent Roll'!$D36*((1+'Rent Roll'!$G36)^DATEDIF('Rent Roll'!$E36,BH$6,"Y")),0)),"-")</f>
        <v>-</v>
      </c>
      <c r="BI56" s="322" t="str">
        <f>IFERROR(
IF((BI$6&gt;=(EOMONTH('Rent Roll'!$E36,('Rent Roll'!$F36*12)-1)+1)),0,
IF(BI$6&gt;='Rent Roll'!$E36,'Rent Roll'!$D36*((1+'Rent Roll'!$G36)^DATEDIF('Rent Roll'!$E36,BI$6,"Y")),0)),"-")</f>
        <v>-</v>
      </c>
      <c r="BJ56" s="322" t="str">
        <f>IFERROR(
IF((BJ$6&gt;=(EOMONTH('Rent Roll'!$E36,('Rent Roll'!$F36*12)-1)+1)),0,
IF(BJ$6&gt;='Rent Roll'!$E36,'Rent Roll'!$D36*((1+'Rent Roll'!$G36)^DATEDIF('Rent Roll'!$E36,BJ$6,"Y")),0)),"-")</f>
        <v>-</v>
      </c>
      <c r="BK56" s="322" t="str">
        <f>IFERROR(
IF((BK$6&gt;=(EOMONTH('Rent Roll'!$E36,('Rent Roll'!$F36*12)-1)+1)),0,
IF(BK$6&gt;='Rent Roll'!$E36,'Rent Roll'!$D36*((1+'Rent Roll'!$G36)^DATEDIF('Rent Roll'!$E36,BK$6,"Y")),0)),"-")</f>
        <v>-</v>
      </c>
      <c r="BL56" s="322" t="str">
        <f>IFERROR(
IF((BL$6&gt;=(EOMONTH('Rent Roll'!$E36,('Rent Roll'!$F36*12)-1)+1)),0,
IF(BL$6&gt;='Rent Roll'!$E36,'Rent Roll'!$D36*((1+'Rent Roll'!$G36)^DATEDIF('Rent Roll'!$E36,BL$6,"Y")),0)),"-")</f>
        <v>-</v>
      </c>
      <c r="BM56" s="322" t="str">
        <f>IFERROR(
IF((BM$6&gt;=(EOMONTH('Rent Roll'!$E36,('Rent Roll'!$F36*12)-1)+1)),0,
IF(BM$6&gt;='Rent Roll'!$E36,'Rent Roll'!$D36*((1+'Rent Roll'!$G36)^DATEDIF('Rent Roll'!$E36,BM$6,"Y")),0)),"-")</f>
        <v>-</v>
      </c>
      <c r="BN56" s="322" t="str">
        <f>IFERROR(
IF((BN$6&gt;=(EOMONTH('Rent Roll'!$E36,('Rent Roll'!$F36*12)-1)+1)),0,
IF(BN$6&gt;='Rent Roll'!$E36,'Rent Roll'!$D36*((1+'Rent Roll'!$G36)^DATEDIF('Rent Roll'!$E36,BN$6,"Y")),0)),"-")</f>
        <v>-</v>
      </c>
      <c r="BO56" s="322" t="str">
        <f>IFERROR(
IF((BO$6&gt;=(EOMONTH('Rent Roll'!$E36,('Rent Roll'!$F36*12)-1)+1)),0,
IF(BO$6&gt;='Rent Roll'!$E36,'Rent Roll'!$D36*((1+'Rent Roll'!$G36)^DATEDIF('Rent Roll'!$E36,BO$6,"Y")),0)),"-")</f>
        <v>-</v>
      </c>
      <c r="BP56" s="322" t="str">
        <f>IFERROR(
IF((BP$6&gt;=(EOMONTH('Rent Roll'!$E36,('Rent Roll'!$F36*12)-1)+1)),0,
IF(BP$6&gt;='Rent Roll'!$E36,'Rent Roll'!$D36*((1+'Rent Roll'!$G36)^DATEDIF('Rent Roll'!$E36,BP$6,"Y")),0)),"-")</f>
        <v>-</v>
      </c>
      <c r="BQ56" s="322" t="str">
        <f>IFERROR(
IF((BQ$6&gt;=(EOMONTH('Rent Roll'!$E36,('Rent Roll'!$F36*12)-1)+1)),0,
IF(BQ$6&gt;='Rent Roll'!$E36,'Rent Roll'!$D36*((1+'Rent Roll'!$G36)^DATEDIF('Rent Roll'!$E36,BQ$6,"Y")),0)),"-")</f>
        <v>-</v>
      </c>
      <c r="BR56" s="322" t="str">
        <f>IFERROR(
IF((BR$6&gt;=(EOMONTH('Rent Roll'!$E36,('Rent Roll'!$F36*12)-1)+1)),0,
IF(BR$6&gt;='Rent Roll'!$E36,'Rent Roll'!$D36*((1+'Rent Roll'!$G36)^DATEDIF('Rent Roll'!$E36,BR$6,"Y")),0)),"-")</f>
        <v>-</v>
      </c>
      <c r="BS56" s="322" t="str">
        <f>IFERROR(
IF((BS$6&gt;=(EOMONTH('Rent Roll'!$E36,('Rent Roll'!$F36*12)-1)+1)),0,
IF(BS$6&gt;='Rent Roll'!$E36,'Rent Roll'!$D36*((1+'Rent Roll'!$G36)^DATEDIF('Rent Roll'!$E36,BS$6,"Y")),0)),"-")</f>
        <v>-</v>
      </c>
      <c r="BT56" s="322" t="str">
        <f>IFERROR(
IF((BT$6&gt;=(EOMONTH('Rent Roll'!$E36,('Rent Roll'!$F36*12)-1)+1)),0,
IF(BT$6&gt;='Rent Roll'!$E36,'Rent Roll'!$D36*((1+'Rent Roll'!$G36)^DATEDIF('Rent Roll'!$E36,BT$6,"Y")),0)),"-")</f>
        <v>-</v>
      </c>
      <c r="BU56" s="322" t="str">
        <f>IFERROR(
IF((BU$6&gt;=(EOMONTH('Rent Roll'!$E36,('Rent Roll'!$F36*12)-1)+1)),0,
IF(BU$6&gt;='Rent Roll'!$E36,'Rent Roll'!$D36*((1+'Rent Roll'!$G36)^DATEDIF('Rent Roll'!$E36,BU$6,"Y")),0)),"-")</f>
        <v>-</v>
      </c>
      <c r="BV56" s="322" t="str">
        <f>IFERROR(
IF((BV$6&gt;=(EOMONTH('Rent Roll'!$E36,('Rent Roll'!$F36*12)-1)+1)),0,
IF(BV$6&gt;='Rent Roll'!$E36,'Rent Roll'!$D36*((1+'Rent Roll'!$G36)^DATEDIF('Rent Roll'!$E36,BV$6,"Y")),0)),"-")</f>
        <v>-</v>
      </c>
      <c r="BW56" s="322" t="str">
        <f>IFERROR(
IF((BW$6&gt;=(EOMONTH('Rent Roll'!$E36,('Rent Roll'!$F36*12)-1)+1)),0,
IF(BW$6&gt;='Rent Roll'!$E36,'Rent Roll'!$D36*((1+'Rent Roll'!$G36)^DATEDIF('Rent Roll'!$E36,BW$6,"Y")),0)),"-")</f>
        <v>-</v>
      </c>
      <c r="BX56" s="322" t="str">
        <f>IFERROR(
IF((BX$6&gt;=(EOMONTH('Rent Roll'!$E36,('Rent Roll'!$F36*12)-1)+1)),0,
IF(BX$6&gt;='Rent Roll'!$E36,'Rent Roll'!$D36*((1+'Rent Roll'!$G36)^DATEDIF('Rent Roll'!$E36,BX$6,"Y")),0)),"-")</f>
        <v>-</v>
      </c>
      <c r="BY56" s="322" t="str">
        <f>IFERROR(
IF((BY$6&gt;=(EOMONTH('Rent Roll'!$E36,('Rent Roll'!$F36*12)-1)+1)),0,
IF(BY$6&gt;='Rent Roll'!$E36,'Rent Roll'!$D36*((1+'Rent Roll'!$G36)^DATEDIF('Rent Roll'!$E36,BY$6,"Y")),0)),"-")</f>
        <v>-</v>
      </c>
      <c r="BZ56" s="322" t="str">
        <f>IFERROR(
IF((BZ$6&gt;=(EOMONTH('Rent Roll'!$E36,('Rent Roll'!$F36*12)-1)+1)),0,
IF(BZ$6&gt;='Rent Roll'!$E36,'Rent Roll'!$D36*((1+'Rent Roll'!$G36)^DATEDIF('Rent Roll'!$E36,BZ$6,"Y")),0)),"-")</f>
        <v>-</v>
      </c>
      <c r="CA56" s="322" t="str">
        <f>IFERROR(
IF((CA$6&gt;=(EOMONTH('Rent Roll'!$E36,('Rent Roll'!$F36*12)-1)+1)),0,
IF(CA$6&gt;='Rent Roll'!$E36,'Rent Roll'!$D36*((1+'Rent Roll'!$G36)^DATEDIF('Rent Roll'!$E36,CA$6,"Y")),0)),"-")</f>
        <v>-</v>
      </c>
      <c r="CB56" s="322" t="str">
        <f>IFERROR(
IF((CB$6&gt;=(EOMONTH('Rent Roll'!$E36,('Rent Roll'!$F36*12)-1)+1)),0,
IF(CB$6&gt;='Rent Roll'!$E36,'Rent Roll'!$D36*((1+'Rent Roll'!$G36)^DATEDIF('Rent Roll'!$E36,CB$6,"Y")),0)),"-")</f>
        <v>-</v>
      </c>
      <c r="CC56" s="322" t="str">
        <f>IFERROR(
IF((CC$6&gt;=(EOMONTH('Rent Roll'!$E36,('Rent Roll'!$F36*12)-1)+1)),0,
IF(CC$6&gt;='Rent Roll'!$E36,'Rent Roll'!$D36*((1+'Rent Roll'!$G36)^DATEDIF('Rent Roll'!$E36,CC$6,"Y")),0)),"-")</f>
        <v>-</v>
      </c>
      <c r="CD56" s="322" t="str">
        <f>IFERROR(
IF((CD$6&gt;=(EOMONTH('Rent Roll'!$E36,('Rent Roll'!$F36*12)-1)+1)),0,
IF(CD$6&gt;='Rent Roll'!$E36,'Rent Roll'!$D36*((1+'Rent Roll'!$G36)^DATEDIF('Rent Roll'!$E36,CD$6,"Y")),0)),"-")</f>
        <v>-</v>
      </c>
      <c r="CE56" s="322" t="str">
        <f>IFERROR(
IF((CE$6&gt;=(EOMONTH('Rent Roll'!$E36,('Rent Roll'!$F36*12)-1)+1)),0,
IF(CE$6&gt;='Rent Roll'!$E36,'Rent Roll'!$D36*((1+'Rent Roll'!$G36)^DATEDIF('Rent Roll'!$E36,CE$6,"Y")),0)),"-")</f>
        <v>-</v>
      </c>
      <c r="CF56" s="322" t="str">
        <f>IFERROR(
IF((CF$6&gt;=(EOMONTH('Rent Roll'!$E36,('Rent Roll'!$F36*12)-1)+1)),0,
IF(CF$6&gt;='Rent Roll'!$E36,'Rent Roll'!$D36*((1+'Rent Roll'!$G36)^DATEDIF('Rent Roll'!$E36,CF$6,"Y")),0)),"-")</f>
        <v>-</v>
      </c>
      <c r="CG56" s="322" t="str">
        <f>IFERROR(
IF((CG$6&gt;=(EOMONTH('Rent Roll'!$E36,('Rent Roll'!$F36*12)-1)+1)),0,
IF(CG$6&gt;='Rent Roll'!$E36,'Rent Roll'!$D36*((1+'Rent Roll'!$G36)^DATEDIF('Rent Roll'!$E36,CG$6,"Y")),0)),"-")</f>
        <v>-</v>
      </c>
      <c r="CH56" s="322" t="str">
        <f>IFERROR(
IF((CH$6&gt;=(EOMONTH('Rent Roll'!$E36,('Rent Roll'!$F36*12)-1)+1)),0,
IF(CH$6&gt;='Rent Roll'!$E36,'Rent Roll'!$D36*((1+'Rent Roll'!$G36)^DATEDIF('Rent Roll'!$E36,CH$6,"Y")),0)),"-")</f>
        <v>-</v>
      </c>
      <c r="CI56" s="322" t="str">
        <f>IFERROR(
IF((CI$6&gt;=(EOMONTH('Rent Roll'!$E36,('Rent Roll'!$F36*12)-1)+1)),0,
IF(CI$6&gt;='Rent Roll'!$E36,'Rent Roll'!$D36*((1+'Rent Roll'!$G36)^DATEDIF('Rent Roll'!$E36,CI$6,"Y")),0)),"-")</f>
        <v>-</v>
      </c>
      <c r="CJ56" s="322" t="str">
        <f>IFERROR(
IF((CJ$6&gt;=(EOMONTH('Rent Roll'!$E36,('Rent Roll'!$F36*12)-1)+1)),0,
IF(CJ$6&gt;='Rent Roll'!$E36,'Rent Roll'!$D36*((1+'Rent Roll'!$G36)^DATEDIF('Rent Roll'!$E36,CJ$6,"Y")),0)),"-")</f>
        <v>-</v>
      </c>
      <c r="CK56" s="322" t="str">
        <f>IFERROR(
IF((CK$6&gt;=(EOMONTH('Rent Roll'!$E36,('Rent Roll'!$F36*12)-1)+1)),0,
IF(CK$6&gt;='Rent Roll'!$E36,'Rent Roll'!$D36*((1+'Rent Roll'!$G36)^DATEDIF('Rent Roll'!$E36,CK$6,"Y")),0)),"-")</f>
        <v>-</v>
      </c>
      <c r="CL56" s="322" t="str">
        <f>IFERROR(
IF((CL$6&gt;=(EOMONTH('Rent Roll'!$E36,('Rent Roll'!$F36*12)-1)+1)),0,
IF(CL$6&gt;='Rent Roll'!$E36,'Rent Roll'!$D36*((1+'Rent Roll'!$G36)^DATEDIF('Rent Roll'!$E36,CL$6,"Y")),0)),"-")</f>
        <v>-</v>
      </c>
      <c r="CM56" s="322" t="str">
        <f>IFERROR(
IF((CM$6&gt;=(EOMONTH('Rent Roll'!$E36,('Rent Roll'!$F36*12)-1)+1)),0,
IF(CM$6&gt;='Rent Roll'!$E36,'Rent Roll'!$D36*((1+'Rent Roll'!$G36)^DATEDIF('Rent Roll'!$E36,CM$6,"Y")),0)),"-")</f>
        <v>-</v>
      </c>
      <c r="CN56" s="322" t="str">
        <f>IFERROR(
IF((CN$6&gt;=(EOMONTH('Rent Roll'!$E36,('Rent Roll'!$F36*12)-1)+1)),0,
IF(CN$6&gt;='Rent Roll'!$E36,'Rent Roll'!$D36*((1+'Rent Roll'!$G36)^DATEDIF('Rent Roll'!$E36,CN$6,"Y")),0)),"-")</f>
        <v>-</v>
      </c>
      <c r="CO56" s="322" t="str">
        <f>IFERROR(
IF((CO$6&gt;=(EOMONTH('Rent Roll'!$E36,('Rent Roll'!$F36*12)-1)+1)),0,
IF(CO$6&gt;='Rent Roll'!$E36,'Rent Roll'!$D36*((1+'Rent Roll'!$G36)^DATEDIF('Rent Roll'!$E36,CO$6,"Y")),0)),"-")</f>
        <v>-</v>
      </c>
      <c r="CP56" s="322" t="str">
        <f>IFERROR(
IF((CP$6&gt;=(EOMONTH('Rent Roll'!$E36,('Rent Roll'!$F36*12)-1)+1)),0,
IF(CP$6&gt;='Rent Roll'!$E36,'Rent Roll'!$D36*((1+'Rent Roll'!$G36)^DATEDIF('Rent Roll'!$E36,CP$6,"Y")),0)),"-")</f>
        <v>-</v>
      </c>
      <c r="CQ56" s="322" t="str">
        <f>IFERROR(
IF((CQ$6&gt;=(EOMONTH('Rent Roll'!$E36,('Rent Roll'!$F36*12)-1)+1)),0,
IF(CQ$6&gt;='Rent Roll'!$E36,'Rent Roll'!$D36*((1+'Rent Roll'!$G36)^DATEDIF('Rent Roll'!$E36,CQ$6,"Y")),0)),"-")</f>
        <v>-</v>
      </c>
      <c r="CR56" s="322" t="str">
        <f>IFERROR(
IF((CR$6&gt;=(EOMONTH('Rent Roll'!$E36,('Rent Roll'!$F36*12)-1)+1)),0,
IF(CR$6&gt;='Rent Roll'!$E36,'Rent Roll'!$D36*((1+'Rent Roll'!$G36)^DATEDIF('Rent Roll'!$E36,CR$6,"Y")),0)),"-")</f>
        <v>-</v>
      </c>
      <c r="CS56" s="322" t="str">
        <f>IFERROR(
IF((CS$6&gt;=(EOMONTH('Rent Roll'!$E36,('Rent Roll'!$F36*12)-1)+1)),0,
IF(CS$6&gt;='Rent Roll'!$E36,'Rent Roll'!$D36*((1+'Rent Roll'!$G36)^DATEDIF('Rent Roll'!$E36,CS$6,"Y")),0)),"-")</f>
        <v>-</v>
      </c>
      <c r="CT56" s="322" t="str">
        <f>IFERROR(
IF((CT$6&gt;=(EOMONTH('Rent Roll'!$E36,('Rent Roll'!$F36*12)-1)+1)),0,
IF(CT$6&gt;='Rent Roll'!$E36,'Rent Roll'!$D36*((1+'Rent Roll'!$G36)^DATEDIF('Rent Roll'!$E36,CT$6,"Y")),0)),"-")</f>
        <v>-</v>
      </c>
      <c r="CU56" s="322" t="str">
        <f>IFERROR(
IF((CU$6&gt;=(EOMONTH('Rent Roll'!$E36,('Rent Roll'!$F36*12)-1)+1)),0,
IF(CU$6&gt;='Rent Roll'!$E36,'Rent Roll'!$D36*((1+'Rent Roll'!$G36)^DATEDIF('Rent Roll'!$E36,CU$6,"Y")),0)),"-")</f>
        <v>-</v>
      </c>
      <c r="CV56" s="322" t="str">
        <f>IFERROR(
IF((CV$6&gt;=(EOMONTH('Rent Roll'!$E36,('Rent Roll'!$F36*12)-1)+1)),0,
IF(CV$6&gt;='Rent Roll'!$E36,'Rent Roll'!$D36*((1+'Rent Roll'!$G36)^DATEDIF('Rent Roll'!$E36,CV$6,"Y")),0)),"-")</f>
        <v>-</v>
      </c>
      <c r="CW56" s="322" t="str">
        <f>IFERROR(
IF((CW$6&gt;=(EOMONTH('Rent Roll'!$E36,('Rent Roll'!$F36*12)-1)+1)),0,
IF(CW$6&gt;='Rent Roll'!$E36,'Rent Roll'!$D36*((1+'Rent Roll'!$G36)^DATEDIF('Rent Roll'!$E36,CW$6,"Y")),0)),"-")</f>
        <v>-</v>
      </c>
      <c r="CX56" s="322" t="str">
        <f>IFERROR(
IF((CX$6&gt;=(EOMONTH('Rent Roll'!$E36,('Rent Roll'!$F36*12)-1)+1)),0,
IF(CX$6&gt;='Rent Roll'!$E36,'Rent Roll'!$D36*((1+'Rent Roll'!$G36)^DATEDIF('Rent Roll'!$E36,CX$6,"Y")),0)),"-")</f>
        <v>-</v>
      </c>
      <c r="CY56" s="322" t="str">
        <f>IFERROR(
IF((CY$6&gt;=(EOMONTH('Rent Roll'!$E36,('Rent Roll'!$F36*12)-1)+1)),0,
IF(CY$6&gt;='Rent Roll'!$E36,'Rent Roll'!$D36*((1+'Rent Roll'!$G36)^DATEDIF('Rent Roll'!$E36,CY$6,"Y")),0)),"-")</f>
        <v>-</v>
      </c>
      <c r="CZ56" s="322" t="str">
        <f>IFERROR(
IF((CZ$6&gt;=(EOMONTH('Rent Roll'!$E36,('Rent Roll'!$F36*12)-1)+1)),0,
IF(CZ$6&gt;='Rent Roll'!$E36,'Rent Roll'!$D36*((1+'Rent Roll'!$G36)^DATEDIF('Rent Roll'!$E36,CZ$6,"Y")),0)),"-")</f>
        <v>-</v>
      </c>
      <c r="DA56" s="322" t="str">
        <f>IFERROR(
IF((DA$6&gt;=(EOMONTH('Rent Roll'!$E36,('Rent Roll'!$F36*12)-1)+1)),0,
IF(DA$6&gt;='Rent Roll'!$E36,'Rent Roll'!$D36*((1+'Rent Roll'!$G36)^DATEDIF('Rent Roll'!$E36,DA$6,"Y")),0)),"-")</f>
        <v>-</v>
      </c>
      <c r="DB56" s="322" t="str">
        <f>IFERROR(
IF((DB$6&gt;=(EOMONTH('Rent Roll'!$E36,('Rent Roll'!$F36*12)-1)+1)),0,
IF(DB$6&gt;='Rent Roll'!$E36,'Rent Roll'!$D36*((1+'Rent Roll'!$G36)^DATEDIF('Rent Roll'!$E36,DB$6,"Y")),0)),"-")</f>
        <v>-</v>
      </c>
      <c r="DC56" s="322" t="str">
        <f>IFERROR(
IF((DC$6&gt;=(EOMONTH('Rent Roll'!$E36,('Rent Roll'!$F36*12)-1)+1)),0,
IF(DC$6&gt;='Rent Roll'!$E36,'Rent Roll'!$D36*((1+'Rent Roll'!$G36)^DATEDIF('Rent Roll'!$E36,DC$6,"Y")),0)),"-")</f>
        <v>-</v>
      </c>
      <c r="DD56" s="322" t="str">
        <f>IFERROR(
IF((DD$6&gt;=(EOMONTH('Rent Roll'!$E36,('Rent Roll'!$F36*12)-1)+1)),0,
IF(DD$6&gt;='Rent Roll'!$E36,'Rent Roll'!$D36*((1+'Rent Roll'!$G36)^DATEDIF('Rent Roll'!$E36,DD$6,"Y")),0)),"-")</f>
        <v>-</v>
      </c>
      <c r="DE56" s="322" t="str">
        <f>IFERROR(
IF((DE$6&gt;=(EOMONTH('Rent Roll'!$E36,('Rent Roll'!$F36*12)-1)+1)),0,
IF(DE$6&gt;='Rent Roll'!$E36,'Rent Roll'!$D36*((1+'Rent Roll'!$G36)^DATEDIF('Rent Roll'!$E36,DE$6,"Y")),0)),"-")</f>
        <v>-</v>
      </c>
      <c r="DF56" s="322" t="str">
        <f>IFERROR(
IF((DF$6&gt;=(EOMONTH('Rent Roll'!$E36,('Rent Roll'!$F36*12)-1)+1)),0,
IF(DF$6&gt;='Rent Roll'!$E36,'Rent Roll'!$D36*((1+'Rent Roll'!$G36)^DATEDIF('Rent Roll'!$E36,DF$6,"Y")),0)),"-")</f>
        <v>-</v>
      </c>
      <c r="DG56" s="322" t="str">
        <f>IFERROR(
IF((DG$6&gt;=(EOMONTH('Rent Roll'!$E36,('Rent Roll'!$F36*12)-1)+1)),0,
IF(DG$6&gt;='Rent Roll'!$E36,'Rent Roll'!$D36*((1+'Rent Roll'!$G36)^DATEDIF('Rent Roll'!$E36,DG$6,"Y")),0)),"-")</f>
        <v>-</v>
      </c>
      <c r="DH56" s="322" t="str">
        <f>IFERROR(
IF((DH$6&gt;=(EOMONTH('Rent Roll'!$E36,('Rent Roll'!$F36*12)-1)+1)),0,
IF(DH$6&gt;='Rent Roll'!$E36,'Rent Roll'!$D36*((1+'Rent Roll'!$G36)^DATEDIF('Rent Roll'!$E36,DH$6,"Y")),0)),"-")</f>
        <v>-</v>
      </c>
      <c r="DI56" s="322" t="str">
        <f>IFERROR(
IF((DI$6&gt;=(EOMONTH('Rent Roll'!$E36,('Rent Roll'!$F36*12)-1)+1)),0,
IF(DI$6&gt;='Rent Roll'!$E36,'Rent Roll'!$D36*((1+'Rent Roll'!$G36)^DATEDIF('Rent Roll'!$E36,DI$6,"Y")),0)),"-")</f>
        <v>-</v>
      </c>
      <c r="DJ56" s="322" t="str">
        <f>IFERROR(
IF((DJ$6&gt;=(EOMONTH('Rent Roll'!$E36,('Rent Roll'!$F36*12)-1)+1)),0,
IF(DJ$6&gt;='Rent Roll'!$E36,'Rent Roll'!$D36*((1+'Rent Roll'!$G36)^DATEDIF('Rent Roll'!$E36,DJ$6,"Y")),0)),"-")</f>
        <v>-</v>
      </c>
      <c r="DK56" s="322" t="str">
        <f>IFERROR(
IF((DK$6&gt;=(EOMONTH('Rent Roll'!$E36,('Rent Roll'!$F36*12)-1)+1)),0,
IF(DK$6&gt;='Rent Roll'!$E36,'Rent Roll'!$D36*((1+'Rent Roll'!$G36)^DATEDIF('Rent Roll'!$E36,DK$6,"Y")),0)),"-")</f>
        <v>-</v>
      </c>
      <c r="DL56" s="322" t="str">
        <f>IFERROR(
IF((DL$6&gt;=(EOMONTH('Rent Roll'!$E36,('Rent Roll'!$F36*12)-1)+1)),0,
IF(DL$6&gt;='Rent Roll'!$E36,'Rent Roll'!$D36*((1+'Rent Roll'!$G36)^DATEDIF('Rent Roll'!$E36,DL$6,"Y")),0)),"-")</f>
        <v>-</v>
      </c>
      <c r="DM56" s="322" t="str">
        <f>IFERROR(
IF((DM$6&gt;=(EOMONTH('Rent Roll'!$E36,('Rent Roll'!$F36*12)-1)+1)),0,
IF(DM$6&gt;='Rent Roll'!$E36,'Rent Roll'!$D36*((1+'Rent Roll'!$G36)^DATEDIF('Rent Roll'!$E36,DM$6,"Y")),0)),"-")</f>
        <v>-</v>
      </c>
      <c r="DN56" s="322" t="str">
        <f>IFERROR(
IF((DN$6&gt;=(EOMONTH('Rent Roll'!$E36,('Rent Roll'!$F36*12)-1)+1)),0,
IF(DN$6&gt;='Rent Roll'!$E36,'Rent Roll'!$D36*((1+'Rent Roll'!$G36)^DATEDIF('Rent Roll'!$E36,DN$6,"Y")),0)),"-")</f>
        <v>-</v>
      </c>
      <c r="DO56" s="322" t="str">
        <f>IFERROR(
IF((DO$6&gt;=(EOMONTH('Rent Roll'!$E36,('Rent Roll'!$F36*12)-1)+1)),0,
IF(DO$6&gt;='Rent Roll'!$E36,'Rent Roll'!$D36*((1+'Rent Roll'!$G36)^DATEDIF('Rent Roll'!$E36,DO$6,"Y")),0)),"-")</f>
        <v>-</v>
      </c>
      <c r="DP56" s="322" t="str">
        <f>IFERROR(
IF((DP$6&gt;=(EOMONTH('Rent Roll'!$E36,('Rent Roll'!$F36*12)-1)+1)),0,
IF(DP$6&gt;='Rent Roll'!$E36,'Rent Roll'!$D36*((1+'Rent Roll'!$G36)^DATEDIF('Rent Roll'!$E36,DP$6,"Y")),0)),"-")</f>
        <v>-</v>
      </c>
      <c r="DQ56" s="322" t="str">
        <f>IFERROR(
IF((DQ$6&gt;=(EOMONTH('Rent Roll'!$E36,('Rent Roll'!$F36*12)-1)+1)),0,
IF(DQ$6&gt;='Rent Roll'!$E36,'Rent Roll'!$D36*((1+'Rent Roll'!$G36)^DATEDIF('Rent Roll'!$E36,DQ$6,"Y")),0)),"-")</f>
        <v>-</v>
      </c>
      <c r="DR56" s="322" t="str">
        <f>IFERROR(
IF((DR$6&gt;=(EOMONTH('Rent Roll'!$E36,('Rent Roll'!$F36*12)-1)+1)),0,
IF(DR$6&gt;='Rent Roll'!$E36,'Rent Roll'!$D36*((1+'Rent Roll'!$G36)^DATEDIF('Rent Roll'!$E36,DR$6,"Y")),0)),"-")</f>
        <v>-</v>
      </c>
      <c r="DS56" s="322" t="str">
        <f>IFERROR(
IF((DS$6&gt;=(EOMONTH('Rent Roll'!$E36,('Rent Roll'!$F36*12)-1)+1)),0,
IF(DS$6&gt;='Rent Roll'!$E36,'Rent Roll'!$D36*((1+'Rent Roll'!$G36)^DATEDIF('Rent Roll'!$E36,DS$6,"Y")),0)),"-")</f>
        <v>-</v>
      </c>
      <c r="DT56" s="322" t="str">
        <f>IFERROR(
IF((DT$6&gt;=(EOMONTH('Rent Roll'!$E36,('Rent Roll'!$F36*12)-1)+1)),0,
IF(DT$6&gt;='Rent Roll'!$E36,'Rent Roll'!$D36*((1+'Rent Roll'!$G36)^DATEDIF('Rent Roll'!$E36,DT$6,"Y")),0)),"-")</f>
        <v>-</v>
      </c>
      <c r="DU56" s="322" t="str">
        <f>IFERROR(
IF((DU$6&gt;=(EOMONTH('Rent Roll'!$E36,('Rent Roll'!$F36*12)-1)+1)),0,
IF(DU$6&gt;='Rent Roll'!$E36,'Rent Roll'!$D36*((1+'Rent Roll'!$G36)^DATEDIF('Rent Roll'!$E36,DU$6,"Y")),0)),"-")</f>
        <v>-</v>
      </c>
      <c r="DV56" s="322" t="str">
        <f>IFERROR(
IF((DV$6&gt;=(EOMONTH('Rent Roll'!$E36,('Rent Roll'!$F36*12)-1)+1)),0,
IF(DV$6&gt;='Rent Roll'!$E36,'Rent Roll'!$D36*((1+'Rent Roll'!$G36)^DATEDIF('Rent Roll'!$E36,DV$6,"Y")),0)),"-")</f>
        <v>-</v>
      </c>
      <c r="DW56" s="322" t="str">
        <f>IFERROR(
IF((DW$6&gt;=(EOMONTH('Rent Roll'!$E36,('Rent Roll'!$F36*12)-1)+1)),0,
IF(DW$6&gt;='Rent Roll'!$E36,'Rent Roll'!$D36*((1+'Rent Roll'!$G36)^DATEDIF('Rent Roll'!$E36,DW$6,"Y")),0)),"-")</f>
        <v>-</v>
      </c>
      <c r="DX56" s="322" t="str">
        <f>IFERROR(
IF((DX$6&gt;=(EOMONTH('Rent Roll'!$E36,('Rent Roll'!$F36*12)-1)+1)),0,
IF(DX$6&gt;='Rent Roll'!$E36,'Rent Roll'!$D36*((1+'Rent Roll'!$G36)^DATEDIF('Rent Roll'!$E36,DX$6,"Y")),0)),"-")</f>
        <v>-</v>
      </c>
      <c r="DY56" s="322" t="str">
        <f>IFERROR(
IF((DY$6&gt;=(EOMONTH('Rent Roll'!$E36,('Rent Roll'!$F36*12)-1)+1)),0,
IF(DY$6&gt;='Rent Roll'!$E36,'Rent Roll'!$D36*((1+'Rent Roll'!$G36)^DATEDIF('Rent Roll'!$E36,DY$6,"Y")),0)),"-")</f>
        <v>-</v>
      </c>
      <c r="DZ56" s="322" t="str">
        <f>IFERROR(
IF((DZ$6&gt;=(EOMONTH('Rent Roll'!$E36,('Rent Roll'!$F36*12)-1)+1)),0,
IF(DZ$6&gt;='Rent Roll'!$E36,'Rent Roll'!$D36*((1+'Rent Roll'!$G36)^DATEDIF('Rent Roll'!$E36,DZ$6,"Y")),0)),"-")</f>
        <v>-</v>
      </c>
      <c r="EA56" s="322" t="str">
        <f>IFERROR(
IF((EA$6&gt;=(EOMONTH('Rent Roll'!$E36,('Rent Roll'!$F36*12)-1)+1)),0,
IF(EA$6&gt;='Rent Roll'!$E36,'Rent Roll'!$D36*((1+'Rent Roll'!$G36)^DATEDIF('Rent Roll'!$E36,EA$6,"Y")),0)),"-")</f>
        <v>-</v>
      </c>
      <c r="EB56" s="322" t="str">
        <f>IFERROR(
IF((EB$6&gt;=(EOMONTH('Rent Roll'!$E36,('Rent Roll'!$F36*12)-1)+1)),0,
IF(EB$6&gt;='Rent Roll'!$E36,'Rent Roll'!$D36*((1+'Rent Roll'!$G36)^DATEDIF('Rent Roll'!$E36,EB$6,"Y")),0)),"-")</f>
        <v>-</v>
      </c>
      <c r="EC56" s="322" t="str">
        <f>IFERROR(
IF((EC$6&gt;=(EOMONTH('Rent Roll'!$E36,('Rent Roll'!$F36*12)-1)+1)),0,
IF(EC$6&gt;='Rent Roll'!$E36,'Rent Roll'!$D36*((1+'Rent Roll'!$G36)^DATEDIF('Rent Roll'!$E36,EC$6,"Y")),0)),"-")</f>
        <v>-</v>
      </c>
      <c r="ED56" s="322" t="str">
        <f>IFERROR(
IF((ED$6&gt;=(EOMONTH('Rent Roll'!$E36,('Rent Roll'!$F36*12)-1)+1)),0,
IF(ED$6&gt;='Rent Roll'!$E36,'Rent Roll'!$D36*((1+'Rent Roll'!$G36)^DATEDIF('Rent Roll'!$E36,ED$6,"Y")),0)),"-")</f>
        <v>-</v>
      </c>
      <c r="EE56" s="322" t="str">
        <f>IFERROR(
IF((EE$6&gt;=(EOMONTH('Rent Roll'!$E36,('Rent Roll'!$F36*12)-1)+1)),0,
IF(EE$6&gt;='Rent Roll'!$E36,'Rent Roll'!$D36*((1+'Rent Roll'!$G36)^DATEDIF('Rent Roll'!$E36,EE$6,"Y")),0)),"-")</f>
        <v>-</v>
      </c>
      <c r="EF56" s="322" t="str">
        <f>IFERROR(
IF((EF$6&gt;=(EOMONTH('Rent Roll'!$E36,('Rent Roll'!$F36*12)-1)+1)),0,
IF(EF$6&gt;='Rent Roll'!$E36,'Rent Roll'!$D36*((1+'Rent Roll'!$G36)^DATEDIF('Rent Roll'!$E36,EF$6,"Y")),0)),"-")</f>
        <v>-</v>
      </c>
      <c r="EG56" s="323" t="str">
        <f>IFERROR(
IF((EG$6&gt;=(EOMONTH('Rent Roll'!$E36,('Rent Roll'!$F36*12)-1)+1)),0,
IF(EG$6&gt;='Rent Roll'!$E36,'Rent Roll'!$D36*((1+'Rent Roll'!$G36)^DATEDIF('Rent Roll'!$E36,EG$6,"Y")),0)),"-")</f>
        <v>-</v>
      </c>
      <c r="EH56" s="277" t="s">
        <v>106</v>
      </c>
    </row>
    <row r="57" spans="2:138" ht="15.75" thickBot="1" x14ac:dyDescent="0.3">
      <c r="B57" s="154"/>
      <c r="C57" s="374"/>
      <c r="D57" s="155" t="s">
        <v>19</v>
      </c>
      <c r="E57" s="313">
        <f>SUM(E52:E56)</f>
        <v>727120.42645561195</v>
      </c>
      <c r="F57" s="312">
        <f t="shared" ref="F57:BQ57" si="43">SUM(F52:F56)</f>
        <v>5225.4799999999996</v>
      </c>
      <c r="G57" s="312">
        <f t="shared" si="43"/>
        <v>5225.4799999999996</v>
      </c>
      <c r="H57" s="312">
        <f t="shared" si="43"/>
        <v>5225.4799999999996</v>
      </c>
      <c r="I57" s="312">
        <f t="shared" si="43"/>
        <v>5225.4799999999996</v>
      </c>
      <c r="J57" s="312">
        <f t="shared" si="43"/>
        <v>5225.4799999999996</v>
      </c>
      <c r="K57" s="312">
        <f t="shared" si="43"/>
        <v>5225.4799999999996</v>
      </c>
      <c r="L57" s="312">
        <f t="shared" si="43"/>
        <v>5225.4799999999996</v>
      </c>
      <c r="M57" s="312">
        <f t="shared" si="43"/>
        <v>5225.4799999999996</v>
      </c>
      <c r="N57" s="312">
        <f t="shared" si="43"/>
        <v>5225.4799999999996</v>
      </c>
      <c r="O57" s="312">
        <f t="shared" si="43"/>
        <v>5277.7348000000002</v>
      </c>
      <c r="P57" s="312">
        <f t="shared" si="43"/>
        <v>5277.7348000000002</v>
      </c>
      <c r="Q57" s="312">
        <f t="shared" si="43"/>
        <v>5277.7348000000002</v>
      </c>
      <c r="R57" s="312">
        <f t="shared" si="43"/>
        <v>5277.7348000000002</v>
      </c>
      <c r="S57" s="312">
        <f t="shared" si="43"/>
        <v>5277.7348000000002</v>
      </c>
      <c r="T57" s="312">
        <f t="shared" si="43"/>
        <v>5277.7348000000002</v>
      </c>
      <c r="U57" s="312">
        <f t="shared" si="43"/>
        <v>5277.7348000000002</v>
      </c>
      <c r="V57" s="312">
        <f t="shared" si="43"/>
        <v>5277.7348000000002</v>
      </c>
      <c r="W57" s="312">
        <f t="shared" si="43"/>
        <v>5277.7348000000002</v>
      </c>
      <c r="X57" s="312">
        <f t="shared" si="43"/>
        <v>5277.7348000000002</v>
      </c>
      <c r="Y57" s="312">
        <f t="shared" si="43"/>
        <v>5277.7348000000002</v>
      </c>
      <c r="Z57" s="312">
        <f t="shared" si="43"/>
        <v>5277.7348000000002</v>
      </c>
      <c r="AA57" s="312">
        <f t="shared" si="43"/>
        <v>5330.5121479999998</v>
      </c>
      <c r="AB57" s="312">
        <f t="shared" si="43"/>
        <v>5330.5121479999998</v>
      </c>
      <c r="AC57" s="312">
        <f t="shared" si="43"/>
        <v>5330.5121479999998</v>
      </c>
      <c r="AD57" s="312">
        <f t="shared" si="43"/>
        <v>5330.5121479999998</v>
      </c>
      <c r="AE57" s="312">
        <f t="shared" si="43"/>
        <v>5330.5121479999998</v>
      </c>
      <c r="AF57" s="312">
        <f t="shared" si="43"/>
        <v>5330.5121479999998</v>
      </c>
      <c r="AG57" s="312">
        <f t="shared" si="43"/>
        <v>5330.5121479999998</v>
      </c>
      <c r="AH57" s="312">
        <f t="shared" si="43"/>
        <v>5330.5121479999998</v>
      </c>
      <c r="AI57" s="312">
        <f t="shared" si="43"/>
        <v>5330.5121479999998</v>
      </c>
      <c r="AJ57" s="312">
        <f t="shared" si="43"/>
        <v>5330.5121479999998</v>
      </c>
      <c r="AK57" s="312">
        <f t="shared" si="43"/>
        <v>5330.5121479999998</v>
      </c>
      <c r="AL57" s="312">
        <f t="shared" si="43"/>
        <v>5330.5121479999998</v>
      </c>
      <c r="AM57" s="312">
        <f t="shared" si="43"/>
        <v>5383.8172694799996</v>
      </c>
      <c r="AN57" s="312">
        <f t="shared" si="43"/>
        <v>5383.8172694799996</v>
      </c>
      <c r="AO57" s="312">
        <f t="shared" si="43"/>
        <v>5383.8172694799996</v>
      </c>
      <c r="AP57" s="312">
        <f t="shared" si="43"/>
        <v>5383.8172694799996</v>
      </c>
      <c r="AQ57" s="312">
        <f t="shared" si="43"/>
        <v>5383.8172694799996</v>
      </c>
      <c r="AR57" s="312">
        <f t="shared" si="43"/>
        <v>5383.8172694799996</v>
      </c>
      <c r="AS57" s="312">
        <f t="shared" si="43"/>
        <v>5383.8172694799996</v>
      </c>
      <c r="AT57" s="312">
        <f t="shared" si="43"/>
        <v>5383.8172694799996</v>
      </c>
      <c r="AU57" s="312">
        <f t="shared" si="43"/>
        <v>5383.8172694799996</v>
      </c>
      <c r="AV57" s="312">
        <f t="shared" si="43"/>
        <v>5383.8172694799996</v>
      </c>
      <c r="AW57" s="312">
        <f t="shared" si="43"/>
        <v>5383.8172694799996</v>
      </c>
      <c r="AX57" s="312">
        <f t="shared" si="43"/>
        <v>5383.8172694799996</v>
      </c>
      <c r="AY57" s="312">
        <f t="shared" si="43"/>
        <v>5437.6554421748006</v>
      </c>
      <c r="AZ57" s="312">
        <f t="shared" si="43"/>
        <v>5437.6554421748006</v>
      </c>
      <c r="BA57" s="312">
        <f t="shared" si="43"/>
        <v>5437.6554421748006</v>
      </c>
      <c r="BB57" s="312">
        <f t="shared" si="43"/>
        <v>5437.6554421748006</v>
      </c>
      <c r="BC57" s="312">
        <f t="shared" si="43"/>
        <v>5437.6554421748006</v>
      </c>
      <c r="BD57" s="312">
        <f t="shared" si="43"/>
        <v>5437.6554421748006</v>
      </c>
      <c r="BE57" s="312">
        <f t="shared" si="43"/>
        <v>5437.6554421748006</v>
      </c>
      <c r="BF57" s="312">
        <f t="shared" si="43"/>
        <v>5437.6554421748006</v>
      </c>
      <c r="BG57" s="312">
        <f t="shared" si="43"/>
        <v>5437.6554421748006</v>
      </c>
      <c r="BH57" s="312">
        <f t="shared" si="43"/>
        <v>5437.6554421748006</v>
      </c>
      <c r="BI57" s="312">
        <f t="shared" si="43"/>
        <v>5437.6554421748006</v>
      </c>
      <c r="BJ57" s="312">
        <f t="shared" si="43"/>
        <v>5437.6554421748006</v>
      </c>
      <c r="BK57" s="312">
        <f t="shared" si="43"/>
        <v>5492.0319965965473</v>
      </c>
      <c r="BL57" s="312">
        <f t="shared" si="43"/>
        <v>5492.0319965965473</v>
      </c>
      <c r="BM57" s="312">
        <f t="shared" si="43"/>
        <v>5492.0319965965473</v>
      </c>
      <c r="BN57" s="312">
        <f t="shared" si="43"/>
        <v>5492.0319965965473</v>
      </c>
      <c r="BO57" s="312">
        <f t="shared" si="43"/>
        <v>5492.0319965965473</v>
      </c>
      <c r="BP57" s="312">
        <f t="shared" si="43"/>
        <v>5492.0319965965473</v>
      </c>
      <c r="BQ57" s="312">
        <f t="shared" si="43"/>
        <v>5492.0319965965473</v>
      </c>
      <c r="BR57" s="312">
        <f t="shared" ref="BR57:EC57" si="44">SUM(BR52:BR56)</f>
        <v>5492.0319965965473</v>
      </c>
      <c r="BS57" s="312">
        <f t="shared" si="44"/>
        <v>5492.0319965965473</v>
      </c>
      <c r="BT57" s="312">
        <f t="shared" si="44"/>
        <v>5492.0319965965473</v>
      </c>
      <c r="BU57" s="312">
        <f t="shared" si="44"/>
        <v>5492.0319965965473</v>
      </c>
      <c r="BV57" s="312">
        <f t="shared" si="44"/>
        <v>5492.0319965965473</v>
      </c>
      <c r="BW57" s="312">
        <f t="shared" si="44"/>
        <v>5546.9523165625142</v>
      </c>
      <c r="BX57" s="312">
        <f t="shared" si="44"/>
        <v>5546.9523165625142</v>
      </c>
      <c r="BY57" s="312">
        <f t="shared" si="44"/>
        <v>5546.9523165625142</v>
      </c>
      <c r="BZ57" s="312">
        <f t="shared" si="44"/>
        <v>5546.9523165625142</v>
      </c>
      <c r="CA57" s="312">
        <f t="shared" si="44"/>
        <v>5546.9523165625142</v>
      </c>
      <c r="CB57" s="312">
        <f t="shared" si="44"/>
        <v>5546.9523165625142</v>
      </c>
      <c r="CC57" s="312">
        <f t="shared" si="44"/>
        <v>5546.9523165625142</v>
      </c>
      <c r="CD57" s="312">
        <f t="shared" si="44"/>
        <v>5546.9523165625142</v>
      </c>
      <c r="CE57" s="312">
        <f t="shared" si="44"/>
        <v>5546.9523165625142</v>
      </c>
      <c r="CF57" s="312">
        <f t="shared" si="44"/>
        <v>5546.9523165625142</v>
      </c>
      <c r="CG57" s="312">
        <f t="shared" si="44"/>
        <v>5546.9523165625142</v>
      </c>
      <c r="CH57" s="312">
        <f t="shared" si="44"/>
        <v>5546.9523165625142</v>
      </c>
      <c r="CI57" s="312">
        <f t="shared" si="44"/>
        <v>5602.4218397281375</v>
      </c>
      <c r="CJ57" s="312">
        <f t="shared" si="44"/>
        <v>5602.4218397281375</v>
      </c>
      <c r="CK57" s="312">
        <f t="shared" si="44"/>
        <v>5602.4218397281375</v>
      </c>
      <c r="CL57" s="312">
        <f t="shared" si="44"/>
        <v>5602.4218397281375</v>
      </c>
      <c r="CM57" s="312">
        <f t="shared" si="44"/>
        <v>5602.4218397281375</v>
      </c>
      <c r="CN57" s="312">
        <f t="shared" si="44"/>
        <v>5602.4218397281375</v>
      </c>
      <c r="CO57" s="312">
        <f t="shared" si="44"/>
        <v>5602.4218397281375</v>
      </c>
      <c r="CP57" s="312">
        <f t="shared" si="44"/>
        <v>5602.4218397281375</v>
      </c>
      <c r="CQ57" s="312">
        <f t="shared" si="44"/>
        <v>5602.4218397281375</v>
      </c>
      <c r="CR57" s="312">
        <f t="shared" si="44"/>
        <v>5602.4218397281375</v>
      </c>
      <c r="CS57" s="312">
        <f t="shared" si="44"/>
        <v>5602.4218397281375</v>
      </c>
      <c r="CT57" s="312">
        <f t="shared" si="44"/>
        <v>5602.4218397281375</v>
      </c>
      <c r="CU57" s="312">
        <f t="shared" si="44"/>
        <v>5658.4460581254207</v>
      </c>
      <c r="CV57" s="312">
        <f t="shared" si="44"/>
        <v>5658.4460581254207</v>
      </c>
      <c r="CW57" s="312">
        <f t="shared" si="44"/>
        <v>5658.4460581254207</v>
      </c>
      <c r="CX57" s="312">
        <f t="shared" si="44"/>
        <v>5658.4460581254207</v>
      </c>
      <c r="CY57" s="312">
        <f t="shared" si="44"/>
        <v>5658.4460581254207</v>
      </c>
      <c r="CZ57" s="312">
        <f t="shared" si="44"/>
        <v>5658.4460581254207</v>
      </c>
      <c r="DA57" s="312">
        <f t="shared" si="44"/>
        <v>5658.4460581254207</v>
      </c>
      <c r="DB57" s="312">
        <f t="shared" si="44"/>
        <v>5658.4460581254207</v>
      </c>
      <c r="DC57" s="312">
        <f t="shared" si="44"/>
        <v>5658.4460581254207</v>
      </c>
      <c r="DD57" s="312">
        <f t="shared" si="44"/>
        <v>5658.4460581254207</v>
      </c>
      <c r="DE57" s="312">
        <f t="shared" si="44"/>
        <v>5658.4460581254207</v>
      </c>
      <c r="DF57" s="312">
        <f t="shared" si="44"/>
        <v>5658.4460581254207</v>
      </c>
      <c r="DG57" s="312">
        <f t="shared" si="44"/>
        <v>5715.0305187066751</v>
      </c>
      <c r="DH57" s="312">
        <f t="shared" si="44"/>
        <v>5715.0305187066751</v>
      </c>
      <c r="DI57" s="312">
        <f t="shared" si="44"/>
        <v>5715.0305187066751</v>
      </c>
      <c r="DJ57" s="312">
        <f t="shared" si="44"/>
        <v>5715.0305187066751</v>
      </c>
      <c r="DK57" s="312">
        <f t="shared" si="44"/>
        <v>5715.0305187066751</v>
      </c>
      <c r="DL57" s="312">
        <f t="shared" si="44"/>
        <v>5715.0305187066751</v>
      </c>
      <c r="DM57" s="312">
        <f t="shared" si="44"/>
        <v>5715.0305187066751</v>
      </c>
      <c r="DN57" s="312">
        <f t="shared" si="44"/>
        <v>5715.0305187066751</v>
      </c>
      <c r="DO57" s="312">
        <f t="shared" si="44"/>
        <v>5715.0305187066751</v>
      </c>
      <c r="DP57" s="312">
        <f t="shared" si="44"/>
        <v>5715.0305187066751</v>
      </c>
      <c r="DQ57" s="312">
        <f t="shared" si="44"/>
        <v>5715.0305187066751</v>
      </c>
      <c r="DR57" s="312">
        <f t="shared" si="44"/>
        <v>5715.0305187066751</v>
      </c>
      <c r="DS57" s="312">
        <f t="shared" si="44"/>
        <v>5772.1808238937419</v>
      </c>
      <c r="DT57" s="312">
        <f t="shared" si="44"/>
        <v>5772.1808238937419</v>
      </c>
      <c r="DU57" s="312">
        <f t="shared" si="44"/>
        <v>5772.1808238937419</v>
      </c>
      <c r="DV57" s="312">
        <f t="shared" si="44"/>
        <v>5772.1808238937419</v>
      </c>
      <c r="DW57" s="312">
        <f t="shared" si="44"/>
        <v>5772.1808238937419</v>
      </c>
      <c r="DX57" s="312">
        <f t="shared" si="44"/>
        <v>5772.1808238937419</v>
      </c>
      <c r="DY57" s="312">
        <f t="shared" si="44"/>
        <v>5772.1808238937419</v>
      </c>
      <c r="DZ57" s="312">
        <f t="shared" si="44"/>
        <v>5772.1808238937419</v>
      </c>
      <c r="EA57" s="312">
        <f t="shared" si="44"/>
        <v>5772.1808238937419</v>
      </c>
      <c r="EB57" s="312">
        <f t="shared" si="44"/>
        <v>5772.1808238937419</v>
      </c>
      <c r="EC57" s="312">
        <f t="shared" si="44"/>
        <v>5772.1808238937419</v>
      </c>
      <c r="ED57" s="312">
        <f t="shared" ref="ED57:EG57" si="45">SUM(ED52:ED56)</f>
        <v>5772.1808238937419</v>
      </c>
      <c r="EE57" s="312">
        <f t="shared" si="45"/>
        <v>5829.9026321326783</v>
      </c>
      <c r="EF57" s="312">
        <f t="shared" si="45"/>
        <v>5829.9026321326783</v>
      </c>
      <c r="EG57" s="313">
        <f t="shared" si="45"/>
        <v>5829.9026321326783</v>
      </c>
      <c r="EH57" s="277" t="s">
        <v>106</v>
      </c>
    </row>
    <row r="58" spans="2:138" ht="15" thickTop="1" x14ac:dyDescent="0.2">
      <c r="B58" s="152"/>
      <c r="C58" s="156"/>
      <c r="D58" s="156"/>
      <c r="E58" s="358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  <c r="AA58" s="319"/>
      <c r="AB58" s="319"/>
      <c r="AC58" s="319"/>
      <c r="AD58" s="319"/>
      <c r="AE58" s="319"/>
      <c r="AF58" s="319"/>
      <c r="AG58" s="319"/>
      <c r="AH58" s="319"/>
      <c r="AI58" s="319"/>
      <c r="AJ58" s="319"/>
      <c r="AK58" s="319"/>
      <c r="AL58" s="319"/>
      <c r="AM58" s="319"/>
      <c r="AN58" s="319"/>
      <c r="AO58" s="319"/>
      <c r="AP58" s="319"/>
      <c r="AQ58" s="319"/>
      <c r="AR58" s="319"/>
      <c r="AS58" s="319"/>
      <c r="AT58" s="319"/>
      <c r="AU58" s="319"/>
      <c r="AV58" s="319"/>
      <c r="AW58" s="319"/>
      <c r="AX58" s="319"/>
      <c r="AY58" s="319"/>
      <c r="AZ58" s="319"/>
      <c r="BA58" s="319"/>
      <c r="BB58" s="319"/>
      <c r="BC58" s="319"/>
      <c r="BD58" s="319"/>
      <c r="BE58" s="319"/>
      <c r="BF58" s="319"/>
      <c r="BG58" s="319"/>
      <c r="BH58" s="319"/>
      <c r="BI58" s="319"/>
      <c r="BJ58" s="319"/>
      <c r="BK58" s="319"/>
      <c r="BL58" s="319"/>
      <c r="BM58" s="319"/>
      <c r="BN58" s="319"/>
      <c r="BO58" s="319"/>
      <c r="BP58" s="319"/>
      <c r="BQ58" s="319"/>
      <c r="BR58" s="319"/>
      <c r="BS58" s="319"/>
      <c r="BT58" s="319"/>
      <c r="BU58" s="319"/>
      <c r="BV58" s="319"/>
      <c r="BW58" s="319"/>
      <c r="BX58" s="319"/>
      <c r="BY58" s="319"/>
      <c r="BZ58" s="319"/>
      <c r="CA58" s="319"/>
      <c r="CB58" s="319"/>
      <c r="CC58" s="319"/>
      <c r="CD58" s="319"/>
      <c r="CE58" s="319"/>
      <c r="CF58" s="319"/>
      <c r="CG58" s="319"/>
      <c r="CH58" s="319"/>
      <c r="CI58" s="319"/>
      <c r="CJ58" s="319"/>
      <c r="CK58" s="319"/>
      <c r="CL58" s="319"/>
      <c r="CM58" s="319"/>
      <c r="CN58" s="319"/>
      <c r="CO58" s="319"/>
      <c r="CP58" s="319"/>
      <c r="CQ58" s="319"/>
      <c r="CR58" s="319"/>
      <c r="CS58" s="319"/>
      <c r="CT58" s="319"/>
      <c r="CU58" s="319"/>
      <c r="CV58" s="319"/>
      <c r="CW58" s="319"/>
      <c r="CX58" s="319"/>
      <c r="CY58" s="319"/>
      <c r="CZ58" s="319"/>
      <c r="DA58" s="319"/>
      <c r="DB58" s="319"/>
      <c r="DC58" s="319"/>
      <c r="DD58" s="319"/>
      <c r="DE58" s="319"/>
      <c r="DF58" s="319"/>
      <c r="DG58" s="319"/>
      <c r="DH58" s="319"/>
      <c r="DI58" s="319"/>
      <c r="DJ58" s="319"/>
      <c r="DK58" s="319"/>
      <c r="DL58" s="319"/>
      <c r="DM58" s="319"/>
      <c r="DN58" s="319"/>
      <c r="DO58" s="319"/>
      <c r="DP58" s="319"/>
      <c r="DQ58" s="319"/>
      <c r="DR58" s="319"/>
      <c r="DS58" s="319"/>
      <c r="DT58" s="319"/>
      <c r="DU58" s="319"/>
      <c r="DV58" s="319"/>
      <c r="DW58" s="319"/>
      <c r="DX58" s="319"/>
      <c r="DY58" s="319"/>
      <c r="DZ58" s="319"/>
      <c r="EA58" s="319"/>
      <c r="EB58" s="319"/>
      <c r="EC58" s="319"/>
      <c r="ED58" s="319"/>
      <c r="EE58" s="319"/>
      <c r="EF58" s="319"/>
      <c r="EG58" s="320"/>
      <c r="EH58" s="277" t="s">
        <v>106</v>
      </c>
    </row>
    <row r="59" spans="2:138" ht="15" x14ac:dyDescent="0.25">
      <c r="B59" s="738" t="s">
        <v>260</v>
      </c>
      <c r="C59" s="739"/>
      <c r="D59" s="740"/>
      <c r="E59" s="356"/>
      <c r="F59" s="321"/>
      <c r="G59" s="316"/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  <c r="W59" s="316"/>
      <c r="X59" s="316"/>
      <c r="Y59" s="316"/>
      <c r="Z59" s="316"/>
      <c r="AA59" s="316"/>
      <c r="AB59" s="316"/>
      <c r="AC59" s="316"/>
      <c r="AD59" s="316"/>
      <c r="AE59" s="316"/>
      <c r="AF59" s="316"/>
      <c r="AG59" s="316"/>
      <c r="AH59" s="316"/>
      <c r="AI59" s="316"/>
      <c r="AJ59" s="316"/>
      <c r="AK59" s="316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  <c r="AV59" s="316"/>
      <c r="AW59" s="316"/>
      <c r="AX59" s="316"/>
      <c r="AY59" s="316"/>
      <c r="AZ59" s="316"/>
      <c r="BA59" s="316"/>
      <c r="BB59" s="316"/>
      <c r="BC59" s="316"/>
      <c r="BD59" s="316"/>
      <c r="BE59" s="316"/>
      <c r="BF59" s="316"/>
      <c r="BG59" s="316"/>
      <c r="BH59" s="316"/>
      <c r="BI59" s="316"/>
      <c r="BJ59" s="316"/>
      <c r="BK59" s="316"/>
      <c r="BL59" s="316"/>
      <c r="BM59" s="316"/>
      <c r="BN59" s="316"/>
      <c r="BO59" s="316"/>
      <c r="BP59" s="316"/>
      <c r="BQ59" s="316"/>
      <c r="BR59" s="316"/>
      <c r="BS59" s="316"/>
      <c r="BT59" s="316"/>
      <c r="BU59" s="316"/>
      <c r="BV59" s="316"/>
      <c r="BW59" s="316"/>
      <c r="BX59" s="316"/>
      <c r="BY59" s="316"/>
      <c r="BZ59" s="316"/>
      <c r="CA59" s="316"/>
      <c r="CB59" s="316"/>
      <c r="CC59" s="316"/>
      <c r="CD59" s="316"/>
      <c r="CE59" s="316"/>
      <c r="CF59" s="316"/>
      <c r="CG59" s="316"/>
      <c r="CH59" s="316"/>
      <c r="CI59" s="316"/>
      <c r="CJ59" s="316"/>
      <c r="CK59" s="316"/>
      <c r="CL59" s="316"/>
      <c r="CM59" s="316"/>
      <c r="CN59" s="316"/>
      <c r="CO59" s="316"/>
      <c r="CP59" s="316"/>
      <c r="CQ59" s="316"/>
      <c r="CR59" s="316"/>
      <c r="CS59" s="316"/>
      <c r="CT59" s="316"/>
      <c r="CU59" s="316"/>
      <c r="CV59" s="316"/>
      <c r="CW59" s="316"/>
      <c r="CX59" s="316"/>
      <c r="CY59" s="316"/>
      <c r="CZ59" s="316"/>
      <c r="DA59" s="316"/>
      <c r="DB59" s="316"/>
      <c r="DC59" s="316"/>
      <c r="DD59" s="316"/>
      <c r="DE59" s="316"/>
      <c r="DF59" s="316"/>
      <c r="DG59" s="316"/>
      <c r="DH59" s="316"/>
      <c r="DI59" s="316"/>
      <c r="DJ59" s="316"/>
      <c r="DK59" s="316"/>
      <c r="DL59" s="316"/>
      <c r="DM59" s="316"/>
      <c r="DN59" s="316"/>
      <c r="DO59" s="316"/>
      <c r="DP59" s="316"/>
      <c r="DQ59" s="316"/>
      <c r="DR59" s="316"/>
      <c r="DS59" s="316"/>
      <c r="DT59" s="316"/>
      <c r="DU59" s="316"/>
      <c r="DV59" s="316"/>
      <c r="DW59" s="316"/>
      <c r="DX59" s="316"/>
      <c r="DY59" s="316"/>
      <c r="DZ59" s="316"/>
      <c r="EA59" s="316"/>
      <c r="EB59" s="316"/>
      <c r="EC59" s="316"/>
      <c r="ED59" s="316"/>
      <c r="EE59" s="316"/>
      <c r="EF59" s="316"/>
      <c r="EG59" s="317"/>
      <c r="EH59" s="277" t="s">
        <v>106</v>
      </c>
    </row>
    <row r="60" spans="2:138" x14ac:dyDescent="0.2">
      <c r="B60" s="743"/>
      <c r="C60" s="744"/>
      <c r="D60" s="737" t="str">
        <f>IF('Rent Roll | Residential'!B14&lt;&gt;"",'Rent Roll | Residential'!B14,"-")</f>
        <v>Vehicle Parking / Bike Parking/ Storage / Laundry / Utility Bill Back</v>
      </c>
      <c r="E60" s="224">
        <f t="shared" ref="E60:E64" si="46">SUM(F60:EG60)</f>
        <v>3998422.6064635022</v>
      </c>
      <c r="F60" s="322">
        <f>'Rent Roll | Residential'!C14</f>
        <v>25443.083333333332</v>
      </c>
      <c r="G60" s="322">
        <f>IFERROR(
IF((G$6&gt;=(EOMONTH('Rent Roll | Residential'!$D14,('Rent Roll | Residential'!$E14*12)-1)+1)),0,
IF(G$6&gt;='Rent Roll | Residential'!$D14,'Rent Roll | Residential'!$C14*((1+'Rent Roll | Residential'!$F14)^DATEDIF('Rent Roll | Residential'!$D14,G$6,"Y")),0)),"-")</f>
        <v>25443.083333333332</v>
      </c>
      <c r="H60" s="322">
        <f>IFERROR(
IF((H$6&gt;=(EOMONTH('Rent Roll | Residential'!$D14,('Rent Roll | Residential'!$E14*12)-1)+1)),0,
IF(H$6&gt;='Rent Roll | Residential'!$D14,'Rent Roll | Residential'!$C14*((1+'Rent Roll | Residential'!$F14)^DATEDIF('Rent Roll | Residential'!$D14,H$6,"Y")),0)),"-")</f>
        <v>25443.083333333332</v>
      </c>
      <c r="I60" s="322">
        <f>IFERROR(
IF((I$6&gt;=(EOMONTH('Rent Roll | Residential'!$D14,('Rent Roll | Residential'!$E14*12)-1)+1)),0,
IF(I$6&gt;='Rent Roll | Residential'!$D14,'Rent Roll | Residential'!$C14*((1+'Rent Roll | Residential'!$F14)^DATEDIF('Rent Roll | Residential'!$D14,I$6,"Y")),0)),"-")</f>
        <v>26206.375833333332</v>
      </c>
      <c r="J60" s="322">
        <f>IFERROR(
IF((J$6&gt;=(EOMONTH('Rent Roll | Residential'!$D14,('Rent Roll | Residential'!$E14*12)-1)+1)),0,
IF(J$6&gt;='Rent Roll | Residential'!$D14,'Rent Roll | Residential'!$C14*((1+'Rent Roll | Residential'!$F14)^DATEDIF('Rent Roll | Residential'!$D14,J$6,"Y")),0)),"-")</f>
        <v>26206.375833333332</v>
      </c>
      <c r="K60" s="322">
        <f>IFERROR(
IF((K$6&gt;=(EOMONTH('Rent Roll | Residential'!$D14,('Rent Roll | Residential'!$E14*12)-1)+1)),0,
IF(K$6&gt;='Rent Roll | Residential'!$D14,'Rent Roll | Residential'!$C14*((1+'Rent Roll | Residential'!$F14)^DATEDIF('Rent Roll | Residential'!$D14,K$6,"Y")),0)),"-")</f>
        <v>26206.375833333332</v>
      </c>
      <c r="L60" s="322">
        <f>IFERROR(
IF((L$6&gt;=(EOMONTH('Rent Roll | Residential'!$D14,('Rent Roll | Residential'!$E14*12)-1)+1)),0,
IF(L$6&gt;='Rent Roll | Residential'!$D14,'Rent Roll | Residential'!$C14*((1+'Rent Roll | Residential'!$F14)^DATEDIF('Rent Roll | Residential'!$D14,L$6,"Y")),0)),"-")</f>
        <v>26206.375833333332</v>
      </c>
      <c r="M60" s="322">
        <f>IFERROR(
IF((M$6&gt;=(EOMONTH('Rent Roll | Residential'!$D14,('Rent Roll | Residential'!$E14*12)-1)+1)),0,
IF(M$6&gt;='Rent Roll | Residential'!$D14,'Rent Roll | Residential'!$C14*((1+'Rent Roll | Residential'!$F14)^DATEDIF('Rent Roll | Residential'!$D14,M$6,"Y")),0)),"-")</f>
        <v>26206.375833333332</v>
      </c>
      <c r="N60" s="322">
        <f>IFERROR(
IF((N$6&gt;=(EOMONTH('Rent Roll | Residential'!$D14,('Rent Roll | Residential'!$E14*12)-1)+1)),0,
IF(N$6&gt;='Rent Roll | Residential'!$D14,'Rent Roll | Residential'!$C14*((1+'Rent Roll | Residential'!$F14)^DATEDIF('Rent Roll | Residential'!$D14,N$6,"Y")),0)),"-")</f>
        <v>26206.375833333332</v>
      </c>
      <c r="O60" s="322">
        <f>IFERROR(
IF((O$6&gt;=(EOMONTH('Rent Roll | Residential'!$D14,('Rent Roll | Residential'!$E14*12)-1)+1)),0,
IF(O$6&gt;='Rent Roll | Residential'!$D14,'Rent Roll | Residential'!$C14*((1+'Rent Roll | Residential'!$F14)^DATEDIF('Rent Roll | Residential'!$D14,O$6,"Y")),0)),"-")</f>
        <v>26206.375833333332</v>
      </c>
      <c r="P60" s="322">
        <f>IFERROR(
IF((P$6&gt;=(EOMONTH('Rent Roll | Residential'!$D14,('Rent Roll | Residential'!$E14*12)-1)+1)),0,
IF(P$6&gt;='Rent Roll | Residential'!$D14,'Rent Roll | Residential'!$C14*((1+'Rent Roll | Residential'!$F14)^DATEDIF('Rent Roll | Residential'!$D14,P$6,"Y")),0)),"-")</f>
        <v>26206.375833333332</v>
      </c>
      <c r="Q60" s="322">
        <f>IFERROR(
IF((Q$6&gt;=(EOMONTH('Rent Roll | Residential'!$D14,('Rent Roll | Residential'!$E14*12)-1)+1)),0,
IF(Q$6&gt;='Rent Roll | Residential'!$D14,'Rent Roll | Residential'!$C14*((1+'Rent Roll | Residential'!$F14)^DATEDIF('Rent Roll | Residential'!$D14,Q$6,"Y")),0)),"-")</f>
        <v>26206.375833333332</v>
      </c>
      <c r="R60" s="322">
        <f>IFERROR(
IF((R$6&gt;=(EOMONTH('Rent Roll | Residential'!$D14,('Rent Roll | Residential'!$E14*12)-1)+1)),0,
IF(R$6&gt;='Rent Roll | Residential'!$D14,'Rent Roll | Residential'!$C14*((1+'Rent Roll | Residential'!$F14)^DATEDIF('Rent Roll | Residential'!$D14,R$6,"Y")),0)),"-")</f>
        <v>26206.375833333332</v>
      </c>
      <c r="S60" s="322">
        <f>IFERROR(
IF((S$6&gt;=(EOMONTH('Rent Roll | Residential'!$D14,('Rent Roll | Residential'!$E14*12)-1)+1)),0,
IF(S$6&gt;='Rent Roll | Residential'!$D14,'Rent Roll | Residential'!$C14*((1+'Rent Roll | Residential'!$F14)^DATEDIF('Rent Roll | Residential'!$D14,S$6,"Y")),0)),"-")</f>
        <v>26206.375833333332</v>
      </c>
      <c r="T60" s="322">
        <f>IFERROR(
IF((T$6&gt;=(EOMONTH('Rent Roll | Residential'!$D14,('Rent Roll | Residential'!$E14*12)-1)+1)),0,
IF(T$6&gt;='Rent Roll | Residential'!$D14,'Rent Roll | Residential'!$C14*((1+'Rent Roll | Residential'!$F14)^DATEDIF('Rent Roll | Residential'!$D14,T$6,"Y")),0)),"-")</f>
        <v>26206.375833333332</v>
      </c>
      <c r="U60" s="322">
        <f>IFERROR(
IF((U$6&gt;=(EOMONTH('Rent Roll | Residential'!$D14,('Rent Roll | Residential'!$E14*12)-1)+1)),0,
IF(U$6&gt;='Rent Roll | Residential'!$D14,'Rent Roll | Residential'!$C14*((1+'Rent Roll | Residential'!$F14)^DATEDIF('Rent Roll | Residential'!$D14,U$6,"Y")),0)),"-")</f>
        <v>26992.567108333329</v>
      </c>
      <c r="V60" s="322">
        <f>IFERROR(
IF((V$6&gt;=(EOMONTH('Rent Roll | Residential'!$D14,('Rent Roll | Residential'!$E14*12)-1)+1)),0,
IF(V$6&gt;='Rent Roll | Residential'!$D14,'Rent Roll | Residential'!$C14*((1+'Rent Roll | Residential'!$F14)^DATEDIF('Rent Roll | Residential'!$D14,V$6,"Y")),0)),"-")</f>
        <v>26992.567108333329</v>
      </c>
      <c r="W60" s="322">
        <f>IFERROR(
IF((W$6&gt;=(EOMONTH('Rent Roll | Residential'!$D14,('Rent Roll | Residential'!$E14*12)-1)+1)),0,
IF(W$6&gt;='Rent Roll | Residential'!$D14,'Rent Roll | Residential'!$C14*((1+'Rent Roll | Residential'!$F14)^DATEDIF('Rent Roll | Residential'!$D14,W$6,"Y")),0)),"-")</f>
        <v>26992.567108333329</v>
      </c>
      <c r="X60" s="322">
        <f>IFERROR(
IF((X$6&gt;=(EOMONTH('Rent Roll | Residential'!$D14,('Rent Roll | Residential'!$E14*12)-1)+1)),0,
IF(X$6&gt;='Rent Roll | Residential'!$D14,'Rent Roll | Residential'!$C14*((1+'Rent Roll | Residential'!$F14)^DATEDIF('Rent Roll | Residential'!$D14,X$6,"Y")),0)),"-")</f>
        <v>26992.567108333329</v>
      </c>
      <c r="Y60" s="322">
        <f>IFERROR(
IF((Y$6&gt;=(EOMONTH('Rent Roll | Residential'!$D14,('Rent Roll | Residential'!$E14*12)-1)+1)),0,
IF(Y$6&gt;='Rent Roll | Residential'!$D14,'Rent Roll | Residential'!$C14*((1+'Rent Roll | Residential'!$F14)^DATEDIF('Rent Roll | Residential'!$D14,Y$6,"Y")),0)),"-")</f>
        <v>26992.567108333329</v>
      </c>
      <c r="Z60" s="322">
        <f>IFERROR(
IF((Z$6&gt;=(EOMONTH('Rent Roll | Residential'!$D14,('Rent Roll | Residential'!$E14*12)-1)+1)),0,
IF(Z$6&gt;='Rent Roll | Residential'!$D14,'Rent Roll | Residential'!$C14*((1+'Rent Roll | Residential'!$F14)^DATEDIF('Rent Roll | Residential'!$D14,Z$6,"Y")),0)),"-")</f>
        <v>26992.567108333329</v>
      </c>
      <c r="AA60" s="322">
        <f>IFERROR(
IF((AA$6&gt;=(EOMONTH('Rent Roll | Residential'!$D14,('Rent Roll | Residential'!$E14*12)-1)+1)),0,
IF(AA$6&gt;='Rent Roll | Residential'!$D14,'Rent Roll | Residential'!$C14*((1+'Rent Roll | Residential'!$F14)^DATEDIF('Rent Roll | Residential'!$D14,AA$6,"Y")),0)),"-")</f>
        <v>26992.567108333329</v>
      </c>
      <c r="AB60" s="322">
        <f>IFERROR(
IF((AB$6&gt;=(EOMONTH('Rent Roll | Residential'!$D14,('Rent Roll | Residential'!$E14*12)-1)+1)),0,
IF(AB$6&gt;='Rent Roll | Residential'!$D14,'Rent Roll | Residential'!$C14*((1+'Rent Roll | Residential'!$F14)^DATEDIF('Rent Roll | Residential'!$D14,AB$6,"Y")),0)),"-")</f>
        <v>26992.567108333329</v>
      </c>
      <c r="AC60" s="322">
        <f>IFERROR(
IF((AC$6&gt;=(EOMONTH('Rent Roll | Residential'!$D14,('Rent Roll | Residential'!$E14*12)-1)+1)),0,
IF(AC$6&gt;='Rent Roll | Residential'!$D14,'Rent Roll | Residential'!$C14*((1+'Rent Roll | Residential'!$F14)^DATEDIF('Rent Roll | Residential'!$D14,AC$6,"Y")),0)),"-")</f>
        <v>26992.567108333329</v>
      </c>
      <c r="AD60" s="322">
        <f>IFERROR(
IF((AD$6&gt;=(EOMONTH('Rent Roll | Residential'!$D14,('Rent Roll | Residential'!$E14*12)-1)+1)),0,
IF(AD$6&gt;='Rent Roll | Residential'!$D14,'Rent Roll | Residential'!$C14*((1+'Rent Roll | Residential'!$F14)^DATEDIF('Rent Roll | Residential'!$D14,AD$6,"Y")),0)),"-")</f>
        <v>26992.567108333329</v>
      </c>
      <c r="AE60" s="322">
        <f>IFERROR(
IF((AE$6&gt;=(EOMONTH('Rent Roll | Residential'!$D14,('Rent Roll | Residential'!$E14*12)-1)+1)),0,
IF(AE$6&gt;='Rent Roll | Residential'!$D14,'Rent Roll | Residential'!$C14*((1+'Rent Roll | Residential'!$F14)^DATEDIF('Rent Roll | Residential'!$D14,AE$6,"Y")),0)),"-")</f>
        <v>26992.567108333329</v>
      </c>
      <c r="AF60" s="322">
        <f>IFERROR(
IF((AF$6&gt;=(EOMONTH('Rent Roll | Residential'!$D14,('Rent Roll | Residential'!$E14*12)-1)+1)),0,
IF(AF$6&gt;='Rent Roll | Residential'!$D14,'Rent Roll | Residential'!$C14*((1+'Rent Roll | Residential'!$F14)^DATEDIF('Rent Roll | Residential'!$D14,AF$6,"Y")),0)),"-")</f>
        <v>26992.567108333329</v>
      </c>
      <c r="AG60" s="322">
        <f>IFERROR(
IF((AG$6&gt;=(EOMONTH('Rent Roll | Residential'!$D14,('Rent Roll | Residential'!$E14*12)-1)+1)),0,
IF(AG$6&gt;='Rent Roll | Residential'!$D14,'Rent Roll | Residential'!$C14*((1+'Rent Roll | Residential'!$F14)^DATEDIF('Rent Roll | Residential'!$D14,AG$6,"Y")),0)),"-")</f>
        <v>27802.344121583334</v>
      </c>
      <c r="AH60" s="322">
        <f>IFERROR(
IF((AH$6&gt;=(EOMONTH('Rent Roll | Residential'!$D14,('Rent Roll | Residential'!$E14*12)-1)+1)),0,
IF(AH$6&gt;='Rent Roll | Residential'!$D14,'Rent Roll | Residential'!$C14*((1+'Rent Roll | Residential'!$F14)^DATEDIF('Rent Roll | Residential'!$D14,AH$6,"Y")),0)),"-")</f>
        <v>27802.344121583334</v>
      </c>
      <c r="AI60" s="322">
        <f>IFERROR(
IF((AI$6&gt;=(EOMONTH('Rent Roll | Residential'!$D14,('Rent Roll | Residential'!$E14*12)-1)+1)),0,
IF(AI$6&gt;='Rent Roll | Residential'!$D14,'Rent Roll | Residential'!$C14*((1+'Rent Roll | Residential'!$F14)^DATEDIF('Rent Roll | Residential'!$D14,AI$6,"Y")),0)),"-")</f>
        <v>27802.344121583334</v>
      </c>
      <c r="AJ60" s="322">
        <f>IFERROR(
IF((AJ$6&gt;=(EOMONTH('Rent Roll | Residential'!$D14,('Rent Roll | Residential'!$E14*12)-1)+1)),0,
IF(AJ$6&gt;='Rent Roll | Residential'!$D14,'Rent Roll | Residential'!$C14*((1+'Rent Roll | Residential'!$F14)^DATEDIF('Rent Roll | Residential'!$D14,AJ$6,"Y")),0)),"-")</f>
        <v>27802.344121583334</v>
      </c>
      <c r="AK60" s="322">
        <f>IFERROR(
IF((AK$6&gt;=(EOMONTH('Rent Roll | Residential'!$D14,('Rent Roll | Residential'!$E14*12)-1)+1)),0,
IF(AK$6&gt;='Rent Roll | Residential'!$D14,'Rent Roll | Residential'!$C14*((1+'Rent Roll | Residential'!$F14)^DATEDIF('Rent Roll | Residential'!$D14,AK$6,"Y")),0)),"-")</f>
        <v>27802.344121583334</v>
      </c>
      <c r="AL60" s="322">
        <f>IFERROR(
IF((AL$6&gt;=(EOMONTH('Rent Roll | Residential'!$D14,('Rent Roll | Residential'!$E14*12)-1)+1)),0,
IF(AL$6&gt;='Rent Roll | Residential'!$D14,'Rent Roll | Residential'!$C14*((1+'Rent Roll | Residential'!$F14)^DATEDIF('Rent Roll | Residential'!$D14,AL$6,"Y")),0)),"-")</f>
        <v>27802.344121583334</v>
      </c>
      <c r="AM60" s="322">
        <f>IFERROR(
IF((AM$6&gt;=(EOMONTH('Rent Roll | Residential'!$D14,('Rent Roll | Residential'!$E14*12)-1)+1)),0,
IF(AM$6&gt;='Rent Roll | Residential'!$D14,'Rent Roll | Residential'!$C14*((1+'Rent Roll | Residential'!$F14)^DATEDIF('Rent Roll | Residential'!$D14,AM$6,"Y")),0)),"-")</f>
        <v>27802.344121583334</v>
      </c>
      <c r="AN60" s="322">
        <f>IFERROR(
IF((AN$6&gt;=(EOMONTH('Rent Roll | Residential'!$D14,('Rent Roll | Residential'!$E14*12)-1)+1)),0,
IF(AN$6&gt;='Rent Roll | Residential'!$D14,'Rent Roll | Residential'!$C14*((1+'Rent Roll | Residential'!$F14)^DATEDIF('Rent Roll | Residential'!$D14,AN$6,"Y")),0)),"-")</f>
        <v>27802.344121583334</v>
      </c>
      <c r="AO60" s="322">
        <f>IFERROR(
IF((AO$6&gt;=(EOMONTH('Rent Roll | Residential'!$D14,('Rent Roll | Residential'!$E14*12)-1)+1)),0,
IF(AO$6&gt;='Rent Roll | Residential'!$D14,'Rent Roll | Residential'!$C14*((1+'Rent Roll | Residential'!$F14)^DATEDIF('Rent Roll | Residential'!$D14,AO$6,"Y")),0)),"-")</f>
        <v>27802.344121583334</v>
      </c>
      <c r="AP60" s="322">
        <f>IFERROR(
IF((AP$6&gt;=(EOMONTH('Rent Roll | Residential'!$D14,('Rent Roll | Residential'!$E14*12)-1)+1)),0,
IF(AP$6&gt;='Rent Roll | Residential'!$D14,'Rent Roll | Residential'!$C14*((1+'Rent Roll | Residential'!$F14)^DATEDIF('Rent Roll | Residential'!$D14,AP$6,"Y")),0)),"-")</f>
        <v>27802.344121583334</v>
      </c>
      <c r="AQ60" s="322">
        <f>IFERROR(
IF((AQ$6&gt;=(EOMONTH('Rent Roll | Residential'!$D14,('Rent Roll | Residential'!$E14*12)-1)+1)),0,
IF(AQ$6&gt;='Rent Roll | Residential'!$D14,'Rent Roll | Residential'!$C14*((1+'Rent Roll | Residential'!$F14)^DATEDIF('Rent Roll | Residential'!$D14,AQ$6,"Y")),0)),"-")</f>
        <v>27802.344121583334</v>
      </c>
      <c r="AR60" s="322">
        <f>IFERROR(
IF((AR$6&gt;=(EOMONTH('Rent Roll | Residential'!$D14,('Rent Roll | Residential'!$E14*12)-1)+1)),0,
IF(AR$6&gt;='Rent Roll | Residential'!$D14,'Rent Roll | Residential'!$C14*((1+'Rent Roll | Residential'!$F14)^DATEDIF('Rent Roll | Residential'!$D14,AR$6,"Y")),0)),"-")</f>
        <v>27802.344121583334</v>
      </c>
      <c r="AS60" s="322">
        <f>IFERROR(
IF((AS$6&gt;=(EOMONTH('Rent Roll | Residential'!$D14,('Rent Roll | Residential'!$E14*12)-1)+1)),0,
IF(AS$6&gt;='Rent Roll | Residential'!$D14,'Rent Roll | Residential'!$C14*((1+'Rent Roll | Residential'!$F14)^DATEDIF('Rent Roll | Residential'!$D14,AS$6,"Y")),0)),"-")</f>
        <v>28636.414445230828</v>
      </c>
      <c r="AT60" s="322">
        <f>IFERROR(
IF((AT$6&gt;=(EOMONTH('Rent Roll | Residential'!$D14,('Rent Roll | Residential'!$E14*12)-1)+1)),0,
IF(AT$6&gt;='Rent Roll | Residential'!$D14,'Rent Roll | Residential'!$C14*((1+'Rent Roll | Residential'!$F14)^DATEDIF('Rent Roll | Residential'!$D14,AT$6,"Y")),0)),"-")</f>
        <v>28636.414445230828</v>
      </c>
      <c r="AU60" s="322">
        <f>IFERROR(
IF((AU$6&gt;=(EOMONTH('Rent Roll | Residential'!$D14,('Rent Roll | Residential'!$E14*12)-1)+1)),0,
IF(AU$6&gt;='Rent Roll | Residential'!$D14,'Rent Roll | Residential'!$C14*((1+'Rent Roll | Residential'!$F14)^DATEDIF('Rent Roll | Residential'!$D14,AU$6,"Y")),0)),"-")</f>
        <v>28636.414445230828</v>
      </c>
      <c r="AV60" s="322">
        <f>IFERROR(
IF((AV$6&gt;=(EOMONTH('Rent Roll | Residential'!$D14,('Rent Roll | Residential'!$E14*12)-1)+1)),0,
IF(AV$6&gt;='Rent Roll | Residential'!$D14,'Rent Roll | Residential'!$C14*((1+'Rent Roll | Residential'!$F14)^DATEDIF('Rent Roll | Residential'!$D14,AV$6,"Y")),0)),"-")</f>
        <v>28636.414445230828</v>
      </c>
      <c r="AW60" s="322">
        <f>IFERROR(
IF((AW$6&gt;=(EOMONTH('Rent Roll | Residential'!$D14,('Rent Roll | Residential'!$E14*12)-1)+1)),0,
IF(AW$6&gt;='Rent Roll | Residential'!$D14,'Rent Roll | Residential'!$C14*((1+'Rent Roll | Residential'!$F14)^DATEDIF('Rent Roll | Residential'!$D14,AW$6,"Y")),0)),"-")</f>
        <v>28636.414445230828</v>
      </c>
      <c r="AX60" s="322">
        <f>IFERROR(
IF((AX$6&gt;=(EOMONTH('Rent Roll | Residential'!$D14,('Rent Roll | Residential'!$E14*12)-1)+1)),0,
IF(AX$6&gt;='Rent Roll | Residential'!$D14,'Rent Roll | Residential'!$C14*((1+'Rent Roll | Residential'!$F14)^DATEDIF('Rent Roll | Residential'!$D14,AX$6,"Y")),0)),"-")</f>
        <v>28636.414445230828</v>
      </c>
      <c r="AY60" s="322">
        <f>IFERROR(
IF((AY$6&gt;=(EOMONTH('Rent Roll | Residential'!$D14,('Rent Roll | Residential'!$E14*12)-1)+1)),0,
IF(AY$6&gt;='Rent Roll | Residential'!$D14,'Rent Roll | Residential'!$C14*((1+'Rent Roll | Residential'!$F14)^DATEDIF('Rent Roll | Residential'!$D14,AY$6,"Y")),0)),"-")</f>
        <v>28636.414445230828</v>
      </c>
      <c r="AZ60" s="322">
        <f>IFERROR(
IF((AZ$6&gt;=(EOMONTH('Rent Roll | Residential'!$D14,('Rent Roll | Residential'!$E14*12)-1)+1)),0,
IF(AZ$6&gt;='Rent Roll | Residential'!$D14,'Rent Roll | Residential'!$C14*((1+'Rent Roll | Residential'!$F14)^DATEDIF('Rent Roll | Residential'!$D14,AZ$6,"Y")),0)),"-")</f>
        <v>28636.414445230828</v>
      </c>
      <c r="BA60" s="322">
        <f>IFERROR(
IF((BA$6&gt;=(EOMONTH('Rent Roll | Residential'!$D14,('Rent Roll | Residential'!$E14*12)-1)+1)),0,
IF(BA$6&gt;='Rent Roll | Residential'!$D14,'Rent Roll | Residential'!$C14*((1+'Rent Roll | Residential'!$F14)^DATEDIF('Rent Roll | Residential'!$D14,BA$6,"Y")),0)),"-")</f>
        <v>28636.414445230828</v>
      </c>
      <c r="BB60" s="322">
        <f>IFERROR(
IF((BB$6&gt;=(EOMONTH('Rent Roll | Residential'!$D14,('Rent Roll | Residential'!$E14*12)-1)+1)),0,
IF(BB$6&gt;='Rent Roll | Residential'!$D14,'Rent Roll | Residential'!$C14*((1+'Rent Roll | Residential'!$F14)^DATEDIF('Rent Roll | Residential'!$D14,BB$6,"Y")),0)),"-")</f>
        <v>28636.414445230828</v>
      </c>
      <c r="BC60" s="322">
        <f>IFERROR(
IF((BC$6&gt;=(EOMONTH('Rent Roll | Residential'!$D14,('Rent Roll | Residential'!$E14*12)-1)+1)),0,
IF(BC$6&gt;='Rent Roll | Residential'!$D14,'Rent Roll | Residential'!$C14*((1+'Rent Roll | Residential'!$F14)^DATEDIF('Rent Roll | Residential'!$D14,BC$6,"Y")),0)),"-")</f>
        <v>28636.414445230828</v>
      </c>
      <c r="BD60" s="322">
        <f>IFERROR(
IF((BD$6&gt;=(EOMONTH('Rent Roll | Residential'!$D14,('Rent Roll | Residential'!$E14*12)-1)+1)),0,
IF(BD$6&gt;='Rent Roll | Residential'!$D14,'Rent Roll | Residential'!$C14*((1+'Rent Roll | Residential'!$F14)^DATEDIF('Rent Roll | Residential'!$D14,BD$6,"Y")),0)),"-")</f>
        <v>28636.414445230828</v>
      </c>
      <c r="BE60" s="322">
        <f>IFERROR(
IF((BE$6&gt;=(EOMONTH('Rent Roll | Residential'!$D14,('Rent Roll | Residential'!$E14*12)-1)+1)),0,
IF(BE$6&gt;='Rent Roll | Residential'!$D14,'Rent Roll | Residential'!$C14*((1+'Rent Roll | Residential'!$F14)^DATEDIF('Rent Roll | Residential'!$D14,BE$6,"Y")),0)),"-")</f>
        <v>29495.506878587752</v>
      </c>
      <c r="BF60" s="322">
        <f>IFERROR(
IF((BF$6&gt;=(EOMONTH('Rent Roll | Residential'!$D14,('Rent Roll | Residential'!$E14*12)-1)+1)),0,
IF(BF$6&gt;='Rent Roll | Residential'!$D14,'Rent Roll | Residential'!$C14*((1+'Rent Roll | Residential'!$F14)^DATEDIF('Rent Roll | Residential'!$D14,BF$6,"Y")),0)),"-")</f>
        <v>29495.506878587752</v>
      </c>
      <c r="BG60" s="322">
        <f>IFERROR(
IF((BG$6&gt;=(EOMONTH('Rent Roll | Residential'!$D14,('Rent Roll | Residential'!$E14*12)-1)+1)),0,
IF(BG$6&gt;='Rent Roll | Residential'!$D14,'Rent Roll | Residential'!$C14*((1+'Rent Roll | Residential'!$F14)^DATEDIF('Rent Roll | Residential'!$D14,BG$6,"Y")),0)),"-")</f>
        <v>29495.506878587752</v>
      </c>
      <c r="BH60" s="322">
        <f>IFERROR(
IF((BH$6&gt;=(EOMONTH('Rent Roll | Residential'!$D14,('Rent Roll | Residential'!$E14*12)-1)+1)),0,
IF(BH$6&gt;='Rent Roll | Residential'!$D14,'Rent Roll | Residential'!$C14*((1+'Rent Roll | Residential'!$F14)^DATEDIF('Rent Roll | Residential'!$D14,BH$6,"Y")),0)),"-")</f>
        <v>29495.506878587752</v>
      </c>
      <c r="BI60" s="322">
        <f>IFERROR(
IF((BI$6&gt;=(EOMONTH('Rent Roll | Residential'!$D14,('Rent Roll | Residential'!$E14*12)-1)+1)),0,
IF(BI$6&gt;='Rent Roll | Residential'!$D14,'Rent Roll | Residential'!$C14*((1+'Rent Roll | Residential'!$F14)^DATEDIF('Rent Roll | Residential'!$D14,BI$6,"Y")),0)),"-")</f>
        <v>29495.506878587752</v>
      </c>
      <c r="BJ60" s="322">
        <f>IFERROR(
IF((BJ$6&gt;=(EOMONTH('Rent Roll | Residential'!$D14,('Rent Roll | Residential'!$E14*12)-1)+1)),0,
IF(BJ$6&gt;='Rent Roll | Residential'!$D14,'Rent Roll | Residential'!$C14*((1+'Rent Roll | Residential'!$F14)^DATEDIF('Rent Roll | Residential'!$D14,BJ$6,"Y")),0)),"-")</f>
        <v>29495.506878587752</v>
      </c>
      <c r="BK60" s="322">
        <f>IFERROR(
IF((BK$6&gt;=(EOMONTH('Rent Roll | Residential'!$D14,('Rent Roll | Residential'!$E14*12)-1)+1)),0,
IF(BK$6&gt;='Rent Roll | Residential'!$D14,'Rent Roll | Residential'!$C14*((1+'Rent Roll | Residential'!$F14)^DATEDIF('Rent Roll | Residential'!$D14,BK$6,"Y")),0)),"-")</f>
        <v>29495.506878587752</v>
      </c>
      <c r="BL60" s="322">
        <f>IFERROR(
IF((BL$6&gt;=(EOMONTH('Rent Roll | Residential'!$D14,('Rent Roll | Residential'!$E14*12)-1)+1)),0,
IF(BL$6&gt;='Rent Roll | Residential'!$D14,'Rent Roll | Residential'!$C14*((1+'Rent Roll | Residential'!$F14)^DATEDIF('Rent Roll | Residential'!$D14,BL$6,"Y")),0)),"-")</f>
        <v>29495.506878587752</v>
      </c>
      <c r="BM60" s="322">
        <f>IFERROR(
IF((BM$6&gt;=(EOMONTH('Rent Roll | Residential'!$D14,('Rent Roll | Residential'!$E14*12)-1)+1)),0,
IF(BM$6&gt;='Rent Roll | Residential'!$D14,'Rent Roll | Residential'!$C14*((1+'Rent Roll | Residential'!$F14)^DATEDIF('Rent Roll | Residential'!$D14,BM$6,"Y")),0)),"-")</f>
        <v>29495.506878587752</v>
      </c>
      <c r="BN60" s="322">
        <f>IFERROR(
IF((BN$6&gt;=(EOMONTH('Rent Roll | Residential'!$D14,('Rent Roll | Residential'!$E14*12)-1)+1)),0,
IF(BN$6&gt;='Rent Roll | Residential'!$D14,'Rent Roll | Residential'!$C14*((1+'Rent Roll | Residential'!$F14)^DATEDIF('Rent Roll | Residential'!$D14,BN$6,"Y")),0)),"-")</f>
        <v>29495.506878587752</v>
      </c>
      <c r="BO60" s="322">
        <f>IFERROR(
IF((BO$6&gt;=(EOMONTH('Rent Roll | Residential'!$D14,('Rent Roll | Residential'!$E14*12)-1)+1)),0,
IF(BO$6&gt;='Rent Roll | Residential'!$D14,'Rent Roll | Residential'!$C14*((1+'Rent Roll | Residential'!$F14)^DATEDIF('Rent Roll | Residential'!$D14,BO$6,"Y")),0)),"-")</f>
        <v>29495.506878587752</v>
      </c>
      <c r="BP60" s="322">
        <f>IFERROR(
IF((BP$6&gt;=(EOMONTH('Rent Roll | Residential'!$D14,('Rent Roll | Residential'!$E14*12)-1)+1)),0,
IF(BP$6&gt;='Rent Roll | Residential'!$D14,'Rent Roll | Residential'!$C14*((1+'Rent Roll | Residential'!$F14)^DATEDIF('Rent Roll | Residential'!$D14,BP$6,"Y")),0)),"-")</f>
        <v>29495.506878587752</v>
      </c>
      <c r="BQ60" s="322">
        <f>IFERROR(
IF((BQ$6&gt;=(EOMONTH('Rent Roll | Residential'!$D14,('Rent Roll | Residential'!$E14*12)-1)+1)),0,
IF(BQ$6&gt;='Rent Roll | Residential'!$D14,'Rent Roll | Residential'!$C14*((1+'Rent Roll | Residential'!$F14)^DATEDIF('Rent Roll | Residential'!$D14,BQ$6,"Y")),0)),"-")</f>
        <v>30380.372084945386</v>
      </c>
      <c r="BR60" s="322">
        <f>IFERROR(
IF((BR$6&gt;=(EOMONTH('Rent Roll | Residential'!$D14,('Rent Roll | Residential'!$E14*12)-1)+1)),0,
IF(BR$6&gt;='Rent Roll | Residential'!$D14,'Rent Roll | Residential'!$C14*((1+'Rent Roll | Residential'!$F14)^DATEDIF('Rent Roll | Residential'!$D14,BR$6,"Y")),0)),"-")</f>
        <v>30380.372084945386</v>
      </c>
      <c r="BS60" s="322">
        <f>IFERROR(
IF((BS$6&gt;=(EOMONTH('Rent Roll | Residential'!$D14,('Rent Roll | Residential'!$E14*12)-1)+1)),0,
IF(BS$6&gt;='Rent Roll | Residential'!$D14,'Rent Roll | Residential'!$C14*((1+'Rent Roll | Residential'!$F14)^DATEDIF('Rent Roll | Residential'!$D14,BS$6,"Y")),0)),"-")</f>
        <v>30380.372084945386</v>
      </c>
      <c r="BT60" s="322">
        <f>IFERROR(
IF((BT$6&gt;=(EOMONTH('Rent Roll | Residential'!$D14,('Rent Roll | Residential'!$E14*12)-1)+1)),0,
IF(BT$6&gt;='Rent Roll | Residential'!$D14,'Rent Roll | Residential'!$C14*((1+'Rent Roll | Residential'!$F14)^DATEDIF('Rent Roll | Residential'!$D14,BT$6,"Y")),0)),"-")</f>
        <v>30380.372084945386</v>
      </c>
      <c r="BU60" s="322">
        <f>IFERROR(
IF((BU$6&gt;=(EOMONTH('Rent Roll | Residential'!$D14,('Rent Roll | Residential'!$E14*12)-1)+1)),0,
IF(BU$6&gt;='Rent Roll | Residential'!$D14,'Rent Roll | Residential'!$C14*((1+'Rent Roll | Residential'!$F14)^DATEDIF('Rent Roll | Residential'!$D14,BU$6,"Y")),0)),"-")</f>
        <v>30380.372084945386</v>
      </c>
      <c r="BV60" s="322">
        <f>IFERROR(
IF((BV$6&gt;=(EOMONTH('Rent Roll | Residential'!$D14,('Rent Roll | Residential'!$E14*12)-1)+1)),0,
IF(BV$6&gt;='Rent Roll | Residential'!$D14,'Rent Roll | Residential'!$C14*((1+'Rent Roll | Residential'!$F14)^DATEDIF('Rent Roll | Residential'!$D14,BV$6,"Y")),0)),"-")</f>
        <v>30380.372084945386</v>
      </c>
      <c r="BW60" s="322">
        <f>IFERROR(
IF((BW$6&gt;=(EOMONTH('Rent Roll | Residential'!$D14,('Rent Roll | Residential'!$E14*12)-1)+1)),0,
IF(BW$6&gt;='Rent Roll | Residential'!$D14,'Rent Roll | Residential'!$C14*((1+'Rent Roll | Residential'!$F14)^DATEDIF('Rent Roll | Residential'!$D14,BW$6,"Y")),0)),"-")</f>
        <v>30380.372084945386</v>
      </c>
      <c r="BX60" s="322">
        <f>IFERROR(
IF((BX$6&gt;=(EOMONTH('Rent Roll | Residential'!$D14,('Rent Roll | Residential'!$E14*12)-1)+1)),0,
IF(BX$6&gt;='Rent Roll | Residential'!$D14,'Rent Roll | Residential'!$C14*((1+'Rent Roll | Residential'!$F14)^DATEDIF('Rent Roll | Residential'!$D14,BX$6,"Y")),0)),"-")</f>
        <v>30380.372084945386</v>
      </c>
      <c r="BY60" s="322">
        <f>IFERROR(
IF((BY$6&gt;=(EOMONTH('Rent Roll | Residential'!$D14,('Rent Roll | Residential'!$E14*12)-1)+1)),0,
IF(BY$6&gt;='Rent Roll | Residential'!$D14,'Rent Roll | Residential'!$C14*((1+'Rent Roll | Residential'!$F14)^DATEDIF('Rent Roll | Residential'!$D14,BY$6,"Y")),0)),"-")</f>
        <v>30380.372084945386</v>
      </c>
      <c r="BZ60" s="322">
        <f>IFERROR(
IF((BZ$6&gt;=(EOMONTH('Rent Roll | Residential'!$D14,('Rent Roll | Residential'!$E14*12)-1)+1)),0,
IF(BZ$6&gt;='Rent Roll | Residential'!$D14,'Rent Roll | Residential'!$C14*((1+'Rent Roll | Residential'!$F14)^DATEDIF('Rent Roll | Residential'!$D14,BZ$6,"Y")),0)),"-")</f>
        <v>30380.372084945386</v>
      </c>
      <c r="CA60" s="322">
        <f>IFERROR(
IF((CA$6&gt;=(EOMONTH('Rent Roll | Residential'!$D14,('Rent Roll | Residential'!$E14*12)-1)+1)),0,
IF(CA$6&gt;='Rent Roll | Residential'!$D14,'Rent Roll | Residential'!$C14*((1+'Rent Roll | Residential'!$F14)^DATEDIF('Rent Roll | Residential'!$D14,CA$6,"Y")),0)),"-")</f>
        <v>30380.372084945386</v>
      </c>
      <c r="CB60" s="322">
        <f>IFERROR(
IF((CB$6&gt;=(EOMONTH('Rent Roll | Residential'!$D14,('Rent Roll | Residential'!$E14*12)-1)+1)),0,
IF(CB$6&gt;='Rent Roll | Residential'!$D14,'Rent Roll | Residential'!$C14*((1+'Rent Roll | Residential'!$F14)^DATEDIF('Rent Roll | Residential'!$D14,CB$6,"Y")),0)),"-")</f>
        <v>30380.372084945386</v>
      </c>
      <c r="CC60" s="322">
        <f>IFERROR(
IF((CC$6&gt;=(EOMONTH('Rent Roll | Residential'!$D14,('Rent Roll | Residential'!$E14*12)-1)+1)),0,
IF(CC$6&gt;='Rent Roll | Residential'!$D14,'Rent Roll | Residential'!$C14*((1+'Rent Roll | Residential'!$F14)^DATEDIF('Rent Roll | Residential'!$D14,CC$6,"Y")),0)),"-")</f>
        <v>31291.78324749375</v>
      </c>
      <c r="CD60" s="322">
        <f>IFERROR(
IF((CD$6&gt;=(EOMONTH('Rent Roll | Residential'!$D14,('Rent Roll | Residential'!$E14*12)-1)+1)),0,
IF(CD$6&gt;='Rent Roll | Residential'!$D14,'Rent Roll | Residential'!$C14*((1+'Rent Roll | Residential'!$F14)^DATEDIF('Rent Roll | Residential'!$D14,CD$6,"Y")),0)),"-")</f>
        <v>31291.78324749375</v>
      </c>
      <c r="CE60" s="322">
        <f>IFERROR(
IF((CE$6&gt;=(EOMONTH('Rent Roll | Residential'!$D14,('Rent Roll | Residential'!$E14*12)-1)+1)),0,
IF(CE$6&gt;='Rent Roll | Residential'!$D14,'Rent Roll | Residential'!$C14*((1+'Rent Roll | Residential'!$F14)^DATEDIF('Rent Roll | Residential'!$D14,CE$6,"Y")),0)),"-")</f>
        <v>31291.78324749375</v>
      </c>
      <c r="CF60" s="322">
        <f>IFERROR(
IF((CF$6&gt;=(EOMONTH('Rent Roll | Residential'!$D14,('Rent Roll | Residential'!$E14*12)-1)+1)),0,
IF(CF$6&gt;='Rent Roll | Residential'!$D14,'Rent Roll | Residential'!$C14*((1+'Rent Roll | Residential'!$F14)^DATEDIF('Rent Roll | Residential'!$D14,CF$6,"Y")),0)),"-")</f>
        <v>31291.78324749375</v>
      </c>
      <c r="CG60" s="322">
        <f>IFERROR(
IF((CG$6&gt;=(EOMONTH('Rent Roll | Residential'!$D14,('Rent Roll | Residential'!$E14*12)-1)+1)),0,
IF(CG$6&gt;='Rent Roll | Residential'!$D14,'Rent Roll | Residential'!$C14*((1+'Rent Roll | Residential'!$F14)^DATEDIF('Rent Roll | Residential'!$D14,CG$6,"Y")),0)),"-")</f>
        <v>31291.78324749375</v>
      </c>
      <c r="CH60" s="322">
        <f>IFERROR(
IF((CH$6&gt;=(EOMONTH('Rent Roll | Residential'!$D14,('Rent Roll | Residential'!$E14*12)-1)+1)),0,
IF(CH$6&gt;='Rent Roll | Residential'!$D14,'Rent Roll | Residential'!$C14*((1+'Rent Roll | Residential'!$F14)^DATEDIF('Rent Roll | Residential'!$D14,CH$6,"Y")),0)),"-")</f>
        <v>31291.78324749375</v>
      </c>
      <c r="CI60" s="322">
        <f>IFERROR(
IF((CI$6&gt;=(EOMONTH('Rent Roll | Residential'!$D14,('Rent Roll | Residential'!$E14*12)-1)+1)),0,
IF(CI$6&gt;='Rent Roll | Residential'!$D14,'Rent Roll | Residential'!$C14*((1+'Rent Roll | Residential'!$F14)^DATEDIF('Rent Roll | Residential'!$D14,CI$6,"Y")),0)),"-")</f>
        <v>31291.78324749375</v>
      </c>
      <c r="CJ60" s="322">
        <f>IFERROR(
IF((CJ$6&gt;=(EOMONTH('Rent Roll | Residential'!$D14,('Rent Roll | Residential'!$E14*12)-1)+1)),0,
IF(CJ$6&gt;='Rent Roll | Residential'!$D14,'Rent Roll | Residential'!$C14*((1+'Rent Roll | Residential'!$F14)^DATEDIF('Rent Roll | Residential'!$D14,CJ$6,"Y")),0)),"-")</f>
        <v>31291.78324749375</v>
      </c>
      <c r="CK60" s="322">
        <f>IFERROR(
IF((CK$6&gt;=(EOMONTH('Rent Roll | Residential'!$D14,('Rent Roll | Residential'!$E14*12)-1)+1)),0,
IF(CK$6&gt;='Rent Roll | Residential'!$D14,'Rent Roll | Residential'!$C14*((1+'Rent Roll | Residential'!$F14)^DATEDIF('Rent Roll | Residential'!$D14,CK$6,"Y")),0)),"-")</f>
        <v>31291.78324749375</v>
      </c>
      <c r="CL60" s="322">
        <f>IFERROR(
IF((CL$6&gt;=(EOMONTH('Rent Roll | Residential'!$D14,('Rent Roll | Residential'!$E14*12)-1)+1)),0,
IF(CL$6&gt;='Rent Roll | Residential'!$D14,'Rent Roll | Residential'!$C14*((1+'Rent Roll | Residential'!$F14)^DATEDIF('Rent Roll | Residential'!$D14,CL$6,"Y")),0)),"-")</f>
        <v>31291.78324749375</v>
      </c>
      <c r="CM60" s="322">
        <f>IFERROR(
IF((CM$6&gt;=(EOMONTH('Rent Roll | Residential'!$D14,('Rent Roll | Residential'!$E14*12)-1)+1)),0,
IF(CM$6&gt;='Rent Roll | Residential'!$D14,'Rent Roll | Residential'!$C14*((1+'Rent Roll | Residential'!$F14)^DATEDIF('Rent Roll | Residential'!$D14,CM$6,"Y")),0)),"-")</f>
        <v>31291.78324749375</v>
      </c>
      <c r="CN60" s="322">
        <f>IFERROR(
IF((CN$6&gt;=(EOMONTH('Rent Roll | Residential'!$D14,('Rent Roll | Residential'!$E14*12)-1)+1)),0,
IF(CN$6&gt;='Rent Roll | Residential'!$D14,'Rent Roll | Residential'!$C14*((1+'Rent Roll | Residential'!$F14)^DATEDIF('Rent Roll | Residential'!$D14,CN$6,"Y")),0)),"-")</f>
        <v>31291.78324749375</v>
      </c>
      <c r="CO60" s="322">
        <f>IFERROR(
IF((CO$6&gt;=(EOMONTH('Rent Roll | Residential'!$D14,('Rent Roll | Residential'!$E14*12)-1)+1)),0,
IF(CO$6&gt;='Rent Roll | Residential'!$D14,'Rent Roll | Residential'!$C14*((1+'Rent Roll | Residential'!$F14)^DATEDIF('Rent Roll | Residential'!$D14,CO$6,"Y")),0)),"-")</f>
        <v>32230.536744918558</v>
      </c>
      <c r="CP60" s="322">
        <f>IFERROR(
IF((CP$6&gt;=(EOMONTH('Rent Roll | Residential'!$D14,('Rent Roll | Residential'!$E14*12)-1)+1)),0,
IF(CP$6&gt;='Rent Roll | Residential'!$D14,'Rent Roll | Residential'!$C14*((1+'Rent Roll | Residential'!$F14)^DATEDIF('Rent Roll | Residential'!$D14,CP$6,"Y")),0)),"-")</f>
        <v>32230.536744918558</v>
      </c>
      <c r="CQ60" s="322">
        <f>IFERROR(
IF((CQ$6&gt;=(EOMONTH('Rent Roll | Residential'!$D14,('Rent Roll | Residential'!$E14*12)-1)+1)),0,
IF(CQ$6&gt;='Rent Roll | Residential'!$D14,'Rent Roll | Residential'!$C14*((1+'Rent Roll | Residential'!$F14)^DATEDIF('Rent Roll | Residential'!$D14,CQ$6,"Y")),0)),"-")</f>
        <v>32230.536744918558</v>
      </c>
      <c r="CR60" s="322">
        <f>IFERROR(
IF((CR$6&gt;=(EOMONTH('Rent Roll | Residential'!$D14,('Rent Roll | Residential'!$E14*12)-1)+1)),0,
IF(CR$6&gt;='Rent Roll | Residential'!$D14,'Rent Roll | Residential'!$C14*((1+'Rent Roll | Residential'!$F14)^DATEDIF('Rent Roll | Residential'!$D14,CR$6,"Y")),0)),"-")</f>
        <v>32230.536744918558</v>
      </c>
      <c r="CS60" s="322">
        <f>IFERROR(
IF((CS$6&gt;=(EOMONTH('Rent Roll | Residential'!$D14,('Rent Roll | Residential'!$E14*12)-1)+1)),0,
IF(CS$6&gt;='Rent Roll | Residential'!$D14,'Rent Roll | Residential'!$C14*((1+'Rent Roll | Residential'!$F14)^DATEDIF('Rent Roll | Residential'!$D14,CS$6,"Y")),0)),"-")</f>
        <v>32230.536744918558</v>
      </c>
      <c r="CT60" s="322">
        <f>IFERROR(
IF((CT$6&gt;=(EOMONTH('Rent Roll | Residential'!$D14,('Rent Roll | Residential'!$E14*12)-1)+1)),0,
IF(CT$6&gt;='Rent Roll | Residential'!$D14,'Rent Roll | Residential'!$C14*((1+'Rent Roll | Residential'!$F14)^DATEDIF('Rent Roll | Residential'!$D14,CT$6,"Y")),0)),"-")</f>
        <v>32230.536744918558</v>
      </c>
      <c r="CU60" s="322">
        <f>IFERROR(
IF((CU$6&gt;=(EOMONTH('Rent Roll | Residential'!$D14,('Rent Roll | Residential'!$E14*12)-1)+1)),0,
IF(CU$6&gt;='Rent Roll | Residential'!$D14,'Rent Roll | Residential'!$C14*((1+'Rent Roll | Residential'!$F14)^DATEDIF('Rent Roll | Residential'!$D14,CU$6,"Y")),0)),"-")</f>
        <v>32230.536744918558</v>
      </c>
      <c r="CV60" s="322">
        <f>IFERROR(
IF((CV$6&gt;=(EOMONTH('Rent Roll | Residential'!$D14,('Rent Roll | Residential'!$E14*12)-1)+1)),0,
IF(CV$6&gt;='Rent Roll | Residential'!$D14,'Rent Roll | Residential'!$C14*((1+'Rent Roll | Residential'!$F14)^DATEDIF('Rent Roll | Residential'!$D14,CV$6,"Y")),0)),"-")</f>
        <v>32230.536744918558</v>
      </c>
      <c r="CW60" s="322">
        <f>IFERROR(
IF((CW$6&gt;=(EOMONTH('Rent Roll | Residential'!$D14,('Rent Roll | Residential'!$E14*12)-1)+1)),0,
IF(CW$6&gt;='Rent Roll | Residential'!$D14,'Rent Roll | Residential'!$C14*((1+'Rent Roll | Residential'!$F14)^DATEDIF('Rent Roll | Residential'!$D14,CW$6,"Y")),0)),"-")</f>
        <v>32230.536744918558</v>
      </c>
      <c r="CX60" s="322">
        <f>IFERROR(
IF((CX$6&gt;=(EOMONTH('Rent Roll | Residential'!$D14,('Rent Roll | Residential'!$E14*12)-1)+1)),0,
IF(CX$6&gt;='Rent Roll | Residential'!$D14,'Rent Roll | Residential'!$C14*((1+'Rent Roll | Residential'!$F14)^DATEDIF('Rent Roll | Residential'!$D14,CX$6,"Y")),0)),"-")</f>
        <v>32230.536744918558</v>
      </c>
      <c r="CY60" s="322">
        <f>IFERROR(
IF((CY$6&gt;=(EOMONTH('Rent Roll | Residential'!$D14,('Rent Roll | Residential'!$E14*12)-1)+1)),0,
IF(CY$6&gt;='Rent Roll | Residential'!$D14,'Rent Roll | Residential'!$C14*((1+'Rent Roll | Residential'!$F14)^DATEDIF('Rent Roll | Residential'!$D14,CY$6,"Y")),0)),"-")</f>
        <v>32230.536744918558</v>
      </c>
      <c r="CZ60" s="322">
        <f>IFERROR(
IF((CZ$6&gt;=(EOMONTH('Rent Roll | Residential'!$D14,('Rent Roll | Residential'!$E14*12)-1)+1)),0,
IF(CZ$6&gt;='Rent Roll | Residential'!$D14,'Rent Roll | Residential'!$C14*((1+'Rent Roll | Residential'!$F14)^DATEDIF('Rent Roll | Residential'!$D14,CZ$6,"Y")),0)),"-")</f>
        <v>32230.536744918558</v>
      </c>
      <c r="DA60" s="322">
        <f>IFERROR(
IF((DA$6&gt;=(EOMONTH('Rent Roll | Residential'!$D14,('Rent Roll | Residential'!$E14*12)-1)+1)),0,
IF(DA$6&gt;='Rent Roll | Residential'!$D14,'Rent Roll | Residential'!$C14*((1+'Rent Roll | Residential'!$F14)^DATEDIF('Rent Roll | Residential'!$D14,DA$6,"Y")),0)),"-")</f>
        <v>33197.452847266119</v>
      </c>
      <c r="DB60" s="322">
        <f>IFERROR(
IF((DB$6&gt;=(EOMONTH('Rent Roll | Residential'!$D14,('Rent Roll | Residential'!$E14*12)-1)+1)),0,
IF(DB$6&gt;='Rent Roll | Residential'!$D14,'Rent Roll | Residential'!$C14*((1+'Rent Roll | Residential'!$F14)^DATEDIF('Rent Roll | Residential'!$D14,DB$6,"Y")),0)),"-")</f>
        <v>33197.452847266119</v>
      </c>
      <c r="DC60" s="322">
        <f>IFERROR(
IF((DC$6&gt;=(EOMONTH('Rent Roll | Residential'!$D14,('Rent Roll | Residential'!$E14*12)-1)+1)),0,
IF(DC$6&gt;='Rent Roll | Residential'!$D14,'Rent Roll | Residential'!$C14*((1+'Rent Roll | Residential'!$F14)^DATEDIF('Rent Roll | Residential'!$D14,DC$6,"Y")),0)),"-")</f>
        <v>33197.452847266119</v>
      </c>
      <c r="DD60" s="322">
        <f>IFERROR(
IF((DD$6&gt;=(EOMONTH('Rent Roll | Residential'!$D14,('Rent Roll | Residential'!$E14*12)-1)+1)),0,
IF(DD$6&gt;='Rent Roll | Residential'!$D14,'Rent Roll | Residential'!$C14*((1+'Rent Roll | Residential'!$F14)^DATEDIF('Rent Roll | Residential'!$D14,DD$6,"Y")),0)),"-")</f>
        <v>33197.452847266119</v>
      </c>
      <c r="DE60" s="322">
        <f>IFERROR(
IF((DE$6&gt;=(EOMONTH('Rent Roll | Residential'!$D14,('Rent Roll | Residential'!$E14*12)-1)+1)),0,
IF(DE$6&gt;='Rent Roll | Residential'!$D14,'Rent Roll | Residential'!$C14*((1+'Rent Roll | Residential'!$F14)^DATEDIF('Rent Roll | Residential'!$D14,DE$6,"Y")),0)),"-")</f>
        <v>33197.452847266119</v>
      </c>
      <c r="DF60" s="322">
        <f>IFERROR(
IF((DF$6&gt;=(EOMONTH('Rent Roll | Residential'!$D14,('Rent Roll | Residential'!$E14*12)-1)+1)),0,
IF(DF$6&gt;='Rent Roll | Residential'!$D14,'Rent Roll | Residential'!$C14*((1+'Rent Roll | Residential'!$F14)^DATEDIF('Rent Roll | Residential'!$D14,DF$6,"Y")),0)),"-")</f>
        <v>33197.452847266119</v>
      </c>
      <c r="DG60" s="322">
        <f>IFERROR(
IF((DG$6&gt;=(EOMONTH('Rent Roll | Residential'!$D14,('Rent Roll | Residential'!$E14*12)-1)+1)),0,
IF(DG$6&gt;='Rent Roll | Residential'!$D14,'Rent Roll | Residential'!$C14*((1+'Rent Roll | Residential'!$F14)^DATEDIF('Rent Roll | Residential'!$D14,DG$6,"Y")),0)),"-")</f>
        <v>33197.452847266119</v>
      </c>
      <c r="DH60" s="322">
        <f>IFERROR(
IF((DH$6&gt;=(EOMONTH('Rent Roll | Residential'!$D14,('Rent Roll | Residential'!$E14*12)-1)+1)),0,
IF(DH$6&gt;='Rent Roll | Residential'!$D14,'Rent Roll | Residential'!$C14*((1+'Rent Roll | Residential'!$F14)^DATEDIF('Rent Roll | Residential'!$D14,DH$6,"Y")),0)),"-")</f>
        <v>33197.452847266119</v>
      </c>
      <c r="DI60" s="322">
        <f>IFERROR(
IF((DI$6&gt;=(EOMONTH('Rent Roll | Residential'!$D14,('Rent Roll | Residential'!$E14*12)-1)+1)),0,
IF(DI$6&gt;='Rent Roll | Residential'!$D14,'Rent Roll | Residential'!$C14*((1+'Rent Roll | Residential'!$F14)^DATEDIF('Rent Roll | Residential'!$D14,DI$6,"Y")),0)),"-")</f>
        <v>33197.452847266119</v>
      </c>
      <c r="DJ60" s="322">
        <f>IFERROR(
IF((DJ$6&gt;=(EOMONTH('Rent Roll | Residential'!$D14,('Rent Roll | Residential'!$E14*12)-1)+1)),0,
IF(DJ$6&gt;='Rent Roll | Residential'!$D14,'Rent Roll | Residential'!$C14*((1+'Rent Roll | Residential'!$F14)^DATEDIF('Rent Roll | Residential'!$D14,DJ$6,"Y")),0)),"-")</f>
        <v>33197.452847266119</v>
      </c>
      <c r="DK60" s="322">
        <f>IFERROR(
IF((DK$6&gt;=(EOMONTH('Rent Roll | Residential'!$D14,('Rent Roll | Residential'!$E14*12)-1)+1)),0,
IF(DK$6&gt;='Rent Roll | Residential'!$D14,'Rent Roll | Residential'!$C14*((1+'Rent Roll | Residential'!$F14)^DATEDIF('Rent Roll | Residential'!$D14,DK$6,"Y")),0)),"-")</f>
        <v>33197.452847266119</v>
      </c>
      <c r="DL60" s="322">
        <f>IFERROR(
IF((DL$6&gt;=(EOMONTH('Rent Roll | Residential'!$D14,('Rent Roll | Residential'!$E14*12)-1)+1)),0,
IF(DL$6&gt;='Rent Roll | Residential'!$D14,'Rent Roll | Residential'!$C14*((1+'Rent Roll | Residential'!$F14)^DATEDIF('Rent Roll | Residential'!$D14,DL$6,"Y")),0)),"-")</f>
        <v>33197.452847266119</v>
      </c>
      <c r="DM60" s="322">
        <f>IFERROR(
IF((DM$6&gt;=(EOMONTH('Rent Roll | Residential'!$D14,('Rent Roll | Residential'!$E14*12)-1)+1)),0,
IF(DM$6&gt;='Rent Roll | Residential'!$D14,'Rent Roll | Residential'!$C14*((1+'Rent Roll | Residential'!$F14)^DATEDIF('Rent Roll | Residential'!$D14,DM$6,"Y")),0)),"-")</f>
        <v>34193.376432684097</v>
      </c>
      <c r="DN60" s="322">
        <f>IFERROR(
IF((DN$6&gt;=(EOMONTH('Rent Roll | Residential'!$D14,('Rent Roll | Residential'!$E14*12)-1)+1)),0,
IF(DN$6&gt;='Rent Roll | Residential'!$D14,'Rent Roll | Residential'!$C14*((1+'Rent Roll | Residential'!$F14)^DATEDIF('Rent Roll | Residential'!$D14,DN$6,"Y")),0)),"-")</f>
        <v>34193.376432684097</v>
      </c>
      <c r="DO60" s="322">
        <f>IFERROR(
IF((DO$6&gt;=(EOMONTH('Rent Roll | Residential'!$D14,('Rent Roll | Residential'!$E14*12)-1)+1)),0,
IF(DO$6&gt;='Rent Roll | Residential'!$D14,'Rent Roll | Residential'!$C14*((1+'Rent Roll | Residential'!$F14)^DATEDIF('Rent Roll | Residential'!$D14,DO$6,"Y")),0)),"-")</f>
        <v>34193.376432684097</v>
      </c>
      <c r="DP60" s="322">
        <f>IFERROR(
IF((DP$6&gt;=(EOMONTH('Rent Roll | Residential'!$D14,('Rent Roll | Residential'!$E14*12)-1)+1)),0,
IF(DP$6&gt;='Rent Roll | Residential'!$D14,'Rent Roll | Residential'!$C14*((1+'Rent Roll | Residential'!$F14)^DATEDIF('Rent Roll | Residential'!$D14,DP$6,"Y")),0)),"-")</f>
        <v>34193.376432684097</v>
      </c>
      <c r="DQ60" s="322">
        <f>IFERROR(
IF((DQ$6&gt;=(EOMONTH('Rent Roll | Residential'!$D14,('Rent Roll | Residential'!$E14*12)-1)+1)),0,
IF(DQ$6&gt;='Rent Roll | Residential'!$D14,'Rent Roll | Residential'!$C14*((1+'Rent Roll | Residential'!$F14)^DATEDIF('Rent Roll | Residential'!$D14,DQ$6,"Y")),0)),"-")</f>
        <v>34193.376432684097</v>
      </c>
      <c r="DR60" s="322">
        <f>IFERROR(
IF((DR$6&gt;=(EOMONTH('Rent Roll | Residential'!$D14,('Rent Roll | Residential'!$E14*12)-1)+1)),0,
IF(DR$6&gt;='Rent Roll | Residential'!$D14,'Rent Roll | Residential'!$C14*((1+'Rent Roll | Residential'!$F14)^DATEDIF('Rent Roll | Residential'!$D14,DR$6,"Y")),0)),"-")</f>
        <v>34193.376432684097</v>
      </c>
      <c r="DS60" s="322">
        <f>IFERROR(
IF((DS$6&gt;=(EOMONTH('Rent Roll | Residential'!$D14,('Rent Roll | Residential'!$E14*12)-1)+1)),0,
IF(DS$6&gt;='Rent Roll | Residential'!$D14,'Rent Roll | Residential'!$C14*((1+'Rent Roll | Residential'!$F14)^DATEDIF('Rent Roll | Residential'!$D14,DS$6,"Y")),0)),"-")</f>
        <v>34193.376432684097</v>
      </c>
      <c r="DT60" s="322">
        <f>IFERROR(
IF((DT$6&gt;=(EOMONTH('Rent Roll | Residential'!$D14,('Rent Roll | Residential'!$E14*12)-1)+1)),0,
IF(DT$6&gt;='Rent Roll | Residential'!$D14,'Rent Roll | Residential'!$C14*((1+'Rent Roll | Residential'!$F14)^DATEDIF('Rent Roll | Residential'!$D14,DT$6,"Y")),0)),"-")</f>
        <v>34193.376432684097</v>
      </c>
      <c r="DU60" s="322">
        <f>IFERROR(
IF((DU$6&gt;=(EOMONTH('Rent Roll | Residential'!$D14,('Rent Roll | Residential'!$E14*12)-1)+1)),0,
IF(DU$6&gt;='Rent Roll | Residential'!$D14,'Rent Roll | Residential'!$C14*((1+'Rent Roll | Residential'!$F14)^DATEDIF('Rent Roll | Residential'!$D14,DU$6,"Y")),0)),"-")</f>
        <v>34193.376432684097</v>
      </c>
      <c r="DV60" s="322">
        <f>IFERROR(
IF((DV$6&gt;=(EOMONTH('Rent Roll | Residential'!$D14,('Rent Roll | Residential'!$E14*12)-1)+1)),0,
IF(DV$6&gt;='Rent Roll | Residential'!$D14,'Rent Roll | Residential'!$C14*((1+'Rent Roll | Residential'!$F14)^DATEDIF('Rent Roll | Residential'!$D14,DV$6,"Y")),0)),"-")</f>
        <v>34193.376432684097</v>
      </c>
      <c r="DW60" s="322">
        <f>IFERROR(
IF((DW$6&gt;=(EOMONTH('Rent Roll | Residential'!$D14,('Rent Roll | Residential'!$E14*12)-1)+1)),0,
IF(DW$6&gt;='Rent Roll | Residential'!$D14,'Rent Roll | Residential'!$C14*((1+'Rent Roll | Residential'!$F14)^DATEDIF('Rent Roll | Residential'!$D14,DW$6,"Y")),0)),"-")</f>
        <v>34193.376432684097</v>
      </c>
      <c r="DX60" s="322">
        <f>IFERROR(
IF((DX$6&gt;=(EOMONTH('Rent Roll | Residential'!$D14,('Rent Roll | Residential'!$E14*12)-1)+1)),0,
IF(DX$6&gt;='Rent Roll | Residential'!$D14,'Rent Roll | Residential'!$C14*((1+'Rent Roll | Residential'!$F14)^DATEDIF('Rent Roll | Residential'!$D14,DX$6,"Y")),0)),"-")</f>
        <v>34193.376432684097</v>
      </c>
      <c r="DY60" s="322">
        <f>IFERROR(
IF((DY$6&gt;=(EOMONTH('Rent Roll | Residential'!$D14,('Rent Roll | Residential'!$E14*12)-1)+1)),0,
IF(DY$6&gt;='Rent Roll | Residential'!$D14,'Rent Roll | Residential'!$C14*((1+'Rent Roll | Residential'!$F14)^DATEDIF('Rent Roll | Residential'!$D14,DY$6,"Y")),0)),"-")</f>
        <v>35219.177725664624</v>
      </c>
      <c r="DZ60" s="322">
        <f>IFERROR(
IF((DZ$6&gt;=(EOMONTH('Rent Roll | Residential'!$D14,('Rent Roll | Residential'!$E14*12)-1)+1)),0,
IF(DZ$6&gt;='Rent Roll | Residential'!$D14,'Rent Roll | Residential'!$C14*((1+'Rent Roll | Residential'!$F14)^DATEDIF('Rent Roll | Residential'!$D14,DZ$6,"Y")),0)),"-")</f>
        <v>35219.177725664624</v>
      </c>
      <c r="EA60" s="322">
        <f>IFERROR(
IF((EA$6&gt;=(EOMONTH('Rent Roll | Residential'!$D14,('Rent Roll | Residential'!$E14*12)-1)+1)),0,
IF(EA$6&gt;='Rent Roll | Residential'!$D14,'Rent Roll | Residential'!$C14*((1+'Rent Roll | Residential'!$F14)^DATEDIF('Rent Roll | Residential'!$D14,EA$6,"Y")),0)),"-")</f>
        <v>35219.177725664624</v>
      </c>
      <c r="EB60" s="322">
        <f>IFERROR(
IF((EB$6&gt;=(EOMONTH('Rent Roll | Residential'!$D14,('Rent Roll | Residential'!$E14*12)-1)+1)),0,
IF(EB$6&gt;='Rent Roll | Residential'!$D14,'Rent Roll | Residential'!$C14*((1+'Rent Roll | Residential'!$F14)^DATEDIF('Rent Roll | Residential'!$D14,EB$6,"Y")),0)),"-")</f>
        <v>35219.177725664624</v>
      </c>
      <c r="EC60" s="322">
        <f>IFERROR(
IF((EC$6&gt;=(EOMONTH('Rent Roll | Residential'!$D14,('Rent Roll | Residential'!$E14*12)-1)+1)),0,
IF(EC$6&gt;='Rent Roll | Residential'!$D14,'Rent Roll | Residential'!$C14*((1+'Rent Roll | Residential'!$F14)^DATEDIF('Rent Roll | Residential'!$D14,EC$6,"Y")),0)),"-")</f>
        <v>35219.177725664624</v>
      </c>
      <c r="ED60" s="322">
        <f>IFERROR(
IF((ED$6&gt;=(EOMONTH('Rent Roll | Residential'!$D14,('Rent Roll | Residential'!$E14*12)-1)+1)),0,
IF(ED$6&gt;='Rent Roll | Residential'!$D14,'Rent Roll | Residential'!$C14*((1+'Rent Roll | Residential'!$F14)^DATEDIF('Rent Roll | Residential'!$D14,ED$6,"Y")),0)),"-")</f>
        <v>35219.177725664624</v>
      </c>
      <c r="EE60" s="322">
        <f>IFERROR(
IF((EE$6&gt;=(EOMONTH('Rent Roll | Residential'!$D14,('Rent Roll | Residential'!$E14*12)-1)+1)),0,
IF(EE$6&gt;='Rent Roll | Residential'!$D14,'Rent Roll | Residential'!$C14*((1+'Rent Roll | Residential'!$F14)^DATEDIF('Rent Roll | Residential'!$D14,EE$6,"Y")),0)),"-")</f>
        <v>35219.177725664624</v>
      </c>
      <c r="EF60" s="322">
        <f>IFERROR(
IF((EF$6&gt;=(EOMONTH('Rent Roll | Residential'!$D14,('Rent Roll | Residential'!$E14*12)-1)+1)),0,
IF(EF$6&gt;='Rent Roll | Residential'!$D14,'Rent Roll | Residential'!$C14*((1+'Rent Roll | Residential'!$F14)^DATEDIF('Rent Roll | Residential'!$D14,EF$6,"Y")),0)),"-")</f>
        <v>35219.177725664624</v>
      </c>
      <c r="EG60" s="323">
        <f>IFERROR(
IF((EG$6&gt;=(EOMONTH('Rent Roll | Residential'!$D14,('Rent Roll | Residential'!$E14*12)-1)+1)),0,
IF(EG$6&gt;='Rent Roll | Residential'!$D14,'Rent Roll | Residential'!$C14*((1+'Rent Roll | Residential'!$F14)^DATEDIF('Rent Roll | Residential'!$D14,EG$6,"Y")),0)),"-")</f>
        <v>35219.177725664624</v>
      </c>
      <c r="EH60" s="277" t="s">
        <v>106</v>
      </c>
    </row>
    <row r="61" spans="2:138" x14ac:dyDescent="0.2">
      <c r="B61" s="743"/>
      <c r="C61" s="744"/>
      <c r="D61" s="737" t="str">
        <f>IF('Rent Roll | Residential'!B15&lt;&gt;"",'Rent Roll | Residential'!B15,"-")</f>
        <v>-</v>
      </c>
      <c r="E61" s="224">
        <f t="shared" si="46"/>
        <v>0</v>
      </c>
      <c r="F61" s="322">
        <f>'Rent Roll | Residential'!C15</f>
        <v>0</v>
      </c>
      <c r="G61" s="322" t="str">
        <f>IFERROR(
IF((G$6&gt;=(EOMONTH('Rent Roll | Residential'!$D15,('Rent Roll | Residential'!$E15*12)-1)+1)),0,
IF(G$6&gt;='Rent Roll | Residential'!$D15,'Rent Roll | Residential'!$C15*((1+'Rent Roll | Residential'!$F15)^DATEDIF('Rent Roll | Residential'!$D15,G$6,"Y")),0)),"-")</f>
        <v>-</v>
      </c>
      <c r="H61" s="322" t="str">
        <f>IFERROR(
IF((H$6&gt;=(EOMONTH('Rent Roll | Residential'!$D15,('Rent Roll | Residential'!$E15*12)-1)+1)),0,
IF(H$6&gt;='Rent Roll | Residential'!$D15,'Rent Roll | Residential'!$C15*((1+'Rent Roll | Residential'!$F15)^DATEDIF('Rent Roll | Residential'!$D15,H$6,"Y")),0)),"-")</f>
        <v>-</v>
      </c>
      <c r="I61" s="322" t="str">
        <f>IFERROR(
IF((I$6&gt;=(EOMONTH('Rent Roll | Residential'!$D15,('Rent Roll | Residential'!$E15*12)-1)+1)),0,
IF(I$6&gt;='Rent Roll | Residential'!$D15,'Rent Roll | Residential'!$C15*((1+'Rent Roll | Residential'!$F15)^DATEDIF('Rent Roll | Residential'!$D15,I$6,"Y")),0)),"-")</f>
        <v>-</v>
      </c>
      <c r="J61" s="322" t="str">
        <f>IFERROR(
IF((J$6&gt;=(EOMONTH('Rent Roll | Residential'!$D15,('Rent Roll | Residential'!$E15*12)-1)+1)),0,
IF(J$6&gt;='Rent Roll | Residential'!$D15,'Rent Roll | Residential'!$C15*((1+'Rent Roll | Residential'!$F15)^DATEDIF('Rent Roll | Residential'!$D15,J$6,"Y")),0)),"-")</f>
        <v>-</v>
      </c>
      <c r="K61" s="322" t="str">
        <f>IFERROR(
IF((K$6&gt;=(EOMONTH('Rent Roll | Residential'!$D15,('Rent Roll | Residential'!$E15*12)-1)+1)),0,
IF(K$6&gt;='Rent Roll | Residential'!$D15,'Rent Roll | Residential'!$C15*((1+'Rent Roll | Residential'!$F15)^DATEDIF('Rent Roll | Residential'!$D15,K$6,"Y")),0)),"-")</f>
        <v>-</v>
      </c>
      <c r="L61" s="322" t="str">
        <f>IFERROR(
IF((L$6&gt;=(EOMONTH('Rent Roll | Residential'!$D15,('Rent Roll | Residential'!$E15*12)-1)+1)),0,
IF(L$6&gt;='Rent Roll | Residential'!$D15,'Rent Roll | Residential'!$C15*((1+'Rent Roll | Residential'!$F15)^DATEDIF('Rent Roll | Residential'!$D15,L$6,"Y")),0)),"-")</f>
        <v>-</v>
      </c>
      <c r="M61" s="322" t="str">
        <f>IFERROR(
IF((M$6&gt;=(EOMONTH('Rent Roll | Residential'!$D15,('Rent Roll | Residential'!$E15*12)-1)+1)),0,
IF(M$6&gt;='Rent Roll | Residential'!$D15,'Rent Roll | Residential'!$C15*((1+'Rent Roll | Residential'!$F15)^DATEDIF('Rent Roll | Residential'!$D15,M$6,"Y")),0)),"-")</f>
        <v>-</v>
      </c>
      <c r="N61" s="322" t="str">
        <f>IFERROR(
IF((N$6&gt;=(EOMONTH('Rent Roll | Residential'!$D15,('Rent Roll | Residential'!$E15*12)-1)+1)),0,
IF(N$6&gt;='Rent Roll | Residential'!$D15,'Rent Roll | Residential'!$C15*((1+'Rent Roll | Residential'!$F15)^DATEDIF('Rent Roll | Residential'!$D15,N$6,"Y")),0)),"-")</f>
        <v>-</v>
      </c>
      <c r="O61" s="322" t="str">
        <f>IFERROR(
IF((O$6&gt;=(EOMONTH('Rent Roll | Residential'!$D15,('Rent Roll | Residential'!$E15*12)-1)+1)),0,
IF(O$6&gt;='Rent Roll | Residential'!$D15,'Rent Roll | Residential'!$C15*((1+'Rent Roll | Residential'!$F15)^DATEDIF('Rent Roll | Residential'!$D15,O$6,"Y")),0)),"-")</f>
        <v>-</v>
      </c>
      <c r="P61" s="322" t="str">
        <f>IFERROR(
IF((P$6&gt;=(EOMONTH('Rent Roll | Residential'!$D15,('Rent Roll | Residential'!$E15*12)-1)+1)),0,
IF(P$6&gt;='Rent Roll | Residential'!$D15,'Rent Roll | Residential'!$C15*((1+'Rent Roll | Residential'!$F15)^DATEDIF('Rent Roll | Residential'!$D15,P$6,"Y")),0)),"-")</f>
        <v>-</v>
      </c>
      <c r="Q61" s="322" t="str">
        <f>IFERROR(
IF((Q$6&gt;=(EOMONTH('Rent Roll | Residential'!$D15,('Rent Roll | Residential'!$E15*12)-1)+1)),0,
IF(Q$6&gt;='Rent Roll | Residential'!$D15,'Rent Roll | Residential'!$C15*((1+'Rent Roll | Residential'!$F15)^DATEDIF('Rent Roll | Residential'!$D15,Q$6,"Y")),0)),"-")</f>
        <v>-</v>
      </c>
      <c r="R61" s="322" t="str">
        <f>IFERROR(
IF((R$6&gt;=(EOMONTH('Rent Roll | Residential'!$D15,('Rent Roll | Residential'!$E15*12)-1)+1)),0,
IF(R$6&gt;='Rent Roll | Residential'!$D15,'Rent Roll | Residential'!$C15*((1+'Rent Roll | Residential'!$F15)^DATEDIF('Rent Roll | Residential'!$D15,R$6,"Y")),0)),"-")</f>
        <v>-</v>
      </c>
      <c r="S61" s="322" t="str">
        <f>IFERROR(
IF((S$6&gt;=(EOMONTH('Rent Roll | Residential'!$D15,('Rent Roll | Residential'!$E15*12)-1)+1)),0,
IF(S$6&gt;='Rent Roll | Residential'!$D15,'Rent Roll | Residential'!$C15*((1+'Rent Roll | Residential'!$F15)^DATEDIF('Rent Roll | Residential'!$D15,S$6,"Y")),0)),"-")</f>
        <v>-</v>
      </c>
      <c r="T61" s="322" t="str">
        <f>IFERROR(
IF((T$6&gt;=(EOMONTH('Rent Roll | Residential'!$D15,('Rent Roll | Residential'!$E15*12)-1)+1)),0,
IF(T$6&gt;='Rent Roll | Residential'!$D15,'Rent Roll | Residential'!$C15*((1+'Rent Roll | Residential'!$F15)^DATEDIF('Rent Roll | Residential'!$D15,T$6,"Y")),0)),"-")</f>
        <v>-</v>
      </c>
      <c r="U61" s="322" t="str">
        <f>IFERROR(
IF((U$6&gt;=(EOMONTH('Rent Roll | Residential'!$D15,('Rent Roll | Residential'!$E15*12)-1)+1)),0,
IF(U$6&gt;='Rent Roll | Residential'!$D15,'Rent Roll | Residential'!$C15*((1+'Rent Roll | Residential'!$F15)^DATEDIF('Rent Roll | Residential'!$D15,U$6,"Y")),0)),"-")</f>
        <v>-</v>
      </c>
      <c r="V61" s="322" t="str">
        <f>IFERROR(
IF((V$6&gt;=(EOMONTH('Rent Roll | Residential'!$D15,('Rent Roll | Residential'!$E15*12)-1)+1)),0,
IF(V$6&gt;='Rent Roll | Residential'!$D15,'Rent Roll | Residential'!$C15*((1+'Rent Roll | Residential'!$F15)^DATEDIF('Rent Roll | Residential'!$D15,V$6,"Y")),0)),"-")</f>
        <v>-</v>
      </c>
      <c r="W61" s="322" t="str">
        <f>IFERROR(
IF((W$6&gt;=(EOMONTH('Rent Roll | Residential'!$D15,('Rent Roll | Residential'!$E15*12)-1)+1)),0,
IF(W$6&gt;='Rent Roll | Residential'!$D15,'Rent Roll | Residential'!$C15*((1+'Rent Roll | Residential'!$F15)^DATEDIF('Rent Roll | Residential'!$D15,W$6,"Y")),0)),"-")</f>
        <v>-</v>
      </c>
      <c r="X61" s="322" t="str">
        <f>IFERROR(
IF((X$6&gt;=(EOMONTH('Rent Roll | Residential'!$D15,('Rent Roll | Residential'!$E15*12)-1)+1)),0,
IF(X$6&gt;='Rent Roll | Residential'!$D15,'Rent Roll | Residential'!$C15*((1+'Rent Roll | Residential'!$F15)^DATEDIF('Rent Roll | Residential'!$D15,X$6,"Y")),0)),"-")</f>
        <v>-</v>
      </c>
      <c r="Y61" s="322" t="str">
        <f>IFERROR(
IF((Y$6&gt;=(EOMONTH('Rent Roll | Residential'!$D15,('Rent Roll | Residential'!$E15*12)-1)+1)),0,
IF(Y$6&gt;='Rent Roll | Residential'!$D15,'Rent Roll | Residential'!$C15*((1+'Rent Roll | Residential'!$F15)^DATEDIF('Rent Roll | Residential'!$D15,Y$6,"Y")),0)),"-")</f>
        <v>-</v>
      </c>
      <c r="Z61" s="322" t="str">
        <f>IFERROR(
IF((Z$6&gt;=(EOMONTH('Rent Roll | Residential'!$D15,('Rent Roll | Residential'!$E15*12)-1)+1)),0,
IF(Z$6&gt;='Rent Roll | Residential'!$D15,'Rent Roll | Residential'!$C15*((1+'Rent Roll | Residential'!$F15)^DATEDIF('Rent Roll | Residential'!$D15,Z$6,"Y")),0)),"-")</f>
        <v>-</v>
      </c>
      <c r="AA61" s="322" t="str">
        <f>IFERROR(
IF((AA$6&gt;=(EOMONTH('Rent Roll | Residential'!$D15,('Rent Roll | Residential'!$E15*12)-1)+1)),0,
IF(AA$6&gt;='Rent Roll | Residential'!$D15,'Rent Roll | Residential'!$C15*((1+'Rent Roll | Residential'!$F15)^DATEDIF('Rent Roll | Residential'!$D15,AA$6,"Y")),0)),"-")</f>
        <v>-</v>
      </c>
      <c r="AB61" s="322" t="str">
        <f>IFERROR(
IF((AB$6&gt;=(EOMONTH('Rent Roll | Residential'!$D15,('Rent Roll | Residential'!$E15*12)-1)+1)),0,
IF(AB$6&gt;='Rent Roll | Residential'!$D15,'Rent Roll | Residential'!$C15*((1+'Rent Roll | Residential'!$F15)^DATEDIF('Rent Roll | Residential'!$D15,AB$6,"Y")),0)),"-")</f>
        <v>-</v>
      </c>
      <c r="AC61" s="322" t="str">
        <f>IFERROR(
IF((AC$6&gt;=(EOMONTH('Rent Roll | Residential'!$D15,('Rent Roll | Residential'!$E15*12)-1)+1)),0,
IF(AC$6&gt;='Rent Roll | Residential'!$D15,'Rent Roll | Residential'!$C15*((1+'Rent Roll | Residential'!$F15)^DATEDIF('Rent Roll | Residential'!$D15,AC$6,"Y")),0)),"-")</f>
        <v>-</v>
      </c>
      <c r="AD61" s="322" t="str">
        <f>IFERROR(
IF((AD$6&gt;=(EOMONTH('Rent Roll | Residential'!$D15,('Rent Roll | Residential'!$E15*12)-1)+1)),0,
IF(AD$6&gt;='Rent Roll | Residential'!$D15,'Rent Roll | Residential'!$C15*((1+'Rent Roll | Residential'!$F15)^DATEDIF('Rent Roll | Residential'!$D15,AD$6,"Y")),0)),"-")</f>
        <v>-</v>
      </c>
      <c r="AE61" s="322" t="str">
        <f>IFERROR(
IF((AE$6&gt;=(EOMONTH('Rent Roll | Residential'!$D15,('Rent Roll | Residential'!$E15*12)-1)+1)),0,
IF(AE$6&gt;='Rent Roll | Residential'!$D15,'Rent Roll | Residential'!$C15*((1+'Rent Roll | Residential'!$F15)^DATEDIF('Rent Roll | Residential'!$D15,AE$6,"Y")),0)),"-")</f>
        <v>-</v>
      </c>
      <c r="AF61" s="322" t="str">
        <f>IFERROR(
IF((AF$6&gt;=(EOMONTH('Rent Roll | Residential'!$D15,('Rent Roll | Residential'!$E15*12)-1)+1)),0,
IF(AF$6&gt;='Rent Roll | Residential'!$D15,'Rent Roll | Residential'!$C15*((1+'Rent Roll | Residential'!$F15)^DATEDIF('Rent Roll | Residential'!$D15,AF$6,"Y")),0)),"-")</f>
        <v>-</v>
      </c>
      <c r="AG61" s="322" t="str">
        <f>IFERROR(
IF((AG$6&gt;=(EOMONTH('Rent Roll | Residential'!$D15,('Rent Roll | Residential'!$E15*12)-1)+1)),0,
IF(AG$6&gt;='Rent Roll | Residential'!$D15,'Rent Roll | Residential'!$C15*((1+'Rent Roll | Residential'!$F15)^DATEDIF('Rent Roll | Residential'!$D15,AG$6,"Y")),0)),"-")</f>
        <v>-</v>
      </c>
      <c r="AH61" s="322" t="str">
        <f>IFERROR(
IF((AH$6&gt;=(EOMONTH('Rent Roll | Residential'!$D15,('Rent Roll | Residential'!$E15*12)-1)+1)),0,
IF(AH$6&gt;='Rent Roll | Residential'!$D15,'Rent Roll | Residential'!$C15*((1+'Rent Roll | Residential'!$F15)^DATEDIF('Rent Roll | Residential'!$D15,AH$6,"Y")),0)),"-")</f>
        <v>-</v>
      </c>
      <c r="AI61" s="322" t="str">
        <f>IFERROR(
IF((AI$6&gt;=(EOMONTH('Rent Roll | Residential'!$D15,('Rent Roll | Residential'!$E15*12)-1)+1)),0,
IF(AI$6&gt;='Rent Roll | Residential'!$D15,'Rent Roll | Residential'!$C15*((1+'Rent Roll | Residential'!$F15)^DATEDIF('Rent Roll | Residential'!$D15,AI$6,"Y")),0)),"-")</f>
        <v>-</v>
      </c>
      <c r="AJ61" s="322" t="str">
        <f>IFERROR(
IF((AJ$6&gt;=(EOMONTH('Rent Roll | Residential'!$D15,('Rent Roll | Residential'!$E15*12)-1)+1)),0,
IF(AJ$6&gt;='Rent Roll | Residential'!$D15,'Rent Roll | Residential'!$C15*((1+'Rent Roll | Residential'!$F15)^DATEDIF('Rent Roll | Residential'!$D15,AJ$6,"Y")),0)),"-")</f>
        <v>-</v>
      </c>
      <c r="AK61" s="322" t="str">
        <f>IFERROR(
IF((AK$6&gt;=(EOMONTH('Rent Roll | Residential'!$D15,('Rent Roll | Residential'!$E15*12)-1)+1)),0,
IF(AK$6&gt;='Rent Roll | Residential'!$D15,'Rent Roll | Residential'!$C15*((1+'Rent Roll | Residential'!$F15)^DATEDIF('Rent Roll | Residential'!$D15,AK$6,"Y")),0)),"-")</f>
        <v>-</v>
      </c>
      <c r="AL61" s="322" t="str">
        <f>IFERROR(
IF((AL$6&gt;=(EOMONTH('Rent Roll | Residential'!$D15,('Rent Roll | Residential'!$E15*12)-1)+1)),0,
IF(AL$6&gt;='Rent Roll | Residential'!$D15,'Rent Roll | Residential'!$C15*((1+'Rent Roll | Residential'!$F15)^DATEDIF('Rent Roll | Residential'!$D15,AL$6,"Y")),0)),"-")</f>
        <v>-</v>
      </c>
      <c r="AM61" s="322" t="str">
        <f>IFERROR(
IF((AM$6&gt;=(EOMONTH('Rent Roll | Residential'!$D15,('Rent Roll | Residential'!$E15*12)-1)+1)),0,
IF(AM$6&gt;='Rent Roll | Residential'!$D15,'Rent Roll | Residential'!$C15*((1+'Rent Roll | Residential'!$F15)^DATEDIF('Rent Roll | Residential'!$D15,AM$6,"Y")),0)),"-")</f>
        <v>-</v>
      </c>
      <c r="AN61" s="322" t="str">
        <f>IFERROR(
IF((AN$6&gt;=(EOMONTH('Rent Roll | Residential'!$D15,('Rent Roll | Residential'!$E15*12)-1)+1)),0,
IF(AN$6&gt;='Rent Roll | Residential'!$D15,'Rent Roll | Residential'!$C15*((1+'Rent Roll | Residential'!$F15)^DATEDIF('Rent Roll | Residential'!$D15,AN$6,"Y")),0)),"-")</f>
        <v>-</v>
      </c>
      <c r="AO61" s="322" t="str">
        <f>IFERROR(
IF((AO$6&gt;=(EOMONTH('Rent Roll | Residential'!$D15,('Rent Roll | Residential'!$E15*12)-1)+1)),0,
IF(AO$6&gt;='Rent Roll | Residential'!$D15,'Rent Roll | Residential'!$C15*((1+'Rent Roll | Residential'!$F15)^DATEDIF('Rent Roll | Residential'!$D15,AO$6,"Y")),0)),"-")</f>
        <v>-</v>
      </c>
      <c r="AP61" s="322" t="str">
        <f>IFERROR(
IF((AP$6&gt;=(EOMONTH('Rent Roll | Residential'!$D15,('Rent Roll | Residential'!$E15*12)-1)+1)),0,
IF(AP$6&gt;='Rent Roll | Residential'!$D15,'Rent Roll | Residential'!$C15*((1+'Rent Roll | Residential'!$F15)^DATEDIF('Rent Roll | Residential'!$D15,AP$6,"Y")),0)),"-")</f>
        <v>-</v>
      </c>
      <c r="AQ61" s="322" t="str">
        <f>IFERROR(
IF((AQ$6&gt;=(EOMONTH('Rent Roll | Residential'!$D15,('Rent Roll | Residential'!$E15*12)-1)+1)),0,
IF(AQ$6&gt;='Rent Roll | Residential'!$D15,'Rent Roll | Residential'!$C15*((1+'Rent Roll | Residential'!$F15)^DATEDIF('Rent Roll | Residential'!$D15,AQ$6,"Y")),0)),"-")</f>
        <v>-</v>
      </c>
      <c r="AR61" s="322" t="str">
        <f>IFERROR(
IF((AR$6&gt;=(EOMONTH('Rent Roll | Residential'!$D15,('Rent Roll | Residential'!$E15*12)-1)+1)),0,
IF(AR$6&gt;='Rent Roll | Residential'!$D15,'Rent Roll | Residential'!$C15*((1+'Rent Roll | Residential'!$F15)^DATEDIF('Rent Roll | Residential'!$D15,AR$6,"Y")),0)),"-")</f>
        <v>-</v>
      </c>
      <c r="AS61" s="322" t="str">
        <f>IFERROR(
IF((AS$6&gt;=(EOMONTH('Rent Roll | Residential'!$D15,('Rent Roll | Residential'!$E15*12)-1)+1)),0,
IF(AS$6&gt;='Rent Roll | Residential'!$D15,'Rent Roll | Residential'!$C15*((1+'Rent Roll | Residential'!$F15)^DATEDIF('Rent Roll | Residential'!$D15,AS$6,"Y")),0)),"-")</f>
        <v>-</v>
      </c>
      <c r="AT61" s="322" t="str">
        <f>IFERROR(
IF((AT$6&gt;=(EOMONTH('Rent Roll | Residential'!$D15,('Rent Roll | Residential'!$E15*12)-1)+1)),0,
IF(AT$6&gt;='Rent Roll | Residential'!$D15,'Rent Roll | Residential'!$C15*((1+'Rent Roll | Residential'!$F15)^DATEDIF('Rent Roll | Residential'!$D15,AT$6,"Y")),0)),"-")</f>
        <v>-</v>
      </c>
      <c r="AU61" s="322" t="str">
        <f>IFERROR(
IF((AU$6&gt;=(EOMONTH('Rent Roll | Residential'!$D15,('Rent Roll | Residential'!$E15*12)-1)+1)),0,
IF(AU$6&gt;='Rent Roll | Residential'!$D15,'Rent Roll | Residential'!$C15*((1+'Rent Roll | Residential'!$F15)^DATEDIF('Rent Roll | Residential'!$D15,AU$6,"Y")),0)),"-")</f>
        <v>-</v>
      </c>
      <c r="AV61" s="322" t="str">
        <f>IFERROR(
IF((AV$6&gt;=(EOMONTH('Rent Roll | Residential'!$D15,('Rent Roll | Residential'!$E15*12)-1)+1)),0,
IF(AV$6&gt;='Rent Roll | Residential'!$D15,'Rent Roll | Residential'!$C15*((1+'Rent Roll | Residential'!$F15)^DATEDIF('Rent Roll | Residential'!$D15,AV$6,"Y")),0)),"-")</f>
        <v>-</v>
      </c>
      <c r="AW61" s="322" t="str">
        <f>IFERROR(
IF((AW$6&gt;=(EOMONTH('Rent Roll | Residential'!$D15,('Rent Roll | Residential'!$E15*12)-1)+1)),0,
IF(AW$6&gt;='Rent Roll | Residential'!$D15,'Rent Roll | Residential'!$C15*((1+'Rent Roll | Residential'!$F15)^DATEDIF('Rent Roll | Residential'!$D15,AW$6,"Y")),0)),"-")</f>
        <v>-</v>
      </c>
      <c r="AX61" s="322" t="str">
        <f>IFERROR(
IF((AX$6&gt;=(EOMONTH('Rent Roll | Residential'!$D15,('Rent Roll | Residential'!$E15*12)-1)+1)),0,
IF(AX$6&gt;='Rent Roll | Residential'!$D15,'Rent Roll | Residential'!$C15*((1+'Rent Roll | Residential'!$F15)^DATEDIF('Rent Roll | Residential'!$D15,AX$6,"Y")),0)),"-")</f>
        <v>-</v>
      </c>
      <c r="AY61" s="322" t="str">
        <f>IFERROR(
IF((AY$6&gt;=(EOMONTH('Rent Roll | Residential'!$D15,('Rent Roll | Residential'!$E15*12)-1)+1)),0,
IF(AY$6&gt;='Rent Roll | Residential'!$D15,'Rent Roll | Residential'!$C15*((1+'Rent Roll | Residential'!$F15)^DATEDIF('Rent Roll | Residential'!$D15,AY$6,"Y")),0)),"-")</f>
        <v>-</v>
      </c>
      <c r="AZ61" s="322" t="str">
        <f>IFERROR(
IF((AZ$6&gt;=(EOMONTH('Rent Roll | Residential'!$D15,('Rent Roll | Residential'!$E15*12)-1)+1)),0,
IF(AZ$6&gt;='Rent Roll | Residential'!$D15,'Rent Roll | Residential'!$C15*((1+'Rent Roll | Residential'!$F15)^DATEDIF('Rent Roll | Residential'!$D15,AZ$6,"Y")),0)),"-")</f>
        <v>-</v>
      </c>
      <c r="BA61" s="322" t="str">
        <f>IFERROR(
IF((BA$6&gt;=(EOMONTH('Rent Roll | Residential'!$D15,('Rent Roll | Residential'!$E15*12)-1)+1)),0,
IF(BA$6&gt;='Rent Roll | Residential'!$D15,'Rent Roll | Residential'!$C15*((1+'Rent Roll | Residential'!$F15)^DATEDIF('Rent Roll | Residential'!$D15,BA$6,"Y")),0)),"-")</f>
        <v>-</v>
      </c>
      <c r="BB61" s="322" t="str">
        <f>IFERROR(
IF((BB$6&gt;=(EOMONTH('Rent Roll | Residential'!$D15,('Rent Roll | Residential'!$E15*12)-1)+1)),0,
IF(BB$6&gt;='Rent Roll | Residential'!$D15,'Rent Roll | Residential'!$C15*((1+'Rent Roll | Residential'!$F15)^DATEDIF('Rent Roll | Residential'!$D15,BB$6,"Y")),0)),"-")</f>
        <v>-</v>
      </c>
      <c r="BC61" s="322" t="str">
        <f>IFERROR(
IF((BC$6&gt;=(EOMONTH('Rent Roll | Residential'!$D15,('Rent Roll | Residential'!$E15*12)-1)+1)),0,
IF(BC$6&gt;='Rent Roll | Residential'!$D15,'Rent Roll | Residential'!$C15*((1+'Rent Roll | Residential'!$F15)^DATEDIF('Rent Roll | Residential'!$D15,BC$6,"Y")),0)),"-")</f>
        <v>-</v>
      </c>
      <c r="BD61" s="322" t="str">
        <f>IFERROR(
IF((BD$6&gt;=(EOMONTH('Rent Roll | Residential'!$D15,('Rent Roll | Residential'!$E15*12)-1)+1)),0,
IF(BD$6&gt;='Rent Roll | Residential'!$D15,'Rent Roll | Residential'!$C15*((1+'Rent Roll | Residential'!$F15)^DATEDIF('Rent Roll | Residential'!$D15,BD$6,"Y")),0)),"-")</f>
        <v>-</v>
      </c>
      <c r="BE61" s="322" t="str">
        <f>IFERROR(
IF((BE$6&gt;=(EOMONTH('Rent Roll | Residential'!$D15,('Rent Roll | Residential'!$E15*12)-1)+1)),0,
IF(BE$6&gt;='Rent Roll | Residential'!$D15,'Rent Roll | Residential'!$C15*((1+'Rent Roll | Residential'!$F15)^DATEDIF('Rent Roll | Residential'!$D15,BE$6,"Y")),0)),"-")</f>
        <v>-</v>
      </c>
      <c r="BF61" s="322" t="str">
        <f>IFERROR(
IF((BF$6&gt;=(EOMONTH('Rent Roll | Residential'!$D15,('Rent Roll | Residential'!$E15*12)-1)+1)),0,
IF(BF$6&gt;='Rent Roll | Residential'!$D15,'Rent Roll | Residential'!$C15*((1+'Rent Roll | Residential'!$F15)^DATEDIF('Rent Roll | Residential'!$D15,BF$6,"Y")),0)),"-")</f>
        <v>-</v>
      </c>
      <c r="BG61" s="322" t="str">
        <f>IFERROR(
IF((BG$6&gt;=(EOMONTH('Rent Roll | Residential'!$D15,('Rent Roll | Residential'!$E15*12)-1)+1)),0,
IF(BG$6&gt;='Rent Roll | Residential'!$D15,'Rent Roll | Residential'!$C15*((1+'Rent Roll | Residential'!$F15)^DATEDIF('Rent Roll | Residential'!$D15,BG$6,"Y")),0)),"-")</f>
        <v>-</v>
      </c>
      <c r="BH61" s="322" t="str">
        <f>IFERROR(
IF((BH$6&gt;=(EOMONTH('Rent Roll | Residential'!$D15,('Rent Roll | Residential'!$E15*12)-1)+1)),0,
IF(BH$6&gt;='Rent Roll | Residential'!$D15,'Rent Roll | Residential'!$C15*((1+'Rent Roll | Residential'!$F15)^DATEDIF('Rent Roll | Residential'!$D15,BH$6,"Y")),0)),"-")</f>
        <v>-</v>
      </c>
      <c r="BI61" s="322" t="str">
        <f>IFERROR(
IF((BI$6&gt;=(EOMONTH('Rent Roll | Residential'!$D15,('Rent Roll | Residential'!$E15*12)-1)+1)),0,
IF(BI$6&gt;='Rent Roll | Residential'!$D15,'Rent Roll | Residential'!$C15*((1+'Rent Roll | Residential'!$F15)^DATEDIF('Rent Roll | Residential'!$D15,BI$6,"Y")),0)),"-")</f>
        <v>-</v>
      </c>
      <c r="BJ61" s="322" t="str">
        <f>IFERROR(
IF((BJ$6&gt;=(EOMONTH('Rent Roll | Residential'!$D15,('Rent Roll | Residential'!$E15*12)-1)+1)),0,
IF(BJ$6&gt;='Rent Roll | Residential'!$D15,'Rent Roll | Residential'!$C15*((1+'Rent Roll | Residential'!$F15)^DATEDIF('Rent Roll | Residential'!$D15,BJ$6,"Y")),0)),"-")</f>
        <v>-</v>
      </c>
      <c r="BK61" s="322" t="str">
        <f>IFERROR(
IF((BK$6&gt;=(EOMONTH('Rent Roll | Residential'!$D15,('Rent Roll | Residential'!$E15*12)-1)+1)),0,
IF(BK$6&gt;='Rent Roll | Residential'!$D15,'Rent Roll | Residential'!$C15*((1+'Rent Roll | Residential'!$F15)^DATEDIF('Rent Roll | Residential'!$D15,BK$6,"Y")),0)),"-")</f>
        <v>-</v>
      </c>
      <c r="BL61" s="322" t="str">
        <f>IFERROR(
IF((BL$6&gt;=(EOMONTH('Rent Roll | Residential'!$D15,('Rent Roll | Residential'!$E15*12)-1)+1)),0,
IF(BL$6&gt;='Rent Roll | Residential'!$D15,'Rent Roll | Residential'!$C15*((1+'Rent Roll | Residential'!$F15)^DATEDIF('Rent Roll | Residential'!$D15,BL$6,"Y")),0)),"-")</f>
        <v>-</v>
      </c>
      <c r="BM61" s="322" t="str">
        <f>IFERROR(
IF((BM$6&gt;=(EOMONTH('Rent Roll | Residential'!$D15,('Rent Roll | Residential'!$E15*12)-1)+1)),0,
IF(BM$6&gt;='Rent Roll | Residential'!$D15,'Rent Roll | Residential'!$C15*((1+'Rent Roll | Residential'!$F15)^DATEDIF('Rent Roll | Residential'!$D15,BM$6,"Y")),0)),"-")</f>
        <v>-</v>
      </c>
      <c r="BN61" s="322" t="str">
        <f>IFERROR(
IF((BN$6&gt;=(EOMONTH('Rent Roll | Residential'!$D15,('Rent Roll | Residential'!$E15*12)-1)+1)),0,
IF(BN$6&gt;='Rent Roll | Residential'!$D15,'Rent Roll | Residential'!$C15*((1+'Rent Roll | Residential'!$F15)^DATEDIF('Rent Roll | Residential'!$D15,BN$6,"Y")),0)),"-")</f>
        <v>-</v>
      </c>
      <c r="BO61" s="322" t="str">
        <f>IFERROR(
IF((BO$6&gt;=(EOMONTH('Rent Roll | Residential'!$D15,('Rent Roll | Residential'!$E15*12)-1)+1)),0,
IF(BO$6&gt;='Rent Roll | Residential'!$D15,'Rent Roll | Residential'!$C15*((1+'Rent Roll | Residential'!$F15)^DATEDIF('Rent Roll | Residential'!$D15,BO$6,"Y")),0)),"-")</f>
        <v>-</v>
      </c>
      <c r="BP61" s="322" t="str">
        <f>IFERROR(
IF((BP$6&gt;=(EOMONTH('Rent Roll | Residential'!$D15,('Rent Roll | Residential'!$E15*12)-1)+1)),0,
IF(BP$6&gt;='Rent Roll | Residential'!$D15,'Rent Roll | Residential'!$C15*((1+'Rent Roll | Residential'!$F15)^DATEDIF('Rent Roll | Residential'!$D15,BP$6,"Y")),0)),"-")</f>
        <v>-</v>
      </c>
      <c r="BQ61" s="322" t="str">
        <f>IFERROR(
IF((BQ$6&gt;=(EOMONTH('Rent Roll | Residential'!$D15,('Rent Roll | Residential'!$E15*12)-1)+1)),0,
IF(BQ$6&gt;='Rent Roll | Residential'!$D15,'Rent Roll | Residential'!$C15*((1+'Rent Roll | Residential'!$F15)^DATEDIF('Rent Roll | Residential'!$D15,BQ$6,"Y")),0)),"-")</f>
        <v>-</v>
      </c>
      <c r="BR61" s="322" t="str">
        <f>IFERROR(
IF((BR$6&gt;=(EOMONTH('Rent Roll | Residential'!$D15,('Rent Roll | Residential'!$E15*12)-1)+1)),0,
IF(BR$6&gt;='Rent Roll | Residential'!$D15,'Rent Roll | Residential'!$C15*((1+'Rent Roll | Residential'!$F15)^DATEDIF('Rent Roll | Residential'!$D15,BR$6,"Y")),0)),"-")</f>
        <v>-</v>
      </c>
      <c r="BS61" s="322" t="str">
        <f>IFERROR(
IF((BS$6&gt;=(EOMONTH('Rent Roll | Residential'!$D15,('Rent Roll | Residential'!$E15*12)-1)+1)),0,
IF(BS$6&gt;='Rent Roll | Residential'!$D15,'Rent Roll | Residential'!$C15*((1+'Rent Roll | Residential'!$F15)^DATEDIF('Rent Roll | Residential'!$D15,BS$6,"Y")),0)),"-")</f>
        <v>-</v>
      </c>
      <c r="BT61" s="322" t="str">
        <f>IFERROR(
IF((BT$6&gt;=(EOMONTH('Rent Roll | Residential'!$D15,('Rent Roll | Residential'!$E15*12)-1)+1)),0,
IF(BT$6&gt;='Rent Roll | Residential'!$D15,'Rent Roll | Residential'!$C15*((1+'Rent Roll | Residential'!$F15)^DATEDIF('Rent Roll | Residential'!$D15,BT$6,"Y")),0)),"-")</f>
        <v>-</v>
      </c>
      <c r="BU61" s="322" t="str">
        <f>IFERROR(
IF((BU$6&gt;=(EOMONTH('Rent Roll | Residential'!$D15,('Rent Roll | Residential'!$E15*12)-1)+1)),0,
IF(BU$6&gt;='Rent Roll | Residential'!$D15,'Rent Roll | Residential'!$C15*((1+'Rent Roll | Residential'!$F15)^DATEDIF('Rent Roll | Residential'!$D15,BU$6,"Y")),0)),"-")</f>
        <v>-</v>
      </c>
      <c r="BV61" s="322" t="str">
        <f>IFERROR(
IF((BV$6&gt;=(EOMONTH('Rent Roll | Residential'!$D15,('Rent Roll | Residential'!$E15*12)-1)+1)),0,
IF(BV$6&gt;='Rent Roll | Residential'!$D15,'Rent Roll | Residential'!$C15*((1+'Rent Roll | Residential'!$F15)^DATEDIF('Rent Roll | Residential'!$D15,BV$6,"Y")),0)),"-")</f>
        <v>-</v>
      </c>
      <c r="BW61" s="322" t="str">
        <f>IFERROR(
IF((BW$6&gt;=(EOMONTH('Rent Roll | Residential'!$D15,('Rent Roll | Residential'!$E15*12)-1)+1)),0,
IF(BW$6&gt;='Rent Roll | Residential'!$D15,'Rent Roll | Residential'!$C15*((1+'Rent Roll | Residential'!$F15)^DATEDIF('Rent Roll | Residential'!$D15,BW$6,"Y")),0)),"-")</f>
        <v>-</v>
      </c>
      <c r="BX61" s="322" t="str">
        <f>IFERROR(
IF((BX$6&gt;=(EOMONTH('Rent Roll | Residential'!$D15,('Rent Roll | Residential'!$E15*12)-1)+1)),0,
IF(BX$6&gt;='Rent Roll | Residential'!$D15,'Rent Roll | Residential'!$C15*((1+'Rent Roll | Residential'!$F15)^DATEDIF('Rent Roll | Residential'!$D15,BX$6,"Y")),0)),"-")</f>
        <v>-</v>
      </c>
      <c r="BY61" s="322" t="str">
        <f>IFERROR(
IF((BY$6&gt;=(EOMONTH('Rent Roll | Residential'!$D15,('Rent Roll | Residential'!$E15*12)-1)+1)),0,
IF(BY$6&gt;='Rent Roll | Residential'!$D15,'Rent Roll | Residential'!$C15*((1+'Rent Roll | Residential'!$F15)^DATEDIF('Rent Roll | Residential'!$D15,BY$6,"Y")),0)),"-")</f>
        <v>-</v>
      </c>
      <c r="BZ61" s="322" t="str">
        <f>IFERROR(
IF((BZ$6&gt;=(EOMONTH('Rent Roll | Residential'!$D15,('Rent Roll | Residential'!$E15*12)-1)+1)),0,
IF(BZ$6&gt;='Rent Roll | Residential'!$D15,'Rent Roll | Residential'!$C15*((1+'Rent Roll | Residential'!$F15)^DATEDIF('Rent Roll | Residential'!$D15,BZ$6,"Y")),0)),"-")</f>
        <v>-</v>
      </c>
      <c r="CA61" s="322" t="str">
        <f>IFERROR(
IF((CA$6&gt;=(EOMONTH('Rent Roll | Residential'!$D15,('Rent Roll | Residential'!$E15*12)-1)+1)),0,
IF(CA$6&gt;='Rent Roll | Residential'!$D15,'Rent Roll | Residential'!$C15*((1+'Rent Roll | Residential'!$F15)^DATEDIF('Rent Roll | Residential'!$D15,CA$6,"Y")),0)),"-")</f>
        <v>-</v>
      </c>
      <c r="CB61" s="322" t="str">
        <f>IFERROR(
IF((CB$6&gt;=(EOMONTH('Rent Roll | Residential'!$D15,('Rent Roll | Residential'!$E15*12)-1)+1)),0,
IF(CB$6&gt;='Rent Roll | Residential'!$D15,'Rent Roll | Residential'!$C15*((1+'Rent Roll | Residential'!$F15)^DATEDIF('Rent Roll | Residential'!$D15,CB$6,"Y")),0)),"-")</f>
        <v>-</v>
      </c>
      <c r="CC61" s="322" t="str">
        <f>IFERROR(
IF((CC$6&gt;=(EOMONTH('Rent Roll | Residential'!$D15,('Rent Roll | Residential'!$E15*12)-1)+1)),0,
IF(CC$6&gt;='Rent Roll | Residential'!$D15,'Rent Roll | Residential'!$C15*((1+'Rent Roll | Residential'!$F15)^DATEDIF('Rent Roll | Residential'!$D15,CC$6,"Y")),0)),"-")</f>
        <v>-</v>
      </c>
      <c r="CD61" s="322" t="str">
        <f>IFERROR(
IF((CD$6&gt;=(EOMONTH('Rent Roll | Residential'!$D15,('Rent Roll | Residential'!$E15*12)-1)+1)),0,
IF(CD$6&gt;='Rent Roll | Residential'!$D15,'Rent Roll | Residential'!$C15*((1+'Rent Roll | Residential'!$F15)^DATEDIF('Rent Roll | Residential'!$D15,CD$6,"Y")),0)),"-")</f>
        <v>-</v>
      </c>
      <c r="CE61" s="322" t="str">
        <f>IFERROR(
IF((CE$6&gt;=(EOMONTH('Rent Roll | Residential'!$D15,('Rent Roll | Residential'!$E15*12)-1)+1)),0,
IF(CE$6&gt;='Rent Roll | Residential'!$D15,'Rent Roll | Residential'!$C15*((1+'Rent Roll | Residential'!$F15)^DATEDIF('Rent Roll | Residential'!$D15,CE$6,"Y")),0)),"-")</f>
        <v>-</v>
      </c>
      <c r="CF61" s="322" t="str">
        <f>IFERROR(
IF((CF$6&gt;=(EOMONTH('Rent Roll | Residential'!$D15,('Rent Roll | Residential'!$E15*12)-1)+1)),0,
IF(CF$6&gt;='Rent Roll | Residential'!$D15,'Rent Roll | Residential'!$C15*((1+'Rent Roll | Residential'!$F15)^DATEDIF('Rent Roll | Residential'!$D15,CF$6,"Y")),0)),"-")</f>
        <v>-</v>
      </c>
      <c r="CG61" s="322" t="str">
        <f>IFERROR(
IF((CG$6&gt;=(EOMONTH('Rent Roll | Residential'!$D15,('Rent Roll | Residential'!$E15*12)-1)+1)),0,
IF(CG$6&gt;='Rent Roll | Residential'!$D15,'Rent Roll | Residential'!$C15*((1+'Rent Roll | Residential'!$F15)^DATEDIF('Rent Roll | Residential'!$D15,CG$6,"Y")),0)),"-")</f>
        <v>-</v>
      </c>
      <c r="CH61" s="322" t="str">
        <f>IFERROR(
IF((CH$6&gt;=(EOMONTH('Rent Roll | Residential'!$D15,('Rent Roll | Residential'!$E15*12)-1)+1)),0,
IF(CH$6&gt;='Rent Roll | Residential'!$D15,'Rent Roll | Residential'!$C15*((1+'Rent Roll | Residential'!$F15)^DATEDIF('Rent Roll | Residential'!$D15,CH$6,"Y")),0)),"-")</f>
        <v>-</v>
      </c>
      <c r="CI61" s="322" t="str">
        <f>IFERROR(
IF((CI$6&gt;=(EOMONTH('Rent Roll | Residential'!$D15,('Rent Roll | Residential'!$E15*12)-1)+1)),0,
IF(CI$6&gt;='Rent Roll | Residential'!$D15,'Rent Roll | Residential'!$C15*((1+'Rent Roll | Residential'!$F15)^DATEDIF('Rent Roll | Residential'!$D15,CI$6,"Y")),0)),"-")</f>
        <v>-</v>
      </c>
      <c r="CJ61" s="322" t="str">
        <f>IFERROR(
IF((CJ$6&gt;=(EOMONTH('Rent Roll | Residential'!$D15,('Rent Roll | Residential'!$E15*12)-1)+1)),0,
IF(CJ$6&gt;='Rent Roll | Residential'!$D15,'Rent Roll | Residential'!$C15*((1+'Rent Roll | Residential'!$F15)^DATEDIF('Rent Roll | Residential'!$D15,CJ$6,"Y")),0)),"-")</f>
        <v>-</v>
      </c>
      <c r="CK61" s="322" t="str">
        <f>IFERROR(
IF((CK$6&gt;=(EOMONTH('Rent Roll | Residential'!$D15,('Rent Roll | Residential'!$E15*12)-1)+1)),0,
IF(CK$6&gt;='Rent Roll | Residential'!$D15,'Rent Roll | Residential'!$C15*((1+'Rent Roll | Residential'!$F15)^DATEDIF('Rent Roll | Residential'!$D15,CK$6,"Y")),0)),"-")</f>
        <v>-</v>
      </c>
      <c r="CL61" s="322" t="str">
        <f>IFERROR(
IF((CL$6&gt;=(EOMONTH('Rent Roll | Residential'!$D15,('Rent Roll | Residential'!$E15*12)-1)+1)),0,
IF(CL$6&gt;='Rent Roll | Residential'!$D15,'Rent Roll | Residential'!$C15*((1+'Rent Roll | Residential'!$F15)^DATEDIF('Rent Roll | Residential'!$D15,CL$6,"Y")),0)),"-")</f>
        <v>-</v>
      </c>
      <c r="CM61" s="322" t="str">
        <f>IFERROR(
IF((CM$6&gt;=(EOMONTH('Rent Roll | Residential'!$D15,('Rent Roll | Residential'!$E15*12)-1)+1)),0,
IF(CM$6&gt;='Rent Roll | Residential'!$D15,'Rent Roll | Residential'!$C15*((1+'Rent Roll | Residential'!$F15)^DATEDIF('Rent Roll | Residential'!$D15,CM$6,"Y")),0)),"-")</f>
        <v>-</v>
      </c>
      <c r="CN61" s="322" t="str">
        <f>IFERROR(
IF((CN$6&gt;=(EOMONTH('Rent Roll | Residential'!$D15,('Rent Roll | Residential'!$E15*12)-1)+1)),0,
IF(CN$6&gt;='Rent Roll | Residential'!$D15,'Rent Roll | Residential'!$C15*((1+'Rent Roll | Residential'!$F15)^DATEDIF('Rent Roll | Residential'!$D15,CN$6,"Y")),0)),"-")</f>
        <v>-</v>
      </c>
      <c r="CO61" s="322" t="str">
        <f>IFERROR(
IF((CO$6&gt;=(EOMONTH('Rent Roll | Residential'!$D15,('Rent Roll | Residential'!$E15*12)-1)+1)),0,
IF(CO$6&gt;='Rent Roll | Residential'!$D15,'Rent Roll | Residential'!$C15*((1+'Rent Roll | Residential'!$F15)^DATEDIF('Rent Roll | Residential'!$D15,CO$6,"Y")),0)),"-")</f>
        <v>-</v>
      </c>
      <c r="CP61" s="322" t="str">
        <f>IFERROR(
IF((CP$6&gt;=(EOMONTH('Rent Roll | Residential'!$D15,('Rent Roll | Residential'!$E15*12)-1)+1)),0,
IF(CP$6&gt;='Rent Roll | Residential'!$D15,'Rent Roll | Residential'!$C15*((1+'Rent Roll | Residential'!$F15)^DATEDIF('Rent Roll | Residential'!$D15,CP$6,"Y")),0)),"-")</f>
        <v>-</v>
      </c>
      <c r="CQ61" s="322" t="str">
        <f>IFERROR(
IF((CQ$6&gt;=(EOMONTH('Rent Roll | Residential'!$D15,('Rent Roll | Residential'!$E15*12)-1)+1)),0,
IF(CQ$6&gt;='Rent Roll | Residential'!$D15,'Rent Roll | Residential'!$C15*((1+'Rent Roll | Residential'!$F15)^DATEDIF('Rent Roll | Residential'!$D15,CQ$6,"Y")),0)),"-")</f>
        <v>-</v>
      </c>
      <c r="CR61" s="322" t="str">
        <f>IFERROR(
IF((CR$6&gt;=(EOMONTH('Rent Roll | Residential'!$D15,('Rent Roll | Residential'!$E15*12)-1)+1)),0,
IF(CR$6&gt;='Rent Roll | Residential'!$D15,'Rent Roll | Residential'!$C15*((1+'Rent Roll | Residential'!$F15)^DATEDIF('Rent Roll | Residential'!$D15,CR$6,"Y")),0)),"-")</f>
        <v>-</v>
      </c>
      <c r="CS61" s="322" t="str">
        <f>IFERROR(
IF((CS$6&gt;=(EOMONTH('Rent Roll | Residential'!$D15,('Rent Roll | Residential'!$E15*12)-1)+1)),0,
IF(CS$6&gt;='Rent Roll | Residential'!$D15,'Rent Roll | Residential'!$C15*((1+'Rent Roll | Residential'!$F15)^DATEDIF('Rent Roll | Residential'!$D15,CS$6,"Y")),0)),"-")</f>
        <v>-</v>
      </c>
      <c r="CT61" s="322" t="str">
        <f>IFERROR(
IF((CT$6&gt;=(EOMONTH('Rent Roll | Residential'!$D15,('Rent Roll | Residential'!$E15*12)-1)+1)),0,
IF(CT$6&gt;='Rent Roll | Residential'!$D15,'Rent Roll | Residential'!$C15*((1+'Rent Roll | Residential'!$F15)^DATEDIF('Rent Roll | Residential'!$D15,CT$6,"Y")),0)),"-")</f>
        <v>-</v>
      </c>
      <c r="CU61" s="322" t="str">
        <f>IFERROR(
IF((CU$6&gt;=(EOMONTH('Rent Roll | Residential'!$D15,('Rent Roll | Residential'!$E15*12)-1)+1)),0,
IF(CU$6&gt;='Rent Roll | Residential'!$D15,'Rent Roll | Residential'!$C15*((1+'Rent Roll | Residential'!$F15)^DATEDIF('Rent Roll | Residential'!$D15,CU$6,"Y")),0)),"-")</f>
        <v>-</v>
      </c>
      <c r="CV61" s="322" t="str">
        <f>IFERROR(
IF((CV$6&gt;=(EOMONTH('Rent Roll | Residential'!$D15,('Rent Roll | Residential'!$E15*12)-1)+1)),0,
IF(CV$6&gt;='Rent Roll | Residential'!$D15,'Rent Roll | Residential'!$C15*((1+'Rent Roll | Residential'!$F15)^DATEDIF('Rent Roll | Residential'!$D15,CV$6,"Y")),0)),"-")</f>
        <v>-</v>
      </c>
      <c r="CW61" s="322" t="str">
        <f>IFERROR(
IF((CW$6&gt;=(EOMONTH('Rent Roll | Residential'!$D15,('Rent Roll | Residential'!$E15*12)-1)+1)),0,
IF(CW$6&gt;='Rent Roll | Residential'!$D15,'Rent Roll | Residential'!$C15*((1+'Rent Roll | Residential'!$F15)^DATEDIF('Rent Roll | Residential'!$D15,CW$6,"Y")),0)),"-")</f>
        <v>-</v>
      </c>
      <c r="CX61" s="322" t="str">
        <f>IFERROR(
IF((CX$6&gt;=(EOMONTH('Rent Roll | Residential'!$D15,('Rent Roll | Residential'!$E15*12)-1)+1)),0,
IF(CX$6&gt;='Rent Roll | Residential'!$D15,'Rent Roll | Residential'!$C15*((1+'Rent Roll | Residential'!$F15)^DATEDIF('Rent Roll | Residential'!$D15,CX$6,"Y")),0)),"-")</f>
        <v>-</v>
      </c>
      <c r="CY61" s="322" t="str">
        <f>IFERROR(
IF((CY$6&gt;=(EOMONTH('Rent Roll | Residential'!$D15,('Rent Roll | Residential'!$E15*12)-1)+1)),0,
IF(CY$6&gt;='Rent Roll | Residential'!$D15,'Rent Roll | Residential'!$C15*((1+'Rent Roll | Residential'!$F15)^DATEDIF('Rent Roll | Residential'!$D15,CY$6,"Y")),0)),"-")</f>
        <v>-</v>
      </c>
      <c r="CZ61" s="322" t="str">
        <f>IFERROR(
IF((CZ$6&gt;=(EOMONTH('Rent Roll | Residential'!$D15,('Rent Roll | Residential'!$E15*12)-1)+1)),0,
IF(CZ$6&gt;='Rent Roll | Residential'!$D15,'Rent Roll | Residential'!$C15*((1+'Rent Roll | Residential'!$F15)^DATEDIF('Rent Roll | Residential'!$D15,CZ$6,"Y")),0)),"-")</f>
        <v>-</v>
      </c>
      <c r="DA61" s="322" t="str">
        <f>IFERROR(
IF((DA$6&gt;=(EOMONTH('Rent Roll | Residential'!$D15,('Rent Roll | Residential'!$E15*12)-1)+1)),0,
IF(DA$6&gt;='Rent Roll | Residential'!$D15,'Rent Roll | Residential'!$C15*((1+'Rent Roll | Residential'!$F15)^DATEDIF('Rent Roll | Residential'!$D15,DA$6,"Y")),0)),"-")</f>
        <v>-</v>
      </c>
      <c r="DB61" s="322" t="str">
        <f>IFERROR(
IF((DB$6&gt;=(EOMONTH('Rent Roll | Residential'!$D15,('Rent Roll | Residential'!$E15*12)-1)+1)),0,
IF(DB$6&gt;='Rent Roll | Residential'!$D15,'Rent Roll | Residential'!$C15*((1+'Rent Roll | Residential'!$F15)^DATEDIF('Rent Roll | Residential'!$D15,DB$6,"Y")),0)),"-")</f>
        <v>-</v>
      </c>
      <c r="DC61" s="322" t="str">
        <f>IFERROR(
IF((DC$6&gt;=(EOMONTH('Rent Roll | Residential'!$D15,('Rent Roll | Residential'!$E15*12)-1)+1)),0,
IF(DC$6&gt;='Rent Roll | Residential'!$D15,'Rent Roll | Residential'!$C15*((1+'Rent Roll | Residential'!$F15)^DATEDIF('Rent Roll | Residential'!$D15,DC$6,"Y")),0)),"-")</f>
        <v>-</v>
      </c>
      <c r="DD61" s="322" t="str">
        <f>IFERROR(
IF((DD$6&gt;=(EOMONTH('Rent Roll | Residential'!$D15,('Rent Roll | Residential'!$E15*12)-1)+1)),0,
IF(DD$6&gt;='Rent Roll | Residential'!$D15,'Rent Roll | Residential'!$C15*((1+'Rent Roll | Residential'!$F15)^DATEDIF('Rent Roll | Residential'!$D15,DD$6,"Y")),0)),"-")</f>
        <v>-</v>
      </c>
      <c r="DE61" s="322" t="str">
        <f>IFERROR(
IF((DE$6&gt;=(EOMONTH('Rent Roll | Residential'!$D15,('Rent Roll | Residential'!$E15*12)-1)+1)),0,
IF(DE$6&gt;='Rent Roll | Residential'!$D15,'Rent Roll | Residential'!$C15*((1+'Rent Roll | Residential'!$F15)^DATEDIF('Rent Roll | Residential'!$D15,DE$6,"Y")),0)),"-")</f>
        <v>-</v>
      </c>
      <c r="DF61" s="322" t="str">
        <f>IFERROR(
IF((DF$6&gt;=(EOMONTH('Rent Roll | Residential'!$D15,('Rent Roll | Residential'!$E15*12)-1)+1)),0,
IF(DF$6&gt;='Rent Roll | Residential'!$D15,'Rent Roll | Residential'!$C15*((1+'Rent Roll | Residential'!$F15)^DATEDIF('Rent Roll | Residential'!$D15,DF$6,"Y")),0)),"-")</f>
        <v>-</v>
      </c>
      <c r="DG61" s="322" t="str">
        <f>IFERROR(
IF((DG$6&gt;=(EOMONTH('Rent Roll | Residential'!$D15,('Rent Roll | Residential'!$E15*12)-1)+1)),0,
IF(DG$6&gt;='Rent Roll | Residential'!$D15,'Rent Roll | Residential'!$C15*((1+'Rent Roll | Residential'!$F15)^DATEDIF('Rent Roll | Residential'!$D15,DG$6,"Y")),0)),"-")</f>
        <v>-</v>
      </c>
      <c r="DH61" s="322" t="str">
        <f>IFERROR(
IF((DH$6&gt;=(EOMONTH('Rent Roll | Residential'!$D15,('Rent Roll | Residential'!$E15*12)-1)+1)),0,
IF(DH$6&gt;='Rent Roll | Residential'!$D15,'Rent Roll | Residential'!$C15*((1+'Rent Roll | Residential'!$F15)^DATEDIF('Rent Roll | Residential'!$D15,DH$6,"Y")),0)),"-")</f>
        <v>-</v>
      </c>
      <c r="DI61" s="322" t="str">
        <f>IFERROR(
IF((DI$6&gt;=(EOMONTH('Rent Roll | Residential'!$D15,('Rent Roll | Residential'!$E15*12)-1)+1)),0,
IF(DI$6&gt;='Rent Roll | Residential'!$D15,'Rent Roll | Residential'!$C15*((1+'Rent Roll | Residential'!$F15)^DATEDIF('Rent Roll | Residential'!$D15,DI$6,"Y")),0)),"-")</f>
        <v>-</v>
      </c>
      <c r="DJ61" s="322" t="str">
        <f>IFERROR(
IF((DJ$6&gt;=(EOMONTH('Rent Roll | Residential'!$D15,('Rent Roll | Residential'!$E15*12)-1)+1)),0,
IF(DJ$6&gt;='Rent Roll | Residential'!$D15,'Rent Roll | Residential'!$C15*((1+'Rent Roll | Residential'!$F15)^DATEDIF('Rent Roll | Residential'!$D15,DJ$6,"Y")),0)),"-")</f>
        <v>-</v>
      </c>
      <c r="DK61" s="322" t="str">
        <f>IFERROR(
IF((DK$6&gt;=(EOMONTH('Rent Roll | Residential'!$D15,('Rent Roll | Residential'!$E15*12)-1)+1)),0,
IF(DK$6&gt;='Rent Roll | Residential'!$D15,'Rent Roll | Residential'!$C15*((1+'Rent Roll | Residential'!$F15)^DATEDIF('Rent Roll | Residential'!$D15,DK$6,"Y")),0)),"-")</f>
        <v>-</v>
      </c>
      <c r="DL61" s="322" t="str">
        <f>IFERROR(
IF((DL$6&gt;=(EOMONTH('Rent Roll | Residential'!$D15,('Rent Roll | Residential'!$E15*12)-1)+1)),0,
IF(DL$6&gt;='Rent Roll | Residential'!$D15,'Rent Roll | Residential'!$C15*((1+'Rent Roll | Residential'!$F15)^DATEDIF('Rent Roll | Residential'!$D15,DL$6,"Y")),0)),"-")</f>
        <v>-</v>
      </c>
      <c r="DM61" s="322" t="str">
        <f>IFERROR(
IF((DM$6&gt;=(EOMONTH('Rent Roll | Residential'!$D15,('Rent Roll | Residential'!$E15*12)-1)+1)),0,
IF(DM$6&gt;='Rent Roll | Residential'!$D15,'Rent Roll | Residential'!$C15*((1+'Rent Roll | Residential'!$F15)^DATEDIF('Rent Roll | Residential'!$D15,DM$6,"Y")),0)),"-")</f>
        <v>-</v>
      </c>
      <c r="DN61" s="322" t="str">
        <f>IFERROR(
IF((DN$6&gt;=(EOMONTH('Rent Roll | Residential'!$D15,('Rent Roll | Residential'!$E15*12)-1)+1)),0,
IF(DN$6&gt;='Rent Roll | Residential'!$D15,'Rent Roll | Residential'!$C15*((1+'Rent Roll | Residential'!$F15)^DATEDIF('Rent Roll | Residential'!$D15,DN$6,"Y")),0)),"-")</f>
        <v>-</v>
      </c>
      <c r="DO61" s="322" t="str">
        <f>IFERROR(
IF((DO$6&gt;=(EOMONTH('Rent Roll | Residential'!$D15,('Rent Roll | Residential'!$E15*12)-1)+1)),0,
IF(DO$6&gt;='Rent Roll | Residential'!$D15,'Rent Roll | Residential'!$C15*((1+'Rent Roll | Residential'!$F15)^DATEDIF('Rent Roll | Residential'!$D15,DO$6,"Y")),0)),"-")</f>
        <v>-</v>
      </c>
      <c r="DP61" s="322" t="str">
        <f>IFERROR(
IF((DP$6&gt;=(EOMONTH('Rent Roll | Residential'!$D15,('Rent Roll | Residential'!$E15*12)-1)+1)),0,
IF(DP$6&gt;='Rent Roll | Residential'!$D15,'Rent Roll | Residential'!$C15*((1+'Rent Roll | Residential'!$F15)^DATEDIF('Rent Roll | Residential'!$D15,DP$6,"Y")),0)),"-")</f>
        <v>-</v>
      </c>
      <c r="DQ61" s="322" t="str">
        <f>IFERROR(
IF((DQ$6&gt;=(EOMONTH('Rent Roll | Residential'!$D15,('Rent Roll | Residential'!$E15*12)-1)+1)),0,
IF(DQ$6&gt;='Rent Roll | Residential'!$D15,'Rent Roll | Residential'!$C15*((1+'Rent Roll | Residential'!$F15)^DATEDIF('Rent Roll | Residential'!$D15,DQ$6,"Y")),0)),"-")</f>
        <v>-</v>
      </c>
      <c r="DR61" s="322" t="str">
        <f>IFERROR(
IF((DR$6&gt;=(EOMONTH('Rent Roll | Residential'!$D15,('Rent Roll | Residential'!$E15*12)-1)+1)),0,
IF(DR$6&gt;='Rent Roll | Residential'!$D15,'Rent Roll | Residential'!$C15*((1+'Rent Roll | Residential'!$F15)^DATEDIF('Rent Roll | Residential'!$D15,DR$6,"Y")),0)),"-")</f>
        <v>-</v>
      </c>
      <c r="DS61" s="322" t="str">
        <f>IFERROR(
IF((DS$6&gt;=(EOMONTH('Rent Roll | Residential'!$D15,('Rent Roll | Residential'!$E15*12)-1)+1)),0,
IF(DS$6&gt;='Rent Roll | Residential'!$D15,'Rent Roll | Residential'!$C15*((1+'Rent Roll | Residential'!$F15)^DATEDIF('Rent Roll | Residential'!$D15,DS$6,"Y")),0)),"-")</f>
        <v>-</v>
      </c>
      <c r="DT61" s="322" t="str">
        <f>IFERROR(
IF((DT$6&gt;=(EOMONTH('Rent Roll | Residential'!$D15,('Rent Roll | Residential'!$E15*12)-1)+1)),0,
IF(DT$6&gt;='Rent Roll | Residential'!$D15,'Rent Roll | Residential'!$C15*((1+'Rent Roll | Residential'!$F15)^DATEDIF('Rent Roll | Residential'!$D15,DT$6,"Y")),0)),"-")</f>
        <v>-</v>
      </c>
      <c r="DU61" s="322" t="str">
        <f>IFERROR(
IF((DU$6&gt;=(EOMONTH('Rent Roll | Residential'!$D15,('Rent Roll | Residential'!$E15*12)-1)+1)),0,
IF(DU$6&gt;='Rent Roll | Residential'!$D15,'Rent Roll | Residential'!$C15*((1+'Rent Roll | Residential'!$F15)^DATEDIF('Rent Roll | Residential'!$D15,DU$6,"Y")),0)),"-")</f>
        <v>-</v>
      </c>
      <c r="DV61" s="322" t="str">
        <f>IFERROR(
IF((DV$6&gt;=(EOMONTH('Rent Roll | Residential'!$D15,('Rent Roll | Residential'!$E15*12)-1)+1)),0,
IF(DV$6&gt;='Rent Roll | Residential'!$D15,'Rent Roll | Residential'!$C15*((1+'Rent Roll | Residential'!$F15)^DATEDIF('Rent Roll | Residential'!$D15,DV$6,"Y")),0)),"-")</f>
        <v>-</v>
      </c>
      <c r="DW61" s="322" t="str">
        <f>IFERROR(
IF((DW$6&gt;=(EOMONTH('Rent Roll | Residential'!$D15,('Rent Roll | Residential'!$E15*12)-1)+1)),0,
IF(DW$6&gt;='Rent Roll | Residential'!$D15,'Rent Roll | Residential'!$C15*((1+'Rent Roll | Residential'!$F15)^DATEDIF('Rent Roll | Residential'!$D15,DW$6,"Y")),0)),"-")</f>
        <v>-</v>
      </c>
      <c r="DX61" s="322" t="str">
        <f>IFERROR(
IF((DX$6&gt;=(EOMONTH('Rent Roll | Residential'!$D15,('Rent Roll | Residential'!$E15*12)-1)+1)),0,
IF(DX$6&gt;='Rent Roll | Residential'!$D15,'Rent Roll | Residential'!$C15*((1+'Rent Roll | Residential'!$F15)^DATEDIF('Rent Roll | Residential'!$D15,DX$6,"Y")),0)),"-")</f>
        <v>-</v>
      </c>
      <c r="DY61" s="322" t="str">
        <f>IFERROR(
IF((DY$6&gt;=(EOMONTH('Rent Roll | Residential'!$D15,('Rent Roll | Residential'!$E15*12)-1)+1)),0,
IF(DY$6&gt;='Rent Roll | Residential'!$D15,'Rent Roll | Residential'!$C15*((1+'Rent Roll | Residential'!$F15)^DATEDIF('Rent Roll | Residential'!$D15,DY$6,"Y")),0)),"-")</f>
        <v>-</v>
      </c>
      <c r="DZ61" s="322" t="str">
        <f>IFERROR(
IF((DZ$6&gt;=(EOMONTH('Rent Roll | Residential'!$D15,('Rent Roll | Residential'!$E15*12)-1)+1)),0,
IF(DZ$6&gt;='Rent Roll | Residential'!$D15,'Rent Roll | Residential'!$C15*((1+'Rent Roll | Residential'!$F15)^DATEDIF('Rent Roll | Residential'!$D15,DZ$6,"Y")),0)),"-")</f>
        <v>-</v>
      </c>
      <c r="EA61" s="322" t="str">
        <f>IFERROR(
IF((EA$6&gt;=(EOMONTH('Rent Roll | Residential'!$D15,('Rent Roll | Residential'!$E15*12)-1)+1)),0,
IF(EA$6&gt;='Rent Roll | Residential'!$D15,'Rent Roll | Residential'!$C15*((1+'Rent Roll | Residential'!$F15)^DATEDIF('Rent Roll | Residential'!$D15,EA$6,"Y")),0)),"-")</f>
        <v>-</v>
      </c>
      <c r="EB61" s="322" t="str">
        <f>IFERROR(
IF((EB$6&gt;=(EOMONTH('Rent Roll | Residential'!$D15,('Rent Roll | Residential'!$E15*12)-1)+1)),0,
IF(EB$6&gt;='Rent Roll | Residential'!$D15,'Rent Roll | Residential'!$C15*((1+'Rent Roll | Residential'!$F15)^DATEDIF('Rent Roll | Residential'!$D15,EB$6,"Y")),0)),"-")</f>
        <v>-</v>
      </c>
      <c r="EC61" s="322" t="str">
        <f>IFERROR(
IF((EC$6&gt;=(EOMONTH('Rent Roll | Residential'!$D15,('Rent Roll | Residential'!$E15*12)-1)+1)),0,
IF(EC$6&gt;='Rent Roll | Residential'!$D15,'Rent Roll | Residential'!$C15*((1+'Rent Roll | Residential'!$F15)^DATEDIF('Rent Roll | Residential'!$D15,EC$6,"Y")),0)),"-")</f>
        <v>-</v>
      </c>
      <c r="ED61" s="322" t="str">
        <f>IFERROR(
IF((ED$6&gt;=(EOMONTH('Rent Roll | Residential'!$D15,('Rent Roll | Residential'!$E15*12)-1)+1)),0,
IF(ED$6&gt;='Rent Roll | Residential'!$D15,'Rent Roll | Residential'!$C15*((1+'Rent Roll | Residential'!$F15)^DATEDIF('Rent Roll | Residential'!$D15,ED$6,"Y")),0)),"-")</f>
        <v>-</v>
      </c>
      <c r="EE61" s="322" t="str">
        <f>IFERROR(
IF((EE$6&gt;=(EOMONTH('Rent Roll | Residential'!$D15,('Rent Roll | Residential'!$E15*12)-1)+1)),0,
IF(EE$6&gt;='Rent Roll | Residential'!$D15,'Rent Roll | Residential'!$C15*((1+'Rent Roll | Residential'!$F15)^DATEDIF('Rent Roll | Residential'!$D15,EE$6,"Y")),0)),"-")</f>
        <v>-</v>
      </c>
      <c r="EF61" s="322" t="str">
        <f>IFERROR(
IF((EF$6&gt;=(EOMONTH('Rent Roll | Residential'!$D15,('Rent Roll | Residential'!$E15*12)-1)+1)),0,
IF(EF$6&gt;='Rent Roll | Residential'!$D15,'Rent Roll | Residential'!$C15*((1+'Rent Roll | Residential'!$F15)^DATEDIF('Rent Roll | Residential'!$D15,EF$6,"Y")),0)),"-")</f>
        <v>-</v>
      </c>
      <c r="EG61" s="323" t="str">
        <f>IFERROR(
IF((EG$6&gt;=(EOMONTH('Rent Roll | Residential'!$D15,('Rent Roll | Residential'!$E15*12)-1)+1)),0,
IF(EG$6&gt;='Rent Roll | Residential'!$D15,'Rent Roll | Residential'!$C15*((1+'Rent Roll | Residential'!$F15)^DATEDIF('Rent Roll | Residential'!$D15,EG$6,"Y")),0)),"-")</f>
        <v>-</v>
      </c>
      <c r="EH61" s="277" t="s">
        <v>106</v>
      </c>
    </row>
    <row r="62" spans="2:138" x14ac:dyDescent="0.2">
      <c r="B62" s="743"/>
      <c r="C62" s="744"/>
      <c r="D62" s="737" t="str">
        <f>IF('Rent Roll | Residential'!B16&lt;&gt;"",'Rent Roll | Residential'!B16,"-")</f>
        <v>-</v>
      </c>
      <c r="E62" s="224">
        <f t="shared" si="46"/>
        <v>0</v>
      </c>
      <c r="F62" s="322">
        <f>'Rent Roll | Residential'!C16</f>
        <v>0</v>
      </c>
      <c r="G62" s="322" t="str">
        <f>IFERROR(
IF((G$6&gt;=(EOMONTH('Rent Roll | Residential'!$D16,('Rent Roll | Residential'!$E16*12)-1)+1)),0,
IF(G$6&gt;='Rent Roll | Residential'!$D16,'Rent Roll | Residential'!$C16*((1+'Rent Roll | Residential'!$F16)^DATEDIF('Rent Roll | Residential'!$D16,G$6,"Y")),0)),"-")</f>
        <v>-</v>
      </c>
      <c r="H62" s="322" t="str">
        <f>IFERROR(
IF((H$6&gt;=(EOMONTH('Rent Roll | Residential'!$D16,('Rent Roll | Residential'!$E16*12)-1)+1)),0,
IF(H$6&gt;='Rent Roll | Residential'!$D16,'Rent Roll | Residential'!$C16*((1+'Rent Roll | Residential'!$F16)^DATEDIF('Rent Roll | Residential'!$D16,H$6,"Y")),0)),"-")</f>
        <v>-</v>
      </c>
      <c r="I62" s="322" t="str">
        <f>IFERROR(
IF((I$6&gt;=(EOMONTH('Rent Roll | Residential'!$D16,('Rent Roll | Residential'!$E16*12)-1)+1)),0,
IF(I$6&gt;='Rent Roll | Residential'!$D16,'Rent Roll | Residential'!$C16*((1+'Rent Roll | Residential'!$F16)^DATEDIF('Rent Roll | Residential'!$D16,I$6,"Y")),0)),"-")</f>
        <v>-</v>
      </c>
      <c r="J62" s="322" t="str">
        <f>IFERROR(
IF((J$6&gt;=(EOMONTH('Rent Roll | Residential'!$D16,('Rent Roll | Residential'!$E16*12)-1)+1)),0,
IF(J$6&gt;='Rent Roll | Residential'!$D16,'Rent Roll | Residential'!$C16*((1+'Rent Roll | Residential'!$F16)^DATEDIF('Rent Roll | Residential'!$D16,J$6,"Y")),0)),"-")</f>
        <v>-</v>
      </c>
      <c r="K62" s="322" t="str">
        <f>IFERROR(
IF((K$6&gt;=(EOMONTH('Rent Roll | Residential'!$D16,('Rent Roll | Residential'!$E16*12)-1)+1)),0,
IF(K$6&gt;='Rent Roll | Residential'!$D16,'Rent Roll | Residential'!$C16*((1+'Rent Roll | Residential'!$F16)^DATEDIF('Rent Roll | Residential'!$D16,K$6,"Y")),0)),"-")</f>
        <v>-</v>
      </c>
      <c r="L62" s="322" t="str">
        <f>IFERROR(
IF((L$6&gt;=(EOMONTH('Rent Roll | Residential'!$D16,('Rent Roll | Residential'!$E16*12)-1)+1)),0,
IF(L$6&gt;='Rent Roll | Residential'!$D16,'Rent Roll | Residential'!$C16*((1+'Rent Roll | Residential'!$F16)^DATEDIF('Rent Roll | Residential'!$D16,L$6,"Y")),0)),"-")</f>
        <v>-</v>
      </c>
      <c r="M62" s="322" t="str">
        <f>IFERROR(
IF((M$6&gt;=(EOMONTH('Rent Roll | Residential'!$D16,('Rent Roll | Residential'!$E16*12)-1)+1)),0,
IF(M$6&gt;='Rent Roll | Residential'!$D16,'Rent Roll | Residential'!$C16*((1+'Rent Roll | Residential'!$F16)^DATEDIF('Rent Roll | Residential'!$D16,M$6,"Y")),0)),"-")</f>
        <v>-</v>
      </c>
      <c r="N62" s="322" t="str">
        <f>IFERROR(
IF((N$6&gt;=(EOMONTH('Rent Roll | Residential'!$D16,('Rent Roll | Residential'!$E16*12)-1)+1)),0,
IF(N$6&gt;='Rent Roll | Residential'!$D16,'Rent Roll | Residential'!$C16*((1+'Rent Roll | Residential'!$F16)^DATEDIF('Rent Roll | Residential'!$D16,N$6,"Y")),0)),"-")</f>
        <v>-</v>
      </c>
      <c r="O62" s="322" t="str">
        <f>IFERROR(
IF((O$6&gt;=(EOMONTH('Rent Roll | Residential'!$D16,('Rent Roll | Residential'!$E16*12)-1)+1)),0,
IF(O$6&gt;='Rent Roll | Residential'!$D16,'Rent Roll | Residential'!$C16*((1+'Rent Roll | Residential'!$F16)^DATEDIF('Rent Roll | Residential'!$D16,O$6,"Y")),0)),"-")</f>
        <v>-</v>
      </c>
      <c r="P62" s="322" t="str">
        <f>IFERROR(
IF((P$6&gt;=(EOMONTH('Rent Roll | Residential'!$D16,('Rent Roll | Residential'!$E16*12)-1)+1)),0,
IF(P$6&gt;='Rent Roll | Residential'!$D16,'Rent Roll | Residential'!$C16*((1+'Rent Roll | Residential'!$F16)^DATEDIF('Rent Roll | Residential'!$D16,P$6,"Y")),0)),"-")</f>
        <v>-</v>
      </c>
      <c r="Q62" s="322" t="str">
        <f>IFERROR(
IF((Q$6&gt;=(EOMONTH('Rent Roll | Residential'!$D16,('Rent Roll | Residential'!$E16*12)-1)+1)),0,
IF(Q$6&gt;='Rent Roll | Residential'!$D16,'Rent Roll | Residential'!$C16*((1+'Rent Roll | Residential'!$F16)^DATEDIF('Rent Roll | Residential'!$D16,Q$6,"Y")),0)),"-")</f>
        <v>-</v>
      </c>
      <c r="R62" s="322" t="str">
        <f>IFERROR(
IF((R$6&gt;=(EOMONTH('Rent Roll | Residential'!$D16,('Rent Roll | Residential'!$E16*12)-1)+1)),0,
IF(R$6&gt;='Rent Roll | Residential'!$D16,'Rent Roll | Residential'!$C16*((1+'Rent Roll | Residential'!$F16)^DATEDIF('Rent Roll | Residential'!$D16,R$6,"Y")),0)),"-")</f>
        <v>-</v>
      </c>
      <c r="S62" s="322" t="str">
        <f>IFERROR(
IF((S$6&gt;=(EOMONTH('Rent Roll | Residential'!$D16,('Rent Roll | Residential'!$E16*12)-1)+1)),0,
IF(S$6&gt;='Rent Roll | Residential'!$D16,'Rent Roll | Residential'!$C16*((1+'Rent Roll | Residential'!$F16)^DATEDIF('Rent Roll | Residential'!$D16,S$6,"Y")),0)),"-")</f>
        <v>-</v>
      </c>
      <c r="T62" s="322" t="str">
        <f>IFERROR(
IF((T$6&gt;=(EOMONTH('Rent Roll | Residential'!$D16,('Rent Roll | Residential'!$E16*12)-1)+1)),0,
IF(T$6&gt;='Rent Roll | Residential'!$D16,'Rent Roll | Residential'!$C16*((1+'Rent Roll | Residential'!$F16)^DATEDIF('Rent Roll | Residential'!$D16,T$6,"Y")),0)),"-")</f>
        <v>-</v>
      </c>
      <c r="U62" s="322" t="str">
        <f>IFERROR(
IF((U$6&gt;=(EOMONTH('Rent Roll | Residential'!$D16,('Rent Roll | Residential'!$E16*12)-1)+1)),0,
IF(U$6&gt;='Rent Roll | Residential'!$D16,'Rent Roll | Residential'!$C16*((1+'Rent Roll | Residential'!$F16)^DATEDIF('Rent Roll | Residential'!$D16,U$6,"Y")),0)),"-")</f>
        <v>-</v>
      </c>
      <c r="V62" s="322" t="str">
        <f>IFERROR(
IF((V$6&gt;=(EOMONTH('Rent Roll | Residential'!$D16,('Rent Roll | Residential'!$E16*12)-1)+1)),0,
IF(V$6&gt;='Rent Roll | Residential'!$D16,'Rent Roll | Residential'!$C16*((1+'Rent Roll | Residential'!$F16)^DATEDIF('Rent Roll | Residential'!$D16,V$6,"Y")),0)),"-")</f>
        <v>-</v>
      </c>
      <c r="W62" s="322" t="str">
        <f>IFERROR(
IF((W$6&gt;=(EOMONTH('Rent Roll | Residential'!$D16,('Rent Roll | Residential'!$E16*12)-1)+1)),0,
IF(W$6&gt;='Rent Roll | Residential'!$D16,'Rent Roll | Residential'!$C16*((1+'Rent Roll | Residential'!$F16)^DATEDIF('Rent Roll | Residential'!$D16,W$6,"Y")),0)),"-")</f>
        <v>-</v>
      </c>
      <c r="X62" s="322" t="str">
        <f>IFERROR(
IF((X$6&gt;=(EOMONTH('Rent Roll | Residential'!$D16,('Rent Roll | Residential'!$E16*12)-1)+1)),0,
IF(X$6&gt;='Rent Roll | Residential'!$D16,'Rent Roll | Residential'!$C16*((1+'Rent Roll | Residential'!$F16)^DATEDIF('Rent Roll | Residential'!$D16,X$6,"Y")),0)),"-")</f>
        <v>-</v>
      </c>
      <c r="Y62" s="322" t="str">
        <f>IFERROR(
IF((Y$6&gt;=(EOMONTH('Rent Roll | Residential'!$D16,('Rent Roll | Residential'!$E16*12)-1)+1)),0,
IF(Y$6&gt;='Rent Roll | Residential'!$D16,'Rent Roll | Residential'!$C16*((1+'Rent Roll | Residential'!$F16)^DATEDIF('Rent Roll | Residential'!$D16,Y$6,"Y")),0)),"-")</f>
        <v>-</v>
      </c>
      <c r="Z62" s="322" t="str">
        <f>IFERROR(
IF((Z$6&gt;=(EOMONTH('Rent Roll | Residential'!$D16,('Rent Roll | Residential'!$E16*12)-1)+1)),0,
IF(Z$6&gt;='Rent Roll | Residential'!$D16,'Rent Roll | Residential'!$C16*((1+'Rent Roll | Residential'!$F16)^DATEDIF('Rent Roll | Residential'!$D16,Z$6,"Y")),0)),"-")</f>
        <v>-</v>
      </c>
      <c r="AA62" s="322" t="str">
        <f>IFERROR(
IF((AA$6&gt;=(EOMONTH('Rent Roll | Residential'!$D16,('Rent Roll | Residential'!$E16*12)-1)+1)),0,
IF(AA$6&gt;='Rent Roll | Residential'!$D16,'Rent Roll | Residential'!$C16*((1+'Rent Roll | Residential'!$F16)^DATEDIF('Rent Roll | Residential'!$D16,AA$6,"Y")),0)),"-")</f>
        <v>-</v>
      </c>
      <c r="AB62" s="322" t="str">
        <f>IFERROR(
IF((AB$6&gt;=(EOMONTH('Rent Roll | Residential'!$D16,('Rent Roll | Residential'!$E16*12)-1)+1)),0,
IF(AB$6&gt;='Rent Roll | Residential'!$D16,'Rent Roll | Residential'!$C16*((1+'Rent Roll | Residential'!$F16)^DATEDIF('Rent Roll | Residential'!$D16,AB$6,"Y")),0)),"-")</f>
        <v>-</v>
      </c>
      <c r="AC62" s="322" t="str">
        <f>IFERROR(
IF((AC$6&gt;=(EOMONTH('Rent Roll | Residential'!$D16,('Rent Roll | Residential'!$E16*12)-1)+1)),0,
IF(AC$6&gt;='Rent Roll | Residential'!$D16,'Rent Roll | Residential'!$C16*((1+'Rent Roll | Residential'!$F16)^DATEDIF('Rent Roll | Residential'!$D16,AC$6,"Y")),0)),"-")</f>
        <v>-</v>
      </c>
      <c r="AD62" s="322" t="str">
        <f>IFERROR(
IF((AD$6&gt;=(EOMONTH('Rent Roll | Residential'!$D16,('Rent Roll | Residential'!$E16*12)-1)+1)),0,
IF(AD$6&gt;='Rent Roll | Residential'!$D16,'Rent Roll | Residential'!$C16*((1+'Rent Roll | Residential'!$F16)^DATEDIF('Rent Roll | Residential'!$D16,AD$6,"Y")),0)),"-")</f>
        <v>-</v>
      </c>
      <c r="AE62" s="322" t="str">
        <f>IFERROR(
IF((AE$6&gt;=(EOMONTH('Rent Roll | Residential'!$D16,('Rent Roll | Residential'!$E16*12)-1)+1)),0,
IF(AE$6&gt;='Rent Roll | Residential'!$D16,'Rent Roll | Residential'!$C16*((1+'Rent Roll | Residential'!$F16)^DATEDIF('Rent Roll | Residential'!$D16,AE$6,"Y")),0)),"-")</f>
        <v>-</v>
      </c>
      <c r="AF62" s="322" t="str">
        <f>IFERROR(
IF((AF$6&gt;=(EOMONTH('Rent Roll | Residential'!$D16,('Rent Roll | Residential'!$E16*12)-1)+1)),0,
IF(AF$6&gt;='Rent Roll | Residential'!$D16,'Rent Roll | Residential'!$C16*((1+'Rent Roll | Residential'!$F16)^DATEDIF('Rent Roll | Residential'!$D16,AF$6,"Y")),0)),"-")</f>
        <v>-</v>
      </c>
      <c r="AG62" s="322" t="str">
        <f>IFERROR(
IF((AG$6&gt;=(EOMONTH('Rent Roll | Residential'!$D16,('Rent Roll | Residential'!$E16*12)-1)+1)),0,
IF(AG$6&gt;='Rent Roll | Residential'!$D16,'Rent Roll | Residential'!$C16*((1+'Rent Roll | Residential'!$F16)^DATEDIF('Rent Roll | Residential'!$D16,AG$6,"Y")),0)),"-")</f>
        <v>-</v>
      </c>
      <c r="AH62" s="322" t="str">
        <f>IFERROR(
IF((AH$6&gt;=(EOMONTH('Rent Roll | Residential'!$D16,('Rent Roll | Residential'!$E16*12)-1)+1)),0,
IF(AH$6&gt;='Rent Roll | Residential'!$D16,'Rent Roll | Residential'!$C16*((1+'Rent Roll | Residential'!$F16)^DATEDIF('Rent Roll | Residential'!$D16,AH$6,"Y")),0)),"-")</f>
        <v>-</v>
      </c>
      <c r="AI62" s="322" t="str">
        <f>IFERROR(
IF((AI$6&gt;=(EOMONTH('Rent Roll | Residential'!$D16,('Rent Roll | Residential'!$E16*12)-1)+1)),0,
IF(AI$6&gt;='Rent Roll | Residential'!$D16,'Rent Roll | Residential'!$C16*((1+'Rent Roll | Residential'!$F16)^DATEDIF('Rent Roll | Residential'!$D16,AI$6,"Y")),0)),"-")</f>
        <v>-</v>
      </c>
      <c r="AJ62" s="322" t="str">
        <f>IFERROR(
IF((AJ$6&gt;=(EOMONTH('Rent Roll | Residential'!$D16,('Rent Roll | Residential'!$E16*12)-1)+1)),0,
IF(AJ$6&gt;='Rent Roll | Residential'!$D16,'Rent Roll | Residential'!$C16*((1+'Rent Roll | Residential'!$F16)^DATEDIF('Rent Roll | Residential'!$D16,AJ$6,"Y")),0)),"-")</f>
        <v>-</v>
      </c>
      <c r="AK62" s="322" t="str">
        <f>IFERROR(
IF((AK$6&gt;=(EOMONTH('Rent Roll | Residential'!$D16,('Rent Roll | Residential'!$E16*12)-1)+1)),0,
IF(AK$6&gt;='Rent Roll | Residential'!$D16,'Rent Roll | Residential'!$C16*((1+'Rent Roll | Residential'!$F16)^DATEDIF('Rent Roll | Residential'!$D16,AK$6,"Y")),0)),"-")</f>
        <v>-</v>
      </c>
      <c r="AL62" s="322" t="str">
        <f>IFERROR(
IF((AL$6&gt;=(EOMONTH('Rent Roll | Residential'!$D16,('Rent Roll | Residential'!$E16*12)-1)+1)),0,
IF(AL$6&gt;='Rent Roll | Residential'!$D16,'Rent Roll | Residential'!$C16*((1+'Rent Roll | Residential'!$F16)^DATEDIF('Rent Roll | Residential'!$D16,AL$6,"Y")),0)),"-")</f>
        <v>-</v>
      </c>
      <c r="AM62" s="322" t="str">
        <f>IFERROR(
IF((AM$6&gt;=(EOMONTH('Rent Roll | Residential'!$D16,('Rent Roll | Residential'!$E16*12)-1)+1)),0,
IF(AM$6&gt;='Rent Roll | Residential'!$D16,'Rent Roll | Residential'!$C16*((1+'Rent Roll | Residential'!$F16)^DATEDIF('Rent Roll | Residential'!$D16,AM$6,"Y")),0)),"-")</f>
        <v>-</v>
      </c>
      <c r="AN62" s="322" t="str">
        <f>IFERROR(
IF((AN$6&gt;=(EOMONTH('Rent Roll | Residential'!$D16,('Rent Roll | Residential'!$E16*12)-1)+1)),0,
IF(AN$6&gt;='Rent Roll | Residential'!$D16,'Rent Roll | Residential'!$C16*((1+'Rent Roll | Residential'!$F16)^DATEDIF('Rent Roll | Residential'!$D16,AN$6,"Y")),0)),"-")</f>
        <v>-</v>
      </c>
      <c r="AO62" s="322" t="str">
        <f>IFERROR(
IF((AO$6&gt;=(EOMONTH('Rent Roll | Residential'!$D16,('Rent Roll | Residential'!$E16*12)-1)+1)),0,
IF(AO$6&gt;='Rent Roll | Residential'!$D16,'Rent Roll | Residential'!$C16*((1+'Rent Roll | Residential'!$F16)^DATEDIF('Rent Roll | Residential'!$D16,AO$6,"Y")),0)),"-")</f>
        <v>-</v>
      </c>
      <c r="AP62" s="322" t="str">
        <f>IFERROR(
IF((AP$6&gt;=(EOMONTH('Rent Roll | Residential'!$D16,('Rent Roll | Residential'!$E16*12)-1)+1)),0,
IF(AP$6&gt;='Rent Roll | Residential'!$D16,'Rent Roll | Residential'!$C16*((1+'Rent Roll | Residential'!$F16)^DATEDIF('Rent Roll | Residential'!$D16,AP$6,"Y")),0)),"-")</f>
        <v>-</v>
      </c>
      <c r="AQ62" s="322" t="str">
        <f>IFERROR(
IF((AQ$6&gt;=(EOMONTH('Rent Roll | Residential'!$D16,('Rent Roll | Residential'!$E16*12)-1)+1)),0,
IF(AQ$6&gt;='Rent Roll | Residential'!$D16,'Rent Roll | Residential'!$C16*((1+'Rent Roll | Residential'!$F16)^DATEDIF('Rent Roll | Residential'!$D16,AQ$6,"Y")),0)),"-")</f>
        <v>-</v>
      </c>
      <c r="AR62" s="322" t="str">
        <f>IFERROR(
IF((AR$6&gt;=(EOMONTH('Rent Roll | Residential'!$D16,('Rent Roll | Residential'!$E16*12)-1)+1)),0,
IF(AR$6&gt;='Rent Roll | Residential'!$D16,'Rent Roll | Residential'!$C16*((1+'Rent Roll | Residential'!$F16)^DATEDIF('Rent Roll | Residential'!$D16,AR$6,"Y")),0)),"-")</f>
        <v>-</v>
      </c>
      <c r="AS62" s="322" t="str">
        <f>IFERROR(
IF((AS$6&gt;=(EOMONTH('Rent Roll | Residential'!$D16,('Rent Roll | Residential'!$E16*12)-1)+1)),0,
IF(AS$6&gt;='Rent Roll | Residential'!$D16,'Rent Roll | Residential'!$C16*((1+'Rent Roll | Residential'!$F16)^DATEDIF('Rent Roll | Residential'!$D16,AS$6,"Y")),0)),"-")</f>
        <v>-</v>
      </c>
      <c r="AT62" s="322" t="str">
        <f>IFERROR(
IF((AT$6&gt;=(EOMONTH('Rent Roll | Residential'!$D16,('Rent Roll | Residential'!$E16*12)-1)+1)),0,
IF(AT$6&gt;='Rent Roll | Residential'!$D16,'Rent Roll | Residential'!$C16*((1+'Rent Roll | Residential'!$F16)^DATEDIF('Rent Roll | Residential'!$D16,AT$6,"Y")),0)),"-")</f>
        <v>-</v>
      </c>
      <c r="AU62" s="322" t="str">
        <f>IFERROR(
IF((AU$6&gt;=(EOMONTH('Rent Roll | Residential'!$D16,('Rent Roll | Residential'!$E16*12)-1)+1)),0,
IF(AU$6&gt;='Rent Roll | Residential'!$D16,'Rent Roll | Residential'!$C16*((1+'Rent Roll | Residential'!$F16)^DATEDIF('Rent Roll | Residential'!$D16,AU$6,"Y")),0)),"-")</f>
        <v>-</v>
      </c>
      <c r="AV62" s="322" t="str">
        <f>IFERROR(
IF((AV$6&gt;=(EOMONTH('Rent Roll | Residential'!$D16,('Rent Roll | Residential'!$E16*12)-1)+1)),0,
IF(AV$6&gt;='Rent Roll | Residential'!$D16,'Rent Roll | Residential'!$C16*((1+'Rent Roll | Residential'!$F16)^DATEDIF('Rent Roll | Residential'!$D16,AV$6,"Y")),0)),"-")</f>
        <v>-</v>
      </c>
      <c r="AW62" s="322" t="str">
        <f>IFERROR(
IF((AW$6&gt;=(EOMONTH('Rent Roll | Residential'!$D16,('Rent Roll | Residential'!$E16*12)-1)+1)),0,
IF(AW$6&gt;='Rent Roll | Residential'!$D16,'Rent Roll | Residential'!$C16*((1+'Rent Roll | Residential'!$F16)^DATEDIF('Rent Roll | Residential'!$D16,AW$6,"Y")),0)),"-")</f>
        <v>-</v>
      </c>
      <c r="AX62" s="322" t="str">
        <f>IFERROR(
IF((AX$6&gt;=(EOMONTH('Rent Roll | Residential'!$D16,('Rent Roll | Residential'!$E16*12)-1)+1)),0,
IF(AX$6&gt;='Rent Roll | Residential'!$D16,'Rent Roll | Residential'!$C16*((1+'Rent Roll | Residential'!$F16)^DATEDIF('Rent Roll | Residential'!$D16,AX$6,"Y")),0)),"-")</f>
        <v>-</v>
      </c>
      <c r="AY62" s="322" t="str">
        <f>IFERROR(
IF((AY$6&gt;=(EOMONTH('Rent Roll | Residential'!$D16,('Rent Roll | Residential'!$E16*12)-1)+1)),0,
IF(AY$6&gt;='Rent Roll | Residential'!$D16,'Rent Roll | Residential'!$C16*((1+'Rent Roll | Residential'!$F16)^DATEDIF('Rent Roll | Residential'!$D16,AY$6,"Y")),0)),"-")</f>
        <v>-</v>
      </c>
      <c r="AZ62" s="322" t="str">
        <f>IFERROR(
IF((AZ$6&gt;=(EOMONTH('Rent Roll | Residential'!$D16,('Rent Roll | Residential'!$E16*12)-1)+1)),0,
IF(AZ$6&gt;='Rent Roll | Residential'!$D16,'Rent Roll | Residential'!$C16*((1+'Rent Roll | Residential'!$F16)^DATEDIF('Rent Roll | Residential'!$D16,AZ$6,"Y")),0)),"-")</f>
        <v>-</v>
      </c>
      <c r="BA62" s="322" t="str">
        <f>IFERROR(
IF((BA$6&gt;=(EOMONTH('Rent Roll | Residential'!$D16,('Rent Roll | Residential'!$E16*12)-1)+1)),0,
IF(BA$6&gt;='Rent Roll | Residential'!$D16,'Rent Roll | Residential'!$C16*((1+'Rent Roll | Residential'!$F16)^DATEDIF('Rent Roll | Residential'!$D16,BA$6,"Y")),0)),"-")</f>
        <v>-</v>
      </c>
      <c r="BB62" s="322" t="str">
        <f>IFERROR(
IF((BB$6&gt;=(EOMONTH('Rent Roll | Residential'!$D16,('Rent Roll | Residential'!$E16*12)-1)+1)),0,
IF(BB$6&gt;='Rent Roll | Residential'!$D16,'Rent Roll | Residential'!$C16*((1+'Rent Roll | Residential'!$F16)^DATEDIF('Rent Roll | Residential'!$D16,BB$6,"Y")),0)),"-")</f>
        <v>-</v>
      </c>
      <c r="BC62" s="322" t="str">
        <f>IFERROR(
IF((BC$6&gt;=(EOMONTH('Rent Roll | Residential'!$D16,('Rent Roll | Residential'!$E16*12)-1)+1)),0,
IF(BC$6&gt;='Rent Roll | Residential'!$D16,'Rent Roll | Residential'!$C16*((1+'Rent Roll | Residential'!$F16)^DATEDIF('Rent Roll | Residential'!$D16,BC$6,"Y")),0)),"-")</f>
        <v>-</v>
      </c>
      <c r="BD62" s="322" t="str">
        <f>IFERROR(
IF((BD$6&gt;=(EOMONTH('Rent Roll | Residential'!$D16,('Rent Roll | Residential'!$E16*12)-1)+1)),0,
IF(BD$6&gt;='Rent Roll | Residential'!$D16,'Rent Roll | Residential'!$C16*((1+'Rent Roll | Residential'!$F16)^DATEDIF('Rent Roll | Residential'!$D16,BD$6,"Y")),0)),"-")</f>
        <v>-</v>
      </c>
      <c r="BE62" s="322" t="str">
        <f>IFERROR(
IF((BE$6&gt;=(EOMONTH('Rent Roll | Residential'!$D16,('Rent Roll | Residential'!$E16*12)-1)+1)),0,
IF(BE$6&gt;='Rent Roll | Residential'!$D16,'Rent Roll | Residential'!$C16*((1+'Rent Roll | Residential'!$F16)^DATEDIF('Rent Roll | Residential'!$D16,BE$6,"Y")),0)),"-")</f>
        <v>-</v>
      </c>
      <c r="BF62" s="322" t="str">
        <f>IFERROR(
IF((BF$6&gt;=(EOMONTH('Rent Roll | Residential'!$D16,('Rent Roll | Residential'!$E16*12)-1)+1)),0,
IF(BF$6&gt;='Rent Roll | Residential'!$D16,'Rent Roll | Residential'!$C16*((1+'Rent Roll | Residential'!$F16)^DATEDIF('Rent Roll | Residential'!$D16,BF$6,"Y")),0)),"-")</f>
        <v>-</v>
      </c>
      <c r="BG62" s="322" t="str">
        <f>IFERROR(
IF((BG$6&gt;=(EOMONTH('Rent Roll | Residential'!$D16,('Rent Roll | Residential'!$E16*12)-1)+1)),0,
IF(BG$6&gt;='Rent Roll | Residential'!$D16,'Rent Roll | Residential'!$C16*((1+'Rent Roll | Residential'!$F16)^DATEDIF('Rent Roll | Residential'!$D16,BG$6,"Y")),0)),"-")</f>
        <v>-</v>
      </c>
      <c r="BH62" s="322" t="str">
        <f>IFERROR(
IF((BH$6&gt;=(EOMONTH('Rent Roll | Residential'!$D16,('Rent Roll | Residential'!$E16*12)-1)+1)),0,
IF(BH$6&gt;='Rent Roll | Residential'!$D16,'Rent Roll | Residential'!$C16*((1+'Rent Roll | Residential'!$F16)^DATEDIF('Rent Roll | Residential'!$D16,BH$6,"Y")),0)),"-")</f>
        <v>-</v>
      </c>
      <c r="BI62" s="322" t="str">
        <f>IFERROR(
IF((BI$6&gt;=(EOMONTH('Rent Roll | Residential'!$D16,('Rent Roll | Residential'!$E16*12)-1)+1)),0,
IF(BI$6&gt;='Rent Roll | Residential'!$D16,'Rent Roll | Residential'!$C16*((1+'Rent Roll | Residential'!$F16)^DATEDIF('Rent Roll | Residential'!$D16,BI$6,"Y")),0)),"-")</f>
        <v>-</v>
      </c>
      <c r="BJ62" s="322" t="str">
        <f>IFERROR(
IF((BJ$6&gt;=(EOMONTH('Rent Roll | Residential'!$D16,('Rent Roll | Residential'!$E16*12)-1)+1)),0,
IF(BJ$6&gt;='Rent Roll | Residential'!$D16,'Rent Roll | Residential'!$C16*((1+'Rent Roll | Residential'!$F16)^DATEDIF('Rent Roll | Residential'!$D16,BJ$6,"Y")),0)),"-")</f>
        <v>-</v>
      </c>
      <c r="BK62" s="322" t="str">
        <f>IFERROR(
IF((BK$6&gt;=(EOMONTH('Rent Roll | Residential'!$D16,('Rent Roll | Residential'!$E16*12)-1)+1)),0,
IF(BK$6&gt;='Rent Roll | Residential'!$D16,'Rent Roll | Residential'!$C16*((1+'Rent Roll | Residential'!$F16)^DATEDIF('Rent Roll | Residential'!$D16,BK$6,"Y")),0)),"-")</f>
        <v>-</v>
      </c>
      <c r="BL62" s="322" t="str">
        <f>IFERROR(
IF((BL$6&gt;=(EOMONTH('Rent Roll | Residential'!$D16,('Rent Roll | Residential'!$E16*12)-1)+1)),0,
IF(BL$6&gt;='Rent Roll | Residential'!$D16,'Rent Roll | Residential'!$C16*((1+'Rent Roll | Residential'!$F16)^DATEDIF('Rent Roll | Residential'!$D16,BL$6,"Y")),0)),"-")</f>
        <v>-</v>
      </c>
      <c r="BM62" s="322" t="str">
        <f>IFERROR(
IF((BM$6&gt;=(EOMONTH('Rent Roll | Residential'!$D16,('Rent Roll | Residential'!$E16*12)-1)+1)),0,
IF(BM$6&gt;='Rent Roll | Residential'!$D16,'Rent Roll | Residential'!$C16*((1+'Rent Roll | Residential'!$F16)^DATEDIF('Rent Roll | Residential'!$D16,BM$6,"Y")),0)),"-")</f>
        <v>-</v>
      </c>
      <c r="BN62" s="322" t="str">
        <f>IFERROR(
IF((BN$6&gt;=(EOMONTH('Rent Roll | Residential'!$D16,('Rent Roll | Residential'!$E16*12)-1)+1)),0,
IF(BN$6&gt;='Rent Roll | Residential'!$D16,'Rent Roll | Residential'!$C16*((1+'Rent Roll | Residential'!$F16)^DATEDIF('Rent Roll | Residential'!$D16,BN$6,"Y")),0)),"-")</f>
        <v>-</v>
      </c>
      <c r="BO62" s="322" t="str">
        <f>IFERROR(
IF((BO$6&gt;=(EOMONTH('Rent Roll | Residential'!$D16,('Rent Roll | Residential'!$E16*12)-1)+1)),0,
IF(BO$6&gt;='Rent Roll | Residential'!$D16,'Rent Roll | Residential'!$C16*((1+'Rent Roll | Residential'!$F16)^DATEDIF('Rent Roll | Residential'!$D16,BO$6,"Y")),0)),"-")</f>
        <v>-</v>
      </c>
      <c r="BP62" s="322" t="str">
        <f>IFERROR(
IF((BP$6&gt;=(EOMONTH('Rent Roll | Residential'!$D16,('Rent Roll | Residential'!$E16*12)-1)+1)),0,
IF(BP$6&gt;='Rent Roll | Residential'!$D16,'Rent Roll | Residential'!$C16*((1+'Rent Roll | Residential'!$F16)^DATEDIF('Rent Roll | Residential'!$D16,BP$6,"Y")),0)),"-")</f>
        <v>-</v>
      </c>
      <c r="BQ62" s="322" t="str">
        <f>IFERROR(
IF((BQ$6&gt;=(EOMONTH('Rent Roll | Residential'!$D16,('Rent Roll | Residential'!$E16*12)-1)+1)),0,
IF(BQ$6&gt;='Rent Roll | Residential'!$D16,'Rent Roll | Residential'!$C16*((1+'Rent Roll | Residential'!$F16)^DATEDIF('Rent Roll | Residential'!$D16,BQ$6,"Y")),0)),"-")</f>
        <v>-</v>
      </c>
      <c r="BR62" s="322" t="str">
        <f>IFERROR(
IF((BR$6&gt;=(EOMONTH('Rent Roll | Residential'!$D16,('Rent Roll | Residential'!$E16*12)-1)+1)),0,
IF(BR$6&gt;='Rent Roll | Residential'!$D16,'Rent Roll | Residential'!$C16*((1+'Rent Roll | Residential'!$F16)^DATEDIF('Rent Roll | Residential'!$D16,BR$6,"Y")),0)),"-")</f>
        <v>-</v>
      </c>
      <c r="BS62" s="322" t="str">
        <f>IFERROR(
IF((BS$6&gt;=(EOMONTH('Rent Roll | Residential'!$D16,('Rent Roll | Residential'!$E16*12)-1)+1)),0,
IF(BS$6&gt;='Rent Roll | Residential'!$D16,'Rent Roll | Residential'!$C16*((1+'Rent Roll | Residential'!$F16)^DATEDIF('Rent Roll | Residential'!$D16,BS$6,"Y")),0)),"-")</f>
        <v>-</v>
      </c>
      <c r="BT62" s="322" t="str">
        <f>IFERROR(
IF((BT$6&gt;=(EOMONTH('Rent Roll | Residential'!$D16,('Rent Roll | Residential'!$E16*12)-1)+1)),0,
IF(BT$6&gt;='Rent Roll | Residential'!$D16,'Rent Roll | Residential'!$C16*((1+'Rent Roll | Residential'!$F16)^DATEDIF('Rent Roll | Residential'!$D16,BT$6,"Y")),0)),"-")</f>
        <v>-</v>
      </c>
      <c r="BU62" s="322" t="str">
        <f>IFERROR(
IF((BU$6&gt;=(EOMONTH('Rent Roll | Residential'!$D16,('Rent Roll | Residential'!$E16*12)-1)+1)),0,
IF(BU$6&gt;='Rent Roll | Residential'!$D16,'Rent Roll | Residential'!$C16*((1+'Rent Roll | Residential'!$F16)^DATEDIF('Rent Roll | Residential'!$D16,BU$6,"Y")),0)),"-")</f>
        <v>-</v>
      </c>
      <c r="BV62" s="322" t="str">
        <f>IFERROR(
IF((BV$6&gt;=(EOMONTH('Rent Roll | Residential'!$D16,('Rent Roll | Residential'!$E16*12)-1)+1)),0,
IF(BV$6&gt;='Rent Roll | Residential'!$D16,'Rent Roll | Residential'!$C16*((1+'Rent Roll | Residential'!$F16)^DATEDIF('Rent Roll | Residential'!$D16,BV$6,"Y")),0)),"-")</f>
        <v>-</v>
      </c>
      <c r="BW62" s="322" t="str">
        <f>IFERROR(
IF((BW$6&gt;=(EOMONTH('Rent Roll | Residential'!$D16,('Rent Roll | Residential'!$E16*12)-1)+1)),0,
IF(BW$6&gt;='Rent Roll | Residential'!$D16,'Rent Roll | Residential'!$C16*((1+'Rent Roll | Residential'!$F16)^DATEDIF('Rent Roll | Residential'!$D16,BW$6,"Y")),0)),"-")</f>
        <v>-</v>
      </c>
      <c r="BX62" s="322" t="str">
        <f>IFERROR(
IF((BX$6&gt;=(EOMONTH('Rent Roll | Residential'!$D16,('Rent Roll | Residential'!$E16*12)-1)+1)),0,
IF(BX$6&gt;='Rent Roll | Residential'!$D16,'Rent Roll | Residential'!$C16*((1+'Rent Roll | Residential'!$F16)^DATEDIF('Rent Roll | Residential'!$D16,BX$6,"Y")),0)),"-")</f>
        <v>-</v>
      </c>
      <c r="BY62" s="322" t="str">
        <f>IFERROR(
IF((BY$6&gt;=(EOMONTH('Rent Roll | Residential'!$D16,('Rent Roll | Residential'!$E16*12)-1)+1)),0,
IF(BY$6&gt;='Rent Roll | Residential'!$D16,'Rent Roll | Residential'!$C16*((1+'Rent Roll | Residential'!$F16)^DATEDIF('Rent Roll | Residential'!$D16,BY$6,"Y")),0)),"-")</f>
        <v>-</v>
      </c>
      <c r="BZ62" s="322" t="str">
        <f>IFERROR(
IF((BZ$6&gt;=(EOMONTH('Rent Roll | Residential'!$D16,('Rent Roll | Residential'!$E16*12)-1)+1)),0,
IF(BZ$6&gt;='Rent Roll | Residential'!$D16,'Rent Roll | Residential'!$C16*((1+'Rent Roll | Residential'!$F16)^DATEDIF('Rent Roll | Residential'!$D16,BZ$6,"Y")),0)),"-")</f>
        <v>-</v>
      </c>
      <c r="CA62" s="322" t="str">
        <f>IFERROR(
IF((CA$6&gt;=(EOMONTH('Rent Roll | Residential'!$D16,('Rent Roll | Residential'!$E16*12)-1)+1)),0,
IF(CA$6&gt;='Rent Roll | Residential'!$D16,'Rent Roll | Residential'!$C16*((1+'Rent Roll | Residential'!$F16)^DATEDIF('Rent Roll | Residential'!$D16,CA$6,"Y")),0)),"-")</f>
        <v>-</v>
      </c>
      <c r="CB62" s="322" t="str">
        <f>IFERROR(
IF((CB$6&gt;=(EOMONTH('Rent Roll | Residential'!$D16,('Rent Roll | Residential'!$E16*12)-1)+1)),0,
IF(CB$6&gt;='Rent Roll | Residential'!$D16,'Rent Roll | Residential'!$C16*((1+'Rent Roll | Residential'!$F16)^DATEDIF('Rent Roll | Residential'!$D16,CB$6,"Y")),0)),"-")</f>
        <v>-</v>
      </c>
      <c r="CC62" s="322" t="str">
        <f>IFERROR(
IF((CC$6&gt;=(EOMONTH('Rent Roll | Residential'!$D16,('Rent Roll | Residential'!$E16*12)-1)+1)),0,
IF(CC$6&gt;='Rent Roll | Residential'!$D16,'Rent Roll | Residential'!$C16*((1+'Rent Roll | Residential'!$F16)^DATEDIF('Rent Roll | Residential'!$D16,CC$6,"Y")),0)),"-")</f>
        <v>-</v>
      </c>
      <c r="CD62" s="322" t="str">
        <f>IFERROR(
IF((CD$6&gt;=(EOMONTH('Rent Roll | Residential'!$D16,('Rent Roll | Residential'!$E16*12)-1)+1)),0,
IF(CD$6&gt;='Rent Roll | Residential'!$D16,'Rent Roll | Residential'!$C16*((1+'Rent Roll | Residential'!$F16)^DATEDIF('Rent Roll | Residential'!$D16,CD$6,"Y")),0)),"-")</f>
        <v>-</v>
      </c>
      <c r="CE62" s="322" t="str">
        <f>IFERROR(
IF((CE$6&gt;=(EOMONTH('Rent Roll | Residential'!$D16,('Rent Roll | Residential'!$E16*12)-1)+1)),0,
IF(CE$6&gt;='Rent Roll | Residential'!$D16,'Rent Roll | Residential'!$C16*((1+'Rent Roll | Residential'!$F16)^DATEDIF('Rent Roll | Residential'!$D16,CE$6,"Y")),0)),"-")</f>
        <v>-</v>
      </c>
      <c r="CF62" s="322" t="str">
        <f>IFERROR(
IF((CF$6&gt;=(EOMONTH('Rent Roll | Residential'!$D16,('Rent Roll | Residential'!$E16*12)-1)+1)),0,
IF(CF$6&gt;='Rent Roll | Residential'!$D16,'Rent Roll | Residential'!$C16*((1+'Rent Roll | Residential'!$F16)^DATEDIF('Rent Roll | Residential'!$D16,CF$6,"Y")),0)),"-")</f>
        <v>-</v>
      </c>
      <c r="CG62" s="322" t="str">
        <f>IFERROR(
IF((CG$6&gt;=(EOMONTH('Rent Roll | Residential'!$D16,('Rent Roll | Residential'!$E16*12)-1)+1)),0,
IF(CG$6&gt;='Rent Roll | Residential'!$D16,'Rent Roll | Residential'!$C16*((1+'Rent Roll | Residential'!$F16)^DATEDIF('Rent Roll | Residential'!$D16,CG$6,"Y")),0)),"-")</f>
        <v>-</v>
      </c>
      <c r="CH62" s="322" t="str">
        <f>IFERROR(
IF((CH$6&gt;=(EOMONTH('Rent Roll | Residential'!$D16,('Rent Roll | Residential'!$E16*12)-1)+1)),0,
IF(CH$6&gt;='Rent Roll | Residential'!$D16,'Rent Roll | Residential'!$C16*((1+'Rent Roll | Residential'!$F16)^DATEDIF('Rent Roll | Residential'!$D16,CH$6,"Y")),0)),"-")</f>
        <v>-</v>
      </c>
      <c r="CI62" s="322" t="str">
        <f>IFERROR(
IF((CI$6&gt;=(EOMONTH('Rent Roll | Residential'!$D16,('Rent Roll | Residential'!$E16*12)-1)+1)),0,
IF(CI$6&gt;='Rent Roll | Residential'!$D16,'Rent Roll | Residential'!$C16*((1+'Rent Roll | Residential'!$F16)^DATEDIF('Rent Roll | Residential'!$D16,CI$6,"Y")),0)),"-")</f>
        <v>-</v>
      </c>
      <c r="CJ62" s="322" t="str">
        <f>IFERROR(
IF((CJ$6&gt;=(EOMONTH('Rent Roll | Residential'!$D16,('Rent Roll | Residential'!$E16*12)-1)+1)),0,
IF(CJ$6&gt;='Rent Roll | Residential'!$D16,'Rent Roll | Residential'!$C16*((1+'Rent Roll | Residential'!$F16)^DATEDIF('Rent Roll | Residential'!$D16,CJ$6,"Y")),0)),"-")</f>
        <v>-</v>
      </c>
      <c r="CK62" s="322" t="str">
        <f>IFERROR(
IF((CK$6&gt;=(EOMONTH('Rent Roll | Residential'!$D16,('Rent Roll | Residential'!$E16*12)-1)+1)),0,
IF(CK$6&gt;='Rent Roll | Residential'!$D16,'Rent Roll | Residential'!$C16*((1+'Rent Roll | Residential'!$F16)^DATEDIF('Rent Roll | Residential'!$D16,CK$6,"Y")),0)),"-")</f>
        <v>-</v>
      </c>
      <c r="CL62" s="322" t="str">
        <f>IFERROR(
IF((CL$6&gt;=(EOMONTH('Rent Roll | Residential'!$D16,('Rent Roll | Residential'!$E16*12)-1)+1)),0,
IF(CL$6&gt;='Rent Roll | Residential'!$D16,'Rent Roll | Residential'!$C16*((1+'Rent Roll | Residential'!$F16)^DATEDIF('Rent Roll | Residential'!$D16,CL$6,"Y")),0)),"-")</f>
        <v>-</v>
      </c>
      <c r="CM62" s="322" t="str">
        <f>IFERROR(
IF((CM$6&gt;=(EOMONTH('Rent Roll | Residential'!$D16,('Rent Roll | Residential'!$E16*12)-1)+1)),0,
IF(CM$6&gt;='Rent Roll | Residential'!$D16,'Rent Roll | Residential'!$C16*((1+'Rent Roll | Residential'!$F16)^DATEDIF('Rent Roll | Residential'!$D16,CM$6,"Y")),0)),"-")</f>
        <v>-</v>
      </c>
      <c r="CN62" s="322" t="str">
        <f>IFERROR(
IF((CN$6&gt;=(EOMONTH('Rent Roll | Residential'!$D16,('Rent Roll | Residential'!$E16*12)-1)+1)),0,
IF(CN$6&gt;='Rent Roll | Residential'!$D16,'Rent Roll | Residential'!$C16*((1+'Rent Roll | Residential'!$F16)^DATEDIF('Rent Roll | Residential'!$D16,CN$6,"Y")),0)),"-")</f>
        <v>-</v>
      </c>
      <c r="CO62" s="322" t="str">
        <f>IFERROR(
IF((CO$6&gt;=(EOMONTH('Rent Roll | Residential'!$D16,('Rent Roll | Residential'!$E16*12)-1)+1)),0,
IF(CO$6&gt;='Rent Roll | Residential'!$D16,'Rent Roll | Residential'!$C16*((1+'Rent Roll | Residential'!$F16)^DATEDIF('Rent Roll | Residential'!$D16,CO$6,"Y")),0)),"-")</f>
        <v>-</v>
      </c>
      <c r="CP62" s="322" t="str">
        <f>IFERROR(
IF((CP$6&gt;=(EOMONTH('Rent Roll | Residential'!$D16,('Rent Roll | Residential'!$E16*12)-1)+1)),0,
IF(CP$6&gt;='Rent Roll | Residential'!$D16,'Rent Roll | Residential'!$C16*((1+'Rent Roll | Residential'!$F16)^DATEDIF('Rent Roll | Residential'!$D16,CP$6,"Y")),0)),"-")</f>
        <v>-</v>
      </c>
      <c r="CQ62" s="322" t="str">
        <f>IFERROR(
IF((CQ$6&gt;=(EOMONTH('Rent Roll | Residential'!$D16,('Rent Roll | Residential'!$E16*12)-1)+1)),0,
IF(CQ$6&gt;='Rent Roll | Residential'!$D16,'Rent Roll | Residential'!$C16*((1+'Rent Roll | Residential'!$F16)^DATEDIF('Rent Roll | Residential'!$D16,CQ$6,"Y")),0)),"-")</f>
        <v>-</v>
      </c>
      <c r="CR62" s="322" t="str">
        <f>IFERROR(
IF((CR$6&gt;=(EOMONTH('Rent Roll | Residential'!$D16,('Rent Roll | Residential'!$E16*12)-1)+1)),0,
IF(CR$6&gt;='Rent Roll | Residential'!$D16,'Rent Roll | Residential'!$C16*((1+'Rent Roll | Residential'!$F16)^DATEDIF('Rent Roll | Residential'!$D16,CR$6,"Y")),0)),"-")</f>
        <v>-</v>
      </c>
      <c r="CS62" s="322" t="str">
        <f>IFERROR(
IF((CS$6&gt;=(EOMONTH('Rent Roll | Residential'!$D16,('Rent Roll | Residential'!$E16*12)-1)+1)),0,
IF(CS$6&gt;='Rent Roll | Residential'!$D16,'Rent Roll | Residential'!$C16*((1+'Rent Roll | Residential'!$F16)^DATEDIF('Rent Roll | Residential'!$D16,CS$6,"Y")),0)),"-")</f>
        <v>-</v>
      </c>
      <c r="CT62" s="322" t="str">
        <f>IFERROR(
IF((CT$6&gt;=(EOMONTH('Rent Roll | Residential'!$D16,('Rent Roll | Residential'!$E16*12)-1)+1)),0,
IF(CT$6&gt;='Rent Roll | Residential'!$D16,'Rent Roll | Residential'!$C16*((1+'Rent Roll | Residential'!$F16)^DATEDIF('Rent Roll | Residential'!$D16,CT$6,"Y")),0)),"-")</f>
        <v>-</v>
      </c>
      <c r="CU62" s="322" t="str">
        <f>IFERROR(
IF((CU$6&gt;=(EOMONTH('Rent Roll | Residential'!$D16,('Rent Roll | Residential'!$E16*12)-1)+1)),0,
IF(CU$6&gt;='Rent Roll | Residential'!$D16,'Rent Roll | Residential'!$C16*((1+'Rent Roll | Residential'!$F16)^DATEDIF('Rent Roll | Residential'!$D16,CU$6,"Y")),0)),"-")</f>
        <v>-</v>
      </c>
      <c r="CV62" s="322" t="str">
        <f>IFERROR(
IF((CV$6&gt;=(EOMONTH('Rent Roll | Residential'!$D16,('Rent Roll | Residential'!$E16*12)-1)+1)),0,
IF(CV$6&gt;='Rent Roll | Residential'!$D16,'Rent Roll | Residential'!$C16*((1+'Rent Roll | Residential'!$F16)^DATEDIF('Rent Roll | Residential'!$D16,CV$6,"Y")),0)),"-")</f>
        <v>-</v>
      </c>
      <c r="CW62" s="322" t="str">
        <f>IFERROR(
IF((CW$6&gt;=(EOMONTH('Rent Roll | Residential'!$D16,('Rent Roll | Residential'!$E16*12)-1)+1)),0,
IF(CW$6&gt;='Rent Roll | Residential'!$D16,'Rent Roll | Residential'!$C16*((1+'Rent Roll | Residential'!$F16)^DATEDIF('Rent Roll | Residential'!$D16,CW$6,"Y")),0)),"-")</f>
        <v>-</v>
      </c>
      <c r="CX62" s="322" t="str">
        <f>IFERROR(
IF((CX$6&gt;=(EOMONTH('Rent Roll | Residential'!$D16,('Rent Roll | Residential'!$E16*12)-1)+1)),0,
IF(CX$6&gt;='Rent Roll | Residential'!$D16,'Rent Roll | Residential'!$C16*((1+'Rent Roll | Residential'!$F16)^DATEDIF('Rent Roll | Residential'!$D16,CX$6,"Y")),0)),"-")</f>
        <v>-</v>
      </c>
      <c r="CY62" s="322" t="str">
        <f>IFERROR(
IF((CY$6&gt;=(EOMONTH('Rent Roll | Residential'!$D16,('Rent Roll | Residential'!$E16*12)-1)+1)),0,
IF(CY$6&gt;='Rent Roll | Residential'!$D16,'Rent Roll | Residential'!$C16*((1+'Rent Roll | Residential'!$F16)^DATEDIF('Rent Roll | Residential'!$D16,CY$6,"Y")),0)),"-")</f>
        <v>-</v>
      </c>
      <c r="CZ62" s="322" t="str">
        <f>IFERROR(
IF((CZ$6&gt;=(EOMONTH('Rent Roll | Residential'!$D16,('Rent Roll | Residential'!$E16*12)-1)+1)),0,
IF(CZ$6&gt;='Rent Roll | Residential'!$D16,'Rent Roll | Residential'!$C16*((1+'Rent Roll | Residential'!$F16)^DATEDIF('Rent Roll | Residential'!$D16,CZ$6,"Y")),0)),"-")</f>
        <v>-</v>
      </c>
      <c r="DA62" s="322" t="str">
        <f>IFERROR(
IF((DA$6&gt;=(EOMONTH('Rent Roll | Residential'!$D16,('Rent Roll | Residential'!$E16*12)-1)+1)),0,
IF(DA$6&gt;='Rent Roll | Residential'!$D16,'Rent Roll | Residential'!$C16*((1+'Rent Roll | Residential'!$F16)^DATEDIF('Rent Roll | Residential'!$D16,DA$6,"Y")),0)),"-")</f>
        <v>-</v>
      </c>
      <c r="DB62" s="322" t="str">
        <f>IFERROR(
IF((DB$6&gt;=(EOMONTH('Rent Roll | Residential'!$D16,('Rent Roll | Residential'!$E16*12)-1)+1)),0,
IF(DB$6&gt;='Rent Roll | Residential'!$D16,'Rent Roll | Residential'!$C16*((1+'Rent Roll | Residential'!$F16)^DATEDIF('Rent Roll | Residential'!$D16,DB$6,"Y")),0)),"-")</f>
        <v>-</v>
      </c>
      <c r="DC62" s="322" t="str">
        <f>IFERROR(
IF((DC$6&gt;=(EOMONTH('Rent Roll | Residential'!$D16,('Rent Roll | Residential'!$E16*12)-1)+1)),0,
IF(DC$6&gt;='Rent Roll | Residential'!$D16,'Rent Roll | Residential'!$C16*((1+'Rent Roll | Residential'!$F16)^DATEDIF('Rent Roll | Residential'!$D16,DC$6,"Y")),0)),"-")</f>
        <v>-</v>
      </c>
      <c r="DD62" s="322" t="str">
        <f>IFERROR(
IF((DD$6&gt;=(EOMONTH('Rent Roll | Residential'!$D16,('Rent Roll | Residential'!$E16*12)-1)+1)),0,
IF(DD$6&gt;='Rent Roll | Residential'!$D16,'Rent Roll | Residential'!$C16*((1+'Rent Roll | Residential'!$F16)^DATEDIF('Rent Roll | Residential'!$D16,DD$6,"Y")),0)),"-")</f>
        <v>-</v>
      </c>
      <c r="DE62" s="322" t="str">
        <f>IFERROR(
IF((DE$6&gt;=(EOMONTH('Rent Roll | Residential'!$D16,('Rent Roll | Residential'!$E16*12)-1)+1)),0,
IF(DE$6&gt;='Rent Roll | Residential'!$D16,'Rent Roll | Residential'!$C16*((1+'Rent Roll | Residential'!$F16)^DATEDIF('Rent Roll | Residential'!$D16,DE$6,"Y")),0)),"-")</f>
        <v>-</v>
      </c>
      <c r="DF62" s="322" t="str">
        <f>IFERROR(
IF((DF$6&gt;=(EOMONTH('Rent Roll | Residential'!$D16,('Rent Roll | Residential'!$E16*12)-1)+1)),0,
IF(DF$6&gt;='Rent Roll | Residential'!$D16,'Rent Roll | Residential'!$C16*((1+'Rent Roll | Residential'!$F16)^DATEDIF('Rent Roll | Residential'!$D16,DF$6,"Y")),0)),"-")</f>
        <v>-</v>
      </c>
      <c r="DG62" s="322" t="str">
        <f>IFERROR(
IF((DG$6&gt;=(EOMONTH('Rent Roll | Residential'!$D16,('Rent Roll | Residential'!$E16*12)-1)+1)),0,
IF(DG$6&gt;='Rent Roll | Residential'!$D16,'Rent Roll | Residential'!$C16*((1+'Rent Roll | Residential'!$F16)^DATEDIF('Rent Roll | Residential'!$D16,DG$6,"Y")),0)),"-")</f>
        <v>-</v>
      </c>
      <c r="DH62" s="322" t="str">
        <f>IFERROR(
IF((DH$6&gt;=(EOMONTH('Rent Roll | Residential'!$D16,('Rent Roll | Residential'!$E16*12)-1)+1)),0,
IF(DH$6&gt;='Rent Roll | Residential'!$D16,'Rent Roll | Residential'!$C16*((1+'Rent Roll | Residential'!$F16)^DATEDIF('Rent Roll | Residential'!$D16,DH$6,"Y")),0)),"-")</f>
        <v>-</v>
      </c>
      <c r="DI62" s="322" t="str">
        <f>IFERROR(
IF((DI$6&gt;=(EOMONTH('Rent Roll | Residential'!$D16,('Rent Roll | Residential'!$E16*12)-1)+1)),0,
IF(DI$6&gt;='Rent Roll | Residential'!$D16,'Rent Roll | Residential'!$C16*((1+'Rent Roll | Residential'!$F16)^DATEDIF('Rent Roll | Residential'!$D16,DI$6,"Y")),0)),"-")</f>
        <v>-</v>
      </c>
      <c r="DJ62" s="322" t="str">
        <f>IFERROR(
IF((DJ$6&gt;=(EOMONTH('Rent Roll | Residential'!$D16,('Rent Roll | Residential'!$E16*12)-1)+1)),0,
IF(DJ$6&gt;='Rent Roll | Residential'!$D16,'Rent Roll | Residential'!$C16*((1+'Rent Roll | Residential'!$F16)^DATEDIF('Rent Roll | Residential'!$D16,DJ$6,"Y")),0)),"-")</f>
        <v>-</v>
      </c>
      <c r="DK62" s="322" t="str">
        <f>IFERROR(
IF((DK$6&gt;=(EOMONTH('Rent Roll | Residential'!$D16,('Rent Roll | Residential'!$E16*12)-1)+1)),0,
IF(DK$6&gt;='Rent Roll | Residential'!$D16,'Rent Roll | Residential'!$C16*((1+'Rent Roll | Residential'!$F16)^DATEDIF('Rent Roll | Residential'!$D16,DK$6,"Y")),0)),"-")</f>
        <v>-</v>
      </c>
      <c r="DL62" s="322" t="str">
        <f>IFERROR(
IF((DL$6&gt;=(EOMONTH('Rent Roll | Residential'!$D16,('Rent Roll | Residential'!$E16*12)-1)+1)),0,
IF(DL$6&gt;='Rent Roll | Residential'!$D16,'Rent Roll | Residential'!$C16*((1+'Rent Roll | Residential'!$F16)^DATEDIF('Rent Roll | Residential'!$D16,DL$6,"Y")),0)),"-")</f>
        <v>-</v>
      </c>
      <c r="DM62" s="322" t="str">
        <f>IFERROR(
IF((DM$6&gt;=(EOMONTH('Rent Roll | Residential'!$D16,('Rent Roll | Residential'!$E16*12)-1)+1)),0,
IF(DM$6&gt;='Rent Roll | Residential'!$D16,'Rent Roll | Residential'!$C16*((1+'Rent Roll | Residential'!$F16)^DATEDIF('Rent Roll | Residential'!$D16,DM$6,"Y")),0)),"-")</f>
        <v>-</v>
      </c>
      <c r="DN62" s="322" t="str">
        <f>IFERROR(
IF((DN$6&gt;=(EOMONTH('Rent Roll | Residential'!$D16,('Rent Roll | Residential'!$E16*12)-1)+1)),0,
IF(DN$6&gt;='Rent Roll | Residential'!$D16,'Rent Roll | Residential'!$C16*((1+'Rent Roll | Residential'!$F16)^DATEDIF('Rent Roll | Residential'!$D16,DN$6,"Y")),0)),"-")</f>
        <v>-</v>
      </c>
      <c r="DO62" s="322" t="str">
        <f>IFERROR(
IF((DO$6&gt;=(EOMONTH('Rent Roll | Residential'!$D16,('Rent Roll | Residential'!$E16*12)-1)+1)),0,
IF(DO$6&gt;='Rent Roll | Residential'!$D16,'Rent Roll | Residential'!$C16*((1+'Rent Roll | Residential'!$F16)^DATEDIF('Rent Roll | Residential'!$D16,DO$6,"Y")),0)),"-")</f>
        <v>-</v>
      </c>
      <c r="DP62" s="322" t="str">
        <f>IFERROR(
IF((DP$6&gt;=(EOMONTH('Rent Roll | Residential'!$D16,('Rent Roll | Residential'!$E16*12)-1)+1)),0,
IF(DP$6&gt;='Rent Roll | Residential'!$D16,'Rent Roll | Residential'!$C16*((1+'Rent Roll | Residential'!$F16)^DATEDIF('Rent Roll | Residential'!$D16,DP$6,"Y")),0)),"-")</f>
        <v>-</v>
      </c>
      <c r="DQ62" s="322" t="str">
        <f>IFERROR(
IF((DQ$6&gt;=(EOMONTH('Rent Roll | Residential'!$D16,('Rent Roll | Residential'!$E16*12)-1)+1)),0,
IF(DQ$6&gt;='Rent Roll | Residential'!$D16,'Rent Roll | Residential'!$C16*((1+'Rent Roll | Residential'!$F16)^DATEDIF('Rent Roll | Residential'!$D16,DQ$6,"Y")),0)),"-")</f>
        <v>-</v>
      </c>
      <c r="DR62" s="322" t="str">
        <f>IFERROR(
IF((DR$6&gt;=(EOMONTH('Rent Roll | Residential'!$D16,('Rent Roll | Residential'!$E16*12)-1)+1)),0,
IF(DR$6&gt;='Rent Roll | Residential'!$D16,'Rent Roll | Residential'!$C16*((1+'Rent Roll | Residential'!$F16)^DATEDIF('Rent Roll | Residential'!$D16,DR$6,"Y")),0)),"-")</f>
        <v>-</v>
      </c>
      <c r="DS62" s="322" t="str">
        <f>IFERROR(
IF((DS$6&gt;=(EOMONTH('Rent Roll | Residential'!$D16,('Rent Roll | Residential'!$E16*12)-1)+1)),0,
IF(DS$6&gt;='Rent Roll | Residential'!$D16,'Rent Roll | Residential'!$C16*((1+'Rent Roll | Residential'!$F16)^DATEDIF('Rent Roll | Residential'!$D16,DS$6,"Y")),0)),"-")</f>
        <v>-</v>
      </c>
      <c r="DT62" s="322" t="str">
        <f>IFERROR(
IF((DT$6&gt;=(EOMONTH('Rent Roll | Residential'!$D16,('Rent Roll | Residential'!$E16*12)-1)+1)),0,
IF(DT$6&gt;='Rent Roll | Residential'!$D16,'Rent Roll | Residential'!$C16*((1+'Rent Roll | Residential'!$F16)^DATEDIF('Rent Roll | Residential'!$D16,DT$6,"Y")),0)),"-")</f>
        <v>-</v>
      </c>
      <c r="DU62" s="322" t="str">
        <f>IFERROR(
IF((DU$6&gt;=(EOMONTH('Rent Roll | Residential'!$D16,('Rent Roll | Residential'!$E16*12)-1)+1)),0,
IF(DU$6&gt;='Rent Roll | Residential'!$D16,'Rent Roll | Residential'!$C16*((1+'Rent Roll | Residential'!$F16)^DATEDIF('Rent Roll | Residential'!$D16,DU$6,"Y")),0)),"-")</f>
        <v>-</v>
      </c>
      <c r="DV62" s="322" t="str">
        <f>IFERROR(
IF((DV$6&gt;=(EOMONTH('Rent Roll | Residential'!$D16,('Rent Roll | Residential'!$E16*12)-1)+1)),0,
IF(DV$6&gt;='Rent Roll | Residential'!$D16,'Rent Roll | Residential'!$C16*((1+'Rent Roll | Residential'!$F16)^DATEDIF('Rent Roll | Residential'!$D16,DV$6,"Y")),0)),"-")</f>
        <v>-</v>
      </c>
      <c r="DW62" s="322" t="str">
        <f>IFERROR(
IF((DW$6&gt;=(EOMONTH('Rent Roll | Residential'!$D16,('Rent Roll | Residential'!$E16*12)-1)+1)),0,
IF(DW$6&gt;='Rent Roll | Residential'!$D16,'Rent Roll | Residential'!$C16*((1+'Rent Roll | Residential'!$F16)^DATEDIF('Rent Roll | Residential'!$D16,DW$6,"Y")),0)),"-")</f>
        <v>-</v>
      </c>
      <c r="DX62" s="322" t="str">
        <f>IFERROR(
IF((DX$6&gt;=(EOMONTH('Rent Roll | Residential'!$D16,('Rent Roll | Residential'!$E16*12)-1)+1)),0,
IF(DX$6&gt;='Rent Roll | Residential'!$D16,'Rent Roll | Residential'!$C16*((1+'Rent Roll | Residential'!$F16)^DATEDIF('Rent Roll | Residential'!$D16,DX$6,"Y")),0)),"-")</f>
        <v>-</v>
      </c>
      <c r="DY62" s="322" t="str">
        <f>IFERROR(
IF((DY$6&gt;=(EOMONTH('Rent Roll | Residential'!$D16,('Rent Roll | Residential'!$E16*12)-1)+1)),0,
IF(DY$6&gt;='Rent Roll | Residential'!$D16,'Rent Roll | Residential'!$C16*((1+'Rent Roll | Residential'!$F16)^DATEDIF('Rent Roll | Residential'!$D16,DY$6,"Y")),0)),"-")</f>
        <v>-</v>
      </c>
      <c r="DZ62" s="322" t="str">
        <f>IFERROR(
IF((DZ$6&gt;=(EOMONTH('Rent Roll | Residential'!$D16,('Rent Roll | Residential'!$E16*12)-1)+1)),0,
IF(DZ$6&gt;='Rent Roll | Residential'!$D16,'Rent Roll | Residential'!$C16*((1+'Rent Roll | Residential'!$F16)^DATEDIF('Rent Roll | Residential'!$D16,DZ$6,"Y")),0)),"-")</f>
        <v>-</v>
      </c>
      <c r="EA62" s="322" t="str">
        <f>IFERROR(
IF((EA$6&gt;=(EOMONTH('Rent Roll | Residential'!$D16,('Rent Roll | Residential'!$E16*12)-1)+1)),0,
IF(EA$6&gt;='Rent Roll | Residential'!$D16,'Rent Roll | Residential'!$C16*((1+'Rent Roll | Residential'!$F16)^DATEDIF('Rent Roll | Residential'!$D16,EA$6,"Y")),0)),"-")</f>
        <v>-</v>
      </c>
      <c r="EB62" s="322" t="str">
        <f>IFERROR(
IF((EB$6&gt;=(EOMONTH('Rent Roll | Residential'!$D16,('Rent Roll | Residential'!$E16*12)-1)+1)),0,
IF(EB$6&gt;='Rent Roll | Residential'!$D16,'Rent Roll | Residential'!$C16*((1+'Rent Roll | Residential'!$F16)^DATEDIF('Rent Roll | Residential'!$D16,EB$6,"Y")),0)),"-")</f>
        <v>-</v>
      </c>
      <c r="EC62" s="322" t="str">
        <f>IFERROR(
IF((EC$6&gt;=(EOMONTH('Rent Roll | Residential'!$D16,('Rent Roll | Residential'!$E16*12)-1)+1)),0,
IF(EC$6&gt;='Rent Roll | Residential'!$D16,'Rent Roll | Residential'!$C16*((1+'Rent Roll | Residential'!$F16)^DATEDIF('Rent Roll | Residential'!$D16,EC$6,"Y")),0)),"-")</f>
        <v>-</v>
      </c>
      <c r="ED62" s="322" t="str">
        <f>IFERROR(
IF((ED$6&gt;=(EOMONTH('Rent Roll | Residential'!$D16,('Rent Roll | Residential'!$E16*12)-1)+1)),0,
IF(ED$6&gt;='Rent Roll | Residential'!$D16,'Rent Roll | Residential'!$C16*((1+'Rent Roll | Residential'!$F16)^DATEDIF('Rent Roll | Residential'!$D16,ED$6,"Y")),0)),"-")</f>
        <v>-</v>
      </c>
      <c r="EE62" s="322" t="str">
        <f>IFERROR(
IF((EE$6&gt;=(EOMONTH('Rent Roll | Residential'!$D16,('Rent Roll | Residential'!$E16*12)-1)+1)),0,
IF(EE$6&gt;='Rent Roll | Residential'!$D16,'Rent Roll | Residential'!$C16*((1+'Rent Roll | Residential'!$F16)^DATEDIF('Rent Roll | Residential'!$D16,EE$6,"Y")),0)),"-")</f>
        <v>-</v>
      </c>
      <c r="EF62" s="322" t="str">
        <f>IFERROR(
IF((EF$6&gt;=(EOMONTH('Rent Roll | Residential'!$D16,('Rent Roll | Residential'!$E16*12)-1)+1)),0,
IF(EF$6&gt;='Rent Roll | Residential'!$D16,'Rent Roll | Residential'!$C16*((1+'Rent Roll | Residential'!$F16)^DATEDIF('Rent Roll | Residential'!$D16,EF$6,"Y")),0)),"-")</f>
        <v>-</v>
      </c>
      <c r="EG62" s="323" t="str">
        <f>IFERROR(
IF((EG$6&gt;=(EOMONTH('Rent Roll | Residential'!$D16,('Rent Roll | Residential'!$E16*12)-1)+1)),0,
IF(EG$6&gt;='Rent Roll | Residential'!$D16,'Rent Roll | Residential'!$C16*((1+'Rent Roll | Residential'!$F16)^DATEDIF('Rent Roll | Residential'!$D16,EG$6,"Y")),0)),"-")</f>
        <v>-</v>
      </c>
      <c r="EH62" s="277" t="s">
        <v>106</v>
      </c>
    </row>
    <row r="63" spans="2:138" x14ac:dyDescent="0.2">
      <c r="B63" s="743"/>
      <c r="C63" s="744"/>
      <c r="D63" s="737" t="str">
        <f>IF('Rent Roll | Residential'!B17&lt;&gt;"",'Rent Roll | Residential'!B17,"-")</f>
        <v>-</v>
      </c>
      <c r="E63" s="224">
        <f t="shared" si="46"/>
        <v>0</v>
      </c>
      <c r="F63" s="322">
        <f>'Rent Roll | Residential'!C17</f>
        <v>0</v>
      </c>
      <c r="G63" s="322" t="str">
        <f>IFERROR(
IF((G$6&gt;=(EOMONTH('Rent Roll | Residential'!$D17,('Rent Roll | Residential'!$E17*12)-1)+1)),0,
IF(G$6&gt;='Rent Roll | Residential'!$D17,'Rent Roll | Residential'!$C17*((1+'Rent Roll | Residential'!$F17)^DATEDIF('Rent Roll | Residential'!$D17,G$6,"Y")),0)),"-")</f>
        <v>-</v>
      </c>
      <c r="H63" s="322" t="str">
        <f>IFERROR(
IF((H$6&gt;=(EOMONTH('Rent Roll | Residential'!$D17,('Rent Roll | Residential'!$E17*12)-1)+1)),0,
IF(H$6&gt;='Rent Roll | Residential'!$D17,'Rent Roll | Residential'!$C17*((1+'Rent Roll | Residential'!$F17)^DATEDIF('Rent Roll | Residential'!$D17,H$6,"Y")),0)),"-")</f>
        <v>-</v>
      </c>
      <c r="I63" s="322" t="str">
        <f>IFERROR(
IF((I$6&gt;=(EOMONTH('Rent Roll | Residential'!$D17,('Rent Roll | Residential'!$E17*12)-1)+1)),0,
IF(I$6&gt;='Rent Roll | Residential'!$D17,'Rent Roll | Residential'!$C17*((1+'Rent Roll | Residential'!$F17)^DATEDIF('Rent Roll | Residential'!$D17,I$6,"Y")),0)),"-")</f>
        <v>-</v>
      </c>
      <c r="J63" s="322" t="str">
        <f>IFERROR(
IF((J$6&gt;=(EOMONTH('Rent Roll | Residential'!$D17,('Rent Roll | Residential'!$E17*12)-1)+1)),0,
IF(J$6&gt;='Rent Roll | Residential'!$D17,'Rent Roll | Residential'!$C17*((1+'Rent Roll | Residential'!$F17)^DATEDIF('Rent Roll | Residential'!$D17,J$6,"Y")),0)),"-")</f>
        <v>-</v>
      </c>
      <c r="K63" s="322" t="str">
        <f>IFERROR(
IF((K$6&gt;=(EOMONTH('Rent Roll | Residential'!$D17,('Rent Roll | Residential'!$E17*12)-1)+1)),0,
IF(K$6&gt;='Rent Roll | Residential'!$D17,'Rent Roll | Residential'!$C17*((1+'Rent Roll | Residential'!$F17)^DATEDIF('Rent Roll | Residential'!$D17,K$6,"Y")),0)),"-")</f>
        <v>-</v>
      </c>
      <c r="L63" s="322" t="str">
        <f>IFERROR(
IF((L$6&gt;=(EOMONTH('Rent Roll | Residential'!$D17,('Rent Roll | Residential'!$E17*12)-1)+1)),0,
IF(L$6&gt;='Rent Roll | Residential'!$D17,'Rent Roll | Residential'!$C17*((1+'Rent Roll | Residential'!$F17)^DATEDIF('Rent Roll | Residential'!$D17,L$6,"Y")),0)),"-")</f>
        <v>-</v>
      </c>
      <c r="M63" s="322" t="str">
        <f>IFERROR(
IF((M$6&gt;=(EOMONTH('Rent Roll | Residential'!$D17,('Rent Roll | Residential'!$E17*12)-1)+1)),0,
IF(M$6&gt;='Rent Roll | Residential'!$D17,'Rent Roll | Residential'!$C17*((1+'Rent Roll | Residential'!$F17)^DATEDIF('Rent Roll | Residential'!$D17,M$6,"Y")),0)),"-")</f>
        <v>-</v>
      </c>
      <c r="N63" s="322" t="str">
        <f>IFERROR(
IF((N$6&gt;=(EOMONTH('Rent Roll | Residential'!$D17,('Rent Roll | Residential'!$E17*12)-1)+1)),0,
IF(N$6&gt;='Rent Roll | Residential'!$D17,'Rent Roll | Residential'!$C17*((1+'Rent Roll | Residential'!$F17)^DATEDIF('Rent Roll | Residential'!$D17,N$6,"Y")),0)),"-")</f>
        <v>-</v>
      </c>
      <c r="O63" s="322" t="str">
        <f>IFERROR(
IF((O$6&gt;=(EOMONTH('Rent Roll | Residential'!$D17,('Rent Roll | Residential'!$E17*12)-1)+1)),0,
IF(O$6&gt;='Rent Roll | Residential'!$D17,'Rent Roll | Residential'!$C17*((1+'Rent Roll | Residential'!$F17)^DATEDIF('Rent Roll | Residential'!$D17,O$6,"Y")),0)),"-")</f>
        <v>-</v>
      </c>
      <c r="P63" s="322" t="str">
        <f>IFERROR(
IF((P$6&gt;=(EOMONTH('Rent Roll | Residential'!$D17,('Rent Roll | Residential'!$E17*12)-1)+1)),0,
IF(P$6&gt;='Rent Roll | Residential'!$D17,'Rent Roll | Residential'!$C17*((1+'Rent Roll | Residential'!$F17)^DATEDIF('Rent Roll | Residential'!$D17,P$6,"Y")),0)),"-")</f>
        <v>-</v>
      </c>
      <c r="Q63" s="322" t="str">
        <f>IFERROR(
IF((Q$6&gt;=(EOMONTH('Rent Roll | Residential'!$D17,('Rent Roll | Residential'!$E17*12)-1)+1)),0,
IF(Q$6&gt;='Rent Roll | Residential'!$D17,'Rent Roll | Residential'!$C17*((1+'Rent Roll | Residential'!$F17)^DATEDIF('Rent Roll | Residential'!$D17,Q$6,"Y")),0)),"-")</f>
        <v>-</v>
      </c>
      <c r="R63" s="322" t="str">
        <f>IFERROR(
IF((R$6&gt;=(EOMONTH('Rent Roll | Residential'!$D17,('Rent Roll | Residential'!$E17*12)-1)+1)),0,
IF(R$6&gt;='Rent Roll | Residential'!$D17,'Rent Roll | Residential'!$C17*((1+'Rent Roll | Residential'!$F17)^DATEDIF('Rent Roll | Residential'!$D17,R$6,"Y")),0)),"-")</f>
        <v>-</v>
      </c>
      <c r="S63" s="322" t="str">
        <f>IFERROR(
IF((S$6&gt;=(EOMONTH('Rent Roll | Residential'!$D17,('Rent Roll | Residential'!$E17*12)-1)+1)),0,
IF(S$6&gt;='Rent Roll | Residential'!$D17,'Rent Roll | Residential'!$C17*((1+'Rent Roll | Residential'!$F17)^DATEDIF('Rent Roll | Residential'!$D17,S$6,"Y")),0)),"-")</f>
        <v>-</v>
      </c>
      <c r="T63" s="322" t="str">
        <f>IFERROR(
IF((T$6&gt;=(EOMONTH('Rent Roll | Residential'!$D17,('Rent Roll | Residential'!$E17*12)-1)+1)),0,
IF(T$6&gt;='Rent Roll | Residential'!$D17,'Rent Roll | Residential'!$C17*((1+'Rent Roll | Residential'!$F17)^DATEDIF('Rent Roll | Residential'!$D17,T$6,"Y")),0)),"-")</f>
        <v>-</v>
      </c>
      <c r="U63" s="322" t="str">
        <f>IFERROR(
IF((U$6&gt;=(EOMONTH('Rent Roll | Residential'!$D17,('Rent Roll | Residential'!$E17*12)-1)+1)),0,
IF(U$6&gt;='Rent Roll | Residential'!$D17,'Rent Roll | Residential'!$C17*((1+'Rent Roll | Residential'!$F17)^DATEDIF('Rent Roll | Residential'!$D17,U$6,"Y")),0)),"-")</f>
        <v>-</v>
      </c>
      <c r="V63" s="322" t="str">
        <f>IFERROR(
IF((V$6&gt;=(EOMONTH('Rent Roll | Residential'!$D17,('Rent Roll | Residential'!$E17*12)-1)+1)),0,
IF(V$6&gt;='Rent Roll | Residential'!$D17,'Rent Roll | Residential'!$C17*((1+'Rent Roll | Residential'!$F17)^DATEDIF('Rent Roll | Residential'!$D17,V$6,"Y")),0)),"-")</f>
        <v>-</v>
      </c>
      <c r="W63" s="322" t="str">
        <f>IFERROR(
IF((W$6&gt;=(EOMONTH('Rent Roll | Residential'!$D17,('Rent Roll | Residential'!$E17*12)-1)+1)),0,
IF(W$6&gt;='Rent Roll | Residential'!$D17,'Rent Roll | Residential'!$C17*((1+'Rent Roll | Residential'!$F17)^DATEDIF('Rent Roll | Residential'!$D17,W$6,"Y")),0)),"-")</f>
        <v>-</v>
      </c>
      <c r="X63" s="322" t="str">
        <f>IFERROR(
IF((X$6&gt;=(EOMONTH('Rent Roll | Residential'!$D17,('Rent Roll | Residential'!$E17*12)-1)+1)),0,
IF(X$6&gt;='Rent Roll | Residential'!$D17,'Rent Roll | Residential'!$C17*((1+'Rent Roll | Residential'!$F17)^DATEDIF('Rent Roll | Residential'!$D17,X$6,"Y")),0)),"-")</f>
        <v>-</v>
      </c>
      <c r="Y63" s="322" t="str">
        <f>IFERROR(
IF((Y$6&gt;=(EOMONTH('Rent Roll | Residential'!$D17,('Rent Roll | Residential'!$E17*12)-1)+1)),0,
IF(Y$6&gt;='Rent Roll | Residential'!$D17,'Rent Roll | Residential'!$C17*((1+'Rent Roll | Residential'!$F17)^DATEDIF('Rent Roll | Residential'!$D17,Y$6,"Y")),0)),"-")</f>
        <v>-</v>
      </c>
      <c r="Z63" s="322" t="str">
        <f>IFERROR(
IF((Z$6&gt;=(EOMONTH('Rent Roll | Residential'!$D17,('Rent Roll | Residential'!$E17*12)-1)+1)),0,
IF(Z$6&gt;='Rent Roll | Residential'!$D17,'Rent Roll | Residential'!$C17*((1+'Rent Roll | Residential'!$F17)^DATEDIF('Rent Roll | Residential'!$D17,Z$6,"Y")),0)),"-")</f>
        <v>-</v>
      </c>
      <c r="AA63" s="322" t="str">
        <f>IFERROR(
IF((AA$6&gt;=(EOMONTH('Rent Roll | Residential'!$D17,('Rent Roll | Residential'!$E17*12)-1)+1)),0,
IF(AA$6&gt;='Rent Roll | Residential'!$D17,'Rent Roll | Residential'!$C17*((1+'Rent Roll | Residential'!$F17)^DATEDIF('Rent Roll | Residential'!$D17,AA$6,"Y")),0)),"-")</f>
        <v>-</v>
      </c>
      <c r="AB63" s="322" t="str">
        <f>IFERROR(
IF((AB$6&gt;=(EOMONTH('Rent Roll | Residential'!$D17,('Rent Roll | Residential'!$E17*12)-1)+1)),0,
IF(AB$6&gt;='Rent Roll | Residential'!$D17,'Rent Roll | Residential'!$C17*((1+'Rent Roll | Residential'!$F17)^DATEDIF('Rent Roll | Residential'!$D17,AB$6,"Y")),0)),"-")</f>
        <v>-</v>
      </c>
      <c r="AC63" s="322" t="str">
        <f>IFERROR(
IF((AC$6&gt;=(EOMONTH('Rent Roll | Residential'!$D17,('Rent Roll | Residential'!$E17*12)-1)+1)),0,
IF(AC$6&gt;='Rent Roll | Residential'!$D17,'Rent Roll | Residential'!$C17*((1+'Rent Roll | Residential'!$F17)^DATEDIF('Rent Roll | Residential'!$D17,AC$6,"Y")),0)),"-")</f>
        <v>-</v>
      </c>
      <c r="AD63" s="322" t="str">
        <f>IFERROR(
IF((AD$6&gt;=(EOMONTH('Rent Roll | Residential'!$D17,('Rent Roll | Residential'!$E17*12)-1)+1)),0,
IF(AD$6&gt;='Rent Roll | Residential'!$D17,'Rent Roll | Residential'!$C17*((1+'Rent Roll | Residential'!$F17)^DATEDIF('Rent Roll | Residential'!$D17,AD$6,"Y")),0)),"-")</f>
        <v>-</v>
      </c>
      <c r="AE63" s="322" t="str">
        <f>IFERROR(
IF((AE$6&gt;=(EOMONTH('Rent Roll | Residential'!$D17,('Rent Roll | Residential'!$E17*12)-1)+1)),0,
IF(AE$6&gt;='Rent Roll | Residential'!$D17,'Rent Roll | Residential'!$C17*((1+'Rent Roll | Residential'!$F17)^DATEDIF('Rent Roll | Residential'!$D17,AE$6,"Y")),0)),"-")</f>
        <v>-</v>
      </c>
      <c r="AF63" s="322" t="str">
        <f>IFERROR(
IF((AF$6&gt;=(EOMONTH('Rent Roll | Residential'!$D17,('Rent Roll | Residential'!$E17*12)-1)+1)),0,
IF(AF$6&gt;='Rent Roll | Residential'!$D17,'Rent Roll | Residential'!$C17*((1+'Rent Roll | Residential'!$F17)^DATEDIF('Rent Roll | Residential'!$D17,AF$6,"Y")),0)),"-")</f>
        <v>-</v>
      </c>
      <c r="AG63" s="322" t="str">
        <f>IFERROR(
IF((AG$6&gt;=(EOMONTH('Rent Roll | Residential'!$D17,('Rent Roll | Residential'!$E17*12)-1)+1)),0,
IF(AG$6&gt;='Rent Roll | Residential'!$D17,'Rent Roll | Residential'!$C17*((1+'Rent Roll | Residential'!$F17)^DATEDIF('Rent Roll | Residential'!$D17,AG$6,"Y")),0)),"-")</f>
        <v>-</v>
      </c>
      <c r="AH63" s="322" t="str">
        <f>IFERROR(
IF((AH$6&gt;=(EOMONTH('Rent Roll | Residential'!$D17,('Rent Roll | Residential'!$E17*12)-1)+1)),0,
IF(AH$6&gt;='Rent Roll | Residential'!$D17,'Rent Roll | Residential'!$C17*((1+'Rent Roll | Residential'!$F17)^DATEDIF('Rent Roll | Residential'!$D17,AH$6,"Y")),0)),"-")</f>
        <v>-</v>
      </c>
      <c r="AI63" s="322" t="str">
        <f>IFERROR(
IF((AI$6&gt;=(EOMONTH('Rent Roll | Residential'!$D17,('Rent Roll | Residential'!$E17*12)-1)+1)),0,
IF(AI$6&gt;='Rent Roll | Residential'!$D17,'Rent Roll | Residential'!$C17*((1+'Rent Roll | Residential'!$F17)^DATEDIF('Rent Roll | Residential'!$D17,AI$6,"Y")),0)),"-")</f>
        <v>-</v>
      </c>
      <c r="AJ63" s="322" t="str">
        <f>IFERROR(
IF((AJ$6&gt;=(EOMONTH('Rent Roll | Residential'!$D17,('Rent Roll | Residential'!$E17*12)-1)+1)),0,
IF(AJ$6&gt;='Rent Roll | Residential'!$D17,'Rent Roll | Residential'!$C17*((1+'Rent Roll | Residential'!$F17)^DATEDIF('Rent Roll | Residential'!$D17,AJ$6,"Y")),0)),"-")</f>
        <v>-</v>
      </c>
      <c r="AK63" s="322" t="str">
        <f>IFERROR(
IF((AK$6&gt;=(EOMONTH('Rent Roll | Residential'!$D17,('Rent Roll | Residential'!$E17*12)-1)+1)),0,
IF(AK$6&gt;='Rent Roll | Residential'!$D17,'Rent Roll | Residential'!$C17*((1+'Rent Roll | Residential'!$F17)^DATEDIF('Rent Roll | Residential'!$D17,AK$6,"Y")),0)),"-")</f>
        <v>-</v>
      </c>
      <c r="AL63" s="322" t="str">
        <f>IFERROR(
IF((AL$6&gt;=(EOMONTH('Rent Roll | Residential'!$D17,('Rent Roll | Residential'!$E17*12)-1)+1)),0,
IF(AL$6&gt;='Rent Roll | Residential'!$D17,'Rent Roll | Residential'!$C17*((1+'Rent Roll | Residential'!$F17)^DATEDIF('Rent Roll | Residential'!$D17,AL$6,"Y")),0)),"-")</f>
        <v>-</v>
      </c>
      <c r="AM63" s="322" t="str">
        <f>IFERROR(
IF((AM$6&gt;=(EOMONTH('Rent Roll | Residential'!$D17,('Rent Roll | Residential'!$E17*12)-1)+1)),0,
IF(AM$6&gt;='Rent Roll | Residential'!$D17,'Rent Roll | Residential'!$C17*((1+'Rent Roll | Residential'!$F17)^DATEDIF('Rent Roll | Residential'!$D17,AM$6,"Y")),0)),"-")</f>
        <v>-</v>
      </c>
      <c r="AN63" s="322" t="str">
        <f>IFERROR(
IF((AN$6&gt;=(EOMONTH('Rent Roll | Residential'!$D17,('Rent Roll | Residential'!$E17*12)-1)+1)),0,
IF(AN$6&gt;='Rent Roll | Residential'!$D17,'Rent Roll | Residential'!$C17*((1+'Rent Roll | Residential'!$F17)^DATEDIF('Rent Roll | Residential'!$D17,AN$6,"Y")),0)),"-")</f>
        <v>-</v>
      </c>
      <c r="AO63" s="322" t="str">
        <f>IFERROR(
IF((AO$6&gt;=(EOMONTH('Rent Roll | Residential'!$D17,('Rent Roll | Residential'!$E17*12)-1)+1)),0,
IF(AO$6&gt;='Rent Roll | Residential'!$D17,'Rent Roll | Residential'!$C17*((1+'Rent Roll | Residential'!$F17)^DATEDIF('Rent Roll | Residential'!$D17,AO$6,"Y")),0)),"-")</f>
        <v>-</v>
      </c>
      <c r="AP63" s="322" t="str">
        <f>IFERROR(
IF((AP$6&gt;=(EOMONTH('Rent Roll | Residential'!$D17,('Rent Roll | Residential'!$E17*12)-1)+1)),0,
IF(AP$6&gt;='Rent Roll | Residential'!$D17,'Rent Roll | Residential'!$C17*((1+'Rent Roll | Residential'!$F17)^DATEDIF('Rent Roll | Residential'!$D17,AP$6,"Y")),0)),"-")</f>
        <v>-</v>
      </c>
      <c r="AQ63" s="322" t="str">
        <f>IFERROR(
IF((AQ$6&gt;=(EOMONTH('Rent Roll | Residential'!$D17,('Rent Roll | Residential'!$E17*12)-1)+1)),0,
IF(AQ$6&gt;='Rent Roll | Residential'!$D17,'Rent Roll | Residential'!$C17*((1+'Rent Roll | Residential'!$F17)^DATEDIF('Rent Roll | Residential'!$D17,AQ$6,"Y")),0)),"-")</f>
        <v>-</v>
      </c>
      <c r="AR63" s="322" t="str">
        <f>IFERROR(
IF((AR$6&gt;=(EOMONTH('Rent Roll | Residential'!$D17,('Rent Roll | Residential'!$E17*12)-1)+1)),0,
IF(AR$6&gt;='Rent Roll | Residential'!$D17,'Rent Roll | Residential'!$C17*((1+'Rent Roll | Residential'!$F17)^DATEDIF('Rent Roll | Residential'!$D17,AR$6,"Y")),0)),"-")</f>
        <v>-</v>
      </c>
      <c r="AS63" s="322" t="str">
        <f>IFERROR(
IF((AS$6&gt;=(EOMONTH('Rent Roll | Residential'!$D17,('Rent Roll | Residential'!$E17*12)-1)+1)),0,
IF(AS$6&gt;='Rent Roll | Residential'!$D17,'Rent Roll | Residential'!$C17*((1+'Rent Roll | Residential'!$F17)^DATEDIF('Rent Roll | Residential'!$D17,AS$6,"Y")),0)),"-")</f>
        <v>-</v>
      </c>
      <c r="AT63" s="322" t="str">
        <f>IFERROR(
IF((AT$6&gt;=(EOMONTH('Rent Roll | Residential'!$D17,('Rent Roll | Residential'!$E17*12)-1)+1)),0,
IF(AT$6&gt;='Rent Roll | Residential'!$D17,'Rent Roll | Residential'!$C17*((1+'Rent Roll | Residential'!$F17)^DATEDIF('Rent Roll | Residential'!$D17,AT$6,"Y")),0)),"-")</f>
        <v>-</v>
      </c>
      <c r="AU63" s="322" t="str">
        <f>IFERROR(
IF((AU$6&gt;=(EOMONTH('Rent Roll | Residential'!$D17,('Rent Roll | Residential'!$E17*12)-1)+1)),0,
IF(AU$6&gt;='Rent Roll | Residential'!$D17,'Rent Roll | Residential'!$C17*((1+'Rent Roll | Residential'!$F17)^DATEDIF('Rent Roll | Residential'!$D17,AU$6,"Y")),0)),"-")</f>
        <v>-</v>
      </c>
      <c r="AV63" s="322" t="str">
        <f>IFERROR(
IF((AV$6&gt;=(EOMONTH('Rent Roll | Residential'!$D17,('Rent Roll | Residential'!$E17*12)-1)+1)),0,
IF(AV$6&gt;='Rent Roll | Residential'!$D17,'Rent Roll | Residential'!$C17*((1+'Rent Roll | Residential'!$F17)^DATEDIF('Rent Roll | Residential'!$D17,AV$6,"Y")),0)),"-")</f>
        <v>-</v>
      </c>
      <c r="AW63" s="322" t="str">
        <f>IFERROR(
IF((AW$6&gt;=(EOMONTH('Rent Roll | Residential'!$D17,('Rent Roll | Residential'!$E17*12)-1)+1)),0,
IF(AW$6&gt;='Rent Roll | Residential'!$D17,'Rent Roll | Residential'!$C17*((1+'Rent Roll | Residential'!$F17)^DATEDIF('Rent Roll | Residential'!$D17,AW$6,"Y")),0)),"-")</f>
        <v>-</v>
      </c>
      <c r="AX63" s="322" t="str">
        <f>IFERROR(
IF((AX$6&gt;=(EOMONTH('Rent Roll | Residential'!$D17,('Rent Roll | Residential'!$E17*12)-1)+1)),0,
IF(AX$6&gt;='Rent Roll | Residential'!$D17,'Rent Roll | Residential'!$C17*((1+'Rent Roll | Residential'!$F17)^DATEDIF('Rent Roll | Residential'!$D17,AX$6,"Y")),0)),"-")</f>
        <v>-</v>
      </c>
      <c r="AY63" s="322" t="str">
        <f>IFERROR(
IF((AY$6&gt;=(EOMONTH('Rent Roll | Residential'!$D17,('Rent Roll | Residential'!$E17*12)-1)+1)),0,
IF(AY$6&gt;='Rent Roll | Residential'!$D17,'Rent Roll | Residential'!$C17*((1+'Rent Roll | Residential'!$F17)^DATEDIF('Rent Roll | Residential'!$D17,AY$6,"Y")),0)),"-")</f>
        <v>-</v>
      </c>
      <c r="AZ63" s="322" t="str">
        <f>IFERROR(
IF((AZ$6&gt;=(EOMONTH('Rent Roll | Residential'!$D17,('Rent Roll | Residential'!$E17*12)-1)+1)),0,
IF(AZ$6&gt;='Rent Roll | Residential'!$D17,'Rent Roll | Residential'!$C17*((1+'Rent Roll | Residential'!$F17)^DATEDIF('Rent Roll | Residential'!$D17,AZ$6,"Y")),0)),"-")</f>
        <v>-</v>
      </c>
      <c r="BA63" s="322" t="str">
        <f>IFERROR(
IF((BA$6&gt;=(EOMONTH('Rent Roll | Residential'!$D17,('Rent Roll | Residential'!$E17*12)-1)+1)),0,
IF(BA$6&gt;='Rent Roll | Residential'!$D17,'Rent Roll | Residential'!$C17*((1+'Rent Roll | Residential'!$F17)^DATEDIF('Rent Roll | Residential'!$D17,BA$6,"Y")),0)),"-")</f>
        <v>-</v>
      </c>
      <c r="BB63" s="322" t="str">
        <f>IFERROR(
IF((BB$6&gt;=(EOMONTH('Rent Roll | Residential'!$D17,('Rent Roll | Residential'!$E17*12)-1)+1)),0,
IF(BB$6&gt;='Rent Roll | Residential'!$D17,'Rent Roll | Residential'!$C17*((1+'Rent Roll | Residential'!$F17)^DATEDIF('Rent Roll | Residential'!$D17,BB$6,"Y")),0)),"-")</f>
        <v>-</v>
      </c>
      <c r="BC63" s="322" t="str">
        <f>IFERROR(
IF((BC$6&gt;=(EOMONTH('Rent Roll | Residential'!$D17,('Rent Roll | Residential'!$E17*12)-1)+1)),0,
IF(BC$6&gt;='Rent Roll | Residential'!$D17,'Rent Roll | Residential'!$C17*((1+'Rent Roll | Residential'!$F17)^DATEDIF('Rent Roll | Residential'!$D17,BC$6,"Y")),0)),"-")</f>
        <v>-</v>
      </c>
      <c r="BD63" s="322" t="str">
        <f>IFERROR(
IF((BD$6&gt;=(EOMONTH('Rent Roll | Residential'!$D17,('Rent Roll | Residential'!$E17*12)-1)+1)),0,
IF(BD$6&gt;='Rent Roll | Residential'!$D17,'Rent Roll | Residential'!$C17*((1+'Rent Roll | Residential'!$F17)^DATEDIF('Rent Roll | Residential'!$D17,BD$6,"Y")),0)),"-")</f>
        <v>-</v>
      </c>
      <c r="BE63" s="322" t="str">
        <f>IFERROR(
IF((BE$6&gt;=(EOMONTH('Rent Roll | Residential'!$D17,('Rent Roll | Residential'!$E17*12)-1)+1)),0,
IF(BE$6&gt;='Rent Roll | Residential'!$D17,'Rent Roll | Residential'!$C17*((1+'Rent Roll | Residential'!$F17)^DATEDIF('Rent Roll | Residential'!$D17,BE$6,"Y")),0)),"-")</f>
        <v>-</v>
      </c>
      <c r="BF63" s="322" t="str">
        <f>IFERROR(
IF((BF$6&gt;=(EOMONTH('Rent Roll | Residential'!$D17,('Rent Roll | Residential'!$E17*12)-1)+1)),0,
IF(BF$6&gt;='Rent Roll | Residential'!$D17,'Rent Roll | Residential'!$C17*((1+'Rent Roll | Residential'!$F17)^DATEDIF('Rent Roll | Residential'!$D17,BF$6,"Y")),0)),"-")</f>
        <v>-</v>
      </c>
      <c r="BG63" s="322" t="str">
        <f>IFERROR(
IF((BG$6&gt;=(EOMONTH('Rent Roll | Residential'!$D17,('Rent Roll | Residential'!$E17*12)-1)+1)),0,
IF(BG$6&gt;='Rent Roll | Residential'!$D17,'Rent Roll | Residential'!$C17*((1+'Rent Roll | Residential'!$F17)^DATEDIF('Rent Roll | Residential'!$D17,BG$6,"Y")),0)),"-")</f>
        <v>-</v>
      </c>
      <c r="BH63" s="322" t="str">
        <f>IFERROR(
IF((BH$6&gt;=(EOMONTH('Rent Roll | Residential'!$D17,('Rent Roll | Residential'!$E17*12)-1)+1)),0,
IF(BH$6&gt;='Rent Roll | Residential'!$D17,'Rent Roll | Residential'!$C17*((1+'Rent Roll | Residential'!$F17)^DATEDIF('Rent Roll | Residential'!$D17,BH$6,"Y")),0)),"-")</f>
        <v>-</v>
      </c>
      <c r="BI63" s="322" t="str">
        <f>IFERROR(
IF((BI$6&gt;=(EOMONTH('Rent Roll | Residential'!$D17,('Rent Roll | Residential'!$E17*12)-1)+1)),0,
IF(BI$6&gt;='Rent Roll | Residential'!$D17,'Rent Roll | Residential'!$C17*((1+'Rent Roll | Residential'!$F17)^DATEDIF('Rent Roll | Residential'!$D17,BI$6,"Y")),0)),"-")</f>
        <v>-</v>
      </c>
      <c r="BJ63" s="322" t="str">
        <f>IFERROR(
IF((BJ$6&gt;=(EOMONTH('Rent Roll | Residential'!$D17,('Rent Roll | Residential'!$E17*12)-1)+1)),0,
IF(BJ$6&gt;='Rent Roll | Residential'!$D17,'Rent Roll | Residential'!$C17*((1+'Rent Roll | Residential'!$F17)^DATEDIF('Rent Roll | Residential'!$D17,BJ$6,"Y")),0)),"-")</f>
        <v>-</v>
      </c>
      <c r="BK63" s="322" t="str">
        <f>IFERROR(
IF((BK$6&gt;=(EOMONTH('Rent Roll | Residential'!$D17,('Rent Roll | Residential'!$E17*12)-1)+1)),0,
IF(BK$6&gt;='Rent Roll | Residential'!$D17,'Rent Roll | Residential'!$C17*((1+'Rent Roll | Residential'!$F17)^DATEDIF('Rent Roll | Residential'!$D17,BK$6,"Y")),0)),"-")</f>
        <v>-</v>
      </c>
      <c r="BL63" s="322" t="str">
        <f>IFERROR(
IF((BL$6&gt;=(EOMONTH('Rent Roll | Residential'!$D17,('Rent Roll | Residential'!$E17*12)-1)+1)),0,
IF(BL$6&gt;='Rent Roll | Residential'!$D17,'Rent Roll | Residential'!$C17*((1+'Rent Roll | Residential'!$F17)^DATEDIF('Rent Roll | Residential'!$D17,BL$6,"Y")),0)),"-")</f>
        <v>-</v>
      </c>
      <c r="BM63" s="322" t="str">
        <f>IFERROR(
IF((BM$6&gt;=(EOMONTH('Rent Roll | Residential'!$D17,('Rent Roll | Residential'!$E17*12)-1)+1)),0,
IF(BM$6&gt;='Rent Roll | Residential'!$D17,'Rent Roll | Residential'!$C17*((1+'Rent Roll | Residential'!$F17)^DATEDIF('Rent Roll | Residential'!$D17,BM$6,"Y")),0)),"-")</f>
        <v>-</v>
      </c>
      <c r="BN63" s="322" t="str">
        <f>IFERROR(
IF((BN$6&gt;=(EOMONTH('Rent Roll | Residential'!$D17,('Rent Roll | Residential'!$E17*12)-1)+1)),0,
IF(BN$6&gt;='Rent Roll | Residential'!$D17,'Rent Roll | Residential'!$C17*((1+'Rent Roll | Residential'!$F17)^DATEDIF('Rent Roll | Residential'!$D17,BN$6,"Y")),0)),"-")</f>
        <v>-</v>
      </c>
      <c r="BO63" s="322" t="str">
        <f>IFERROR(
IF((BO$6&gt;=(EOMONTH('Rent Roll | Residential'!$D17,('Rent Roll | Residential'!$E17*12)-1)+1)),0,
IF(BO$6&gt;='Rent Roll | Residential'!$D17,'Rent Roll | Residential'!$C17*((1+'Rent Roll | Residential'!$F17)^DATEDIF('Rent Roll | Residential'!$D17,BO$6,"Y")),0)),"-")</f>
        <v>-</v>
      </c>
      <c r="BP63" s="322" t="str">
        <f>IFERROR(
IF((BP$6&gt;=(EOMONTH('Rent Roll | Residential'!$D17,('Rent Roll | Residential'!$E17*12)-1)+1)),0,
IF(BP$6&gt;='Rent Roll | Residential'!$D17,'Rent Roll | Residential'!$C17*((1+'Rent Roll | Residential'!$F17)^DATEDIF('Rent Roll | Residential'!$D17,BP$6,"Y")),0)),"-")</f>
        <v>-</v>
      </c>
      <c r="BQ63" s="322" t="str">
        <f>IFERROR(
IF((BQ$6&gt;=(EOMONTH('Rent Roll | Residential'!$D17,('Rent Roll | Residential'!$E17*12)-1)+1)),0,
IF(BQ$6&gt;='Rent Roll | Residential'!$D17,'Rent Roll | Residential'!$C17*((1+'Rent Roll | Residential'!$F17)^DATEDIF('Rent Roll | Residential'!$D17,BQ$6,"Y")),0)),"-")</f>
        <v>-</v>
      </c>
      <c r="BR63" s="322" t="str">
        <f>IFERROR(
IF((BR$6&gt;=(EOMONTH('Rent Roll | Residential'!$D17,('Rent Roll | Residential'!$E17*12)-1)+1)),0,
IF(BR$6&gt;='Rent Roll | Residential'!$D17,'Rent Roll | Residential'!$C17*((1+'Rent Roll | Residential'!$F17)^DATEDIF('Rent Roll | Residential'!$D17,BR$6,"Y")),0)),"-")</f>
        <v>-</v>
      </c>
      <c r="BS63" s="322" t="str">
        <f>IFERROR(
IF((BS$6&gt;=(EOMONTH('Rent Roll | Residential'!$D17,('Rent Roll | Residential'!$E17*12)-1)+1)),0,
IF(BS$6&gt;='Rent Roll | Residential'!$D17,'Rent Roll | Residential'!$C17*((1+'Rent Roll | Residential'!$F17)^DATEDIF('Rent Roll | Residential'!$D17,BS$6,"Y")),0)),"-")</f>
        <v>-</v>
      </c>
      <c r="BT63" s="322" t="str">
        <f>IFERROR(
IF((BT$6&gt;=(EOMONTH('Rent Roll | Residential'!$D17,('Rent Roll | Residential'!$E17*12)-1)+1)),0,
IF(BT$6&gt;='Rent Roll | Residential'!$D17,'Rent Roll | Residential'!$C17*((1+'Rent Roll | Residential'!$F17)^DATEDIF('Rent Roll | Residential'!$D17,BT$6,"Y")),0)),"-")</f>
        <v>-</v>
      </c>
      <c r="BU63" s="322" t="str">
        <f>IFERROR(
IF((BU$6&gt;=(EOMONTH('Rent Roll | Residential'!$D17,('Rent Roll | Residential'!$E17*12)-1)+1)),0,
IF(BU$6&gt;='Rent Roll | Residential'!$D17,'Rent Roll | Residential'!$C17*((1+'Rent Roll | Residential'!$F17)^DATEDIF('Rent Roll | Residential'!$D17,BU$6,"Y")),0)),"-")</f>
        <v>-</v>
      </c>
      <c r="BV63" s="322" t="str">
        <f>IFERROR(
IF((BV$6&gt;=(EOMONTH('Rent Roll | Residential'!$D17,('Rent Roll | Residential'!$E17*12)-1)+1)),0,
IF(BV$6&gt;='Rent Roll | Residential'!$D17,'Rent Roll | Residential'!$C17*((1+'Rent Roll | Residential'!$F17)^DATEDIF('Rent Roll | Residential'!$D17,BV$6,"Y")),0)),"-")</f>
        <v>-</v>
      </c>
      <c r="BW63" s="322" t="str">
        <f>IFERROR(
IF((BW$6&gt;=(EOMONTH('Rent Roll | Residential'!$D17,('Rent Roll | Residential'!$E17*12)-1)+1)),0,
IF(BW$6&gt;='Rent Roll | Residential'!$D17,'Rent Roll | Residential'!$C17*((1+'Rent Roll | Residential'!$F17)^DATEDIF('Rent Roll | Residential'!$D17,BW$6,"Y")),0)),"-")</f>
        <v>-</v>
      </c>
      <c r="BX63" s="322" t="str">
        <f>IFERROR(
IF((BX$6&gt;=(EOMONTH('Rent Roll | Residential'!$D17,('Rent Roll | Residential'!$E17*12)-1)+1)),0,
IF(BX$6&gt;='Rent Roll | Residential'!$D17,'Rent Roll | Residential'!$C17*((1+'Rent Roll | Residential'!$F17)^DATEDIF('Rent Roll | Residential'!$D17,BX$6,"Y")),0)),"-")</f>
        <v>-</v>
      </c>
      <c r="BY63" s="322" t="str">
        <f>IFERROR(
IF((BY$6&gt;=(EOMONTH('Rent Roll | Residential'!$D17,('Rent Roll | Residential'!$E17*12)-1)+1)),0,
IF(BY$6&gt;='Rent Roll | Residential'!$D17,'Rent Roll | Residential'!$C17*((1+'Rent Roll | Residential'!$F17)^DATEDIF('Rent Roll | Residential'!$D17,BY$6,"Y")),0)),"-")</f>
        <v>-</v>
      </c>
      <c r="BZ63" s="322" t="str">
        <f>IFERROR(
IF((BZ$6&gt;=(EOMONTH('Rent Roll | Residential'!$D17,('Rent Roll | Residential'!$E17*12)-1)+1)),0,
IF(BZ$6&gt;='Rent Roll | Residential'!$D17,'Rent Roll | Residential'!$C17*((1+'Rent Roll | Residential'!$F17)^DATEDIF('Rent Roll | Residential'!$D17,BZ$6,"Y")),0)),"-")</f>
        <v>-</v>
      </c>
      <c r="CA63" s="322" t="str">
        <f>IFERROR(
IF((CA$6&gt;=(EOMONTH('Rent Roll | Residential'!$D17,('Rent Roll | Residential'!$E17*12)-1)+1)),0,
IF(CA$6&gt;='Rent Roll | Residential'!$D17,'Rent Roll | Residential'!$C17*((1+'Rent Roll | Residential'!$F17)^DATEDIF('Rent Roll | Residential'!$D17,CA$6,"Y")),0)),"-")</f>
        <v>-</v>
      </c>
      <c r="CB63" s="322" t="str">
        <f>IFERROR(
IF((CB$6&gt;=(EOMONTH('Rent Roll | Residential'!$D17,('Rent Roll | Residential'!$E17*12)-1)+1)),0,
IF(CB$6&gt;='Rent Roll | Residential'!$D17,'Rent Roll | Residential'!$C17*((1+'Rent Roll | Residential'!$F17)^DATEDIF('Rent Roll | Residential'!$D17,CB$6,"Y")),0)),"-")</f>
        <v>-</v>
      </c>
      <c r="CC63" s="322" t="str">
        <f>IFERROR(
IF((CC$6&gt;=(EOMONTH('Rent Roll | Residential'!$D17,('Rent Roll | Residential'!$E17*12)-1)+1)),0,
IF(CC$6&gt;='Rent Roll | Residential'!$D17,'Rent Roll | Residential'!$C17*((1+'Rent Roll | Residential'!$F17)^DATEDIF('Rent Roll | Residential'!$D17,CC$6,"Y")),0)),"-")</f>
        <v>-</v>
      </c>
      <c r="CD63" s="322" t="str">
        <f>IFERROR(
IF((CD$6&gt;=(EOMONTH('Rent Roll | Residential'!$D17,('Rent Roll | Residential'!$E17*12)-1)+1)),0,
IF(CD$6&gt;='Rent Roll | Residential'!$D17,'Rent Roll | Residential'!$C17*((1+'Rent Roll | Residential'!$F17)^DATEDIF('Rent Roll | Residential'!$D17,CD$6,"Y")),0)),"-")</f>
        <v>-</v>
      </c>
      <c r="CE63" s="322" t="str">
        <f>IFERROR(
IF((CE$6&gt;=(EOMONTH('Rent Roll | Residential'!$D17,('Rent Roll | Residential'!$E17*12)-1)+1)),0,
IF(CE$6&gt;='Rent Roll | Residential'!$D17,'Rent Roll | Residential'!$C17*((1+'Rent Roll | Residential'!$F17)^DATEDIF('Rent Roll | Residential'!$D17,CE$6,"Y")),0)),"-")</f>
        <v>-</v>
      </c>
      <c r="CF63" s="322" t="str">
        <f>IFERROR(
IF((CF$6&gt;=(EOMONTH('Rent Roll | Residential'!$D17,('Rent Roll | Residential'!$E17*12)-1)+1)),0,
IF(CF$6&gt;='Rent Roll | Residential'!$D17,'Rent Roll | Residential'!$C17*((1+'Rent Roll | Residential'!$F17)^DATEDIF('Rent Roll | Residential'!$D17,CF$6,"Y")),0)),"-")</f>
        <v>-</v>
      </c>
      <c r="CG63" s="322" t="str">
        <f>IFERROR(
IF((CG$6&gt;=(EOMONTH('Rent Roll | Residential'!$D17,('Rent Roll | Residential'!$E17*12)-1)+1)),0,
IF(CG$6&gt;='Rent Roll | Residential'!$D17,'Rent Roll | Residential'!$C17*((1+'Rent Roll | Residential'!$F17)^DATEDIF('Rent Roll | Residential'!$D17,CG$6,"Y")),0)),"-")</f>
        <v>-</v>
      </c>
      <c r="CH63" s="322" t="str">
        <f>IFERROR(
IF((CH$6&gt;=(EOMONTH('Rent Roll | Residential'!$D17,('Rent Roll | Residential'!$E17*12)-1)+1)),0,
IF(CH$6&gt;='Rent Roll | Residential'!$D17,'Rent Roll | Residential'!$C17*((1+'Rent Roll | Residential'!$F17)^DATEDIF('Rent Roll | Residential'!$D17,CH$6,"Y")),0)),"-")</f>
        <v>-</v>
      </c>
      <c r="CI63" s="322" t="str">
        <f>IFERROR(
IF((CI$6&gt;=(EOMONTH('Rent Roll | Residential'!$D17,('Rent Roll | Residential'!$E17*12)-1)+1)),0,
IF(CI$6&gt;='Rent Roll | Residential'!$D17,'Rent Roll | Residential'!$C17*((1+'Rent Roll | Residential'!$F17)^DATEDIF('Rent Roll | Residential'!$D17,CI$6,"Y")),0)),"-")</f>
        <v>-</v>
      </c>
      <c r="CJ63" s="322" t="str">
        <f>IFERROR(
IF((CJ$6&gt;=(EOMONTH('Rent Roll | Residential'!$D17,('Rent Roll | Residential'!$E17*12)-1)+1)),0,
IF(CJ$6&gt;='Rent Roll | Residential'!$D17,'Rent Roll | Residential'!$C17*((1+'Rent Roll | Residential'!$F17)^DATEDIF('Rent Roll | Residential'!$D17,CJ$6,"Y")),0)),"-")</f>
        <v>-</v>
      </c>
      <c r="CK63" s="322" t="str">
        <f>IFERROR(
IF((CK$6&gt;=(EOMONTH('Rent Roll | Residential'!$D17,('Rent Roll | Residential'!$E17*12)-1)+1)),0,
IF(CK$6&gt;='Rent Roll | Residential'!$D17,'Rent Roll | Residential'!$C17*((1+'Rent Roll | Residential'!$F17)^DATEDIF('Rent Roll | Residential'!$D17,CK$6,"Y")),0)),"-")</f>
        <v>-</v>
      </c>
      <c r="CL63" s="322" t="str">
        <f>IFERROR(
IF((CL$6&gt;=(EOMONTH('Rent Roll | Residential'!$D17,('Rent Roll | Residential'!$E17*12)-1)+1)),0,
IF(CL$6&gt;='Rent Roll | Residential'!$D17,'Rent Roll | Residential'!$C17*((1+'Rent Roll | Residential'!$F17)^DATEDIF('Rent Roll | Residential'!$D17,CL$6,"Y")),0)),"-")</f>
        <v>-</v>
      </c>
      <c r="CM63" s="322" t="str">
        <f>IFERROR(
IF((CM$6&gt;=(EOMONTH('Rent Roll | Residential'!$D17,('Rent Roll | Residential'!$E17*12)-1)+1)),0,
IF(CM$6&gt;='Rent Roll | Residential'!$D17,'Rent Roll | Residential'!$C17*((1+'Rent Roll | Residential'!$F17)^DATEDIF('Rent Roll | Residential'!$D17,CM$6,"Y")),0)),"-")</f>
        <v>-</v>
      </c>
      <c r="CN63" s="322" t="str">
        <f>IFERROR(
IF((CN$6&gt;=(EOMONTH('Rent Roll | Residential'!$D17,('Rent Roll | Residential'!$E17*12)-1)+1)),0,
IF(CN$6&gt;='Rent Roll | Residential'!$D17,'Rent Roll | Residential'!$C17*((1+'Rent Roll | Residential'!$F17)^DATEDIF('Rent Roll | Residential'!$D17,CN$6,"Y")),0)),"-")</f>
        <v>-</v>
      </c>
      <c r="CO63" s="322" t="str">
        <f>IFERROR(
IF((CO$6&gt;=(EOMONTH('Rent Roll | Residential'!$D17,('Rent Roll | Residential'!$E17*12)-1)+1)),0,
IF(CO$6&gt;='Rent Roll | Residential'!$D17,'Rent Roll | Residential'!$C17*((1+'Rent Roll | Residential'!$F17)^DATEDIF('Rent Roll | Residential'!$D17,CO$6,"Y")),0)),"-")</f>
        <v>-</v>
      </c>
      <c r="CP63" s="322" t="str">
        <f>IFERROR(
IF((CP$6&gt;=(EOMONTH('Rent Roll | Residential'!$D17,('Rent Roll | Residential'!$E17*12)-1)+1)),0,
IF(CP$6&gt;='Rent Roll | Residential'!$D17,'Rent Roll | Residential'!$C17*((1+'Rent Roll | Residential'!$F17)^DATEDIF('Rent Roll | Residential'!$D17,CP$6,"Y")),0)),"-")</f>
        <v>-</v>
      </c>
      <c r="CQ63" s="322" t="str">
        <f>IFERROR(
IF((CQ$6&gt;=(EOMONTH('Rent Roll | Residential'!$D17,('Rent Roll | Residential'!$E17*12)-1)+1)),0,
IF(CQ$6&gt;='Rent Roll | Residential'!$D17,'Rent Roll | Residential'!$C17*((1+'Rent Roll | Residential'!$F17)^DATEDIF('Rent Roll | Residential'!$D17,CQ$6,"Y")),0)),"-")</f>
        <v>-</v>
      </c>
      <c r="CR63" s="322" t="str">
        <f>IFERROR(
IF((CR$6&gt;=(EOMONTH('Rent Roll | Residential'!$D17,('Rent Roll | Residential'!$E17*12)-1)+1)),0,
IF(CR$6&gt;='Rent Roll | Residential'!$D17,'Rent Roll | Residential'!$C17*((1+'Rent Roll | Residential'!$F17)^DATEDIF('Rent Roll | Residential'!$D17,CR$6,"Y")),0)),"-")</f>
        <v>-</v>
      </c>
      <c r="CS63" s="322" t="str">
        <f>IFERROR(
IF((CS$6&gt;=(EOMONTH('Rent Roll | Residential'!$D17,('Rent Roll | Residential'!$E17*12)-1)+1)),0,
IF(CS$6&gt;='Rent Roll | Residential'!$D17,'Rent Roll | Residential'!$C17*((1+'Rent Roll | Residential'!$F17)^DATEDIF('Rent Roll | Residential'!$D17,CS$6,"Y")),0)),"-")</f>
        <v>-</v>
      </c>
      <c r="CT63" s="322" t="str">
        <f>IFERROR(
IF((CT$6&gt;=(EOMONTH('Rent Roll | Residential'!$D17,('Rent Roll | Residential'!$E17*12)-1)+1)),0,
IF(CT$6&gt;='Rent Roll | Residential'!$D17,'Rent Roll | Residential'!$C17*((1+'Rent Roll | Residential'!$F17)^DATEDIF('Rent Roll | Residential'!$D17,CT$6,"Y")),0)),"-")</f>
        <v>-</v>
      </c>
      <c r="CU63" s="322" t="str">
        <f>IFERROR(
IF((CU$6&gt;=(EOMONTH('Rent Roll | Residential'!$D17,('Rent Roll | Residential'!$E17*12)-1)+1)),0,
IF(CU$6&gt;='Rent Roll | Residential'!$D17,'Rent Roll | Residential'!$C17*((1+'Rent Roll | Residential'!$F17)^DATEDIF('Rent Roll | Residential'!$D17,CU$6,"Y")),0)),"-")</f>
        <v>-</v>
      </c>
      <c r="CV63" s="322" t="str">
        <f>IFERROR(
IF((CV$6&gt;=(EOMONTH('Rent Roll | Residential'!$D17,('Rent Roll | Residential'!$E17*12)-1)+1)),0,
IF(CV$6&gt;='Rent Roll | Residential'!$D17,'Rent Roll | Residential'!$C17*((1+'Rent Roll | Residential'!$F17)^DATEDIF('Rent Roll | Residential'!$D17,CV$6,"Y")),0)),"-")</f>
        <v>-</v>
      </c>
      <c r="CW63" s="322" t="str">
        <f>IFERROR(
IF((CW$6&gt;=(EOMONTH('Rent Roll | Residential'!$D17,('Rent Roll | Residential'!$E17*12)-1)+1)),0,
IF(CW$6&gt;='Rent Roll | Residential'!$D17,'Rent Roll | Residential'!$C17*((1+'Rent Roll | Residential'!$F17)^DATEDIF('Rent Roll | Residential'!$D17,CW$6,"Y")),0)),"-")</f>
        <v>-</v>
      </c>
      <c r="CX63" s="322" t="str">
        <f>IFERROR(
IF((CX$6&gt;=(EOMONTH('Rent Roll | Residential'!$D17,('Rent Roll | Residential'!$E17*12)-1)+1)),0,
IF(CX$6&gt;='Rent Roll | Residential'!$D17,'Rent Roll | Residential'!$C17*((1+'Rent Roll | Residential'!$F17)^DATEDIF('Rent Roll | Residential'!$D17,CX$6,"Y")),0)),"-")</f>
        <v>-</v>
      </c>
      <c r="CY63" s="322" t="str">
        <f>IFERROR(
IF((CY$6&gt;=(EOMONTH('Rent Roll | Residential'!$D17,('Rent Roll | Residential'!$E17*12)-1)+1)),0,
IF(CY$6&gt;='Rent Roll | Residential'!$D17,'Rent Roll | Residential'!$C17*((1+'Rent Roll | Residential'!$F17)^DATEDIF('Rent Roll | Residential'!$D17,CY$6,"Y")),0)),"-")</f>
        <v>-</v>
      </c>
      <c r="CZ63" s="322" t="str">
        <f>IFERROR(
IF((CZ$6&gt;=(EOMONTH('Rent Roll | Residential'!$D17,('Rent Roll | Residential'!$E17*12)-1)+1)),0,
IF(CZ$6&gt;='Rent Roll | Residential'!$D17,'Rent Roll | Residential'!$C17*((1+'Rent Roll | Residential'!$F17)^DATEDIF('Rent Roll | Residential'!$D17,CZ$6,"Y")),0)),"-")</f>
        <v>-</v>
      </c>
      <c r="DA63" s="322" t="str">
        <f>IFERROR(
IF((DA$6&gt;=(EOMONTH('Rent Roll | Residential'!$D17,('Rent Roll | Residential'!$E17*12)-1)+1)),0,
IF(DA$6&gt;='Rent Roll | Residential'!$D17,'Rent Roll | Residential'!$C17*((1+'Rent Roll | Residential'!$F17)^DATEDIF('Rent Roll | Residential'!$D17,DA$6,"Y")),0)),"-")</f>
        <v>-</v>
      </c>
      <c r="DB63" s="322" t="str">
        <f>IFERROR(
IF((DB$6&gt;=(EOMONTH('Rent Roll | Residential'!$D17,('Rent Roll | Residential'!$E17*12)-1)+1)),0,
IF(DB$6&gt;='Rent Roll | Residential'!$D17,'Rent Roll | Residential'!$C17*((1+'Rent Roll | Residential'!$F17)^DATEDIF('Rent Roll | Residential'!$D17,DB$6,"Y")),0)),"-")</f>
        <v>-</v>
      </c>
      <c r="DC63" s="322" t="str">
        <f>IFERROR(
IF((DC$6&gt;=(EOMONTH('Rent Roll | Residential'!$D17,('Rent Roll | Residential'!$E17*12)-1)+1)),0,
IF(DC$6&gt;='Rent Roll | Residential'!$D17,'Rent Roll | Residential'!$C17*((1+'Rent Roll | Residential'!$F17)^DATEDIF('Rent Roll | Residential'!$D17,DC$6,"Y")),0)),"-")</f>
        <v>-</v>
      </c>
      <c r="DD63" s="322" t="str">
        <f>IFERROR(
IF((DD$6&gt;=(EOMONTH('Rent Roll | Residential'!$D17,('Rent Roll | Residential'!$E17*12)-1)+1)),0,
IF(DD$6&gt;='Rent Roll | Residential'!$D17,'Rent Roll | Residential'!$C17*((1+'Rent Roll | Residential'!$F17)^DATEDIF('Rent Roll | Residential'!$D17,DD$6,"Y")),0)),"-")</f>
        <v>-</v>
      </c>
      <c r="DE63" s="322" t="str">
        <f>IFERROR(
IF((DE$6&gt;=(EOMONTH('Rent Roll | Residential'!$D17,('Rent Roll | Residential'!$E17*12)-1)+1)),0,
IF(DE$6&gt;='Rent Roll | Residential'!$D17,'Rent Roll | Residential'!$C17*((1+'Rent Roll | Residential'!$F17)^DATEDIF('Rent Roll | Residential'!$D17,DE$6,"Y")),0)),"-")</f>
        <v>-</v>
      </c>
      <c r="DF63" s="322" t="str">
        <f>IFERROR(
IF((DF$6&gt;=(EOMONTH('Rent Roll | Residential'!$D17,('Rent Roll | Residential'!$E17*12)-1)+1)),0,
IF(DF$6&gt;='Rent Roll | Residential'!$D17,'Rent Roll | Residential'!$C17*((1+'Rent Roll | Residential'!$F17)^DATEDIF('Rent Roll | Residential'!$D17,DF$6,"Y")),0)),"-")</f>
        <v>-</v>
      </c>
      <c r="DG63" s="322" t="str">
        <f>IFERROR(
IF((DG$6&gt;=(EOMONTH('Rent Roll | Residential'!$D17,('Rent Roll | Residential'!$E17*12)-1)+1)),0,
IF(DG$6&gt;='Rent Roll | Residential'!$D17,'Rent Roll | Residential'!$C17*((1+'Rent Roll | Residential'!$F17)^DATEDIF('Rent Roll | Residential'!$D17,DG$6,"Y")),0)),"-")</f>
        <v>-</v>
      </c>
      <c r="DH63" s="322" t="str">
        <f>IFERROR(
IF((DH$6&gt;=(EOMONTH('Rent Roll | Residential'!$D17,('Rent Roll | Residential'!$E17*12)-1)+1)),0,
IF(DH$6&gt;='Rent Roll | Residential'!$D17,'Rent Roll | Residential'!$C17*((1+'Rent Roll | Residential'!$F17)^DATEDIF('Rent Roll | Residential'!$D17,DH$6,"Y")),0)),"-")</f>
        <v>-</v>
      </c>
      <c r="DI63" s="322" t="str">
        <f>IFERROR(
IF((DI$6&gt;=(EOMONTH('Rent Roll | Residential'!$D17,('Rent Roll | Residential'!$E17*12)-1)+1)),0,
IF(DI$6&gt;='Rent Roll | Residential'!$D17,'Rent Roll | Residential'!$C17*((1+'Rent Roll | Residential'!$F17)^DATEDIF('Rent Roll | Residential'!$D17,DI$6,"Y")),0)),"-")</f>
        <v>-</v>
      </c>
      <c r="DJ63" s="322" t="str">
        <f>IFERROR(
IF((DJ$6&gt;=(EOMONTH('Rent Roll | Residential'!$D17,('Rent Roll | Residential'!$E17*12)-1)+1)),0,
IF(DJ$6&gt;='Rent Roll | Residential'!$D17,'Rent Roll | Residential'!$C17*((1+'Rent Roll | Residential'!$F17)^DATEDIF('Rent Roll | Residential'!$D17,DJ$6,"Y")),0)),"-")</f>
        <v>-</v>
      </c>
      <c r="DK63" s="322" t="str">
        <f>IFERROR(
IF((DK$6&gt;=(EOMONTH('Rent Roll | Residential'!$D17,('Rent Roll | Residential'!$E17*12)-1)+1)),0,
IF(DK$6&gt;='Rent Roll | Residential'!$D17,'Rent Roll | Residential'!$C17*((1+'Rent Roll | Residential'!$F17)^DATEDIF('Rent Roll | Residential'!$D17,DK$6,"Y")),0)),"-")</f>
        <v>-</v>
      </c>
      <c r="DL63" s="322" t="str">
        <f>IFERROR(
IF((DL$6&gt;=(EOMONTH('Rent Roll | Residential'!$D17,('Rent Roll | Residential'!$E17*12)-1)+1)),0,
IF(DL$6&gt;='Rent Roll | Residential'!$D17,'Rent Roll | Residential'!$C17*((1+'Rent Roll | Residential'!$F17)^DATEDIF('Rent Roll | Residential'!$D17,DL$6,"Y")),0)),"-")</f>
        <v>-</v>
      </c>
      <c r="DM63" s="322" t="str">
        <f>IFERROR(
IF((DM$6&gt;=(EOMONTH('Rent Roll | Residential'!$D17,('Rent Roll | Residential'!$E17*12)-1)+1)),0,
IF(DM$6&gt;='Rent Roll | Residential'!$D17,'Rent Roll | Residential'!$C17*((1+'Rent Roll | Residential'!$F17)^DATEDIF('Rent Roll | Residential'!$D17,DM$6,"Y")),0)),"-")</f>
        <v>-</v>
      </c>
      <c r="DN63" s="322" t="str">
        <f>IFERROR(
IF((DN$6&gt;=(EOMONTH('Rent Roll | Residential'!$D17,('Rent Roll | Residential'!$E17*12)-1)+1)),0,
IF(DN$6&gt;='Rent Roll | Residential'!$D17,'Rent Roll | Residential'!$C17*((1+'Rent Roll | Residential'!$F17)^DATEDIF('Rent Roll | Residential'!$D17,DN$6,"Y")),0)),"-")</f>
        <v>-</v>
      </c>
      <c r="DO63" s="322" t="str">
        <f>IFERROR(
IF((DO$6&gt;=(EOMONTH('Rent Roll | Residential'!$D17,('Rent Roll | Residential'!$E17*12)-1)+1)),0,
IF(DO$6&gt;='Rent Roll | Residential'!$D17,'Rent Roll | Residential'!$C17*((1+'Rent Roll | Residential'!$F17)^DATEDIF('Rent Roll | Residential'!$D17,DO$6,"Y")),0)),"-")</f>
        <v>-</v>
      </c>
      <c r="DP63" s="322" t="str">
        <f>IFERROR(
IF((DP$6&gt;=(EOMONTH('Rent Roll | Residential'!$D17,('Rent Roll | Residential'!$E17*12)-1)+1)),0,
IF(DP$6&gt;='Rent Roll | Residential'!$D17,'Rent Roll | Residential'!$C17*((1+'Rent Roll | Residential'!$F17)^DATEDIF('Rent Roll | Residential'!$D17,DP$6,"Y")),0)),"-")</f>
        <v>-</v>
      </c>
      <c r="DQ63" s="322" t="str">
        <f>IFERROR(
IF((DQ$6&gt;=(EOMONTH('Rent Roll | Residential'!$D17,('Rent Roll | Residential'!$E17*12)-1)+1)),0,
IF(DQ$6&gt;='Rent Roll | Residential'!$D17,'Rent Roll | Residential'!$C17*((1+'Rent Roll | Residential'!$F17)^DATEDIF('Rent Roll | Residential'!$D17,DQ$6,"Y")),0)),"-")</f>
        <v>-</v>
      </c>
      <c r="DR63" s="322" t="str">
        <f>IFERROR(
IF((DR$6&gt;=(EOMONTH('Rent Roll | Residential'!$D17,('Rent Roll | Residential'!$E17*12)-1)+1)),0,
IF(DR$6&gt;='Rent Roll | Residential'!$D17,'Rent Roll | Residential'!$C17*((1+'Rent Roll | Residential'!$F17)^DATEDIF('Rent Roll | Residential'!$D17,DR$6,"Y")),0)),"-")</f>
        <v>-</v>
      </c>
      <c r="DS63" s="322" t="str">
        <f>IFERROR(
IF((DS$6&gt;=(EOMONTH('Rent Roll | Residential'!$D17,('Rent Roll | Residential'!$E17*12)-1)+1)),0,
IF(DS$6&gt;='Rent Roll | Residential'!$D17,'Rent Roll | Residential'!$C17*((1+'Rent Roll | Residential'!$F17)^DATEDIF('Rent Roll | Residential'!$D17,DS$6,"Y")),0)),"-")</f>
        <v>-</v>
      </c>
      <c r="DT63" s="322" t="str">
        <f>IFERROR(
IF((DT$6&gt;=(EOMONTH('Rent Roll | Residential'!$D17,('Rent Roll | Residential'!$E17*12)-1)+1)),0,
IF(DT$6&gt;='Rent Roll | Residential'!$D17,'Rent Roll | Residential'!$C17*((1+'Rent Roll | Residential'!$F17)^DATEDIF('Rent Roll | Residential'!$D17,DT$6,"Y")),0)),"-")</f>
        <v>-</v>
      </c>
      <c r="DU63" s="322" t="str">
        <f>IFERROR(
IF((DU$6&gt;=(EOMONTH('Rent Roll | Residential'!$D17,('Rent Roll | Residential'!$E17*12)-1)+1)),0,
IF(DU$6&gt;='Rent Roll | Residential'!$D17,'Rent Roll | Residential'!$C17*((1+'Rent Roll | Residential'!$F17)^DATEDIF('Rent Roll | Residential'!$D17,DU$6,"Y")),0)),"-")</f>
        <v>-</v>
      </c>
      <c r="DV63" s="322" t="str">
        <f>IFERROR(
IF((DV$6&gt;=(EOMONTH('Rent Roll | Residential'!$D17,('Rent Roll | Residential'!$E17*12)-1)+1)),0,
IF(DV$6&gt;='Rent Roll | Residential'!$D17,'Rent Roll | Residential'!$C17*((1+'Rent Roll | Residential'!$F17)^DATEDIF('Rent Roll | Residential'!$D17,DV$6,"Y")),0)),"-")</f>
        <v>-</v>
      </c>
      <c r="DW63" s="322" t="str">
        <f>IFERROR(
IF((DW$6&gt;=(EOMONTH('Rent Roll | Residential'!$D17,('Rent Roll | Residential'!$E17*12)-1)+1)),0,
IF(DW$6&gt;='Rent Roll | Residential'!$D17,'Rent Roll | Residential'!$C17*((1+'Rent Roll | Residential'!$F17)^DATEDIF('Rent Roll | Residential'!$D17,DW$6,"Y")),0)),"-")</f>
        <v>-</v>
      </c>
      <c r="DX63" s="322" t="str">
        <f>IFERROR(
IF((DX$6&gt;=(EOMONTH('Rent Roll | Residential'!$D17,('Rent Roll | Residential'!$E17*12)-1)+1)),0,
IF(DX$6&gt;='Rent Roll | Residential'!$D17,'Rent Roll | Residential'!$C17*((1+'Rent Roll | Residential'!$F17)^DATEDIF('Rent Roll | Residential'!$D17,DX$6,"Y")),0)),"-")</f>
        <v>-</v>
      </c>
      <c r="DY63" s="322" t="str">
        <f>IFERROR(
IF((DY$6&gt;=(EOMONTH('Rent Roll | Residential'!$D17,('Rent Roll | Residential'!$E17*12)-1)+1)),0,
IF(DY$6&gt;='Rent Roll | Residential'!$D17,'Rent Roll | Residential'!$C17*((1+'Rent Roll | Residential'!$F17)^DATEDIF('Rent Roll | Residential'!$D17,DY$6,"Y")),0)),"-")</f>
        <v>-</v>
      </c>
      <c r="DZ63" s="322" t="str">
        <f>IFERROR(
IF((DZ$6&gt;=(EOMONTH('Rent Roll | Residential'!$D17,('Rent Roll | Residential'!$E17*12)-1)+1)),0,
IF(DZ$6&gt;='Rent Roll | Residential'!$D17,'Rent Roll | Residential'!$C17*((1+'Rent Roll | Residential'!$F17)^DATEDIF('Rent Roll | Residential'!$D17,DZ$6,"Y")),0)),"-")</f>
        <v>-</v>
      </c>
      <c r="EA63" s="322" t="str">
        <f>IFERROR(
IF((EA$6&gt;=(EOMONTH('Rent Roll | Residential'!$D17,('Rent Roll | Residential'!$E17*12)-1)+1)),0,
IF(EA$6&gt;='Rent Roll | Residential'!$D17,'Rent Roll | Residential'!$C17*((1+'Rent Roll | Residential'!$F17)^DATEDIF('Rent Roll | Residential'!$D17,EA$6,"Y")),0)),"-")</f>
        <v>-</v>
      </c>
      <c r="EB63" s="322" t="str">
        <f>IFERROR(
IF((EB$6&gt;=(EOMONTH('Rent Roll | Residential'!$D17,('Rent Roll | Residential'!$E17*12)-1)+1)),0,
IF(EB$6&gt;='Rent Roll | Residential'!$D17,'Rent Roll | Residential'!$C17*((1+'Rent Roll | Residential'!$F17)^DATEDIF('Rent Roll | Residential'!$D17,EB$6,"Y")),0)),"-")</f>
        <v>-</v>
      </c>
      <c r="EC63" s="322" t="str">
        <f>IFERROR(
IF((EC$6&gt;=(EOMONTH('Rent Roll | Residential'!$D17,('Rent Roll | Residential'!$E17*12)-1)+1)),0,
IF(EC$6&gt;='Rent Roll | Residential'!$D17,'Rent Roll | Residential'!$C17*((1+'Rent Roll | Residential'!$F17)^DATEDIF('Rent Roll | Residential'!$D17,EC$6,"Y")),0)),"-")</f>
        <v>-</v>
      </c>
      <c r="ED63" s="322" t="str">
        <f>IFERROR(
IF((ED$6&gt;=(EOMONTH('Rent Roll | Residential'!$D17,('Rent Roll | Residential'!$E17*12)-1)+1)),0,
IF(ED$6&gt;='Rent Roll | Residential'!$D17,'Rent Roll | Residential'!$C17*((1+'Rent Roll | Residential'!$F17)^DATEDIF('Rent Roll | Residential'!$D17,ED$6,"Y")),0)),"-")</f>
        <v>-</v>
      </c>
      <c r="EE63" s="322" t="str">
        <f>IFERROR(
IF((EE$6&gt;=(EOMONTH('Rent Roll | Residential'!$D17,('Rent Roll | Residential'!$E17*12)-1)+1)),0,
IF(EE$6&gt;='Rent Roll | Residential'!$D17,'Rent Roll | Residential'!$C17*((1+'Rent Roll | Residential'!$F17)^DATEDIF('Rent Roll | Residential'!$D17,EE$6,"Y")),0)),"-")</f>
        <v>-</v>
      </c>
      <c r="EF63" s="322" t="str">
        <f>IFERROR(
IF((EF$6&gt;=(EOMONTH('Rent Roll | Residential'!$D17,('Rent Roll | Residential'!$E17*12)-1)+1)),0,
IF(EF$6&gt;='Rent Roll | Residential'!$D17,'Rent Roll | Residential'!$C17*((1+'Rent Roll | Residential'!$F17)^DATEDIF('Rent Roll | Residential'!$D17,EF$6,"Y")),0)),"-")</f>
        <v>-</v>
      </c>
      <c r="EG63" s="323" t="str">
        <f>IFERROR(
IF((EG$6&gt;=(EOMONTH('Rent Roll | Residential'!$D17,('Rent Roll | Residential'!$E17*12)-1)+1)),0,
IF(EG$6&gt;='Rent Roll | Residential'!$D17,'Rent Roll | Residential'!$C17*((1+'Rent Roll | Residential'!$F17)^DATEDIF('Rent Roll | Residential'!$D17,EG$6,"Y")),0)),"-")</f>
        <v>-</v>
      </c>
      <c r="EH63" s="277" t="s">
        <v>106</v>
      </c>
    </row>
    <row r="64" spans="2:138" x14ac:dyDescent="0.2">
      <c r="B64" s="743"/>
      <c r="C64" s="744"/>
      <c r="D64" s="737" t="str">
        <f>IF('Rent Roll | Residential'!B18&lt;&gt;"",'Rent Roll | Residential'!B18,"-")</f>
        <v>-</v>
      </c>
      <c r="E64" s="224">
        <f t="shared" si="46"/>
        <v>0</v>
      </c>
      <c r="F64" s="322">
        <f>'Rent Roll | Residential'!C18</f>
        <v>0</v>
      </c>
      <c r="G64" s="322" t="str">
        <f>IFERROR(
IF((G$6&gt;=(EOMONTH('Rent Roll | Residential'!$D18,('Rent Roll | Residential'!$E18*12)-1)+1)),0,
IF(G$6&gt;='Rent Roll | Residential'!$D18,'Rent Roll | Residential'!$C18*((1+'Rent Roll | Residential'!$F18)^DATEDIF('Rent Roll | Residential'!$D18,G$6,"Y")),0)),"-")</f>
        <v>-</v>
      </c>
      <c r="H64" s="322" t="str">
        <f>IFERROR(
IF((H$6&gt;=(EOMONTH('Rent Roll | Residential'!$D18,('Rent Roll | Residential'!$E18*12)-1)+1)),0,
IF(H$6&gt;='Rent Roll | Residential'!$D18,'Rent Roll | Residential'!$C18*((1+'Rent Roll | Residential'!$F18)^DATEDIF('Rent Roll | Residential'!$D18,H$6,"Y")),0)),"-")</f>
        <v>-</v>
      </c>
      <c r="I64" s="322" t="str">
        <f>IFERROR(
IF((I$6&gt;=(EOMONTH('Rent Roll | Residential'!$D18,('Rent Roll | Residential'!$E18*12)-1)+1)),0,
IF(I$6&gt;='Rent Roll | Residential'!$D18,'Rent Roll | Residential'!$C18*((1+'Rent Roll | Residential'!$F18)^DATEDIF('Rent Roll | Residential'!$D18,I$6,"Y")),0)),"-")</f>
        <v>-</v>
      </c>
      <c r="J64" s="322" t="str">
        <f>IFERROR(
IF((J$6&gt;=(EOMONTH('Rent Roll | Residential'!$D18,('Rent Roll | Residential'!$E18*12)-1)+1)),0,
IF(J$6&gt;='Rent Roll | Residential'!$D18,'Rent Roll | Residential'!$C18*((1+'Rent Roll | Residential'!$F18)^DATEDIF('Rent Roll | Residential'!$D18,J$6,"Y")),0)),"-")</f>
        <v>-</v>
      </c>
      <c r="K64" s="322" t="str">
        <f>IFERROR(
IF((K$6&gt;=(EOMONTH('Rent Roll | Residential'!$D18,('Rent Roll | Residential'!$E18*12)-1)+1)),0,
IF(K$6&gt;='Rent Roll | Residential'!$D18,'Rent Roll | Residential'!$C18*((1+'Rent Roll | Residential'!$F18)^DATEDIF('Rent Roll | Residential'!$D18,K$6,"Y")),0)),"-")</f>
        <v>-</v>
      </c>
      <c r="L64" s="322" t="str">
        <f>IFERROR(
IF((L$6&gt;=(EOMONTH('Rent Roll | Residential'!$D18,('Rent Roll | Residential'!$E18*12)-1)+1)),0,
IF(L$6&gt;='Rent Roll | Residential'!$D18,'Rent Roll | Residential'!$C18*((1+'Rent Roll | Residential'!$F18)^DATEDIF('Rent Roll | Residential'!$D18,L$6,"Y")),0)),"-")</f>
        <v>-</v>
      </c>
      <c r="M64" s="322" t="str">
        <f>IFERROR(
IF((M$6&gt;=(EOMONTH('Rent Roll | Residential'!$D18,('Rent Roll | Residential'!$E18*12)-1)+1)),0,
IF(M$6&gt;='Rent Roll | Residential'!$D18,'Rent Roll | Residential'!$C18*((1+'Rent Roll | Residential'!$F18)^DATEDIF('Rent Roll | Residential'!$D18,M$6,"Y")),0)),"-")</f>
        <v>-</v>
      </c>
      <c r="N64" s="322" t="str">
        <f>IFERROR(
IF((N$6&gt;=(EOMONTH('Rent Roll | Residential'!$D18,('Rent Roll | Residential'!$E18*12)-1)+1)),0,
IF(N$6&gt;='Rent Roll | Residential'!$D18,'Rent Roll | Residential'!$C18*((1+'Rent Roll | Residential'!$F18)^DATEDIF('Rent Roll | Residential'!$D18,N$6,"Y")),0)),"-")</f>
        <v>-</v>
      </c>
      <c r="O64" s="322" t="str">
        <f>IFERROR(
IF((O$6&gt;=(EOMONTH('Rent Roll | Residential'!$D18,('Rent Roll | Residential'!$E18*12)-1)+1)),0,
IF(O$6&gt;='Rent Roll | Residential'!$D18,'Rent Roll | Residential'!$C18*((1+'Rent Roll | Residential'!$F18)^DATEDIF('Rent Roll | Residential'!$D18,O$6,"Y")),0)),"-")</f>
        <v>-</v>
      </c>
      <c r="P64" s="322" t="str">
        <f>IFERROR(
IF((P$6&gt;=(EOMONTH('Rent Roll | Residential'!$D18,('Rent Roll | Residential'!$E18*12)-1)+1)),0,
IF(P$6&gt;='Rent Roll | Residential'!$D18,'Rent Roll | Residential'!$C18*((1+'Rent Roll | Residential'!$F18)^DATEDIF('Rent Roll | Residential'!$D18,P$6,"Y")),0)),"-")</f>
        <v>-</v>
      </c>
      <c r="Q64" s="322" t="str">
        <f>IFERROR(
IF((Q$6&gt;=(EOMONTH('Rent Roll | Residential'!$D18,('Rent Roll | Residential'!$E18*12)-1)+1)),0,
IF(Q$6&gt;='Rent Roll | Residential'!$D18,'Rent Roll | Residential'!$C18*((1+'Rent Roll | Residential'!$F18)^DATEDIF('Rent Roll | Residential'!$D18,Q$6,"Y")),0)),"-")</f>
        <v>-</v>
      </c>
      <c r="R64" s="322" t="str">
        <f>IFERROR(
IF((R$6&gt;=(EOMONTH('Rent Roll | Residential'!$D18,('Rent Roll | Residential'!$E18*12)-1)+1)),0,
IF(R$6&gt;='Rent Roll | Residential'!$D18,'Rent Roll | Residential'!$C18*((1+'Rent Roll | Residential'!$F18)^DATEDIF('Rent Roll | Residential'!$D18,R$6,"Y")),0)),"-")</f>
        <v>-</v>
      </c>
      <c r="S64" s="322" t="str">
        <f>IFERROR(
IF((S$6&gt;=(EOMONTH('Rent Roll | Residential'!$D18,('Rent Roll | Residential'!$E18*12)-1)+1)),0,
IF(S$6&gt;='Rent Roll | Residential'!$D18,'Rent Roll | Residential'!$C18*((1+'Rent Roll | Residential'!$F18)^DATEDIF('Rent Roll | Residential'!$D18,S$6,"Y")),0)),"-")</f>
        <v>-</v>
      </c>
      <c r="T64" s="322" t="str">
        <f>IFERROR(
IF((T$6&gt;=(EOMONTH('Rent Roll | Residential'!$D18,('Rent Roll | Residential'!$E18*12)-1)+1)),0,
IF(T$6&gt;='Rent Roll | Residential'!$D18,'Rent Roll | Residential'!$C18*((1+'Rent Roll | Residential'!$F18)^DATEDIF('Rent Roll | Residential'!$D18,T$6,"Y")),0)),"-")</f>
        <v>-</v>
      </c>
      <c r="U64" s="322" t="str">
        <f>IFERROR(
IF((U$6&gt;=(EOMONTH('Rent Roll | Residential'!$D18,('Rent Roll | Residential'!$E18*12)-1)+1)),0,
IF(U$6&gt;='Rent Roll | Residential'!$D18,'Rent Roll | Residential'!$C18*((1+'Rent Roll | Residential'!$F18)^DATEDIF('Rent Roll | Residential'!$D18,U$6,"Y")),0)),"-")</f>
        <v>-</v>
      </c>
      <c r="V64" s="322" t="str">
        <f>IFERROR(
IF((V$6&gt;=(EOMONTH('Rent Roll | Residential'!$D18,('Rent Roll | Residential'!$E18*12)-1)+1)),0,
IF(V$6&gt;='Rent Roll | Residential'!$D18,'Rent Roll | Residential'!$C18*((1+'Rent Roll | Residential'!$F18)^DATEDIF('Rent Roll | Residential'!$D18,V$6,"Y")),0)),"-")</f>
        <v>-</v>
      </c>
      <c r="W64" s="322" t="str">
        <f>IFERROR(
IF((W$6&gt;=(EOMONTH('Rent Roll | Residential'!$D18,('Rent Roll | Residential'!$E18*12)-1)+1)),0,
IF(W$6&gt;='Rent Roll | Residential'!$D18,'Rent Roll | Residential'!$C18*((1+'Rent Roll | Residential'!$F18)^DATEDIF('Rent Roll | Residential'!$D18,W$6,"Y")),0)),"-")</f>
        <v>-</v>
      </c>
      <c r="X64" s="322" t="str">
        <f>IFERROR(
IF((X$6&gt;=(EOMONTH('Rent Roll | Residential'!$D18,('Rent Roll | Residential'!$E18*12)-1)+1)),0,
IF(X$6&gt;='Rent Roll | Residential'!$D18,'Rent Roll | Residential'!$C18*((1+'Rent Roll | Residential'!$F18)^DATEDIF('Rent Roll | Residential'!$D18,X$6,"Y")),0)),"-")</f>
        <v>-</v>
      </c>
      <c r="Y64" s="322" t="str">
        <f>IFERROR(
IF((Y$6&gt;=(EOMONTH('Rent Roll | Residential'!$D18,('Rent Roll | Residential'!$E18*12)-1)+1)),0,
IF(Y$6&gt;='Rent Roll | Residential'!$D18,'Rent Roll | Residential'!$C18*((1+'Rent Roll | Residential'!$F18)^DATEDIF('Rent Roll | Residential'!$D18,Y$6,"Y")),0)),"-")</f>
        <v>-</v>
      </c>
      <c r="Z64" s="322" t="str">
        <f>IFERROR(
IF((Z$6&gt;=(EOMONTH('Rent Roll | Residential'!$D18,('Rent Roll | Residential'!$E18*12)-1)+1)),0,
IF(Z$6&gt;='Rent Roll | Residential'!$D18,'Rent Roll | Residential'!$C18*((1+'Rent Roll | Residential'!$F18)^DATEDIF('Rent Roll | Residential'!$D18,Z$6,"Y")),0)),"-")</f>
        <v>-</v>
      </c>
      <c r="AA64" s="322" t="str">
        <f>IFERROR(
IF((AA$6&gt;=(EOMONTH('Rent Roll | Residential'!$D18,('Rent Roll | Residential'!$E18*12)-1)+1)),0,
IF(AA$6&gt;='Rent Roll | Residential'!$D18,'Rent Roll | Residential'!$C18*((1+'Rent Roll | Residential'!$F18)^DATEDIF('Rent Roll | Residential'!$D18,AA$6,"Y")),0)),"-")</f>
        <v>-</v>
      </c>
      <c r="AB64" s="322" t="str">
        <f>IFERROR(
IF((AB$6&gt;=(EOMONTH('Rent Roll | Residential'!$D18,('Rent Roll | Residential'!$E18*12)-1)+1)),0,
IF(AB$6&gt;='Rent Roll | Residential'!$D18,'Rent Roll | Residential'!$C18*((1+'Rent Roll | Residential'!$F18)^DATEDIF('Rent Roll | Residential'!$D18,AB$6,"Y")),0)),"-")</f>
        <v>-</v>
      </c>
      <c r="AC64" s="322" t="str">
        <f>IFERROR(
IF((AC$6&gt;=(EOMONTH('Rent Roll | Residential'!$D18,('Rent Roll | Residential'!$E18*12)-1)+1)),0,
IF(AC$6&gt;='Rent Roll | Residential'!$D18,'Rent Roll | Residential'!$C18*((1+'Rent Roll | Residential'!$F18)^DATEDIF('Rent Roll | Residential'!$D18,AC$6,"Y")),0)),"-")</f>
        <v>-</v>
      </c>
      <c r="AD64" s="322" t="str">
        <f>IFERROR(
IF((AD$6&gt;=(EOMONTH('Rent Roll | Residential'!$D18,('Rent Roll | Residential'!$E18*12)-1)+1)),0,
IF(AD$6&gt;='Rent Roll | Residential'!$D18,'Rent Roll | Residential'!$C18*((1+'Rent Roll | Residential'!$F18)^DATEDIF('Rent Roll | Residential'!$D18,AD$6,"Y")),0)),"-")</f>
        <v>-</v>
      </c>
      <c r="AE64" s="322" t="str">
        <f>IFERROR(
IF((AE$6&gt;=(EOMONTH('Rent Roll | Residential'!$D18,('Rent Roll | Residential'!$E18*12)-1)+1)),0,
IF(AE$6&gt;='Rent Roll | Residential'!$D18,'Rent Roll | Residential'!$C18*((1+'Rent Roll | Residential'!$F18)^DATEDIF('Rent Roll | Residential'!$D18,AE$6,"Y")),0)),"-")</f>
        <v>-</v>
      </c>
      <c r="AF64" s="322" t="str">
        <f>IFERROR(
IF((AF$6&gt;=(EOMONTH('Rent Roll | Residential'!$D18,('Rent Roll | Residential'!$E18*12)-1)+1)),0,
IF(AF$6&gt;='Rent Roll | Residential'!$D18,'Rent Roll | Residential'!$C18*((1+'Rent Roll | Residential'!$F18)^DATEDIF('Rent Roll | Residential'!$D18,AF$6,"Y")),0)),"-")</f>
        <v>-</v>
      </c>
      <c r="AG64" s="322" t="str">
        <f>IFERROR(
IF((AG$6&gt;=(EOMONTH('Rent Roll | Residential'!$D18,('Rent Roll | Residential'!$E18*12)-1)+1)),0,
IF(AG$6&gt;='Rent Roll | Residential'!$D18,'Rent Roll | Residential'!$C18*((1+'Rent Roll | Residential'!$F18)^DATEDIF('Rent Roll | Residential'!$D18,AG$6,"Y")),0)),"-")</f>
        <v>-</v>
      </c>
      <c r="AH64" s="322" t="str">
        <f>IFERROR(
IF((AH$6&gt;=(EOMONTH('Rent Roll | Residential'!$D18,('Rent Roll | Residential'!$E18*12)-1)+1)),0,
IF(AH$6&gt;='Rent Roll | Residential'!$D18,'Rent Roll | Residential'!$C18*((1+'Rent Roll | Residential'!$F18)^DATEDIF('Rent Roll | Residential'!$D18,AH$6,"Y")),0)),"-")</f>
        <v>-</v>
      </c>
      <c r="AI64" s="322" t="str">
        <f>IFERROR(
IF((AI$6&gt;=(EOMONTH('Rent Roll | Residential'!$D18,('Rent Roll | Residential'!$E18*12)-1)+1)),0,
IF(AI$6&gt;='Rent Roll | Residential'!$D18,'Rent Roll | Residential'!$C18*((1+'Rent Roll | Residential'!$F18)^DATEDIF('Rent Roll | Residential'!$D18,AI$6,"Y")),0)),"-")</f>
        <v>-</v>
      </c>
      <c r="AJ64" s="322" t="str">
        <f>IFERROR(
IF((AJ$6&gt;=(EOMONTH('Rent Roll | Residential'!$D18,('Rent Roll | Residential'!$E18*12)-1)+1)),0,
IF(AJ$6&gt;='Rent Roll | Residential'!$D18,'Rent Roll | Residential'!$C18*((1+'Rent Roll | Residential'!$F18)^DATEDIF('Rent Roll | Residential'!$D18,AJ$6,"Y")),0)),"-")</f>
        <v>-</v>
      </c>
      <c r="AK64" s="322" t="str">
        <f>IFERROR(
IF((AK$6&gt;=(EOMONTH('Rent Roll | Residential'!$D18,('Rent Roll | Residential'!$E18*12)-1)+1)),0,
IF(AK$6&gt;='Rent Roll | Residential'!$D18,'Rent Roll | Residential'!$C18*((1+'Rent Roll | Residential'!$F18)^DATEDIF('Rent Roll | Residential'!$D18,AK$6,"Y")),0)),"-")</f>
        <v>-</v>
      </c>
      <c r="AL64" s="322" t="str">
        <f>IFERROR(
IF((AL$6&gt;=(EOMONTH('Rent Roll | Residential'!$D18,('Rent Roll | Residential'!$E18*12)-1)+1)),0,
IF(AL$6&gt;='Rent Roll | Residential'!$D18,'Rent Roll | Residential'!$C18*((1+'Rent Roll | Residential'!$F18)^DATEDIF('Rent Roll | Residential'!$D18,AL$6,"Y")),0)),"-")</f>
        <v>-</v>
      </c>
      <c r="AM64" s="322" t="str">
        <f>IFERROR(
IF((AM$6&gt;=(EOMONTH('Rent Roll | Residential'!$D18,('Rent Roll | Residential'!$E18*12)-1)+1)),0,
IF(AM$6&gt;='Rent Roll | Residential'!$D18,'Rent Roll | Residential'!$C18*((1+'Rent Roll | Residential'!$F18)^DATEDIF('Rent Roll | Residential'!$D18,AM$6,"Y")),0)),"-")</f>
        <v>-</v>
      </c>
      <c r="AN64" s="322" t="str">
        <f>IFERROR(
IF((AN$6&gt;=(EOMONTH('Rent Roll | Residential'!$D18,('Rent Roll | Residential'!$E18*12)-1)+1)),0,
IF(AN$6&gt;='Rent Roll | Residential'!$D18,'Rent Roll | Residential'!$C18*((1+'Rent Roll | Residential'!$F18)^DATEDIF('Rent Roll | Residential'!$D18,AN$6,"Y")),0)),"-")</f>
        <v>-</v>
      </c>
      <c r="AO64" s="322" t="str">
        <f>IFERROR(
IF((AO$6&gt;=(EOMONTH('Rent Roll | Residential'!$D18,('Rent Roll | Residential'!$E18*12)-1)+1)),0,
IF(AO$6&gt;='Rent Roll | Residential'!$D18,'Rent Roll | Residential'!$C18*((1+'Rent Roll | Residential'!$F18)^DATEDIF('Rent Roll | Residential'!$D18,AO$6,"Y")),0)),"-")</f>
        <v>-</v>
      </c>
      <c r="AP64" s="322" t="str">
        <f>IFERROR(
IF((AP$6&gt;=(EOMONTH('Rent Roll | Residential'!$D18,('Rent Roll | Residential'!$E18*12)-1)+1)),0,
IF(AP$6&gt;='Rent Roll | Residential'!$D18,'Rent Roll | Residential'!$C18*((1+'Rent Roll | Residential'!$F18)^DATEDIF('Rent Roll | Residential'!$D18,AP$6,"Y")),0)),"-")</f>
        <v>-</v>
      </c>
      <c r="AQ64" s="322" t="str">
        <f>IFERROR(
IF((AQ$6&gt;=(EOMONTH('Rent Roll | Residential'!$D18,('Rent Roll | Residential'!$E18*12)-1)+1)),0,
IF(AQ$6&gt;='Rent Roll | Residential'!$D18,'Rent Roll | Residential'!$C18*((1+'Rent Roll | Residential'!$F18)^DATEDIF('Rent Roll | Residential'!$D18,AQ$6,"Y")),0)),"-")</f>
        <v>-</v>
      </c>
      <c r="AR64" s="322" t="str">
        <f>IFERROR(
IF((AR$6&gt;=(EOMONTH('Rent Roll | Residential'!$D18,('Rent Roll | Residential'!$E18*12)-1)+1)),0,
IF(AR$6&gt;='Rent Roll | Residential'!$D18,'Rent Roll | Residential'!$C18*((1+'Rent Roll | Residential'!$F18)^DATEDIF('Rent Roll | Residential'!$D18,AR$6,"Y")),0)),"-")</f>
        <v>-</v>
      </c>
      <c r="AS64" s="322" t="str">
        <f>IFERROR(
IF((AS$6&gt;=(EOMONTH('Rent Roll | Residential'!$D18,('Rent Roll | Residential'!$E18*12)-1)+1)),0,
IF(AS$6&gt;='Rent Roll | Residential'!$D18,'Rent Roll | Residential'!$C18*((1+'Rent Roll | Residential'!$F18)^DATEDIF('Rent Roll | Residential'!$D18,AS$6,"Y")),0)),"-")</f>
        <v>-</v>
      </c>
      <c r="AT64" s="322" t="str">
        <f>IFERROR(
IF((AT$6&gt;=(EOMONTH('Rent Roll | Residential'!$D18,('Rent Roll | Residential'!$E18*12)-1)+1)),0,
IF(AT$6&gt;='Rent Roll | Residential'!$D18,'Rent Roll | Residential'!$C18*((1+'Rent Roll | Residential'!$F18)^DATEDIF('Rent Roll | Residential'!$D18,AT$6,"Y")),0)),"-")</f>
        <v>-</v>
      </c>
      <c r="AU64" s="322" t="str">
        <f>IFERROR(
IF((AU$6&gt;=(EOMONTH('Rent Roll | Residential'!$D18,('Rent Roll | Residential'!$E18*12)-1)+1)),0,
IF(AU$6&gt;='Rent Roll | Residential'!$D18,'Rent Roll | Residential'!$C18*((1+'Rent Roll | Residential'!$F18)^DATEDIF('Rent Roll | Residential'!$D18,AU$6,"Y")),0)),"-")</f>
        <v>-</v>
      </c>
      <c r="AV64" s="322" t="str">
        <f>IFERROR(
IF((AV$6&gt;=(EOMONTH('Rent Roll | Residential'!$D18,('Rent Roll | Residential'!$E18*12)-1)+1)),0,
IF(AV$6&gt;='Rent Roll | Residential'!$D18,'Rent Roll | Residential'!$C18*((1+'Rent Roll | Residential'!$F18)^DATEDIF('Rent Roll | Residential'!$D18,AV$6,"Y")),0)),"-")</f>
        <v>-</v>
      </c>
      <c r="AW64" s="322" t="str">
        <f>IFERROR(
IF((AW$6&gt;=(EOMONTH('Rent Roll | Residential'!$D18,('Rent Roll | Residential'!$E18*12)-1)+1)),0,
IF(AW$6&gt;='Rent Roll | Residential'!$D18,'Rent Roll | Residential'!$C18*((1+'Rent Roll | Residential'!$F18)^DATEDIF('Rent Roll | Residential'!$D18,AW$6,"Y")),0)),"-")</f>
        <v>-</v>
      </c>
      <c r="AX64" s="322" t="str">
        <f>IFERROR(
IF((AX$6&gt;=(EOMONTH('Rent Roll | Residential'!$D18,('Rent Roll | Residential'!$E18*12)-1)+1)),0,
IF(AX$6&gt;='Rent Roll | Residential'!$D18,'Rent Roll | Residential'!$C18*((1+'Rent Roll | Residential'!$F18)^DATEDIF('Rent Roll | Residential'!$D18,AX$6,"Y")),0)),"-")</f>
        <v>-</v>
      </c>
      <c r="AY64" s="322" t="str">
        <f>IFERROR(
IF((AY$6&gt;=(EOMONTH('Rent Roll | Residential'!$D18,('Rent Roll | Residential'!$E18*12)-1)+1)),0,
IF(AY$6&gt;='Rent Roll | Residential'!$D18,'Rent Roll | Residential'!$C18*((1+'Rent Roll | Residential'!$F18)^DATEDIF('Rent Roll | Residential'!$D18,AY$6,"Y")),0)),"-")</f>
        <v>-</v>
      </c>
      <c r="AZ64" s="322" t="str">
        <f>IFERROR(
IF((AZ$6&gt;=(EOMONTH('Rent Roll | Residential'!$D18,('Rent Roll | Residential'!$E18*12)-1)+1)),0,
IF(AZ$6&gt;='Rent Roll | Residential'!$D18,'Rent Roll | Residential'!$C18*((1+'Rent Roll | Residential'!$F18)^DATEDIF('Rent Roll | Residential'!$D18,AZ$6,"Y")),0)),"-")</f>
        <v>-</v>
      </c>
      <c r="BA64" s="322" t="str">
        <f>IFERROR(
IF((BA$6&gt;=(EOMONTH('Rent Roll | Residential'!$D18,('Rent Roll | Residential'!$E18*12)-1)+1)),0,
IF(BA$6&gt;='Rent Roll | Residential'!$D18,'Rent Roll | Residential'!$C18*((1+'Rent Roll | Residential'!$F18)^DATEDIF('Rent Roll | Residential'!$D18,BA$6,"Y")),0)),"-")</f>
        <v>-</v>
      </c>
      <c r="BB64" s="322" t="str">
        <f>IFERROR(
IF((BB$6&gt;=(EOMONTH('Rent Roll | Residential'!$D18,('Rent Roll | Residential'!$E18*12)-1)+1)),0,
IF(BB$6&gt;='Rent Roll | Residential'!$D18,'Rent Roll | Residential'!$C18*((1+'Rent Roll | Residential'!$F18)^DATEDIF('Rent Roll | Residential'!$D18,BB$6,"Y")),0)),"-")</f>
        <v>-</v>
      </c>
      <c r="BC64" s="322" t="str">
        <f>IFERROR(
IF((BC$6&gt;=(EOMONTH('Rent Roll | Residential'!$D18,('Rent Roll | Residential'!$E18*12)-1)+1)),0,
IF(BC$6&gt;='Rent Roll | Residential'!$D18,'Rent Roll | Residential'!$C18*((1+'Rent Roll | Residential'!$F18)^DATEDIF('Rent Roll | Residential'!$D18,BC$6,"Y")),0)),"-")</f>
        <v>-</v>
      </c>
      <c r="BD64" s="322" t="str">
        <f>IFERROR(
IF((BD$6&gt;=(EOMONTH('Rent Roll | Residential'!$D18,('Rent Roll | Residential'!$E18*12)-1)+1)),0,
IF(BD$6&gt;='Rent Roll | Residential'!$D18,'Rent Roll | Residential'!$C18*((1+'Rent Roll | Residential'!$F18)^DATEDIF('Rent Roll | Residential'!$D18,BD$6,"Y")),0)),"-")</f>
        <v>-</v>
      </c>
      <c r="BE64" s="322" t="str">
        <f>IFERROR(
IF((BE$6&gt;=(EOMONTH('Rent Roll | Residential'!$D18,('Rent Roll | Residential'!$E18*12)-1)+1)),0,
IF(BE$6&gt;='Rent Roll | Residential'!$D18,'Rent Roll | Residential'!$C18*((1+'Rent Roll | Residential'!$F18)^DATEDIF('Rent Roll | Residential'!$D18,BE$6,"Y")),0)),"-")</f>
        <v>-</v>
      </c>
      <c r="BF64" s="322" t="str">
        <f>IFERROR(
IF((BF$6&gt;=(EOMONTH('Rent Roll | Residential'!$D18,('Rent Roll | Residential'!$E18*12)-1)+1)),0,
IF(BF$6&gt;='Rent Roll | Residential'!$D18,'Rent Roll | Residential'!$C18*((1+'Rent Roll | Residential'!$F18)^DATEDIF('Rent Roll | Residential'!$D18,BF$6,"Y")),0)),"-")</f>
        <v>-</v>
      </c>
      <c r="BG64" s="322" t="str">
        <f>IFERROR(
IF((BG$6&gt;=(EOMONTH('Rent Roll | Residential'!$D18,('Rent Roll | Residential'!$E18*12)-1)+1)),0,
IF(BG$6&gt;='Rent Roll | Residential'!$D18,'Rent Roll | Residential'!$C18*((1+'Rent Roll | Residential'!$F18)^DATEDIF('Rent Roll | Residential'!$D18,BG$6,"Y")),0)),"-")</f>
        <v>-</v>
      </c>
      <c r="BH64" s="322" t="str">
        <f>IFERROR(
IF((BH$6&gt;=(EOMONTH('Rent Roll | Residential'!$D18,('Rent Roll | Residential'!$E18*12)-1)+1)),0,
IF(BH$6&gt;='Rent Roll | Residential'!$D18,'Rent Roll | Residential'!$C18*((1+'Rent Roll | Residential'!$F18)^DATEDIF('Rent Roll | Residential'!$D18,BH$6,"Y")),0)),"-")</f>
        <v>-</v>
      </c>
      <c r="BI64" s="322" t="str">
        <f>IFERROR(
IF((BI$6&gt;=(EOMONTH('Rent Roll | Residential'!$D18,('Rent Roll | Residential'!$E18*12)-1)+1)),0,
IF(BI$6&gt;='Rent Roll | Residential'!$D18,'Rent Roll | Residential'!$C18*((1+'Rent Roll | Residential'!$F18)^DATEDIF('Rent Roll | Residential'!$D18,BI$6,"Y")),0)),"-")</f>
        <v>-</v>
      </c>
      <c r="BJ64" s="322" t="str">
        <f>IFERROR(
IF((BJ$6&gt;=(EOMONTH('Rent Roll | Residential'!$D18,('Rent Roll | Residential'!$E18*12)-1)+1)),0,
IF(BJ$6&gt;='Rent Roll | Residential'!$D18,'Rent Roll | Residential'!$C18*((1+'Rent Roll | Residential'!$F18)^DATEDIF('Rent Roll | Residential'!$D18,BJ$6,"Y")),0)),"-")</f>
        <v>-</v>
      </c>
      <c r="BK64" s="322" t="str">
        <f>IFERROR(
IF((BK$6&gt;=(EOMONTH('Rent Roll | Residential'!$D18,('Rent Roll | Residential'!$E18*12)-1)+1)),0,
IF(BK$6&gt;='Rent Roll | Residential'!$D18,'Rent Roll | Residential'!$C18*((1+'Rent Roll | Residential'!$F18)^DATEDIF('Rent Roll | Residential'!$D18,BK$6,"Y")),0)),"-")</f>
        <v>-</v>
      </c>
      <c r="BL64" s="322" t="str">
        <f>IFERROR(
IF((BL$6&gt;=(EOMONTH('Rent Roll | Residential'!$D18,('Rent Roll | Residential'!$E18*12)-1)+1)),0,
IF(BL$6&gt;='Rent Roll | Residential'!$D18,'Rent Roll | Residential'!$C18*((1+'Rent Roll | Residential'!$F18)^DATEDIF('Rent Roll | Residential'!$D18,BL$6,"Y")),0)),"-")</f>
        <v>-</v>
      </c>
      <c r="BM64" s="322" t="str">
        <f>IFERROR(
IF((BM$6&gt;=(EOMONTH('Rent Roll | Residential'!$D18,('Rent Roll | Residential'!$E18*12)-1)+1)),0,
IF(BM$6&gt;='Rent Roll | Residential'!$D18,'Rent Roll | Residential'!$C18*((1+'Rent Roll | Residential'!$F18)^DATEDIF('Rent Roll | Residential'!$D18,BM$6,"Y")),0)),"-")</f>
        <v>-</v>
      </c>
      <c r="BN64" s="322" t="str">
        <f>IFERROR(
IF((BN$6&gt;=(EOMONTH('Rent Roll | Residential'!$D18,('Rent Roll | Residential'!$E18*12)-1)+1)),0,
IF(BN$6&gt;='Rent Roll | Residential'!$D18,'Rent Roll | Residential'!$C18*((1+'Rent Roll | Residential'!$F18)^DATEDIF('Rent Roll | Residential'!$D18,BN$6,"Y")),0)),"-")</f>
        <v>-</v>
      </c>
      <c r="BO64" s="322" t="str">
        <f>IFERROR(
IF((BO$6&gt;=(EOMONTH('Rent Roll | Residential'!$D18,('Rent Roll | Residential'!$E18*12)-1)+1)),0,
IF(BO$6&gt;='Rent Roll | Residential'!$D18,'Rent Roll | Residential'!$C18*((1+'Rent Roll | Residential'!$F18)^DATEDIF('Rent Roll | Residential'!$D18,BO$6,"Y")),0)),"-")</f>
        <v>-</v>
      </c>
      <c r="BP64" s="322" t="str">
        <f>IFERROR(
IF((BP$6&gt;=(EOMONTH('Rent Roll | Residential'!$D18,('Rent Roll | Residential'!$E18*12)-1)+1)),0,
IF(BP$6&gt;='Rent Roll | Residential'!$D18,'Rent Roll | Residential'!$C18*((1+'Rent Roll | Residential'!$F18)^DATEDIF('Rent Roll | Residential'!$D18,BP$6,"Y")),0)),"-")</f>
        <v>-</v>
      </c>
      <c r="BQ64" s="322" t="str">
        <f>IFERROR(
IF((BQ$6&gt;=(EOMONTH('Rent Roll | Residential'!$D18,('Rent Roll | Residential'!$E18*12)-1)+1)),0,
IF(BQ$6&gt;='Rent Roll | Residential'!$D18,'Rent Roll | Residential'!$C18*((1+'Rent Roll | Residential'!$F18)^DATEDIF('Rent Roll | Residential'!$D18,BQ$6,"Y")),0)),"-")</f>
        <v>-</v>
      </c>
      <c r="BR64" s="322" t="str">
        <f>IFERROR(
IF((BR$6&gt;=(EOMONTH('Rent Roll | Residential'!$D18,('Rent Roll | Residential'!$E18*12)-1)+1)),0,
IF(BR$6&gt;='Rent Roll | Residential'!$D18,'Rent Roll | Residential'!$C18*((1+'Rent Roll | Residential'!$F18)^DATEDIF('Rent Roll | Residential'!$D18,BR$6,"Y")),0)),"-")</f>
        <v>-</v>
      </c>
      <c r="BS64" s="322" t="str">
        <f>IFERROR(
IF((BS$6&gt;=(EOMONTH('Rent Roll | Residential'!$D18,('Rent Roll | Residential'!$E18*12)-1)+1)),0,
IF(BS$6&gt;='Rent Roll | Residential'!$D18,'Rent Roll | Residential'!$C18*((1+'Rent Roll | Residential'!$F18)^DATEDIF('Rent Roll | Residential'!$D18,BS$6,"Y")),0)),"-")</f>
        <v>-</v>
      </c>
      <c r="BT64" s="322" t="str">
        <f>IFERROR(
IF((BT$6&gt;=(EOMONTH('Rent Roll | Residential'!$D18,('Rent Roll | Residential'!$E18*12)-1)+1)),0,
IF(BT$6&gt;='Rent Roll | Residential'!$D18,'Rent Roll | Residential'!$C18*((1+'Rent Roll | Residential'!$F18)^DATEDIF('Rent Roll | Residential'!$D18,BT$6,"Y")),0)),"-")</f>
        <v>-</v>
      </c>
      <c r="BU64" s="322" t="str">
        <f>IFERROR(
IF((BU$6&gt;=(EOMONTH('Rent Roll | Residential'!$D18,('Rent Roll | Residential'!$E18*12)-1)+1)),0,
IF(BU$6&gt;='Rent Roll | Residential'!$D18,'Rent Roll | Residential'!$C18*((1+'Rent Roll | Residential'!$F18)^DATEDIF('Rent Roll | Residential'!$D18,BU$6,"Y")),0)),"-")</f>
        <v>-</v>
      </c>
      <c r="BV64" s="322" t="str">
        <f>IFERROR(
IF((BV$6&gt;=(EOMONTH('Rent Roll | Residential'!$D18,('Rent Roll | Residential'!$E18*12)-1)+1)),0,
IF(BV$6&gt;='Rent Roll | Residential'!$D18,'Rent Roll | Residential'!$C18*((1+'Rent Roll | Residential'!$F18)^DATEDIF('Rent Roll | Residential'!$D18,BV$6,"Y")),0)),"-")</f>
        <v>-</v>
      </c>
      <c r="BW64" s="322" t="str">
        <f>IFERROR(
IF((BW$6&gt;=(EOMONTH('Rent Roll | Residential'!$D18,('Rent Roll | Residential'!$E18*12)-1)+1)),0,
IF(BW$6&gt;='Rent Roll | Residential'!$D18,'Rent Roll | Residential'!$C18*((1+'Rent Roll | Residential'!$F18)^DATEDIF('Rent Roll | Residential'!$D18,BW$6,"Y")),0)),"-")</f>
        <v>-</v>
      </c>
      <c r="BX64" s="322" t="str">
        <f>IFERROR(
IF((BX$6&gt;=(EOMONTH('Rent Roll | Residential'!$D18,('Rent Roll | Residential'!$E18*12)-1)+1)),0,
IF(BX$6&gt;='Rent Roll | Residential'!$D18,'Rent Roll | Residential'!$C18*((1+'Rent Roll | Residential'!$F18)^DATEDIF('Rent Roll | Residential'!$D18,BX$6,"Y")),0)),"-")</f>
        <v>-</v>
      </c>
      <c r="BY64" s="322" t="str">
        <f>IFERROR(
IF((BY$6&gt;=(EOMONTH('Rent Roll | Residential'!$D18,('Rent Roll | Residential'!$E18*12)-1)+1)),0,
IF(BY$6&gt;='Rent Roll | Residential'!$D18,'Rent Roll | Residential'!$C18*((1+'Rent Roll | Residential'!$F18)^DATEDIF('Rent Roll | Residential'!$D18,BY$6,"Y")),0)),"-")</f>
        <v>-</v>
      </c>
      <c r="BZ64" s="322" t="str">
        <f>IFERROR(
IF((BZ$6&gt;=(EOMONTH('Rent Roll | Residential'!$D18,('Rent Roll | Residential'!$E18*12)-1)+1)),0,
IF(BZ$6&gt;='Rent Roll | Residential'!$D18,'Rent Roll | Residential'!$C18*((1+'Rent Roll | Residential'!$F18)^DATEDIF('Rent Roll | Residential'!$D18,BZ$6,"Y")),0)),"-")</f>
        <v>-</v>
      </c>
      <c r="CA64" s="322" t="str">
        <f>IFERROR(
IF((CA$6&gt;=(EOMONTH('Rent Roll | Residential'!$D18,('Rent Roll | Residential'!$E18*12)-1)+1)),0,
IF(CA$6&gt;='Rent Roll | Residential'!$D18,'Rent Roll | Residential'!$C18*((1+'Rent Roll | Residential'!$F18)^DATEDIF('Rent Roll | Residential'!$D18,CA$6,"Y")),0)),"-")</f>
        <v>-</v>
      </c>
      <c r="CB64" s="322" t="str">
        <f>IFERROR(
IF((CB$6&gt;=(EOMONTH('Rent Roll | Residential'!$D18,('Rent Roll | Residential'!$E18*12)-1)+1)),0,
IF(CB$6&gt;='Rent Roll | Residential'!$D18,'Rent Roll | Residential'!$C18*((1+'Rent Roll | Residential'!$F18)^DATEDIF('Rent Roll | Residential'!$D18,CB$6,"Y")),0)),"-")</f>
        <v>-</v>
      </c>
      <c r="CC64" s="322" t="str">
        <f>IFERROR(
IF((CC$6&gt;=(EOMONTH('Rent Roll | Residential'!$D18,('Rent Roll | Residential'!$E18*12)-1)+1)),0,
IF(CC$6&gt;='Rent Roll | Residential'!$D18,'Rent Roll | Residential'!$C18*((1+'Rent Roll | Residential'!$F18)^DATEDIF('Rent Roll | Residential'!$D18,CC$6,"Y")),0)),"-")</f>
        <v>-</v>
      </c>
      <c r="CD64" s="322" t="str">
        <f>IFERROR(
IF((CD$6&gt;=(EOMONTH('Rent Roll | Residential'!$D18,('Rent Roll | Residential'!$E18*12)-1)+1)),0,
IF(CD$6&gt;='Rent Roll | Residential'!$D18,'Rent Roll | Residential'!$C18*((1+'Rent Roll | Residential'!$F18)^DATEDIF('Rent Roll | Residential'!$D18,CD$6,"Y")),0)),"-")</f>
        <v>-</v>
      </c>
      <c r="CE64" s="322" t="str">
        <f>IFERROR(
IF((CE$6&gt;=(EOMONTH('Rent Roll | Residential'!$D18,('Rent Roll | Residential'!$E18*12)-1)+1)),0,
IF(CE$6&gt;='Rent Roll | Residential'!$D18,'Rent Roll | Residential'!$C18*((1+'Rent Roll | Residential'!$F18)^DATEDIF('Rent Roll | Residential'!$D18,CE$6,"Y")),0)),"-")</f>
        <v>-</v>
      </c>
      <c r="CF64" s="322" t="str">
        <f>IFERROR(
IF((CF$6&gt;=(EOMONTH('Rent Roll | Residential'!$D18,('Rent Roll | Residential'!$E18*12)-1)+1)),0,
IF(CF$6&gt;='Rent Roll | Residential'!$D18,'Rent Roll | Residential'!$C18*((1+'Rent Roll | Residential'!$F18)^DATEDIF('Rent Roll | Residential'!$D18,CF$6,"Y")),0)),"-")</f>
        <v>-</v>
      </c>
      <c r="CG64" s="322" t="str">
        <f>IFERROR(
IF((CG$6&gt;=(EOMONTH('Rent Roll | Residential'!$D18,('Rent Roll | Residential'!$E18*12)-1)+1)),0,
IF(CG$6&gt;='Rent Roll | Residential'!$D18,'Rent Roll | Residential'!$C18*((1+'Rent Roll | Residential'!$F18)^DATEDIF('Rent Roll | Residential'!$D18,CG$6,"Y")),0)),"-")</f>
        <v>-</v>
      </c>
      <c r="CH64" s="322" t="str">
        <f>IFERROR(
IF((CH$6&gt;=(EOMONTH('Rent Roll | Residential'!$D18,('Rent Roll | Residential'!$E18*12)-1)+1)),0,
IF(CH$6&gt;='Rent Roll | Residential'!$D18,'Rent Roll | Residential'!$C18*((1+'Rent Roll | Residential'!$F18)^DATEDIF('Rent Roll | Residential'!$D18,CH$6,"Y")),0)),"-")</f>
        <v>-</v>
      </c>
      <c r="CI64" s="322" t="str">
        <f>IFERROR(
IF((CI$6&gt;=(EOMONTH('Rent Roll | Residential'!$D18,('Rent Roll | Residential'!$E18*12)-1)+1)),0,
IF(CI$6&gt;='Rent Roll | Residential'!$D18,'Rent Roll | Residential'!$C18*((1+'Rent Roll | Residential'!$F18)^DATEDIF('Rent Roll | Residential'!$D18,CI$6,"Y")),0)),"-")</f>
        <v>-</v>
      </c>
      <c r="CJ64" s="322" t="str">
        <f>IFERROR(
IF((CJ$6&gt;=(EOMONTH('Rent Roll | Residential'!$D18,('Rent Roll | Residential'!$E18*12)-1)+1)),0,
IF(CJ$6&gt;='Rent Roll | Residential'!$D18,'Rent Roll | Residential'!$C18*((1+'Rent Roll | Residential'!$F18)^DATEDIF('Rent Roll | Residential'!$D18,CJ$6,"Y")),0)),"-")</f>
        <v>-</v>
      </c>
      <c r="CK64" s="322" t="str">
        <f>IFERROR(
IF((CK$6&gt;=(EOMONTH('Rent Roll | Residential'!$D18,('Rent Roll | Residential'!$E18*12)-1)+1)),0,
IF(CK$6&gt;='Rent Roll | Residential'!$D18,'Rent Roll | Residential'!$C18*((1+'Rent Roll | Residential'!$F18)^DATEDIF('Rent Roll | Residential'!$D18,CK$6,"Y")),0)),"-")</f>
        <v>-</v>
      </c>
      <c r="CL64" s="322" t="str">
        <f>IFERROR(
IF((CL$6&gt;=(EOMONTH('Rent Roll | Residential'!$D18,('Rent Roll | Residential'!$E18*12)-1)+1)),0,
IF(CL$6&gt;='Rent Roll | Residential'!$D18,'Rent Roll | Residential'!$C18*((1+'Rent Roll | Residential'!$F18)^DATEDIF('Rent Roll | Residential'!$D18,CL$6,"Y")),0)),"-")</f>
        <v>-</v>
      </c>
      <c r="CM64" s="322" t="str">
        <f>IFERROR(
IF((CM$6&gt;=(EOMONTH('Rent Roll | Residential'!$D18,('Rent Roll | Residential'!$E18*12)-1)+1)),0,
IF(CM$6&gt;='Rent Roll | Residential'!$D18,'Rent Roll | Residential'!$C18*((1+'Rent Roll | Residential'!$F18)^DATEDIF('Rent Roll | Residential'!$D18,CM$6,"Y")),0)),"-")</f>
        <v>-</v>
      </c>
      <c r="CN64" s="322" t="str">
        <f>IFERROR(
IF((CN$6&gt;=(EOMONTH('Rent Roll | Residential'!$D18,('Rent Roll | Residential'!$E18*12)-1)+1)),0,
IF(CN$6&gt;='Rent Roll | Residential'!$D18,'Rent Roll | Residential'!$C18*((1+'Rent Roll | Residential'!$F18)^DATEDIF('Rent Roll | Residential'!$D18,CN$6,"Y")),0)),"-")</f>
        <v>-</v>
      </c>
      <c r="CO64" s="322" t="str">
        <f>IFERROR(
IF((CO$6&gt;=(EOMONTH('Rent Roll | Residential'!$D18,('Rent Roll | Residential'!$E18*12)-1)+1)),0,
IF(CO$6&gt;='Rent Roll | Residential'!$D18,'Rent Roll | Residential'!$C18*((1+'Rent Roll | Residential'!$F18)^DATEDIF('Rent Roll | Residential'!$D18,CO$6,"Y")),0)),"-")</f>
        <v>-</v>
      </c>
      <c r="CP64" s="322" t="str">
        <f>IFERROR(
IF((CP$6&gt;=(EOMONTH('Rent Roll | Residential'!$D18,('Rent Roll | Residential'!$E18*12)-1)+1)),0,
IF(CP$6&gt;='Rent Roll | Residential'!$D18,'Rent Roll | Residential'!$C18*((1+'Rent Roll | Residential'!$F18)^DATEDIF('Rent Roll | Residential'!$D18,CP$6,"Y")),0)),"-")</f>
        <v>-</v>
      </c>
      <c r="CQ64" s="322" t="str">
        <f>IFERROR(
IF((CQ$6&gt;=(EOMONTH('Rent Roll | Residential'!$D18,('Rent Roll | Residential'!$E18*12)-1)+1)),0,
IF(CQ$6&gt;='Rent Roll | Residential'!$D18,'Rent Roll | Residential'!$C18*((1+'Rent Roll | Residential'!$F18)^DATEDIF('Rent Roll | Residential'!$D18,CQ$6,"Y")),0)),"-")</f>
        <v>-</v>
      </c>
      <c r="CR64" s="322" t="str">
        <f>IFERROR(
IF((CR$6&gt;=(EOMONTH('Rent Roll | Residential'!$D18,('Rent Roll | Residential'!$E18*12)-1)+1)),0,
IF(CR$6&gt;='Rent Roll | Residential'!$D18,'Rent Roll | Residential'!$C18*((1+'Rent Roll | Residential'!$F18)^DATEDIF('Rent Roll | Residential'!$D18,CR$6,"Y")),0)),"-")</f>
        <v>-</v>
      </c>
      <c r="CS64" s="322" t="str">
        <f>IFERROR(
IF((CS$6&gt;=(EOMONTH('Rent Roll | Residential'!$D18,('Rent Roll | Residential'!$E18*12)-1)+1)),0,
IF(CS$6&gt;='Rent Roll | Residential'!$D18,'Rent Roll | Residential'!$C18*((1+'Rent Roll | Residential'!$F18)^DATEDIF('Rent Roll | Residential'!$D18,CS$6,"Y")),0)),"-")</f>
        <v>-</v>
      </c>
      <c r="CT64" s="322" t="str">
        <f>IFERROR(
IF((CT$6&gt;=(EOMONTH('Rent Roll | Residential'!$D18,('Rent Roll | Residential'!$E18*12)-1)+1)),0,
IF(CT$6&gt;='Rent Roll | Residential'!$D18,'Rent Roll | Residential'!$C18*((1+'Rent Roll | Residential'!$F18)^DATEDIF('Rent Roll | Residential'!$D18,CT$6,"Y")),0)),"-")</f>
        <v>-</v>
      </c>
      <c r="CU64" s="322" t="str">
        <f>IFERROR(
IF((CU$6&gt;=(EOMONTH('Rent Roll | Residential'!$D18,('Rent Roll | Residential'!$E18*12)-1)+1)),0,
IF(CU$6&gt;='Rent Roll | Residential'!$D18,'Rent Roll | Residential'!$C18*((1+'Rent Roll | Residential'!$F18)^DATEDIF('Rent Roll | Residential'!$D18,CU$6,"Y")),0)),"-")</f>
        <v>-</v>
      </c>
      <c r="CV64" s="322" t="str">
        <f>IFERROR(
IF((CV$6&gt;=(EOMONTH('Rent Roll | Residential'!$D18,('Rent Roll | Residential'!$E18*12)-1)+1)),0,
IF(CV$6&gt;='Rent Roll | Residential'!$D18,'Rent Roll | Residential'!$C18*((1+'Rent Roll | Residential'!$F18)^DATEDIF('Rent Roll | Residential'!$D18,CV$6,"Y")),0)),"-")</f>
        <v>-</v>
      </c>
      <c r="CW64" s="322" t="str">
        <f>IFERROR(
IF((CW$6&gt;=(EOMONTH('Rent Roll | Residential'!$D18,('Rent Roll | Residential'!$E18*12)-1)+1)),0,
IF(CW$6&gt;='Rent Roll | Residential'!$D18,'Rent Roll | Residential'!$C18*((1+'Rent Roll | Residential'!$F18)^DATEDIF('Rent Roll | Residential'!$D18,CW$6,"Y")),0)),"-")</f>
        <v>-</v>
      </c>
      <c r="CX64" s="322" t="str">
        <f>IFERROR(
IF((CX$6&gt;=(EOMONTH('Rent Roll | Residential'!$D18,('Rent Roll | Residential'!$E18*12)-1)+1)),0,
IF(CX$6&gt;='Rent Roll | Residential'!$D18,'Rent Roll | Residential'!$C18*((1+'Rent Roll | Residential'!$F18)^DATEDIF('Rent Roll | Residential'!$D18,CX$6,"Y")),0)),"-")</f>
        <v>-</v>
      </c>
      <c r="CY64" s="322" t="str">
        <f>IFERROR(
IF((CY$6&gt;=(EOMONTH('Rent Roll | Residential'!$D18,('Rent Roll | Residential'!$E18*12)-1)+1)),0,
IF(CY$6&gt;='Rent Roll | Residential'!$D18,'Rent Roll | Residential'!$C18*((1+'Rent Roll | Residential'!$F18)^DATEDIF('Rent Roll | Residential'!$D18,CY$6,"Y")),0)),"-")</f>
        <v>-</v>
      </c>
      <c r="CZ64" s="322" t="str">
        <f>IFERROR(
IF((CZ$6&gt;=(EOMONTH('Rent Roll | Residential'!$D18,('Rent Roll | Residential'!$E18*12)-1)+1)),0,
IF(CZ$6&gt;='Rent Roll | Residential'!$D18,'Rent Roll | Residential'!$C18*((1+'Rent Roll | Residential'!$F18)^DATEDIF('Rent Roll | Residential'!$D18,CZ$6,"Y")),0)),"-")</f>
        <v>-</v>
      </c>
      <c r="DA64" s="322" t="str">
        <f>IFERROR(
IF((DA$6&gt;=(EOMONTH('Rent Roll | Residential'!$D18,('Rent Roll | Residential'!$E18*12)-1)+1)),0,
IF(DA$6&gt;='Rent Roll | Residential'!$D18,'Rent Roll | Residential'!$C18*((1+'Rent Roll | Residential'!$F18)^DATEDIF('Rent Roll | Residential'!$D18,DA$6,"Y")),0)),"-")</f>
        <v>-</v>
      </c>
      <c r="DB64" s="322" t="str">
        <f>IFERROR(
IF((DB$6&gt;=(EOMONTH('Rent Roll | Residential'!$D18,('Rent Roll | Residential'!$E18*12)-1)+1)),0,
IF(DB$6&gt;='Rent Roll | Residential'!$D18,'Rent Roll | Residential'!$C18*((1+'Rent Roll | Residential'!$F18)^DATEDIF('Rent Roll | Residential'!$D18,DB$6,"Y")),0)),"-")</f>
        <v>-</v>
      </c>
      <c r="DC64" s="322" t="str">
        <f>IFERROR(
IF((DC$6&gt;=(EOMONTH('Rent Roll | Residential'!$D18,('Rent Roll | Residential'!$E18*12)-1)+1)),0,
IF(DC$6&gt;='Rent Roll | Residential'!$D18,'Rent Roll | Residential'!$C18*((1+'Rent Roll | Residential'!$F18)^DATEDIF('Rent Roll | Residential'!$D18,DC$6,"Y")),0)),"-")</f>
        <v>-</v>
      </c>
      <c r="DD64" s="322" t="str">
        <f>IFERROR(
IF((DD$6&gt;=(EOMONTH('Rent Roll | Residential'!$D18,('Rent Roll | Residential'!$E18*12)-1)+1)),0,
IF(DD$6&gt;='Rent Roll | Residential'!$D18,'Rent Roll | Residential'!$C18*((1+'Rent Roll | Residential'!$F18)^DATEDIF('Rent Roll | Residential'!$D18,DD$6,"Y")),0)),"-")</f>
        <v>-</v>
      </c>
      <c r="DE64" s="322" t="str">
        <f>IFERROR(
IF((DE$6&gt;=(EOMONTH('Rent Roll | Residential'!$D18,('Rent Roll | Residential'!$E18*12)-1)+1)),0,
IF(DE$6&gt;='Rent Roll | Residential'!$D18,'Rent Roll | Residential'!$C18*((1+'Rent Roll | Residential'!$F18)^DATEDIF('Rent Roll | Residential'!$D18,DE$6,"Y")),0)),"-")</f>
        <v>-</v>
      </c>
      <c r="DF64" s="322" t="str">
        <f>IFERROR(
IF((DF$6&gt;=(EOMONTH('Rent Roll | Residential'!$D18,('Rent Roll | Residential'!$E18*12)-1)+1)),0,
IF(DF$6&gt;='Rent Roll | Residential'!$D18,'Rent Roll | Residential'!$C18*((1+'Rent Roll | Residential'!$F18)^DATEDIF('Rent Roll | Residential'!$D18,DF$6,"Y")),0)),"-")</f>
        <v>-</v>
      </c>
      <c r="DG64" s="322" t="str">
        <f>IFERROR(
IF((DG$6&gt;=(EOMONTH('Rent Roll | Residential'!$D18,('Rent Roll | Residential'!$E18*12)-1)+1)),0,
IF(DG$6&gt;='Rent Roll | Residential'!$D18,'Rent Roll | Residential'!$C18*((1+'Rent Roll | Residential'!$F18)^DATEDIF('Rent Roll | Residential'!$D18,DG$6,"Y")),0)),"-")</f>
        <v>-</v>
      </c>
      <c r="DH64" s="322" t="str">
        <f>IFERROR(
IF((DH$6&gt;=(EOMONTH('Rent Roll | Residential'!$D18,('Rent Roll | Residential'!$E18*12)-1)+1)),0,
IF(DH$6&gt;='Rent Roll | Residential'!$D18,'Rent Roll | Residential'!$C18*((1+'Rent Roll | Residential'!$F18)^DATEDIF('Rent Roll | Residential'!$D18,DH$6,"Y")),0)),"-")</f>
        <v>-</v>
      </c>
      <c r="DI64" s="322" t="str">
        <f>IFERROR(
IF((DI$6&gt;=(EOMONTH('Rent Roll | Residential'!$D18,('Rent Roll | Residential'!$E18*12)-1)+1)),0,
IF(DI$6&gt;='Rent Roll | Residential'!$D18,'Rent Roll | Residential'!$C18*((1+'Rent Roll | Residential'!$F18)^DATEDIF('Rent Roll | Residential'!$D18,DI$6,"Y")),0)),"-")</f>
        <v>-</v>
      </c>
      <c r="DJ64" s="322" t="str">
        <f>IFERROR(
IF((DJ$6&gt;=(EOMONTH('Rent Roll | Residential'!$D18,('Rent Roll | Residential'!$E18*12)-1)+1)),0,
IF(DJ$6&gt;='Rent Roll | Residential'!$D18,'Rent Roll | Residential'!$C18*((1+'Rent Roll | Residential'!$F18)^DATEDIF('Rent Roll | Residential'!$D18,DJ$6,"Y")),0)),"-")</f>
        <v>-</v>
      </c>
      <c r="DK64" s="322" t="str">
        <f>IFERROR(
IF((DK$6&gt;=(EOMONTH('Rent Roll | Residential'!$D18,('Rent Roll | Residential'!$E18*12)-1)+1)),0,
IF(DK$6&gt;='Rent Roll | Residential'!$D18,'Rent Roll | Residential'!$C18*((1+'Rent Roll | Residential'!$F18)^DATEDIF('Rent Roll | Residential'!$D18,DK$6,"Y")),0)),"-")</f>
        <v>-</v>
      </c>
      <c r="DL64" s="322" t="str">
        <f>IFERROR(
IF((DL$6&gt;=(EOMONTH('Rent Roll | Residential'!$D18,('Rent Roll | Residential'!$E18*12)-1)+1)),0,
IF(DL$6&gt;='Rent Roll | Residential'!$D18,'Rent Roll | Residential'!$C18*((1+'Rent Roll | Residential'!$F18)^DATEDIF('Rent Roll | Residential'!$D18,DL$6,"Y")),0)),"-")</f>
        <v>-</v>
      </c>
      <c r="DM64" s="322" t="str">
        <f>IFERROR(
IF((DM$6&gt;=(EOMONTH('Rent Roll | Residential'!$D18,('Rent Roll | Residential'!$E18*12)-1)+1)),0,
IF(DM$6&gt;='Rent Roll | Residential'!$D18,'Rent Roll | Residential'!$C18*((1+'Rent Roll | Residential'!$F18)^DATEDIF('Rent Roll | Residential'!$D18,DM$6,"Y")),0)),"-")</f>
        <v>-</v>
      </c>
      <c r="DN64" s="322" t="str">
        <f>IFERROR(
IF((DN$6&gt;=(EOMONTH('Rent Roll | Residential'!$D18,('Rent Roll | Residential'!$E18*12)-1)+1)),0,
IF(DN$6&gt;='Rent Roll | Residential'!$D18,'Rent Roll | Residential'!$C18*((1+'Rent Roll | Residential'!$F18)^DATEDIF('Rent Roll | Residential'!$D18,DN$6,"Y")),0)),"-")</f>
        <v>-</v>
      </c>
      <c r="DO64" s="322" t="str">
        <f>IFERROR(
IF((DO$6&gt;=(EOMONTH('Rent Roll | Residential'!$D18,('Rent Roll | Residential'!$E18*12)-1)+1)),0,
IF(DO$6&gt;='Rent Roll | Residential'!$D18,'Rent Roll | Residential'!$C18*((1+'Rent Roll | Residential'!$F18)^DATEDIF('Rent Roll | Residential'!$D18,DO$6,"Y")),0)),"-")</f>
        <v>-</v>
      </c>
      <c r="DP64" s="322" t="str">
        <f>IFERROR(
IF((DP$6&gt;=(EOMONTH('Rent Roll | Residential'!$D18,('Rent Roll | Residential'!$E18*12)-1)+1)),0,
IF(DP$6&gt;='Rent Roll | Residential'!$D18,'Rent Roll | Residential'!$C18*((1+'Rent Roll | Residential'!$F18)^DATEDIF('Rent Roll | Residential'!$D18,DP$6,"Y")),0)),"-")</f>
        <v>-</v>
      </c>
      <c r="DQ64" s="322" t="str">
        <f>IFERROR(
IF((DQ$6&gt;=(EOMONTH('Rent Roll | Residential'!$D18,('Rent Roll | Residential'!$E18*12)-1)+1)),0,
IF(DQ$6&gt;='Rent Roll | Residential'!$D18,'Rent Roll | Residential'!$C18*((1+'Rent Roll | Residential'!$F18)^DATEDIF('Rent Roll | Residential'!$D18,DQ$6,"Y")),0)),"-")</f>
        <v>-</v>
      </c>
      <c r="DR64" s="322" t="str">
        <f>IFERROR(
IF((DR$6&gt;=(EOMONTH('Rent Roll | Residential'!$D18,('Rent Roll | Residential'!$E18*12)-1)+1)),0,
IF(DR$6&gt;='Rent Roll | Residential'!$D18,'Rent Roll | Residential'!$C18*((1+'Rent Roll | Residential'!$F18)^DATEDIF('Rent Roll | Residential'!$D18,DR$6,"Y")),0)),"-")</f>
        <v>-</v>
      </c>
      <c r="DS64" s="322" t="str">
        <f>IFERROR(
IF((DS$6&gt;=(EOMONTH('Rent Roll | Residential'!$D18,('Rent Roll | Residential'!$E18*12)-1)+1)),0,
IF(DS$6&gt;='Rent Roll | Residential'!$D18,'Rent Roll | Residential'!$C18*((1+'Rent Roll | Residential'!$F18)^DATEDIF('Rent Roll | Residential'!$D18,DS$6,"Y")),0)),"-")</f>
        <v>-</v>
      </c>
      <c r="DT64" s="322" t="str">
        <f>IFERROR(
IF((DT$6&gt;=(EOMONTH('Rent Roll | Residential'!$D18,('Rent Roll | Residential'!$E18*12)-1)+1)),0,
IF(DT$6&gt;='Rent Roll | Residential'!$D18,'Rent Roll | Residential'!$C18*((1+'Rent Roll | Residential'!$F18)^DATEDIF('Rent Roll | Residential'!$D18,DT$6,"Y")),0)),"-")</f>
        <v>-</v>
      </c>
      <c r="DU64" s="322" t="str">
        <f>IFERROR(
IF((DU$6&gt;=(EOMONTH('Rent Roll | Residential'!$D18,('Rent Roll | Residential'!$E18*12)-1)+1)),0,
IF(DU$6&gt;='Rent Roll | Residential'!$D18,'Rent Roll | Residential'!$C18*((1+'Rent Roll | Residential'!$F18)^DATEDIF('Rent Roll | Residential'!$D18,DU$6,"Y")),0)),"-")</f>
        <v>-</v>
      </c>
      <c r="DV64" s="322" t="str">
        <f>IFERROR(
IF((DV$6&gt;=(EOMONTH('Rent Roll | Residential'!$D18,('Rent Roll | Residential'!$E18*12)-1)+1)),0,
IF(DV$6&gt;='Rent Roll | Residential'!$D18,'Rent Roll | Residential'!$C18*((1+'Rent Roll | Residential'!$F18)^DATEDIF('Rent Roll | Residential'!$D18,DV$6,"Y")),0)),"-")</f>
        <v>-</v>
      </c>
      <c r="DW64" s="322" t="str">
        <f>IFERROR(
IF((DW$6&gt;=(EOMONTH('Rent Roll | Residential'!$D18,('Rent Roll | Residential'!$E18*12)-1)+1)),0,
IF(DW$6&gt;='Rent Roll | Residential'!$D18,'Rent Roll | Residential'!$C18*((1+'Rent Roll | Residential'!$F18)^DATEDIF('Rent Roll | Residential'!$D18,DW$6,"Y")),0)),"-")</f>
        <v>-</v>
      </c>
      <c r="DX64" s="322" t="str">
        <f>IFERROR(
IF((DX$6&gt;=(EOMONTH('Rent Roll | Residential'!$D18,('Rent Roll | Residential'!$E18*12)-1)+1)),0,
IF(DX$6&gt;='Rent Roll | Residential'!$D18,'Rent Roll | Residential'!$C18*((1+'Rent Roll | Residential'!$F18)^DATEDIF('Rent Roll | Residential'!$D18,DX$6,"Y")),0)),"-")</f>
        <v>-</v>
      </c>
      <c r="DY64" s="322" t="str">
        <f>IFERROR(
IF((DY$6&gt;=(EOMONTH('Rent Roll | Residential'!$D18,('Rent Roll | Residential'!$E18*12)-1)+1)),0,
IF(DY$6&gt;='Rent Roll | Residential'!$D18,'Rent Roll | Residential'!$C18*((1+'Rent Roll | Residential'!$F18)^DATEDIF('Rent Roll | Residential'!$D18,DY$6,"Y")),0)),"-")</f>
        <v>-</v>
      </c>
      <c r="DZ64" s="322" t="str">
        <f>IFERROR(
IF((DZ$6&gt;=(EOMONTH('Rent Roll | Residential'!$D18,('Rent Roll | Residential'!$E18*12)-1)+1)),0,
IF(DZ$6&gt;='Rent Roll | Residential'!$D18,'Rent Roll | Residential'!$C18*((1+'Rent Roll | Residential'!$F18)^DATEDIF('Rent Roll | Residential'!$D18,DZ$6,"Y")),0)),"-")</f>
        <v>-</v>
      </c>
      <c r="EA64" s="322" t="str">
        <f>IFERROR(
IF((EA$6&gt;=(EOMONTH('Rent Roll | Residential'!$D18,('Rent Roll | Residential'!$E18*12)-1)+1)),0,
IF(EA$6&gt;='Rent Roll | Residential'!$D18,'Rent Roll | Residential'!$C18*((1+'Rent Roll | Residential'!$F18)^DATEDIF('Rent Roll | Residential'!$D18,EA$6,"Y")),0)),"-")</f>
        <v>-</v>
      </c>
      <c r="EB64" s="322" t="str">
        <f>IFERROR(
IF((EB$6&gt;=(EOMONTH('Rent Roll | Residential'!$D18,('Rent Roll | Residential'!$E18*12)-1)+1)),0,
IF(EB$6&gt;='Rent Roll | Residential'!$D18,'Rent Roll | Residential'!$C18*((1+'Rent Roll | Residential'!$F18)^DATEDIF('Rent Roll | Residential'!$D18,EB$6,"Y")),0)),"-")</f>
        <v>-</v>
      </c>
      <c r="EC64" s="322" t="str">
        <f>IFERROR(
IF((EC$6&gt;=(EOMONTH('Rent Roll | Residential'!$D18,('Rent Roll | Residential'!$E18*12)-1)+1)),0,
IF(EC$6&gt;='Rent Roll | Residential'!$D18,'Rent Roll | Residential'!$C18*((1+'Rent Roll | Residential'!$F18)^DATEDIF('Rent Roll | Residential'!$D18,EC$6,"Y")),0)),"-")</f>
        <v>-</v>
      </c>
      <c r="ED64" s="322" t="str">
        <f>IFERROR(
IF((ED$6&gt;=(EOMONTH('Rent Roll | Residential'!$D18,('Rent Roll | Residential'!$E18*12)-1)+1)),0,
IF(ED$6&gt;='Rent Roll | Residential'!$D18,'Rent Roll | Residential'!$C18*((1+'Rent Roll | Residential'!$F18)^DATEDIF('Rent Roll | Residential'!$D18,ED$6,"Y")),0)),"-")</f>
        <v>-</v>
      </c>
      <c r="EE64" s="322" t="str">
        <f>IFERROR(
IF((EE$6&gt;=(EOMONTH('Rent Roll | Residential'!$D18,('Rent Roll | Residential'!$E18*12)-1)+1)),0,
IF(EE$6&gt;='Rent Roll | Residential'!$D18,'Rent Roll | Residential'!$C18*((1+'Rent Roll | Residential'!$F18)^DATEDIF('Rent Roll | Residential'!$D18,EE$6,"Y")),0)),"-")</f>
        <v>-</v>
      </c>
      <c r="EF64" s="322" t="str">
        <f>IFERROR(
IF((EF$6&gt;=(EOMONTH('Rent Roll | Residential'!$D18,('Rent Roll | Residential'!$E18*12)-1)+1)),0,
IF(EF$6&gt;='Rent Roll | Residential'!$D18,'Rent Roll | Residential'!$C18*((1+'Rent Roll | Residential'!$F18)^DATEDIF('Rent Roll | Residential'!$D18,EF$6,"Y")),0)),"-")</f>
        <v>-</v>
      </c>
      <c r="EG64" s="323" t="str">
        <f>IFERROR(
IF((EG$6&gt;=(EOMONTH('Rent Roll | Residential'!$D18,('Rent Roll | Residential'!$E18*12)-1)+1)),0,
IF(EG$6&gt;='Rent Roll | Residential'!$D18,'Rent Roll | Residential'!$C18*((1+'Rent Roll | Residential'!$F18)^DATEDIF('Rent Roll | Residential'!$D18,EG$6,"Y")),0)),"-")</f>
        <v>-</v>
      </c>
      <c r="EH64" s="277" t="s">
        <v>106</v>
      </c>
    </row>
    <row r="65" spans="2:138" ht="15.75" thickBot="1" x14ac:dyDescent="0.3">
      <c r="B65" s="154"/>
      <c r="C65" s="374"/>
      <c r="D65" s="155" t="s">
        <v>19</v>
      </c>
      <c r="E65" s="313">
        <f>SUM(E60:E64)</f>
        <v>3998422.6064635022</v>
      </c>
      <c r="F65" s="312">
        <f t="shared" ref="F65:BQ65" si="47">SUM(F60:F64)</f>
        <v>25443.083333333332</v>
      </c>
      <c r="G65" s="312">
        <f t="shared" si="47"/>
        <v>25443.083333333332</v>
      </c>
      <c r="H65" s="312">
        <f t="shared" si="47"/>
        <v>25443.083333333332</v>
      </c>
      <c r="I65" s="312">
        <f t="shared" si="47"/>
        <v>26206.375833333332</v>
      </c>
      <c r="J65" s="312">
        <f t="shared" si="47"/>
        <v>26206.375833333332</v>
      </c>
      <c r="K65" s="312">
        <f t="shared" si="47"/>
        <v>26206.375833333332</v>
      </c>
      <c r="L65" s="312">
        <f t="shared" si="47"/>
        <v>26206.375833333332</v>
      </c>
      <c r="M65" s="312">
        <f t="shared" si="47"/>
        <v>26206.375833333332</v>
      </c>
      <c r="N65" s="312">
        <f t="shared" si="47"/>
        <v>26206.375833333332</v>
      </c>
      <c r="O65" s="312">
        <f t="shared" si="47"/>
        <v>26206.375833333332</v>
      </c>
      <c r="P65" s="312">
        <f t="shared" si="47"/>
        <v>26206.375833333332</v>
      </c>
      <c r="Q65" s="312">
        <f t="shared" si="47"/>
        <v>26206.375833333332</v>
      </c>
      <c r="R65" s="312">
        <f t="shared" si="47"/>
        <v>26206.375833333332</v>
      </c>
      <c r="S65" s="312">
        <f t="shared" si="47"/>
        <v>26206.375833333332</v>
      </c>
      <c r="T65" s="312">
        <f t="shared" si="47"/>
        <v>26206.375833333332</v>
      </c>
      <c r="U65" s="312">
        <f t="shared" si="47"/>
        <v>26992.567108333329</v>
      </c>
      <c r="V65" s="312">
        <f t="shared" si="47"/>
        <v>26992.567108333329</v>
      </c>
      <c r="W65" s="312">
        <f t="shared" si="47"/>
        <v>26992.567108333329</v>
      </c>
      <c r="X65" s="312">
        <f t="shared" si="47"/>
        <v>26992.567108333329</v>
      </c>
      <c r="Y65" s="312">
        <f t="shared" si="47"/>
        <v>26992.567108333329</v>
      </c>
      <c r="Z65" s="312">
        <f t="shared" si="47"/>
        <v>26992.567108333329</v>
      </c>
      <c r="AA65" s="312">
        <f t="shared" si="47"/>
        <v>26992.567108333329</v>
      </c>
      <c r="AB65" s="312">
        <f t="shared" si="47"/>
        <v>26992.567108333329</v>
      </c>
      <c r="AC65" s="312">
        <f t="shared" si="47"/>
        <v>26992.567108333329</v>
      </c>
      <c r="AD65" s="312">
        <f t="shared" si="47"/>
        <v>26992.567108333329</v>
      </c>
      <c r="AE65" s="312">
        <f t="shared" si="47"/>
        <v>26992.567108333329</v>
      </c>
      <c r="AF65" s="312">
        <f t="shared" si="47"/>
        <v>26992.567108333329</v>
      </c>
      <c r="AG65" s="312">
        <f t="shared" si="47"/>
        <v>27802.344121583334</v>
      </c>
      <c r="AH65" s="312">
        <f t="shared" si="47"/>
        <v>27802.344121583334</v>
      </c>
      <c r="AI65" s="312">
        <f t="shared" si="47"/>
        <v>27802.344121583334</v>
      </c>
      <c r="AJ65" s="312">
        <f t="shared" si="47"/>
        <v>27802.344121583334</v>
      </c>
      <c r="AK65" s="312">
        <f t="shared" si="47"/>
        <v>27802.344121583334</v>
      </c>
      <c r="AL65" s="312">
        <f t="shared" si="47"/>
        <v>27802.344121583334</v>
      </c>
      <c r="AM65" s="312">
        <f t="shared" si="47"/>
        <v>27802.344121583334</v>
      </c>
      <c r="AN65" s="312">
        <f t="shared" si="47"/>
        <v>27802.344121583334</v>
      </c>
      <c r="AO65" s="312">
        <f t="shared" si="47"/>
        <v>27802.344121583334</v>
      </c>
      <c r="AP65" s="312">
        <f t="shared" si="47"/>
        <v>27802.344121583334</v>
      </c>
      <c r="AQ65" s="312">
        <f t="shared" si="47"/>
        <v>27802.344121583334</v>
      </c>
      <c r="AR65" s="312">
        <f t="shared" si="47"/>
        <v>27802.344121583334</v>
      </c>
      <c r="AS65" s="312">
        <f t="shared" si="47"/>
        <v>28636.414445230828</v>
      </c>
      <c r="AT65" s="312">
        <f t="shared" si="47"/>
        <v>28636.414445230828</v>
      </c>
      <c r="AU65" s="312">
        <f t="shared" si="47"/>
        <v>28636.414445230828</v>
      </c>
      <c r="AV65" s="312">
        <f t="shared" si="47"/>
        <v>28636.414445230828</v>
      </c>
      <c r="AW65" s="312">
        <f t="shared" si="47"/>
        <v>28636.414445230828</v>
      </c>
      <c r="AX65" s="312">
        <f t="shared" si="47"/>
        <v>28636.414445230828</v>
      </c>
      <c r="AY65" s="312">
        <f t="shared" si="47"/>
        <v>28636.414445230828</v>
      </c>
      <c r="AZ65" s="312">
        <f t="shared" si="47"/>
        <v>28636.414445230828</v>
      </c>
      <c r="BA65" s="312">
        <f t="shared" si="47"/>
        <v>28636.414445230828</v>
      </c>
      <c r="BB65" s="312">
        <f t="shared" si="47"/>
        <v>28636.414445230828</v>
      </c>
      <c r="BC65" s="312">
        <f t="shared" si="47"/>
        <v>28636.414445230828</v>
      </c>
      <c r="BD65" s="312">
        <f t="shared" si="47"/>
        <v>28636.414445230828</v>
      </c>
      <c r="BE65" s="312">
        <f t="shared" si="47"/>
        <v>29495.506878587752</v>
      </c>
      <c r="BF65" s="312">
        <f t="shared" si="47"/>
        <v>29495.506878587752</v>
      </c>
      <c r="BG65" s="312">
        <f t="shared" si="47"/>
        <v>29495.506878587752</v>
      </c>
      <c r="BH65" s="312">
        <f t="shared" si="47"/>
        <v>29495.506878587752</v>
      </c>
      <c r="BI65" s="312">
        <f t="shared" si="47"/>
        <v>29495.506878587752</v>
      </c>
      <c r="BJ65" s="312">
        <f t="shared" si="47"/>
        <v>29495.506878587752</v>
      </c>
      <c r="BK65" s="312">
        <f t="shared" si="47"/>
        <v>29495.506878587752</v>
      </c>
      <c r="BL65" s="312">
        <f t="shared" si="47"/>
        <v>29495.506878587752</v>
      </c>
      <c r="BM65" s="312">
        <f t="shared" si="47"/>
        <v>29495.506878587752</v>
      </c>
      <c r="BN65" s="312">
        <f t="shared" si="47"/>
        <v>29495.506878587752</v>
      </c>
      <c r="BO65" s="312">
        <f t="shared" si="47"/>
        <v>29495.506878587752</v>
      </c>
      <c r="BP65" s="312">
        <f t="shared" si="47"/>
        <v>29495.506878587752</v>
      </c>
      <c r="BQ65" s="312">
        <f t="shared" si="47"/>
        <v>30380.372084945386</v>
      </c>
      <c r="BR65" s="312">
        <f t="shared" ref="BR65:EC65" si="48">SUM(BR60:BR64)</f>
        <v>30380.372084945386</v>
      </c>
      <c r="BS65" s="312">
        <f t="shared" si="48"/>
        <v>30380.372084945386</v>
      </c>
      <c r="BT65" s="312">
        <f t="shared" si="48"/>
        <v>30380.372084945386</v>
      </c>
      <c r="BU65" s="312">
        <f t="shared" si="48"/>
        <v>30380.372084945386</v>
      </c>
      <c r="BV65" s="312">
        <f t="shared" si="48"/>
        <v>30380.372084945386</v>
      </c>
      <c r="BW65" s="312">
        <f t="shared" si="48"/>
        <v>30380.372084945386</v>
      </c>
      <c r="BX65" s="312">
        <f t="shared" si="48"/>
        <v>30380.372084945386</v>
      </c>
      <c r="BY65" s="312">
        <f t="shared" si="48"/>
        <v>30380.372084945386</v>
      </c>
      <c r="BZ65" s="312">
        <f t="shared" si="48"/>
        <v>30380.372084945386</v>
      </c>
      <c r="CA65" s="312">
        <f t="shared" si="48"/>
        <v>30380.372084945386</v>
      </c>
      <c r="CB65" s="312">
        <f t="shared" si="48"/>
        <v>30380.372084945386</v>
      </c>
      <c r="CC65" s="312">
        <f t="shared" si="48"/>
        <v>31291.78324749375</v>
      </c>
      <c r="CD65" s="312">
        <f t="shared" si="48"/>
        <v>31291.78324749375</v>
      </c>
      <c r="CE65" s="312">
        <f t="shared" si="48"/>
        <v>31291.78324749375</v>
      </c>
      <c r="CF65" s="312">
        <f t="shared" si="48"/>
        <v>31291.78324749375</v>
      </c>
      <c r="CG65" s="312">
        <f t="shared" si="48"/>
        <v>31291.78324749375</v>
      </c>
      <c r="CH65" s="312">
        <f t="shared" si="48"/>
        <v>31291.78324749375</v>
      </c>
      <c r="CI65" s="312">
        <f t="shared" si="48"/>
        <v>31291.78324749375</v>
      </c>
      <c r="CJ65" s="312">
        <f t="shared" si="48"/>
        <v>31291.78324749375</v>
      </c>
      <c r="CK65" s="312">
        <f t="shared" si="48"/>
        <v>31291.78324749375</v>
      </c>
      <c r="CL65" s="312">
        <f t="shared" si="48"/>
        <v>31291.78324749375</v>
      </c>
      <c r="CM65" s="312">
        <f t="shared" si="48"/>
        <v>31291.78324749375</v>
      </c>
      <c r="CN65" s="312">
        <f t="shared" si="48"/>
        <v>31291.78324749375</v>
      </c>
      <c r="CO65" s="312">
        <f t="shared" si="48"/>
        <v>32230.536744918558</v>
      </c>
      <c r="CP65" s="312">
        <f t="shared" si="48"/>
        <v>32230.536744918558</v>
      </c>
      <c r="CQ65" s="312">
        <f t="shared" si="48"/>
        <v>32230.536744918558</v>
      </c>
      <c r="CR65" s="312">
        <f t="shared" si="48"/>
        <v>32230.536744918558</v>
      </c>
      <c r="CS65" s="312">
        <f t="shared" si="48"/>
        <v>32230.536744918558</v>
      </c>
      <c r="CT65" s="312">
        <f t="shared" si="48"/>
        <v>32230.536744918558</v>
      </c>
      <c r="CU65" s="312">
        <f t="shared" si="48"/>
        <v>32230.536744918558</v>
      </c>
      <c r="CV65" s="312">
        <f t="shared" si="48"/>
        <v>32230.536744918558</v>
      </c>
      <c r="CW65" s="312">
        <f t="shared" si="48"/>
        <v>32230.536744918558</v>
      </c>
      <c r="CX65" s="312">
        <f t="shared" si="48"/>
        <v>32230.536744918558</v>
      </c>
      <c r="CY65" s="312">
        <f t="shared" si="48"/>
        <v>32230.536744918558</v>
      </c>
      <c r="CZ65" s="312">
        <f t="shared" si="48"/>
        <v>32230.536744918558</v>
      </c>
      <c r="DA65" s="312">
        <f t="shared" si="48"/>
        <v>33197.452847266119</v>
      </c>
      <c r="DB65" s="312">
        <f t="shared" si="48"/>
        <v>33197.452847266119</v>
      </c>
      <c r="DC65" s="312">
        <f t="shared" si="48"/>
        <v>33197.452847266119</v>
      </c>
      <c r="DD65" s="312">
        <f t="shared" si="48"/>
        <v>33197.452847266119</v>
      </c>
      <c r="DE65" s="312">
        <f t="shared" si="48"/>
        <v>33197.452847266119</v>
      </c>
      <c r="DF65" s="312">
        <f t="shared" si="48"/>
        <v>33197.452847266119</v>
      </c>
      <c r="DG65" s="312">
        <f t="shared" si="48"/>
        <v>33197.452847266119</v>
      </c>
      <c r="DH65" s="312">
        <f t="shared" si="48"/>
        <v>33197.452847266119</v>
      </c>
      <c r="DI65" s="312">
        <f t="shared" si="48"/>
        <v>33197.452847266119</v>
      </c>
      <c r="DJ65" s="312">
        <f t="shared" si="48"/>
        <v>33197.452847266119</v>
      </c>
      <c r="DK65" s="312">
        <f t="shared" si="48"/>
        <v>33197.452847266119</v>
      </c>
      <c r="DL65" s="312">
        <f t="shared" si="48"/>
        <v>33197.452847266119</v>
      </c>
      <c r="DM65" s="312">
        <f t="shared" si="48"/>
        <v>34193.376432684097</v>
      </c>
      <c r="DN65" s="312">
        <f t="shared" si="48"/>
        <v>34193.376432684097</v>
      </c>
      <c r="DO65" s="312">
        <f t="shared" si="48"/>
        <v>34193.376432684097</v>
      </c>
      <c r="DP65" s="312">
        <f t="shared" si="48"/>
        <v>34193.376432684097</v>
      </c>
      <c r="DQ65" s="312">
        <f t="shared" si="48"/>
        <v>34193.376432684097</v>
      </c>
      <c r="DR65" s="312">
        <f t="shared" si="48"/>
        <v>34193.376432684097</v>
      </c>
      <c r="DS65" s="312">
        <f t="shared" si="48"/>
        <v>34193.376432684097</v>
      </c>
      <c r="DT65" s="312">
        <f t="shared" si="48"/>
        <v>34193.376432684097</v>
      </c>
      <c r="DU65" s="312">
        <f t="shared" si="48"/>
        <v>34193.376432684097</v>
      </c>
      <c r="DV65" s="312">
        <f t="shared" si="48"/>
        <v>34193.376432684097</v>
      </c>
      <c r="DW65" s="312">
        <f t="shared" si="48"/>
        <v>34193.376432684097</v>
      </c>
      <c r="DX65" s="312">
        <f t="shared" si="48"/>
        <v>34193.376432684097</v>
      </c>
      <c r="DY65" s="312">
        <f t="shared" si="48"/>
        <v>35219.177725664624</v>
      </c>
      <c r="DZ65" s="312">
        <f t="shared" si="48"/>
        <v>35219.177725664624</v>
      </c>
      <c r="EA65" s="312">
        <f t="shared" si="48"/>
        <v>35219.177725664624</v>
      </c>
      <c r="EB65" s="312">
        <f t="shared" si="48"/>
        <v>35219.177725664624</v>
      </c>
      <c r="EC65" s="312">
        <f t="shared" si="48"/>
        <v>35219.177725664624</v>
      </c>
      <c r="ED65" s="312">
        <f t="shared" ref="ED65:EG65" si="49">SUM(ED60:ED64)</f>
        <v>35219.177725664624</v>
      </c>
      <c r="EE65" s="312">
        <f t="shared" si="49"/>
        <v>35219.177725664624</v>
      </c>
      <c r="EF65" s="312">
        <f t="shared" si="49"/>
        <v>35219.177725664624</v>
      </c>
      <c r="EG65" s="313">
        <f t="shared" si="49"/>
        <v>35219.177725664624</v>
      </c>
      <c r="EH65" s="277" t="s">
        <v>106</v>
      </c>
    </row>
    <row r="66" spans="2:138" ht="15.75" thickTop="1" x14ac:dyDescent="0.25">
      <c r="B66" s="304"/>
      <c r="C66" s="375"/>
      <c r="D66" s="305"/>
      <c r="E66" s="328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  <c r="AS66" s="327"/>
      <c r="AT66" s="327"/>
      <c r="AU66" s="327"/>
      <c r="AV66" s="327"/>
      <c r="AW66" s="327"/>
      <c r="AX66" s="327"/>
      <c r="AY66" s="327"/>
      <c r="AZ66" s="327"/>
      <c r="BA66" s="327"/>
      <c r="BB66" s="327"/>
      <c r="BC66" s="327"/>
      <c r="BD66" s="327"/>
      <c r="BE66" s="327"/>
      <c r="BF66" s="327"/>
      <c r="BG66" s="327"/>
      <c r="BH66" s="327"/>
      <c r="BI66" s="327"/>
      <c r="BJ66" s="327"/>
      <c r="BK66" s="327"/>
      <c r="BL66" s="327"/>
      <c r="BM66" s="327"/>
      <c r="BN66" s="327"/>
      <c r="BO66" s="327"/>
      <c r="BP66" s="327"/>
      <c r="BQ66" s="327"/>
      <c r="BR66" s="327"/>
      <c r="BS66" s="327"/>
      <c r="BT66" s="327"/>
      <c r="BU66" s="327"/>
      <c r="BV66" s="327"/>
      <c r="BW66" s="327"/>
      <c r="BX66" s="327"/>
      <c r="BY66" s="327"/>
      <c r="BZ66" s="327"/>
      <c r="CA66" s="327"/>
      <c r="CB66" s="327"/>
      <c r="CC66" s="327"/>
      <c r="CD66" s="327"/>
      <c r="CE66" s="327"/>
      <c r="CF66" s="327"/>
      <c r="CG66" s="327"/>
      <c r="CH66" s="327"/>
      <c r="CI66" s="327"/>
      <c r="CJ66" s="327"/>
      <c r="CK66" s="327"/>
      <c r="CL66" s="327"/>
      <c r="CM66" s="327"/>
      <c r="CN66" s="327"/>
      <c r="CO66" s="327"/>
      <c r="CP66" s="327"/>
      <c r="CQ66" s="327"/>
      <c r="CR66" s="327"/>
      <c r="CS66" s="327"/>
      <c r="CT66" s="327"/>
      <c r="CU66" s="327"/>
      <c r="CV66" s="327"/>
      <c r="CW66" s="327"/>
      <c r="CX66" s="327"/>
      <c r="CY66" s="327"/>
      <c r="CZ66" s="327"/>
      <c r="DA66" s="327"/>
      <c r="DB66" s="327"/>
      <c r="DC66" s="327"/>
      <c r="DD66" s="327"/>
      <c r="DE66" s="327"/>
      <c r="DF66" s="327"/>
      <c r="DG66" s="327"/>
      <c r="DH66" s="327"/>
      <c r="DI66" s="327"/>
      <c r="DJ66" s="327"/>
      <c r="DK66" s="327"/>
      <c r="DL66" s="327"/>
      <c r="DM66" s="327"/>
      <c r="DN66" s="327"/>
      <c r="DO66" s="327"/>
      <c r="DP66" s="327"/>
      <c r="DQ66" s="327"/>
      <c r="DR66" s="327"/>
      <c r="DS66" s="327"/>
      <c r="DT66" s="327"/>
      <c r="DU66" s="327"/>
      <c r="DV66" s="327"/>
      <c r="DW66" s="327"/>
      <c r="DX66" s="327"/>
      <c r="DY66" s="327"/>
      <c r="DZ66" s="327"/>
      <c r="EA66" s="327"/>
      <c r="EB66" s="327"/>
      <c r="EC66" s="327"/>
      <c r="ED66" s="327"/>
      <c r="EE66" s="327"/>
      <c r="EF66" s="327"/>
      <c r="EG66" s="328"/>
      <c r="EH66" s="277" t="s">
        <v>106</v>
      </c>
    </row>
    <row r="67" spans="2:138" ht="15" x14ac:dyDescent="0.25">
      <c r="B67" s="732" t="s">
        <v>186</v>
      </c>
      <c r="C67" s="733"/>
      <c r="D67" s="734"/>
      <c r="E67" s="354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30"/>
      <c r="S67" s="329"/>
      <c r="T67" s="329"/>
      <c r="U67" s="329"/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  <c r="AI67" s="329"/>
      <c r="AJ67" s="329"/>
      <c r="AK67" s="329"/>
      <c r="AL67" s="329"/>
      <c r="AM67" s="329"/>
      <c r="AN67" s="329"/>
      <c r="AO67" s="329"/>
      <c r="AP67" s="329"/>
      <c r="AQ67" s="329"/>
      <c r="AR67" s="329"/>
      <c r="AS67" s="329"/>
      <c r="AT67" s="329"/>
      <c r="AU67" s="329"/>
      <c r="AV67" s="329"/>
      <c r="AW67" s="329"/>
      <c r="AX67" s="329"/>
      <c r="AY67" s="329"/>
      <c r="AZ67" s="329"/>
      <c r="BA67" s="329"/>
      <c r="BB67" s="329"/>
      <c r="BC67" s="329"/>
      <c r="BD67" s="329"/>
      <c r="BE67" s="329"/>
      <c r="BF67" s="329"/>
      <c r="BG67" s="329"/>
      <c r="BH67" s="329"/>
      <c r="BI67" s="329"/>
      <c r="BJ67" s="329"/>
      <c r="BK67" s="329"/>
      <c r="BL67" s="329"/>
      <c r="BM67" s="329"/>
      <c r="BN67" s="329"/>
      <c r="BO67" s="329"/>
      <c r="BP67" s="329"/>
      <c r="BQ67" s="329"/>
      <c r="BR67" s="329"/>
      <c r="BS67" s="329"/>
      <c r="BT67" s="329"/>
      <c r="BU67" s="329"/>
      <c r="BV67" s="329"/>
      <c r="BW67" s="329"/>
      <c r="BX67" s="329"/>
      <c r="BY67" s="329"/>
      <c r="BZ67" s="329"/>
      <c r="CA67" s="329"/>
      <c r="CB67" s="329"/>
      <c r="CC67" s="329"/>
      <c r="CD67" s="329"/>
      <c r="CE67" s="329"/>
      <c r="CF67" s="329"/>
      <c r="CG67" s="329"/>
      <c r="CH67" s="329"/>
      <c r="CI67" s="329"/>
      <c r="CJ67" s="329"/>
      <c r="CK67" s="329"/>
      <c r="CL67" s="329"/>
      <c r="CM67" s="329"/>
      <c r="CN67" s="329"/>
      <c r="CO67" s="329"/>
      <c r="CP67" s="329"/>
      <c r="CQ67" s="329"/>
      <c r="CR67" s="329"/>
      <c r="CS67" s="329"/>
      <c r="CT67" s="329"/>
      <c r="CU67" s="329"/>
      <c r="CV67" s="329"/>
      <c r="CW67" s="329"/>
      <c r="CX67" s="329"/>
      <c r="CY67" s="329"/>
      <c r="CZ67" s="329"/>
      <c r="DA67" s="329"/>
      <c r="DB67" s="329"/>
      <c r="DC67" s="329"/>
      <c r="DD67" s="329"/>
      <c r="DE67" s="329"/>
      <c r="DF67" s="329"/>
      <c r="DG67" s="329"/>
      <c r="DH67" s="329"/>
      <c r="DI67" s="329"/>
      <c r="DJ67" s="329"/>
      <c r="DK67" s="329"/>
      <c r="DL67" s="329"/>
      <c r="DM67" s="329"/>
      <c r="DN67" s="329"/>
      <c r="DO67" s="329"/>
      <c r="DP67" s="329"/>
      <c r="DQ67" s="329"/>
      <c r="DR67" s="329"/>
      <c r="DS67" s="329"/>
      <c r="DT67" s="329"/>
      <c r="DU67" s="329"/>
      <c r="DV67" s="329"/>
      <c r="DW67" s="329"/>
      <c r="DX67" s="329"/>
      <c r="DY67" s="329"/>
      <c r="DZ67" s="329"/>
      <c r="EA67" s="329"/>
      <c r="EB67" s="329"/>
      <c r="EC67" s="329"/>
      <c r="ED67" s="329"/>
      <c r="EE67" s="329"/>
      <c r="EF67" s="329"/>
      <c r="EG67" s="331"/>
      <c r="EH67" s="277" t="s">
        <v>106</v>
      </c>
    </row>
    <row r="68" spans="2:138" ht="15" x14ac:dyDescent="0.25">
      <c r="B68" s="735"/>
      <c r="C68" s="736"/>
      <c r="D68" s="737" t="str">
        <f>CONCATENATE('Rent Roll'!B4&amp;" - "&amp;'Rent Roll'!C4)</f>
        <v>1 Brown-Comm 1 - LLC, New River Health &amp; Wellness, L</v>
      </c>
      <c r="E68" s="21">
        <f>SUM(F68:EH68)</f>
        <v>-101250</v>
      </c>
      <c r="F68" s="227" t="str">
        <f>IFERROR(IF(F$6=EOMONTH('Rent Roll'!$M18,0),-'Rent Roll'!$T18*'Rent Roll'!$D4,"-"),"-")</f>
        <v>-</v>
      </c>
      <c r="G68" s="227" t="str">
        <f>IFERROR(IF(G$6=EOMONTH('Rent Roll'!$M18,0),-'Rent Roll'!$T18*'Rent Roll'!$D4,"-"),"-")</f>
        <v>-</v>
      </c>
      <c r="H68" s="227" t="str">
        <f>IFERROR(IF(H$6=EOMONTH('Rent Roll'!$M18,0),-'Rent Roll'!$T18*'Rent Roll'!$D4,"-"),"-")</f>
        <v>-</v>
      </c>
      <c r="I68" s="227" t="str">
        <f>IFERROR(IF(I$6=EOMONTH('Rent Roll'!$M18,0),-'Rent Roll'!$T18*'Rent Roll'!$D4,"-"),"-")</f>
        <v>-</v>
      </c>
      <c r="J68" s="227" t="str">
        <f>IFERROR(IF(J$6=EOMONTH('Rent Roll'!$M18,0),-'Rent Roll'!$T18*'Rent Roll'!$D4,"-"),"-")</f>
        <v>-</v>
      </c>
      <c r="K68" s="227" t="str">
        <f>IFERROR(IF(K$6=EOMONTH('Rent Roll'!$M18,0),-'Rent Roll'!$T18*'Rent Roll'!$D4,"-"),"-")</f>
        <v>-</v>
      </c>
      <c r="L68" s="227" t="str">
        <f>IFERROR(IF(L$6=EOMONTH('Rent Roll'!$M18,0),-'Rent Roll'!$T18*'Rent Roll'!$D4,"-"),"-")</f>
        <v>-</v>
      </c>
      <c r="M68" s="227" t="str">
        <f>IFERROR(IF(M$6=EOMONTH('Rent Roll'!$M18,0),-'Rent Roll'!$T18*'Rent Roll'!$D4,"-"),"-")</f>
        <v>-</v>
      </c>
      <c r="N68" s="227" t="str">
        <f>IFERROR(IF(N$6=EOMONTH('Rent Roll'!$M18,0),-'Rent Roll'!$T18*'Rent Roll'!$D4,"-"),"-")</f>
        <v>-</v>
      </c>
      <c r="O68" s="227" t="str">
        <f>IFERROR(IF(O$6=EOMONTH('Rent Roll'!$M18,0),-'Rent Roll'!$T18*'Rent Roll'!$D4,"-"),"-")</f>
        <v>-</v>
      </c>
      <c r="P68" s="227" t="str">
        <f>IFERROR(IF(P$6=EOMONTH('Rent Roll'!$M18,0),-'Rent Roll'!$T18*'Rent Roll'!$D4,"-"),"-")</f>
        <v>-</v>
      </c>
      <c r="Q68" s="227" t="str">
        <f>IFERROR(IF(Q$6=EOMONTH('Rent Roll'!$M18,0),-'Rent Roll'!$T18*'Rent Roll'!$D4,"-"),"-")</f>
        <v>-</v>
      </c>
      <c r="R68" s="227" t="str">
        <f>IFERROR(IF(R$6=EOMONTH('Rent Roll'!$M18,0),-'Rent Roll'!$T18*'Rent Roll'!$D4,"-"),"-")</f>
        <v>-</v>
      </c>
      <c r="S68" s="227" t="str">
        <f>IFERROR(IF(S$6=EOMONTH('Rent Roll'!$M18,0),-'Rent Roll'!$T18*'Rent Roll'!$D4,"-"),"-")</f>
        <v>-</v>
      </c>
      <c r="T68" s="227" t="str">
        <f>IFERROR(IF(T$6=EOMONTH('Rent Roll'!$M18,0),-'Rent Roll'!$T18*'Rent Roll'!$D4,"-"),"-")</f>
        <v>-</v>
      </c>
      <c r="U68" s="227" t="str">
        <f>IFERROR(IF(U$6=EOMONTH('Rent Roll'!$M18,0),-'Rent Roll'!$T18*'Rent Roll'!$D4,"-"),"-")</f>
        <v>-</v>
      </c>
      <c r="V68" s="227" t="str">
        <f>IFERROR(IF(V$6=EOMONTH('Rent Roll'!$M18,0),-'Rent Roll'!$T18*'Rent Roll'!$D4,"-"),"-")</f>
        <v>-</v>
      </c>
      <c r="W68" s="227" t="str">
        <f>IFERROR(IF(W$6=EOMONTH('Rent Roll'!$M18,0),-'Rent Roll'!$T18*'Rent Roll'!$D4,"-"),"-")</f>
        <v>-</v>
      </c>
      <c r="X68" s="227" t="str">
        <f>IFERROR(IF(X$6=EOMONTH('Rent Roll'!$M18,0),-'Rent Roll'!$T18*'Rent Roll'!$D4,"-"),"-")</f>
        <v>-</v>
      </c>
      <c r="Y68" s="227" t="str">
        <f>IFERROR(IF(Y$6=EOMONTH('Rent Roll'!$M18,0),-'Rent Roll'!$T18*'Rent Roll'!$D4,"-"),"-")</f>
        <v>-</v>
      </c>
      <c r="Z68" s="227" t="str">
        <f>IFERROR(IF(Z$6=EOMONTH('Rent Roll'!$M18,0),-'Rent Roll'!$T18*'Rent Roll'!$D4,"-"),"-")</f>
        <v>-</v>
      </c>
      <c r="AA68" s="227" t="str">
        <f>IFERROR(IF(AA$6=EOMONTH('Rent Roll'!$M18,0),-'Rent Roll'!$T18*'Rent Roll'!$D4,"-"),"-")</f>
        <v>-</v>
      </c>
      <c r="AB68" s="227" t="str">
        <f>IFERROR(IF(AB$6=EOMONTH('Rent Roll'!$M18,0),-'Rent Roll'!$T18*'Rent Roll'!$D4,"-"),"-")</f>
        <v>-</v>
      </c>
      <c r="AC68" s="227" t="str">
        <f>IFERROR(IF(AC$6=EOMONTH('Rent Roll'!$M18,0),-'Rent Roll'!$T18*'Rent Roll'!$D4,"-"),"-")</f>
        <v>-</v>
      </c>
      <c r="AD68" s="227" t="str">
        <f>IFERROR(IF(AD$6=EOMONTH('Rent Roll'!$M18,0),-'Rent Roll'!$T18*'Rent Roll'!$D4,"-"),"-")</f>
        <v>-</v>
      </c>
      <c r="AE68" s="227" t="str">
        <f>IFERROR(IF(AE$6=EOMONTH('Rent Roll'!$M18,0),-'Rent Roll'!$T18*'Rent Roll'!$D4,"-"),"-")</f>
        <v>-</v>
      </c>
      <c r="AF68" s="227" t="str">
        <f>IFERROR(IF(AF$6=EOMONTH('Rent Roll'!$M18,0),-'Rent Roll'!$T18*'Rent Roll'!$D4,"-"),"-")</f>
        <v>-</v>
      </c>
      <c r="AG68" s="227" t="str">
        <f>IFERROR(IF(AG$6=EOMONTH('Rent Roll'!$M18,0),-'Rent Roll'!$T18*'Rent Roll'!$D4,"-"),"-")</f>
        <v>-</v>
      </c>
      <c r="AH68" s="227" t="str">
        <f>IFERROR(IF(AH$6=EOMONTH('Rent Roll'!$M18,0),-'Rent Roll'!$T18*'Rent Roll'!$D4,"-"),"-")</f>
        <v>-</v>
      </c>
      <c r="AI68" s="227" t="str">
        <f>IFERROR(IF(AI$6=EOMONTH('Rent Roll'!$M18,0),-'Rent Roll'!$T18*'Rent Roll'!$D4,"-"),"-")</f>
        <v>-</v>
      </c>
      <c r="AJ68" s="227" t="str">
        <f>IFERROR(IF(AJ$6=EOMONTH('Rent Roll'!$M18,0),-'Rent Roll'!$T18*'Rent Roll'!$D4,"-"),"-")</f>
        <v>-</v>
      </c>
      <c r="AK68" s="227" t="str">
        <f>IFERROR(IF(AK$6=EOMONTH('Rent Roll'!$M18,0),-'Rent Roll'!$T18*'Rent Roll'!$D4,"-"),"-")</f>
        <v>-</v>
      </c>
      <c r="AL68" s="227" t="str">
        <f>IFERROR(IF(AL$6=EOMONTH('Rent Roll'!$M18,0),-'Rent Roll'!$T18*'Rent Roll'!$D4,"-"),"-")</f>
        <v>-</v>
      </c>
      <c r="AM68" s="227" t="str">
        <f>IFERROR(IF(AM$6=EOMONTH('Rent Roll'!$M18,0),-'Rent Roll'!$T18*'Rent Roll'!$D4,"-"),"-")</f>
        <v>-</v>
      </c>
      <c r="AN68" s="227" t="str">
        <f>IFERROR(IF(AN$6=EOMONTH('Rent Roll'!$M18,0),-'Rent Roll'!$T18*'Rent Roll'!$D4,"-"),"-")</f>
        <v>-</v>
      </c>
      <c r="AO68" s="227" t="str">
        <f>IFERROR(IF(AO$6=EOMONTH('Rent Roll'!$M18,0),-'Rent Roll'!$T18*'Rent Roll'!$D4,"-"),"-")</f>
        <v>-</v>
      </c>
      <c r="AP68" s="227" t="str">
        <f>IFERROR(IF(AP$6=EOMONTH('Rent Roll'!$M18,0),-'Rent Roll'!$T18*'Rent Roll'!$D4,"-"),"-")</f>
        <v>-</v>
      </c>
      <c r="AQ68" s="227" t="str">
        <f>IFERROR(IF(AQ$6=EOMONTH('Rent Roll'!$M18,0),-'Rent Roll'!$T18*'Rent Roll'!$D4,"-"),"-")</f>
        <v>-</v>
      </c>
      <c r="AR68" s="227" t="str">
        <f>IFERROR(IF(AR$6=EOMONTH('Rent Roll'!$M18,0),-'Rent Roll'!$T18*'Rent Roll'!$D4,"-"),"-")</f>
        <v>-</v>
      </c>
      <c r="AS68" s="227" t="str">
        <f>IFERROR(IF(AS$6=EOMONTH('Rent Roll'!$M18,0),-'Rent Roll'!$T18*'Rent Roll'!$D4,"-"),"-")</f>
        <v>-</v>
      </c>
      <c r="AT68" s="227" t="str">
        <f>IFERROR(IF(AT$6=EOMONTH('Rent Roll'!$M18,0),-'Rent Roll'!$T18*'Rent Roll'!$D4,"-"),"-")</f>
        <v>-</v>
      </c>
      <c r="AU68" s="227" t="str">
        <f>IFERROR(IF(AU$6=EOMONTH('Rent Roll'!$M18,0),-'Rent Roll'!$T18*'Rent Roll'!$D4,"-"),"-")</f>
        <v>-</v>
      </c>
      <c r="AV68" s="227" t="str">
        <f>IFERROR(IF(AV$6=EOMONTH('Rent Roll'!$M18,0),-'Rent Roll'!$T18*'Rent Roll'!$D4,"-"),"-")</f>
        <v>-</v>
      </c>
      <c r="AW68" s="227" t="str">
        <f>IFERROR(IF(AW$6=EOMONTH('Rent Roll'!$M18,0),-'Rent Roll'!$T18*'Rent Roll'!$D4,"-"),"-")</f>
        <v>-</v>
      </c>
      <c r="AX68" s="227" t="str">
        <f>IFERROR(IF(AX$6=EOMONTH('Rent Roll'!$M18,0),-'Rent Roll'!$T18*'Rent Roll'!$D4,"-"),"-")</f>
        <v>-</v>
      </c>
      <c r="AY68" s="227" t="str">
        <f>IFERROR(IF(AY$6=EOMONTH('Rent Roll'!$M18,0),-'Rent Roll'!$T18*'Rent Roll'!$D4,"-"),"-")</f>
        <v>-</v>
      </c>
      <c r="AZ68" s="227" t="str">
        <f>IFERROR(IF(AZ$6=EOMONTH('Rent Roll'!$M18,0),-'Rent Roll'!$T18*'Rent Roll'!$D4,"-"),"-")</f>
        <v>-</v>
      </c>
      <c r="BA68" s="227" t="str">
        <f>IFERROR(IF(BA$6=EOMONTH('Rent Roll'!$M18,0),-'Rent Roll'!$T18*'Rent Roll'!$D4,"-"),"-")</f>
        <v>-</v>
      </c>
      <c r="BB68" s="227" t="str">
        <f>IFERROR(IF(BB$6=EOMONTH('Rent Roll'!$M18,0),-'Rent Roll'!$T18*'Rent Roll'!$D4,"-"),"-")</f>
        <v>-</v>
      </c>
      <c r="BC68" s="227" t="str">
        <f>IFERROR(IF(BC$6=EOMONTH('Rent Roll'!$M18,0),-'Rent Roll'!$T18*'Rent Roll'!$D4,"-"),"-")</f>
        <v>-</v>
      </c>
      <c r="BD68" s="227" t="str">
        <f>IFERROR(IF(BD$6=EOMONTH('Rent Roll'!$M18,0),-'Rent Roll'!$T18*'Rent Roll'!$D4,"-"),"-")</f>
        <v>-</v>
      </c>
      <c r="BE68" s="227" t="str">
        <f>IFERROR(IF(BE$6=EOMONTH('Rent Roll'!$M18,0),-'Rent Roll'!$T18*'Rent Roll'!$D4,"-"),"-")</f>
        <v>-</v>
      </c>
      <c r="BF68" s="227" t="str">
        <f>IFERROR(IF(BF$6=EOMONTH('Rent Roll'!$M18,0),-'Rent Roll'!$T18*'Rent Roll'!$D4,"-"),"-")</f>
        <v>-</v>
      </c>
      <c r="BG68" s="227" t="str">
        <f>IFERROR(IF(BG$6=EOMONTH('Rent Roll'!$M18,0),-'Rent Roll'!$T18*'Rent Roll'!$D4,"-"),"-")</f>
        <v>-</v>
      </c>
      <c r="BH68" s="227" t="str">
        <f>IFERROR(IF(BH$6=EOMONTH('Rent Roll'!$M18,0),-'Rent Roll'!$T18*'Rent Roll'!$D4,"-"),"-")</f>
        <v>-</v>
      </c>
      <c r="BI68" s="227" t="str">
        <f>IFERROR(IF(BI$6=EOMONTH('Rent Roll'!$M18,0),-'Rent Roll'!$T18*'Rent Roll'!$D4,"-"),"-")</f>
        <v>-</v>
      </c>
      <c r="BJ68" s="227" t="str">
        <f>IFERROR(IF(BJ$6=EOMONTH('Rent Roll'!$M18,0),-'Rent Roll'!$T18*'Rent Roll'!$D4,"-"),"-")</f>
        <v>-</v>
      </c>
      <c r="BK68" s="227" t="str">
        <f>IFERROR(IF(BK$6=EOMONTH('Rent Roll'!$M18,0),-'Rent Roll'!$T18*'Rent Roll'!$D4,"-"),"-")</f>
        <v>-</v>
      </c>
      <c r="BL68" s="227" t="str">
        <f>IFERROR(IF(BL$6=EOMONTH('Rent Roll'!$M18,0),-'Rent Roll'!$T18*'Rent Roll'!$D4,"-"),"-")</f>
        <v>-</v>
      </c>
      <c r="BM68" s="227" t="str">
        <f>IFERROR(IF(BM$6=EOMONTH('Rent Roll'!$M18,0),-'Rent Roll'!$T18*'Rent Roll'!$D4,"-"),"-")</f>
        <v>-</v>
      </c>
      <c r="BN68" s="227" t="str">
        <f>IFERROR(IF(BN$6=EOMONTH('Rent Roll'!$M18,0),-'Rent Roll'!$T18*'Rent Roll'!$D4,"-"),"-")</f>
        <v>-</v>
      </c>
      <c r="BO68" s="227" t="str">
        <f>IFERROR(IF(BO$6=EOMONTH('Rent Roll'!$M18,0),-'Rent Roll'!$T18*'Rent Roll'!$D4,"-"),"-")</f>
        <v>-</v>
      </c>
      <c r="BP68" s="227" t="str">
        <f>IFERROR(IF(BP$6=EOMONTH('Rent Roll'!$M18,0),-'Rent Roll'!$T18*'Rent Roll'!$D4,"-"),"-")</f>
        <v>-</v>
      </c>
      <c r="BQ68" s="227" t="str">
        <f>IFERROR(IF(BQ$6=EOMONTH('Rent Roll'!$M18,0),-'Rent Roll'!$T18*'Rent Roll'!$D4,"-"),"-")</f>
        <v>-</v>
      </c>
      <c r="BR68" s="227" t="str">
        <f>IFERROR(IF(BR$6=EOMONTH('Rent Roll'!$M18,0),-'Rent Roll'!$T18*'Rent Roll'!$D4,"-"),"-")</f>
        <v>-</v>
      </c>
      <c r="BS68" s="227" t="str">
        <f>IFERROR(IF(BS$6=EOMONTH('Rent Roll'!$M18,0),-'Rent Roll'!$T18*'Rent Roll'!$D4,"-"),"-")</f>
        <v>-</v>
      </c>
      <c r="BT68" s="227" t="str">
        <f>IFERROR(IF(BT$6=EOMONTH('Rent Roll'!$M18,0),-'Rent Roll'!$T18*'Rent Roll'!$D4,"-"),"-")</f>
        <v>-</v>
      </c>
      <c r="BU68" s="227" t="str">
        <f>IFERROR(IF(BU$6=EOMONTH('Rent Roll'!$M18,0),-'Rent Roll'!$T18*'Rent Roll'!$D4,"-"),"-")</f>
        <v>-</v>
      </c>
      <c r="BV68" s="227" t="str">
        <f>IFERROR(IF(BV$6=EOMONTH('Rent Roll'!$M18,0),-'Rent Roll'!$T18*'Rent Roll'!$D4,"-"),"-")</f>
        <v>-</v>
      </c>
      <c r="BW68" s="227" t="str">
        <f>IFERROR(IF(BW$6=EOMONTH('Rent Roll'!$M18,0),-'Rent Roll'!$T18*'Rent Roll'!$D4,"-"),"-")</f>
        <v>-</v>
      </c>
      <c r="BX68" s="227" t="str">
        <f>IFERROR(IF(BX$6=EOMONTH('Rent Roll'!$M18,0),-'Rent Roll'!$T18*'Rent Roll'!$D4,"-"),"-")</f>
        <v>-</v>
      </c>
      <c r="BY68" s="227" t="str">
        <f>IFERROR(IF(BY$6=EOMONTH('Rent Roll'!$M18,0),-'Rent Roll'!$T18*'Rent Roll'!$D4,"-"),"-")</f>
        <v>-</v>
      </c>
      <c r="BZ68" s="227" t="str">
        <f>IFERROR(IF(BZ$6=EOMONTH('Rent Roll'!$M18,0),-'Rent Roll'!$T18*'Rent Roll'!$D4,"-"),"-")</f>
        <v>-</v>
      </c>
      <c r="CA68" s="227" t="str">
        <f>IFERROR(IF(CA$6=EOMONTH('Rent Roll'!$M18,0),-'Rent Roll'!$T18*'Rent Roll'!$D4,"-"),"-")</f>
        <v>-</v>
      </c>
      <c r="CB68" s="227" t="str">
        <f>IFERROR(IF(CB$6=EOMONTH('Rent Roll'!$M18,0),-'Rent Roll'!$T18*'Rent Roll'!$D4,"-"),"-")</f>
        <v>-</v>
      </c>
      <c r="CC68" s="227" t="str">
        <f>IFERROR(IF(CC$6=EOMONTH('Rent Roll'!$M18,0),-'Rent Roll'!$T18*'Rent Roll'!$D4,"-"),"-")</f>
        <v>-</v>
      </c>
      <c r="CD68" s="227" t="str">
        <f>IFERROR(IF(CD$6=EOMONTH('Rent Roll'!$M18,0),-'Rent Roll'!$T18*'Rent Roll'!$D4,"-"),"-")</f>
        <v>-</v>
      </c>
      <c r="CE68" s="227" t="str">
        <f>IFERROR(IF(CE$6=EOMONTH('Rent Roll'!$M18,0),-'Rent Roll'!$T18*'Rent Roll'!$D4,"-"),"-")</f>
        <v>-</v>
      </c>
      <c r="CF68" s="227" t="str">
        <f>IFERROR(IF(CF$6=EOMONTH('Rent Roll'!$M18,0),-'Rent Roll'!$T18*'Rent Roll'!$D4,"-"),"-")</f>
        <v>-</v>
      </c>
      <c r="CG68" s="227" t="str">
        <f>IFERROR(IF(CG$6=EOMONTH('Rent Roll'!$M18,0),-'Rent Roll'!$T18*'Rent Roll'!$D4,"-"),"-")</f>
        <v>-</v>
      </c>
      <c r="CH68" s="227" t="str">
        <f>IFERROR(IF(CH$6=EOMONTH('Rent Roll'!$M18,0),-'Rent Roll'!$T18*'Rent Roll'!$D4,"-"),"-")</f>
        <v>-</v>
      </c>
      <c r="CI68" s="227" t="str">
        <f>IFERROR(IF(CI$6=EOMONTH('Rent Roll'!$M18,0),-'Rent Roll'!$T18*'Rent Roll'!$D4,"-"),"-")</f>
        <v>-</v>
      </c>
      <c r="CJ68" s="227" t="str">
        <f>IFERROR(IF(CJ$6=EOMONTH('Rent Roll'!$M18,0),-'Rent Roll'!$T18*'Rent Roll'!$D4,"-"),"-")</f>
        <v>-</v>
      </c>
      <c r="CK68" s="227" t="str">
        <f>IFERROR(IF(CK$6=EOMONTH('Rent Roll'!$M18,0),-'Rent Roll'!$T18*'Rent Roll'!$D4,"-"),"-")</f>
        <v>-</v>
      </c>
      <c r="CL68" s="227" t="str">
        <f>IFERROR(IF(CL$6=EOMONTH('Rent Roll'!$M18,0),-'Rent Roll'!$T18*'Rent Roll'!$D4,"-"),"-")</f>
        <v>-</v>
      </c>
      <c r="CM68" s="227" t="str">
        <f>IFERROR(IF(CM$6=EOMONTH('Rent Roll'!$M18,0),-'Rent Roll'!$T18*'Rent Roll'!$D4,"-"),"-")</f>
        <v>-</v>
      </c>
      <c r="CN68" s="227" t="str">
        <f>IFERROR(IF(CN$6=EOMONTH('Rent Roll'!$M18,0),-'Rent Roll'!$T18*'Rent Roll'!$D4,"-"),"-")</f>
        <v>-</v>
      </c>
      <c r="CO68" s="227" t="str">
        <f>IFERROR(IF(CO$6=EOMONTH('Rent Roll'!$M18,0),-'Rent Roll'!$T18*'Rent Roll'!$D4,"-"),"-")</f>
        <v>-</v>
      </c>
      <c r="CP68" s="227" t="str">
        <f>IFERROR(IF(CP$6=EOMONTH('Rent Roll'!$M18,0),-'Rent Roll'!$T18*'Rent Roll'!$D4,"-"),"-")</f>
        <v>-</v>
      </c>
      <c r="CQ68" s="227" t="str">
        <f>IFERROR(IF(CQ$6=EOMONTH('Rent Roll'!$M18,0),-'Rent Roll'!$T18*'Rent Roll'!$D4,"-"),"-")</f>
        <v>-</v>
      </c>
      <c r="CR68" s="227" t="str">
        <f>IFERROR(IF(CR$6=EOMONTH('Rent Roll'!$M18,0),-'Rent Roll'!$T18*'Rent Roll'!$D4,"-"),"-")</f>
        <v>-</v>
      </c>
      <c r="CS68" s="227" t="str">
        <f>IFERROR(IF(CS$6=EOMONTH('Rent Roll'!$M18,0),-'Rent Roll'!$T18*'Rent Roll'!$D4,"-"),"-")</f>
        <v>-</v>
      </c>
      <c r="CT68" s="227" t="str">
        <f>IFERROR(IF(CT$6=EOMONTH('Rent Roll'!$M18,0),-'Rent Roll'!$T18*'Rent Roll'!$D4,"-"),"-")</f>
        <v>-</v>
      </c>
      <c r="CU68" s="227" t="str">
        <f>IFERROR(IF(CU$6=EOMONTH('Rent Roll'!$M18,0),-'Rent Roll'!$T18*'Rent Roll'!$D4,"-"),"-")</f>
        <v>-</v>
      </c>
      <c r="CV68" s="227" t="str">
        <f>IFERROR(IF(CV$6=EOMONTH('Rent Roll'!$M18,0),-'Rent Roll'!$T18*'Rent Roll'!$D4,"-"),"-")</f>
        <v>-</v>
      </c>
      <c r="CW68" s="227" t="str">
        <f>IFERROR(IF(CW$6=EOMONTH('Rent Roll'!$M18,0),-'Rent Roll'!$T18*'Rent Roll'!$D4,"-"),"-")</f>
        <v>-</v>
      </c>
      <c r="CX68" s="227" t="str">
        <f>IFERROR(IF(CX$6=EOMONTH('Rent Roll'!$M18,0),-'Rent Roll'!$T18*'Rent Roll'!$D4,"-"),"-")</f>
        <v>-</v>
      </c>
      <c r="CY68" s="227" t="str">
        <f>IFERROR(IF(CY$6=EOMONTH('Rent Roll'!$M18,0),-'Rent Roll'!$T18*'Rent Roll'!$D4,"-"),"-")</f>
        <v>-</v>
      </c>
      <c r="CZ68" s="227" t="str">
        <f>IFERROR(IF(CZ$6=EOMONTH('Rent Roll'!$M18,0),-'Rent Roll'!$T18*'Rent Roll'!$D4,"-"),"-")</f>
        <v>-</v>
      </c>
      <c r="DA68" s="227" t="str">
        <f>IFERROR(IF(DA$6=EOMONTH('Rent Roll'!$M18,0),-'Rent Roll'!$T18*'Rent Roll'!$D4,"-"),"-")</f>
        <v>-</v>
      </c>
      <c r="DB68" s="227" t="str">
        <f>IFERROR(IF(DB$6=EOMONTH('Rent Roll'!$M18,0),-'Rent Roll'!$T18*'Rent Roll'!$D4,"-"),"-")</f>
        <v>-</v>
      </c>
      <c r="DC68" s="227" t="str">
        <f>IFERROR(IF(DC$6=EOMONTH('Rent Roll'!$M18,0),-'Rent Roll'!$T18*'Rent Roll'!$D4,"-"),"-")</f>
        <v>-</v>
      </c>
      <c r="DD68" s="227" t="str">
        <f>IFERROR(IF(DD$6=EOMONTH('Rent Roll'!$M18,0),-'Rent Roll'!$T18*'Rent Roll'!$D4,"-"),"-")</f>
        <v>-</v>
      </c>
      <c r="DE68" s="227" t="str">
        <f>IFERROR(IF(DE$6=EOMONTH('Rent Roll'!$M18,0),-'Rent Roll'!$T18*'Rent Roll'!$D4,"-"),"-")</f>
        <v>-</v>
      </c>
      <c r="DF68" s="227" t="str">
        <f>IFERROR(IF(DF$6=EOMONTH('Rent Roll'!$M18,0),-'Rent Roll'!$T18*'Rent Roll'!$D4,"-"),"-")</f>
        <v>-</v>
      </c>
      <c r="DG68" s="227" t="str">
        <f>IFERROR(IF(DG$6=EOMONTH('Rent Roll'!$M18,0),-'Rent Roll'!$T18*'Rent Roll'!$D4,"-"),"-")</f>
        <v>-</v>
      </c>
      <c r="DH68" s="227" t="str">
        <f>IFERROR(IF(DH$6=EOMONTH('Rent Roll'!$M18,0),-'Rent Roll'!$T18*'Rent Roll'!$D4,"-"),"-")</f>
        <v>-</v>
      </c>
      <c r="DI68" s="227" t="str">
        <f>IFERROR(IF(DI$6=EOMONTH('Rent Roll'!$M18,0),-'Rent Roll'!$T18*'Rent Roll'!$D4,"-"),"-")</f>
        <v>-</v>
      </c>
      <c r="DJ68" s="227" t="str">
        <f>IFERROR(IF(DJ$6=EOMONTH('Rent Roll'!$M18,0),-'Rent Roll'!$T18*'Rent Roll'!$D4,"-"),"-")</f>
        <v>-</v>
      </c>
      <c r="DK68" s="227" t="str">
        <f>IFERROR(IF(DK$6=EOMONTH('Rent Roll'!$M18,0),-'Rent Roll'!$T18*'Rent Roll'!$D4,"-"),"-")</f>
        <v>-</v>
      </c>
      <c r="DL68" s="227" t="str">
        <f>IFERROR(IF(DL$6=EOMONTH('Rent Roll'!$M18,0),-'Rent Roll'!$T18*'Rent Roll'!$D4,"-"),"-")</f>
        <v>-</v>
      </c>
      <c r="DM68" s="227" t="str">
        <f>IFERROR(IF(DM$6=EOMONTH('Rent Roll'!$M18,0),-'Rent Roll'!$T18*'Rent Roll'!$D4,"-"),"-")</f>
        <v>-</v>
      </c>
      <c r="DN68" s="227" t="str">
        <f>IFERROR(IF(DN$6=EOMONTH('Rent Roll'!$M18,0),-'Rent Roll'!$T18*'Rent Roll'!$D4,"-"),"-")</f>
        <v>-</v>
      </c>
      <c r="DO68" s="227" t="str">
        <f>IFERROR(IF(DO$6=EOMONTH('Rent Roll'!$M18,0),-'Rent Roll'!$T18*'Rent Roll'!$D4,"-"),"-")</f>
        <v>-</v>
      </c>
      <c r="DP68" s="227" t="str">
        <f>IFERROR(IF(DP$6=EOMONTH('Rent Roll'!$M18,0),-'Rent Roll'!$T18*'Rent Roll'!$D4,"-"),"-")</f>
        <v>-</v>
      </c>
      <c r="DQ68" s="227" t="str">
        <f>IFERROR(IF(DQ$6=EOMONTH('Rent Roll'!$M18,0),-'Rent Roll'!$T18*'Rent Roll'!$D4,"-"),"-")</f>
        <v>-</v>
      </c>
      <c r="DR68" s="227" t="str">
        <f>IFERROR(IF(DR$6=EOMONTH('Rent Roll'!$M18,0),-'Rent Roll'!$T18*'Rent Roll'!$D4,"-"),"-")</f>
        <v>-</v>
      </c>
      <c r="DS68" s="227" t="str">
        <f>IFERROR(IF(DS$6=EOMONTH('Rent Roll'!$M18,0),-'Rent Roll'!$T18*'Rent Roll'!$D4,"-"),"-")</f>
        <v>-</v>
      </c>
      <c r="DT68" s="227" t="str">
        <f>IFERROR(IF(DT$6=EOMONTH('Rent Roll'!$M18,0),-'Rent Roll'!$T18*'Rent Roll'!$D4,"-"),"-")</f>
        <v>-</v>
      </c>
      <c r="DU68" s="227" t="str">
        <f>IFERROR(IF(DU$6=EOMONTH('Rent Roll'!$M18,0),-'Rent Roll'!$T18*'Rent Roll'!$D4,"-"),"-")</f>
        <v>-</v>
      </c>
      <c r="DV68" s="227" t="str">
        <f>IFERROR(IF(DV$6=EOMONTH('Rent Roll'!$M18,0),-'Rent Roll'!$T18*'Rent Roll'!$D4,"-"),"-")</f>
        <v>-</v>
      </c>
      <c r="DW68" s="227" t="str">
        <f>IFERROR(IF(DW$6=EOMONTH('Rent Roll'!$M18,0),-'Rent Roll'!$T18*'Rent Roll'!$D4,"-"),"-")</f>
        <v>-</v>
      </c>
      <c r="DX68" s="227">
        <f>IFERROR(IF(DX$6=EOMONTH('Rent Roll'!$M18,0),-'Rent Roll'!$T18*'Rent Roll'!$D4,"-"),"-")</f>
        <v>-101250</v>
      </c>
      <c r="DY68" s="227" t="str">
        <f>IFERROR(IF(DY$6=EOMONTH('Rent Roll'!$M18,0),-'Rent Roll'!$T18*'Rent Roll'!$D4,"-"),"-")</f>
        <v>-</v>
      </c>
      <c r="DZ68" s="227" t="str">
        <f>IFERROR(IF(DZ$6=EOMONTH('Rent Roll'!$M18,0),-'Rent Roll'!$T18*'Rent Roll'!$D4,"-"),"-")</f>
        <v>-</v>
      </c>
      <c r="EA68" s="227" t="str">
        <f>IFERROR(IF(EA$6=EOMONTH('Rent Roll'!$M18,0),-'Rent Roll'!$T18*'Rent Roll'!$D4,"-"),"-")</f>
        <v>-</v>
      </c>
      <c r="EB68" s="227" t="str">
        <f>IFERROR(IF(EB$6=EOMONTH('Rent Roll'!$M18,0),-'Rent Roll'!$T18*'Rent Roll'!$D4,"-"),"-")</f>
        <v>-</v>
      </c>
      <c r="EC68" s="227" t="str">
        <f>IFERROR(IF(EC$6=EOMONTH('Rent Roll'!$M18,0),-'Rent Roll'!$T18*'Rent Roll'!$D4,"-"),"-")</f>
        <v>-</v>
      </c>
      <c r="ED68" s="227" t="str">
        <f>IFERROR(IF(ED$6=EOMONTH('Rent Roll'!$M18,0),-'Rent Roll'!$T18*'Rent Roll'!$D4,"-"),"-")</f>
        <v>-</v>
      </c>
      <c r="EE68" s="227" t="str">
        <f>IFERROR(IF(EE$6=EOMONTH('Rent Roll'!$M18,0),-'Rent Roll'!$T18*'Rent Roll'!$D4,"-"),"-")</f>
        <v>-</v>
      </c>
      <c r="EF68" s="227" t="str">
        <f>IFERROR(IF(EF$6=EOMONTH('Rent Roll'!$M18,0),-'Rent Roll'!$T18*'Rent Roll'!$D4,"-"),"-")</f>
        <v>-</v>
      </c>
      <c r="EG68" s="224" t="str">
        <f>IFERROR(IF(EG$6=EOMONTH('Rent Roll'!$M18,0),-'Rent Roll'!$T18*'Rent Roll'!$D4,"-"),"-")</f>
        <v>-</v>
      </c>
      <c r="EH68" s="277" t="s">
        <v>106</v>
      </c>
    </row>
    <row r="69" spans="2:138" ht="15" x14ac:dyDescent="0.25">
      <c r="B69" s="735"/>
      <c r="C69" s="736"/>
      <c r="D69" s="737" t="str">
        <f>CONCATENATE('Rent Roll'!B5&amp;" - "&amp;'Rent Roll'!C5)</f>
        <v>1 Brown-Comm 2 - Center Inc, Brilliant Futures Learning</v>
      </c>
      <c r="E69" s="21">
        <f t="shared" ref="E69:E78" si="50">SUM(F69:EH69)</f>
        <v>-81000</v>
      </c>
      <c r="F69" s="227" t="str">
        <f>IFERROR(IF(F$6=EOMONTH('Rent Roll'!$M19,0),-'Rent Roll'!$T19*'Rent Roll'!$D5,"-"),"-")</f>
        <v>-</v>
      </c>
      <c r="G69" s="227" t="str">
        <f>IFERROR(IF(G$6=EOMONTH('Rent Roll'!$M19,0),-'Rent Roll'!$T19*'Rent Roll'!$D5,"-"),"-")</f>
        <v>-</v>
      </c>
      <c r="H69" s="227" t="str">
        <f>IFERROR(IF(H$6=EOMONTH('Rent Roll'!$M19,0),-'Rent Roll'!$T19*'Rent Roll'!$D5,"-"),"-")</f>
        <v>-</v>
      </c>
      <c r="I69" s="227" t="str">
        <f>IFERROR(IF(I$6=EOMONTH('Rent Roll'!$M19,0),-'Rent Roll'!$T19*'Rent Roll'!$D5,"-"),"-")</f>
        <v>-</v>
      </c>
      <c r="J69" s="227" t="str">
        <f>IFERROR(IF(J$6=EOMONTH('Rent Roll'!$M19,0),-'Rent Roll'!$T19*'Rent Roll'!$D5,"-"),"-")</f>
        <v>-</v>
      </c>
      <c r="K69" s="227" t="str">
        <f>IFERROR(IF(K$6=EOMONTH('Rent Roll'!$M19,0),-'Rent Roll'!$T19*'Rent Roll'!$D5,"-"),"-")</f>
        <v>-</v>
      </c>
      <c r="L69" s="227" t="str">
        <f>IFERROR(IF(L$6=EOMONTH('Rent Roll'!$M19,0),-'Rent Roll'!$T19*'Rent Roll'!$D5,"-"),"-")</f>
        <v>-</v>
      </c>
      <c r="M69" s="227" t="str">
        <f>IFERROR(IF(M$6=EOMONTH('Rent Roll'!$M19,0),-'Rent Roll'!$T19*'Rent Roll'!$D5,"-"),"-")</f>
        <v>-</v>
      </c>
      <c r="N69" s="227" t="str">
        <f>IFERROR(IF(N$6=EOMONTH('Rent Roll'!$M19,0),-'Rent Roll'!$T19*'Rent Roll'!$D5,"-"),"-")</f>
        <v>-</v>
      </c>
      <c r="O69" s="227" t="str">
        <f>IFERROR(IF(O$6=EOMONTH('Rent Roll'!$M19,0),-'Rent Roll'!$T19*'Rent Roll'!$D5,"-"),"-")</f>
        <v>-</v>
      </c>
      <c r="P69" s="227" t="str">
        <f>IFERROR(IF(P$6=EOMONTH('Rent Roll'!$M19,0),-'Rent Roll'!$T19*'Rent Roll'!$D5,"-"),"-")</f>
        <v>-</v>
      </c>
      <c r="Q69" s="227" t="str">
        <f>IFERROR(IF(Q$6=EOMONTH('Rent Roll'!$M19,0),-'Rent Roll'!$T19*'Rent Roll'!$D5,"-"),"-")</f>
        <v>-</v>
      </c>
      <c r="R69" s="227" t="str">
        <f>IFERROR(IF(R$6=EOMONTH('Rent Roll'!$M19,0),-'Rent Roll'!$T19*'Rent Roll'!$D5,"-"),"-")</f>
        <v>-</v>
      </c>
      <c r="S69" s="227" t="str">
        <f>IFERROR(IF(S$6=EOMONTH('Rent Roll'!$M19,0),-'Rent Roll'!$T19*'Rent Roll'!$D5,"-"),"-")</f>
        <v>-</v>
      </c>
      <c r="T69" s="227" t="str">
        <f>IFERROR(IF(T$6=EOMONTH('Rent Roll'!$M19,0),-'Rent Roll'!$T19*'Rent Roll'!$D5,"-"),"-")</f>
        <v>-</v>
      </c>
      <c r="U69" s="227" t="str">
        <f>IFERROR(IF(U$6=EOMONTH('Rent Roll'!$M19,0),-'Rent Roll'!$T19*'Rent Roll'!$D5,"-"),"-")</f>
        <v>-</v>
      </c>
      <c r="V69" s="227" t="str">
        <f>IFERROR(IF(V$6=EOMONTH('Rent Roll'!$M19,0),-'Rent Roll'!$T19*'Rent Roll'!$D5,"-"),"-")</f>
        <v>-</v>
      </c>
      <c r="W69" s="227" t="str">
        <f>IFERROR(IF(W$6=EOMONTH('Rent Roll'!$M19,0),-'Rent Roll'!$T19*'Rent Roll'!$D5,"-"),"-")</f>
        <v>-</v>
      </c>
      <c r="X69" s="227" t="str">
        <f>IFERROR(IF(X$6=EOMONTH('Rent Roll'!$M19,0),-'Rent Roll'!$T19*'Rent Roll'!$D5,"-"),"-")</f>
        <v>-</v>
      </c>
      <c r="Y69" s="227" t="str">
        <f>IFERROR(IF(Y$6=EOMONTH('Rent Roll'!$M19,0),-'Rent Roll'!$T19*'Rent Roll'!$D5,"-"),"-")</f>
        <v>-</v>
      </c>
      <c r="Z69" s="227" t="str">
        <f>IFERROR(IF(Z$6=EOMONTH('Rent Roll'!$M19,0),-'Rent Roll'!$T19*'Rent Roll'!$D5,"-"),"-")</f>
        <v>-</v>
      </c>
      <c r="AA69" s="227" t="str">
        <f>IFERROR(IF(AA$6=EOMONTH('Rent Roll'!$M19,0),-'Rent Roll'!$T19*'Rent Roll'!$D5,"-"),"-")</f>
        <v>-</v>
      </c>
      <c r="AB69" s="227" t="str">
        <f>IFERROR(IF(AB$6=EOMONTH('Rent Roll'!$M19,0),-'Rent Roll'!$T19*'Rent Roll'!$D5,"-"),"-")</f>
        <v>-</v>
      </c>
      <c r="AC69" s="227" t="str">
        <f>IFERROR(IF(AC$6=EOMONTH('Rent Roll'!$M19,0),-'Rent Roll'!$T19*'Rent Roll'!$D5,"-"),"-")</f>
        <v>-</v>
      </c>
      <c r="AD69" s="227" t="str">
        <f>IFERROR(IF(AD$6=EOMONTH('Rent Roll'!$M19,0),-'Rent Roll'!$T19*'Rent Roll'!$D5,"-"),"-")</f>
        <v>-</v>
      </c>
      <c r="AE69" s="227" t="str">
        <f>IFERROR(IF(AE$6=EOMONTH('Rent Roll'!$M19,0),-'Rent Roll'!$T19*'Rent Roll'!$D5,"-"),"-")</f>
        <v>-</v>
      </c>
      <c r="AF69" s="227" t="str">
        <f>IFERROR(IF(AF$6=EOMONTH('Rent Roll'!$M19,0),-'Rent Roll'!$T19*'Rent Roll'!$D5,"-"),"-")</f>
        <v>-</v>
      </c>
      <c r="AG69" s="227" t="str">
        <f>IFERROR(IF(AG$6=EOMONTH('Rent Roll'!$M19,0),-'Rent Roll'!$T19*'Rent Roll'!$D5,"-"),"-")</f>
        <v>-</v>
      </c>
      <c r="AH69" s="227" t="str">
        <f>IFERROR(IF(AH$6=EOMONTH('Rent Roll'!$M19,0),-'Rent Roll'!$T19*'Rent Roll'!$D5,"-"),"-")</f>
        <v>-</v>
      </c>
      <c r="AI69" s="227" t="str">
        <f>IFERROR(IF(AI$6=EOMONTH('Rent Roll'!$M19,0),-'Rent Roll'!$T19*'Rent Roll'!$D5,"-"),"-")</f>
        <v>-</v>
      </c>
      <c r="AJ69" s="227" t="str">
        <f>IFERROR(IF(AJ$6=EOMONTH('Rent Roll'!$M19,0),-'Rent Roll'!$T19*'Rent Roll'!$D5,"-"),"-")</f>
        <v>-</v>
      </c>
      <c r="AK69" s="227" t="str">
        <f>IFERROR(IF(AK$6=EOMONTH('Rent Roll'!$M19,0),-'Rent Roll'!$T19*'Rent Roll'!$D5,"-"),"-")</f>
        <v>-</v>
      </c>
      <c r="AL69" s="227" t="str">
        <f>IFERROR(IF(AL$6=EOMONTH('Rent Roll'!$M19,0),-'Rent Roll'!$T19*'Rent Roll'!$D5,"-"),"-")</f>
        <v>-</v>
      </c>
      <c r="AM69" s="227" t="str">
        <f>IFERROR(IF(AM$6=EOMONTH('Rent Roll'!$M19,0),-'Rent Roll'!$T19*'Rent Roll'!$D5,"-"),"-")</f>
        <v>-</v>
      </c>
      <c r="AN69" s="227" t="str">
        <f>IFERROR(IF(AN$6=EOMONTH('Rent Roll'!$M19,0),-'Rent Roll'!$T19*'Rent Roll'!$D5,"-"),"-")</f>
        <v>-</v>
      </c>
      <c r="AO69" s="227" t="str">
        <f>IFERROR(IF(AO$6=EOMONTH('Rent Roll'!$M19,0),-'Rent Roll'!$T19*'Rent Roll'!$D5,"-"),"-")</f>
        <v>-</v>
      </c>
      <c r="AP69" s="227" t="str">
        <f>IFERROR(IF(AP$6=EOMONTH('Rent Roll'!$M19,0),-'Rent Roll'!$T19*'Rent Roll'!$D5,"-"),"-")</f>
        <v>-</v>
      </c>
      <c r="AQ69" s="227" t="str">
        <f>IFERROR(IF(AQ$6=EOMONTH('Rent Roll'!$M19,0),-'Rent Roll'!$T19*'Rent Roll'!$D5,"-"),"-")</f>
        <v>-</v>
      </c>
      <c r="AR69" s="227" t="str">
        <f>IFERROR(IF(AR$6=EOMONTH('Rent Roll'!$M19,0),-'Rent Roll'!$T19*'Rent Roll'!$D5,"-"),"-")</f>
        <v>-</v>
      </c>
      <c r="AS69" s="227" t="str">
        <f>IFERROR(IF(AS$6=EOMONTH('Rent Roll'!$M19,0),-'Rent Roll'!$T19*'Rent Roll'!$D5,"-"),"-")</f>
        <v>-</v>
      </c>
      <c r="AT69" s="227" t="str">
        <f>IFERROR(IF(AT$6=EOMONTH('Rent Roll'!$M19,0),-'Rent Roll'!$T19*'Rent Roll'!$D5,"-"),"-")</f>
        <v>-</v>
      </c>
      <c r="AU69" s="227" t="str">
        <f>IFERROR(IF(AU$6=EOMONTH('Rent Roll'!$M19,0),-'Rent Roll'!$T19*'Rent Roll'!$D5,"-"),"-")</f>
        <v>-</v>
      </c>
      <c r="AV69" s="227" t="str">
        <f>IFERROR(IF(AV$6=EOMONTH('Rent Roll'!$M19,0),-'Rent Roll'!$T19*'Rent Roll'!$D5,"-"),"-")</f>
        <v>-</v>
      </c>
      <c r="AW69" s="227" t="str">
        <f>IFERROR(IF(AW$6=EOMONTH('Rent Roll'!$M19,0),-'Rent Roll'!$T19*'Rent Roll'!$D5,"-"),"-")</f>
        <v>-</v>
      </c>
      <c r="AX69" s="227" t="str">
        <f>IFERROR(IF(AX$6=EOMONTH('Rent Roll'!$M19,0),-'Rent Roll'!$T19*'Rent Roll'!$D5,"-"),"-")</f>
        <v>-</v>
      </c>
      <c r="AY69" s="227" t="str">
        <f>IFERROR(IF(AY$6=EOMONTH('Rent Roll'!$M19,0),-'Rent Roll'!$T19*'Rent Roll'!$D5,"-"),"-")</f>
        <v>-</v>
      </c>
      <c r="AZ69" s="227" t="str">
        <f>IFERROR(IF(AZ$6=EOMONTH('Rent Roll'!$M19,0),-'Rent Roll'!$T19*'Rent Roll'!$D5,"-"),"-")</f>
        <v>-</v>
      </c>
      <c r="BA69" s="227" t="str">
        <f>IFERROR(IF(BA$6=EOMONTH('Rent Roll'!$M19,0),-'Rent Roll'!$T19*'Rent Roll'!$D5,"-"),"-")</f>
        <v>-</v>
      </c>
      <c r="BB69" s="227" t="str">
        <f>IFERROR(IF(BB$6=EOMONTH('Rent Roll'!$M19,0),-'Rent Roll'!$T19*'Rent Roll'!$D5,"-"),"-")</f>
        <v>-</v>
      </c>
      <c r="BC69" s="227" t="str">
        <f>IFERROR(IF(BC$6=EOMONTH('Rent Roll'!$M19,0),-'Rent Roll'!$T19*'Rent Roll'!$D5,"-"),"-")</f>
        <v>-</v>
      </c>
      <c r="BD69" s="227" t="str">
        <f>IFERROR(IF(BD$6=EOMONTH('Rent Roll'!$M19,0),-'Rent Roll'!$T19*'Rent Roll'!$D5,"-"),"-")</f>
        <v>-</v>
      </c>
      <c r="BE69" s="227" t="str">
        <f>IFERROR(IF(BE$6=EOMONTH('Rent Roll'!$M19,0),-'Rent Roll'!$T19*'Rent Roll'!$D5,"-"),"-")</f>
        <v>-</v>
      </c>
      <c r="BF69" s="227" t="str">
        <f>IFERROR(IF(BF$6=EOMONTH('Rent Roll'!$M19,0),-'Rent Roll'!$T19*'Rent Roll'!$D5,"-"),"-")</f>
        <v>-</v>
      </c>
      <c r="BG69" s="227" t="str">
        <f>IFERROR(IF(BG$6=EOMONTH('Rent Roll'!$M19,0),-'Rent Roll'!$T19*'Rent Roll'!$D5,"-"),"-")</f>
        <v>-</v>
      </c>
      <c r="BH69" s="227" t="str">
        <f>IFERROR(IF(BH$6=EOMONTH('Rent Roll'!$M19,0),-'Rent Roll'!$T19*'Rent Roll'!$D5,"-"),"-")</f>
        <v>-</v>
      </c>
      <c r="BI69" s="227" t="str">
        <f>IFERROR(IF(BI$6=EOMONTH('Rent Roll'!$M19,0),-'Rent Roll'!$T19*'Rent Roll'!$D5,"-"),"-")</f>
        <v>-</v>
      </c>
      <c r="BJ69" s="227" t="str">
        <f>IFERROR(IF(BJ$6=EOMONTH('Rent Roll'!$M19,0),-'Rent Roll'!$T19*'Rent Roll'!$D5,"-"),"-")</f>
        <v>-</v>
      </c>
      <c r="BK69" s="227" t="str">
        <f>IFERROR(IF(BK$6=EOMONTH('Rent Roll'!$M19,0),-'Rent Roll'!$T19*'Rent Roll'!$D5,"-"),"-")</f>
        <v>-</v>
      </c>
      <c r="BL69" s="227" t="str">
        <f>IFERROR(IF(BL$6=EOMONTH('Rent Roll'!$M19,0),-'Rent Roll'!$T19*'Rent Roll'!$D5,"-"),"-")</f>
        <v>-</v>
      </c>
      <c r="BM69" s="227" t="str">
        <f>IFERROR(IF(BM$6=EOMONTH('Rent Roll'!$M19,0),-'Rent Roll'!$T19*'Rent Roll'!$D5,"-"),"-")</f>
        <v>-</v>
      </c>
      <c r="BN69" s="227" t="str">
        <f>IFERROR(IF(BN$6=EOMONTH('Rent Roll'!$M19,0),-'Rent Roll'!$T19*'Rent Roll'!$D5,"-"),"-")</f>
        <v>-</v>
      </c>
      <c r="BO69" s="227" t="str">
        <f>IFERROR(IF(BO$6=EOMONTH('Rent Roll'!$M19,0),-'Rent Roll'!$T19*'Rent Roll'!$D5,"-"),"-")</f>
        <v>-</v>
      </c>
      <c r="BP69" s="227" t="str">
        <f>IFERROR(IF(BP$6=EOMONTH('Rent Roll'!$M19,0),-'Rent Roll'!$T19*'Rent Roll'!$D5,"-"),"-")</f>
        <v>-</v>
      </c>
      <c r="BQ69" s="227" t="str">
        <f>IFERROR(IF(BQ$6=EOMONTH('Rent Roll'!$M19,0),-'Rent Roll'!$T19*'Rent Roll'!$D5,"-"),"-")</f>
        <v>-</v>
      </c>
      <c r="BR69" s="227" t="str">
        <f>IFERROR(IF(BR$6=EOMONTH('Rent Roll'!$M19,0),-'Rent Roll'!$T19*'Rent Roll'!$D5,"-"),"-")</f>
        <v>-</v>
      </c>
      <c r="BS69" s="227" t="str">
        <f>IFERROR(IF(BS$6=EOMONTH('Rent Roll'!$M19,0),-'Rent Roll'!$T19*'Rent Roll'!$D5,"-"),"-")</f>
        <v>-</v>
      </c>
      <c r="BT69" s="227" t="str">
        <f>IFERROR(IF(BT$6=EOMONTH('Rent Roll'!$M19,0),-'Rent Roll'!$T19*'Rent Roll'!$D5,"-"),"-")</f>
        <v>-</v>
      </c>
      <c r="BU69" s="227" t="str">
        <f>IFERROR(IF(BU$6=EOMONTH('Rent Roll'!$M19,0),-'Rent Roll'!$T19*'Rent Roll'!$D5,"-"),"-")</f>
        <v>-</v>
      </c>
      <c r="BV69" s="227" t="str">
        <f>IFERROR(IF(BV$6=EOMONTH('Rent Roll'!$M19,0),-'Rent Roll'!$T19*'Rent Roll'!$D5,"-"),"-")</f>
        <v>-</v>
      </c>
      <c r="BW69" s="227" t="str">
        <f>IFERROR(IF(BW$6=EOMONTH('Rent Roll'!$M19,0),-'Rent Roll'!$T19*'Rent Roll'!$D5,"-"),"-")</f>
        <v>-</v>
      </c>
      <c r="BX69" s="227" t="str">
        <f>IFERROR(IF(BX$6=EOMONTH('Rent Roll'!$M19,0),-'Rent Roll'!$T19*'Rent Roll'!$D5,"-"),"-")</f>
        <v>-</v>
      </c>
      <c r="BY69" s="227" t="str">
        <f>IFERROR(IF(BY$6=EOMONTH('Rent Roll'!$M19,0),-'Rent Roll'!$T19*'Rent Roll'!$D5,"-"),"-")</f>
        <v>-</v>
      </c>
      <c r="BZ69" s="227" t="str">
        <f>IFERROR(IF(BZ$6=EOMONTH('Rent Roll'!$M19,0),-'Rent Roll'!$T19*'Rent Roll'!$D5,"-"),"-")</f>
        <v>-</v>
      </c>
      <c r="CA69" s="227" t="str">
        <f>IFERROR(IF(CA$6=EOMONTH('Rent Roll'!$M19,0),-'Rent Roll'!$T19*'Rent Roll'!$D5,"-"),"-")</f>
        <v>-</v>
      </c>
      <c r="CB69" s="227" t="str">
        <f>IFERROR(IF(CB$6=EOMONTH('Rent Roll'!$M19,0),-'Rent Roll'!$T19*'Rent Roll'!$D5,"-"),"-")</f>
        <v>-</v>
      </c>
      <c r="CC69" s="227" t="str">
        <f>IFERROR(IF(CC$6=EOMONTH('Rent Roll'!$M19,0),-'Rent Roll'!$T19*'Rent Roll'!$D5,"-"),"-")</f>
        <v>-</v>
      </c>
      <c r="CD69" s="227" t="str">
        <f>IFERROR(IF(CD$6=EOMONTH('Rent Roll'!$M19,0),-'Rent Roll'!$T19*'Rent Roll'!$D5,"-"),"-")</f>
        <v>-</v>
      </c>
      <c r="CE69" s="227" t="str">
        <f>IFERROR(IF(CE$6=EOMONTH('Rent Roll'!$M19,0),-'Rent Roll'!$T19*'Rent Roll'!$D5,"-"),"-")</f>
        <v>-</v>
      </c>
      <c r="CF69" s="227" t="str">
        <f>IFERROR(IF(CF$6=EOMONTH('Rent Roll'!$M19,0),-'Rent Roll'!$T19*'Rent Roll'!$D5,"-"),"-")</f>
        <v>-</v>
      </c>
      <c r="CG69" s="227" t="str">
        <f>IFERROR(IF(CG$6=EOMONTH('Rent Roll'!$M19,0),-'Rent Roll'!$T19*'Rent Roll'!$D5,"-"),"-")</f>
        <v>-</v>
      </c>
      <c r="CH69" s="227" t="str">
        <f>IFERROR(IF(CH$6=EOMONTH('Rent Roll'!$M19,0),-'Rent Roll'!$T19*'Rent Roll'!$D5,"-"),"-")</f>
        <v>-</v>
      </c>
      <c r="CI69" s="227" t="str">
        <f>IFERROR(IF(CI$6=EOMONTH('Rent Roll'!$M19,0),-'Rent Roll'!$T19*'Rent Roll'!$D5,"-"),"-")</f>
        <v>-</v>
      </c>
      <c r="CJ69" s="227" t="str">
        <f>IFERROR(IF(CJ$6=EOMONTH('Rent Roll'!$M19,0),-'Rent Roll'!$T19*'Rent Roll'!$D5,"-"),"-")</f>
        <v>-</v>
      </c>
      <c r="CK69" s="227" t="str">
        <f>IFERROR(IF(CK$6=EOMONTH('Rent Roll'!$M19,0),-'Rent Roll'!$T19*'Rent Roll'!$D5,"-"),"-")</f>
        <v>-</v>
      </c>
      <c r="CL69" s="227" t="str">
        <f>IFERROR(IF(CL$6=EOMONTH('Rent Roll'!$M19,0),-'Rent Roll'!$T19*'Rent Roll'!$D5,"-"),"-")</f>
        <v>-</v>
      </c>
      <c r="CM69" s="227" t="str">
        <f>IFERROR(IF(CM$6=EOMONTH('Rent Roll'!$M19,0),-'Rent Roll'!$T19*'Rent Roll'!$D5,"-"),"-")</f>
        <v>-</v>
      </c>
      <c r="CN69" s="227" t="str">
        <f>IFERROR(IF(CN$6=EOMONTH('Rent Roll'!$M19,0),-'Rent Roll'!$T19*'Rent Roll'!$D5,"-"),"-")</f>
        <v>-</v>
      </c>
      <c r="CO69" s="227" t="str">
        <f>IFERROR(IF(CO$6=EOMONTH('Rent Roll'!$M19,0),-'Rent Roll'!$T19*'Rent Roll'!$D5,"-"),"-")</f>
        <v>-</v>
      </c>
      <c r="CP69" s="227" t="str">
        <f>IFERROR(IF(CP$6=EOMONTH('Rent Roll'!$M19,0),-'Rent Roll'!$T19*'Rent Roll'!$D5,"-"),"-")</f>
        <v>-</v>
      </c>
      <c r="CQ69" s="227" t="str">
        <f>IFERROR(IF(CQ$6=EOMONTH('Rent Roll'!$M19,0),-'Rent Roll'!$T19*'Rent Roll'!$D5,"-"),"-")</f>
        <v>-</v>
      </c>
      <c r="CR69" s="227" t="str">
        <f>IFERROR(IF(CR$6=EOMONTH('Rent Roll'!$M19,0),-'Rent Roll'!$T19*'Rent Roll'!$D5,"-"),"-")</f>
        <v>-</v>
      </c>
      <c r="CS69" s="227" t="str">
        <f>IFERROR(IF(CS$6=EOMONTH('Rent Roll'!$M19,0),-'Rent Roll'!$T19*'Rent Roll'!$D5,"-"),"-")</f>
        <v>-</v>
      </c>
      <c r="CT69" s="227" t="str">
        <f>IFERROR(IF(CT$6=EOMONTH('Rent Roll'!$M19,0),-'Rent Roll'!$T19*'Rent Roll'!$D5,"-"),"-")</f>
        <v>-</v>
      </c>
      <c r="CU69" s="227" t="str">
        <f>IFERROR(IF(CU$6=EOMONTH('Rent Roll'!$M19,0),-'Rent Roll'!$T19*'Rent Roll'!$D5,"-"),"-")</f>
        <v>-</v>
      </c>
      <c r="CV69" s="227" t="str">
        <f>IFERROR(IF(CV$6=EOMONTH('Rent Roll'!$M19,0),-'Rent Roll'!$T19*'Rent Roll'!$D5,"-"),"-")</f>
        <v>-</v>
      </c>
      <c r="CW69" s="227" t="str">
        <f>IFERROR(IF(CW$6=EOMONTH('Rent Roll'!$M19,0),-'Rent Roll'!$T19*'Rent Roll'!$D5,"-"),"-")</f>
        <v>-</v>
      </c>
      <c r="CX69" s="227" t="str">
        <f>IFERROR(IF(CX$6=EOMONTH('Rent Roll'!$M19,0),-'Rent Roll'!$T19*'Rent Roll'!$D5,"-"),"-")</f>
        <v>-</v>
      </c>
      <c r="CY69" s="227" t="str">
        <f>IFERROR(IF(CY$6=EOMONTH('Rent Roll'!$M19,0),-'Rent Roll'!$T19*'Rent Roll'!$D5,"-"),"-")</f>
        <v>-</v>
      </c>
      <c r="CZ69" s="227" t="str">
        <f>IFERROR(IF(CZ$6=EOMONTH('Rent Roll'!$M19,0),-'Rent Roll'!$T19*'Rent Roll'!$D5,"-"),"-")</f>
        <v>-</v>
      </c>
      <c r="DA69" s="227" t="str">
        <f>IFERROR(IF(DA$6=EOMONTH('Rent Roll'!$M19,0),-'Rent Roll'!$T19*'Rent Roll'!$D5,"-"),"-")</f>
        <v>-</v>
      </c>
      <c r="DB69" s="227" t="str">
        <f>IFERROR(IF(DB$6=EOMONTH('Rent Roll'!$M19,0),-'Rent Roll'!$T19*'Rent Roll'!$D5,"-"),"-")</f>
        <v>-</v>
      </c>
      <c r="DC69" s="227" t="str">
        <f>IFERROR(IF(DC$6=EOMONTH('Rent Roll'!$M19,0),-'Rent Roll'!$T19*'Rent Roll'!$D5,"-"),"-")</f>
        <v>-</v>
      </c>
      <c r="DD69" s="227" t="str">
        <f>IFERROR(IF(DD$6=EOMONTH('Rent Roll'!$M19,0),-'Rent Roll'!$T19*'Rent Roll'!$D5,"-"),"-")</f>
        <v>-</v>
      </c>
      <c r="DE69" s="227" t="str">
        <f>IFERROR(IF(DE$6=EOMONTH('Rent Roll'!$M19,0),-'Rent Roll'!$T19*'Rent Roll'!$D5,"-"),"-")</f>
        <v>-</v>
      </c>
      <c r="DF69" s="227" t="str">
        <f>IFERROR(IF(DF$6=EOMONTH('Rent Roll'!$M19,0),-'Rent Roll'!$T19*'Rent Roll'!$D5,"-"),"-")</f>
        <v>-</v>
      </c>
      <c r="DG69" s="227" t="str">
        <f>IFERROR(IF(DG$6=EOMONTH('Rent Roll'!$M19,0),-'Rent Roll'!$T19*'Rent Roll'!$D5,"-"),"-")</f>
        <v>-</v>
      </c>
      <c r="DH69" s="227" t="str">
        <f>IFERROR(IF(DH$6=EOMONTH('Rent Roll'!$M19,0),-'Rent Roll'!$T19*'Rent Roll'!$D5,"-"),"-")</f>
        <v>-</v>
      </c>
      <c r="DI69" s="227" t="str">
        <f>IFERROR(IF(DI$6=EOMONTH('Rent Roll'!$M19,0),-'Rent Roll'!$T19*'Rent Roll'!$D5,"-"),"-")</f>
        <v>-</v>
      </c>
      <c r="DJ69" s="227" t="str">
        <f>IFERROR(IF(DJ$6=EOMONTH('Rent Roll'!$M19,0),-'Rent Roll'!$T19*'Rent Roll'!$D5,"-"),"-")</f>
        <v>-</v>
      </c>
      <c r="DK69" s="227" t="str">
        <f>IFERROR(IF(DK$6=EOMONTH('Rent Roll'!$M19,0),-'Rent Roll'!$T19*'Rent Roll'!$D5,"-"),"-")</f>
        <v>-</v>
      </c>
      <c r="DL69" s="227" t="str">
        <f>IFERROR(IF(DL$6=EOMONTH('Rent Roll'!$M19,0),-'Rent Roll'!$T19*'Rent Roll'!$D5,"-"),"-")</f>
        <v>-</v>
      </c>
      <c r="DM69" s="227" t="str">
        <f>IFERROR(IF(DM$6=EOMONTH('Rent Roll'!$M19,0),-'Rent Roll'!$T19*'Rent Roll'!$D5,"-"),"-")</f>
        <v>-</v>
      </c>
      <c r="DN69" s="227" t="str">
        <f>IFERROR(IF(DN$6=EOMONTH('Rent Roll'!$M19,0),-'Rent Roll'!$T19*'Rent Roll'!$D5,"-"),"-")</f>
        <v>-</v>
      </c>
      <c r="DO69" s="227" t="str">
        <f>IFERROR(IF(DO$6=EOMONTH('Rent Roll'!$M19,0),-'Rent Roll'!$T19*'Rent Roll'!$D5,"-"),"-")</f>
        <v>-</v>
      </c>
      <c r="DP69" s="227" t="str">
        <f>IFERROR(IF(DP$6=EOMONTH('Rent Roll'!$M19,0),-'Rent Roll'!$T19*'Rent Roll'!$D5,"-"),"-")</f>
        <v>-</v>
      </c>
      <c r="DQ69" s="227" t="str">
        <f>IFERROR(IF(DQ$6=EOMONTH('Rent Roll'!$M19,0),-'Rent Roll'!$T19*'Rent Roll'!$D5,"-"),"-")</f>
        <v>-</v>
      </c>
      <c r="DR69" s="227" t="str">
        <f>IFERROR(IF(DR$6=EOMONTH('Rent Roll'!$M19,0),-'Rent Roll'!$T19*'Rent Roll'!$D5,"-"),"-")</f>
        <v>-</v>
      </c>
      <c r="DS69" s="227" t="str">
        <f>IFERROR(IF(DS$6=EOMONTH('Rent Roll'!$M19,0),-'Rent Roll'!$T19*'Rent Roll'!$D5,"-"),"-")</f>
        <v>-</v>
      </c>
      <c r="DT69" s="227" t="str">
        <f>IFERROR(IF(DT$6=EOMONTH('Rent Roll'!$M19,0),-'Rent Roll'!$T19*'Rent Roll'!$D5,"-"),"-")</f>
        <v>-</v>
      </c>
      <c r="DU69" s="227" t="str">
        <f>IFERROR(IF(DU$6=EOMONTH('Rent Roll'!$M19,0),-'Rent Roll'!$T19*'Rent Roll'!$D5,"-"),"-")</f>
        <v>-</v>
      </c>
      <c r="DV69" s="227" t="str">
        <f>IFERROR(IF(DV$6=EOMONTH('Rent Roll'!$M19,0),-'Rent Roll'!$T19*'Rent Roll'!$D5,"-"),"-")</f>
        <v>-</v>
      </c>
      <c r="DW69" s="227" t="str">
        <f>IFERROR(IF(DW$6=EOMONTH('Rent Roll'!$M19,0),-'Rent Roll'!$T19*'Rent Roll'!$D5,"-"),"-")</f>
        <v>-</v>
      </c>
      <c r="DX69" s="227" t="str">
        <f>IFERROR(IF(DX$6=EOMONTH('Rent Roll'!$M19,0),-'Rent Roll'!$T19*'Rent Roll'!$D5,"-"),"-")</f>
        <v>-</v>
      </c>
      <c r="DY69" s="227" t="str">
        <f>IFERROR(IF(DY$6=EOMONTH('Rent Roll'!$M19,0),-'Rent Roll'!$T19*'Rent Roll'!$D5,"-"),"-")</f>
        <v>-</v>
      </c>
      <c r="DZ69" s="227">
        <f>IFERROR(IF(DZ$6=EOMONTH('Rent Roll'!$M19,0),-'Rent Roll'!$T19*'Rent Roll'!$D5,"-"),"-")</f>
        <v>-81000</v>
      </c>
      <c r="EA69" s="227" t="str">
        <f>IFERROR(IF(EA$6=EOMONTH('Rent Roll'!$M19,0),-'Rent Roll'!$T19*'Rent Roll'!$D5,"-"),"-")</f>
        <v>-</v>
      </c>
      <c r="EB69" s="227" t="str">
        <f>IFERROR(IF(EB$6=EOMONTH('Rent Roll'!$M19,0),-'Rent Roll'!$T19*'Rent Roll'!$D5,"-"),"-")</f>
        <v>-</v>
      </c>
      <c r="EC69" s="227" t="str">
        <f>IFERROR(IF(EC$6=EOMONTH('Rent Roll'!$M19,0),-'Rent Roll'!$T19*'Rent Roll'!$D5,"-"),"-")</f>
        <v>-</v>
      </c>
      <c r="ED69" s="227" t="str">
        <f>IFERROR(IF(ED$6=EOMONTH('Rent Roll'!$M19,0),-'Rent Roll'!$T19*'Rent Roll'!$D5,"-"),"-")</f>
        <v>-</v>
      </c>
      <c r="EE69" s="227" t="str">
        <f>IFERROR(IF(EE$6=EOMONTH('Rent Roll'!$M19,0),-'Rent Roll'!$T19*'Rent Roll'!$D5,"-"),"-")</f>
        <v>-</v>
      </c>
      <c r="EF69" s="227" t="str">
        <f>IFERROR(IF(EF$6=EOMONTH('Rent Roll'!$M19,0),-'Rent Roll'!$T19*'Rent Roll'!$D5,"-"),"-")</f>
        <v>-</v>
      </c>
      <c r="EG69" s="224" t="str">
        <f>IFERROR(IF(EG$6=EOMONTH('Rent Roll'!$M19,0),-'Rent Roll'!$T19*'Rent Roll'!$D5,"-"),"-")</f>
        <v>-</v>
      </c>
      <c r="EH69" s="277" t="s">
        <v>106</v>
      </c>
    </row>
    <row r="70" spans="2:138" ht="15" x14ac:dyDescent="0.25">
      <c r="B70" s="735"/>
      <c r="C70" s="736"/>
      <c r="D70" s="737" t="str">
        <f>CONCATENATE('Rent Roll'!B6&amp;" - "&amp;'Rent Roll'!C6)</f>
        <v>800 Del-Comm 1 - LLC, Progress Physical Therapy</v>
      </c>
      <c r="E70" s="21">
        <f t="shared" si="50"/>
        <v>-70875</v>
      </c>
      <c r="F70" s="227" t="str">
        <f>IFERROR(IF(F$6=EOMONTH('Rent Roll'!$M20,0),-'Rent Roll'!$T20*'Rent Roll'!$D6,"-"),"-")</f>
        <v>-</v>
      </c>
      <c r="G70" s="227" t="str">
        <f>IFERROR(IF(G$6=EOMONTH('Rent Roll'!$M20,0),-'Rent Roll'!$T20*'Rent Roll'!$D6,"-"),"-")</f>
        <v>-</v>
      </c>
      <c r="H70" s="227" t="str">
        <f>IFERROR(IF(H$6=EOMONTH('Rent Roll'!$M20,0),-'Rent Roll'!$T20*'Rent Roll'!$D6,"-"),"-")</f>
        <v>-</v>
      </c>
      <c r="I70" s="227" t="str">
        <f>IFERROR(IF(I$6=EOMONTH('Rent Roll'!$M20,0),-'Rent Roll'!$T20*'Rent Roll'!$D6,"-"),"-")</f>
        <v>-</v>
      </c>
      <c r="J70" s="227" t="str">
        <f>IFERROR(IF(J$6=EOMONTH('Rent Roll'!$M20,0),-'Rent Roll'!$T20*'Rent Roll'!$D6,"-"),"-")</f>
        <v>-</v>
      </c>
      <c r="K70" s="227" t="str">
        <f>IFERROR(IF(K$6=EOMONTH('Rent Roll'!$M20,0),-'Rent Roll'!$T20*'Rent Roll'!$D6,"-"),"-")</f>
        <v>-</v>
      </c>
      <c r="L70" s="227" t="str">
        <f>IFERROR(IF(L$6=EOMONTH('Rent Roll'!$M20,0),-'Rent Roll'!$T20*'Rent Roll'!$D6,"-"),"-")</f>
        <v>-</v>
      </c>
      <c r="M70" s="227" t="str">
        <f>IFERROR(IF(M$6=EOMONTH('Rent Roll'!$M20,0),-'Rent Roll'!$T20*'Rent Roll'!$D6,"-"),"-")</f>
        <v>-</v>
      </c>
      <c r="N70" s="227" t="str">
        <f>IFERROR(IF(N$6=EOMONTH('Rent Roll'!$M20,0),-'Rent Roll'!$T20*'Rent Roll'!$D6,"-"),"-")</f>
        <v>-</v>
      </c>
      <c r="O70" s="227" t="str">
        <f>IFERROR(IF(O$6=EOMONTH('Rent Roll'!$M20,0),-'Rent Roll'!$T20*'Rent Roll'!$D6,"-"),"-")</f>
        <v>-</v>
      </c>
      <c r="P70" s="227" t="str">
        <f>IFERROR(IF(P$6=EOMONTH('Rent Roll'!$M20,0),-'Rent Roll'!$T20*'Rent Roll'!$D6,"-"),"-")</f>
        <v>-</v>
      </c>
      <c r="Q70" s="227" t="str">
        <f>IFERROR(IF(Q$6=EOMONTH('Rent Roll'!$M20,0),-'Rent Roll'!$T20*'Rent Roll'!$D6,"-"),"-")</f>
        <v>-</v>
      </c>
      <c r="R70" s="227" t="str">
        <f>IFERROR(IF(R$6=EOMONTH('Rent Roll'!$M20,0),-'Rent Roll'!$T20*'Rent Roll'!$D6,"-"),"-")</f>
        <v>-</v>
      </c>
      <c r="S70" s="227" t="str">
        <f>IFERROR(IF(S$6=EOMONTH('Rent Roll'!$M20,0),-'Rent Roll'!$T20*'Rent Roll'!$D6,"-"),"-")</f>
        <v>-</v>
      </c>
      <c r="T70" s="227" t="str">
        <f>IFERROR(IF(T$6=EOMONTH('Rent Roll'!$M20,0),-'Rent Roll'!$T20*'Rent Roll'!$D6,"-"),"-")</f>
        <v>-</v>
      </c>
      <c r="U70" s="227" t="str">
        <f>IFERROR(IF(U$6=EOMONTH('Rent Roll'!$M20,0),-'Rent Roll'!$T20*'Rent Roll'!$D6,"-"),"-")</f>
        <v>-</v>
      </c>
      <c r="V70" s="227" t="str">
        <f>IFERROR(IF(V$6=EOMONTH('Rent Roll'!$M20,0),-'Rent Roll'!$T20*'Rent Roll'!$D6,"-"),"-")</f>
        <v>-</v>
      </c>
      <c r="W70" s="227" t="str">
        <f>IFERROR(IF(W$6=EOMONTH('Rent Roll'!$M20,0),-'Rent Roll'!$T20*'Rent Roll'!$D6,"-"),"-")</f>
        <v>-</v>
      </c>
      <c r="X70" s="227" t="str">
        <f>IFERROR(IF(X$6=EOMONTH('Rent Roll'!$M20,0),-'Rent Roll'!$T20*'Rent Roll'!$D6,"-"),"-")</f>
        <v>-</v>
      </c>
      <c r="Y70" s="227" t="str">
        <f>IFERROR(IF(Y$6=EOMONTH('Rent Roll'!$M20,0),-'Rent Roll'!$T20*'Rent Roll'!$D6,"-"),"-")</f>
        <v>-</v>
      </c>
      <c r="Z70" s="227" t="str">
        <f>IFERROR(IF(Z$6=EOMONTH('Rent Roll'!$M20,0),-'Rent Roll'!$T20*'Rent Roll'!$D6,"-"),"-")</f>
        <v>-</v>
      </c>
      <c r="AA70" s="227" t="str">
        <f>IFERROR(IF(AA$6=EOMONTH('Rent Roll'!$M20,0),-'Rent Roll'!$T20*'Rent Roll'!$D6,"-"),"-")</f>
        <v>-</v>
      </c>
      <c r="AB70" s="227" t="str">
        <f>IFERROR(IF(AB$6=EOMONTH('Rent Roll'!$M20,0),-'Rent Roll'!$T20*'Rent Roll'!$D6,"-"),"-")</f>
        <v>-</v>
      </c>
      <c r="AC70" s="227" t="str">
        <f>IFERROR(IF(AC$6=EOMONTH('Rent Roll'!$M20,0),-'Rent Roll'!$T20*'Rent Roll'!$D6,"-"),"-")</f>
        <v>-</v>
      </c>
      <c r="AD70" s="227" t="str">
        <f>IFERROR(IF(AD$6=EOMONTH('Rent Roll'!$M20,0),-'Rent Roll'!$T20*'Rent Roll'!$D6,"-"),"-")</f>
        <v>-</v>
      </c>
      <c r="AE70" s="227" t="str">
        <f>IFERROR(IF(AE$6=EOMONTH('Rent Roll'!$M20,0),-'Rent Roll'!$T20*'Rent Roll'!$D6,"-"),"-")</f>
        <v>-</v>
      </c>
      <c r="AF70" s="227" t="str">
        <f>IFERROR(IF(AF$6=EOMONTH('Rent Roll'!$M20,0),-'Rent Roll'!$T20*'Rent Roll'!$D6,"-"),"-")</f>
        <v>-</v>
      </c>
      <c r="AG70" s="227" t="str">
        <f>IFERROR(IF(AG$6=EOMONTH('Rent Roll'!$M20,0),-'Rent Roll'!$T20*'Rent Roll'!$D6,"-"),"-")</f>
        <v>-</v>
      </c>
      <c r="AH70" s="227" t="str">
        <f>IFERROR(IF(AH$6=EOMONTH('Rent Roll'!$M20,0),-'Rent Roll'!$T20*'Rent Roll'!$D6,"-"),"-")</f>
        <v>-</v>
      </c>
      <c r="AI70" s="227" t="str">
        <f>IFERROR(IF(AI$6=EOMONTH('Rent Roll'!$M20,0),-'Rent Roll'!$T20*'Rent Roll'!$D6,"-"),"-")</f>
        <v>-</v>
      </c>
      <c r="AJ70" s="227" t="str">
        <f>IFERROR(IF(AJ$6=EOMONTH('Rent Roll'!$M20,0),-'Rent Roll'!$T20*'Rent Roll'!$D6,"-"),"-")</f>
        <v>-</v>
      </c>
      <c r="AK70" s="227" t="str">
        <f>IFERROR(IF(AK$6=EOMONTH('Rent Roll'!$M20,0),-'Rent Roll'!$T20*'Rent Roll'!$D6,"-"),"-")</f>
        <v>-</v>
      </c>
      <c r="AL70" s="227" t="str">
        <f>IFERROR(IF(AL$6=EOMONTH('Rent Roll'!$M20,0),-'Rent Roll'!$T20*'Rent Roll'!$D6,"-"),"-")</f>
        <v>-</v>
      </c>
      <c r="AM70" s="227" t="str">
        <f>IFERROR(IF(AM$6=EOMONTH('Rent Roll'!$M20,0),-'Rent Roll'!$T20*'Rent Roll'!$D6,"-"),"-")</f>
        <v>-</v>
      </c>
      <c r="AN70" s="227" t="str">
        <f>IFERROR(IF(AN$6=EOMONTH('Rent Roll'!$M20,0),-'Rent Roll'!$T20*'Rent Roll'!$D6,"-"),"-")</f>
        <v>-</v>
      </c>
      <c r="AO70" s="227" t="str">
        <f>IFERROR(IF(AO$6=EOMONTH('Rent Roll'!$M20,0),-'Rent Roll'!$T20*'Rent Roll'!$D6,"-"),"-")</f>
        <v>-</v>
      </c>
      <c r="AP70" s="227" t="str">
        <f>IFERROR(IF(AP$6=EOMONTH('Rent Roll'!$M20,0),-'Rent Roll'!$T20*'Rent Roll'!$D6,"-"),"-")</f>
        <v>-</v>
      </c>
      <c r="AQ70" s="227" t="str">
        <f>IFERROR(IF(AQ$6=EOMONTH('Rent Roll'!$M20,0),-'Rent Roll'!$T20*'Rent Roll'!$D6,"-"),"-")</f>
        <v>-</v>
      </c>
      <c r="AR70" s="227" t="str">
        <f>IFERROR(IF(AR$6=EOMONTH('Rent Roll'!$M20,0),-'Rent Roll'!$T20*'Rent Roll'!$D6,"-"),"-")</f>
        <v>-</v>
      </c>
      <c r="AS70" s="227" t="str">
        <f>IFERROR(IF(AS$6=EOMONTH('Rent Roll'!$M20,0),-'Rent Roll'!$T20*'Rent Roll'!$D6,"-"),"-")</f>
        <v>-</v>
      </c>
      <c r="AT70" s="227" t="str">
        <f>IFERROR(IF(AT$6=EOMONTH('Rent Roll'!$M20,0),-'Rent Roll'!$T20*'Rent Roll'!$D6,"-"),"-")</f>
        <v>-</v>
      </c>
      <c r="AU70" s="227" t="str">
        <f>IFERROR(IF(AU$6=EOMONTH('Rent Roll'!$M20,0),-'Rent Roll'!$T20*'Rent Roll'!$D6,"-"),"-")</f>
        <v>-</v>
      </c>
      <c r="AV70" s="227" t="str">
        <f>IFERROR(IF(AV$6=EOMONTH('Rent Roll'!$M20,0),-'Rent Roll'!$T20*'Rent Roll'!$D6,"-"),"-")</f>
        <v>-</v>
      </c>
      <c r="AW70" s="227" t="str">
        <f>IFERROR(IF(AW$6=EOMONTH('Rent Roll'!$M20,0),-'Rent Roll'!$T20*'Rent Roll'!$D6,"-"),"-")</f>
        <v>-</v>
      </c>
      <c r="AX70" s="227" t="str">
        <f>IFERROR(IF(AX$6=EOMONTH('Rent Roll'!$M20,0),-'Rent Roll'!$T20*'Rent Roll'!$D6,"-"),"-")</f>
        <v>-</v>
      </c>
      <c r="AY70" s="227" t="str">
        <f>IFERROR(IF(AY$6=EOMONTH('Rent Roll'!$M20,0),-'Rent Roll'!$T20*'Rent Roll'!$D6,"-"),"-")</f>
        <v>-</v>
      </c>
      <c r="AZ70" s="227" t="str">
        <f>IFERROR(IF(AZ$6=EOMONTH('Rent Roll'!$M20,0),-'Rent Roll'!$T20*'Rent Roll'!$D6,"-"),"-")</f>
        <v>-</v>
      </c>
      <c r="BA70" s="227" t="str">
        <f>IFERROR(IF(BA$6=EOMONTH('Rent Roll'!$M20,0),-'Rent Roll'!$T20*'Rent Roll'!$D6,"-"),"-")</f>
        <v>-</v>
      </c>
      <c r="BB70" s="227" t="str">
        <f>IFERROR(IF(BB$6=EOMONTH('Rent Roll'!$M20,0),-'Rent Roll'!$T20*'Rent Roll'!$D6,"-"),"-")</f>
        <v>-</v>
      </c>
      <c r="BC70" s="227" t="str">
        <f>IFERROR(IF(BC$6=EOMONTH('Rent Roll'!$M20,0),-'Rent Roll'!$T20*'Rent Roll'!$D6,"-"),"-")</f>
        <v>-</v>
      </c>
      <c r="BD70" s="227" t="str">
        <f>IFERROR(IF(BD$6=EOMONTH('Rent Roll'!$M20,0),-'Rent Roll'!$T20*'Rent Roll'!$D6,"-"),"-")</f>
        <v>-</v>
      </c>
      <c r="BE70" s="227" t="str">
        <f>IFERROR(IF(BE$6=EOMONTH('Rent Roll'!$M20,0),-'Rent Roll'!$T20*'Rent Roll'!$D6,"-"),"-")</f>
        <v>-</v>
      </c>
      <c r="BF70" s="227" t="str">
        <f>IFERROR(IF(BF$6=EOMONTH('Rent Roll'!$M20,0),-'Rent Roll'!$T20*'Rent Roll'!$D6,"-"),"-")</f>
        <v>-</v>
      </c>
      <c r="BG70" s="227" t="str">
        <f>IFERROR(IF(BG$6=EOMONTH('Rent Roll'!$M20,0),-'Rent Roll'!$T20*'Rent Roll'!$D6,"-"),"-")</f>
        <v>-</v>
      </c>
      <c r="BH70" s="227" t="str">
        <f>IFERROR(IF(BH$6=EOMONTH('Rent Roll'!$M20,0),-'Rent Roll'!$T20*'Rent Roll'!$D6,"-"),"-")</f>
        <v>-</v>
      </c>
      <c r="BI70" s="227" t="str">
        <f>IFERROR(IF(BI$6=EOMONTH('Rent Roll'!$M20,0),-'Rent Roll'!$T20*'Rent Roll'!$D6,"-"),"-")</f>
        <v>-</v>
      </c>
      <c r="BJ70" s="227" t="str">
        <f>IFERROR(IF(BJ$6=EOMONTH('Rent Roll'!$M20,0),-'Rent Roll'!$T20*'Rent Roll'!$D6,"-"),"-")</f>
        <v>-</v>
      </c>
      <c r="BK70" s="227" t="str">
        <f>IFERROR(IF(BK$6=EOMONTH('Rent Roll'!$M20,0),-'Rent Roll'!$T20*'Rent Roll'!$D6,"-"),"-")</f>
        <v>-</v>
      </c>
      <c r="BL70" s="227" t="str">
        <f>IFERROR(IF(BL$6=EOMONTH('Rent Roll'!$M20,0),-'Rent Roll'!$T20*'Rent Roll'!$D6,"-"),"-")</f>
        <v>-</v>
      </c>
      <c r="BM70" s="227" t="str">
        <f>IFERROR(IF(BM$6=EOMONTH('Rent Roll'!$M20,0),-'Rent Roll'!$T20*'Rent Roll'!$D6,"-"),"-")</f>
        <v>-</v>
      </c>
      <c r="BN70" s="227" t="str">
        <f>IFERROR(IF(BN$6=EOMONTH('Rent Roll'!$M20,0),-'Rent Roll'!$T20*'Rent Roll'!$D6,"-"),"-")</f>
        <v>-</v>
      </c>
      <c r="BO70" s="227" t="str">
        <f>IFERROR(IF(BO$6=EOMONTH('Rent Roll'!$M20,0),-'Rent Roll'!$T20*'Rent Roll'!$D6,"-"),"-")</f>
        <v>-</v>
      </c>
      <c r="BP70" s="227" t="str">
        <f>IFERROR(IF(BP$6=EOMONTH('Rent Roll'!$M20,0),-'Rent Roll'!$T20*'Rent Roll'!$D6,"-"),"-")</f>
        <v>-</v>
      </c>
      <c r="BQ70" s="227" t="str">
        <f>IFERROR(IF(BQ$6=EOMONTH('Rent Roll'!$M20,0),-'Rent Roll'!$T20*'Rent Roll'!$D6,"-"),"-")</f>
        <v>-</v>
      </c>
      <c r="BR70" s="227" t="str">
        <f>IFERROR(IF(BR$6=EOMONTH('Rent Roll'!$M20,0),-'Rent Roll'!$T20*'Rent Roll'!$D6,"-"),"-")</f>
        <v>-</v>
      </c>
      <c r="BS70" s="227" t="str">
        <f>IFERROR(IF(BS$6=EOMONTH('Rent Roll'!$M20,0),-'Rent Roll'!$T20*'Rent Roll'!$D6,"-"),"-")</f>
        <v>-</v>
      </c>
      <c r="BT70" s="227" t="str">
        <f>IFERROR(IF(BT$6=EOMONTH('Rent Roll'!$M20,0),-'Rent Roll'!$T20*'Rent Roll'!$D6,"-"),"-")</f>
        <v>-</v>
      </c>
      <c r="BU70" s="227" t="str">
        <f>IFERROR(IF(BU$6=EOMONTH('Rent Roll'!$M20,0),-'Rent Roll'!$T20*'Rent Roll'!$D6,"-"),"-")</f>
        <v>-</v>
      </c>
      <c r="BV70" s="227" t="str">
        <f>IFERROR(IF(BV$6=EOMONTH('Rent Roll'!$M20,0),-'Rent Roll'!$T20*'Rent Roll'!$D6,"-"),"-")</f>
        <v>-</v>
      </c>
      <c r="BW70" s="227" t="str">
        <f>IFERROR(IF(BW$6=EOMONTH('Rent Roll'!$M20,0),-'Rent Roll'!$T20*'Rent Roll'!$D6,"-"),"-")</f>
        <v>-</v>
      </c>
      <c r="BX70" s="227" t="str">
        <f>IFERROR(IF(BX$6=EOMONTH('Rent Roll'!$M20,0),-'Rent Roll'!$T20*'Rent Roll'!$D6,"-"),"-")</f>
        <v>-</v>
      </c>
      <c r="BY70" s="227" t="str">
        <f>IFERROR(IF(BY$6=EOMONTH('Rent Roll'!$M20,0),-'Rent Roll'!$T20*'Rent Roll'!$D6,"-"),"-")</f>
        <v>-</v>
      </c>
      <c r="BZ70" s="227" t="str">
        <f>IFERROR(IF(BZ$6=EOMONTH('Rent Roll'!$M20,0),-'Rent Roll'!$T20*'Rent Roll'!$D6,"-"),"-")</f>
        <v>-</v>
      </c>
      <c r="CA70" s="227" t="str">
        <f>IFERROR(IF(CA$6=EOMONTH('Rent Roll'!$M20,0),-'Rent Roll'!$T20*'Rent Roll'!$D6,"-"),"-")</f>
        <v>-</v>
      </c>
      <c r="CB70" s="227" t="str">
        <f>IFERROR(IF(CB$6=EOMONTH('Rent Roll'!$M20,0),-'Rent Roll'!$T20*'Rent Roll'!$D6,"-"),"-")</f>
        <v>-</v>
      </c>
      <c r="CC70" s="227" t="str">
        <f>IFERROR(IF(CC$6=EOMONTH('Rent Roll'!$M20,0),-'Rent Roll'!$T20*'Rent Roll'!$D6,"-"),"-")</f>
        <v>-</v>
      </c>
      <c r="CD70" s="227" t="str">
        <f>IFERROR(IF(CD$6=EOMONTH('Rent Roll'!$M20,0),-'Rent Roll'!$T20*'Rent Roll'!$D6,"-"),"-")</f>
        <v>-</v>
      </c>
      <c r="CE70" s="227" t="str">
        <f>IFERROR(IF(CE$6=EOMONTH('Rent Roll'!$M20,0),-'Rent Roll'!$T20*'Rent Roll'!$D6,"-"),"-")</f>
        <v>-</v>
      </c>
      <c r="CF70" s="227" t="str">
        <f>IFERROR(IF(CF$6=EOMONTH('Rent Roll'!$M20,0),-'Rent Roll'!$T20*'Rent Roll'!$D6,"-"),"-")</f>
        <v>-</v>
      </c>
      <c r="CG70" s="227" t="str">
        <f>IFERROR(IF(CG$6=EOMONTH('Rent Roll'!$M20,0),-'Rent Roll'!$T20*'Rent Roll'!$D6,"-"),"-")</f>
        <v>-</v>
      </c>
      <c r="CH70" s="227" t="str">
        <f>IFERROR(IF(CH$6=EOMONTH('Rent Roll'!$M20,0),-'Rent Roll'!$T20*'Rent Roll'!$D6,"-"),"-")</f>
        <v>-</v>
      </c>
      <c r="CI70" s="227" t="str">
        <f>IFERROR(IF(CI$6=EOMONTH('Rent Roll'!$M20,0),-'Rent Roll'!$T20*'Rent Roll'!$D6,"-"),"-")</f>
        <v>-</v>
      </c>
      <c r="CJ70" s="227" t="str">
        <f>IFERROR(IF(CJ$6=EOMONTH('Rent Roll'!$M20,0),-'Rent Roll'!$T20*'Rent Roll'!$D6,"-"),"-")</f>
        <v>-</v>
      </c>
      <c r="CK70" s="227" t="str">
        <f>IFERROR(IF(CK$6=EOMONTH('Rent Roll'!$M20,0),-'Rent Roll'!$T20*'Rent Roll'!$D6,"-"),"-")</f>
        <v>-</v>
      </c>
      <c r="CL70" s="227" t="str">
        <f>IFERROR(IF(CL$6=EOMONTH('Rent Roll'!$M20,0),-'Rent Roll'!$T20*'Rent Roll'!$D6,"-"),"-")</f>
        <v>-</v>
      </c>
      <c r="CM70" s="227" t="str">
        <f>IFERROR(IF(CM$6=EOMONTH('Rent Roll'!$M20,0),-'Rent Roll'!$T20*'Rent Roll'!$D6,"-"),"-")</f>
        <v>-</v>
      </c>
      <c r="CN70" s="227" t="str">
        <f>IFERROR(IF(CN$6=EOMONTH('Rent Roll'!$M20,0),-'Rent Roll'!$T20*'Rent Roll'!$D6,"-"),"-")</f>
        <v>-</v>
      </c>
      <c r="CO70" s="227" t="str">
        <f>IFERROR(IF(CO$6=EOMONTH('Rent Roll'!$M20,0),-'Rent Roll'!$T20*'Rent Roll'!$D6,"-"),"-")</f>
        <v>-</v>
      </c>
      <c r="CP70" s="227" t="str">
        <f>IFERROR(IF(CP$6=EOMONTH('Rent Roll'!$M20,0),-'Rent Roll'!$T20*'Rent Roll'!$D6,"-"),"-")</f>
        <v>-</v>
      </c>
      <c r="CQ70" s="227" t="str">
        <f>IFERROR(IF(CQ$6=EOMONTH('Rent Roll'!$M20,0),-'Rent Roll'!$T20*'Rent Roll'!$D6,"-"),"-")</f>
        <v>-</v>
      </c>
      <c r="CR70" s="227" t="str">
        <f>IFERROR(IF(CR$6=EOMONTH('Rent Roll'!$M20,0),-'Rent Roll'!$T20*'Rent Roll'!$D6,"-"),"-")</f>
        <v>-</v>
      </c>
      <c r="CS70" s="227" t="str">
        <f>IFERROR(IF(CS$6=EOMONTH('Rent Roll'!$M20,0),-'Rent Roll'!$T20*'Rent Roll'!$D6,"-"),"-")</f>
        <v>-</v>
      </c>
      <c r="CT70" s="227" t="str">
        <f>IFERROR(IF(CT$6=EOMONTH('Rent Roll'!$M20,0),-'Rent Roll'!$T20*'Rent Roll'!$D6,"-"),"-")</f>
        <v>-</v>
      </c>
      <c r="CU70" s="227" t="str">
        <f>IFERROR(IF(CU$6=EOMONTH('Rent Roll'!$M20,0),-'Rent Roll'!$T20*'Rent Roll'!$D6,"-"),"-")</f>
        <v>-</v>
      </c>
      <c r="CV70" s="227" t="str">
        <f>IFERROR(IF(CV$6=EOMONTH('Rent Roll'!$M20,0),-'Rent Roll'!$T20*'Rent Roll'!$D6,"-"),"-")</f>
        <v>-</v>
      </c>
      <c r="CW70" s="227" t="str">
        <f>IFERROR(IF(CW$6=EOMONTH('Rent Roll'!$M20,0),-'Rent Roll'!$T20*'Rent Roll'!$D6,"-"),"-")</f>
        <v>-</v>
      </c>
      <c r="CX70" s="227" t="str">
        <f>IFERROR(IF(CX$6=EOMONTH('Rent Roll'!$M20,0),-'Rent Roll'!$T20*'Rent Roll'!$D6,"-"),"-")</f>
        <v>-</v>
      </c>
      <c r="CY70" s="227" t="str">
        <f>IFERROR(IF(CY$6=EOMONTH('Rent Roll'!$M20,0),-'Rent Roll'!$T20*'Rent Roll'!$D6,"-"),"-")</f>
        <v>-</v>
      </c>
      <c r="CZ70" s="227" t="str">
        <f>IFERROR(IF(CZ$6=EOMONTH('Rent Roll'!$M20,0),-'Rent Roll'!$T20*'Rent Roll'!$D6,"-"),"-")</f>
        <v>-</v>
      </c>
      <c r="DA70" s="227" t="str">
        <f>IFERROR(IF(DA$6=EOMONTH('Rent Roll'!$M20,0),-'Rent Roll'!$T20*'Rent Roll'!$D6,"-"),"-")</f>
        <v>-</v>
      </c>
      <c r="DB70" s="227" t="str">
        <f>IFERROR(IF(DB$6=EOMONTH('Rent Roll'!$M20,0),-'Rent Roll'!$T20*'Rent Roll'!$D6,"-"),"-")</f>
        <v>-</v>
      </c>
      <c r="DC70" s="227" t="str">
        <f>IFERROR(IF(DC$6=EOMONTH('Rent Roll'!$M20,0),-'Rent Roll'!$T20*'Rent Roll'!$D6,"-"),"-")</f>
        <v>-</v>
      </c>
      <c r="DD70" s="227" t="str">
        <f>IFERROR(IF(DD$6=EOMONTH('Rent Roll'!$M20,0),-'Rent Roll'!$T20*'Rent Roll'!$D6,"-"),"-")</f>
        <v>-</v>
      </c>
      <c r="DE70" s="227" t="str">
        <f>IFERROR(IF(DE$6=EOMONTH('Rent Roll'!$M20,0),-'Rent Roll'!$T20*'Rent Roll'!$D6,"-"),"-")</f>
        <v>-</v>
      </c>
      <c r="DF70" s="227" t="str">
        <f>IFERROR(IF(DF$6=EOMONTH('Rent Roll'!$M20,0),-'Rent Roll'!$T20*'Rent Roll'!$D6,"-"),"-")</f>
        <v>-</v>
      </c>
      <c r="DG70" s="227" t="str">
        <f>IFERROR(IF(DG$6=EOMONTH('Rent Roll'!$M20,0),-'Rent Roll'!$T20*'Rent Roll'!$D6,"-"),"-")</f>
        <v>-</v>
      </c>
      <c r="DH70" s="227" t="str">
        <f>IFERROR(IF(DH$6=EOMONTH('Rent Roll'!$M20,0),-'Rent Roll'!$T20*'Rent Roll'!$D6,"-"),"-")</f>
        <v>-</v>
      </c>
      <c r="DI70" s="227" t="str">
        <f>IFERROR(IF(DI$6=EOMONTH('Rent Roll'!$M20,0),-'Rent Roll'!$T20*'Rent Roll'!$D6,"-"),"-")</f>
        <v>-</v>
      </c>
      <c r="DJ70" s="227" t="str">
        <f>IFERROR(IF(DJ$6=EOMONTH('Rent Roll'!$M20,0),-'Rent Roll'!$T20*'Rent Roll'!$D6,"-"),"-")</f>
        <v>-</v>
      </c>
      <c r="DK70" s="227" t="str">
        <f>IFERROR(IF(DK$6=EOMONTH('Rent Roll'!$M20,0),-'Rent Roll'!$T20*'Rent Roll'!$D6,"-"),"-")</f>
        <v>-</v>
      </c>
      <c r="DL70" s="227">
        <f>IFERROR(IF(DL$6=EOMONTH('Rent Roll'!$M20,0),-'Rent Roll'!$T20*'Rent Roll'!$D6,"-"),"-")</f>
        <v>-70875</v>
      </c>
      <c r="DM70" s="227" t="str">
        <f>IFERROR(IF(DM$6=EOMONTH('Rent Roll'!$M20,0),-'Rent Roll'!$T20*'Rent Roll'!$D6,"-"),"-")</f>
        <v>-</v>
      </c>
      <c r="DN70" s="227" t="str">
        <f>IFERROR(IF(DN$6=EOMONTH('Rent Roll'!$M20,0),-'Rent Roll'!$T20*'Rent Roll'!$D6,"-"),"-")</f>
        <v>-</v>
      </c>
      <c r="DO70" s="227" t="str">
        <f>IFERROR(IF(DO$6=EOMONTH('Rent Roll'!$M20,0),-'Rent Roll'!$T20*'Rent Roll'!$D6,"-"),"-")</f>
        <v>-</v>
      </c>
      <c r="DP70" s="227" t="str">
        <f>IFERROR(IF(DP$6=EOMONTH('Rent Roll'!$M20,0),-'Rent Roll'!$T20*'Rent Roll'!$D6,"-"),"-")</f>
        <v>-</v>
      </c>
      <c r="DQ70" s="227" t="str">
        <f>IFERROR(IF(DQ$6=EOMONTH('Rent Roll'!$M20,0),-'Rent Roll'!$T20*'Rent Roll'!$D6,"-"),"-")</f>
        <v>-</v>
      </c>
      <c r="DR70" s="227" t="str">
        <f>IFERROR(IF(DR$6=EOMONTH('Rent Roll'!$M20,0),-'Rent Roll'!$T20*'Rent Roll'!$D6,"-"),"-")</f>
        <v>-</v>
      </c>
      <c r="DS70" s="227" t="str">
        <f>IFERROR(IF(DS$6=EOMONTH('Rent Roll'!$M20,0),-'Rent Roll'!$T20*'Rent Roll'!$D6,"-"),"-")</f>
        <v>-</v>
      </c>
      <c r="DT70" s="227" t="str">
        <f>IFERROR(IF(DT$6=EOMONTH('Rent Roll'!$M20,0),-'Rent Roll'!$T20*'Rent Roll'!$D6,"-"),"-")</f>
        <v>-</v>
      </c>
      <c r="DU70" s="227" t="str">
        <f>IFERROR(IF(DU$6=EOMONTH('Rent Roll'!$M20,0),-'Rent Roll'!$T20*'Rent Roll'!$D6,"-"),"-")</f>
        <v>-</v>
      </c>
      <c r="DV70" s="227" t="str">
        <f>IFERROR(IF(DV$6=EOMONTH('Rent Roll'!$M20,0),-'Rent Roll'!$T20*'Rent Roll'!$D6,"-"),"-")</f>
        <v>-</v>
      </c>
      <c r="DW70" s="227" t="str">
        <f>IFERROR(IF(DW$6=EOMONTH('Rent Roll'!$M20,0),-'Rent Roll'!$T20*'Rent Roll'!$D6,"-"),"-")</f>
        <v>-</v>
      </c>
      <c r="DX70" s="227" t="str">
        <f>IFERROR(IF(DX$6=EOMONTH('Rent Roll'!$M20,0),-'Rent Roll'!$T20*'Rent Roll'!$D6,"-"),"-")</f>
        <v>-</v>
      </c>
      <c r="DY70" s="227" t="str">
        <f>IFERROR(IF(DY$6=EOMONTH('Rent Roll'!$M20,0),-'Rent Roll'!$T20*'Rent Roll'!$D6,"-"),"-")</f>
        <v>-</v>
      </c>
      <c r="DZ70" s="227" t="str">
        <f>IFERROR(IF(DZ$6=EOMONTH('Rent Roll'!$M20,0),-'Rent Roll'!$T20*'Rent Roll'!$D6,"-"),"-")</f>
        <v>-</v>
      </c>
      <c r="EA70" s="227" t="str">
        <f>IFERROR(IF(EA$6=EOMONTH('Rent Roll'!$M20,0),-'Rent Roll'!$T20*'Rent Roll'!$D6,"-"),"-")</f>
        <v>-</v>
      </c>
      <c r="EB70" s="227" t="str">
        <f>IFERROR(IF(EB$6=EOMONTH('Rent Roll'!$M20,0),-'Rent Roll'!$T20*'Rent Roll'!$D6,"-"),"-")</f>
        <v>-</v>
      </c>
      <c r="EC70" s="227" t="str">
        <f>IFERROR(IF(EC$6=EOMONTH('Rent Roll'!$M20,0),-'Rent Roll'!$T20*'Rent Roll'!$D6,"-"),"-")</f>
        <v>-</v>
      </c>
      <c r="ED70" s="227" t="str">
        <f>IFERROR(IF(ED$6=EOMONTH('Rent Roll'!$M20,0),-'Rent Roll'!$T20*'Rent Roll'!$D6,"-"),"-")</f>
        <v>-</v>
      </c>
      <c r="EE70" s="227" t="str">
        <f>IFERROR(IF(EE$6=EOMONTH('Rent Roll'!$M20,0),-'Rent Roll'!$T20*'Rent Roll'!$D6,"-"),"-")</f>
        <v>-</v>
      </c>
      <c r="EF70" s="227" t="str">
        <f>IFERROR(IF(EF$6=EOMONTH('Rent Roll'!$M20,0),-'Rent Roll'!$T20*'Rent Roll'!$D6,"-"),"-")</f>
        <v>-</v>
      </c>
      <c r="EG70" s="224" t="str">
        <f>IFERROR(IF(EG$6=EOMONTH('Rent Roll'!$M20,0),-'Rent Roll'!$T20*'Rent Roll'!$D6,"-"),"-")</f>
        <v>-</v>
      </c>
      <c r="EH70" s="277" t="s">
        <v>106</v>
      </c>
    </row>
    <row r="71" spans="2:138" ht="15" x14ac:dyDescent="0.25">
      <c r="B71" s="735"/>
      <c r="C71" s="736"/>
      <c r="D71" s="737" t="str">
        <f>CONCATENATE('Rent Roll'!B7&amp;" - "&amp;'Rent Roll'!C7)</f>
        <v>800 Del-Comm 2 - Physician Services, Aria Health</v>
      </c>
      <c r="E71" s="21">
        <f t="shared" si="50"/>
        <v>-40500</v>
      </c>
      <c r="F71" s="227" t="str">
        <f>IFERROR(IF(F$6=EOMONTH('Rent Roll'!$M21,0),-'Rent Roll'!$T21*'Rent Roll'!$D7,"-"),"-")</f>
        <v>-</v>
      </c>
      <c r="G71" s="227" t="str">
        <f>IFERROR(IF(G$6=EOMONTH('Rent Roll'!$M21,0),-'Rent Roll'!$T21*'Rent Roll'!$D7,"-"),"-")</f>
        <v>-</v>
      </c>
      <c r="H71" s="227" t="str">
        <f>IFERROR(IF(H$6=EOMONTH('Rent Roll'!$M21,0),-'Rent Roll'!$T21*'Rent Roll'!$D7,"-"),"-")</f>
        <v>-</v>
      </c>
      <c r="I71" s="227" t="str">
        <f>IFERROR(IF(I$6=EOMONTH('Rent Roll'!$M21,0),-'Rent Roll'!$T21*'Rent Roll'!$D7,"-"),"-")</f>
        <v>-</v>
      </c>
      <c r="J71" s="227" t="str">
        <f>IFERROR(IF(J$6=EOMONTH('Rent Roll'!$M21,0),-'Rent Roll'!$T21*'Rent Roll'!$D7,"-"),"-")</f>
        <v>-</v>
      </c>
      <c r="K71" s="227" t="str">
        <f>IFERROR(IF(K$6=EOMONTH('Rent Roll'!$M21,0),-'Rent Roll'!$T21*'Rent Roll'!$D7,"-"),"-")</f>
        <v>-</v>
      </c>
      <c r="L71" s="227" t="str">
        <f>IFERROR(IF(L$6=EOMONTH('Rent Roll'!$M21,0),-'Rent Roll'!$T21*'Rent Roll'!$D7,"-"),"-")</f>
        <v>-</v>
      </c>
      <c r="M71" s="227" t="str">
        <f>IFERROR(IF(M$6=EOMONTH('Rent Roll'!$M21,0),-'Rent Roll'!$T21*'Rent Roll'!$D7,"-"),"-")</f>
        <v>-</v>
      </c>
      <c r="N71" s="227" t="str">
        <f>IFERROR(IF(N$6=EOMONTH('Rent Roll'!$M21,0),-'Rent Roll'!$T21*'Rent Roll'!$D7,"-"),"-")</f>
        <v>-</v>
      </c>
      <c r="O71" s="227" t="str">
        <f>IFERROR(IF(O$6=EOMONTH('Rent Roll'!$M21,0),-'Rent Roll'!$T21*'Rent Roll'!$D7,"-"),"-")</f>
        <v>-</v>
      </c>
      <c r="P71" s="227" t="str">
        <f>IFERROR(IF(P$6=EOMONTH('Rent Roll'!$M21,0),-'Rent Roll'!$T21*'Rent Roll'!$D7,"-"),"-")</f>
        <v>-</v>
      </c>
      <c r="Q71" s="227" t="str">
        <f>IFERROR(IF(Q$6=EOMONTH('Rent Roll'!$M21,0),-'Rent Roll'!$T21*'Rent Roll'!$D7,"-"),"-")</f>
        <v>-</v>
      </c>
      <c r="R71" s="227" t="str">
        <f>IFERROR(IF(R$6=EOMONTH('Rent Roll'!$M21,0),-'Rent Roll'!$T21*'Rent Roll'!$D7,"-"),"-")</f>
        <v>-</v>
      </c>
      <c r="S71" s="227" t="str">
        <f>IFERROR(IF(S$6=EOMONTH('Rent Roll'!$M21,0),-'Rent Roll'!$T21*'Rent Roll'!$D7,"-"),"-")</f>
        <v>-</v>
      </c>
      <c r="T71" s="227" t="str">
        <f>IFERROR(IF(T$6=EOMONTH('Rent Roll'!$M21,0),-'Rent Roll'!$T21*'Rent Roll'!$D7,"-"),"-")</f>
        <v>-</v>
      </c>
      <c r="U71" s="227" t="str">
        <f>IFERROR(IF(U$6=EOMONTH('Rent Roll'!$M21,0),-'Rent Roll'!$T21*'Rent Roll'!$D7,"-"),"-")</f>
        <v>-</v>
      </c>
      <c r="V71" s="227" t="str">
        <f>IFERROR(IF(V$6=EOMONTH('Rent Roll'!$M21,0),-'Rent Roll'!$T21*'Rent Roll'!$D7,"-"),"-")</f>
        <v>-</v>
      </c>
      <c r="W71" s="227" t="str">
        <f>IFERROR(IF(W$6=EOMONTH('Rent Roll'!$M21,0),-'Rent Roll'!$T21*'Rent Roll'!$D7,"-"),"-")</f>
        <v>-</v>
      </c>
      <c r="X71" s="227" t="str">
        <f>IFERROR(IF(X$6=EOMONTH('Rent Roll'!$M21,0),-'Rent Roll'!$T21*'Rent Roll'!$D7,"-"),"-")</f>
        <v>-</v>
      </c>
      <c r="Y71" s="227" t="str">
        <f>IFERROR(IF(Y$6=EOMONTH('Rent Roll'!$M21,0),-'Rent Roll'!$T21*'Rent Roll'!$D7,"-"),"-")</f>
        <v>-</v>
      </c>
      <c r="Z71" s="227" t="str">
        <f>IFERROR(IF(Z$6=EOMONTH('Rent Roll'!$M21,0),-'Rent Roll'!$T21*'Rent Roll'!$D7,"-"),"-")</f>
        <v>-</v>
      </c>
      <c r="AA71" s="227" t="str">
        <f>IFERROR(IF(AA$6=EOMONTH('Rent Roll'!$M21,0),-'Rent Roll'!$T21*'Rent Roll'!$D7,"-"),"-")</f>
        <v>-</v>
      </c>
      <c r="AB71" s="227" t="str">
        <f>IFERROR(IF(AB$6=EOMONTH('Rent Roll'!$M21,0),-'Rent Roll'!$T21*'Rent Roll'!$D7,"-"),"-")</f>
        <v>-</v>
      </c>
      <c r="AC71" s="227" t="str">
        <f>IFERROR(IF(AC$6=EOMONTH('Rent Roll'!$M21,0),-'Rent Roll'!$T21*'Rent Roll'!$D7,"-"),"-")</f>
        <v>-</v>
      </c>
      <c r="AD71" s="227" t="str">
        <f>IFERROR(IF(AD$6=EOMONTH('Rent Roll'!$M21,0),-'Rent Roll'!$T21*'Rent Roll'!$D7,"-"),"-")</f>
        <v>-</v>
      </c>
      <c r="AE71" s="227" t="str">
        <f>IFERROR(IF(AE$6=EOMONTH('Rent Roll'!$M21,0),-'Rent Roll'!$T21*'Rent Roll'!$D7,"-"),"-")</f>
        <v>-</v>
      </c>
      <c r="AF71" s="227" t="str">
        <f>IFERROR(IF(AF$6=EOMONTH('Rent Roll'!$M21,0),-'Rent Roll'!$T21*'Rent Roll'!$D7,"-"),"-")</f>
        <v>-</v>
      </c>
      <c r="AG71" s="227" t="str">
        <f>IFERROR(IF(AG$6=EOMONTH('Rent Roll'!$M21,0),-'Rent Roll'!$T21*'Rent Roll'!$D7,"-"),"-")</f>
        <v>-</v>
      </c>
      <c r="AH71" s="227" t="str">
        <f>IFERROR(IF(AH$6=EOMONTH('Rent Roll'!$M21,0),-'Rent Roll'!$T21*'Rent Roll'!$D7,"-"),"-")</f>
        <v>-</v>
      </c>
      <c r="AI71" s="227" t="str">
        <f>IFERROR(IF(AI$6=EOMONTH('Rent Roll'!$M21,0),-'Rent Roll'!$T21*'Rent Roll'!$D7,"-"),"-")</f>
        <v>-</v>
      </c>
      <c r="AJ71" s="227" t="str">
        <f>IFERROR(IF(AJ$6=EOMONTH('Rent Roll'!$M21,0),-'Rent Roll'!$T21*'Rent Roll'!$D7,"-"),"-")</f>
        <v>-</v>
      </c>
      <c r="AK71" s="227" t="str">
        <f>IFERROR(IF(AK$6=EOMONTH('Rent Roll'!$M21,0),-'Rent Roll'!$T21*'Rent Roll'!$D7,"-"),"-")</f>
        <v>-</v>
      </c>
      <c r="AL71" s="227" t="str">
        <f>IFERROR(IF(AL$6=EOMONTH('Rent Roll'!$M21,0),-'Rent Roll'!$T21*'Rent Roll'!$D7,"-"),"-")</f>
        <v>-</v>
      </c>
      <c r="AM71" s="227" t="str">
        <f>IFERROR(IF(AM$6=EOMONTH('Rent Roll'!$M21,0),-'Rent Roll'!$T21*'Rent Roll'!$D7,"-"),"-")</f>
        <v>-</v>
      </c>
      <c r="AN71" s="227" t="str">
        <f>IFERROR(IF(AN$6=EOMONTH('Rent Roll'!$M21,0),-'Rent Roll'!$T21*'Rent Roll'!$D7,"-"),"-")</f>
        <v>-</v>
      </c>
      <c r="AO71" s="227" t="str">
        <f>IFERROR(IF(AO$6=EOMONTH('Rent Roll'!$M21,0),-'Rent Roll'!$T21*'Rent Roll'!$D7,"-"),"-")</f>
        <v>-</v>
      </c>
      <c r="AP71" s="227" t="str">
        <f>IFERROR(IF(AP$6=EOMONTH('Rent Roll'!$M21,0),-'Rent Roll'!$T21*'Rent Roll'!$D7,"-"),"-")</f>
        <v>-</v>
      </c>
      <c r="AQ71" s="227" t="str">
        <f>IFERROR(IF(AQ$6=EOMONTH('Rent Roll'!$M21,0),-'Rent Roll'!$T21*'Rent Roll'!$D7,"-"),"-")</f>
        <v>-</v>
      </c>
      <c r="AR71" s="227" t="str">
        <f>IFERROR(IF(AR$6=EOMONTH('Rent Roll'!$M21,0),-'Rent Roll'!$T21*'Rent Roll'!$D7,"-"),"-")</f>
        <v>-</v>
      </c>
      <c r="AS71" s="227" t="str">
        <f>IFERROR(IF(AS$6=EOMONTH('Rent Roll'!$M21,0),-'Rent Roll'!$T21*'Rent Roll'!$D7,"-"),"-")</f>
        <v>-</v>
      </c>
      <c r="AT71" s="227" t="str">
        <f>IFERROR(IF(AT$6=EOMONTH('Rent Roll'!$M21,0),-'Rent Roll'!$T21*'Rent Roll'!$D7,"-"),"-")</f>
        <v>-</v>
      </c>
      <c r="AU71" s="227" t="str">
        <f>IFERROR(IF(AU$6=EOMONTH('Rent Roll'!$M21,0),-'Rent Roll'!$T21*'Rent Roll'!$D7,"-"),"-")</f>
        <v>-</v>
      </c>
      <c r="AV71" s="227" t="str">
        <f>IFERROR(IF(AV$6=EOMONTH('Rent Roll'!$M21,0),-'Rent Roll'!$T21*'Rent Roll'!$D7,"-"),"-")</f>
        <v>-</v>
      </c>
      <c r="AW71" s="227" t="str">
        <f>IFERROR(IF(AW$6=EOMONTH('Rent Roll'!$M21,0),-'Rent Roll'!$T21*'Rent Roll'!$D7,"-"),"-")</f>
        <v>-</v>
      </c>
      <c r="AX71" s="227" t="str">
        <f>IFERROR(IF(AX$6=EOMONTH('Rent Roll'!$M21,0),-'Rent Roll'!$T21*'Rent Roll'!$D7,"-"),"-")</f>
        <v>-</v>
      </c>
      <c r="AY71" s="227" t="str">
        <f>IFERROR(IF(AY$6=EOMONTH('Rent Roll'!$M21,0),-'Rent Roll'!$T21*'Rent Roll'!$D7,"-"),"-")</f>
        <v>-</v>
      </c>
      <c r="AZ71" s="227" t="str">
        <f>IFERROR(IF(AZ$6=EOMONTH('Rent Roll'!$M21,0),-'Rent Roll'!$T21*'Rent Roll'!$D7,"-"),"-")</f>
        <v>-</v>
      </c>
      <c r="BA71" s="227" t="str">
        <f>IFERROR(IF(BA$6=EOMONTH('Rent Roll'!$M21,0),-'Rent Roll'!$T21*'Rent Roll'!$D7,"-"),"-")</f>
        <v>-</v>
      </c>
      <c r="BB71" s="227" t="str">
        <f>IFERROR(IF(BB$6=EOMONTH('Rent Roll'!$M21,0),-'Rent Roll'!$T21*'Rent Roll'!$D7,"-"),"-")</f>
        <v>-</v>
      </c>
      <c r="BC71" s="227" t="str">
        <f>IFERROR(IF(BC$6=EOMONTH('Rent Roll'!$M21,0),-'Rent Roll'!$T21*'Rent Roll'!$D7,"-"),"-")</f>
        <v>-</v>
      </c>
      <c r="BD71" s="227" t="str">
        <f>IFERROR(IF(BD$6=EOMONTH('Rent Roll'!$M21,0),-'Rent Roll'!$T21*'Rent Roll'!$D7,"-"),"-")</f>
        <v>-</v>
      </c>
      <c r="BE71" s="227" t="str">
        <f>IFERROR(IF(BE$6=EOMONTH('Rent Roll'!$M21,0),-'Rent Roll'!$T21*'Rent Roll'!$D7,"-"),"-")</f>
        <v>-</v>
      </c>
      <c r="BF71" s="227" t="str">
        <f>IFERROR(IF(BF$6=EOMONTH('Rent Roll'!$M21,0),-'Rent Roll'!$T21*'Rent Roll'!$D7,"-"),"-")</f>
        <v>-</v>
      </c>
      <c r="BG71" s="227" t="str">
        <f>IFERROR(IF(BG$6=EOMONTH('Rent Roll'!$M21,0),-'Rent Roll'!$T21*'Rent Roll'!$D7,"-"),"-")</f>
        <v>-</v>
      </c>
      <c r="BH71" s="227" t="str">
        <f>IFERROR(IF(BH$6=EOMONTH('Rent Roll'!$M21,0),-'Rent Roll'!$T21*'Rent Roll'!$D7,"-"),"-")</f>
        <v>-</v>
      </c>
      <c r="BI71" s="227" t="str">
        <f>IFERROR(IF(BI$6=EOMONTH('Rent Roll'!$M21,0),-'Rent Roll'!$T21*'Rent Roll'!$D7,"-"),"-")</f>
        <v>-</v>
      </c>
      <c r="BJ71" s="227" t="str">
        <f>IFERROR(IF(BJ$6=EOMONTH('Rent Roll'!$M21,0),-'Rent Roll'!$T21*'Rent Roll'!$D7,"-"),"-")</f>
        <v>-</v>
      </c>
      <c r="BK71" s="227" t="str">
        <f>IFERROR(IF(BK$6=EOMONTH('Rent Roll'!$M21,0),-'Rent Roll'!$T21*'Rent Roll'!$D7,"-"),"-")</f>
        <v>-</v>
      </c>
      <c r="BL71" s="227" t="str">
        <f>IFERROR(IF(BL$6=EOMONTH('Rent Roll'!$M21,0),-'Rent Roll'!$T21*'Rent Roll'!$D7,"-"),"-")</f>
        <v>-</v>
      </c>
      <c r="BM71" s="227" t="str">
        <f>IFERROR(IF(BM$6=EOMONTH('Rent Roll'!$M21,0),-'Rent Roll'!$T21*'Rent Roll'!$D7,"-"),"-")</f>
        <v>-</v>
      </c>
      <c r="BN71" s="227" t="str">
        <f>IFERROR(IF(BN$6=EOMONTH('Rent Roll'!$M21,0),-'Rent Roll'!$T21*'Rent Roll'!$D7,"-"),"-")</f>
        <v>-</v>
      </c>
      <c r="BO71" s="227" t="str">
        <f>IFERROR(IF(BO$6=EOMONTH('Rent Roll'!$M21,0),-'Rent Roll'!$T21*'Rent Roll'!$D7,"-"),"-")</f>
        <v>-</v>
      </c>
      <c r="BP71" s="227" t="str">
        <f>IFERROR(IF(BP$6=EOMONTH('Rent Roll'!$M21,0),-'Rent Roll'!$T21*'Rent Roll'!$D7,"-"),"-")</f>
        <v>-</v>
      </c>
      <c r="BQ71" s="227" t="str">
        <f>IFERROR(IF(BQ$6=EOMONTH('Rent Roll'!$M21,0),-'Rent Roll'!$T21*'Rent Roll'!$D7,"-"),"-")</f>
        <v>-</v>
      </c>
      <c r="BR71" s="227" t="str">
        <f>IFERROR(IF(BR$6=EOMONTH('Rent Roll'!$M21,0),-'Rent Roll'!$T21*'Rent Roll'!$D7,"-"),"-")</f>
        <v>-</v>
      </c>
      <c r="BS71" s="227" t="str">
        <f>IFERROR(IF(BS$6=EOMONTH('Rent Roll'!$M21,0),-'Rent Roll'!$T21*'Rent Roll'!$D7,"-"),"-")</f>
        <v>-</v>
      </c>
      <c r="BT71" s="227" t="str">
        <f>IFERROR(IF(BT$6=EOMONTH('Rent Roll'!$M21,0),-'Rent Roll'!$T21*'Rent Roll'!$D7,"-"),"-")</f>
        <v>-</v>
      </c>
      <c r="BU71" s="227" t="str">
        <f>IFERROR(IF(BU$6=EOMONTH('Rent Roll'!$M21,0),-'Rent Roll'!$T21*'Rent Roll'!$D7,"-"),"-")</f>
        <v>-</v>
      </c>
      <c r="BV71" s="227" t="str">
        <f>IFERROR(IF(BV$6=EOMONTH('Rent Roll'!$M21,0),-'Rent Roll'!$T21*'Rent Roll'!$D7,"-"),"-")</f>
        <v>-</v>
      </c>
      <c r="BW71" s="227" t="str">
        <f>IFERROR(IF(BW$6=EOMONTH('Rent Roll'!$M21,0),-'Rent Roll'!$T21*'Rent Roll'!$D7,"-"),"-")</f>
        <v>-</v>
      </c>
      <c r="BX71" s="227" t="str">
        <f>IFERROR(IF(BX$6=EOMONTH('Rent Roll'!$M21,0),-'Rent Roll'!$T21*'Rent Roll'!$D7,"-"),"-")</f>
        <v>-</v>
      </c>
      <c r="BY71" s="227" t="str">
        <f>IFERROR(IF(BY$6=EOMONTH('Rent Roll'!$M21,0),-'Rent Roll'!$T21*'Rent Roll'!$D7,"-"),"-")</f>
        <v>-</v>
      </c>
      <c r="BZ71" s="227" t="str">
        <f>IFERROR(IF(BZ$6=EOMONTH('Rent Roll'!$M21,0),-'Rent Roll'!$T21*'Rent Roll'!$D7,"-"),"-")</f>
        <v>-</v>
      </c>
      <c r="CA71" s="227" t="str">
        <f>IFERROR(IF(CA$6=EOMONTH('Rent Roll'!$M21,0),-'Rent Roll'!$T21*'Rent Roll'!$D7,"-"),"-")</f>
        <v>-</v>
      </c>
      <c r="CB71" s="227" t="str">
        <f>IFERROR(IF(CB$6=EOMONTH('Rent Roll'!$M21,0),-'Rent Roll'!$T21*'Rent Roll'!$D7,"-"),"-")</f>
        <v>-</v>
      </c>
      <c r="CC71" s="227" t="str">
        <f>IFERROR(IF(CC$6=EOMONTH('Rent Roll'!$M21,0),-'Rent Roll'!$T21*'Rent Roll'!$D7,"-"),"-")</f>
        <v>-</v>
      </c>
      <c r="CD71" s="227" t="str">
        <f>IFERROR(IF(CD$6=EOMONTH('Rent Roll'!$M21,0),-'Rent Roll'!$T21*'Rent Roll'!$D7,"-"),"-")</f>
        <v>-</v>
      </c>
      <c r="CE71" s="227" t="str">
        <f>IFERROR(IF(CE$6=EOMONTH('Rent Roll'!$M21,0),-'Rent Roll'!$T21*'Rent Roll'!$D7,"-"),"-")</f>
        <v>-</v>
      </c>
      <c r="CF71" s="227" t="str">
        <f>IFERROR(IF(CF$6=EOMONTH('Rent Roll'!$M21,0),-'Rent Roll'!$T21*'Rent Roll'!$D7,"-"),"-")</f>
        <v>-</v>
      </c>
      <c r="CG71" s="227" t="str">
        <f>IFERROR(IF(CG$6=EOMONTH('Rent Roll'!$M21,0),-'Rent Roll'!$T21*'Rent Roll'!$D7,"-"),"-")</f>
        <v>-</v>
      </c>
      <c r="CH71" s="227" t="str">
        <f>IFERROR(IF(CH$6=EOMONTH('Rent Roll'!$M21,0),-'Rent Roll'!$T21*'Rent Roll'!$D7,"-"),"-")</f>
        <v>-</v>
      </c>
      <c r="CI71" s="227" t="str">
        <f>IFERROR(IF(CI$6=EOMONTH('Rent Roll'!$M21,0),-'Rent Roll'!$T21*'Rent Roll'!$D7,"-"),"-")</f>
        <v>-</v>
      </c>
      <c r="CJ71" s="227" t="str">
        <f>IFERROR(IF(CJ$6=EOMONTH('Rent Roll'!$M21,0),-'Rent Roll'!$T21*'Rent Roll'!$D7,"-"),"-")</f>
        <v>-</v>
      </c>
      <c r="CK71" s="227" t="str">
        <f>IFERROR(IF(CK$6=EOMONTH('Rent Roll'!$M21,0),-'Rent Roll'!$T21*'Rent Roll'!$D7,"-"),"-")</f>
        <v>-</v>
      </c>
      <c r="CL71" s="227" t="str">
        <f>IFERROR(IF(CL$6=EOMONTH('Rent Roll'!$M21,0),-'Rent Roll'!$T21*'Rent Roll'!$D7,"-"),"-")</f>
        <v>-</v>
      </c>
      <c r="CM71" s="227" t="str">
        <f>IFERROR(IF(CM$6=EOMONTH('Rent Roll'!$M21,0),-'Rent Roll'!$T21*'Rent Roll'!$D7,"-"),"-")</f>
        <v>-</v>
      </c>
      <c r="CN71" s="227" t="str">
        <f>IFERROR(IF(CN$6=EOMONTH('Rent Roll'!$M21,0),-'Rent Roll'!$T21*'Rent Roll'!$D7,"-"),"-")</f>
        <v>-</v>
      </c>
      <c r="CO71" s="227" t="str">
        <f>IFERROR(IF(CO$6=EOMONTH('Rent Roll'!$M21,0),-'Rent Roll'!$T21*'Rent Roll'!$D7,"-"),"-")</f>
        <v>-</v>
      </c>
      <c r="CP71" s="227" t="str">
        <f>IFERROR(IF(CP$6=EOMONTH('Rent Roll'!$M21,0),-'Rent Roll'!$T21*'Rent Roll'!$D7,"-"),"-")</f>
        <v>-</v>
      </c>
      <c r="CQ71" s="227">
        <f>IFERROR(IF(CQ$6=EOMONTH('Rent Roll'!$M21,0),-'Rent Roll'!$T21*'Rent Roll'!$D7,"-"),"-")</f>
        <v>-40500</v>
      </c>
      <c r="CR71" s="227" t="str">
        <f>IFERROR(IF(CR$6=EOMONTH('Rent Roll'!$M21,0),-'Rent Roll'!$T21*'Rent Roll'!$D7,"-"),"-")</f>
        <v>-</v>
      </c>
      <c r="CS71" s="227" t="str">
        <f>IFERROR(IF(CS$6=EOMONTH('Rent Roll'!$M21,0),-'Rent Roll'!$T21*'Rent Roll'!$D7,"-"),"-")</f>
        <v>-</v>
      </c>
      <c r="CT71" s="227" t="str">
        <f>IFERROR(IF(CT$6=EOMONTH('Rent Roll'!$M21,0),-'Rent Roll'!$T21*'Rent Roll'!$D7,"-"),"-")</f>
        <v>-</v>
      </c>
      <c r="CU71" s="227" t="str">
        <f>IFERROR(IF(CU$6=EOMONTH('Rent Roll'!$M21,0),-'Rent Roll'!$T21*'Rent Roll'!$D7,"-"),"-")</f>
        <v>-</v>
      </c>
      <c r="CV71" s="227" t="str">
        <f>IFERROR(IF(CV$6=EOMONTH('Rent Roll'!$M21,0),-'Rent Roll'!$T21*'Rent Roll'!$D7,"-"),"-")</f>
        <v>-</v>
      </c>
      <c r="CW71" s="227" t="str">
        <f>IFERROR(IF(CW$6=EOMONTH('Rent Roll'!$M21,0),-'Rent Roll'!$T21*'Rent Roll'!$D7,"-"),"-")</f>
        <v>-</v>
      </c>
      <c r="CX71" s="227" t="str">
        <f>IFERROR(IF(CX$6=EOMONTH('Rent Roll'!$M21,0),-'Rent Roll'!$T21*'Rent Roll'!$D7,"-"),"-")</f>
        <v>-</v>
      </c>
      <c r="CY71" s="227" t="str">
        <f>IFERROR(IF(CY$6=EOMONTH('Rent Roll'!$M21,0),-'Rent Roll'!$T21*'Rent Roll'!$D7,"-"),"-")</f>
        <v>-</v>
      </c>
      <c r="CZ71" s="227" t="str">
        <f>IFERROR(IF(CZ$6=EOMONTH('Rent Roll'!$M21,0),-'Rent Roll'!$T21*'Rent Roll'!$D7,"-"),"-")</f>
        <v>-</v>
      </c>
      <c r="DA71" s="227" t="str">
        <f>IFERROR(IF(DA$6=EOMONTH('Rent Roll'!$M21,0),-'Rent Roll'!$T21*'Rent Roll'!$D7,"-"),"-")</f>
        <v>-</v>
      </c>
      <c r="DB71" s="227" t="str">
        <f>IFERROR(IF(DB$6=EOMONTH('Rent Roll'!$M21,0),-'Rent Roll'!$T21*'Rent Roll'!$D7,"-"),"-")</f>
        <v>-</v>
      </c>
      <c r="DC71" s="227" t="str">
        <f>IFERROR(IF(DC$6=EOMONTH('Rent Roll'!$M21,0),-'Rent Roll'!$T21*'Rent Roll'!$D7,"-"),"-")</f>
        <v>-</v>
      </c>
      <c r="DD71" s="227" t="str">
        <f>IFERROR(IF(DD$6=EOMONTH('Rent Roll'!$M21,0),-'Rent Roll'!$T21*'Rent Roll'!$D7,"-"),"-")</f>
        <v>-</v>
      </c>
      <c r="DE71" s="227" t="str">
        <f>IFERROR(IF(DE$6=EOMONTH('Rent Roll'!$M21,0),-'Rent Roll'!$T21*'Rent Roll'!$D7,"-"),"-")</f>
        <v>-</v>
      </c>
      <c r="DF71" s="227" t="str">
        <f>IFERROR(IF(DF$6=EOMONTH('Rent Roll'!$M21,0),-'Rent Roll'!$T21*'Rent Roll'!$D7,"-"),"-")</f>
        <v>-</v>
      </c>
      <c r="DG71" s="227" t="str">
        <f>IFERROR(IF(DG$6=EOMONTH('Rent Roll'!$M21,0),-'Rent Roll'!$T21*'Rent Roll'!$D7,"-"),"-")</f>
        <v>-</v>
      </c>
      <c r="DH71" s="227" t="str">
        <f>IFERROR(IF(DH$6=EOMONTH('Rent Roll'!$M21,0),-'Rent Roll'!$T21*'Rent Roll'!$D7,"-"),"-")</f>
        <v>-</v>
      </c>
      <c r="DI71" s="227" t="str">
        <f>IFERROR(IF(DI$6=EOMONTH('Rent Roll'!$M21,0),-'Rent Roll'!$T21*'Rent Roll'!$D7,"-"),"-")</f>
        <v>-</v>
      </c>
      <c r="DJ71" s="227" t="str">
        <f>IFERROR(IF(DJ$6=EOMONTH('Rent Roll'!$M21,0),-'Rent Roll'!$T21*'Rent Roll'!$D7,"-"),"-")</f>
        <v>-</v>
      </c>
      <c r="DK71" s="227" t="str">
        <f>IFERROR(IF(DK$6=EOMONTH('Rent Roll'!$M21,0),-'Rent Roll'!$T21*'Rent Roll'!$D7,"-"),"-")</f>
        <v>-</v>
      </c>
      <c r="DL71" s="227" t="str">
        <f>IFERROR(IF(DL$6=EOMONTH('Rent Roll'!$M21,0),-'Rent Roll'!$T21*'Rent Roll'!$D7,"-"),"-")</f>
        <v>-</v>
      </c>
      <c r="DM71" s="227" t="str">
        <f>IFERROR(IF(DM$6=EOMONTH('Rent Roll'!$M21,0),-'Rent Roll'!$T21*'Rent Roll'!$D7,"-"),"-")</f>
        <v>-</v>
      </c>
      <c r="DN71" s="227" t="str">
        <f>IFERROR(IF(DN$6=EOMONTH('Rent Roll'!$M21,0),-'Rent Roll'!$T21*'Rent Roll'!$D7,"-"),"-")</f>
        <v>-</v>
      </c>
      <c r="DO71" s="227" t="str">
        <f>IFERROR(IF(DO$6=EOMONTH('Rent Roll'!$M21,0),-'Rent Roll'!$T21*'Rent Roll'!$D7,"-"),"-")</f>
        <v>-</v>
      </c>
      <c r="DP71" s="227" t="str">
        <f>IFERROR(IF(DP$6=EOMONTH('Rent Roll'!$M21,0),-'Rent Roll'!$T21*'Rent Roll'!$D7,"-"),"-")</f>
        <v>-</v>
      </c>
      <c r="DQ71" s="227" t="str">
        <f>IFERROR(IF(DQ$6=EOMONTH('Rent Roll'!$M21,0),-'Rent Roll'!$T21*'Rent Roll'!$D7,"-"),"-")</f>
        <v>-</v>
      </c>
      <c r="DR71" s="227" t="str">
        <f>IFERROR(IF(DR$6=EOMONTH('Rent Roll'!$M21,0),-'Rent Roll'!$T21*'Rent Roll'!$D7,"-"),"-")</f>
        <v>-</v>
      </c>
      <c r="DS71" s="227" t="str">
        <f>IFERROR(IF(DS$6=EOMONTH('Rent Roll'!$M21,0),-'Rent Roll'!$T21*'Rent Roll'!$D7,"-"),"-")</f>
        <v>-</v>
      </c>
      <c r="DT71" s="227" t="str">
        <f>IFERROR(IF(DT$6=EOMONTH('Rent Roll'!$M21,0),-'Rent Roll'!$T21*'Rent Roll'!$D7,"-"),"-")</f>
        <v>-</v>
      </c>
      <c r="DU71" s="227" t="str">
        <f>IFERROR(IF(DU$6=EOMONTH('Rent Roll'!$M21,0),-'Rent Roll'!$T21*'Rent Roll'!$D7,"-"),"-")</f>
        <v>-</v>
      </c>
      <c r="DV71" s="227" t="str">
        <f>IFERROR(IF(DV$6=EOMONTH('Rent Roll'!$M21,0),-'Rent Roll'!$T21*'Rent Roll'!$D7,"-"),"-")</f>
        <v>-</v>
      </c>
      <c r="DW71" s="227" t="str">
        <f>IFERROR(IF(DW$6=EOMONTH('Rent Roll'!$M21,0),-'Rent Roll'!$T21*'Rent Roll'!$D7,"-"),"-")</f>
        <v>-</v>
      </c>
      <c r="DX71" s="227" t="str">
        <f>IFERROR(IF(DX$6=EOMONTH('Rent Roll'!$M21,0),-'Rent Roll'!$T21*'Rent Roll'!$D7,"-"),"-")</f>
        <v>-</v>
      </c>
      <c r="DY71" s="227" t="str">
        <f>IFERROR(IF(DY$6=EOMONTH('Rent Roll'!$M21,0),-'Rent Roll'!$T21*'Rent Roll'!$D7,"-"),"-")</f>
        <v>-</v>
      </c>
      <c r="DZ71" s="227" t="str">
        <f>IFERROR(IF(DZ$6=EOMONTH('Rent Roll'!$M21,0),-'Rent Roll'!$T21*'Rent Roll'!$D7,"-"),"-")</f>
        <v>-</v>
      </c>
      <c r="EA71" s="227" t="str">
        <f>IFERROR(IF(EA$6=EOMONTH('Rent Roll'!$M21,0),-'Rent Roll'!$T21*'Rent Roll'!$D7,"-"),"-")</f>
        <v>-</v>
      </c>
      <c r="EB71" s="227" t="str">
        <f>IFERROR(IF(EB$6=EOMONTH('Rent Roll'!$M21,0),-'Rent Roll'!$T21*'Rent Roll'!$D7,"-"),"-")</f>
        <v>-</v>
      </c>
      <c r="EC71" s="227" t="str">
        <f>IFERROR(IF(EC$6=EOMONTH('Rent Roll'!$M21,0),-'Rent Roll'!$T21*'Rent Roll'!$D7,"-"),"-")</f>
        <v>-</v>
      </c>
      <c r="ED71" s="227" t="str">
        <f>IFERROR(IF(ED$6=EOMONTH('Rent Roll'!$M21,0),-'Rent Roll'!$T21*'Rent Roll'!$D7,"-"),"-")</f>
        <v>-</v>
      </c>
      <c r="EE71" s="227" t="str">
        <f>IFERROR(IF(EE$6=EOMONTH('Rent Roll'!$M21,0),-'Rent Roll'!$T21*'Rent Roll'!$D7,"-"),"-")</f>
        <v>-</v>
      </c>
      <c r="EF71" s="227" t="str">
        <f>IFERROR(IF(EF$6=EOMONTH('Rent Roll'!$M21,0),-'Rent Roll'!$T21*'Rent Roll'!$D7,"-"),"-")</f>
        <v>-</v>
      </c>
      <c r="EG71" s="224" t="str">
        <f>IFERROR(IF(EG$6=EOMONTH('Rent Roll'!$M21,0),-'Rent Roll'!$T21*'Rent Roll'!$D7,"-"),"-")</f>
        <v>-</v>
      </c>
      <c r="EH71" s="277" t="s">
        <v>106</v>
      </c>
    </row>
    <row r="72" spans="2:138" ht="15" x14ac:dyDescent="0.25">
      <c r="B72" s="735"/>
      <c r="C72" s="736"/>
      <c r="D72" s="737" t="str">
        <f>CONCATENATE('Rent Roll'!B8&amp;" - "&amp;'Rent Roll'!C8)</f>
        <v xml:space="preserve"> - </v>
      </c>
      <c r="E72" s="21">
        <f t="shared" si="50"/>
        <v>0</v>
      </c>
      <c r="F72" s="227" t="str">
        <f>IFERROR(IF(F$6=EOMONTH('Rent Roll'!$M22,0),-'Rent Roll'!$T22*'Rent Roll'!$D8,"-"),"-")</f>
        <v>-</v>
      </c>
      <c r="G72" s="227" t="str">
        <f>IFERROR(IF(G$6=EOMONTH('Rent Roll'!$M22,0),-'Rent Roll'!$T22*'Rent Roll'!$D8,"-"),"-")</f>
        <v>-</v>
      </c>
      <c r="H72" s="227" t="str">
        <f>IFERROR(IF(H$6=EOMONTH('Rent Roll'!$M22,0),-'Rent Roll'!$T22*'Rent Roll'!$D8,"-"),"-")</f>
        <v>-</v>
      </c>
      <c r="I72" s="227" t="str">
        <f>IFERROR(IF(I$6=EOMONTH('Rent Roll'!$M22,0),-'Rent Roll'!$T22*'Rent Roll'!$D8,"-"),"-")</f>
        <v>-</v>
      </c>
      <c r="J72" s="227" t="str">
        <f>IFERROR(IF(J$6=EOMONTH('Rent Roll'!$M22,0),-'Rent Roll'!$T22*'Rent Roll'!$D8,"-"),"-")</f>
        <v>-</v>
      </c>
      <c r="K72" s="227" t="str">
        <f>IFERROR(IF(K$6=EOMONTH('Rent Roll'!$M22,0),-'Rent Roll'!$T22*'Rent Roll'!$D8,"-"),"-")</f>
        <v>-</v>
      </c>
      <c r="L72" s="227" t="str">
        <f>IFERROR(IF(L$6=EOMONTH('Rent Roll'!$M22,0),-'Rent Roll'!$T22*'Rent Roll'!$D8,"-"),"-")</f>
        <v>-</v>
      </c>
      <c r="M72" s="227" t="str">
        <f>IFERROR(IF(M$6=EOMONTH('Rent Roll'!$M22,0),-'Rent Roll'!$T22*'Rent Roll'!$D8,"-"),"-")</f>
        <v>-</v>
      </c>
      <c r="N72" s="227" t="str">
        <f>IFERROR(IF(N$6=EOMONTH('Rent Roll'!$M22,0),-'Rent Roll'!$T22*'Rent Roll'!$D8,"-"),"-")</f>
        <v>-</v>
      </c>
      <c r="O72" s="227" t="str">
        <f>IFERROR(IF(O$6=EOMONTH('Rent Roll'!$M22,0),-'Rent Roll'!$T22*'Rent Roll'!$D8,"-"),"-")</f>
        <v>-</v>
      </c>
      <c r="P72" s="227" t="str">
        <f>IFERROR(IF(P$6=EOMONTH('Rent Roll'!$M22,0),-'Rent Roll'!$T22*'Rent Roll'!$D8,"-"),"-")</f>
        <v>-</v>
      </c>
      <c r="Q72" s="227" t="str">
        <f>IFERROR(IF(Q$6=EOMONTH('Rent Roll'!$M22,0),-'Rent Roll'!$T22*'Rent Roll'!$D8,"-"),"-")</f>
        <v>-</v>
      </c>
      <c r="R72" s="227" t="str">
        <f>IFERROR(IF(R$6=EOMONTH('Rent Roll'!$M22,0),-'Rent Roll'!$T22*'Rent Roll'!$D8,"-"),"-")</f>
        <v>-</v>
      </c>
      <c r="S72" s="227" t="str">
        <f>IFERROR(IF(S$6=EOMONTH('Rent Roll'!$M22,0),-'Rent Roll'!$T22*'Rent Roll'!$D8,"-"),"-")</f>
        <v>-</v>
      </c>
      <c r="T72" s="227" t="str">
        <f>IFERROR(IF(T$6=EOMONTH('Rent Roll'!$M22,0),-'Rent Roll'!$T22*'Rent Roll'!$D8,"-"),"-")</f>
        <v>-</v>
      </c>
      <c r="U72" s="227" t="str">
        <f>IFERROR(IF(U$6=EOMONTH('Rent Roll'!$M22,0),-'Rent Roll'!$T22*'Rent Roll'!$D8,"-"),"-")</f>
        <v>-</v>
      </c>
      <c r="V72" s="227" t="str">
        <f>IFERROR(IF(V$6=EOMONTH('Rent Roll'!$M22,0),-'Rent Roll'!$T22*'Rent Roll'!$D8,"-"),"-")</f>
        <v>-</v>
      </c>
      <c r="W72" s="227" t="str">
        <f>IFERROR(IF(W$6=EOMONTH('Rent Roll'!$M22,0),-'Rent Roll'!$T22*'Rent Roll'!$D8,"-"),"-")</f>
        <v>-</v>
      </c>
      <c r="X72" s="227" t="str">
        <f>IFERROR(IF(X$6=EOMONTH('Rent Roll'!$M22,0),-'Rent Roll'!$T22*'Rent Roll'!$D8,"-"),"-")</f>
        <v>-</v>
      </c>
      <c r="Y72" s="227" t="str">
        <f>IFERROR(IF(Y$6=EOMONTH('Rent Roll'!$M22,0),-'Rent Roll'!$T22*'Rent Roll'!$D8,"-"),"-")</f>
        <v>-</v>
      </c>
      <c r="Z72" s="227" t="str">
        <f>IFERROR(IF(Z$6=EOMONTH('Rent Roll'!$M22,0),-'Rent Roll'!$T22*'Rent Roll'!$D8,"-"),"-")</f>
        <v>-</v>
      </c>
      <c r="AA72" s="227" t="str">
        <f>IFERROR(IF(AA$6=EOMONTH('Rent Roll'!$M22,0),-'Rent Roll'!$T22*'Rent Roll'!$D8,"-"),"-")</f>
        <v>-</v>
      </c>
      <c r="AB72" s="227" t="str">
        <f>IFERROR(IF(AB$6=EOMONTH('Rent Roll'!$M22,0),-'Rent Roll'!$T22*'Rent Roll'!$D8,"-"),"-")</f>
        <v>-</v>
      </c>
      <c r="AC72" s="227" t="str">
        <f>IFERROR(IF(AC$6=EOMONTH('Rent Roll'!$M22,0),-'Rent Roll'!$T22*'Rent Roll'!$D8,"-"),"-")</f>
        <v>-</v>
      </c>
      <c r="AD72" s="227" t="str">
        <f>IFERROR(IF(AD$6=EOMONTH('Rent Roll'!$M22,0),-'Rent Roll'!$T22*'Rent Roll'!$D8,"-"),"-")</f>
        <v>-</v>
      </c>
      <c r="AE72" s="227" t="str">
        <f>IFERROR(IF(AE$6=EOMONTH('Rent Roll'!$M22,0),-'Rent Roll'!$T22*'Rent Roll'!$D8,"-"),"-")</f>
        <v>-</v>
      </c>
      <c r="AF72" s="227" t="str">
        <f>IFERROR(IF(AF$6=EOMONTH('Rent Roll'!$M22,0),-'Rent Roll'!$T22*'Rent Roll'!$D8,"-"),"-")</f>
        <v>-</v>
      </c>
      <c r="AG72" s="227" t="str">
        <f>IFERROR(IF(AG$6=EOMONTH('Rent Roll'!$M22,0),-'Rent Roll'!$T22*'Rent Roll'!$D8,"-"),"-")</f>
        <v>-</v>
      </c>
      <c r="AH72" s="227" t="str">
        <f>IFERROR(IF(AH$6=EOMONTH('Rent Roll'!$M22,0),-'Rent Roll'!$T22*'Rent Roll'!$D8,"-"),"-")</f>
        <v>-</v>
      </c>
      <c r="AI72" s="227" t="str">
        <f>IFERROR(IF(AI$6=EOMONTH('Rent Roll'!$M22,0),-'Rent Roll'!$T22*'Rent Roll'!$D8,"-"),"-")</f>
        <v>-</v>
      </c>
      <c r="AJ72" s="227" t="str">
        <f>IFERROR(IF(AJ$6=EOMONTH('Rent Roll'!$M22,0),-'Rent Roll'!$T22*'Rent Roll'!$D8,"-"),"-")</f>
        <v>-</v>
      </c>
      <c r="AK72" s="227" t="str">
        <f>IFERROR(IF(AK$6=EOMONTH('Rent Roll'!$M22,0),-'Rent Roll'!$T22*'Rent Roll'!$D8,"-"),"-")</f>
        <v>-</v>
      </c>
      <c r="AL72" s="227" t="str">
        <f>IFERROR(IF(AL$6=EOMONTH('Rent Roll'!$M22,0),-'Rent Roll'!$T22*'Rent Roll'!$D8,"-"),"-")</f>
        <v>-</v>
      </c>
      <c r="AM72" s="227" t="str">
        <f>IFERROR(IF(AM$6=EOMONTH('Rent Roll'!$M22,0),-'Rent Roll'!$T22*'Rent Roll'!$D8,"-"),"-")</f>
        <v>-</v>
      </c>
      <c r="AN72" s="227" t="str">
        <f>IFERROR(IF(AN$6=EOMONTH('Rent Roll'!$M22,0),-'Rent Roll'!$T22*'Rent Roll'!$D8,"-"),"-")</f>
        <v>-</v>
      </c>
      <c r="AO72" s="227" t="str">
        <f>IFERROR(IF(AO$6=EOMONTH('Rent Roll'!$M22,0),-'Rent Roll'!$T22*'Rent Roll'!$D8,"-"),"-")</f>
        <v>-</v>
      </c>
      <c r="AP72" s="227" t="str">
        <f>IFERROR(IF(AP$6=EOMONTH('Rent Roll'!$M22,0),-'Rent Roll'!$T22*'Rent Roll'!$D8,"-"),"-")</f>
        <v>-</v>
      </c>
      <c r="AQ72" s="227" t="str">
        <f>IFERROR(IF(AQ$6=EOMONTH('Rent Roll'!$M22,0),-'Rent Roll'!$T22*'Rent Roll'!$D8,"-"),"-")</f>
        <v>-</v>
      </c>
      <c r="AR72" s="227" t="str">
        <f>IFERROR(IF(AR$6=EOMONTH('Rent Roll'!$M22,0),-'Rent Roll'!$T22*'Rent Roll'!$D8,"-"),"-")</f>
        <v>-</v>
      </c>
      <c r="AS72" s="227" t="str">
        <f>IFERROR(IF(AS$6=EOMONTH('Rent Roll'!$M22,0),-'Rent Roll'!$T22*'Rent Roll'!$D8,"-"),"-")</f>
        <v>-</v>
      </c>
      <c r="AT72" s="227" t="str">
        <f>IFERROR(IF(AT$6=EOMONTH('Rent Roll'!$M22,0),-'Rent Roll'!$T22*'Rent Roll'!$D8,"-"),"-")</f>
        <v>-</v>
      </c>
      <c r="AU72" s="227" t="str">
        <f>IFERROR(IF(AU$6=EOMONTH('Rent Roll'!$M22,0),-'Rent Roll'!$T22*'Rent Roll'!$D8,"-"),"-")</f>
        <v>-</v>
      </c>
      <c r="AV72" s="227" t="str">
        <f>IFERROR(IF(AV$6=EOMONTH('Rent Roll'!$M22,0),-'Rent Roll'!$T22*'Rent Roll'!$D8,"-"),"-")</f>
        <v>-</v>
      </c>
      <c r="AW72" s="227" t="str">
        <f>IFERROR(IF(AW$6=EOMONTH('Rent Roll'!$M22,0),-'Rent Roll'!$T22*'Rent Roll'!$D8,"-"),"-")</f>
        <v>-</v>
      </c>
      <c r="AX72" s="227" t="str">
        <f>IFERROR(IF(AX$6=EOMONTH('Rent Roll'!$M22,0),-'Rent Roll'!$T22*'Rent Roll'!$D8,"-"),"-")</f>
        <v>-</v>
      </c>
      <c r="AY72" s="227" t="str">
        <f>IFERROR(IF(AY$6=EOMONTH('Rent Roll'!$M22,0),-'Rent Roll'!$T22*'Rent Roll'!$D8,"-"),"-")</f>
        <v>-</v>
      </c>
      <c r="AZ72" s="227" t="str">
        <f>IFERROR(IF(AZ$6=EOMONTH('Rent Roll'!$M22,0),-'Rent Roll'!$T22*'Rent Roll'!$D8,"-"),"-")</f>
        <v>-</v>
      </c>
      <c r="BA72" s="227" t="str">
        <f>IFERROR(IF(BA$6=EOMONTH('Rent Roll'!$M22,0),-'Rent Roll'!$T22*'Rent Roll'!$D8,"-"),"-")</f>
        <v>-</v>
      </c>
      <c r="BB72" s="227" t="str">
        <f>IFERROR(IF(BB$6=EOMONTH('Rent Roll'!$M22,0),-'Rent Roll'!$T22*'Rent Roll'!$D8,"-"),"-")</f>
        <v>-</v>
      </c>
      <c r="BC72" s="227" t="str">
        <f>IFERROR(IF(BC$6=EOMONTH('Rent Roll'!$M22,0),-'Rent Roll'!$T22*'Rent Roll'!$D8,"-"),"-")</f>
        <v>-</v>
      </c>
      <c r="BD72" s="227" t="str">
        <f>IFERROR(IF(BD$6=EOMONTH('Rent Roll'!$M22,0),-'Rent Roll'!$T22*'Rent Roll'!$D8,"-"),"-")</f>
        <v>-</v>
      </c>
      <c r="BE72" s="227" t="str">
        <f>IFERROR(IF(BE$6=EOMONTH('Rent Roll'!$M22,0),-'Rent Roll'!$T22*'Rent Roll'!$D8,"-"),"-")</f>
        <v>-</v>
      </c>
      <c r="BF72" s="227" t="str">
        <f>IFERROR(IF(BF$6=EOMONTH('Rent Roll'!$M22,0),-'Rent Roll'!$T22*'Rent Roll'!$D8,"-"),"-")</f>
        <v>-</v>
      </c>
      <c r="BG72" s="227" t="str">
        <f>IFERROR(IF(BG$6=EOMONTH('Rent Roll'!$M22,0),-'Rent Roll'!$T22*'Rent Roll'!$D8,"-"),"-")</f>
        <v>-</v>
      </c>
      <c r="BH72" s="227" t="str">
        <f>IFERROR(IF(BH$6=EOMONTH('Rent Roll'!$M22,0),-'Rent Roll'!$T22*'Rent Roll'!$D8,"-"),"-")</f>
        <v>-</v>
      </c>
      <c r="BI72" s="227" t="str">
        <f>IFERROR(IF(BI$6=EOMONTH('Rent Roll'!$M22,0),-'Rent Roll'!$T22*'Rent Roll'!$D8,"-"),"-")</f>
        <v>-</v>
      </c>
      <c r="BJ72" s="227" t="str">
        <f>IFERROR(IF(BJ$6=EOMONTH('Rent Roll'!$M22,0),-'Rent Roll'!$T22*'Rent Roll'!$D8,"-"),"-")</f>
        <v>-</v>
      </c>
      <c r="BK72" s="227" t="str">
        <f>IFERROR(IF(BK$6=EOMONTH('Rent Roll'!$M22,0),-'Rent Roll'!$T22*'Rent Roll'!$D8,"-"),"-")</f>
        <v>-</v>
      </c>
      <c r="BL72" s="227" t="str">
        <f>IFERROR(IF(BL$6=EOMONTH('Rent Roll'!$M22,0),-'Rent Roll'!$T22*'Rent Roll'!$D8,"-"),"-")</f>
        <v>-</v>
      </c>
      <c r="BM72" s="227" t="str">
        <f>IFERROR(IF(BM$6=EOMONTH('Rent Roll'!$M22,0),-'Rent Roll'!$T22*'Rent Roll'!$D8,"-"),"-")</f>
        <v>-</v>
      </c>
      <c r="BN72" s="227" t="str">
        <f>IFERROR(IF(BN$6=EOMONTH('Rent Roll'!$M22,0),-'Rent Roll'!$T22*'Rent Roll'!$D8,"-"),"-")</f>
        <v>-</v>
      </c>
      <c r="BO72" s="227" t="str">
        <f>IFERROR(IF(BO$6=EOMONTH('Rent Roll'!$M22,0),-'Rent Roll'!$T22*'Rent Roll'!$D8,"-"),"-")</f>
        <v>-</v>
      </c>
      <c r="BP72" s="227" t="str">
        <f>IFERROR(IF(BP$6=EOMONTH('Rent Roll'!$M22,0),-'Rent Roll'!$T22*'Rent Roll'!$D8,"-"),"-")</f>
        <v>-</v>
      </c>
      <c r="BQ72" s="227" t="str">
        <f>IFERROR(IF(BQ$6=EOMONTH('Rent Roll'!$M22,0),-'Rent Roll'!$T22*'Rent Roll'!$D8,"-"),"-")</f>
        <v>-</v>
      </c>
      <c r="BR72" s="227" t="str">
        <f>IFERROR(IF(BR$6=EOMONTH('Rent Roll'!$M22,0),-'Rent Roll'!$T22*'Rent Roll'!$D8,"-"),"-")</f>
        <v>-</v>
      </c>
      <c r="BS72" s="227" t="str">
        <f>IFERROR(IF(BS$6=EOMONTH('Rent Roll'!$M22,0),-'Rent Roll'!$T22*'Rent Roll'!$D8,"-"),"-")</f>
        <v>-</v>
      </c>
      <c r="BT72" s="227" t="str">
        <f>IFERROR(IF(BT$6=EOMONTH('Rent Roll'!$M22,0),-'Rent Roll'!$T22*'Rent Roll'!$D8,"-"),"-")</f>
        <v>-</v>
      </c>
      <c r="BU72" s="227" t="str">
        <f>IFERROR(IF(BU$6=EOMONTH('Rent Roll'!$M22,0),-'Rent Roll'!$T22*'Rent Roll'!$D8,"-"),"-")</f>
        <v>-</v>
      </c>
      <c r="BV72" s="227" t="str">
        <f>IFERROR(IF(BV$6=EOMONTH('Rent Roll'!$M22,0),-'Rent Roll'!$T22*'Rent Roll'!$D8,"-"),"-")</f>
        <v>-</v>
      </c>
      <c r="BW72" s="227" t="str">
        <f>IFERROR(IF(BW$6=EOMONTH('Rent Roll'!$M22,0),-'Rent Roll'!$T22*'Rent Roll'!$D8,"-"),"-")</f>
        <v>-</v>
      </c>
      <c r="BX72" s="227" t="str">
        <f>IFERROR(IF(BX$6=EOMONTH('Rent Roll'!$M22,0),-'Rent Roll'!$T22*'Rent Roll'!$D8,"-"),"-")</f>
        <v>-</v>
      </c>
      <c r="BY72" s="227" t="str">
        <f>IFERROR(IF(BY$6=EOMONTH('Rent Roll'!$M22,0),-'Rent Roll'!$T22*'Rent Roll'!$D8,"-"),"-")</f>
        <v>-</v>
      </c>
      <c r="BZ72" s="227" t="str">
        <f>IFERROR(IF(BZ$6=EOMONTH('Rent Roll'!$M22,0),-'Rent Roll'!$T22*'Rent Roll'!$D8,"-"),"-")</f>
        <v>-</v>
      </c>
      <c r="CA72" s="227" t="str">
        <f>IFERROR(IF(CA$6=EOMONTH('Rent Roll'!$M22,0),-'Rent Roll'!$T22*'Rent Roll'!$D8,"-"),"-")</f>
        <v>-</v>
      </c>
      <c r="CB72" s="227" t="str">
        <f>IFERROR(IF(CB$6=EOMONTH('Rent Roll'!$M22,0),-'Rent Roll'!$T22*'Rent Roll'!$D8,"-"),"-")</f>
        <v>-</v>
      </c>
      <c r="CC72" s="227" t="str">
        <f>IFERROR(IF(CC$6=EOMONTH('Rent Roll'!$M22,0),-'Rent Roll'!$T22*'Rent Roll'!$D8,"-"),"-")</f>
        <v>-</v>
      </c>
      <c r="CD72" s="227" t="str">
        <f>IFERROR(IF(CD$6=EOMONTH('Rent Roll'!$M22,0),-'Rent Roll'!$T22*'Rent Roll'!$D8,"-"),"-")</f>
        <v>-</v>
      </c>
      <c r="CE72" s="227" t="str">
        <f>IFERROR(IF(CE$6=EOMONTH('Rent Roll'!$M22,0),-'Rent Roll'!$T22*'Rent Roll'!$D8,"-"),"-")</f>
        <v>-</v>
      </c>
      <c r="CF72" s="227" t="str">
        <f>IFERROR(IF(CF$6=EOMONTH('Rent Roll'!$M22,0),-'Rent Roll'!$T22*'Rent Roll'!$D8,"-"),"-")</f>
        <v>-</v>
      </c>
      <c r="CG72" s="227" t="str">
        <f>IFERROR(IF(CG$6=EOMONTH('Rent Roll'!$M22,0),-'Rent Roll'!$T22*'Rent Roll'!$D8,"-"),"-")</f>
        <v>-</v>
      </c>
      <c r="CH72" s="227" t="str">
        <f>IFERROR(IF(CH$6=EOMONTH('Rent Roll'!$M22,0),-'Rent Roll'!$T22*'Rent Roll'!$D8,"-"),"-")</f>
        <v>-</v>
      </c>
      <c r="CI72" s="227" t="str">
        <f>IFERROR(IF(CI$6=EOMONTH('Rent Roll'!$M22,0),-'Rent Roll'!$T22*'Rent Roll'!$D8,"-"),"-")</f>
        <v>-</v>
      </c>
      <c r="CJ72" s="227" t="str">
        <f>IFERROR(IF(CJ$6=EOMONTH('Rent Roll'!$M22,0),-'Rent Roll'!$T22*'Rent Roll'!$D8,"-"),"-")</f>
        <v>-</v>
      </c>
      <c r="CK72" s="227" t="str">
        <f>IFERROR(IF(CK$6=EOMONTH('Rent Roll'!$M22,0),-'Rent Roll'!$T22*'Rent Roll'!$D8,"-"),"-")</f>
        <v>-</v>
      </c>
      <c r="CL72" s="227" t="str">
        <f>IFERROR(IF(CL$6=EOMONTH('Rent Roll'!$M22,0),-'Rent Roll'!$T22*'Rent Roll'!$D8,"-"),"-")</f>
        <v>-</v>
      </c>
      <c r="CM72" s="227" t="str">
        <f>IFERROR(IF(CM$6=EOMONTH('Rent Roll'!$M22,0),-'Rent Roll'!$T22*'Rent Roll'!$D8,"-"),"-")</f>
        <v>-</v>
      </c>
      <c r="CN72" s="227" t="str">
        <f>IFERROR(IF(CN$6=EOMONTH('Rent Roll'!$M22,0),-'Rent Roll'!$T22*'Rent Roll'!$D8,"-"),"-")</f>
        <v>-</v>
      </c>
      <c r="CO72" s="227" t="str">
        <f>IFERROR(IF(CO$6=EOMONTH('Rent Roll'!$M22,0),-'Rent Roll'!$T22*'Rent Roll'!$D8,"-"),"-")</f>
        <v>-</v>
      </c>
      <c r="CP72" s="227" t="str">
        <f>IFERROR(IF(CP$6=EOMONTH('Rent Roll'!$M22,0),-'Rent Roll'!$T22*'Rent Roll'!$D8,"-"),"-")</f>
        <v>-</v>
      </c>
      <c r="CQ72" s="227" t="str">
        <f>IFERROR(IF(CQ$6=EOMONTH('Rent Roll'!$M22,0),-'Rent Roll'!$T22*'Rent Roll'!$D8,"-"),"-")</f>
        <v>-</v>
      </c>
      <c r="CR72" s="227" t="str">
        <f>IFERROR(IF(CR$6=EOMONTH('Rent Roll'!$M22,0),-'Rent Roll'!$T22*'Rent Roll'!$D8,"-"),"-")</f>
        <v>-</v>
      </c>
      <c r="CS72" s="227" t="str">
        <f>IFERROR(IF(CS$6=EOMONTH('Rent Roll'!$M22,0),-'Rent Roll'!$T22*'Rent Roll'!$D8,"-"),"-")</f>
        <v>-</v>
      </c>
      <c r="CT72" s="227" t="str">
        <f>IFERROR(IF(CT$6=EOMONTH('Rent Roll'!$M22,0),-'Rent Roll'!$T22*'Rent Roll'!$D8,"-"),"-")</f>
        <v>-</v>
      </c>
      <c r="CU72" s="227" t="str">
        <f>IFERROR(IF(CU$6=EOMONTH('Rent Roll'!$M22,0),-'Rent Roll'!$T22*'Rent Roll'!$D8,"-"),"-")</f>
        <v>-</v>
      </c>
      <c r="CV72" s="227" t="str">
        <f>IFERROR(IF(CV$6=EOMONTH('Rent Roll'!$M22,0),-'Rent Roll'!$T22*'Rent Roll'!$D8,"-"),"-")</f>
        <v>-</v>
      </c>
      <c r="CW72" s="227" t="str">
        <f>IFERROR(IF(CW$6=EOMONTH('Rent Roll'!$M22,0),-'Rent Roll'!$T22*'Rent Roll'!$D8,"-"),"-")</f>
        <v>-</v>
      </c>
      <c r="CX72" s="227" t="str">
        <f>IFERROR(IF(CX$6=EOMONTH('Rent Roll'!$M22,0),-'Rent Roll'!$T22*'Rent Roll'!$D8,"-"),"-")</f>
        <v>-</v>
      </c>
      <c r="CY72" s="227" t="str">
        <f>IFERROR(IF(CY$6=EOMONTH('Rent Roll'!$M22,0),-'Rent Roll'!$T22*'Rent Roll'!$D8,"-"),"-")</f>
        <v>-</v>
      </c>
      <c r="CZ72" s="227" t="str">
        <f>IFERROR(IF(CZ$6=EOMONTH('Rent Roll'!$M22,0),-'Rent Roll'!$T22*'Rent Roll'!$D8,"-"),"-")</f>
        <v>-</v>
      </c>
      <c r="DA72" s="227" t="str">
        <f>IFERROR(IF(DA$6=EOMONTH('Rent Roll'!$M22,0),-'Rent Roll'!$T22*'Rent Roll'!$D8,"-"),"-")</f>
        <v>-</v>
      </c>
      <c r="DB72" s="227" t="str">
        <f>IFERROR(IF(DB$6=EOMONTH('Rent Roll'!$M22,0),-'Rent Roll'!$T22*'Rent Roll'!$D8,"-"),"-")</f>
        <v>-</v>
      </c>
      <c r="DC72" s="227" t="str">
        <f>IFERROR(IF(DC$6=EOMONTH('Rent Roll'!$M22,0),-'Rent Roll'!$T22*'Rent Roll'!$D8,"-"),"-")</f>
        <v>-</v>
      </c>
      <c r="DD72" s="227" t="str">
        <f>IFERROR(IF(DD$6=EOMONTH('Rent Roll'!$M22,0),-'Rent Roll'!$T22*'Rent Roll'!$D8,"-"),"-")</f>
        <v>-</v>
      </c>
      <c r="DE72" s="227" t="str">
        <f>IFERROR(IF(DE$6=EOMONTH('Rent Roll'!$M22,0),-'Rent Roll'!$T22*'Rent Roll'!$D8,"-"),"-")</f>
        <v>-</v>
      </c>
      <c r="DF72" s="227" t="str">
        <f>IFERROR(IF(DF$6=EOMONTH('Rent Roll'!$M22,0),-'Rent Roll'!$T22*'Rent Roll'!$D8,"-"),"-")</f>
        <v>-</v>
      </c>
      <c r="DG72" s="227" t="str">
        <f>IFERROR(IF(DG$6=EOMONTH('Rent Roll'!$M22,0),-'Rent Roll'!$T22*'Rent Roll'!$D8,"-"),"-")</f>
        <v>-</v>
      </c>
      <c r="DH72" s="227" t="str">
        <f>IFERROR(IF(DH$6=EOMONTH('Rent Roll'!$M22,0),-'Rent Roll'!$T22*'Rent Roll'!$D8,"-"),"-")</f>
        <v>-</v>
      </c>
      <c r="DI72" s="227" t="str">
        <f>IFERROR(IF(DI$6=EOMONTH('Rent Roll'!$M22,0),-'Rent Roll'!$T22*'Rent Roll'!$D8,"-"),"-")</f>
        <v>-</v>
      </c>
      <c r="DJ72" s="227" t="str">
        <f>IFERROR(IF(DJ$6=EOMONTH('Rent Roll'!$M22,0),-'Rent Roll'!$T22*'Rent Roll'!$D8,"-"),"-")</f>
        <v>-</v>
      </c>
      <c r="DK72" s="227" t="str">
        <f>IFERROR(IF(DK$6=EOMONTH('Rent Roll'!$M22,0),-'Rent Roll'!$T22*'Rent Roll'!$D8,"-"),"-")</f>
        <v>-</v>
      </c>
      <c r="DL72" s="227" t="str">
        <f>IFERROR(IF(DL$6=EOMONTH('Rent Roll'!$M22,0),-'Rent Roll'!$T22*'Rent Roll'!$D8,"-"),"-")</f>
        <v>-</v>
      </c>
      <c r="DM72" s="227" t="str">
        <f>IFERROR(IF(DM$6=EOMONTH('Rent Roll'!$M22,0),-'Rent Roll'!$T22*'Rent Roll'!$D8,"-"),"-")</f>
        <v>-</v>
      </c>
      <c r="DN72" s="227" t="str">
        <f>IFERROR(IF(DN$6=EOMONTH('Rent Roll'!$M22,0),-'Rent Roll'!$T22*'Rent Roll'!$D8,"-"),"-")</f>
        <v>-</v>
      </c>
      <c r="DO72" s="227" t="str">
        <f>IFERROR(IF(DO$6=EOMONTH('Rent Roll'!$M22,0),-'Rent Roll'!$T22*'Rent Roll'!$D8,"-"),"-")</f>
        <v>-</v>
      </c>
      <c r="DP72" s="227" t="str">
        <f>IFERROR(IF(DP$6=EOMONTH('Rent Roll'!$M22,0),-'Rent Roll'!$T22*'Rent Roll'!$D8,"-"),"-")</f>
        <v>-</v>
      </c>
      <c r="DQ72" s="227" t="str">
        <f>IFERROR(IF(DQ$6=EOMONTH('Rent Roll'!$M22,0),-'Rent Roll'!$T22*'Rent Roll'!$D8,"-"),"-")</f>
        <v>-</v>
      </c>
      <c r="DR72" s="227" t="str">
        <f>IFERROR(IF(DR$6=EOMONTH('Rent Roll'!$M22,0),-'Rent Roll'!$T22*'Rent Roll'!$D8,"-"),"-")</f>
        <v>-</v>
      </c>
      <c r="DS72" s="227" t="str">
        <f>IFERROR(IF(DS$6=EOMONTH('Rent Roll'!$M22,0),-'Rent Roll'!$T22*'Rent Roll'!$D8,"-"),"-")</f>
        <v>-</v>
      </c>
      <c r="DT72" s="227" t="str">
        <f>IFERROR(IF(DT$6=EOMONTH('Rent Roll'!$M22,0),-'Rent Roll'!$T22*'Rent Roll'!$D8,"-"),"-")</f>
        <v>-</v>
      </c>
      <c r="DU72" s="227" t="str">
        <f>IFERROR(IF(DU$6=EOMONTH('Rent Roll'!$M22,0),-'Rent Roll'!$T22*'Rent Roll'!$D8,"-"),"-")</f>
        <v>-</v>
      </c>
      <c r="DV72" s="227" t="str">
        <f>IFERROR(IF(DV$6=EOMONTH('Rent Roll'!$M22,0),-'Rent Roll'!$T22*'Rent Roll'!$D8,"-"),"-")</f>
        <v>-</v>
      </c>
      <c r="DW72" s="227" t="str">
        <f>IFERROR(IF(DW$6=EOMONTH('Rent Roll'!$M22,0),-'Rent Roll'!$T22*'Rent Roll'!$D8,"-"),"-")</f>
        <v>-</v>
      </c>
      <c r="DX72" s="227" t="str">
        <f>IFERROR(IF(DX$6=EOMONTH('Rent Roll'!$M22,0),-'Rent Roll'!$T22*'Rent Roll'!$D8,"-"),"-")</f>
        <v>-</v>
      </c>
      <c r="DY72" s="227" t="str">
        <f>IFERROR(IF(DY$6=EOMONTH('Rent Roll'!$M22,0),-'Rent Roll'!$T22*'Rent Roll'!$D8,"-"),"-")</f>
        <v>-</v>
      </c>
      <c r="DZ72" s="227" t="str">
        <f>IFERROR(IF(DZ$6=EOMONTH('Rent Roll'!$M22,0),-'Rent Roll'!$T22*'Rent Roll'!$D8,"-"),"-")</f>
        <v>-</v>
      </c>
      <c r="EA72" s="227" t="str">
        <f>IFERROR(IF(EA$6=EOMONTH('Rent Roll'!$M22,0),-'Rent Roll'!$T22*'Rent Roll'!$D8,"-"),"-")</f>
        <v>-</v>
      </c>
      <c r="EB72" s="227" t="str">
        <f>IFERROR(IF(EB$6=EOMONTH('Rent Roll'!$M22,0),-'Rent Roll'!$T22*'Rent Roll'!$D8,"-"),"-")</f>
        <v>-</v>
      </c>
      <c r="EC72" s="227" t="str">
        <f>IFERROR(IF(EC$6=EOMONTH('Rent Roll'!$M22,0),-'Rent Roll'!$T22*'Rent Roll'!$D8,"-"),"-")</f>
        <v>-</v>
      </c>
      <c r="ED72" s="227" t="str">
        <f>IFERROR(IF(ED$6=EOMONTH('Rent Roll'!$M22,0),-'Rent Roll'!$T22*'Rent Roll'!$D8,"-"),"-")</f>
        <v>-</v>
      </c>
      <c r="EE72" s="227" t="str">
        <f>IFERROR(IF(EE$6=EOMONTH('Rent Roll'!$M22,0),-'Rent Roll'!$T22*'Rent Roll'!$D8,"-"),"-")</f>
        <v>-</v>
      </c>
      <c r="EF72" s="227" t="str">
        <f>IFERROR(IF(EF$6=EOMONTH('Rent Roll'!$M22,0),-'Rent Roll'!$T22*'Rent Roll'!$D8,"-"),"-")</f>
        <v>-</v>
      </c>
      <c r="EG72" s="224" t="str">
        <f>IFERROR(IF(EG$6=EOMONTH('Rent Roll'!$M22,0),-'Rent Roll'!$T22*'Rent Roll'!$D8,"-"),"-")</f>
        <v>-</v>
      </c>
      <c r="EH72" s="277" t="s">
        <v>106</v>
      </c>
    </row>
    <row r="73" spans="2:138" ht="15" x14ac:dyDescent="0.25">
      <c r="B73" s="735"/>
      <c r="C73" s="736"/>
      <c r="D73" s="737" t="str">
        <f>CONCATENATE('Rent Roll'!B9&amp;" - "&amp;'Rent Roll'!C9)</f>
        <v xml:space="preserve"> - </v>
      </c>
      <c r="E73" s="21">
        <f t="shared" si="50"/>
        <v>0</v>
      </c>
      <c r="F73" s="227" t="str">
        <f>IFERROR(IF(F$6=EOMONTH('Rent Roll'!$M23,0),-'Rent Roll'!$T23*'Rent Roll'!$D9,"-"),"-")</f>
        <v>-</v>
      </c>
      <c r="G73" s="227" t="str">
        <f>IFERROR(IF(G$6=EOMONTH('Rent Roll'!$M23,0),-'Rent Roll'!$T23*'Rent Roll'!$D9,"-"),"-")</f>
        <v>-</v>
      </c>
      <c r="H73" s="227" t="str">
        <f>IFERROR(IF(H$6=EOMONTH('Rent Roll'!$M23,0),-'Rent Roll'!$T23*'Rent Roll'!$D9,"-"),"-")</f>
        <v>-</v>
      </c>
      <c r="I73" s="227" t="str">
        <f>IFERROR(IF(I$6=EOMONTH('Rent Roll'!$M23,0),-'Rent Roll'!$T23*'Rent Roll'!$D9,"-"),"-")</f>
        <v>-</v>
      </c>
      <c r="J73" s="227" t="str">
        <f>IFERROR(IF(J$6=EOMONTH('Rent Roll'!$M23,0),-'Rent Roll'!$T23*'Rent Roll'!$D9,"-"),"-")</f>
        <v>-</v>
      </c>
      <c r="K73" s="227" t="str">
        <f>IFERROR(IF(K$6=EOMONTH('Rent Roll'!$M23,0),-'Rent Roll'!$T23*'Rent Roll'!$D9,"-"),"-")</f>
        <v>-</v>
      </c>
      <c r="L73" s="227" t="str">
        <f>IFERROR(IF(L$6=EOMONTH('Rent Roll'!$M23,0),-'Rent Roll'!$T23*'Rent Roll'!$D9,"-"),"-")</f>
        <v>-</v>
      </c>
      <c r="M73" s="227" t="str">
        <f>IFERROR(IF(M$6=EOMONTH('Rent Roll'!$M23,0),-'Rent Roll'!$T23*'Rent Roll'!$D9,"-"),"-")</f>
        <v>-</v>
      </c>
      <c r="N73" s="227" t="str">
        <f>IFERROR(IF(N$6=EOMONTH('Rent Roll'!$M23,0),-'Rent Roll'!$T23*'Rent Roll'!$D9,"-"),"-")</f>
        <v>-</v>
      </c>
      <c r="O73" s="227" t="str">
        <f>IFERROR(IF(O$6=EOMONTH('Rent Roll'!$M23,0),-'Rent Roll'!$T23*'Rent Roll'!$D9,"-"),"-")</f>
        <v>-</v>
      </c>
      <c r="P73" s="227" t="str">
        <f>IFERROR(IF(P$6=EOMONTH('Rent Roll'!$M23,0),-'Rent Roll'!$T23*'Rent Roll'!$D9,"-"),"-")</f>
        <v>-</v>
      </c>
      <c r="Q73" s="227" t="str">
        <f>IFERROR(IF(Q$6=EOMONTH('Rent Roll'!$M23,0),-'Rent Roll'!$T23*'Rent Roll'!$D9,"-"),"-")</f>
        <v>-</v>
      </c>
      <c r="R73" s="227" t="str">
        <f>IFERROR(IF(R$6=EOMONTH('Rent Roll'!$M23,0),-'Rent Roll'!$T23*'Rent Roll'!$D9,"-"),"-")</f>
        <v>-</v>
      </c>
      <c r="S73" s="227" t="str">
        <f>IFERROR(IF(S$6=EOMONTH('Rent Roll'!$M23,0),-'Rent Roll'!$T23*'Rent Roll'!$D9,"-"),"-")</f>
        <v>-</v>
      </c>
      <c r="T73" s="227" t="str">
        <f>IFERROR(IF(T$6=EOMONTH('Rent Roll'!$M23,0),-'Rent Roll'!$T23*'Rent Roll'!$D9,"-"),"-")</f>
        <v>-</v>
      </c>
      <c r="U73" s="227" t="str">
        <f>IFERROR(IF(U$6=EOMONTH('Rent Roll'!$M23,0),-'Rent Roll'!$T23*'Rent Roll'!$D9,"-"),"-")</f>
        <v>-</v>
      </c>
      <c r="V73" s="227" t="str">
        <f>IFERROR(IF(V$6=EOMONTH('Rent Roll'!$M23,0),-'Rent Roll'!$T23*'Rent Roll'!$D9,"-"),"-")</f>
        <v>-</v>
      </c>
      <c r="W73" s="227" t="str">
        <f>IFERROR(IF(W$6=EOMONTH('Rent Roll'!$M23,0),-'Rent Roll'!$T23*'Rent Roll'!$D9,"-"),"-")</f>
        <v>-</v>
      </c>
      <c r="X73" s="227" t="str">
        <f>IFERROR(IF(X$6=EOMONTH('Rent Roll'!$M23,0),-'Rent Roll'!$T23*'Rent Roll'!$D9,"-"),"-")</f>
        <v>-</v>
      </c>
      <c r="Y73" s="227" t="str">
        <f>IFERROR(IF(Y$6=EOMONTH('Rent Roll'!$M23,0),-'Rent Roll'!$T23*'Rent Roll'!$D9,"-"),"-")</f>
        <v>-</v>
      </c>
      <c r="Z73" s="227" t="str">
        <f>IFERROR(IF(Z$6=EOMONTH('Rent Roll'!$M23,0),-'Rent Roll'!$T23*'Rent Roll'!$D9,"-"),"-")</f>
        <v>-</v>
      </c>
      <c r="AA73" s="227" t="str">
        <f>IFERROR(IF(AA$6=EOMONTH('Rent Roll'!$M23,0),-'Rent Roll'!$T23*'Rent Roll'!$D9,"-"),"-")</f>
        <v>-</v>
      </c>
      <c r="AB73" s="227" t="str">
        <f>IFERROR(IF(AB$6=EOMONTH('Rent Roll'!$M23,0),-'Rent Roll'!$T23*'Rent Roll'!$D9,"-"),"-")</f>
        <v>-</v>
      </c>
      <c r="AC73" s="227" t="str">
        <f>IFERROR(IF(AC$6=EOMONTH('Rent Roll'!$M23,0),-'Rent Roll'!$T23*'Rent Roll'!$D9,"-"),"-")</f>
        <v>-</v>
      </c>
      <c r="AD73" s="227" t="str">
        <f>IFERROR(IF(AD$6=EOMONTH('Rent Roll'!$M23,0),-'Rent Roll'!$T23*'Rent Roll'!$D9,"-"),"-")</f>
        <v>-</v>
      </c>
      <c r="AE73" s="227" t="str">
        <f>IFERROR(IF(AE$6=EOMONTH('Rent Roll'!$M23,0),-'Rent Roll'!$T23*'Rent Roll'!$D9,"-"),"-")</f>
        <v>-</v>
      </c>
      <c r="AF73" s="227" t="str">
        <f>IFERROR(IF(AF$6=EOMONTH('Rent Roll'!$M23,0),-'Rent Roll'!$T23*'Rent Roll'!$D9,"-"),"-")</f>
        <v>-</v>
      </c>
      <c r="AG73" s="227" t="str">
        <f>IFERROR(IF(AG$6=EOMONTH('Rent Roll'!$M23,0),-'Rent Roll'!$T23*'Rent Roll'!$D9,"-"),"-")</f>
        <v>-</v>
      </c>
      <c r="AH73" s="227" t="str">
        <f>IFERROR(IF(AH$6=EOMONTH('Rent Roll'!$M23,0),-'Rent Roll'!$T23*'Rent Roll'!$D9,"-"),"-")</f>
        <v>-</v>
      </c>
      <c r="AI73" s="227" t="str">
        <f>IFERROR(IF(AI$6=EOMONTH('Rent Roll'!$M23,0),-'Rent Roll'!$T23*'Rent Roll'!$D9,"-"),"-")</f>
        <v>-</v>
      </c>
      <c r="AJ73" s="227" t="str">
        <f>IFERROR(IF(AJ$6=EOMONTH('Rent Roll'!$M23,0),-'Rent Roll'!$T23*'Rent Roll'!$D9,"-"),"-")</f>
        <v>-</v>
      </c>
      <c r="AK73" s="227" t="str">
        <f>IFERROR(IF(AK$6=EOMONTH('Rent Roll'!$M23,0),-'Rent Roll'!$T23*'Rent Roll'!$D9,"-"),"-")</f>
        <v>-</v>
      </c>
      <c r="AL73" s="227" t="str">
        <f>IFERROR(IF(AL$6=EOMONTH('Rent Roll'!$M23,0),-'Rent Roll'!$T23*'Rent Roll'!$D9,"-"),"-")</f>
        <v>-</v>
      </c>
      <c r="AM73" s="227" t="str">
        <f>IFERROR(IF(AM$6=EOMONTH('Rent Roll'!$M23,0),-'Rent Roll'!$T23*'Rent Roll'!$D9,"-"),"-")</f>
        <v>-</v>
      </c>
      <c r="AN73" s="227" t="str">
        <f>IFERROR(IF(AN$6=EOMONTH('Rent Roll'!$M23,0),-'Rent Roll'!$T23*'Rent Roll'!$D9,"-"),"-")</f>
        <v>-</v>
      </c>
      <c r="AO73" s="227" t="str">
        <f>IFERROR(IF(AO$6=EOMONTH('Rent Roll'!$M23,0),-'Rent Roll'!$T23*'Rent Roll'!$D9,"-"),"-")</f>
        <v>-</v>
      </c>
      <c r="AP73" s="227" t="str">
        <f>IFERROR(IF(AP$6=EOMONTH('Rent Roll'!$M23,0),-'Rent Roll'!$T23*'Rent Roll'!$D9,"-"),"-")</f>
        <v>-</v>
      </c>
      <c r="AQ73" s="227" t="str">
        <f>IFERROR(IF(AQ$6=EOMONTH('Rent Roll'!$M23,0),-'Rent Roll'!$T23*'Rent Roll'!$D9,"-"),"-")</f>
        <v>-</v>
      </c>
      <c r="AR73" s="227" t="str">
        <f>IFERROR(IF(AR$6=EOMONTH('Rent Roll'!$M23,0),-'Rent Roll'!$T23*'Rent Roll'!$D9,"-"),"-")</f>
        <v>-</v>
      </c>
      <c r="AS73" s="227" t="str">
        <f>IFERROR(IF(AS$6=EOMONTH('Rent Roll'!$M23,0),-'Rent Roll'!$T23*'Rent Roll'!$D9,"-"),"-")</f>
        <v>-</v>
      </c>
      <c r="AT73" s="227" t="str">
        <f>IFERROR(IF(AT$6=EOMONTH('Rent Roll'!$M23,0),-'Rent Roll'!$T23*'Rent Roll'!$D9,"-"),"-")</f>
        <v>-</v>
      </c>
      <c r="AU73" s="227" t="str">
        <f>IFERROR(IF(AU$6=EOMONTH('Rent Roll'!$M23,0),-'Rent Roll'!$T23*'Rent Roll'!$D9,"-"),"-")</f>
        <v>-</v>
      </c>
      <c r="AV73" s="227" t="str">
        <f>IFERROR(IF(AV$6=EOMONTH('Rent Roll'!$M23,0),-'Rent Roll'!$T23*'Rent Roll'!$D9,"-"),"-")</f>
        <v>-</v>
      </c>
      <c r="AW73" s="227" t="str">
        <f>IFERROR(IF(AW$6=EOMONTH('Rent Roll'!$M23,0),-'Rent Roll'!$T23*'Rent Roll'!$D9,"-"),"-")</f>
        <v>-</v>
      </c>
      <c r="AX73" s="227" t="str">
        <f>IFERROR(IF(AX$6=EOMONTH('Rent Roll'!$M23,0),-'Rent Roll'!$T23*'Rent Roll'!$D9,"-"),"-")</f>
        <v>-</v>
      </c>
      <c r="AY73" s="227" t="str">
        <f>IFERROR(IF(AY$6=EOMONTH('Rent Roll'!$M23,0),-'Rent Roll'!$T23*'Rent Roll'!$D9,"-"),"-")</f>
        <v>-</v>
      </c>
      <c r="AZ73" s="227" t="str">
        <f>IFERROR(IF(AZ$6=EOMONTH('Rent Roll'!$M23,0),-'Rent Roll'!$T23*'Rent Roll'!$D9,"-"),"-")</f>
        <v>-</v>
      </c>
      <c r="BA73" s="227" t="str">
        <f>IFERROR(IF(BA$6=EOMONTH('Rent Roll'!$M23,0),-'Rent Roll'!$T23*'Rent Roll'!$D9,"-"),"-")</f>
        <v>-</v>
      </c>
      <c r="BB73" s="227" t="str">
        <f>IFERROR(IF(BB$6=EOMONTH('Rent Roll'!$M23,0),-'Rent Roll'!$T23*'Rent Roll'!$D9,"-"),"-")</f>
        <v>-</v>
      </c>
      <c r="BC73" s="227" t="str">
        <f>IFERROR(IF(BC$6=EOMONTH('Rent Roll'!$M23,0),-'Rent Roll'!$T23*'Rent Roll'!$D9,"-"),"-")</f>
        <v>-</v>
      </c>
      <c r="BD73" s="227" t="str">
        <f>IFERROR(IF(BD$6=EOMONTH('Rent Roll'!$M23,0),-'Rent Roll'!$T23*'Rent Roll'!$D9,"-"),"-")</f>
        <v>-</v>
      </c>
      <c r="BE73" s="227" t="str">
        <f>IFERROR(IF(BE$6=EOMONTH('Rent Roll'!$M23,0),-'Rent Roll'!$T23*'Rent Roll'!$D9,"-"),"-")</f>
        <v>-</v>
      </c>
      <c r="BF73" s="227" t="str">
        <f>IFERROR(IF(BF$6=EOMONTH('Rent Roll'!$M23,0),-'Rent Roll'!$T23*'Rent Roll'!$D9,"-"),"-")</f>
        <v>-</v>
      </c>
      <c r="BG73" s="227" t="str">
        <f>IFERROR(IF(BG$6=EOMONTH('Rent Roll'!$M23,0),-'Rent Roll'!$T23*'Rent Roll'!$D9,"-"),"-")</f>
        <v>-</v>
      </c>
      <c r="BH73" s="227" t="str">
        <f>IFERROR(IF(BH$6=EOMONTH('Rent Roll'!$M23,0),-'Rent Roll'!$T23*'Rent Roll'!$D9,"-"),"-")</f>
        <v>-</v>
      </c>
      <c r="BI73" s="227" t="str">
        <f>IFERROR(IF(BI$6=EOMONTH('Rent Roll'!$M23,0),-'Rent Roll'!$T23*'Rent Roll'!$D9,"-"),"-")</f>
        <v>-</v>
      </c>
      <c r="BJ73" s="227" t="str">
        <f>IFERROR(IF(BJ$6=EOMONTH('Rent Roll'!$M23,0),-'Rent Roll'!$T23*'Rent Roll'!$D9,"-"),"-")</f>
        <v>-</v>
      </c>
      <c r="BK73" s="227" t="str">
        <f>IFERROR(IF(BK$6=EOMONTH('Rent Roll'!$M23,0),-'Rent Roll'!$T23*'Rent Roll'!$D9,"-"),"-")</f>
        <v>-</v>
      </c>
      <c r="BL73" s="227" t="str">
        <f>IFERROR(IF(BL$6=EOMONTH('Rent Roll'!$M23,0),-'Rent Roll'!$T23*'Rent Roll'!$D9,"-"),"-")</f>
        <v>-</v>
      </c>
      <c r="BM73" s="227" t="str">
        <f>IFERROR(IF(BM$6=EOMONTH('Rent Roll'!$M23,0),-'Rent Roll'!$T23*'Rent Roll'!$D9,"-"),"-")</f>
        <v>-</v>
      </c>
      <c r="BN73" s="227" t="str">
        <f>IFERROR(IF(BN$6=EOMONTH('Rent Roll'!$M23,0),-'Rent Roll'!$T23*'Rent Roll'!$D9,"-"),"-")</f>
        <v>-</v>
      </c>
      <c r="BO73" s="227" t="str">
        <f>IFERROR(IF(BO$6=EOMONTH('Rent Roll'!$M23,0),-'Rent Roll'!$T23*'Rent Roll'!$D9,"-"),"-")</f>
        <v>-</v>
      </c>
      <c r="BP73" s="227" t="str">
        <f>IFERROR(IF(BP$6=EOMONTH('Rent Roll'!$M23,0),-'Rent Roll'!$T23*'Rent Roll'!$D9,"-"),"-")</f>
        <v>-</v>
      </c>
      <c r="BQ73" s="227" t="str">
        <f>IFERROR(IF(BQ$6=EOMONTH('Rent Roll'!$M23,0),-'Rent Roll'!$T23*'Rent Roll'!$D9,"-"),"-")</f>
        <v>-</v>
      </c>
      <c r="BR73" s="227" t="str">
        <f>IFERROR(IF(BR$6=EOMONTH('Rent Roll'!$M23,0),-'Rent Roll'!$T23*'Rent Roll'!$D9,"-"),"-")</f>
        <v>-</v>
      </c>
      <c r="BS73" s="227" t="str">
        <f>IFERROR(IF(BS$6=EOMONTH('Rent Roll'!$M23,0),-'Rent Roll'!$T23*'Rent Roll'!$D9,"-"),"-")</f>
        <v>-</v>
      </c>
      <c r="BT73" s="227" t="str">
        <f>IFERROR(IF(BT$6=EOMONTH('Rent Roll'!$M23,0),-'Rent Roll'!$T23*'Rent Roll'!$D9,"-"),"-")</f>
        <v>-</v>
      </c>
      <c r="BU73" s="227" t="str">
        <f>IFERROR(IF(BU$6=EOMONTH('Rent Roll'!$M23,0),-'Rent Roll'!$T23*'Rent Roll'!$D9,"-"),"-")</f>
        <v>-</v>
      </c>
      <c r="BV73" s="227" t="str">
        <f>IFERROR(IF(BV$6=EOMONTH('Rent Roll'!$M23,0),-'Rent Roll'!$T23*'Rent Roll'!$D9,"-"),"-")</f>
        <v>-</v>
      </c>
      <c r="BW73" s="227" t="str">
        <f>IFERROR(IF(BW$6=EOMONTH('Rent Roll'!$M23,0),-'Rent Roll'!$T23*'Rent Roll'!$D9,"-"),"-")</f>
        <v>-</v>
      </c>
      <c r="BX73" s="227" t="str">
        <f>IFERROR(IF(BX$6=EOMONTH('Rent Roll'!$M23,0),-'Rent Roll'!$T23*'Rent Roll'!$D9,"-"),"-")</f>
        <v>-</v>
      </c>
      <c r="BY73" s="227" t="str">
        <f>IFERROR(IF(BY$6=EOMONTH('Rent Roll'!$M23,0),-'Rent Roll'!$T23*'Rent Roll'!$D9,"-"),"-")</f>
        <v>-</v>
      </c>
      <c r="BZ73" s="227" t="str">
        <f>IFERROR(IF(BZ$6=EOMONTH('Rent Roll'!$M23,0),-'Rent Roll'!$T23*'Rent Roll'!$D9,"-"),"-")</f>
        <v>-</v>
      </c>
      <c r="CA73" s="227" t="str">
        <f>IFERROR(IF(CA$6=EOMONTH('Rent Roll'!$M23,0),-'Rent Roll'!$T23*'Rent Roll'!$D9,"-"),"-")</f>
        <v>-</v>
      </c>
      <c r="CB73" s="227" t="str">
        <f>IFERROR(IF(CB$6=EOMONTH('Rent Roll'!$M23,0),-'Rent Roll'!$T23*'Rent Roll'!$D9,"-"),"-")</f>
        <v>-</v>
      </c>
      <c r="CC73" s="227" t="str">
        <f>IFERROR(IF(CC$6=EOMONTH('Rent Roll'!$M23,0),-'Rent Roll'!$T23*'Rent Roll'!$D9,"-"),"-")</f>
        <v>-</v>
      </c>
      <c r="CD73" s="227" t="str">
        <f>IFERROR(IF(CD$6=EOMONTH('Rent Roll'!$M23,0),-'Rent Roll'!$T23*'Rent Roll'!$D9,"-"),"-")</f>
        <v>-</v>
      </c>
      <c r="CE73" s="227" t="str">
        <f>IFERROR(IF(CE$6=EOMONTH('Rent Roll'!$M23,0),-'Rent Roll'!$T23*'Rent Roll'!$D9,"-"),"-")</f>
        <v>-</v>
      </c>
      <c r="CF73" s="227" t="str">
        <f>IFERROR(IF(CF$6=EOMONTH('Rent Roll'!$M23,0),-'Rent Roll'!$T23*'Rent Roll'!$D9,"-"),"-")</f>
        <v>-</v>
      </c>
      <c r="CG73" s="227" t="str">
        <f>IFERROR(IF(CG$6=EOMONTH('Rent Roll'!$M23,0),-'Rent Roll'!$T23*'Rent Roll'!$D9,"-"),"-")</f>
        <v>-</v>
      </c>
      <c r="CH73" s="227" t="str">
        <f>IFERROR(IF(CH$6=EOMONTH('Rent Roll'!$M23,0),-'Rent Roll'!$T23*'Rent Roll'!$D9,"-"),"-")</f>
        <v>-</v>
      </c>
      <c r="CI73" s="227" t="str">
        <f>IFERROR(IF(CI$6=EOMONTH('Rent Roll'!$M23,0),-'Rent Roll'!$T23*'Rent Roll'!$D9,"-"),"-")</f>
        <v>-</v>
      </c>
      <c r="CJ73" s="227" t="str">
        <f>IFERROR(IF(CJ$6=EOMONTH('Rent Roll'!$M23,0),-'Rent Roll'!$T23*'Rent Roll'!$D9,"-"),"-")</f>
        <v>-</v>
      </c>
      <c r="CK73" s="227" t="str">
        <f>IFERROR(IF(CK$6=EOMONTH('Rent Roll'!$M23,0),-'Rent Roll'!$T23*'Rent Roll'!$D9,"-"),"-")</f>
        <v>-</v>
      </c>
      <c r="CL73" s="227" t="str">
        <f>IFERROR(IF(CL$6=EOMONTH('Rent Roll'!$M23,0),-'Rent Roll'!$T23*'Rent Roll'!$D9,"-"),"-")</f>
        <v>-</v>
      </c>
      <c r="CM73" s="227" t="str">
        <f>IFERROR(IF(CM$6=EOMONTH('Rent Roll'!$M23,0),-'Rent Roll'!$T23*'Rent Roll'!$D9,"-"),"-")</f>
        <v>-</v>
      </c>
      <c r="CN73" s="227" t="str">
        <f>IFERROR(IF(CN$6=EOMONTH('Rent Roll'!$M23,0),-'Rent Roll'!$T23*'Rent Roll'!$D9,"-"),"-")</f>
        <v>-</v>
      </c>
      <c r="CO73" s="227" t="str">
        <f>IFERROR(IF(CO$6=EOMONTH('Rent Roll'!$M23,0),-'Rent Roll'!$T23*'Rent Roll'!$D9,"-"),"-")</f>
        <v>-</v>
      </c>
      <c r="CP73" s="227" t="str">
        <f>IFERROR(IF(CP$6=EOMONTH('Rent Roll'!$M23,0),-'Rent Roll'!$T23*'Rent Roll'!$D9,"-"),"-")</f>
        <v>-</v>
      </c>
      <c r="CQ73" s="227" t="str">
        <f>IFERROR(IF(CQ$6=EOMONTH('Rent Roll'!$M23,0),-'Rent Roll'!$T23*'Rent Roll'!$D9,"-"),"-")</f>
        <v>-</v>
      </c>
      <c r="CR73" s="227" t="str">
        <f>IFERROR(IF(CR$6=EOMONTH('Rent Roll'!$M23,0),-'Rent Roll'!$T23*'Rent Roll'!$D9,"-"),"-")</f>
        <v>-</v>
      </c>
      <c r="CS73" s="227" t="str">
        <f>IFERROR(IF(CS$6=EOMONTH('Rent Roll'!$M23,0),-'Rent Roll'!$T23*'Rent Roll'!$D9,"-"),"-")</f>
        <v>-</v>
      </c>
      <c r="CT73" s="227" t="str">
        <f>IFERROR(IF(CT$6=EOMONTH('Rent Roll'!$M23,0),-'Rent Roll'!$T23*'Rent Roll'!$D9,"-"),"-")</f>
        <v>-</v>
      </c>
      <c r="CU73" s="227" t="str">
        <f>IFERROR(IF(CU$6=EOMONTH('Rent Roll'!$M23,0),-'Rent Roll'!$T23*'Rent Roll'!$D9,"-"),"-")</f>
        <v>-</v>
      </c>
      <c r="CV73" s="227" t="str">
        <f>IFERROR(IF(CV$6=EOMONTH('Rent Roll'!$M23,0),-'Rent Roll'!$T23*'Rent Roll'!$D9,"-"),"-")</f>
        <v>-</v>
      </c>
      <c r="CW73" s="227" t="str">
        <f>IFERROR(IF(CW$6=EOMONTH('Rent Roll'!$M23,0),-'Rent Roll'!$T23*'Rent Roll'!$D9,"-"),"-")</f>
        <v>-</v>
      </c>
      <c r="CX73" s="227" t="str">
        <f>IFERROR(IF(CX$6=EOMONTH('Rent Roll'!$M23,0),-'Rent Roll'!$T23*'Rent Roll'!$D9,"-"),"-")</f>
        <v>-</v>
      </c>
      <c r="CY73" s="227" t="str">
        <f>IFERROR(IF(CY$6=EOMONTH('Rent Roll'!$M23,0),-'Rent Roll'!$T23*'Rent Roll'!$D9,"-"),"-")</f>
        <v>-</v>
      </c>
      <c r="CZ73" s="227" t="str">
        <f>IFERROR(IF(CZ$6=EOMONTH('Rent Roll'!$M23,0),-'Rent Roll'!$T23*'Rent Roll'!$D9,"-"),"-")</f>
        <v>-</v>
      </c>
      <c r="DA73" s="227" t="str">
        <f>IFERROR(IF(DA$6=EOMONTH('Rent Roll'!$M23,0),-'Rent Roll'!$T23*'Rent Roll'!$D9,"-"),"-")</f>
        <v>-</v>
      </c>
      <c r="DB73" s="227" t="str">
        <f>IFERROR(IF(DB$6=EOMONTH('Rent Roll'!$M23,0),-'Rent Roll'!$T23*'Rent Roll'!$D9,"-"),"-")</f>
        <v>-</v>
      </c>
      <c r="DC73" s="227" t="str">
        <f>IFERROR(IF(DC$6=EOMONTH('Rent Roll'!$M23,0),-'Rent Roll'!$T23*'Rent Roll'!$D9,"-"),"-")</f>
        <v>-</v>
      </c>
      <c r="DD73" s="227" t="str">
        <f>IFERROR(IF(DD$6=EOMONTH('Rent Roll'!$M23,0),-'Rent Roll'!$T23*'Rent Roll'!$D9,"-"),"-")</f>
        <v>-</v>
      </c>
      <c r="DE73" s="227" t="str">
        <f>IFERROR(IF(DE$6=EOMONTH('Rent Roll'!$M23,0),-'Rent Roll'!$T23*'Rent Roll'!$D9,"-"),"-")</f>
        <v>-</v>
      </c>
      <c r="DF73" s="227" t="str">
        <f>IFERROR(IF(DF$6=EOMONTH('Rent Roll'!$M23,0),-'Rent Roll'!$T23*'Rent Roll'!$D9,"-"),"-")</f>
        <v>-</v>
      </c>
      <c r="DG73" s="227" t="str">
        <f>IFERROR(IF(DG$6=EOMONTH('Rent Roll'!$M23,0),-'Rent Roll'!$T23*'Rent Roll'!$D9,"-"),"-")</f>
        <v>-</v>
      </c>
      <c r="DH73" s="227" t="str">
        <f>IFERROR(IF(DH$6=EOMONTH('Rent Roll'!$M23,0),-'Rent Roll'!$T23*'Rent Roll'!$D9,"-"),"-")</f>
        <v>-</v>
      </c>
      <c r="DI73" s="227" t="str">
        <f>IFERROR(IF(DI$6=EOMONTH('Rent Roll'!$M23,0),-'Rent Roll'!$T23*'Rent Roll'!$D9,"-"),"-")</f>
        <v>-</v>
      </c>
      <c r="DJ73" s="227" t="str">
        <f>IFERROR(IF(DJ$6=EOMONTH('Rent Roll'!$M23,0),-'Rent Roll'!$T23*'Rent Roll'!$D9,"-"),"-")</f>
        <v>-</v>
      </c>
      <c r="DK73" s="227" t="str">
        <f>IFERROR(IF(DK$6=EOMONTH('Rent Roll'!$M23,0),-'Rent Roll'!$T23*'Rent Roll'!$D9,"-"),"-")</f>
        <v>-</v>
      </c>
      <c r="DL73" s="227" t="str">
        <f>IFERROR(IF(DL$6=EOMONTH('Rent Roll'!$M23,0),-'Rent Roll'!$T23*'Rent Roll'!$D9,"-"),"-")</f>
        <v>-</v>
      </c>
      <c r="DM73" s="227" t="str">
        <f>IFERROR(IF(DM$6=EOMONTH('Rent Roll'!$M23,0),-'Rent Roll'!$T23*'Rent Roll'!$D9,"-"),"-")</f>
        <v>-</v>
      </c>
      <c r="DN73" s="227" t="str">
        <f>IFERROR(IF(DN$6=EOMONTH('Rent Roll'!$M23,0),-'Rent Roll'!$T23*'Rent Roll'!$D9,"-"),"-")</f>
        <v>-</v>
      </c>
      <c r="DO73" s="227" t="str">
        <f>IFERROR(IF(DO$6=EOMONTH('Rent Roll'!$M23,0),-'Rent Roll'!$T23*'Rent Roll'!$D9,"-"),"-")</f>
        <v>-</v>
      </c>
      <c r="DP73" s="227" t="str">
        <f>IFERROR(IF(DP$6=EOMONTH('Rent Roll'!$M23,0),-'Rent Roll'!$T23*'Rent Roll'!$D9,"-"),"-")</f>
        <v>-</v>
      </c>
      <c r="DQ73" s="227" t="str">
        <f>IFERROR(IF(DQ$6=EOMONTH('Rent Roll'!$M23,0),-'Rent Roll'!$T23*'Rent Roll'!$D9,"-"),"-")</f>
        <v>-</v>
      </c>
      <c r="DR73" s="227" t="str">
        <f>IFERROR(IF(DR$6=EOMONTH('Rent Roll'!$M23,0),-'Rent Roll'!$T23*'Rent Roll'!$D9,"-"),"-")</f>
        <v>-</v>
      </c>
      <c r="DS73" s="227" t="str">
        <f>IFERROR(IF(DS$6=EOMONTH('Rent Roll'!$M23,0),-'Rent Roll'!$T23*'Rent Roll'!$D9,"-"),"-")</f>
        <v>-</v>
      </c>
      <c r="DT73" s="227" t="str">
        <f>IFERROR(IF(DT$6=EOMONTH('Rent Roll'!$M23,0),-'Rent Roll'!$T23*'Rent Roll'!$D9,"-"),"-")</f>
        <v>-</v>
      </c>
      <c r="DU73" s="227" t="str">
        <f>IFERROR(IF(DU$6=EOMONTH('Rent Roll'!$M23,0),-'Rent Roll'!$T23*'Rent Roll'!$D9,"-"),"-")</f>
        <v>-</v>
      </c>
      <c r="DV73" s="227" t="str">
        <f>IFERROR(IF(DV$6=EOMONTH('Rent Roll'!$M23,0),-'Rent Roll'!$T23*'Rent Roll'!$D9,"-"),"-")</f>
        <v>-</v>
      </c>
      <c r="DW73" s="227" t="str">
        <f>IFERROR(IF(DW$6=EOMONTH('Rent Roll'!$M23,0),-'Rent Roll'!$T23*'Rent Roll'!$D9,"-"),"-")</f>
        <v>-</v>
      </c>
      <c r="DX73" s="227" t="str">
        <f>IFERROR(IF(DX$6=EOMONTH('Rent Roll'!$M23,0),-'Rent Roll'!$T23*'Rent Roll'!$D9,"-"),"-")</f>
        <v>-</v>
      </c>
      <c r="DY73" s="227" t="str">
        <f>IFERROR(IF(DY$6=EOMONTH('Rent Roll'!$M23,0),-'Rent Roll'!$T23*'Rent Roll'!$D9,"-"),"-")</f>
        <v>-</v>
      </c>
      <c r="DZ73" s="227" t="str">
        <f>IFERROR(IF(DZ$6=EOMONTH('Rent Roll'!$M23,0),-'Rent Roll'!$T23*'Rent Roll'!$D9,"-"),"-")</f>
        <v>-</v>
      </c>
      <c r="EA73" s="227" t="str">
        <f>IFERROR(IF(EA$6=EOMONTH('Rent Roll'!$M23,0),-'Rent Roll'!$T23*'Rent Roll'!$D9,"-"),"-")</f>
        <v>-</v>
      </c>
      <c r="EB73" s="227" t="str">
        <f>IFERROR(IF(EB$6=EOMONTH('Rent Roll'!$M23,0),-'Rent Roll'!$T23*'Rent Roll'!$D9,"-"),"-")</f>
        <v>-</v>
      </c>
      <c r="EC73" s="227" t="str">
        <f>IFERROR(IF(EC$6=EOMONTH('Rent Roll'!$M23,0),-'Rent Roll'!$T23*'Rent Roll'!$D9,"-"),"-")</f>
        <v>-</v>
      </c>
      <c r="ED73" s="227" t="str">
        <f>IFERROR(IF(ED$6=EOMONTH('Rent Roll'!$M23,0),-'Rent Roll'!$T23*'Rent Roll'!$D9,"-"),"-")</f>
        <v>-</v>
      </c>
      <c r="EE73" s="227" t="str">
        <f>IFERROR(IF(EE$6=EOMONTH('Rent Roll'!$M23,0),-'Rent Roll'!$T23*'Rent Roll'!$D9,"-"),"-")</f>
        <v>-</v>
      </c>
      <c r="EF73" s="227" t="str">
        <f>IFERROR(IF(EF$6=EOMONTH('Rent Roll'!$M23,0),-'Rent Roll'!$T23*'Rent Roll'!$D9,"-"),"-")</f>
        <v>-</v>
      </c>
      <c r="EG73" s="224" t="str">
        <f>IFERROR(IF(EG$6=EOMONTH('Rent Roll'!$M23,0),-'Rent Roll'!$T23*'Rent Roll'!$D9,"-"),"-")</f>
        <v>-</v>
      </c>
      <c r="EH73" s="277" t="s">
        <v>106</v>
      </c>
    </row>
    <row r="74" spans="2:138" ht="15" x14ac:dyDescent="0.25">
      <c r="B74" s="735"/>
      <c r="C74" s="736"/>
      <c r="D74" s="737" t="str">
        <f>CONCATENATE('Rent Roll'!B10&amp;" - "&amp;'Rent Roll'!C10)</f>
        <v xml:space="preserve"> - </v>
      </c>
      <c r="E74" s="21">
        <f t="shared" si="50"/>
        <v>0</v>
      </c>
      <c r="F74" s="227" t="str">
        <f>IFERROR(IF(F$6=EOMONTH('Rent Roll'!$M24,0),-'Rent Roll'!$T24*'Rent Roll'!$D10,"-"),"-")</f>
        <v>-</v>
      </c>
      <c r="G74" s="227" t="str">
        <f>IFERROR(IF(G$6=EOMONTH('Rent Roll'!$M24,0),-'Rent Roll'!$T24*'Rent Roll'!$D10,"-"),"-")</f>
        <v>-</v>
      </c>
      <c r="H74" s="227" t="str">
        <f>IFERROR(IF(H$6=EOMONTH('Rent Roll'!$M24,0),-'Rent Roll'!$T24*'Rent Roll'!$D10,"-"),"-")</f>
        <v>-</v>
      </c>
      <c r="I74" s="227" t="str">
        <f>IFERROR(IF(I$6=EOMONTH('Rent Roll'!$M24,0),-'Rent Roll'!$T24*'Rent Roll'!$D10,"-"),"-")</f>
        <v>-</v>
      </c>
      <c r="J74" s="227" t="str">
        <f>IFERROR(IF(J$6=EOMONTH('Rent Roll'!$M24,0),-'Rent Roll'!$T24*'Rent Roll'!$D10,"-"),"-")</f>
        <v>-</v>
      </c>
      <c r="K74" s="227" t="str">
        <f>IFERROR(IF(K$6=EOMONTH('Rent Roll'!$M24,0),-'Rent Roll'!$T24*'Rent Roll'!$D10,"-"),"-")</f>
        <v>-</v>
      </c>
      <c r="L74" s="227" t="str">
        <f>IFERROR(IF(L$6=EOMONTH('Rent Roll'!$M24,0),-'Rent Roll'!$T24*'Rent Roll'!$D10,"-"),"-")</f>
        <v>-</v>
      </c>
      <c r="M74" s="227" t="str">
        <f>IFERROR(IF(M$6=EOMONTH('Rent Roll'!$M24,0),-'Rent Roll'!$T24*'Rent Roll'!$D10,"-"),"-")</f>
        <v>-</v>
      </c>
      <c r="N74" s="227" t="str">
        <f>IFERROR(IF(N$6=EOMONTH('Rent Roll'!$M24,0),-'Rent Roll'!$T24*'Rent Roll'!$D10,"-"),"-")</f>
        <v>-</v>
      </c>
      <c r="O74" s="227" t="str">
        <f>IFERROR(IF(O$6=EOMONTH('Rent Roll'!$M24,0),-'Rent Roll'!$T24*'Rent Roll'!$D10,"-"),"-")</f>
        <v>-</v>
      </c>
      <c r="P74" s="227" t="str">
        <f>IFERROR(IF(P$6=EOMONTH('Rent Roll'!$M24,0),-'Rent Roll'!$T24*'Rent Roll'!$D10,"-"),"-")</f>
        <v>-</v>
      </c>
      <c r="Q74" s="227" t="str">
        <f>IFERROR(IF(Q$6=EOMONTH('Rent Roll'!$M24,0),-'Rent Roll'!$T24*'Rent Roll'!$D10,"-"),"-")</f>
        <v>-</v>
      </c>
      <c r="R74" s="227" t="str">
        <f>IFERROR(IF(R$6=EOMONTH('Rent Roll'!$M24,0),-'Rent Roll'!$T24*'Rent Roll'!$D10,"-"),"-")</f>
        <v>-</v>
      </c>
      <c r="S74" s="227" t="str">
        <f>IFERROR(IF(S$6=EOMONTH('Rent Roll'!$M24,0),-'Rent Roll'!$T24*'Rent Roll'!$D10,"-"),"-")</f>
        <v>-</v>
      </c>
      <c r="T74" s="227" t="str">
        <f>IFERROR(IF(T$6=EOMONTH('Rent Roll'!$M24,0),-'Rent Roll'!$T24*'Rent Roll'!$D10,"-"),"-")</f>
        <v>-</v>
      </c>
      <c r="U74" s="227" t="str">
        <f>IFERROR(IF(U$6=EOMONTH('Rent Roll'!$M24,0),-'Rent Roll'!$T24*'Rent Roll'!$D10,"-"),"-")</f>
        <v>-</v>
      </c>
      <c r="V74" s="227" t="str">
        <f>IFERROR(IF(V$6=EOMONTH('Rent Roll'!$M24,0),-'Rent Roll'!$T24*'Rent Roll'!$D10,"-"),"-")</f>
        <v>-</v>
      </c>
      <c r="W74" s="227" t="str">
        <f>IFERROR(IF(W$6=EOMONTH('Rent Roll'!$M24,0),-'Rent Roll'!$T24*'Rent Roll'!$D10,"-"),"-")</f>
        <v>-</v>
      </c>
      <c r="X74" s="227" t="str">
        <f>IFERROR(IF(X$6=EOMONTH('Rent Roll'!$M24,0),-'Rent Roll'!$T24*'Rent Roll'!$D10,"-"),"-")</f>
        <v>-</v>
      </c>
      <c r="Y74" s="227" t="str">
        <f>IFERROR(IF(Y$6=EOMONTH('Rent Roll'!$M24,0),-'Rent Roll'!$T24*'Rent Roll'!$D10,"-"),"-")</f>
        <v>-</v>
      </c>
      <c r="Z74" s="227" t="str">
        <f>IFERROR(IF(Z$6=EOMONTH('Rent Roll'!$M24,0),-'Rent Roll'!$T24*'Rent Roll'!$D10,"-"),"-")</f>
        <v>-</v>
      </c>
      <c r="AA74" s="227" t="str">
        <f>IFERROR(IF(AA$6=EOMONTH('Rent Roll'!$M24,0),-'Rent Roll'!$T24*'Rent Roll'!$D10,"-"),"-")</f>
        <v>-</v>
      </c>
      <c r="AB74" s="227" t="str">
        <f>IFERROR(IF(AB$6=EOMONTH('Rent Roll'!$M24,0),-'Rent Roll'!$T24*'Rent Roll'!$D10,"-"),"-")</f>
        <v>-</v>
      </c>
      <c r="AC74" s="227" t="str">
        <f>IFERROR(IF(AC$6=EOMONTH('Rent Roll'!$M24,0),-'Rent Roll'!$T24*'Rent Roll'!$D10,"-"),"-")</f>
        <v>-</v>
      </c>
      <c r="AD74" s="227" t="str">
        <f>IFERROR(IF(AD$6=EOMONTH('Rent Roll'!$M24,0),-'Rent Roll'!$T24*'Rent Roll'!$D10,"-"),"-")</f>
        <v>-</v>
      </c>
      <c r="AE74" s="227" t="str">
        <f>IFERROR(IF(AE$6=EOMONTH('Rent Roll'!$M24,0),-'Rent Roll'!$T24*'Rent Roll'!$D10,"-"),"-")</f>
        <v>-</v>
      </c>
      <c r="AF74" s="227" t="str">
        <f>IFERROR(IF(AF$6=EOMONTH('Rent Roll'!$M24,0),-'Rent Roll'!$T24*'Rent Roll'!$D10,"-"),"-")</f>
        <v>-</v>
      </c>
      <c r="AG74" s="227" t="str">
        <f>IFERROR(IF(AG$6=EOMONTH('Rent Roll'!$M24,0),-'Rent Roll'!$T24*'Rent Roll'!$D10,"-"),"-")</f>
        <v>-</v>
      </c>
      <c r="AH74" s="227" t="str">
        <f>IFERROR(IF(AH$6=EOMONTH('Rent Roll'!$M24,0),-'Rent Roll'!$T24*'Rent Roll'!$D10,"-"),"-")</f>
        <v>-</v>
      </c>
      <c r="AI74" s="227" t="str">
        <f>IFERROR(IF(AI$6=EOMONTH('Rent Roll'!$M24,0),-'Rent Roll'!$T24*'Rent Roll'!$D10,"-"),"-")</f>
        <v>-</v>
      </c>
      <c r="AJ74" s="227" t="str">
        <f>IFERROR(IF(AJ$6=EOMONTH('Rent Roll'!$M24,0),-'Rent Roll'!$T24*'Rent Roll'!$D10,"-"),"-")</f>
        <v>-</v>
      </c>
      <c r="AK74" s="227" t="str">
        <f>IFERROR(IF(AK$6=EOMONTH('Rent Roll'!$M24,0),-'Rent Roll'!$T24*'Rent Roll'!$D10,"-"),"-")</f>
        <v>-</v>
      </c>
      <c r="AL74" s="227" t="str">
        <f>IFERROR(IF(AL$6=EOMONTH('Rent Roll'!$M24,0),-'Rent Roll'!$T24*'Rent Roll'!$D10,"-"),"-")</f>
        <v>-</v>
      </c>
      <c r="AM74" s="227" t="str">
        <f>IFERROR(IF(AM$6=EOMONTH('Rent Roll'!$M24,0),-'Rent Roll'!$T24*'Rent Roll'!$D10,"-"),"-")</f>
        <v>-</v>
      </c>
      <c r="AN74" s="227" t="str">
        <f>IFERROR(IF(AN$6=EOMONTH('Rent Roll'!$M24,0),-'Rent Roll'!$T24*'Rent Roll'!$D10,"-"),"-")</f>
        <v>-</v>
      </c>
      <c r="AO74" s="227" t="str">
        <f>IFERROR(IF(AO$6=EOMONTH('Rent Roll'!$M24,0),-'Rent Roll'!$T24*'Rent Roll'!$D10,"-"),"-")</f>
        <v>-</v>
      </c>
      <c r="AP74" s="227" t="str">
        <f>IFERROR(IF(AP$6=EOMONTH('Rent Roll'!$M24,0),-'Rent Roll'!$T24*'Rent Roll'!$D10,"-"),"-")</f>
        <v>-</v>
      </c>
      <c r="AQ74" s="227" t="str">
        <f>IFERROR(IF(AQ$6=EOMONTH('Rent Roll'!$M24,0),-'Rent Roll'!$T24*'Rent Roll'!$D10,"-"),"-")</f>
        <v>-</v>
      </c>
      <c r="AR74" s="227" t="str">
        <f>IFERROR(IF(AR$6=EOMONTH('Rent Roll'!$M24,0),-'Rent Roll'!$T24*'Rent Roll'!$D10,"-"),"-")</f>
        <v>-</v>
      </c>
      <c r="AS74" s="227" t="str">
        <f>IFERROR(IF(AS$6=EOMONTH('Rent Roll'!$M24,0),-'Rent Roll'!$T24*'Rent Roll'!$D10,"-"),"-")</f>
        <v>-</v>
      </c>
      <c r="AT74" s="227" t="str">
        <f>IFERROR(IF(AT$6=EOMONTH('Rent Roll'!$M24,0),-'Rent Roll'!$T24*'Rent Roll'!$D10,"-"),"-")</f>
        <v>-</v>
      </c>
      <c r="AU74" s="227" t="str">
        <f>IFERROR(IF(AU$6=EOMONTH('Rent Roll'!$M24,0),-'Rent Roll'!$T24*'Rent Roll'!$D10,"-"),"-")</f>
        <v>-</v>
      </c>
      <c r="AV74" s="227" t="str">
        <f>IFERROR(IF(AV$6=EOMONTH('Rent Roll'!$M24,0),-'Rent Roll'!$T24*'Rent Roll'!$D10,"-"),"-")</f>
        <v>-</v>
      </c>
      <c r="AW74" s="227" t="str">
        <f>IFERROR(IF(AW$6=EOMONTH('Rent Roll'!$M24,0),-'Rent Roll'!$T24*'Rent Roll'!$D10,"-"),"-")</f>
        <v>-</v>
      </c>
      <c r="AX74" s="227" t="str">
        <f>IFERROR(IF(AX$6=EOMONTH('Rent Roll'!$M24,0),-'Rent Roll'!$T24*'Rent Roll'!$D10,"-"),"-")</f>
        <v>-</v>
      </c>
      <c r="AY74" s="227" t="str">
        <f>IFERROR(IF(AY$6=EOMONTH('Rent Roll'!$M24,0),-'Rent Roll'!$T24*'Rent Roll'!$D10,"-"),"-")</f>
        <v>-</v>
      </c>
      <c r="AZ74" s="227" t="str">
        <f>IFERROR(IF(AZ$6=EOMONTH('Rent Roll'!$M24,0),-'Rent Roll'!$T24*'Rent Roll'!$D10,"-"),"-")</f>
        <v>-</v>
      </c>
      <c r="BA74" s="227" t="str">
        <f>IFERROR(IF(BA$6=EOMONTH('Rent Roll'!$M24,0),-'Rent Roll'!$T24*'Rent Roll'!$D10,"-"),"-")</f>
        <v>-</v>
      </c>
      <c r="BB74" s="227" t="str">
        <f>IFERROR(IF(BB$6=EOMONTH('Rent Roll'!$M24,0),-'Rent Roll'!$T24*'Rent Roll'!$D10,"-"),"-")</f>
        <v>-</v>
      </c>
      <c r="BC74" s="227" t="str">
        <f>IFERROR(IF(BC$6=EOMONTH('Rent Roll'!$M24,0),-'Rent Roll'!$T24*'Rent Roll'!$D10,"-"),"-")</f>
        <v>-</v>
      </c>
      <c r="BD74" s="227" t="str">
        <f>IFERROR(IF(BD$6=EOMONTH('Rent Roll'!$M24,0),-'Rent Roll'!$T24*'Rent Roll'!$D10,"-"),"-")</f>
        <v>-</v>
      </c>
      <c r="BE74" s="227" t="str">
        <f>IFERROR(IF(BE$6=EOMONTH('Rent Roll'!$M24,0),-'Rent Roll'!$T24*'Rent Roll'!$D10,"-"),"-")</f>
        <v>-</v>
      </c>
      <c r="BF74" s="227" t="str">
        <f>IFERROR(IF(BF$6=EOMONTH('Rent Roll'!$M24,0),-'Rent Roll'!$T24*'Rent Roll'!$D10,"-"),"-")</f>
        <v>-</v>
      </c>
      <c r="BG74" s="227" t="str">
        <f>IFERROR(IF(BG$6=EOMONTH('Rent Roll'!$M24,0),-'Rent Roll'!$T24*'Rent Roll'!$D10,"-"),"-")</f>
        <v>-</v>
      </c>
      <c r="BH74" s="227" t="str">
        <f>IFERROR(IF(BH$6=EOMONTH('Rent Roll'!$M24,0),-'Rent Roll'!$T24*'Rent Roll'!$D10,"-"),"-")</f>
        <v>-</v>
      </c>
      <c r="BI74" s="227" t="str">
        <f>IFERROR(IF(BI$6=EOMONTH('Rent Roll'!$M24,0),-'Rent Roll'!$T24*'Rent Roll'!$D10,"-"),"-")</f>
        <v>-</v>
      </c>
      <c r="BJ74" s="227" t="str">
        <f>IFERROR(IF(BJ$6=EOMONTH('Rent Roll'!$M24,0),-'Rent Roll'!$T24*'Rent Roll'!$D10,"-"),"-")</f>
        <v>-</v>
      </c>
      <c r="BK74" s="227" t="str">
        <f>IFERROR(IF(BK$6=EOMONTH('Rent Roll'!$M24,0),-'Rent Roll'!$T24*'Rent Roll'!$D10,"-"),"-")</f>
        <v>-</v>
      </c>
      <c r="BL74" s="227" t="str">
        <f>IFERROR(IF(BL$6=EOMONTH('Rent Roll'!$M24,0),-'Rent Roll'!$T24*'Rent Roll'!$D10,"-"),"-")</f>
        <v>-</v>
      </c>
      <c r="BM74" s="227" t="str">
        <f>IFERROR(IF(BM$6=EOMONTH('Rent Roll'!$M24,0),-'Rent Roll'!$T24*'Rent Roll'!$D10,"-"),"-")</f>
        <v>-</v>
      </c>
      <c r="BN74" s="227" t="str">
        <f>IFERROR(IF(BN$6=EOMONTH('Rent Roll'!$M24,0),-'Rent Roll'!$T24*'Rent Roll'!$D10,"-"),"-")</f>
        <v>-</v>
      </c>
      <c r="BO74" s="227" t="str">
        <f>IFERROR(IF(BO$6=EOMONTH('Rent Roll'!$M24,0),-'Rent Roll'!$T24*'Rent Roll'!$D10,"-"),"-")</f>
        <v>-</v>
      </c>
      <c r="BP74" s="227" t="str">
        <f>IFERROR(IF(BP$6=EOMONTH('Rent Roll'!$M24,0),-'Rent Roll'!$T24*'Rent Roll'!$D10,"-"),"-")</f>
        <v>-</v>
      </c>
      <c r="BQ74" s="227" t="str">
        <f>IFERROR(IF(BQ$6=EOMONTH('Rent Roll'!$M24,0),-'Rent Roll'!$T24*'Rent Roll'!$D10,"-"),"-")</f>
        <v>-</v>
      </c>
      <c r="BR74" s="227" t="str">
        <f>IFERROR(IF(BR$6=EOMONTH('Rent Roll'!$M24,0),-'Rent Roll'!$T24*'Rent Roll'!$D10,"-"),"-")</f>
        <v>-</v>
      </c>
      <c r="BS74" s="227" t="str">
        <f>IFERROR(IF(BS$6=EOMONTH('Rent Roll'!$M24,0),-'Rent Roll'!$T24*'Rent Roll'!$D10,"-"),"-")</f>
        <v>-</v>
      </c>
      <c r="BT74" s="227" t="str">
        <f>IFERROR(IF(BT$6=EOMONTH('Rent Roll'!$M24,0),-'Rent Roll'!$T24*'Rent Roll'!$D10,"-"),"-")</f>
        <v>-</v>
      </c>
      <c r="BU74" s="227" t="str">
        <f>IFERROR(IF(BU$6=EOMONTH('Rent Roll'!$M24,0),-'Rent Roll'!$T24*'Rent Roll'!$D10,"-"),"-")</f>
        <v>-</v>
      </c>
      <c r="BV74" s="227" t="str">
        <f>IFERROR(IF(BV$6=EOMONTH('Rent Roll'!$M24,0),-'Rent Roll'!$T24*'Rent Roll'!$D10,"-"),"-")</f>
        <v>-</v>
      </c>
      <c r="BW74" s="227" t="str">
        <f>IFERROR(IF(BW$6=EOMONTH('Rent Roll'!$M24,0),-'Rent Roll'!$T24*'Rent Roll'!$D10,"-"),"-")</f>
        <v>-</v>
      </c>
      <c r="BX74" s="227" t="str">
        <f>IFERROR(IF(BX$6=EOMONTH('Rent Roll'!$M24,0),-'Rent Roll'!$T24*'Rent Roll'!$D10,"-"),"-")</f>
        <v>-</v>
      </c>
      <c r="BY74" s="227" t="str">
        <f>IFERROR(IF(BY$6=EOMONTH('Rent Roll'!$M24,0),-'Rent Roll'!$T24*'Rent Roll'!$D10,"-"),"-")</f>
        <v>-</v>
      </c>
      <c r="BZ74" s="227" t="str">
        <f>IFERROR(IF(BZ$6=EOMONTH('Rent Roll'!$M24,0),-'Rent Roll'!$T24*'Rent Roll'!$D10,"-"),"-")</f>
        <v>-</v>
      </c>
      <c r="CA74" s="227" t="str">
        <f>IFERROR(IF(CA$6=EOMONTH('Rent Roll'!$M24,0),-'Rent Roll'!$T24*'Rent Roll'!$D10,"-"),"-")</f>
        <v>-</v>
      </c>
      <c r="CB74" s="227" t="str">
        <f>IFERROR(IF(CB$6=EOMONTH('Rent Roll'!$M24,0),-'Rent Roll'!$T24*'Rent Roll'!$D10,"-"),"-")</f>
        <v>-</v>
      </c>
      <c r="CC74" s="227" t="str">
        <f>IFERROR(IF(CC$6=EOMONTH('Rent Roll'!$M24,0),-'Rent Roll'!$T24*'Rent Roll'!$D10,"-"),"-")</f>
        <v>-</v>
      </c>
      <c r="CD74" s="227" t="str">
        <f>IFERROR(IF(CD$6=EOMONTH('Rent Roll'!$M24,0),-'Rent Roll'!$T24*'Rent Roll'!$D10,"-"),"-")</f>
        <v>-</v>
      </c>
      <c r="CE74" s="227" t="str">
        <f>IFERROR(IF(CE$6=EOMONTH('Rent Roll'!$M24,0),-'Rent Roll'!$T24*'Rent Roll'!$D10,"-"),"-")</f>
        <v>-</v>
      </c>
      <c r="CF74" s="227" t="str">
        <f>IFERROR(IF(CF$6=EOMONTH('Rent Roll'!$M24,0),-'Rent Roll'!$T24*'Rent Roll'!$D10,"-"),"-")</f>
        <v>-</v>
      </c>
      <c r="CG74" s="227" t="str">
        <f>IFERROR(IF(CG$6=EOMONTH('Rent Roll'!$M24,0),-'Rent Roll'!$T24*'Rent Roll'!$D10,"-"),"-")</f>
        <v>-</v>
      </c>
      <c r="CH74" s="227" t="str">
        <f>IFERROR(IF(CH$6=EOMONTH('Rent Roll'!$M24,0),-'Rent Roll'!$T24*'Rent Roll'!$D10,"-"),"-")</f>
        <v>-</v>
      </c>
      <c r="CI74" s="227" t="str">
        <f>IFERROR(IF(CI$6=EOMONTH('Rent Roll'!$M24,0),-'Rent Roll'!$T24*'Rent Roll'!$D10,"-"),"-")</f>
        <v>-</v>
      </c>
      <c r="CJ74" s="227" t="str">
        <f>IFERROR(IF(CJ$6=EOMONTH('Rent Roll'!$M24,0),-'Rent Roll'!$T24*'Rent Roll'!$D10,"-"),"-")</f>
        <v>-</v>
      </c>
      <c r="CK74" s="227" t="str">
        <f>IFERROR(IF(CK$6=EOMONTH('Rent Roll'!$M24,0),-'Rent Roll'!$T24*'Rent Roll'!$D10,"-"),"-")</f>
        <v>-</v>
      </c>
      <c r="CL74" s="227" t="str">
        <f>IFERROR(IF(CL$6=EOMONTH('Rent Roll'!$M24,0),-'Rent Roll'!$T24*'Rent Roll'!$D10,"-"),"-")</f>
        <v>-</v>
      </c>
      <c r="CM74" s="227" t="str">
        <f>IFERROR(IF(CM$6=EOMONTH('Rent Roll'!$M24,0),-'Rent Roll'!$T24*'Rent Roll'!$D10,"-"),"-")</f>
        <v>-</v>
      </c>
      <c r="CN74" s="227" t="str">
        <f>IFERROR(IF(CN$6=EOMONTH('Rent Roll'!$M24,0),-'Rent Roll'!$T24*'Rent Roll'!$D10,"-"),"-")</f>
        <v>-</v>
      </c>
      <c r="CO74" s="227" t="str">
        <f>IFERROR(IF(CO$6=EOMONTH('Rent Roll'!$M24,0),-'Rent Roll'!$T24*'Rent Roll'!$D10,"-"),"-")</f>
        <v>-</v>
      </c>
      <c r="CP74" s="227" t="str">
        <f>IFERROR(IF(CP$6=EOMONTH('Rent Roll'!$M24,0),-'Rent Roll'!$T24*'Rent Roll'!$D10,"-"),"-")</f>
        <v>-</v>
      </c>
      <c r="CQ74" s="227" t="str">
        <f>IFERROR(IF(CQ$6=EOMONTH('Rent Roll'!$M24,0),-'Rent Roll'!$T24*'Rent Roll'!$D10,"-"),"-")</f>
        <v>-</v>
      </c>
      <c r="CR74" s="227" t="str">
        <f>IFERROR(IF(CR$6=EOMONTH('Rent Roll'!$M24,0),-'Rent Roll'!$T24*'Rent Roll'!$D10,"-"),"-")</f>
        <v>-</v>
      </c>
      <c r="CS74" s="227" t="str">
        <f>IFERROR(IF(CS$6=EOMONTH('Rent Roll'!$M24,0),-'Rent Roll'!$T24*'Rent Roll'!$D10,"-"),"-")</f>
        <v>-</v>
      </c>
      <c r="CT74" s="227" t="str">
        <f>IFERROR(IF(CT$6=EOMONTH('Rent Roll'!$M24,0),-'Rent Roll'!$T24*'Rent Roll'!$D10,"-"),"-")</f>
        <v>-</v>
      </c>
      <c r="CU74" s="227" t="str">
        <f>IFERROR(IF(CU$6=EOMONTH('Rent Roll'!$M24,0),-'Rent Roll'!$T24*'Rent Roll'!$D10,"-"),"-")</f>
        <v>-</v>
      </c>
      <c r="CV74" s="227" t="str">
        <f>IFERROR(IF(CV$6=EOMONTH('Rent Roll'!$M24,0),-'Rent Roll'!$T24*'Rent Roll'!$D10,"-"),"-")</f>
        <v>-</v>
      </c>
      <c r="CW74" s="227" t="str">
        <f>IFERROR(IF(CW$6=EOMONTH('Rent Roll'!$M24,0),-'Rent Roll'!$T24*'Rent Roll'!$D10,"-"),"-")</f>
        <v>-</v>
      </c>
      <c r="CX74" s="227" t="str">
        <f>IFERROR(IF(CX$6=EOMONTH('Rent Roll'!$M24,0),-'Rent Roll'!$T24*'Rent Roll'!$D10,"-"),"-")</f>
        <v>-</v>
      </c>
      <c r="CY74" s="227" t="str">
        <f>IFERROR(IF(CY$6=EOMONTH('Rent Roll'!$M24,0),-'Rent Roll'!$T24*'Rent Roll'!$D10,"-"),"-")</f>
        <v>-</v>
      </c>
      <c r="CZ74" s="227" t="str">
        <f>IFERROR(IF(CZ$6=EOMONTH('Rent Roll'!$M24,0),-'Rent Roll'!$T24*'Rent Roll'!$D10,"-"),"-")</f>
        <v>-</v>
      </c>
      <c r="DA74" s="227" t="str">
        <f>IFERROR(IF(DA$6=EOMONTH('Rent Roll'!$M24,0),-'Rent Roll'!$T24*'Rent Roll'!$D10,"-"),"-")</f>
        <v>-</v>
      </c>
      <c r="DB74" s="227" t="str">
        <f>IFERROR(IF(DB$6=EOMONTH('Rent Roll'!$M24,0),-'Rent Roll'!$T24*'Rent Roll'!$D10,"-"),"-")</f>
        <v>-</v>
      </c>
      <c r="DC74" s="227" t="str">
        <f>IFERROR(IF(DC$6=EOMONTH('Rent Roll'!$M24,0),-'Rent Roll'!$T24*'Rent Roll'!$D10,"-"),"-")</f>
        <v>-</v>
      </c>
      <c r="DD74" s="227" t="str">
        <f>IFERROR(IF(DD$6=EOMONTH('Rent Roll'!$M24,0),-'Rent Roll'!$T24*'Rent Roll'!$D10,"-"),"-")</f>
        <v>-</v>
      </c>
      <c r="DE74" s="227" t="str">
        <f>IFERROR(IF(DE$6=EOMONTH('Rent Roll'!$M24,0),-'Rent Roll'!$T24*'Rent Roll'!$D10,"-"),"-")</f>
        <v>-</v>
      </c>
      <c r="DF74" s="227" t="str">
        <f>IFERROR(IF(DF$6=EOMONTH('Rent Roll'!$M24,0),-'Rent Roll'!$T24*'Rent Roll'!$D10,"-"),"-")</f>
        <v>-</v>
      </c>
      <c r="DG74" s="227" t="str">
        <f>IFERROR(IF(DG$6=EOMONTH('Rent Roll'!$M24,0),-'Rent Roll'!$T24*'Rent Roll'!$D10,"-"),"-")</f>
        <v>-</v>
      </c>
      <c r="DH74" s="227" t="str">
        <f>IFERROR(IF(DH$6=EOMONTH('Rent Roll'!$M24,0),-'Rent Roll'!$T24*'Rent Roll'!$D10,"-"),"-")</f>
        <v>-</v>
      </c>
      <c r="DI74" s="227" t="str">
        <f>IFERROR(IF(DI$6=EOMONTH('Rent Roll'!$M24,0),-'Rent Roll'!$T24*'Rent Roll'!$D10,"-"),"-")</f>
        <v>-</v>
      </c>
      <c r="DJ74" s="227" t="str">
        <f>IFERROR(IF(DJ$6=EOMONTH('Rent Roll'!$M24,0),-'Rent Roll'!$T24*'Rent Roll'!$D10,"-"),"-")</f>
        <v>-</v>
      </c>
      <c r="DK74" s="227" t="str">
        <f>IFERROR(IF(DK$6=EOMONTH('Rent Roll'!$M24,0),-'Rent Roll'!$T24*'Rent Roll'!$D10,"-"),"-")</f>
        <v>-</v>
      </c>
      <c r="DL74" s="227" t="str">
        <f>IFERROR(IF(DL$6=EOMONTH('Rent Roll'!$M24,0),-'Rent Roll'!$T24*'Rent Roll'!$D10,"-"),"-")</f>
        <v>-</v>
      </c>
      <c r="DM74" s="227" t="str">
        <f>IFERROR(IF(DM$6=EOMONTH('Rent Roll'!$M24,0),-'Rent Roll'!$T24*'Rent Roll'!$D10,"-"),"-")</f>
        <v>-</v>
      </c>
      <c r="DN74" s="227" t="str">
        <f>IFERROR(IF(DN$6=EOMONTH('Rent Roll'!$M24,0),-'Rent Roll'!$T24*'Rent Roll'!$D10,"-"),"-")</f>
        <v>-</v>
      </c>
      <c r="DO74" s="227" t="str">
        <f>IFERROR(IF(DO$6=EOMONTH('Rent Roll'!$M24,0),-'Rent Roll'!$T24*'Rent Roll'!$D10,"-"),"-")</f>
        <v>-</v>
      </c>
      <c r="DP74" s="227" t="str">
        <f>IFERROR(IF(DP$6=EOMONTH('Rent Roll'!$M24,0),-'Rent Roll'!$T24*'Rent Roll'!$D10,"-"),"-")</f>
        <v>-</v>
      </c>
      <c r="DQ74" s="227" t="str">
        <f>IFERROR(IF(DQ$6=EOMONTH('Rent Roll'!$M24,0),-'Rent Roll'!$T24*'Rent Roll'!$D10,"-"),"-")</f>
        <v>-</v>
      </c>
      <c r="DR74" s="227" t="str">
        <f>IFERROR(IF(DR$6=EOMONTH('Rent Roll'!$M24,0),-'Rent Roll'!$T24*'Rent Roll'!$D10,"-"),"-")</f>
        <v>-</v>
      </c>
      <c r="DS74" s="227" t="str">
        <f>IFERROR(IF(DS$6=EOMONTH('Rent Roll'!$M24,0),-'Rent Roll'!$T24*'Rent Roll'!$D10,"-"),"-")</f>
        <v>-</v>
      </c>
      <c r="DT74" s="227" t="str">
        <f>IFERROR(IF(DT$6=EOMONTH('Rent Roll'!$M24,0),-'Rent Roll'!$T24*'Rent Roll'!$D10,"-"),"-")</f>
        <v>-</v>
      </c>
      <c r="DU74" s="227" t="str">
        <f>IFERROR(IF(DU$6=EOMONTH('Rent Roll'!$M24,0),-'Rent Roll'!$T24*'Rent Roll'!$D10,"-"),"-")</f>
        <v>-</v>
      </c>
      <c r="DV74" s="227" t="str">
        <f>IFERROR(IF(DV$6=EOMONTH('Rent Roll'!$M24,0),-'Rent Roll'!$T24*'Rent Roll'!$D10,"-"),"-")</f>
        <v>-</v>
      </c>
      <c r="DW74" s="227" t="str">
        <f>IFERROR(IF(DW$6=EOMONTH('Rent Roll'!$M24,0),-'Rent Roll'!$T24*'Rent Roll'!$D10,"-"),"-")</f>
        <v>-</v>
      </c>
      <c r="DX74" s="227" t="str">
        <f>IFERROR(IF(DX$6=EOMONTH('Rent Roll'!$M24,0),-'Rent Roll'!$T24*'Rent Roll'!$D10,"-"),"-")</f>
        <v>-</v>
      </c>
      <c r="DY74" s="227" t="str">
        <f>IFERROR(IF(DY$6=EOMONTH('Rent Roll'!$M24,0),-'Rent Roll'!$T24*'Rent Roll'!$D10,"-"),"-")</f>
        <v>-</v>
      </c>
      <c r="DZ74" s="227" t="str">
        <f>IFERROR(IF(DZ$6=EOMONTH('Rent Roll'!$M24,0),-'Rent Roll'!$T24*'Rent Roll'!$D10,"-"),"-")</f>
        <v>-</v>
      </c>
      <c r="EA74" s="227" t="str">
        <f>IFERROR(IF(EA$6=EOMONTH('Rent Roll'!$M24,0),-'Rent Roll'!$T24*'Rent Roll'!$D10,"-"),"-")</f>
        <v>-</v>
      </c>
      <c r="EB74" s="227" t="str">
        <f>IFERROR(IF(EB$6=EOMONTH('Rent Roll'!$M24,0),-'Rent Roll'!$T24*'Rent Roll'!$D10,"-"),"-")</f>
        <v>-</v>
      </c>
      <c r="EC74" s="227" t="str">
        <f>IFERROR(IF(EC$6=EOMONTH('Rent Roll'!$M24,0),-'Rent Roll'!$T24*'Rent Roll'!$D10,"-"),"-")</f>
        <v>-</v>
      </c>
      <c r="ED74" s="227" t="str">
        <f>IFERROR(IF(ED$6=EOMONTH('Rent Roll'!$M24,0),-'Rent Roll'!$T24*'Rent Roll'!$D10,"-"),"-")</f>
        <v>-</v>
      </c>
      <c r="EE74" s="227" t="str">
        <f>IFERROR(IF(EE$6=EOMONTH('Rent Roll'!$M24,0),-'Rent Roll'!$T24*'Rent Roll'!$D10,"-"),"-")</f>
        <v>-</v>
      </c>
      <c r="EF74" s="227" t="str">
        <f>IFERROR(IF(EF$6=EOMONTH('Rent Roll'!$M24,0),-'Rent Roll'!$T24*'Rent Roll'!$D10,"-"),"-")</f>
        <v>-</v>
      </c>
      <c r="EG74" s="224" t="str">
        <f>IFERROR(IF(EG$6=EOMONTH('Rent Roll'!$M24,0),-'Rent Roll'!$T24*'Rent Roll'!$D10,"-"),"-")</f>
        <v>-</v>
      </c>
      <c r="EH74" s="277" t="s">
        <v>106</v>
      </c>
    </row>
    <row r="75" spans="2:138" ht="15" x14ac:dyDescent="0.25">
      <c r="B75" s="735"/>
      <c r="C75" s="736"/>
      <c r="D75" s="737" t="str">
        <f>CONCATENATE('Rent Roll'!B11&amp;" - "&amp;'Rent Roll'!C11)</f>
        <v xml:space="preserve"> - </v>
      </c>
      <c r="E75" s="21">
        <f t="shared" si="50"/>
        <v>0</v>
      </c>
      <c r="F75" s="227" t="str">
        <f>IFERROR(IF(F$6=EOMONTH('Rent Roll'!$M25,0),-'Rent Roll'!$T25*'Rent Roll'!$D11,"-"),"-")</f>
        <v>-</v>
      </c>
      <c r="G75" s="227" t="str">
        <f>IFERROR(IF(G$6=EOMONTH('Rent Roll'!$M25,0),-'Rent Roll'!$T25*'Rent Roll'!$D11,"-"),"-")</f>
        <v>-</v>
      </c>
      <c r="H75" s="227" t="str">
        <f>IFERROR(IF(H$6=EOMONTH('Rent Roll'!$M25,0),-'Rent Roll'!$T25*'Rent Roll'!$D11,"-"),"-")</f>
        <v>-</v>
      </c>
      <c r="I75" s="227" t="str">
        <f>IFERROR(IF(I$6=EOMONTH('Rent Roll'!$M25,0),-'Rent Roll'!$T25*'Rent Roll'!$D11,"-"),"-")</f>
        <v>-</v>
      </c>
      <c r="J75" s="227" t="str">
        <f>IFERROR(IF(J$6=EOMONTH('Rent Roll'!$M25,0),-'Rent Roll'!$T25*'Rent Roll'!$D11,"-"),"-")</f>
        <v>-</v>
      </c>
      <c r="K75" s="227" t="str">
        <f>IFERROR(IF(K$6=EOMONTH('Rent Roll'!$M25,0),-'Rent Roll'!$T25*'Rent Roll'!$D11,"-"),"-")</f>
        <v>-</v>
      </c>
      <c r="L75" s="227" t="str">
        <f>IFERROR(IF(L$6=EOMONTH('Rent Roll'!$M25,0),-'Rent Roll'!$T25*'Rent Roll'!$D11,"-"),"-")</f>
        <v>-</v>
      </c>
      <c r="M75" s="227" t="str">
        <f>IFERROR(IF(M$6=EOMONTH('Rent Roll'!$M25,0),-'Rent Roll'!$T25*'Rent Roll'!$D11,"-"),"-")</f>
        <v>-</v>
      </c>
      <c r="N75" s="227" t="str">
        <f>IFERROR(IF(N$6=EOMONTH('Rent Roll'!$M25,0),-'Rent Roll'!$T25*'Rent Roll'!$D11,"-"),"-")</f>
        <v>-</v>
      </c>
      <c r="O75" s="227" t="str">
        <f>IFERROR(IF(O$6=EOMONTH('Rent Roll'!$M25,0),-'Rent Roll'!$T25*'Rent Roll'!$D11,"-"),"-")</f>
        <v>-</v>
      </c>
      <c r="P75" s="227" t="str">
        <f>IFERROR(IF(P$6=EOMONTH('Rent Roll'!$M25,0),-'Rent Roll'!$T25*'Rent Roll'!$D11,"-"),"-")</f>
        <v>-</v>
      </c>
      <c r="Q75" s="227" t="str">
        <f>IFERROR(IF(Q$6=EOMONTH('Rent Roll'!$M25,0),-'Rent Roll'!$T25*'Rent Roll'!$D11,"-"),"-")</f>
        <v>-</v>
      </c>
      <c r="R75" s="227" t="str">
        <f>IFERROR(IF(R$6=EOMONTH('Rent Roll'!$M25,0),-'Rent Roll'!$T25*'Rent Roll'!$D11,"-"),"-")</f>
        <v>-</v>
      </c>
      <c r="S75" s="227" t="str">
        <f>IFERROR(IF(S$6=EOMONTH('Rent Roll'!$M25,0),-'Rent Roll'!$T25*'Rent Roll'!$D11,"-"),"-")</f>
        <v>-</v>
      </c>
      <c r="T75" s="227" t="str">
        <f>IFERROR(IF(T$6=EOMONTH('Rent Roll'!$M25,0),-'Rent Roll'!$T25*'Rent Roll'!$D11,"-"),"-")</f>
        <v>-</v>
      </c>
      <c r="U75" s="227" t="str">
        <f>IFERROR(IF(U$6=EOMONTH('Rent Roll'!$M25,0),-'Rent Roll'!$T25*'Rent Roll'!$D11,"-"),"-")</f>
        <v>-</v>
      </c>
      <c r="V75" s="227" t="str">
        <f>IFERROR(IF(V$6=EOMONTH('Rent Roll'!$M25,0),-'Rent Roll'!$T25*'Rent Roll'!$D11,"-"),"-")</f>
        <v>-</v>
      </c>
      <c r="W75" s="227" t="str">
        <f>IFERROR(IF(W$6=EOMONTH('Rent Roll'!$M25,0),-'Rent Roll'!$T25*'Rent Roll'!$D11,"-"),"-")</f>
        <v>-</v>
      </c>
      <c r="X75" s="227" t="str">
        <f>IFERROR(IF(X$6=EOMONTH('Rent Roll'!$M25,0),-'Rent Roll'!$T25*'Rent Roll'!$D11,"-"),"-")</f>
        <v>-</v>
      </c>
      <c r="Y75" s="227" t="str">
        <f>IFERROR(IF(Y$6=EOMONTH('Rent Roll'!$M25,0),-'Rent Roll'!$T25*'Rent Roll'!$D11,"-"),"-")</f>
        <v>-</v>
      </c>
      <c r="Z75" s="227" t="str">
        <f>IFERROR(IF(Z$6=EOMONTH('Rent Roll'!$M25,0),-'Rent Roll'!$T25*'Rent Roll'!$D11,"-"),"-")</f>
        <v>-</v>
      </c>
      <c r="AA75" s="227" t="str">
        <f>IFERROR(IF(AA$6=EOMONTH('Rent Roll'!$M25,0),-'Rent Roll'!$T25*'Rent Roll'!$D11,"-"),"-")</f>
        <v>-</v>
      </c>
      <c r="AB75" s="227" t="str">
        <f>IFERROR(IF(AB$6=EOMONTH('Rent Roll'!$M25,0),-'Rent Roll'!$T25*'Rent Roll'!$D11,"-"),"-")</f>
        <v>-</v>
      </c>
      <c r="AC75" s="227" t="str">
        <f>IFERROR(IF(AC$6=EOMONTH('Rent Roll'!$M25,0),-'Rent Roll'!$T25*'Rent Roll'!$D11,"-"),"-")</f>
        <v>-</v>
      </c>
      <c r="AD75" s="227" t="str">
        <f>IFERROR(IF(AD$6=EOMONTH('Rent Roll'!$M25,0),-'Rent Roll'!$T25*'Rent Roll'!$D11,"-"),"-")</f>
        <v>-</v>
      </c>
      <c r="AE75" s="227" t="str">
        <f>IFERROR(IF(AE$6=EOMONTH('Rent Roll'!$M25,0),-'Rent Roll'!$T25*'Rent Roll'!$D11,"-"),"-")</f>
        <v>-</v>
      </c>
      <c r="AF75" s="227" t="str">
        <f>IFERROR(IF(AF$6=EOMONTH('Rent Roll'!$M25,0),-'Rent Roll'!$T25*'Rent Roll'!$D11,"-"),"-")</f>
        <v>-</v>
      </c>
      <c r="AG75" s="227" t="str">
        <f>IFERROR(IF(AG$6=EOMONTH('Rent Roll'!$M25,0),-'Rent Roll'!$T25*'Rent Roll'!$D11,"-"),"-")</f>
        <v>-</v>
      </c>
      <c r="AH75" s="227" t="str">
        <f>IFERROR(IF(AH$6=EOMONTH('Rent Roll'!$M25,0),-'Rent Roll'!$T25*'Rent Roll'!$D11,"-"),"-")</f>
        <v>-</v>
      </c>
      <c r="AI75" s="227" t="str">
        <f>IFERROR(IF(AI$6=EOMONTH('Rent Roll'!$M25,0),-'Rent Roll'!$T25*'Rent Roll'!$D11,"-"),"-")</f>
        <v>-</v>
      </c>
      <c r="AJ75" s="227" t="str">
        <f>IFERROR(IF(AJ$6=EOMONTH('Rent Roll'!$M25,0),-'Rent Roll'!$T25*'Rent Roll'!$D11,"-"),"-")</f>
        <v>-</v>
      </c>
      <c r="AK75" s="227" t="str">
        <f>IFERROR(IF(AK$6=EOMONTH('Rent Roll'!$M25,0),-'Rent Roll'!$T25*'Rent Roll'!$D11,"-"),"-")</f>
        <v>-</v>
      </c>
      <c r="AL75" s="227" t="str">
        <f>IFERROR(IF(AL$6=EOMONTH('Rent Roll'!$M25,0),-'Rent Roll'!$T25*'Rent Roll'!$D11,"-"),"-")</f>
        <v>-</v>
      </c>
      <c r="AM75" s="227" t="str">
        <f>IFERROR(IF(AM$6=EOMONTH('Rent Roll'!$M25,0),-'Rent Roll'!$T25*'Rent Roll'!$D11,"-"),"-")</f>
        <v>-</v>
      </c>
      <c r="AN75" s="227" t="str">
        <f>IFERROR(IF(AN$6=EOMONTH('Rent Roll'!$M25,0),-'Rent Roll'!$T25*'Rent Roll'!$D11,"-"),"-")</f>
        <v>-</v>
      </c>
      <c r="AO75" s="227" t="str">
        <f>IFERROR(IF(AO$6=EOMONTH('Rent Roll'!$M25,0),-'Rent Roll'!$T25*'Rent Roll'!$D11,"-"),"-")</f>
        <v>-</v>
      </c>
      <c r="AP75" s="227" t="str">
        <f>IFERROR(IF(AP$6=EOMONTH('Rent Roll'!$M25,0),-'Rent Roll'!$T25*'Rent Roll'!$D11,"-"),"-")</f>
        <v>-</v>
      </c>
      <c r="AQ75" s="227" t="str">
        <f>IFERROR(IF(AQ$6=EOMONTH('Rent Roll'!$M25,0),-'Rent Roll'!$T25*'Rent Roll'!$D11,"-"),"-")</f>
        <v>-</v>
      </c>
      <c r="AR75" s="227" t="str">
        <f>IFERROR(IF(AR$6=EOMONTH('Rent Roll'!$M25,0),-'Rent Roll'!$T25*'Rent Roll'!$D11,"-"),"-")</f>
        <v>-</v>
      </c>
      <c r="AS75" s="227" t="str">
        <f>IFERROR(IF(AS$6=EOMONTH('Rent Roll'!$M25,0),-'Rent Roll'!$T25*'Rent Roll'!$D11,"-"),"-")</f>
        <v>-</v>
      </c>
      <c r="AT75" s="227" t="str">
        <f>IFERROR(IF(AT$6=EOMONTH('Rent Roll'!$M25,0),-'Rent Roll'!$T25*'Rent Roll'!$D11,"-"),"-")</f>
        <v>-</v>
      </c>
      <c r="AU75" s="227" t="str">
        <f>IFERROR(IF(AU$6=EOMONTH('Rent Roll'!$M25,0),-'Rent Roll'!$T25*'Rent Roll'!$D11,"-"),"-")</f>
        <v>-</v>
      </c>
      <c r="AV75" s="227" t="str">
        <f>IFERROR(IF(AV$6=EOMONTH('Rent Roll'!$M25,0),-'Rent Roll'!$T25*'Rent Roll'!$D11,"-"),"-")</f>
        <v>-</v>
      </c>
      <c r="AW75" s="227" t="str">
        <f>IFERROR(IF(AW$6=EOMONTH('Rent Roll'!$M25,0),-'Rent Roll'!$T25*'Rent Roll'!$D11,"-"),"-")</f>
        <v>-</v>
      </c>
      <c r="AX75" s="227" t="str">
        <f>IFERROR(IF(AX$6=EOMONTH('Rent Roll'!$M25,0),-'Rent Roll'!$T25*'Rent Roll'!$D11,"-"),"-")</f>
        <v>-</v>
      </c>
      <c r="AY75" s="227" t="str">
        <f>IFERROR(IF(AY$6=EOMONTH('Rent Roll'!$M25,0),-'Rent Roll'!$T25*'Rent Roll'!$D11,"-"),"-")</f>
        <v>-</v>
      </c>
      <c r="AZ75" s="227" t="str">
        <f>IFERROR(IF(AZ$6=EOMONTH('Rent Roll'!$M25,0),-'Rent Roll'!$T25*'Rent Roll'!$D11,"-"),"-")</f>
        <v>-</v>
      </c>
      <c r="BA75" s="227" t="str">
        <f>IFERROR(IF(BA$6=EOMONTH('Rent Roll'!$M25,0),-'Rent Roll'!$T25*'Rent Roll'!$D11,"-"),"-")</f>
        <v>-</v>
      </c>
      <c r="BB75" s="227" t="str">
        <f>IFERROR(IF(BB$6=EOMONTH('Rent Roll'!$M25,0),-'Rent Roll'!$T25*'Rent Roll'!$D11,"-"),"-")</f>
        <v>-</v>
      </c>
      <c r="BC75" s="227" t="str">
        <f>IFERROR(IF(BC$6=EOMONTH('Rent Roll'!$M25,0),-'Rent Roll'!$T25*'Rent Roll'!$D11,"-"),"-")</f>
        <v>-</v>
      </c>
      <c r="BD75" s="227" t="str">
        <f>IFERROR(IF(BD$6=EOMONTH('Rent Roll'!$M25,0),-'Rent Roll'!$T25*'Rent Roll'!$D11,"-"),"-")</f>
        <v>-</v>
      </c>
      <c r="BE75" s="227" t="str">
        <f>IFERROR(IF(BE$6=EOMONTH('Rent Roll'!$M25,0),-'Rent Roll'!$T25*'Rent Roll'!$D11,"-"),"-")</f>
        <v>-</v>
      </c>
      <c r="BF75" s="227" t="str">
        <f>IFERROR(IF(BF$6=EOMONTH('Rent Roll'!$M25,0),-'Rent Roll'!$T25*'Rent Roll'!$D11,"-"),"-")</f>
        <v>-</v>
      </c>
      <c r="BG75" s="227" t="str">
        <f>IFERROR(IF(BG$6=EOMONTH('Rent Roll'!$M25,0),-'Rent Roll'!$T25*'Rent Roll'!$D11,"-"),"-")</f>
        <v>-</v>
      </c>
      <c r="BH75" s="227" t="str">
        <f>IFERROR(IF(BH$6=EOMONTH('Rent Roll'!$M25,0),-'Rent Roll'!$T25*'Rent Roll'!$D11,"-"),"-")</f>
        <v>-</v>
      </c>
      <c r="BI75" s="227" t="str">
        <f>IFERROR(IF(BI$6=EOMONTH('Rent Roll'!$M25,0),-'Rent Roll'!$T25*'Rent Roll'!$D11,"-"),"-")</f>
        <v>-</v>
      </c>
      <c r="BJ75" s="227" t="str">
        <f>IFERROR(IF(BJ$6=EOMONTH('Rent Roll'!$M25,0),-'Rent Roll'!$T25*'Rent Roll'!$D11,"-"),"-")</f>
        <v>-</v>
      </c>
      <c r="BK75" s="227" t="str">
        <f>IFERROR(IF(BK$6=EOMONTH('Rent Roll'!$M25,0),-'Rent Roll'!$T25*'Rent Roll'!$D11,"-"),"-")</f>
        <v>-</v>
      </c>
      <c r="BL75" s="227" t="str">
        <f>IFERROR(IF(BL$6=EOMONTH('Rent Roll'!$M25,0),-'Rent Roll'!$T25*'Rent Roll'!$D11,"-"),"-")</f>
        <v>-</v>
      </c>
      <c r="BM75" s="227" t="str">
        <f>IFERROR(IF(BM$6=EOMONTH('Rent Roll'!$M25,0),-'Rent Roll'!$T25*'Rent Roll'!$D11,"-"),"-")</f>
        <v>-</v>
      </c>
      <c r="BN75" s="227" t="str">
        <f>IFERROR(IF(BN$6=EOMONTH('Rent Roll'!$M25,0),-'Rent Roll'!$T25*'Rent Roll'!$D11,"-"),"-")</f>
        <v>-</v>
      </c>
      <c r="BO75" s="227" t="str">
        <f>IFERROR(IF(BO$6=EOMONTH('Rent Roll'!$M25,0),-'Rent Roll'!$T25*'Rent Roll'!$D11,"-"),"-")</f>
        <v>-</v>
      </c>
      <c r="BP75" s="227" t="str">
        <f>IFERROR(IF(BP$6=EOMONTH('Rent Roll'!$M25,0),-'Rent Roll'!$T25*'Rent Roll'!$D11,"-"),"-")</f>
        <v>-</v>
      </c>
      <c r="BQ75" s="227" t="str">
        <f>IFERROR(IF(BQ$6=EOMONTH('Rent Roll'!$M25,0),-'Rent Roll'!$T25*'Rent Roll'!$D11,"-"),"-")</f>
        <v>-</v>
      </c>
      <c r="BR75" s="227" t="str">
        <f>IFERROR(IF(BR$6=EOMONTH('Rent Roll'!$M25,0),-'Rent Roll'!$T25*'Rent Roll'!$D11,"-"),"-")</f>
        <v>-</v>
      </c>
      <c r="BS75" s="227" t="str">
        <f>IFERROR(IF(BS$6=EOMONTH('Rent Roll'!$M25,0),-'Rent Roll'!$T25*'Rent Roll'!$D11,"-"),"-")</f>
        <v>-</v>
      </c>
      <c r="BT75" s="227" t="str">
        <f>IFERROR(IF(BT$6=EOMONTH('Rent Roll'!$M25,0),-'Rent Roll'!$T25*'Rent Roll'!$D11,"-"),"-")</f>
        <v>-</v>
      </c>
      <c r="BU75" s="227" t="str">
        <f>IFERROR(IF(BU$6=EOMONTH('Rent Roll'!$M25,0),-'Rent Roll'!$T25*'Rent Roll'!$D11,"-"),"-")</f>
        <v>-</v>
      </c>
      <c r="BV75" s="227" t="str">
        <f>IFERROR(IF(BV$6=EOMONTH('Rent Roll'!$M25,0),-'Rent Roll'!$T25*'Rent Roll'!$D11,"-"),"-")</f>
        <v>-</v>
      </c>
      <c r="BW75" s="227" t="str">
        <f>IFERROR(IF(BW$6=EOMONTH('Rent Roll'!$M25,0),-'Rent Roll'!$T25*'Rent Roll'!$D11,"-"),"-")</f>
        <v>-</v>
      </c>
      <c r="BX75" s="227" t="str">
        <f>IFERROR(IF(BX$6=EOMONTH('Rent Roll'!$M25,0),-'Rent Roll'!$T25*'Rent Roll'!$D11,"-"),"-")</f>
        <v>-</v>
      </c>
      <c r="BY75" s="227" t="str">
        <f>IFERROR(IF(BY$6=EOMONTH('Rent Roll'!$M25,0),-'Rent Roll'!$T25*'Rent Roll'!$D11,"-"),"-")</f>
        <v>-</v>
      </c>
      <c r="BZ75" s="227" t="str">
        <f>IFERROR(IF(BZ$6=EOMONTH('Rent Roll'!$M25,0),-'Rent Roll'!$T25*'Rent Roll'!$D11,"-"),"-")</f>
        <v>-</v>
      </c>
      <c r="CA75" s="227" t="str">
        <f>IFERROR(IF(CA$6=EOMONTH('Rent Roll'!$M25,0),-'Rent Roll'!$T25*'Rent Roll'!$D11,"-"),"-")</f>
        <v>-</v>
      </c>
      <c r="CB75" s="227" t="str">
        <f>IFERROR(IF(CB$6=EOMONTH('Rent Roll'!$M25,0),-'Rent Roll'!$T25*'Rent Roll'!$D11,"-"),"-")</f>
        <v>-</v>
      </c>
      <c r="CC75" s="227" t="str">
        <f>IFERROR(IF(CC$6=EOMONTH('Rent Roll'!$M25,0),-'Rent Roll'!$T25*'Rent Roll'!$D11,"-"),"-")</f>
        <v>-</v>
      </c>
      <c r="CD75" s="227" t="str">
        <f>IFERROR(IF(CD$6=EOMONTH('Rent Roll'!$M25,0),-'Rent Roll'!$T25*'Rent Roll'!$D11,"-"),"-")</f>
        <v>-</v>
      </c>
      <c r="CE75" s="227" t="str">
        <f>IFERROR(IF(CE$6=EOMONTH('Rent Roll'!$M25,0),-'Rent Roll'!$T25*'Rent Roll'!$D11,"-"),"-")</f>
        <v>-</v>
      </c>
      <c r="CF75" s="227" t="str">
        <f>IFERROR(IF(CF$6=EOMONTH('Rent Roll'!$M25,0),-'Rent Roll'!$T25*'Rent Roll'!$D11,"-"),"-")</f>
        <v>-</v>
      </c>
      <c r="CG75" s="227" t="str">
        <f>IFERROR(IF(CG$6=EOMONTH('Rent Roll'!$M25,0),-'Rent Roll'!$T25*'Rent Roll'!$D11,"-"),"-")</f>
        <v>-</v>
      </c>
      <c r="CH75" s="227" t="str">
        <f>IFERROR(IF(CH$6=EOMONTH('Rent Roll'!$M25,0),-'Rent Roll'!$T25*'Rent Roll'!$D11,"-"),"-")</f>
        <v>-</v>
      </c>
      <c r="CI75" s="227" t="str">
        <f>IFERROR(IF(CI$6=EOMONTH('Rent Roll'!$M25,0),-'Rent Roll'!$T25*'Rent Roll'!$D11,"-"),"-")</f>
        <v>-</v>
      </c>
      <c r="CJ75" s="227" t="str">
        <f>IFERROR(IF(CJ$6=EOMONTH('Rent Roll'!$M25,0),-'Rent Roll'!$T25*'Rent Roll'!$D11,"-"),"-")</f>
        <v>-</v>
      </c>
      <c r="CK75" s="227" t="str">
        <f>IFERROR(IF(CK$6=EOMONTH('Rent Roll'!$M25,0),-'Rent Roll'!$T25*'Rent Roll'!$D11,"-"),"-")</f>
        <v>-</v>
      </c>
      <c r="CL75" s="227" t="str">
        <f>IFERROR(IF(CL$6=EOMONTH('Rent Roll'!$M25,0),-'Rent Roll'!$T25*'Rent Roll'!$D11,"-"),"-")</f>
        <v>-</v>
      </c>
      <c r="CM75" s="227" t="str">
        <f>IFERROR(IF(CM$6=EOMONTH('Rent Roll'!$M25,0),-'Rent Roll'!$T25*'Rent Roll'!$D11,"-"),"-")</f>
        <v>-</v>
      </c>
      <c r="CN75" s="227" t="str">
        <f>IFERROR(IF(CN$6=EOMONTH('Rent Roll'!$M25,0),-'Rent Roll'!$T25*'Rent Roll'!$D11,"-"),"-")</f>
        <v>-</v>
      </c>
      <c r="CO75" s="227" t="str">
        <f>IFERROR(IF(CO$6=EOMONTH('Rent Roll'!$M25,0),-'Rent Roll'!$T25*'Rent Roll'!$D11,"-"),"-")</f>
        <v>-</v>
      </c>
      <c r="CP75" s="227" t="str">
        <f>IFERROR(IF(CP$6=EOMONTH('Rent Roll'!$M25,0),-'Rent Roll'!$T25*'Rent Roll'!$D11,"-"),"-")</f>
        <v>-</v>
      </c>
      <c r="CQ75" s="227" t="str">
        <f>IFERROR(IF(CQ$6=EOMONTH('Rent Roll'!$M25,0),-'Rent Roll'!$T25*'Rent Roll'!$D11,"-"),"-")</f>
        <v>-</v>
      </c>
      <c r="CR75" s="227" t="str">
        <f>IFERROR(IF(CR$6=EOMONTH('Rent Roll'!$M25,0),-'Rent Roll'!$T25*'Rent Roll'!$D11,"-"),"-")</f>
        <v>-</v>
      </c>
      <c r="CS75" s="227" t="str">
        <f>IFERROR(IF(CS$6=EOMONTH('Rent Roll'!$M25,0),-'Rent Roll'!$T25*'Rent Roll'!$D11,"-"),"-")</f>
        <v>-</v>
      </c>
      <c r="CT75" s="227" t="str">
        <f>IFERROR(IF(CT$6=EOMONTH('Rent Roll'!$M25,0),-'Rent Roll'!$T25*'Rent Roll'!$D11,"-"),"-")</f>
        <v>-</v>
      </c>
      <c r="CU75" s="227" t="str">
        <f>IFERROR(IF(CU$6=EOMONTH('Rent Roll'!$M25,0),-'Rent Roll'!$T25*'Rent Roll'!$D11,"-"),"-")</f>
        <v>-</v>
      </c>
      <c r="CV75" s="227" t="str">
        <f>IFERROR(IF(CV$6=EOMONTH('Rent Roll'!$M25,0),-'Rent Roll'!$T25*'Rent Roll'!$D11,"-"),"-")</f>
        <v>-</v>
      </c>
      <c r="CW75" s="227" t="str">
        <f>IFERROR(IF(CW$6=EOMONTH('Rent Roll'!$M25,0),-'Rent Roll'!$T25*'Rent Roll'!$D11,"-"),"-")</f>
        <v>-</v>
      </c>
      <c r="CX75" s="227" t="str">
        <f>IFERROR(IF(CX$6=EOMONTH('Rent Roll'!$M25,0),-'Rent Roll'!$T25*'Rent Roll'!$D11,"-"),"-")</f>
        <v>-</v>
      </c>
      <c r="CY75" s="227" t="str">
        <f>IFERROR(IF(CY$6=EOMONTH('Rent Roll'!$M25,0),-'Rent Roll'!$T25*'Rent Roll'!$D11,"-"),"-")</f>
        <v>-</v>
      </c>
      <c r="CZ75" s="227" t="str">
        <f>IFERROR(IF(CZ$6=EOMONTH('Rent Roll'!$M25,0),-'Rent Roll'!$T25*'Rent Roll'!$D11,"-"),"-")</f>
        <v>-</v>
      </c>
      <c r="DA75" s="227" t="str">
        <f>IFERROR(IF(DA$6=EOMONTH('Rent Roll'!$M25,0),-'Rent Roll'!$T25*'Rent Roll'!$D11,"-"),"-")</f>
        <v>-</v>
      </c>
      <c r="DB75" s="227" t="str">
        <f>IFERROR(IF(DB$6=EOMONTH('Rent Roll'!$M25,0),-'Rent Roll'!$T25*'Rent Roll'!$D11,"-"),"-")</f>
        <v>-</v>
      </c>
      <c r="DC75" s="227" t="str">
        <f>IFERROR(IF(DC$6=EOMONTH('Rent Roll'!$M25,0),-'Rent Roll'!$T25*'Rent Roll'!$D11,"-"),"-")</f>
        <v>-</v>
      </c>
      <c r="DD75" s="227" t="str">
        <f>IFERROR(IF(DD$6=EOMONTH('Rent Roll'!$M25,0),-'Rent Roll'!$T25*'Rent Roll'!$D11,"-"),"-")</f>
        <v>-</v>
      </c>
      <c r="DE75" s="227" t="str">
        <f>IFERROR(IF(DE$6=EOMONTH('Rent Roll'!$M25,0),-'Rent Roll'!$T25*'Rent Roll'!$D11,"-"),"-")</f>
        <v>-</v>
      </c>
      <c r="DF75" s="227" t="str">
        <f>IFERROR(IF(DF$6=EOMONTH('Rent Roll'!$M25,0),-'Rent Roll'!$T25*'Rent Roll'!$D11,"-"),"-")</f>
        <v>-</v>
      </c>
      <c r="DG75" s="227" t="str">
        <f>IFERROR(IF(DG$6=EOMONTH('Rent Roll'!$M25,0),-'Rent Roll'!$T25*'Rent Roll'!$D11,"-"),"-")</f>
        <v>-</v>
      </c>
      <c r="DH75" s="227" t="str">
        <f>IFERROR(IF(DH$6=EOMONTH('Rent Roll'!$M25,0),-'Rent Roll'!$T25*'Rent Roll'!$D11,"-"),"-")</f>
        <v>-</v>
      </c>
      <c r="DI75" s="227" t="str">
        <f>IFERROR(IF(DI$6=EOMONTH('Rent Roll'!$M25,0),-'Rent Roll'!$T25*'Rent Roll'!$D11,"-"),"-")</f>
        <v>-</v>
      </c>
      <c r="DJ75" s="227" t="str">
        <f>IFERROR(IF(DJ$6=EOMONTH('Rent Roll'!$M25,0),-'Rent Roll'!$T25*'Rent Roll'!$D11,"-"),"-")</f>
        <v>-</v>
      </c>
      <c r="DK75" s="227" t="str">
        <f>IFERROR(IF(DK$6=EOMONTH('Rent Roll'!$M25,0),-'Rent Roll'!$T25*'Rent Roll'!$D11,"-"),"-")</f>
        <v>-</v>
      </c>
      <c r="DL75" s="227" t="str">
        <f>IFERROR(IF(DL$6=EOMONTH('Rent Roll'!$M25,0),-'Rent Roll'!$T25*'Rent Roll'!$D11,"-"),"-")</f>
        <v>-</v>
      </c>
      <c r="DM75" s="227" t="str">
        <f>IFERROR(IF(DM$6=EOMONTH('Rent Roll'!$M25,0),-'Rent Roll'!$T25*'Rent Roll'!$D11,"-"),"-")</f>
        <v>-</v>
      </c>
      <c r="DN75" s="227" t="str">
        <f>IFERROR(IF(DN$6=EOMONTH('Rent Roll'!$M25,0),-'Rent Roll'!$T25*'Rent Roll'!$D11,"-"),"-")</f>
        <v>-</v>
      </c>
      <c r="DO75" s="227" t="str">
        <f>IFERROR(IF(DO$6=EOMONTH('Rent Roll'!$M25,0),-'Rent Roll'!$T25*'Rent Roll'!$D11,"-"),"-")</f>
        <v>-</v>
      </c>
      <c r="DP75" s="227" t="str">
        <f>IFERROR(IF(DP$6=EOMONTH('Rent Roll'!$M25,0),-'Rent Roll'!$T25*'Rent Roll'!$D11,"-"),"-")</f>
        <v>-</v>
      </c>
      <c r="DQ75" s="227" t="str">
        <f>IFERROR(IF(DQ$6=EOMONTH('Rent Roll'!$M25,0),-'Rent Roll'!$T25*'Rent Roll'!$D11,"-"),"-")</f>
        <v>-</v>
      </c>
      <c r="DR75" s="227" t="str">
        <f>IFERROR(IF(DR$6=EOMONTH('Rent Roll'!$M25,0),-'Rent Roll'!$T25*'Rent Roll'!$D11,"-"),"-")</f>
        <v>-</v>
      </c>
      <c r="DS75" s="227" t="str">
        <f>IFERROR(IF(DS$6=EOMONTH('Rent Roll'!$M25,0),-'Rent Roll'!$T25*'Rent Roll'!$D11,"-"),"-")</f>
        <v>-</v>
      </c>
      <c r="DT75" s="227" t="str">
        <f>IFERROR(IF(DT$6=EOMONTH('Rent Roll'!$M25,0),-'Rent Roll'!$T25*'Rent Roll'!$D11,"-"),"-")</f>
        <v>-</v>
      </c>
      <c r="DU75" s="227" t="str">
        <f>IFERROR(IF(DU$6=EOMONTH('Rent Roll'!$M25,0),-'Rent Roll'!$T25*'Rent Roll'!$D11,"-"),"-")</f>
        <v>-</v>
      </c>
      <c r="DV75" s="227" t="str">
        <f>IFERROR(IF(DV$6=EOMONTH('Rent Roll'!$M25,0),-'Rent Roll'!$T25*'Rent Roll'!$D11,"-"),"-")</f>
        <v>-</v>
      </c>
      <c r="DW75" s="227" t="str">
        <f>IFERROR(IF(DW$6=EOMONTH('Rent Roll'!$M25,0),-'Rent Roll'!$T25*'Rent Roll'!$D11,"-"),"-")</f>
        <v>-</v>
      </c>
      <c r="DX75" s="227" t="str">
        <f>IFERROR(IF(DX$6=EOMONTH('Rent Roll'!$M25,0),-'Rent Roll'!$T25*'Rent Roll'!$D11,"-"),"-")</f>
        <v>-</v>
      </c>
      <c r="DY75" s="227" t="str">
        <f>IFERROR(IF(DY$6=EOMONTH('Rent Roll'!$M25,0),-'Rent Roll'!$T25*'Rent Roll'!$D11,"-"),"-")</f>
        <v>-</v>
      </c>
      <c r="DZ75" s="227" t="str">
        <f>IFERROR(IF(DZ$6=EOMONTH('Rent Roll'!$M25,0),-'Rent Roll'!$T25*'Rent Roll'!$D11,"-"),"-")</f>
        <v>-</v>
      </c>
      <c r="EA75" s="227" t="str">
        <f>IFERROR(IF(EA$6=EOMONTH('Rent Roll'!$M25,0),-'Rent Roll'!$T25*'Rent Roll'!$D11,"-"),"-")</f>
        <v>-</v>
      </c>
      <c r="EB75" s="227" t="str">
        <f>IFERROR(IF(EB$6=EOMONTH('Rent Roll'!$M25,0),-'Rent Roll'!$T25*'Rent Roll'!$D11,"-"),"-")</f>
        <v>-</v>
      </c>
      <c r="EC75" s="227" t="str">
        <f>IFERROR(IF(EC$6=EOMONTH('Rent Roll'!$M25,0),-'Rent Roll'!$T25*'Rent Roll'!$D11,"-"),"-")</f>
        <v>-</v>
      </c>
      <c r="ED75" s="227" t="str">
        <f>IFERROR(IF(ED$6=EOMONTH('Rent Roll'!$M25,0),-'Rent Roll'!$T25*'Rent Roll'!$D11,"-"),"-")</f>
        <v>-</v>
      </c>
      <c r="EE75" s="227" t="str">
        <f>IFERROR(IF(EE$6=EOMONTH('Rent Roll'!$M25,0),-'Rent Roll'!$T25*'Rent Roll'!$D11,"-"),"-")</f>
        <v>-</v>
      </c>
      <c r="EF75" s="227" t="str">
        <f>IFERROR(IF(EF$6=EOMONTH('Rent Roll'!$M25,0),-'Rent Roll'!$T25*'Rent Roll'!$D11,"-"),"-")</f>
        <v>-</v>
      </c>
      <c r="EG75" s="224" t="str">
        <f>IFERROR(IF(EG$6=EOMONTH('Rent Roll'!$M25,0),-'Rent Roll'!$T25*'Rent Roll'!$D11,"-"),"-")</f>
        <v>-</v>
      </c>
      <c r="EH75" s="277" t="s">
        <v>106</v>
      </c>
    </row>
    <row r="76" spans="2:138" ht="15" x14ac:dyDescent="0.25">
      <c r="B76" s="735"/>
      <c r="C76" s="736"/>
      <c r="D76" s="737" t="str">
        <f>CONCATENATE('Rent Roll'!B12&amp;" - "&amp;'Rent Roll'!C12)</f>
        <v xml:space="preserve"> - </v>
      </c>
      <c r="E76" s="21">
        <f t="shared" si="50"/>
        <v>0</v>
      </c>
      <c r="F76" s="227" t="str">
        <f>IFERROR(IF(F$6=EOMONTH('Rent Roll'!$M26,0),-'Rent Roll'!$T26*'Rent Roll'!$D12,"-"),"-")</f>
        <v>-</v>
      </c>
      <c r="G76" s="227" t="str">
        <f>IFERROR(IF(G$6=EOMONTH('Rent Roll'!$M26,0),-'Rent Roll'!$T26*'Rent Roll'!$D12,"-"),"-")</f>
        <v>-</v>
      </c>
      <c r="H76" s="227" t="str">
        <f>IFERROR(IF(H$6=EOMONTH('Rent Roll'!$M26,0),-'Rent Roll'!$T26*'Rent Roll'!$D12,"-"),"-")</f>
        <v>-</v>
      </c>
      <c r="I76" s="227" t="str">
        <f>IFERROR(IF(I$6=EOMONTH('Rent Roll'!$M26,0),-'Rent Roll'!$T26*'Rent Roll'!$D12,"-"),"-")</f>
        <v>-</v>
      </c>
      <c r="J76" s="227" t="str">
        <f>IFERROR(IF(J$6=EOMONTH('Rent Roll'!$M26,0),-'Rent Roll'!$T26*'Rent Roll'!$D12,"-"),"-")</f>
        <v>-</v>
      </c>
      <c r="K76" s="227" t="str">
        <f>IFERROR(IF(K$6=EOMONTH('Rent Roll'!$M26,0),-'Rent Roll'!$T26*'Rent Roll'!$D12,"-"),"-")</f>
        <v>-</v>
      </c>
      <c r="L76" s="227" t="str">
        <f>IFERROR(IF(L$6=EOMONTH('Rent Roll'!$M26,0),-'Rent Roll'!$T26*'Rent Roll'!$D12,"-"),"-")</f>
        <v>-</v>
      </c>
      <c r="M76" s="227" t="str">
        <f>IFERROR(IF(M$6=EOMONTH('Rent Roll'!$M26,0),-'Rent Roll'!$T26*'Rent Roll'!$D12,"-"),"-")</f>
        <v>-</v>
      </c>
      <c r="N76" s="227" t="str">
        <f>IFERROR(IF(N$6=EOMONTH('Rent Roll'!$M26,0),-'Rent Roll'!$T26*'Rent Roll'!$D12,"-"),"-")</f>
        <v>-</v>
      </c>
      <c r="O76" s="227" t="str">
        <f>IFERROR(IF(O$6=EOMONTH('Rent Roll'!$M26,0),-'Rent Roll'!$T26*'Rent Roll'!$D12,"-"),"-")</f>
        <v>-</v>
      </c>
      <c r="P76" s="227" t="str">
        <f>IFERROR(IF(P$6=EOMONTH('Rent Roll'!$M26,0),-'Rent Roll'!$T26*'Rent Roll'!$D12,"-"),"-")</f>
        <v>-</v>
      </c>
      <c r="Q76" s="227" t="str">
        <f>IFERROR(IF(Q$6=EOMONTH('Rent Roll'!$M26,0),-'Rent Roll'!$T26*'Rent Roll'!$D12,"-"),"-")</f>
        <v>-</v>
      </c>
      <c r="R76" s="227" t="str">
        <f>IFERROR(IF(R$6=EOMONTH('Rent Roll'!$M26,0),-'Rent Roll'!$T26*'Rent Roll'!$D12,"-"),"-")</f>
        <v>-</v>
      </c>
      <c r="S76" s="227" t="str">
        <f>IFERROR(IF(S$6=EOMONTH('Rent Roll'!$M26,0),-'Rent Roll'!$T26*'Rent Roll'!$D12,"-"),"-")</f>
        <v>-</v>
      </c>
      <c r="T76" s="227" t="str">
        <f>IFERROR(IF(T$6=EOMONTH('Rent Roll'!$M26,0),-'Rent Roll'!$T26*'Rent Roll'!$D12,"-"),"-")</f>
        <v>-</v>
      </c>
      <c r="U76" s="227" t="str">
        <f>IFERROR(IF(U$6=EOMONTH('Rent Roll'!$M26,0),-'Rent Roll'!$T26*'Rent Roll'!$D12,"-"),"-")</f>
        <v>-</v>
      </c>
      <c r="V76" s="227" t="str">
        <f>IFERROR(IF(V$6=EOMONTH('Rent Roll'!$M26,0),-'Rent Roll'!$T26*'Rent Roll'!$D12,"-"),"-")</f>
        <v>-</v>
      </c>
      <c r="W76" s="227" t="str">
        <f>IFERROR(IF(W$6=EOMONTH('Rent Roll'!$M26,0),-'Rent Roll'!$T26*'Rent Roll'!$D12,"-"),"-")</f>
        <v>-</v>
      </c>
      <c r="X76" s="227" t="str">
        <f>IFERROR(IF(X$6=EOMONTH('Rent Roll'!$M26,0),-'Rent Roll'!$T26*'Rent Roll'!$D12,"-"),"-")</f>
        <v>-</v>
      </c>
      <c r="Y76" s="227" t="str">
        <f>IFERROR(IF(Y$6=EOMONTH('Rent Roll'!$M26,0),-'Rent Roll'!$T26*'Rent Roll'!$D12,"-"),"-")</f>
        <v>-</v>
      </c>
      <c r="Z76" s="227" t="str">
        <f>IFERROR(IF(Z$6=EOMONTH('Rent Roll'!$M26,0),-'Rent Roll'!$T26*'Rent Roll'!$D12,"-"),"-")</f>
        <v>-</v>
      </c>
      <c r="AA76" s="227" t="str">
        <f>IFERROR(IF(AA$6=EOMONTH('Rent Roll'!$M26,0),-'Rent Roll'!$T26*'Rent Roll'!$D12,"-"),"-")</f>
        <v>-</v>
      </c>
      <c r="AB76" s="227" t="str">
        <f>IFERROR(IF(AB$6=EOMONTH('Rent Roll'!$M26,0),-'Rent Roll'!$T26*'Rent Roll'!$D12,"-"),"-")</f>
        <v>-</v>
      </c>
      <c r="AC76" s="227" t="str">
        <f>IFERROR(IF(AC$6=EOMONTH('Rent Roll'!$M26,0),-'Rent Roll'!$T26*'Rent Roll'!$D12,"-"),"-")</f>
        <v>-</v>
      </c>
      <c r="AD76" s="227" t="str">
        <f>IFERROR(IF(AD$6=EOMONTH('Rent Roll'!$M26,0),-'Rent Roll'!$T26*'Rent Roll'!$D12,"-"),"-")</f>
        <v>-</v>
      </c>
      <c r="AE76" s="227" t="str">
        <f>IFERROR(IF(AE$6=EOMONTH('Rent Roll'!$M26,0),-'Rent Roll'!$T26*'Rent Roll'!$D12,"-"),"-")</f>
        <v>-</v>
      </c>
      <c r="AF76" s="227" t="str">
        <f>IFERROR(IF(AF$6=EOMONTH('Rent Roll'!$M26,0),-'Rent Roll'!$T26*'Rent Roll'!$D12,"-"),"-")</f>
        <v>-</v>
      </c>
      <c r="AG76" s="227" t="str">
        <f>IFERROR(IF(AG$6=EOMONTH('Rent Roll'!$M26,0),-'Rent Roll'!$T26*'Rent Roll'!$D12,"-"),"-")</f>
        <v>-</v>
      </c>
      <c r="AH76" s="227" t="str">
        <f>IFERROR(IF(AH$6=EOMONTH('Rent Roll'!$M26,0),-'Rent Roll'!$T26*'Rent Roll'!$D12,"-"),"-")</f>
        <v>-</v>
      </c>
      <c r="AI76" s="227" t="str">
        <f>IFERROR(IF(AI$6=EOMONTH('Rent Roll'!$M26,0),-'Rent Roll'!$T26*'Rent Roll'!$D12,"-"),"-")</f>
        <v>-</v>
      </c>
      <c r="AJ76" s="227" t="str">
        <f>IFERROR(IF(AJ$6=EOMONTH('Rent Roll'!$M26,0),-'Rent Roll'!$T26*'Rent Roll'!$D12,"-"),"-")</f>
        <v>-</v>
      </c>
      <c r="AK76" s="227" t="str">
        <f>IFERROR(IF(AK$6=EOMONTH('Rent Roll'!$M26,0),-'Rent Roll'!$T26*'Rent Roll'!$D12,"-"),"-")</f>
        <v>-</v>
      </c>
      <c r="AL76" s="227" t="str">
        <f>IFERROR(IF(AL$6=EOMONTH('Rent Roll'!$M26,0),-'Rent Roll'!$T26*'Rent Roll'!$D12,"-"),"-")</f>
        <v>-</v>
      </c>
      <c r="AM76" s="227" t="str">
        <f>IFERROR(IF(AM$6=EOMONTH('Rent Roll'!$M26,0),-'Rent Roll'!$T26*'Rent Roll'!$D12,"-"),"-")</f>
        <v>-</v>
      </c>
      <c r="AN76" s="227" t="str">
        <f>IFERROR(IF(AN$6=EOMONTH('Rent Roll'!$M26,0),-'Rent Roll'!$T26*'Rent Roll'!$D12,"-"),"-")</f>
        <v>-</v>
      </c>
      <c r="AO76" s="227" t="str">
        <f>IFERROR(IF(AO$6=EOMONTH('Rent Roll'!$M26,0),-'Rent Roll'!$T26*'Rent Roll'!$D12,"-"),"-")</f>
        <v>-</v>
      </c>
      <c r="AP76" s="227" t="str">
        <f>IFERROR(IF(AP$6=EOMONTH('Rent Roll'!$M26,0),-'Rent Roll'!$T26*'Rent Roll'!$D12,"-"),"-")</f>
        <v>-</v>
      </c>
      <c r="AQ76" s="227" t="str">
        <f>IFERROR(IF(AQ$6=EOMONTH('Rent Roll'!$M26,0),-'Rent Roll'!$T26*'Rent Roll'!$D12,"-"),"-")</f>
        <v>-</v>
      </c>
      <c r="AR76" s="227" t="str">
        <f>IFERROR(IF(AR$6=EOMONTH('Rent Roll'!$M26,0),-'Rent Roll'!$T26*'Rent Roll'!$D12,"-"),"-")</f>
        <v>-</v>
      </c>
      <c r="AS76" s="227" t="str">
        <f>IFERROR(IF(AS$6=EOMONTH('Rent Roll'!$M26,0),-'Rent Roll'!$T26*'Rent Roll'!$D12,"-"),"-")</f>
        <v>-</v>
      </c>
      <c r="AT76" s="227" t="str">
        <f>IFERROR(IF(AT$6=EOMONTH('Rent Roll'!$M26,0),-'Rent Roll'!$T26*'Rent Roll'!$D12,"-"),"-")</f>
        <v>-</v>
      </c>
      <c r="AU76" s="227" t="str">
        <f>IFERROR(IF(AU$6=EOMONTH('Rent Roll'!$M26,0),-'Rent Roll'!$T26*'Rent Roll'!$D12,"-"),"-")</f>
        <v>-</v>
      </c>
      <c r="AV76" s="227" t="str">
        <f>IFERROR(IF(AV$6=EOMONTH('Rent Roll'!$M26,0),-'Rent Roll'!$T26*'Rent Roll'!$D12,"-"),"-")</f>
        <v>-</v>
      </c>
      <c r="AW76" s="227" t="str">
        <f>IFERROR(IF(AW$6=EOMONTH('Rent Roll'!$M26,0),-'Rent Roll'!$T26*'Rent Roll'!$D12,"-"),"-")</f>
        <v>-</v>
      </c>
      <c r="AX76" s="227" t="str">
        <f>IFERROR(IF(AX$6=EOMONTH('Rent Roll'!$M26,0),-'Rent Roll'!$T26*'Rent Roll'!$D12,"-"),"-")</f>
        <v>-</v>
      </c>
      <c r="AY76" s="227" t="str">
        <f>IFERROR(IF(AY$6=EOMONTH('Rent Roll'!$M26,0),-'Rent Roll'!$T26*'Rent Roll'!$D12,"-"),"-")</f>
        <v>-</v>
      </c>
      <c r="AZ76" s="227" t="str">
        <f>IFERROR(IF(AZ$6=EOMONTH('Rent Roll'!$M26,0),-'Rent Roll'!$T26*'Rent Roll'!$D12,"-"),"-")</f>
        <v>-</v>
      </c>
      <c r="BA76" s="227" t="str">
        <f>IFERROR(IF(BA$6=EOMONTH('Rent Roll'!$M26,0),-'Rent Roll'!$T26*'Rent Roll'!$D12,"-"),"-")</f>
        <v>-</v>
      </c>
      <c r="BB76" s="227" t="str">
        <f>IFERROR(IF(BB$6=EOMONTH('Rent Roll'!$M26,0),-'Rent Roll'!$T26*'Rent Roll'!$D12,"-"),"-")</f>
        <v>-</v>
      </c>
      <c r="BC76" s="227" t="str">
        <f>IFERROR(IF(BC$6=EOMONTH('Rent Roll'!$M26,0),-'Rent Roll'!$T26*'Rent Roll'!$D12,"-"),"-")</f>
        <v>-</v>
      </c>
      <c r="BD76" s="227" t="str">
        <f>IFERROR(IF(BD$6=EOMONTH('Rent Roll'!$M26,0),-'Rent Roll'!$T26*'Rent Roll'!$D12,"-"),"-")</f>
        <v>-</v>
      </c>
      <c r="BE76" s="227" t="str">
        <f>IFERROR(IF(BE$6=EOMONTH('Rent Roll'!$M26,0),-'Rent Roll'!$T26*'Rent Roll'!$D12,"-"),"-")</f>
        <v>-</v>
      </c>
      <c r="BF76" s="227" t="str">
        <f>IFERROR(IF(BF$6=EOMONTH('Rent Roll'!$M26,0),-'Rent Roll'!$T26*'Rent Roll'!$D12,"-"),"-")</f>
        <v>-</v>
      </c>
      <c r="BG76" s="227" t="str">
        <f>IFERROR(IF(BG$6=EOMONTH('Rent Roll'!$M26,0),-'Rent Roll'!$T26*'Rent Roll'!$D12,"-"),"-")</f>
        <v>-</v>
      </c>
      <c r="BH76" s="227" t="str">
        <f>IFERROR(IF(BH$6=EOMONTH('Rent Roll'!$M26,0),-'Rent Roll'!$T26*'Rent Roll'!$D12,"-"),"-")</f>
        <v>-</v>
      </c>
      <c r="BI76" s="227" t="str">
        <f>IFERROR(IF(BI$6=EOMONTH('Rent Roll'!$M26,0),-'Rent Roll'!$T26*'Rent Roll'!$D12,"-"),"-")</f>
        <v>-</v>
      </c>
      <c r="BJ76" s="227" t="str">
        <f>IFERROR(IF(BJ$6=EOMONTH('Rent Roll'!$M26,0),-'Rent Roll'!$T26*'Rent Roll'!$D12,"-"),"-")</f>
        <v>-</v>
      </c>
      <c r="BK76" s="227" t="str">
        <f>IFERROR(IF(BK$6=EOMONTH('Rent Roll'!$M26,0),-'Rent Roll'!$T26*'Rent Roll'!$D12,"-"),"-")</f>
        <v>-</v>
      </c>
      <c r="BL76" s="227" t="str">
        <f>IFERROR(IF(BL$6=EOMONTH('Rent Roll'!$M26,0),-'Rent Roll'!$T26*'Rent Roll'!$D12,"-"),"-")</f>
        <v>-</v>
      </c>
      <c r="BM76" s="227" t="str">
        <f>IFERROR(IF(BM$6=EOMONTH('Rent Roll'!$M26,0),-'Rent Roll'!$T26*'Rent Roll'!$D12,"-"),"-")</f>
        <v>-</v>
      </c>
      <c r="BN76" s="227" t="str">
        <f>IFERROR(IF(BN$6=EOMONTH('Rent Roll'!$M26,0),-'Rent Roll'!$T26*'Rent Roll'!$D12,"-"),"-")</f>
        <v>-</v>
      </c>
      <c r="BO76" s="227" t="str">
        <f>IFERROR(IF(BO$6=EOMONTH('Rent Roll'!$M26,0),-'Rent Roll'!$T26*'Rent Roll'!$D12,"-"),"-")</f>
        <v>-</v>
      </c>
      <c r="BP76" s="227" t="str">
        <f>IFERROR(IF(BP$6=EOMONTH('Rent Roll'!$M26,0),-'Rent Roll'!$T26*'Rent Roll'!$D12,"-"),"-")</f>
        <v>-</v>
      </c>
      <c r="BQ76" s="227" t="str">
        <f>IFERROR(IF(BQ$6=EOMONTH('Rent Roll'!$M26,0),-'Rent Roll'!$T26*'Rent Roll'!$D12,"-"),"-")</f>
        <v>-</v>
      </c>
      <c r="BR76" s="227" t="str">
        <f>IFERROR(IF(BR$6=EOMONTH('Rent Roll'!$M26,0),-'Rent Roll'!$T26*'Rent Roll'!$D12,"-"),"-")</f>
        <v>-</v>
      </c>
      <c r="BS76" s="227" t="str">
        <f>IFERROR(IF(BS$6=EOMONTH('Rent Roll'!$M26,0),-'Rent Roll'!$T26*'Rent Roll'!$D12,"-"),"-")</f>
        <v>-</v>
      </c>
      <c r="BT76" s="227" t="str">
        <f>IFERROR(IF(BT$6=EOMONTH('Rent Roll'!$M26,0),-'Rent Roll'!$T26*'Rent Roll'!$D12,"-"),"-")</f>
        <v>-</v>
      </c>
      <c r="BU76" s="227" t="str">
        <f>IFERROR(IF(BU$6=EOMONTH('Rent Roll'!$M26,0),-'Rent Roll'!$T26*'Rent Roll'!$D12,"-"),"-")</f>
        <v>-</v>
      </c>
      <c r="BV76" s="227" t="str">
        <f>IFERROR(IF(BV$6=EOMONTH('Rent Roll'!$M26,0),-'Rent Roll'!$T26*'Rent Roll'!$D12,"-"),"-")</f>
        <v>-</v>
      </c>
      <c r="BW76" s="227" t="str">
        <f>IFERROR(IF(BW$6=EOMONTH('Rent Roll'!$M26,0),-'Rent Roll'!$T26*'Rent Roll'!$D12,"-"),"-")</f>
        <v>-</v>
      </c>
      <c r="BX76" s="227" t="str">
        <f>IFERROR(IF(BX$6=EOMONTH('Rent Roll'!$M26,0),-'Rent Roll'!$T26*'Rent Roll'!$D12,"-"),"-")</f>
        <v>-</v>
      </c>
      <c r="BY76" s="227" t="str">
        <f>IFERROR(IF(BY$6=EOMONTH('Rent Roll'!$M26,0),-'Rent Roll'!$T26*'Rent Roll'!$D12,"-"),"-")</f>
        <v>-</v>
      </c>
      <c r="BZ76" s="227" t="str">
        <f>IFERROR(IF(BZ$6=EOMONTH('Rent Roll'!$M26,0),-'Rent Roll'!$T26*'Rent Roll'!$D12,"-"),"-")</f>
        <v>-</v>
      </c>
      <c r="CA76" s="227" t="str">
        <f>IFERROR(IF(CA$6=EOMONTH('Rent Roll'!$M26,0),-'Rent Roll'!$T26*'Rent Roll'!$D12,"-"),"-")</f>
        <v>-</v>
      </c>
      <c r="CB76" s="227" t="str">
        <f>IFERROR(IF(CB$6=EOMONTH('Rent Roll'!$M26,0),-'Rent Roll'!$T26*'Rent Roll'!$D12,"-"),"-")</f>
        <v>-</v>
      </c>
      <c r="CC76" s="227" t="str">
        <f>IFERROR(IF(CC$6=EOMONTH('Rent Roll'!$M26,0),-'Rent Roll'!$T26*'Rent Roll'!$D12,"-"),"-")</f>
        <v>-</v>
      </c>
      <c r="CD76" s="227" t="str">
        <f>IFERROR(IF(CD$6=EOMONTH('Rent Roll'!$M26,0),-'Rent Roll'!$T26*'Rent Roll'!$D12,"-"),"-")</f>
        <v>-</v>
      </c>
      <c r="CE76" s="227" t="str">
        <f>IFERROR(IF(CE$6=EOMONTH('Rent Roll'!$M26,0),-'Rent Roll'!$T26*'Rent Roll'!$D12,"-"),"-")</f>
        <v>-</v>
      </c>
      <c r="CF76" s="227" t="str">
        <f>IFERROR(IF(CF$6=EOMONTH('Rent Roll'!$M26,0),-'Rent Roll'!$T26*'Rent Roll'!$D12,"-"),"-")</f>
        <v>-</v>
      </c>
      <c r="CG76" s="227" t="str">
        <f>IFERROR(IF(CG$6=EOMONTH('Rent Roll'!$M26,0),-'Rent Roll'!$T26*'Rent Roll'!$D12,"-"),"-")</f>
        <v>-</v>
      </c>
      <c r="CH76" s="227" t="str">
        <f>IFERROR(IF(CH$6=EOMONTH('Rent Roll'!$M26,0),-'Rent Roll'!$T26*'Rent Roll'!$D12,"-"),"-")</f>
        <v>-</v>
      </c>
      <c r="CI76" s="227" t="str">
        <f>IFERROR(IF(CI$6=EOMONTH('Rent Roll'!$M26,0),-'Rent Roll'!$T26*'Rent Roll'!$D12,"-"),"-")</f>
        <v>-</v>
      </c>
      <c r="CJ76" s="227" t="str">
        <f>IFERROR(IF(CJ$6=EOMONTH('Rent Roll'!$M26,0),-'Rent Roll'!$T26*'Rent Roll'!$D12,"-"),"-")</f>
        <v>-</v>
      </c>
      <c r="CK76" s="227" t="str">
        <f>IFERROR(IF(CK$6=EOMONTH('Rent Roll'!$M26,0),-'Rent Roll'!$T26*'Rent Roll'!$D12,"-"),"-")</f>
        <v>-</v>
      </c>
      <c r="CL76" s="227" t="str">
        <f>IFERROR(IF(CL$6=EOMONTH('Rent Roll'!$M26,0),-'Rent Roll'!$T26*'Rent Roll'!$D12,"-"),"-")</f>
        <v>-</v>
      </c>
      <c r="CM76" s="227" t="str">
        <f>IFERROR(IF(CM$6=EOMONTH('Rent Roll'!$M26,0),-'Rent Roll'!$T26*'Rent Roll'!$D12,"-"),"-")</f>
        <v>-</v>
      </c>
      <c r="CN76" s="227" t="str">
        <f>IFERROR(IF(CN$6=EOMONTH('Rent Roll'!$M26,0),-'Rent Roll'!$T26*'Rent Roll'!$D12,"-"),"-")</f>
        <v>-</v>
      </c>
      <c r="CO76" s="227" t="str">
        <f>IFERROR(IF(CO$6=EOMONTH('Rent Roll'!$M26,0),-'Rent Roll'!$T26*'Rent Roll'!$D12,"-"),"-")</f>
        <v>-</v>
      </c>
      <c r="CP76" s="227" t="str">
        <f>IFERROR(IF(CP$6=EOMONTH('Rent Roll'!$M26,0),-'Rent Roll'!$T26*'Rent Roll'!$D12,"-"),"-")</f>
        <v>-</v>
      </c>
      <c r="CQ76" s="227" t="str">
        <f>IFERROR(IF(CQ$6=EOMONTH('Rent Roll'!$M26,0),-'Rent Roll'!$T26*'Rent Roll'!$D12,"-"),"-")</f>
        <v>-</v>
      </c>
      <c r="CR76" s="227" t="str">
        <f>IFERROR(IF(CR$6=EOMONTH('Rent Roll'!$M26,0),-'Rent Roll'!$T26*'Rent Roll'!$D12,"-"),"-")</f>
        <v>-</v>
      </c>
      <c r="CS76" s="227" t="str">
        <f>IFERROR(IF(CS$6=EOMONTH('Rent Roll'!$M26,0),-'Rent Roll'!$T26*'Rent Roll'!$D12,"-"),"-")</f>
        <v>-</v>
      </c>
      <c r="CT76" s="227" t="str">
        <f>IFERROR(IF(CT$6=EOMONTH('Rent Roll'!$M26,0),-'Rent Roll'!$T26*'Rent Roll'!$D12,"-"),"-")</f>
        <v>-</v>
      </c>
      <c r="CU76" s="227" t="str">
        <f>IFERROR(IF(CU$6=EOMONTH('Rent Roll'!$M26,0),-'Rent Roll'!$T26*'Rent Roll'!$D12,"-"),"-")</f>
        <v>-</v>
      </c>
      <c r="CV76" s="227" t="str">
        <f>IFERROR(IF(CV$6=EOMONTH('Rent Roll'!$M26,0),-'Rent Roll'!$T26*'Rent Roll'!$D12,"-"),"-")</f>
        <v>-</v>
      </c>
      <c r="CW76" s="227" t="str">
        <f>IFERROR(IF(CW$6=EOMONTH('Rent Roll'!$M26,0),-'Rent Roll'!$T26*'Rent Roll'!$D12,"-"),"-")</f>
        <v>-</v>
      </c>
      <c r="CX76" s="227" t="str">
        <f>IFERROR(IF(CX$6=EOMONTH('Rent Roll'!$M26,0),-'Rent Roll'!$T26*'Rent Roll'!$D12,"-"),"-")</f>
        <v>-</v>
      </c>
      <c r="CY76" s="227" t="str">
        <f>IFERROR(IF(CY$6=EOMONTH('Rent Roll'!$M26,0),-'Rent Roll'!$T26*'Rent Roll'!$D12,"-"),"-")</f>
        <v>-</v>
      </c>
      <c r="CZ76" s="227" t="str">
        <f>IFERROR(IF(CZ$6=EOMONTH('Rent Roll'!$M26,0),-'Rent Roll'!$T26*'Rent Roll'!$D12,"-"),"-")</f>
        <v>-</v>
      </c>
      <c r="DA76" s="227" t="str">
        <f>IFERROR(IF(DA$6=EOMONTH('Rent Roll'!$M26,0),-'Rent Roll'!$T26*'Rent Roll'!$D12,"-"),"-")</f>
        <v>-</v>
      </c>
      <c r="DB76" s="227" t="str">
        <f>IFERROR(IF(DB$6=EOMONTH('Rent Roll'!$M26,0),-'Rent Roll'!$T26*'Rent Roll'!$D12,"-"),"-")</f>
        <v>-</v>
      </c>
      <c r="DC76" s="227" t="str">
        <f>IFERROR(IF(DC$6=EOMONTH('Rent Roll'!$M26,0),-'Rent Roll'!$T26*'Rent Roll'!$D12,"-"),"-")</f>
        <v>-</v>
      </c>
      <c r="DD76" s="227" t="str">
        <f>IFERROR(IF(DD$6=EOMONTH('Rent Roll'!$M26,0),-'Rent Roll'!$T26*'Rent Roll'!$D12,"-"),"-")</f>
        <v>-</v>
      </c>
      <c r="DE76" s="227" t="str">
        <f>IFERROR(IF(DE$6=EOMONTH('Rent Roll'!$M26,0),-'Rent Roll'!$T26*'Rent Roll'!$D12,"-"),"-")</f>
        <v>-</v>
      </c>
      <c r="DF76" s="227" t="str">
        <f>IFERROR(IF(DF$6=EOMONTH('Rent Roll'!$M26,0),-'Rent Roll'!$T26*'Rent Roll'!$D12,"-"),"-")</f>
        <v>-</v>
      </c>
      <c r="DG76" s="227" t="str">
        <f>IFERROR(IF(DG$6=EOMONTH('Rent Roll'!$M26,0),-'Rent Roll'!$T26*'Rent Roll'!$D12,"-"),"-")</f>
        <v>-</v>
      </c>
      <c r="DH76" s="227" t="str">
        <f>IFERROR(IF(DH$6=EOMONTH('Rent Roll'!$M26,0),-'Rent Roll'!$T26*'Rent Roll'!$D12,"-"),"-")</f>
        <v>-</v>
      </c>
      <c r="DI76" s="227" t="str">
        <f>IFERROR(IF(DI$6=EOMONTH('Rent Roll'!$M26,0),-'Rent Roll'!$T26*'Rent Roll'!$D12,"-"),"-")</f>
        <v>-</v>
      </c>
      <c r="DJ76" s="227" t="str">
        <f>IFERROR(IF(DJ$6=EOMONTH('Rent Roll'!$M26,0),-'Rent Roll'!$T26*'Rent Roll'!$D12,"-"),"-")</f>
        <v>-</v>
      </c>
      <c r="DK76" s="227" t="str">
        <f>IFERROR(IF(DK$6=EOMONTH('Rent Roll'!$M26,0),-'Rent Roll'!$T26*'Rent Roll'!$D12,"-"),"-")</f>
        <v>-</v>
      </c>
      <c r="DL76" s="227" t="str">
        <f>IFERROR(IF(DL$6=EOMONTH('Rent Roll'!$M26,0),-'Rent Roll'!$T26*'Rent Roll'!$D12,"-"),"-")</f>
        <v>-</v>
      </c>
      <c r="DM76" s="227" t="str">
        <f>IFERROR(IF(DM$6=EOMONTH('Rent Roll'!$M26,0),-'Rent Roll'!$T26*'Rent Roll'!$D12,"-"),"-")</f>
        <v>-</v>
      </c>
      <c r="DN76" s="227" t="str">
        <f>IFERROR(IF(DN$6=EOMONTH('Rent Roll'!$M26,0),-'Rent Roll'!$T26*'Rent Roll'!$D12,"-"),"-")</f>
        <v>-</v>
      </c>
      <c r="DO76" s="227" t="str">
        <f>IFERROR(IF(DO$6=EOMONTH('Rent Roll'!$M26,0),-'Rent Roll'!$T26*'Rent Roll'!$D12,"-"),"-")</f>
        <v>-</v>
      </c>
      <c r="DP76" s="227" t="str">
        <f>IFERROR(IF(DP$6=EOMONTH('Rent Roll'!$M26,0),-'Rent Roll'!$T26*'Rent Roll'!$D12,"-"),"-")</f>
        <v>-</v>
      </c>
      <c r="DQ76" s="227" t="str">
        <f>IFERROR(IF(DQ$6=EOMONTH('Rent Roll'!$M26,0),-'Rent Roll'!$T26*'Rent Roll'!$D12,"-"),"-")</f>
        <v>-</v>
      </c>
      <c r="DR76" s="227" t="str">
        <f>IFERROR(IF(DR$6=EOMONTH('Rent Roll'!$M26,0),-'Rent Roll'!$T26*'Rent Roll'!$D12,"-"),"-")</f>
        <v>-</v>
      </c>
      <c r="DS76" s="227" t="str">
        <f>IFERROR(IF(DS$6=EOMONTH('Rent Roll'!$M26,0),-'Rent Roll'!$T26*'Rent Roll'!$D12,"-"),"-")</f>
        <v>-</v>
      </c>
      <c r="DT76" s="227" t="str">
        <f>IFERROR(IF(DT$6=EOMONTH('Rent Roll'!$M26,0),-'Rent Roll'!$T26*'Rent Roll'!$D12,"-"),"-")</f>
        <v>-</v>
      </c>
      <c r="DU76" s="227" t="str">
        <f>IFERROR(IF(DU$6=EOMONTH('Rent Roll'!$M26,0),-'Rent Roll'!$T26*'Rent Roll'!$D12,"-"),"-")</f>
        <v>-</v>
      </c>
      <c r="DV76" s="227" t="str">
        <f>IFERROR(IF(DV$6=EOMONTH('Rent Roll'!$M26,0),-'Rent Roll'!$T26*'Rent Roll'!$D12,"-"),"-")</f>
        <v>-</v>
      </c>
      <c r="DW76" s="227" t="str">
        <f>IFERROR(IF(DW$6=EOMONTH('Rent Roll'!$M26,0),-'Rent Roll'!$T26*'Rent Roll'!$D12,"-"),"-")</f>
        <v>-</v>
      </c>
      <c r="DX76" s="227" t="str">
        <f>IFERROR(IF(DX$6=EOMONTH('Rent Roll'!$M26,0),-'Rent Roll'!$T26*'Rent Roll'!$D12,"-"),"-")</f>
        <v>-</v>
      </c>
      <c r="DY76" s="227" t="str">
        <f>IFERROR(IF(DY$6=EOMONTH('Rent Roll'!$M26,0),-'Rent Roll'!$T26*'Rent Roll'!$D12,"-"),"-")</f>
        <v>-</v>
      </c>
      <c r="DZ76" s="227" t="str">
        <f>IFERROR(IF(DZ$6=EOMONTH('Rent Roll'!$M26,0),-'Rent Roll'!$T26*'Rent Roll'!$D12,"-"),"-")</f>
        <v>-</v>
      </c>
      <c r="EA76" s="227" t="str">
        <f>IFERROR(IF(EA$6=EOMONTH('Rent Roll'!$M26,0),-'Rent Roll'!$T26*'Rent Roll'!$D12,"-"),"-")</f>
        <v>-</v>
      </c>
      <c r="EB76" s="227" t="str">
        <f>IFERROR(IF(EB$6=EOMONTH('Rent Roll'!$M26,0),-'Rent Roll'!$T26*'Rent Roll'!$D12,"-"),"-")</f>
        <v>-</v>
      </c>
      <c r="EC76" s="227" t="str">
        <f>IFERROR(IF(EC$6=EOMONTH('Rent Roll'!$M26,0),-'Rent Roll'!$T26*'Rent Roll'!$D12,"-"),"-")</f>
        <v>-</v>
      </c>
      <c r="ED76" s="227" t="str">
        <f>IFERROR(IF(ED$6=EOMONTH('Rent Roll'!$M26,0),-'Rent Roll'!$T26*'Rent Roll'!$D12,"-"),"-")</f>
        <v>-</v>
      </c>
      <c r="EE76" s="227" t="str">
        <f>IFERROR(IF(EE$6=EOMONTH('Rent Roll'!$M26,0),-'Rent Roll'!$T26*'Rent Roll'!$D12,"-"),"-")</f>
        <v>-</v>
      </c>
      <c r="EF76" s="227" t="str">
        <f>IFERROR(IF(EF$6=EOMONTH('Rent Roll'!$M26,0),-'Rent Roll'!$T26*'Rent Roll'!$D12,"-"),"-")</f>
        <v>-</v>
      </c>
      <c r="EG76" s="224" t="str">
        <f>IFERROR(IF(EG$6=EOMONTH('Rent Roll'!$M26,0),-'Rent Roll'!$T26*'Rent Roll'!$D12,"-"),"-")</f>
        <v>-</v>
      </c>
      <c r="EH76" s="277" t="s">
        <v>106</v>
      </c>
    </row>
    <row r="77" spans="2:138" ht="15" x14ac:dyDescent="0.25">
      <c r="B77" s="735"/>
      <c r="C77" s="736"/>
      <c r="D77" s="737" t="str">
        <f>CONCATENATE('Rent Roll'!B13&amp;" - "&amp;'Rent Roll'!C13)</f>
        <v xml:space="preserve"> - </v>
      </c>
      <c r="E77" s="21">
        <f t="shared" si="50"/>
        <v>0</v>
      </c>
      <c r="F77" s="227" t="str">
        <f>IFERROR(IF(F$6=EOMONTH('Rent Roll'!$M27,0),-'Rent Roll'!$T27*'Rent Roll'!$D13,"-"),"-")</f>
        <v>-</v>
      </c>
      <c r="G77" s="227" t="str">
        <f>IFERROR(IF(G$6=EOMONTH('Rent Roll'!$M27,0),-'Rent Roll'!$T27*'Rent Roll'!$D13,"-"),"-")</f>
        <v>-</v>
      </c>
      <c r="H77" s="227" t="str">
        <f>IFERROR(IF(H$6=EOMONTH('Rent Roll'!$M27,0),-'Rent Roll'!$T27*'Rent Roll'!$D13,"-"),"-")</f>
        <v>-</v>
      </c>
      <c r="I77" s="227" t="str">
        <f>IFERROR(IF(I$6=EOMONTH('Rent Roll'!$M27,0),-'Rent Roll'!$T27*'Rent Roll'!$D13,"-"),"-")</f>
        <v>-</v>
      </c>
      <c r="J77" s="227" t="str">
        <f>IFERROR(IF(J$6=EOMONTH('Rent Roll'!$M27,0),-'Rent Roll'!$T27*'Rent Roll'!$D13,"-"),"-")</f>
        <v>-</v>
      </c>
      <c r="K77" s="227" t="str">
        <f>IFERROR(IF(K$6=EOMONTH('Rent Roll'!$M27,0),-'Rent Roll'!$T27*'Rent Roll'!$D13,"-"),"-")</f>
        <v>-</v>
      </c>
      <c r="L77" s="227" t="str">
        <f>IFERROR(IF(L$6=EOMONTH('Rent Roll'!$M27,0),-'Rent Roll'!$T27*'Rent Roll'!$D13,"-"),"-")</f>
        <v>-</v>
      </c>
      <c r="M77" s="227" t="str">
        <f>IFERROR(IF(M$6=EOMONTH('Rent Roll'!$M27,0),-'Rent Roll'!$T27*'Rent Roll'!$D13,"-"),"-")</f>
        <v>-</v>
      </c>
      <c r="N77" s="227" t="str">
        <f>IFERROR(IF(N$6=EOMONTH('Rent Roll'!$M27,0),-'Rent Roll'!$T27*'Rent Roll'!$D13,"-"),"-")</f>
        <v>-</v>
      </c>
      <c r="O77" s="227" t="str">
        <f>IFERROR(IF(O$6=EOMONTH('Rent Roll'!$M27,0),-'Rent Roll'!$T27*'Rent Roll'!$D13,"-"),"-")</f>
        <v>-</v>
      </c>
      <c r="P77" s="227" t="str">
        <f>IFERROR(IF(P$6=EOMONTH('Rent Roll'!$M27,0),-'Rent Roll'!$T27*'Rent Roll'!$D13,"-"),"-")</f>
        <v>-</v>
      </c>
      <c r="Q77" s="227" t="str">
        <f>IFERROR(IF(Q$6=EOMONTH('Rent Roll'!$M27,0),-'Rent Roll'!$T27*'Rent Roll'!$D13,"-"),"-")</f>
        <v>-</v>
      </c>
      <c r="R77" s="227" t="str">
        <f>IFERROR(IF(R$6=EOMONTH('Rent Roll'!$M27,0),-'Rent Roll'!$T27*'Rent Roll'!$D13,"-"),"-")</f>
        <v>-</v>
      </c>
      <c r="S77" s="227" t="str">
        <f>IFERROR(IF(S$6=EOMONTH('Rent Roll'!$M27,0),-'Rent Roll'!$T27*'Rent Roll'!$D13,"-"),"-")</f>
        <v>-</v>
      </c>
      <c r="T77" s="227" t="str">
        <f>IFERROR(IF(T$6=EOMONTH('Rent Roll'!$M27,0),-'Rent Roll'!$T27*'Rent Roll'!$D13,"-"),"-")</f>
        <v>-</v>
      </c>
      <c r="U77" s="227" t="str">
        <f>IFERROR(IF(U$6=EOMONTH('Rent Roll'!$M27,0),-'Rent Roll'!$T27*'Rent Roll'!$D13,"-"),"-")</f>
        <v>-</v>
      </c>
      <c r="V77" s="227" t="str">
        <f>IFERROR(IF(V$6=EOMONTH('Rent Roll'!$M27,0),-'Rent Roll'!$T27*'Rent Roll'!$D13,"-"),"-")</f>
        <v>-</v>
      </c>
      <c r="W77" s="227" t="str">
        <f>IFERROR(IF(W$6=EOMONTH('Rent Roll'!$M27,0),-'Rent Roll'!$T27*'Rent Roll'!$D13,"-"),"-")</f>
        <v>-</v>
      </c>
      <c r="X77" s="227" t="str">
        <f>IFERROR(IF(X$6=EOMONTH('Rent Roll'!$M27,0),-'Rent Roll'!$T27*'Rent Roll'!$D13,"-"),"-")</f>
        <v>-</v>
      </c>
      <c r="Y77" s="227" t="str">
        <f>IFERROR(IF(Y$6=EOMONTH('Rent Roll'!$M27,0),-'Rent Roll'!$T27*'Rent Roll'!$D13,"-"),"-")</f>
        <v>-</v>
      </c>
      <c r="Z77" s="227" t="str">
        <f>IFERROR(IF(Z$6=EOMONTH('Rent Roll'!$M27,0),-'Rent Roll'!$T27*'Rent Roll'!$D13,"-"),"-")</f>
        <v>-</v>
      </c>
      <c r="AA77" s="227" t="str">
        <f>IFERROR(IF(AA$6=EOMONTH('Rent Roll'!$M27,0),-'Rent Roll'!$T27*'Rent Roll'!$D13,"-"),"-")</f>
        <v>-</v>
      </c>
      <c r="AB77" s="227" t="str">
        <f>IFERROR(IF(AB$6=EOMONTH('Rent Roll'!$M27,0),-'Rent Roll'!$T27*'Rent Roll'!$D13,"-"),"-")</f>
        <v>-</v>
      </c>
      <c r="AC77" s="227" t="str">
        <f>IFERROR(IF(AC$6=EOMONTH('Rent Roll'!$M27,0),-'Rent Roll'!$T27*'Rent Roll'!$D13,"-"),"-")</f>
        <v>-</v>
      </c>
      <c r="AD77" s="227" t="str">
        <f>IFERROR(IF(AD$6=EOMONTH('Rent Roll'!$M27,0),-'Rent Roll'!$T27*'Rent Roll'!$D13,"-"),"-")</f>
        <v>-</v>
      </c>
      <c r="AE77" s="227" t="str">
        <f>IFERROR(IF(AE$6=EOMONTH('Rent Roll'!$M27,0),-'Rent Roll'!$T27*'Rent Roll'!$D13,"-"),"-")</f>
        <v>-</v>
      </c>
      <c r="AF77" s="227" t="str">
        <f>IFERROR(IF(AF$6=EOMONTH('Rent Roll'!$M27,0),-'Rent Roll'!$T27*'Rent Roll'!$D13,"-"),"-")</f>
        <v>-</v>
      </c>
      <c r="AG77" s="227" t="str">
        <f>IFERROR(IF(AG$6=EOMONTH('Rent Roll'!$M27,0),-'Rent Roll'!$T27*'Rent Roll'!$D13,"-"),"-")</f>
        <v>-</v>
      </c>
      <c r="AH77" s="227" t="str">
        <f>IFERROR(IF(AH$6=EOMONTH('Rent Roll'!$M27,0),-'Rent Roll'!$T27*'Rent Roll'!$D13,"-"),"-")</f>
        <v>-</v>
      </c>
      <c r="AI77" s="227" t="str">
        <f>IFERROR(IF(AI$6=EOMONTH('Rent Roll'!$M27,0),-'Rent Roll'!$T27*'Rent Roll'!$D13,"-"),"-")</f>
        <v>-</v>
      </c>
      <c r="AJ77" s="227" t="str">
        <f>IFERROR(IF(AJ$6=EOMONTH('Rent Roll'!$M27,0),-'Rent Roll'!$T27*'Rent Roll'!$D13,"-"),"-")</f>
        <v>-</v>
      </c>
      <c r="AK77" s="227" t="str">
        <f>IFERROR(IF(AK$6=EOMONTH('Rent Roll'!$M27,0),-'Rent Roll'!$T27*'Rent Roll'!$D13,"-"),"-")</f>
        <v>-</v>
      </c>
      <c r="AL77" s="227" t="str">
        <f>IFERROR(IF(AL$6=EOMONTH('Rent Roll'!$M27,0),-'Rent Roll'!$T27*'Rent Roll'!$D13,"-"),"-")</f>
        <v>-</v>
      </c>
      <c r="AM77" s="227" t="str">
        <f>IFERROR(IF(AM$6=EOMONTH('Rent Roll'!$M27,0),-'Rent Roll'!$T27*'Rent Roll'!$D13,"-"),"-")</f>
        <v>-</v>
      </c>
      <c r="AN77" s="227" t="str">
        <f>IFERROR(IF(AN$6=EOMONTH('Rent Roll'!$M27,0),-'Rent Roll'!$T27*'Rent Roll'!$D13,"-"),"-")</f>
        <v>-</v>
      </c>
      <c r="AO77" s="227" t="str">
        <f>IFERROR(IF(AO$6=EOMONTH('Rent Roll'!$M27,0),-'Rent Roll'!$T27*'Rent Roll'!$D13,"-"),"-")</f>
        <v>-</v>
      </c>
      <c r="AP77" s="227" t="str">
        <f>IFERROR(IF(AP$6=EOMONTH('Rent Roll'!$M27,0),-'Rent Roll'!$T27*'Rent Roll'!$D13,"-"),"-")</f>
        <v>-</v>
      </c>
      <c r="AQ77" s="227" t="str">
        <f>IFERROR(IF(AQ$6=EOMONTH('Rent Roll'!$M27,0),-'Rent Roll'!$T27*'Rent Roll'!$D13,"-"),"-")</f>
        <v>-</v>
      </c>
      <c r="AR77" s="227" t="str">
        <f>IFERROR(IF(AR$6=EOMONTH('Rent Roll'!$M27,0),-'Rent Roll'!$T27*'Rent Roll'!$D13,"-"),"-")</f>
        <v>-</v>
      </c>
      <c r="AS77" s="227" t="str">
        <f>IFERROR(IF(AS$6=EOMONTH('Rent Roll'!$M27,0),-'Rent Roll'!$T27*'Rent Roll'!$D13,"-"),"-")</f>
        <v>-</v>
      </c>
      <c r="AT77" s="227" t="str">
        <f>IFERROR(IF(AT$6=EOMONTH('Rent Roll'!$M27,0),-'Rent Roll'!$T27*'Rent Roll'!$D13,"-"),"-")</f>
        <v>-</v>
      </c>
      <c r="AU77" s="227" t="str">
        <f>IFERROR(IF(AU$6=EOMONTH('Rent Roll'!$M27,0),-'Rent Roll'!$T27*'Rent Roll'!$D13,"-"),"-")</f>
        <v>-</v>
      </c>
      <c r="AV77" s="227" t="str">
        <f>IFERROR(IF(AV$6=EOMONTH('Rent Roll'!$M27,0),-'Rent Roll'!$T27*'Rent Roll'!$D13,"-"),"-")</f>
        <v>-</v>
      </c>
      <c r="AW77" s="227" t="str">
        <f>IFERROR(IF(AW$6=EOMONTH('Rent Roll'!$M27,0),-'Rent Roll'!$T27*'Rent Roll'!$D13,"-"),"-")</f>
        <v>-</v>
      </c>
      <c r="AX77" s="227" t="str">
        <f>IFERROR(IF(AX$6=EOMONTH('Rent Roll'!$M27,0),-'Rent Roll'!$T27*'Rent Roll'!$D13,"-"),"-")</f>
        <v>-</v>
      </c>
      <c r="AY77" s="227" t="str">
        <f>IFERROR(IF(AY$6=EOMONTH('Rent Roll'!$M27,0),-'Rent Roll'!$T27*'Rent Roll'!$D13,"-"),"-")</f>
        <v>-</v>
      </c>
      <c r="AZ77" s="227" t="str">
        <f>IFERROR(IF(AZ$6=EOMONTH('Rent Roll'!$M27,0),-'Rent Roll'!$T27*'Rent Roll'!$D13,"-"),"-")</f>
        <v>-</v>
      </c>
      <c r="BA77" s="227" t="str">
        <f>IFERROR(IF(BA$6=EOMONTH('Rent Roll'!$M27,0),-'Rent Roll'!$T27*'Rent Roll'!$D13,"-"),"-")</f>
        <v>-</v>
      </c>
      <c r="BB77" s="227" t="str">
        <f>IFERROR(IF(BB$6=EOMONTH('Rent Roll'!$M27,0),-'Rent Roll'!$T27*'Rent Roll'!$D13,"-"),"-")</f>
        <v>-</v>
      </c>
      <c r="BC77" s="227" t="str">
        <f>IFERROR(IF(BC$6=EOMONTH('Rent Roll'!$M27,0),-'Rent Roll'!$T27*'Rent Roll'!$D13,"-"),"-")</f>
        <v>-</v>
      </c>
      <c r="BD77" s="227" t="str">
        <f>IFERROR(IF(BD$6=EOMONTH('Rent Roll'!$M27,0),-'Rent Roll'!$T27*'Rent Roll'!$D13,"-"),"-")</f>
        <v>-</v>
      </c>
      <c r="BE77" s="227" t="str">
        <f>IFERROR(IF(BE$6=EOMONTH('Rent Roll'!$M27,0),-'Rent Roll'!$T27*'Rent Roll'!$D13,"-"),"-")</f>
        <v>-</v>
      </c>
      <c r="BF77" s="227" t="str">
        <f>IFERROR(IF(BF$6=EOMONTH('Rent Roll'!$M27,0),-'Rent Roll'!$T27*'Rent Roll'!$D13,"-"),"-")</f>
        <v>-</v>
      </c>
      <c r="BG77" s="227" t="str">
        <f>IFERROR(IF(BG$6=EOMONTH('Rent Roll'!$M27,0),-'Rent Roll'!$T27*'Rent Roll'!$D13,"-"),"-")</f>
        <v>-</v>
      </c>
      <c r="BH77" s="227" t="str">
        <f>IFERROR(IF(BH$6=EOMONTH('Rent Roll'!$M27,0),-'Rent Roll'!$T27*'Rent Roll'!$D13,"-"),"-")</f>
        <v>-</v>
      </c>
      <c r="BI77" s="227" t="str">
        <f>IFERROR(IF(BI$6=EOMONTH('Rent Roll'!$M27,0),-'Rent Roll'!$T27*'Rent Roll'!$D13,"-"),"-")</f>
        <v>-</v>
      </c>
      <c r="BJ77" s="227" t="str">
        <f>IFERROR(IF(BJ$6=EOMONTH('Rent Roll'!$M27,0),-'Rent Roll'!$T27*'Rent Roll'!$D13,"-"),"-")</f>
        <v>-</v>
      </c>
      <c r="BK77" s="227" t="str">
        <f>IFERROR(IF(BK$6=EOMONTH('Rent Roll'!$M27,0),-'Rent Roll'!$T27*'Rent Roll'!$D13,"-"),"-")</f>
        <v>-</v>
      </c>
      <c r="BL77" s="227" t="str">
        <f>IFERROR(IF(BL$6=EOMONTH('Rent Roll'!$M27,0),-'Rent Roll'!$T27*'Rent Roll'!$D13,"-"),"-")</f>
        <v>-</v>
      </c>
      <c r="BM77" s="227" t="str">
        <f>IFERROR(IF(BM$6=EOMONTH('Rent Roll'!$M27,0),-'Rent Roll'!$T27*'Rent Roll'!$D13,"-"),"-")</f>
        <v>-</v>
      </c>
      <c r="BN77" s="227" t="str">
        <f>IFERROR(IF(BN$6=EOMONTH('Rent Roll'!$M27,0),-'Rent Roll'!$T27*'Rent Roll'!$D13,"-"),"-")</f>
        <v>-</v>
      </c>
      <c r="BO77" s="227" t="str">
        <f>IFERROR(IF(BO$6=EOMONTH('Rent Roll'!$M27,0),-'Rent Roll'!$T27*'Rent Roll'!$D13,"-"),"-")</f>
        <v>-</v>
      </c>
      <c r="BP77" s="227" t="str">
        <f>IFERROR(IF(BP$6=EOMONTH('Rent Roll'!$M27,0),-'Rent Roll'!$T27*'Rent Roll'!$D13,"-"),"-")</f>
        <v>-</v>
      </c>
      <c r="BQ77" s="227" t="str">
        <f>IFERROR(IF(BQ$6=EOMONTH('Rent Roll'!$M27,0),-'Rent Roll'!$T27*'Rent Roll'!$D13,"-"),"-")</f>
        <v>-</v>
      </c>
      <c r="BR77" s="227" t="str">
        <f>IFERROR(IF(BR$6=EOMONTH('Rent Roll'!$M27,0),-'Rent Roll'!$T27*'Rent Roll'!$D13,"-"),"-")</f>
        <v>-</v>
      </c>
      <c r="BS77" s="227" t="str">
        <f>IFERROR(IF(BS$6=EOMONTH('Rent Roll'!$M27,0),-'Rent Roll'!$T27*'Rent Roll'!$D13,"-"),"-")</f>
        <v>-</v>
      </c>
      <c r="BT77" s="227" t="str">
        <f>IFERROR(IF(BT$6=EOMONTH('Rent Roll'!$M27,0),-'Rent Roll'!$T27*'Rent Roll'!$D13,"-"),"-")</f>
        <v>-</v>
      </c>
      <c r="BU77" s="227" t="str">
        <f>IFERROR(IF(BU$6=EOMONTH('Rent Roll'!$M27,0),-'Rent Roll'!$T27*'Rent Roll'!$D13,"-"),"-")</f>
        <v>-</v>
      </c>
      <c r="BV77" s="227" t="str">
        <f>IFERROR(IF(BV$6=EOMONTH('Rent Roll'!$M27,0),-'Rent Roll'!$T27*'Rent Roll'!$D13,"-"),"-")</f>
        <v>-</v>
      </c>
      <c r="BW77" s="227" t="str">
        <f>IFERROR(IF(BW$6=EOMONTH('Rent Roll'!$M27,0),-'Rent Roll'!$T27*'Rent Roll'!$D13,"-"),"-")</f>
        <v>-</v>
      </c>
      <c r="BX77" s="227" t="str">
        <f>IFERROR(IF(BX$6=EOMONTH('Rent Roll'!$M27,0),-'Rent Roll'!$T27*'Rent Roll'!$D13,"-"),"-")</f>
        <v>-</v>
      </c>
      <c r="BY77" s="227" t="str">
        <f>IFERROR(IF(BY$6=EOMONTH('Rent Roll'!$M27,0),-'Rent Roll'!$T27*'Rent Roll'!$D13,"-"),"-")</f>
        <v>-</v>
      </c>
      <c r="BZ77" s="227" t="str">
        <f>IFERROR(IF(BZ$6=EOMONTH('Rent Roll'!$M27,0),-'Rent Roll'!$T27*'Rent Roll'!$D13,"-"),"-")</f>
        <v>-</v>
      </c>
      <c r="CA77" s="227" t="str">
        <f>IFERROR(IF(CA$6=EOMONTH('Rent Roll'!$M27,0),-'Rent Roll'!$T27*'Rent Roll'!$D13,"-"),"-")</f>
        <v>-</v>
      </c>
      <c r="CB77" s="227" t="str">
        <f>IFERROR(IF(CB$6=EOMONTH('Rent Roll'!$M27,0),-'Rent Roll'!$T27*'Rent Roll'!$D13,"-"),"-")</f>
        <v>-</v>
      </c>
      <c r="CC77" s="227" t="str">
        <f>IFERROR(IF(CC$6=EOMONTH('Rent Roll'!$M27,0),-'Rent Roll'!$T27*'Rent Roll'!$D13,"-"),"-")</f>
        <v>-</v>
      </c>
      <c r="CD77" s="227" t="str">
        <f>IFERROR(IF(CD$6=EOMONTH('Rent Roll'!$M27,0),-'Rent Roll'!$T27*'Rent Roll'!$D13,"-"),"-")</f>
        <v>-</v>
      </c>
      <c r="CE77" s="227" t="str">
        <f>IFERROR(IF(CE$6=EOMONTH('Rent Roll'!$M27,0),-'Rent Roll'!$T27*'Rent Roll'!$D13,"-"),"-")</f>
        <v>-</v>
      </c>
      <c r="CF77" s="227" t="str">
        <f>IFERROR(IF(CF$6=EOMONTH('Rent Roll'!$M27,0),-'Rent Roll'!$T27*'Rent Roll'!$D13,"-"),"-")</f>
        <v>-</v>
      </c>
      <c r="CG77" s="227" t="str">
        <f>IFERROR(IF(CG$6=EOMONTH('Rent Roll'!$M27,0),-'Rent Roll'!$T27*'Rent Roll'!$D13,"-"),"-")</f>
        <v>-</v>
      </c>
      <c r="CH77" s="227" t="str">
        <f>IFERROR(IF(CH$6=EOMONTH('Rent Roll'!$M27,0),-'Rent Roll'!$T27*'Rent Roll'!$D13,"-"),"-")</f>
        <v>-</v>
      </c>
      <c r="CI77" s="227" t="str">
        <f>IFERROR(IF(CI$6=EOMONTH('Rent Roll'!$M27,0),-'Rent Roll'!$T27*'Rent Roll'!$D13,"-"),"-")</f>
        <v>-</v>
      </c>
      <c r="CJ77" s="227" t="str">
        <f>IFERROR(IF(CJ$6=EOMONTH('Rent Roll'!$M27,0),-'Rent Roll'!$T27*'Rent Roll'!$D13,"-"),"-")</f>
        <v>-</v>
      </c>
      <c r="CK77" s="227" t="str">
        <f>IFERROR(IF(CK$6=EOMONTH('Rent Roll'!$M27,0),-'Rent Roll'!$T27*'Rent Roll'!$D13,"-"),"-")</f>
        <v>-</v>
      </c>
      <c r="CL77" s="227" t="str">
        <f>IFERROR(IF(CL$6=EOMONTH('Rent Roll'!$M27,0),-'Rent Roll'!$T27*'Rent Roll'!$D13,"-"),"-")</f>
        <v>-</v>
      </c>
      <c r="CM77" s="227" t="str">
        <f>IFERROR(IF(CM$6=EOMONTH('Rent Roll'!$M27,0),-'Rent Roll'!$T27*'Rent Roll'!$D13,"-"),"-")</f>
        <v>-</v>
      </c>
      <c r="CN77" s="227" t="str">
        <f>IFERROR(IF(CN$6=EOMONTH('Rent Roll'!$M27,0),-'Rent Roll'!$T27*'Rent Roll'!$D13,"-"),"-")</f>
        <v>-</v>
      </c>
      <c r="CO77" s="227" t="str">
        <f>IFERROR(IF(CO$6=EOMONTH('Rent Roll'!$M27,0),-'Rent Roll'!$T27*'Rent Roll'!$D13,"-"),"-")</f>
        <v>-</v>
      </c>
      <c r="CP77" s="227" t="str">
        <f>IFERROR(IF(CP$6=EOMONTH('Rent Roll'!$M27,0),-'Rent Roll'!$T27*'Rent Roll'!$D13,"-"),"-")</f>
        <v>-</v>
      </c>
      <c r="CQ77" s="227" t="str">
        <f>IFERROR(IF(CQ$6=EOMONTH('Rent Roll'!$M27,0),-'Rent Roll'!$T27*'Rent Roll'!$D13,"-"),"-")</f>
        <v>-</v>
      </c>
      <c r="CR77" s="227" t="str">
        <f>IFERROR(IF(CR$6=EOMONTH('Rent Roll'!$M27,0),-'Rent Roll'!$T27*'Rent Roll'!$D13,"-"),"-")</f>
        <v>-</v>
      </c>
      <c r="CS77" s="227" t="str">
        <f>IFERROR(IF(CS$6=EOMONTH('Rent Roll'!$M27,0),-'Rent Roll'!$T27*'Rent Roll'!$D13,"-"),"-")</f>
        <v>-</v>
      </c>
      <c r="CT77" s="227" t="str">
        <f>IFERROR(IF(CT$6=EOMONTH('Rent Roll'!$M27,0),-'Rent Roll'!$T27*'Rent Roll'!$D13,"-"),"-")</f>
        <v>-</v>
      </c>
      <c r="CU77" s="227" t="str">
        <f>IFERROR(IF(CU$6=EOMONTH('Rent Roll'!$M27,0),-'Rent Roll'!$T27*'Rent Roll'!$D13,"-"),"-")</f>
        <v>-</v>
      </c>
      <c r="CV77" s="227" t="str">
        <f>IFERROR(IF(CV$6=EOMONTH('Rent Roll'!$M27,0),-'Rent Roll'!$T27*'Rent Roll'!$D13,"-"),"-")</f>
        <v>-</v>
      </c>
      <c r="CW77" s="227" t="str">
        <f>IFERROR(IF(CW$6=EOMONTH('Rent Roll'!$M27,0),-'Rent Roll'!$T27*'Rent Roll'!$D13,"-"),"-")</f>
        <v>-</v>
      </c>
      <c r="CX77" s="227" t="str">
        <f>IFERROR(IF(CX$6=EOMONTH('Rent Roll'!$M27,0),-'Rent Roll'!$T27*'Rent Roll'!$D13,"-"),"-")</f>
        <v>-</v>
      </c>
      <c r="CY77" s="227" t="str">
        <f>IFERROR(IF(CY$6=EOMONTH('Rent Roll'!$M27,0),-'Rent Roll'!$T27*'Rent Roll'!$D13,"-"),"-")</f>
        <v>-</v>
      </c>
      <c r="CZ77" s="227" t="str">
        <f>IFERROR(IF(CZ$6=EOMONTH('Rent Roll'!$M27,0),-'Rent Roll'!$T27*'Rent Roll'!$D13,"-"),"-")</f>
        <v>-</v>
      </c>
      <c r="DA77" s="227" t="str">
        <f>IFERROR(IF(DA$6=EOMONTH('Rent Roll'!$M27,0),-'Rent Roll'!$T27*'Rent Roll'!$D13,"-"),"-")</f>
        <v>-</v>
      </c>
      <c r="DB77" s="227" t="str">
        <f>IFERROR(IF(DB$6=EOMONTH('Rent Roll'!$M27,0),-'Rent Roll'!$T27*'Rent Roll'!$D13,"-"),"-")</f>
        <v>-</v>
      </c>
      <c r="DC77" s="227" t="str">
        <f>IFERROR(IF(DC$6=EOMONTH('Rent Roll'!$M27,0),-'Rent Roll'!$T27*'Rent Roll'!$D13,"-"),"-")</f>
        <v>-</v>
      </c>
      <c r="DD77" s="227" t="str">
        <f>IFERROR(IF(DD$6=EOMONTH('Rent Roll'!$M27,0),-'Rent Roll'!$T27*'Rent Roll'!$D13,"-"),"-")</f>
        <v>-</v>
      </c>
      <c r="DE77" s="227" t="str">
        <f>IFERROR(IF(DE$6=EOMONTH('Rent Roll'!$M27,0),-'Rent Roll'!$T27*'Rent Roll'!$D13,"-"),"-")</f>
        <v>-</v>
      </c>
      <c r="DF77" s="227" t="str">
        <f>IFERROR(IF(DF$6=EOMONTH('Rent Roll'!$M27,0),-'Rent Roll'!$T27*'Rent Roll'!$D13,"-"),"-")</f>
        <v>-</v>
      </c>
      <c r="DG77" s="227" t="str">
        <f>IFERROR(IF(DG$6=EOMONTH('Rent Roll'!$M27,0),-'Rent Roll'!$T27*'Rent Roll'!$D13,"-"),"-")</f>
        <v>-</v>
      </c>
      <c r="DH77" s="227" t="str">
        <f>IFERROR(IF(DH$6=EOMONTH('Rent Roll'!$M27,0),-'Rent Roll'!$T27*'Rent Roll'!$D13,"-"),"-")</f>
        <v>-</v>
      </c>
      <c r="DI77" s="227" t="str">
        <f>IFERROR(IF(DI$6=EOMONTH('Rent Roll'!$M27,0),-'Rent Roll'!$T27*'Rent Roll'!$D13,"-"),"-")</f>
        <v>-</v>
      </c>
      <c r="DJ77" s="227" t="str">
        <f>IFERROR(IF(DJ$6=EOMONTH('Rent Roll'!$M27,0),-'Rent Roll'!$T27*'Rent Roll'!$D13,"-"),"-")</f>
        <v>-</v>
      </c>
      <c r="DK77" s="227" t="str">
        <f>IFERROR(IF(DK$6=EOMONTH('Rent Roll'!$M27,0),-'Rent Roll'!$T27*'Rent Roll'!$D13,"-"),"-")</f>
        <v>-</v>
      </c>
      <c r="DL77" s="227" t="str">
        <f>IFERROR(IF(DL$6=EOMONTH('Rent Roll'!$M27,0),-'Rent Roll'!$T27*'Rent Roll'!$D13,"-"),"-")</f>
        <v>-</v>
      </c>
      <c r="DM77" s="227" t="str">
        <f>IFERROR(IF(DM$6=EOMONTH('Rent Roll'!$M27,0),-'Rent Roll'!$T27*'Rent Roll'!$D13,"-"),"-")</f>
        <v>-</v>
      </c>
      <c r="DN77" s="227" t="str">
        <f>IFERROR(IF(DN$6=EOMONTH('Rent Roll'!$M27,0),-'Rent Roll'!$T27*'Rent Roll'!$D13,"-"),"-")</f>
        <v>-</v>
      </c>
      <c r="DO77" s="227" t="str">
        <f>IFERROR(IF(DO$6=EOMONTH('Rent Roll'!$M27,0),-'Rent Roll'!$T27*'Rent Roll'!$D13,"-"),"-")</f>
        <v>-</v>
      </c>
      <c r="DP77" s="227" t="str">
        <f>IFERROR(IF(DP$6=EOMONTH('Rent Roll'!$M27,0),-'Rent Roll'!$T27*'Rent Roll'!$D13,"-"),"-")</f>
        <v>-</v>
      </c>
      <c r="DQ77" s="227" t="str">
        <f>IFERROR(IF(DQ$6=EOMONTH('Rent Roll'!$M27,0),-'Rent Roll'!$T27*'Rent Roll'!$D13,"-"),"-")</f>
        <v>-</v>
      </c>
      <c r="DR77" s="227" t="str">
        <f>IFERROR(IF(DR$6=EOMONTH('Rent Roll'!$M27,0),-'Rent Roll'!$T27*'Rent Roll'!$D13,"-"),"-")</f>
        <v>-</v>
      </c>
      <c r="DS77" s="227" t="str">
        <f>IFERROR(IF(DS$6=EOMONTH('Rent Roll'!$M27,0),-'Rent Roll'!$T27*'Rent Roll'!$D13,"-"),"-")</f>
        <v>-</v>
      </c>
      <c r="DT77" s="227" t="str">
        <f>IFERROR(IF(DT$6=EOMONTH('Rent Roll'!$M27,0),-'Rent Roll'!$T27*'Rent Roll'!$D13,"-"),"-")</f>
        <v>-</v>
      </c>
      <c r="DU77" s="227" t="str">
        <f>IFERROR(IF(DU$6=EOMONTH('Rent Roll'!$M27,0),-'Rent Roll'!$T27*'Rent Roll'!$D13,"-"),"-")</f>
        <v>-</v>
      </c>
      <c r="DV77" s="227" t="str">
        <f>IFERROR(IF(DV$6=EOMONTH('Rent Roll'!$M27,0),-'Rent Roll'!$T27*'Rent Roll'!$D13,"-"),"-")</f>
        <v>-</v>
      </c>
      <c r="DW77" s="227" t="str">
        <f>IFERROR(IF(DW$6=EOMONTH('Rent Roll'!$M27,0),-'Rent Roll'!$T27*'Rent Roll'!$D13,"-"),"-")</f>
        <v>-</v>
      </c>
      <c r="DX77" s="227" t="str">
        <f>IFERROR(IF(DX$6=EOMONTH('Rent Roll'!$M27,0),-'Rent Roll'!$T27*'Rent Roll'!$D13,"-"),"-")</f>
        <v>-</v>
      </c>
      <c r="DY77" s="227" t="str">
        <f>IFERROR(IF(DY$6=EOMONTH('Rent Roll'!$M27,0),-'Rent Roll'!$T27*'Rent Roll'!$D13,"-"),"-")</f>
        <v>-</v>
      </c>
      <c r="DZ77" s="227" t="str">
        <f>IFERROR(IF(DZ$6=EOMONTH('Rent Roll'!$M27,0),-'Rent Roll'!$T27*'Rent Roll'!$D13,"-"),"-")</f>
        <v>-</v>
      </c>
      <c r="EA77" s="227" t="str">
        <f>IFERROR(IF(EA$6=EOMONTH('Rent Roll'!$M27,0),-'Rent Roll'!$T27*'Rent Roll'!$D13,"-"),"-")</f>
        <v>-</v>
      </c>
      <c r="EB77" s="227" t="str">
        <f>IFERROR(IF(EB$6=EOMONTH('Rent Roll'!$M27,0),-'Rent Roll'!$T27*'Rent Roll'!$D13,"-"),"-")</f>
        <v>-</v>
      </c>
      <c r="EC77" s="227" t="str">
        <f>IFERROR(IF(EC$6=EOMONTH('Rent Roll'!$M27,0),-'Rent Roll'!$T27*'Rent Roll'!$D13,"-"),"-")</f>
        <v>-</v>
      </c>
      <c r="ED77" s="227" t="str">
        <f>IFERROR(IF(ED$6=EOMONTH('Rent Roll'!$M27,0),-'Rent Roll'!$T27*'Rent Roll'!$D13,"-"),"-")</f>
        <v>-</v>
      </c>
      <c r="EE77" s="227" t="str">
        <f>IFERROR(IF(EE$6=EOMONTH('Rent Roll'!$M27,0),-'Rent Roll'!$T27*'Rent Roll'!$D13,"-"),"-")</f>
        <v>-</v>
      </c>
      <c r="EF77" s="227" t="str">
        <f>IFERROR(IF(EF$6=EOMONTH('Rent Roll'!$M27,0),-'Rent Roll'!$T27*'Rent Roll'!$D13,"-"),"-")</f>
        <v>-</v>
      </c>
      <c r="EG77" s="224" t="str">
        <f>IFERROR(IF(EG$6=EOMONTH('Rent Roll'!$M27,0),-'Rent Roll'!$T27*'Rent Roll'!$D13,"-"),"-")</f>
        <v>-</v>
      </c>
      <c r="EH77" s="277" t="s">
        <v>106</v>
      </c>
    </row>
    <row r="78" spans="2:138" ht="15" x14ac:dyDescent="0.25">
      <c r="B78" s="735"/>
      <c r="C78" s="736"/>
      <c r="D78" s="737" t="str">
        <f>CONCATENATE('Rent Roll'!B14&amp;" - "&amp;'Rent Roll'!C14)</f>
        <v xml:space="preserve"> - </v>
      </c>
      <c r="E78" s="21">
        <f t="shared" si="50"/>
        <v>0</v>
      </c>
      <c r="F78" s="227" t="str">
        <f>IFERROR(IF(F$6=EOMONTH('Rent Roll'!$M28,0),-'Rent Roll'!$T28*'Rent Roll'!$D14,"-"),"-")</f>
        <v>-</v>
      </c>
      <c r="G78" s="227" t="str">
        <f>IFERROR(IF(G$6=EOMONTH('Rent Roll'!$M28,0),-'Rent Roll'!$T28*'Rent Roll'!$D14,"-"),"-")</f>
        <v>-</v>
      </c>
      <c r="H78" s="227" t="str">
        <f>IFERROR(IF(H$6=EOMONTH('Rent Roll'!$M28,0),-'Rent Roll'!$T28*'Rent Roll'!$D14,"-"),"-")</f>
        <v>-</v>
      </c>
      <c r="I78" s="227" t="str">
        <f>IFERROR(IF(I$6=EOMONTH('Rent Roll'!$M28,0),-'Rent Roll'!$T28*'Rent Roll'!$D14,"-"),"-")</f>
        <v>-</v>
      </c>
      <c r="J78" s="227" t="str">
        <f>IFERROR(IF(J$6=EOMONTH('Rent Roll'!$M28,0),-'Rent Roll'!$T28*'Rent Roll'!$D14,"-"),"-")</f>
        <v>-</v>
      </c>
      <c r="K78" s="227" t="str">
        <f>IFERROR(IF(K$6=EOMONTH('Rent Roll'!$M28,0),-'Rent Roll'!$T28*'Rent Roll'!$D14,"-"),"-")</f>
        <v>-</v>
      </c>
      <c r="L78" s="227" t="str">
        <f>IFERROR(IF(L$6=EOMONTH('Rent Roll'!$M28,0),-'Rent Roll'!$T28*'Rent Roll'!$D14,"-"),"-")</f>
        <v>-</v>
      </c>
      <c r="M78" s="227" t="str">
        <f>IFERROR(IF(M$6=EOMONTH('Rent Roll'!$M28,0),-'Rent Roll'!$T28*'Rent Roll'!$D14,"-"),"-")</f>
        <v>-</v>
      </c>
      <c r="N78" s="227" t="str">
        <f>IFERROR(IF(N$6=EOMONTH('Rent Roll'!$M28,0),-'Rent Roll'!$T28*'Rent Roll'!$D14,"-"),"-")</f>
        <v>-</v>
      </c>
      <c r="O78" s="227" t="str">
        <f>IFERROR(IF(O$6=EOMONTH('Rent Roll'!$M28,0),-'Rent Roll'!$T28*'Rent Roll'!$D14,"-"),"-")</f>
        <v>-</v>
      </c>
      <c r="P78" s="227" t="str">
        <f>IFERROR(IF(P$6=EOMONTH('Rent Roll'!$M28,0),-'Rent Roll'!$T28*'Rent Roll'!$D14,"-"),"-")</f>
        <v>-</v>
      </c>
      <c r="Q78" s="227" t="str">
        <f>IFERROR(IF(Q$6=EOMONTH('Rent Roll'!$M28,0),-'Rent Roll'!$T28*'Rent Roll'!$D14,"-"),"-")</f>
        <v>-</v>
      </c>
      <c r="R78" s="227" t="str">
        <f>IFERROR(IF(R$6=EOMONTH('Rent Roll'!$M28,0),-'Rent Roll'!$T28*'Rent Roll'!$D14,"-"),"-")</f>
        <v>-</v>
      </c>
      <c r="S78" s="227" t="str">
        <f>IFERROR(IF(S$6=EOMONTH('Rent Roll'!$M28,0),-'Rent Roll'!$T28*'Rent Roll'!$D14,"-"),"-")</f>
        <v>-</v>
      </c>
      <c r="T78" s="227" t="str">
        <f>IFERROR(IF(T$6=EOMONTH('Rent Roll'!$M28,0),-'Rent Roll'!$T28*'Rent Roll'!$D14,"-"),"-")</f>
        <v>-</v>
      </c>
      <c r="U78" s="227" t="str">
        <f>IFERROR(IF(U$6=EOMONTH('Rent Roll'!$M28,0),-'Rent Roll'!$T28*'Rent Roll'!$D14,"-"),"-")</f>
        <v>-</v>
      </c>
      <c r="V78" s="227" t="str">
        <f>IFERROR(IF(V$6=EOMONTH('Rent Roll'!$M28,0),-'Rent Roll'!$T28*'Rent Roll'!$D14,"-"),"-")</f>
        <v>-</v>
      </c>
      <c r="W78" s="227" t="str">
        <f>IFERROR(IF(W$6=EOMONTH('Rent Roll'!$M28,0),-'Rent Roll'!$T28*'Rent Roll'!$D14,"-"),"-")</f>
        <v>-</v>
      </c>
      <c r="X78" s="227" t="str">
        <f>IFERROR(IF(X$6=EOMONTH('Rent Roll'!$M28,0),-'Rent Roll'!$T28*'Rent Roll'!$D14,"-"),"-")</f>
        <v>-</v>
      </c>
      <c r="Y78" s="227" t="str">
        <f>IFERROR(IF(Y$6=EOMONTH('Rent Roll'!$M28,0),-'Rent Roll'!$T28*'Rent Roll'!$D14,"-"),"-")</f>
        <v>-</v>
      </c>
      <c r="Z78" s="227" t="str">
        <f>IFERROR(IF(Z$6=EOMONTH('Rent Roll'!$M28,0),-'Rent Roll'!$T28*'Rent Roll'!$D14,"-"),"-")</f>
        <v>-</v>
      </c>
      <c r="AA78" s="227" t="str">
        <f>IFERROR(IF(AA$6=EOMONTH('Rent Roll'!$M28,0),-'Rent Roll'!$T28*'Rent Roll'!$D14,"-"),"-")</f>
        <v>-</v>
      </c>
      <c r="AB78" s="227" t="str">
        <f>IFERROR(IF(AB$6=EOMONTH('Rent Roll'!$M28,0),-'Rent Roll'!$T28*'Rent Roll'!$D14,"-"),"-")</f>
        <v>-</v>
      </c>
      <c r="AC78" s="227" t="str">
        <f>IFERROR(IF(AC$6=EOMONTH('Rent Roll'!$M28,0),-'Rent Roll'!$T28*'Rent Roll'!$D14,"-"),"-")</f>
        <v>-</v>
      </c>
      <c r="AD78" s="227" t="str">
        <f>IFERROR(IF(AD$6=EOMONTH('Rent Roll'!$M28,0),-'Rent Roll'!$T28*'Rent Roll'!$D14,"-"),"-")</f>
        <v>-</v>
      </c>
      <c r="AE78" s="227" t="str">
        <f>IFERROR(IF(AE$6=EOMONTH('Rent Roll'!$M28,0),-'Rent Roll'!$T28*'Rent Roll'!$D14,"-"),"-")</f>
        <v>-</v>
      </c>
      <c r="AF78" s="227" t="str">
        <f>IFERROR(IF(AF$6=EOMONTH('Rent Roll'!$M28,0),-'Rent Roll'!$T28*'Rent Roll'!$D14,"-"),"-")</f>
        <v>-</v>
      </c>
      <c r="AG78" s="227" t="str">
        <f>IFERROR(IF(AG$6=EOMONTH('Rent Roll'!$M28,0),-'Rent Roll'!$T28*'Rent Roll'!$D14,"-"),"-")</f>
        <v>-</v>
      </c>
      <c r="AH78" s="227" t="str">
        <f>IFERROR(IF(AH$6=EOMONTH('Rent Roll'!$M28,0),-'Rent Roll'!$T28*'Rent Roll'!$D14,"-"),"-")</f>
        <v>-</v>
      </c>
      <c r="AI78" s="227" t="str">
        <f>IFERROR(IF(AI$6=EOMONTH('Rent Roll'!$M28,0),-'Rent Roll'!$T28*'Rent Roll'!$D14,"-"),"-")</f>
        <v>-</v>
      </c>
      <c r="AJ78" s="227" t="str">
        <f>IFERROR(IF(AJ$6=EOMONTH('Rent Roll'!$M28,0),-'Rent Roll'!$T28*'Rent Roll'!$D14,"-"),"-")</f>
        <v>-</v>
      </c>
      <c r="AK78" s="227" t="str">
        <f>IFERROR(IF(AK$6=EOMONTH('Rent Roll'!$M28,0),-'Rent Roll'!$T28*'Rent Roll'!$D14,"-"),"-")</f>
        <v>-</v>
      </c>
      <c r="AL78" s="227" t="str">
        <f>IFERROR(IF(AL$6=EOMONTH('Rent Roll'!$M28,0),-'Rent Roll'!$T28*'Rent Roll'!$D14,"-"),"-")</f>
        <v>-</v>
      </c>
      <c r="AM78" s="227" t="str">
        <f>IFERROR(IF(AM$6=EOMONTH('Rent Roll'!$M28,0),-'Rent Roll'!$T28*'Rent Roll'!$D14,"-"),"-")</f>
        <v>-</v>
      </c>
      <c r="AN78" s="227" t="str">
        <f>IFERROR(IF(AN$6=EOMONTH('Rent Roll'!$M28,0),-'Rent Roll'!$T28*'Rent Roll'!$D14,"-"),"-")</f>
        <v>-</v>
      </c>
      <c r="AO78" s="227" t="str">
        <f>IFERROR(IF(AO$6=EOMONTH('Rent Roll'!$M28,0),-'Rent Roll'!$T28*'Rent Roll'!$D14,"-"),"-")</f>
        <v>-</v>
      </c>
      <c r="AP78" s="227" t="str">
        <f>IFERROR(IF(AP$6=EOMONTH('Rent Roll'!$M28,0),-'Rent Roll'!$T28*'Rent Roll'!$D14,"-"),"-")</f>
        <v>-</v>
      </c>
      <c r="AQ78" s="227" t="str">
        <f>IFERROR(IF(AQ$6=EOMONTH('Rent Roll'!$M28,0),-'Rent Roll'!$T28*'Rent Roll'!$D14,"-"),"-")</f>
        <v>-</v>
      </c>
      <c r="AR78" s="227" t="str">
        <f>IFERROR(IF(AR$6=EOMONTH('Rent Roll'!$M28,0),-'Rent Roll'!$T28*'Rent Roll'!$D14,"-"),"-")</f>
        <v>-</v>
      </c>
      <c r="AS78" s="227" t="str">
        <f>IFERROR(IF(AS$6=EOMONTH('Rent Roll'!$M28,0),-'Rent Roll'!$T28*'Rent Roll'!$D14,"-"),"-")</f>
        <v>-</v>
      </c>
      <c r="AT78" s="227" t="str">
        <f>IFERROR(IF(AT$6=EOMONTH('Rent Roll'!$M28,0),-'Rent Roll'!$T28*'Rent Roll'!$D14,"-"),"-")</f>
        <v>-</v>
      </c>
      <c r="AU78" s="227" t="str">
        <f>IFERROR(IF(AU$6=EOMONTH('Rent Roll'!$M28,0),-'Rent Roll'!$T28*'Rent Roll'!$D14,"-"),"-")</f>
        <v>-</v>
      </c>
      <c r="AV78" s="227" t="str">
        <f>IFERROR(IF(AV$6=EOMONTH('Rent Roll'!$M28,0),-'Rent Roll'!$T28*'Rent Roll'!$D14,"-"),"-")</f>
        <v>-</v>
      </c>
      <c r="AW78" s="227" t="str">
        <f>IFERROR(IF(AW$6=EOMONTH('Rent Roll'!$M28,0),-'Rent Roll'!$T28*'Rent Roll'!$D14,"-"),"-")</f>
        <v>-</v>
      </c>
      <c r="AX78" s="227" t="str">
        <f>IFERROR(IF(AX$6=EOMONTH('Rent Roll'!$M28,0),-'Rent Roll'!$T28*'Rent Roll'!$D14,"-"),"-")</f>
        <v>-</v>
      </c>
      <c r="AY78" s="227" t="str">
        <f>IFERROR(IF(AY$6=EOMONTH('Rent Roll'!$M28,0),-'Rent Roll'!$T28*'Rent Roll'!$D14,"-"),"-")</f>
        <v>-</v>
      </c>
      <c r="AZ78" s="227" t="str">
        <f>IFERROR(IF(AZ$6=EOMONTH('Rent Roll'!$M28,0),-'Rent Roll'!$T28*'Rent Roll'!$D14,"-"),"-")</f>
        <v>-</v>
      </c>
      <c r="BA78" s="227" t="str">
        <f>IFERROR(IF(BA$6=EOMONTH('Rent Roll'!$M28,0),-'Rent Roll'!$T28*'Rent Roll'!$D14,"-"),"-")</f>
        <v>-</v>
      </c>
      <c r="BB78" s="227" t="str">
        <f>IFERROR(IF(BB$6=EOMONTH('Rent Roll'!$M28,0),-'Rent Roll'!$T28*'Rent Roll'!$D14,"-"),"-")</f>
        <v>-</v>
      </c>
      <c r="BC78" s="227" t="str">
        <f>IFERROR(IF(BC$6=EOMONTH('Rent Roll'!$M28,0),-'Rent Roll'!$T28*'Rent Roll'!$D14,"-"),"-")</f>
        <v>-</v>
      </c>
      <c r="BD78" s="227" t="str">
        <f>IFERROR(IF(BD$6=EOMONTH('Rent Roll'!$M28,0),-'Rent Roll'!$T28*'Rent Roll'!$D14,"-"),"-")</f>
        <v>-</v>
      </c>
      <c r="BE78" s="227" t="str">
        <f>IFERROR(IF(BE$6=EOMONTH('Rent Roll'!$M28,0),-'Rent Roll'!$T28*'Rent Roll'!$D14,"-"),"-")</f>
        <v>-</v>
      </c>
      <c r="BF78" s="227" t="str">
        <f>IFERROR(IF(BF$6=EOMONTH('Rent Roll'!$M28,0),-'Rent Roll'!$T28*'Rent Roll'!$D14,"-"),"-")</f>
        <v>-</v>
      </c>
      <c r="BG78" s="227" t="str">
        <f>IFERROR(IF(BG$6=EOMONTH('Rent Roll'!$M28,0),-'Rent Roll'!$T28*'Rent Roll'!$D14,"-"),"-")</f>
        <v>-</v>
      </c>
      <c r="BH78" s="227" t="str">
        <f>IFERROR(IF(BH$6=EOMONTH('Rent Roll'!$M28,0),-'Rent Roll'!$T28*'Rent Roll'!$D14,"-"),"-")</f>
        <v>-</v>
      </c>
      <c r="BI78" s="227" t="str">
        <f>IFERROR(IF(BI$6=EOMONTH('Rent Roll'!$M28,0),-'Rent Roll'!$T28*'Rent Roll'!$D14,"-"),"-")</f>
        <v>-</v>
      </c>
      <c r="BJ78" s="227" t="str">
        <f>IFERROR(IF(BJ$6=EOMONTH('Rent Roll'!$M28,0),-'Rent Roll'!$T28*'Rent Roll'!$D14,"-"),"-")</f>
        <v>-</v>
      </c>
      <c r="BK78" s="227" t="str">
        <f>IFERROR(IF(BK$6=EOMONTH('Rent Roll'!$M28,0),-'Rent Roll'!$T28*'Rent Roll'!$D14,"-"),"-")</f>
        <v>-</v>
      </c>
      <c r="BL78" s="227" t="str">
        <f>IFERROR(IF(BL$6=EOMONTH('Rent Roll'!$M28,0),-'Rent Roll'!$T28*'Rent Roll'!$D14,"-"),"-")</f>
        <v>-</v>
      </c>
      <c r="BM78" s="227" t="str">
        <f>IFERROR(IF(BM$6=EOMONTH('Rent Roll'!$M28,0),-'Rent Roll'!$T28*'Rent Roll'!$D14,"-"),"-")</f>
        <v>-</v>
      </c>
      <c r="BN78" s="227" t="str">
        <f>IFERROR(IF(BN$6=EOMONTH('Rent Roll'!$M28,0),-'Rent Roll'!$T28*'Rent Roll'!$D14,"-"),"-")</f>
        <v>-</v>
      </c>
      <c r="BO78" s="227" t="str">
        <f>IFERROR(IF(BO$6=EOMONTH('Rent Roll'!$M28,0),-'Rent Roll'!$T28*'Rent Roll'!$D14,"-"),"-")</f>
        <v>-</v>
      </c>
      <c r="BP78" s="227" t="str">
        <f>IFERROR(IF(BP$6=EOMONTH('Rent Roll'!$M28,0),-'Rent Roll'!$T28*'Rent Roll'!$D14,"-"),"-")</f>
        <v>-</v>
      </c>
      <c r="BQ78" s="227" t="str">
        <f>IFERROR(IF(BQ$6=EOMONTH('Rent Roll'!$M28,0),-'Rent Roll'!$T28*'Rent Roll'!$D14,"-"),"-")</f>
        <v>-</v>
      </c>
      <c r="BR78" s="227" t="str">
        <f>IFERROR(IF(BR$6=EOMONTH('Rent Roll'!$M28,0),-'Rent Roll'!$T28*'Rent Roll'!$D14,"-"),"-")</f>
        <v>-</v>
      </c>
      <c r="BS78" s="227" t="str">
        <f>IFERROR(IF(BS$6=EOMONTH('Rent Roll'!$M28,0),-'Rent Roll'!$T28*'Rent Roll'!$D14,"-"),"-")</f>
        <v>-</v>
      </c>
      <c r="BT78" s="227" t="str">
        <f>IFERROR(IF(BT$6=EOMONTH('Rent Roll'!$M28,0),-'Rent Roll'!$T28*'Rent Roll'!$D14,"-"),"-")</f>
        <v>-</v>
      </c>
      <c r="BU78" s="227" t="str">
        <f>IFERROR(IF(BU$6=EOMONTH('Rent Roll'!$M28,0),-'Rent Roll'!$T28*'Rent Roll'!$D14,"-"),"-")</f>
        <v>-</v>
      </c>
      <c r="BV78" s="227" t="str">
        <f>IFERROR(IF(BV$6=EOMONTH('Rent Roll'!$M28,0),-'Rent Roll'!$T28*'Rent Roll'!$D14,"-"),"-")</f>
        <v>-</v>
      </c>
      <c r="BW78" s="227" t="str">
        <f>IFERROR(IF(BW$6=EOMONTH('Rent Roll'!$M28,0),-'Rent Roll'!$T28*'Rent Roll'!$D14,"-"),"-")</f>
        <v>-</v>
      </c>
      <c r="BX78" s="227" t="str">
        <f>IFERROR(IF(BX$6=EOMONTH('Rent Roll'!$M28,0),-'Rent Roll'!$T28*'Rent Roll'!$D14,"-"),"-")</f>
        <v>-</v>
      </c>
      <c r="BY78" s="227" t="str">
        <f>IFERROR(IF(BY$6=EOMONTH('Rent Roll'!$M28,0),-'Rent Roll'!$T28*'Rent Roll'!$D14,"-"),"-")</f>
        <v>-</v>
      </c>
      <c r="BZ78" s="227" t="str">
        <f>IFERROR(IF(BZ$6=EOMONTH('Rent Roll'!$M28,0),-'Rent Roll'!$T28*'Rent Roll'!$D14,"-"),"-")</f>
        <v>-</v>
      </c>
      <c r="CA78" s="227" t="str">
        <f>IFERROR(IF(CA$6=EOMONTH('Rent Roll'!$M28,0),-'Rent Roll'!$T28*'Rent Roll'!$D14,"-"),"-")</f>
        <v>-</v>
      </c>
      <c r="CB78" s="227" t="str">
        <f>IFERROR(IF(CB$6=EOMONTH('Rent Roll'!$M28,0),-'Rent Roll'!$T28*'Rent Roll'!$D14,"-"),"-")</f>
        <v>-</v>
      </c>
      <c r="CC78" s="227" t="str">
        <f>IFERROR(IF(CC$6=EOMONTH('Rent Roll'!$M28,0),-'Rent Roll'!$T28*'Rent Roll'!$D14,"-"),"-")</f>
        <v>-</v>
      </c>
      <c r="CD78" s="227" t="str">
        <f>IFERROR(IF(CD$6=EOMONTH('Rent Roll'!$M28,0),-'Rent Roll'!$T28*'Rent Roll'!$D14,"-"),"-")</f>
        <v>-</v>
      </c>
      <c r="CE78" s="227" t="str">
        <f>IFERROR(IF(CE$6=EOMONTH('Rent Roll'!$M28,0),-'Rent Roll'!$T28*'Rent Roll'!$D14,"-"),"-")</f>
        <v>-</v>
      </c>
      <c r="CF78" s="227" t="str">
        <f>IFERROR(IF(CF$6=EOMONTH('Rent Roll'!$M28,0),-'Rent Roll'!$T28*'Rent Roll'!$D14,"-"),"-")</f>
        <v>-</v>
      </c>
      <c r="CG78" s="227" t="str">
        <f>IFERROR(IF(CG$6=EOMONTH('Rent Roll'!$M28,0),-'Rent Roll'!$T28*'Rent Roll'!$D14,"-"),"-")</f>
        <v>-</v>
      </c>
      <c r="CH78" s="227" t="str">
        <f>IFERROR(IF(CH$6=EOMONTH('Rent Roll'!$M28,0),-'Rent Roll'!$T28*'Rent Roll'!$D14,"-"),"-")</f>
        <v>-</v>
      </c>
      <c r="CI78" s="227" t="str">
        <f>IFERROR(IF(CI$6=EOMONTH('Rent Roll'!$M28,0),-'Rent Roll'!$T28*'Rent Roll'!$D14,"-"),"-")</f>
        <v>-</v>
      </c>
      <c r="CJ78" s="227" t="str">
        <f>IFERROR(IF(CJ$6=EOMONTH('Rent Roll'!$M28,0),-'Rent Roll'!$T28*'Rent Roll'!$D14,"-"),"-")</f>
        <v>-</v>
      </c>
      <c r="CK78" s="227" t="str">
        <f>IFERROR(IF(CK$6=EOMONTH('Rent Roll'!$M28,0),-'Rent Roll'!$T28*'Rent Roll'!$D14,"-"),"-")</f>
        <v>-</v>
      </c>
      <c r="CL78" s="227" t="str">
        <f>IFERROR(IF(CL$6=EOMONTH('Rent Roll'!$M28,0),-'Rent Roll'!$T28*'Rent Roll'!$D14,"-"),"-")</f>
        <v>-</v>
      </c>
      <c r="CM78" s="227" t="str">
        <f>IFERROR(IF(CM$6=EOMONTH('Rent Roll'!$M28,0),-'Rent Roll'!$T28*'Rent Roll'!$D14,"-"),"-")</f>
        <v>-</v>
      </c>
      <c r="CN78" s="227" t="str">
        <f>IFERROR(IF(CN$6=EOMONTH('Rent Roll'!$M28,0),-'Rent Roll'!$T28*'Rent Roll'!$D14,"-"),"-")</f>
        <v>-</v>
      </c>
      <c r="CO78" s="227" t="str">
        <f>IFERROR(IF(CO$6=EOMONTH('Rent Roll'!$M28,0),-'Rent Roll'!$T28*'Rent Roll'!$D14,"-"),"-")</f>
        <v>-</v>
      </c>
      <c r="CP78" s="227" t="str">
        <f>IFERROR(IF(CP$6=EOMONTH('Rent Roll'!$M28,0),-'Rent Roll'!$T28*'Rent Roll'!$D14,"-"),"-")</f>
        <v>-</v>
      </c>
      <c r="CQ78" s="227" t="str">
        <f>IFERROR(IF(CQ$6=EOMONTH('Rent Roll'!$M28,0),-'Rent Roll'!$T28*'Rent Roll'!$D14,"-"),"-")</f>
        <v>-</v>
      </c>
      <c r="CR78" s="227" t="str">
        <f>IFERROR(IF(CR$6=EOMONTH('Rent Roll'!$M28,0),-'Rent Roll'!$T28*'Rent Roll'!$D14,"-"),"-")</f>
        <v>-</v>
      </c>
      <c r="CS78" s="227" t="str">
        <f>IFERROR(IF(CS$6=EOMONTH('Rent Roll'!$M28,0),-'Rent Roll'!$T28*'Rent Roll'!$D14,"-"),"-")</f>
        <v>-</v>
      </c>
      <c r="CT78" s="227" t="str">
        <f>IFERROR(IF(CT$6=EOMONTH('Rent Roll'!$M28,0),-'Rent Roll'!$T28*'Rent Roll'!$D14,"-"),"-")</f>
        <v>-</v>
      </c>
      <c r="CU78" s="227" t="str">
        <f>IFERROR(IF(CU$6=EOMONTH('Rent Roll'!$M28,0),-'Rent Roll'!$T28*'Rent Roll'!$D14,"-"),"-")</f>
        <v>-</v>
      </c>
      <c r="CV78" s="227" t="str">
        <f>IFERROR(IF(CV$6=EOMONTH('Rent Roll'!$M28,0),-'Rent Roll'!$T28*'Rent Roll'!$D14,"-"),"-")</f>
        <v>-</v>
      </c>
      <c r="CW78" s="227" t="str">
        <f>IFERROR(IF(CW$6=EOMONTH('Rent Roll'!$M28,0),-'Rent Roll'!$T28*'Rent Roll'!$D14,"-"),"-")</f>
        <v>-</v>
      </c>
      <c r="CX78" s="227" t="str">
        <f>IFERROR(IF(CX$6=EOMONTH('Rent Roll'!$M28,0),-'Rent Roll'!$T28*'Rent Roll'!$D14,"-"),"-")</f>
        <v>-</v>
      </c>
      <c r="CY78" s="227" t="str">
        <f>IFERROR(IF(CY$6=EOMONTH('Rent Roll'!$M28,0),-'Rent Roll'!$T28*'Rent Roll'!$D14,"-"),"-")</f>
        <v>-</v>
      </c>
      <c r="CZ78" s="227" t="str">
        <f>IFERROR(IF(CZ$6=EOMONTH('Rent Roll'!$M28,0),-'Rent Roll'!$T28*'Rent Roll'!$D14,"-"),"-")</f>
        <v>-</v>
      </c>
      <c r="DA78" s="227" t="str">
        <f>IFERROR(IF(DA$6=EOMONTH('Rent Roll'!$M28,0),-'Rent Roll'!$T28*'Rent Roll'!$D14,"-"),"-")</f>
        <v>-</v>
      </c>
      <c r="DB78" s="227" t="str">
        <f>IFERROR(IF(DB$6=EOMONTH('Rent Roll'!$M28,0),-'Rent Roll'!$T28*'Rent Roll'!$D14,"-"),"-")</f>
        <v>-</v>
      </c>
      <c r="DC78" s="227" t="str">
        <f>IFERROR(IF(DC$6=EOMONTH('Rent Roll'!$M28,0),-'Rent Roll'!$T28*'Rent Roll'!$D14,"-"),"-")</f>
        <v>-</v>
      </c>
      <c r="DD78" s="227" t="str">
        <f>IFERROR(IF(DD$6=EOMONTH('Rent Roll'!$M28,0),-'Rent Roll'!$T28*'Rent Roll'!$D14,"-"),"-")</f>
        <v>-</v>
      </c>
      <c r="DE78" s="227" t="str">
        <f>IFERROR(IF(DE$6=EOMONTH('Rent Roll'!$M28,0),-'Rent Roll'!$T28*'Rent Roll'!$D14,"-"),"-")</f>
        <v>-</v>
      </c>
      <c r="DF78" s="227" t="str">
        <f>IFERROR(IF(DF$6=EOMONTH('Rent Roll'!$M28,0),-'Rent Roll'!$T28*'Rent Roll'!$D14,"-"),"-")</f>
        <v>-</v>
      </c>
      <c r="DG78" s="227" t="str">
        <f>IFERROR(IF(DG$6=EOMONTH('Rent Roll'!$M28,0),-'Rent Roll'!$T28*'Rent Roll'!$D14,"-"),"-")</f>
        <v>-</v>
      </c>
      <c r="DH78" s="227" t="str">
        <f>IFERROR(IF(DH$6=EOMONTH('Rent Roll'!$M28,0),-'Rent Roll'!$T28*'Rent Roll'!$D14,"-"),"-")</f>
        <v>-</v>
      </c>
      <c r="DI78" s="227" t="str">
        <f>IFERROR(IF(DI$6=EOMONTH('Rent Roll'!$M28,0),-'Rent Roll'!$T28*'Rent Roll'!$D14,"-"),"-")</f>
        <v>-</v>
      </c>
      <c r="DJ78" s="227" t="str">
        <f>IFERROR(IF(DJ$6=EOMONTH('Rent Roll'!$M28,0),-'Rent Roll'!$T28*'Rent Roll'!$D14,"-"),"-")</f>
        <v>-</v>
      </c>
      <c r="DK78" s="227" t="str">
        <f>IFERROR(IF(DK$6=EOMONTH('Rent Roll'!$M28,0),-'Rent Roll'!$T28*'Rent Roll'!$D14,"-"),"-")</f>
        <v>-</v>
      </c>
      <c r="DL78" s="227" t="str">
        <f>IFERROR(IF(DL$6=EOMONTH('Rent Roll'!$M28,0),-'Rent Roll'!$T28*'Rent Roll'!$D14,"-"),"-")</f>
        <v>-</v>
      </c>
      <c r="DM78" s="227" t="str">
        <f>IFERROR(IF(DM$6=EOMONTH('Rent Roll'!$M28,0),-'Rent Roll'!$T28*'Rent Roll'!$D14,"-"),"-")</f>
        <v>-</v>
      </c>
      <c r="DN78" s="227" t="str">
        <f>IFERROR(IF(DN$6=EOMONTH('Rent Roll'!$M28,0),-'Rent Roll'!$T28*'Rent Roll'!$D14,"-"),"-")</f>
        <v>-</v>
      </c>
      <c r="DO78" s="227" t="str">
        <f>IFERROR(IF(DO$6=EOMONTH('Rent Roll'!$M28,0),-'Rent Roll'!$T28*'Rent Roll'!$D14,"-"),"-")</f>
        <v>-</v>
      </c>
      <c r="DP78" s="227" t="str">
        <f>IFERROR(IF(DP$6=EOMONTH('Rent Roll'!$M28,0),-'Rent Roll'!$T28*'Rent Roll'!$D14,"-"),"-")</f>
        <v>-</v>
      </c>
      <c r="DQ78" s="227" t="str">
        <f>IFERROR(IF(DQ$6=EOMONTH('Rent Roll'!$M28,0),-'Rent Roll'!$T28*'Rent Roll'!$D14,"-"),"-")</f>
        <v>-</v>
      </c>
      <c r="DR78" s="227" t="str">
        <f>IFERROR(IF(DR$6=EOMONTH('Rent Roll'!$M28,0),-'Rent Roll'!$T28*'Rent Roll'!$D14,"-"),"-")</f>
        <v>-</v>
      </c>
      <c r="DS78" s="227" t="str">
        <f>IFERROR(IF(DS$6=EOMONTH('Rent Roll'!$M28,0),-'Rent Roll'!$T28*'Rent Roll'!$D14,"-"),"-")</f>
        <v>-</v>
      </c>
      <c r="DT78" s="227" t="str">
        <f>IFERROR(IF(DT$6=EOMONTH('Rent Roll'!$M28,0),-'Rent Roll'!$T28*'Rent Roll'!$D14,"-"),"-")</f>
        <v>-</v>
      </c>
      <c r="DU78" s="227" t="str">
        <f>IFERROR(IF(DU$6=EOMONTH('Rent Roll'!$M28,0),-'Rent Roll'!$T28*'Rent Roll'!$D14,"-"),"-")</f>
        <v>-</v>
      </c>
      <c r="DV78" s="227" t="str">
        <f>IFERROR(IF(DV$6=EOMONTH('Rent Roll'!$M28,0),-'Rent Roll'!$T28*'Rent Roll'!$D14,"-"),"-")</f>
        <v>-</v>
      </c>
      <c r="DW78" s="227" t="str">
        <f>IFERROR(IF(DW$6=EOMONTH('Rent Roll'!$M28,0),-'Rent Roll'!$T28*'Rent Roll'!$D14,"-"),"-")</f>
        <v>-</v>
      </c>
      <c r="DX78" s="227" t="str">
        <f>IFERROR(IF(DX$6=EOMONTH('Rent Roll'!$M28,0),-'Rent Roll'!$T28*'Rent Roll'!$D14,"-"),"-")</f>
        <v>-</v>
      </c>
      <c r="DY78" s="227" t="str">
        <f>IFERROR(IF(DY$6=EOMONTH('Rent Roll'!$M28,0),-'Rent Roll'!$T28*'Rent Roll'!$D14,"-"),"-")</f>
        <v>-</v>
      </c>
      <c r="DZ78" s="227" t="str">
        <f>IFERROR(IF(DZ$6=EOMONTH('Rent Roll'!$M28,0),-'Rent Roll'!$T28*'Rent Roll'!$D14,"-"),"-")</f>
        <v>-</v>
      </c>
      <c r="EA78" s="227" t="str">
        <f>IFERROR(IF(EA$6=EOMONTH('Rent Roll'!$M28,0),-'Rent Roll'!$T28*'Rent Roll'!$D14,"-"),"-")</f>
        <v>-</v>
      </c>
      <c r="EB78" s="227" t="str">
        <f>IFERROR(IF(EB$6=EOMONTH('Rent Roll'!$M28,0),-'Rent Roll'!$T28*'Rent Roll'!$D14,"-"),"-")</f>
        <v>-</v>
      </c>
      <c r="EC78" s="227" t="str">
        <f>IFERROR(IF(EC$6=EOMONTH('Rent Roll'!$M28,0),-'Rent Roll'!$T28*'Rent Roll'!$D14,"-"),"-")</f>
        <v>-</v>
      </c>
      <c r="ED78" s="227" t="str">
        <f>IFERROR(IF(ED$6=EOMONTH('Rent Roll'!$M28,0),-'Rent Roll'!$T28*'Rent Roll'!$D14,"-"),"-")</f>
        <v>-</v>
      </c>
      <c r="EE78" s="227" t="str">
        <f>IFERROR(IF(EE$6=EOMONTH('Rent Roll'!$M28,0),-'Rent Roll'!$T28*'Rent Roll'!$D14,"-"),"-")</f>
        <v>-</v>
      </c>
      <c r="EF78" s="227" t="str">
        <f>IFERROR(IF(EF$6=EOMONTH('Rent Roll'!$M28,0),-'Rent Roll'!$T28*'Rent Roll'!$D14,"-"),"-")</f>
        <v>-</v>
      </c>
      <c r="EG78" s="224" t="str">
        <f>IFERROR(IF(EG$6=EOMONTH('Rent Roll'!$M28,0),-'Rent Roll'!$T28*'Rent Roll'!$D14,"-"),"-")</f>
        <v>-</v>
      </c>
      <c r="EH78" s="277" t="s">
        <v>106</v>
      </c>
    </row>
    <row r="79" spans="2:138" ht="15.75" thickBot="1" x14ac:dyDescent="0.3">
      <c r="B79" s="154"/>
      <c r="C79" s="374"/>
      <c r="D79" s="155" t="s">
        <v>19</v>
      </c>
      <c r="E79" s="334">
        <f t="shared" ref="E79:AJ79" si="51">SUM(E68:E78)</f>
        <v>-293625</v>
      </c>
      <c r="F79" s="312">
        <f t="shared" si="51"/>
        <v>0</v>
      </c>
      <c r="G79" s="312">
        <f t="shared" si="51"/>
        <v>0</v>
      </c>
      <c r="H79" s="312">
        <f t="shared" si="51"/>
        <v>0</v>
      </c>
      <c r="I79" s="312">
        <f t="shared" si="51"/>
        <v>0</v>
      </c>
      <c r="J79" s="312">
        <f t="shared" si="51"/>
        <v>0</v>
      </c>
      <c r="K79" s="312">
        <f t="shared" si="51"/>
        <v>0</v>
      </c>
      <c r="L79" s="312">
        <f t="shared" si="51"/>
        <v>0</v>
      </c>
      <c r="M79" s="312">
        <f t="shared" si="51"/>
        <v>0</v>
      </c>
      <c r="N79" s="312">
        <f t="shared" si="51"/>
        <v>0</v>
      </c>
      <c r="O79" s="312">
        <f t="shared" si="51"/>
        <v>0</v>
      </c>
      <c r="P79" s="312">
        <f t="shared" si="51"/>
        <v>0</v>
      </c>
      <c r="Q79" s="312">
        <f t="shared" si="51"/>
        <v>0</v>
      </c>
      <c r="R79" s="312">
        <f t="shared" si="51"/>
        <v>0</v>
      </c>
      <c r="S79" s="312">
        <f t="shared" si="51"/>
        <v>0</v>
      </c>
      <c r="T79" s="312">
        <f t="shared" si="51"/>
        <v>0</v>
      </c>
      <c r="U79" s="312">
        <f t="shared" si="51"/>
        <v>0</v>
      </c>
      <c r="V79" s="312">
        <f t="shared" si="51"/>
        <v>0</v>
      </c>
      <c r="W79" s="312">
        <f t="shared" si="51"/>
        <v>0</v>
      </c>
      <c r="X79" s="312">
        <f t="shared" si="51"/>
        <v>0</v>
      </c>
      <c r="Y79" s="312">
        <f t="shared" si="51"/>
        <v>0</v>
      </c>
      <c r="Z79" s="312">
        <f t="shared" si="51"/>
        <v>0</v>
      </c>
      <c r="AA79" s="312">
        <f t="shared" si="51"/>
        <v>0</v>
      </c>
      <c r="AB79" s="312">
        <f t="shared" si="51"/>
        <v>0</v>
      </c>
      <c r="AC79" s="312">
        <f t="shared" si="51"/>
        <v>0</v>
      </c>
      <c r="AD79" s="312">
        <f t="shared" si="51"/>
        <v>0</v>
      </c>
      <c r="AE79" s="312">
        <f t="shared" si="51"/>
        <v>0</v>
      </c>
      <c r="AF79" s="312">
        <f t="shared" si="51"/>
        <v>0</v>
      </c>
      <c r="AG79" s="312">
        <f t="shared" si="51"/>
        <v>0</v>
      </c>
      <c r="AH79" s="312">
        <f t="shared" si="51"/>
        <v>0</v>
      </c>
      <c r="AI79" s="312">
        <f t="shared" si="51"/>
        <v>0</v>
      </c>
      <c r="AJ79" s="312">
        <f t="shared" si="51"/>
        <v>0</v>
      </c>
      <c r="AK79" s="312">
        <f t="shared" ref="AK79:BP79" si="52">SUM(AK68:AK78)</f>
        <v>0</v>
      </c>
      <c r="AL79" s="312">
        <f t="shared" si="52"/>
        <v>0</v>
      </c>
      <c r="AM79" s="312">
        <f t="shared" si="52"/>
        <v>0</v>
      </c>
      <c r="AN79" s="312">
        <f t="shared" si="52"/>
        <v>0</v>
      </c>
      <c r="AO79" s="312">
        <f t="shared" si="52"/>
        <v>0</v>
      </c>
      <c r="AP79" s="312">
        <f t="shared" si="52"/>
        <v>0</v>
      </c>
      <c r="AQ79" s="312">
        <f t="shared" si="52"/>
        <v>0</v>
      </c>
      <c r="AR79" s="312">
        <f t="shared" si="52"/>
        <v>0</v>
      </c>
      <c r="AS79" s="312">
        <f t="shared" si="52"/>
        <v>0</v>
      </c>
      <c r="AT79" s="312">
        <f t="shared" si="52"/>
        <v>0</v>
      </c>
      <c r="AU79" s="312">
        <f t="shared" si="52"/>
        <v>0</v>
      </c>
      <c r="AV79" s="312">
        <f t="shared" si="52"/>
        <v>0</v>
      </c>
      <c r="AW79" s="312">
        <f t="shared" si="52"/>
        <v>0</v>
      </c>
      <c r="AX79" s="312">
        <f t="shared" si="52"/>
        <v>0</v>
      </c>
      <c r="AY79" s="312">
        <f t="shared" si="52"/>
        <v>0</v>
      </c>
      <c r="AZ79" s="312">
        <f t="shared" si="52"/>
        <v>0</v>
      </c>
      <c r="BA79" s="312">
        <f t="shared" si="52"/>
        <v>0</v>
      </c>
      <c r="BB79" s="312">
        <f t="shared" si="52"/>
        <v>0</v>
      </c>
      <c r="BC79" s="312">
        <f t="shared" si="52"/>
        <v>0</v>
      </c>
      <c r="BD79" s="312">
        <f t="shared" si="52"/>
        <v>0</v>
      </c>
      <c r="BE79" s="312">
        <f t="shared" si="52"/>
        <v>0</v>
      </c>
      <c r="BF79" s="312">
        <f t="shared" si="52"/>
        <v>0</v>
      </c>
      <c r="BG79" s="312">
        <f t="shared" si="52"/>
        <v>0</v>
      </c>
      <c r="BH79" s="312">
        <f t="shared" si="52"/>
        <v>0</v>
      </c>
      <c r="BI79" s="312">
        <f t="shared" si="52"/>
        <v>0</v>
      </c>
      <c r="BJ79" s="312">
        <f t="shared" si="52"/>
        <v>0</v>
      </c>
      <c r="BK79" s="312">
        <f t="shared" si="52"/>
        <v>0</v>
      </c>
      <c r="BL79" s="312">
        <f t="shared" si="52"/>
        <v>0</v>
      </c>
      <c r="BM79" s="312">
        <f t="shared" si="52"/>
        <v>0</v>
      </c>
      <c r="BN79" s="312">
        <f t="shared" si="52"/>
        <v>0</v>
      </c>
      <c r="BO79" s="312">
        <f t="shared" si="52"/>
        <v>0</v>
      </c>
      <c r="BP79" s="312">
        <f t="shared" si="52"/>
        <v>0</v>
      </c>
      <c r="BQ79" s="312">
        <f t="shared" ref="BQ79:CV79" si="53">SUM(BQ68:BQ78)</f>
        <v>0</v>
      </c>
      <c r="BR79" s="312">
        <f t="shared" si="53"/>
        <v>0</v>
      </c>
      <c r="BS79" s="312">
        <f t="shared" si="53"/>
        <v>0</v>
      </c>
      <c r="BT79" s="312">
        <f t="shared" si="53"/>
        <v>0</v>
      </c>
      <c r="BU79" s="312">
        <f t="shared" si="53"/>
        <v>0</v>
      </c>
      <c r="BV79" s="312">
        <f t="shared" si="53"/>
        <v>0</v>
      </c>
      <c r="BW79" s="312">
        <f t="shared" si="53"/>
        <v>0</v>
      </c>
      <c r="BX79" s="312">
        <f t="shared" si="53"/>
        <v>0</v>
      </c>
      <c r="BY79" s="312">
        <f t="shared" si="53"/>
        <v>0</v>
      </c>
      <c r="BZ79" s="312">
        <f t="shared" si="53"/>
        <v>0</v>
      </c>
      <c r="CA79" s="312">
        <f t="shared" si="53"/>
        <v>0</v>
      </c>
      <c r="CB79" s="312">
        <f t="shared" si="53"/>
        <v>0</v>
      </c>
      <c r="CC79" s="312">
        <f t="shared" si="53"/>
        <v>0</v>
      </c>
      <c r="CD79" s="312">
        <f t="shared" si="53"/>
        <v>0</v>
      </c>
      <c r="CE79" s="312">
        <f t="shared" si="53"/>
        <v>0</v>
      </c>
      <c r="CF79" s="312">
        <f t="shared" si="53"/>
        <v>0</v>
      </c>
      <c r="CG79" s="312">
        <f t="shared" si="53"/>
        <v>0</v>
      </c>
      <c r="CH79" s="312">
        <f t="shared" si="53"/>
        <v>0</v>
      </c>
      <c r="CI79" s="312">
        <f t="shared" si="53"/>
        <v>0</v>
      </c>
      <c r="CJ79" s="312">
        <f t="shared" si="53"/>
        <v>0</v>
      </c>
      <c r="CK79" s="312">
        <f t="shared" si="53"/>
        <v>0</v>
      </c>
      <c r="CL79" s="312">
        <f t="shared" si="53"/>
        <v>0</v>
      </c>
      <c r="CM79" s="312">
        <f t="shared" si="53"/>
        <v>0</v>
      </c>
      <c r="CN79" s="312">
        <f t="shared" si="53"/>
        <v>0</v>
      </c>
      <c r="CO79" s="312">
        <f t="shared" si="53"/>
        <v>0</v>
      </c>
      <c r="CP79" s="312">
        <f t="shared" si="53"/>
        <v>0</v>
      </c>
      <c r="CQ79" s="312">
        <f t="shared" si="53"/>
        <v>-40500</v>
      </c>
      <c r="CR79" s="312">
        <f t="shared" si="53"/>
        <v>0</v>
      </c>
      <c r="CS79" s="312">
        <f t="shared" si="53"/>
        <v>0</v>
      </c>
      <c r="CT79" s="312">
        <f t="shared" si="53"/>
        <v>0</v>
      </c>
      <c r="CU79" s="312">
        <f t="shared" si="53"/>
        <v>0</v>
      </c>
      <c r="CV79" s="312">
        <f t="shared" si="53"/>
        <v>0</v>
      </c>
      <c r="CW79" s="312">
        <f t="shared" ref="CW79:EB79" si="54">SUM(CW68:CW78)</f>
        <v>0</v>
      </c>
      <c r="CX79" s="312">
        <f t="shared" si="54"/>
        <v>0</v>
      </c>
      <c r="CY79" s="312">
        <f t="shared" si="54"/>
        <v>0</v>
      </c>
      <c r="CZ79" s="312">
        <f t="shared" si="54"/>
        <v>0</v>
      </c>
      <c r="DA79" s="312">
        <f t="shared" si="54"/>
        <v>0</v>
      </c>
      <c r="DB79" s="312">
        <f t="shared" si="54"/>
        <v>0</v>
      </c>
      <c r="DC79" s="312">
        <f t="shared" si="54"/>
        <v>0</v>
      </c>
      <c r="DD79" s="312">
        <f t="shared" si="54"/>
        <v>0</v>
      </c>
      <c r="DE79" s="312">
        <f t="shared" si="54"/>
        <v>0</v>
      </c>
      <c r="DF79" s="312">
        <f t="shared" si="54"/>
        <v>0</v>
      </c>
      <c r="DG79" s="312">
        <f t="shared" si="54"/>
        <v>0</v>
      </c>
      <c r="DH79" s="312">
        <f t="shared" si="54"/>
        <v>0</v>
      </c>
      <c r="DI79" s="312">
        <f t="shared" si="54"/>
        <v>0</v>
      </c>
      <c r="DJ79" s="312">
        <f t="shared" si="54"/>
        <v>0</v>
      </c>
      <c r="DK79" s="312">
        <f t="shared" si="54"/>
        <v>0</v>
      </c>
      <c r="DL79" s="312">
        <f t="shared" si="54"/>
        <v>-70875</v>
      </c>
      <c r="DM79" s="312">
        <f t="shared" si="54"/>
        <v>0</v>
      </c>
      <c r="DN79" s="312">
        <f t="shared" si="54"/>
        <v>0</v>
      </c>
      <c r="DO79" s="312">
        <f t="shared" si="54"/>
        <v>0</v>
      </c>
      <c r="DP79" s="312">
        <f t="shared" si="54"/>
        <v>0</v>
      </c>
      <c r="DQ79" s="312">
        <f t="shared" si="54"/>
        <v>0</v>
      </c>
      <c r="DR79" s="312">
        <f t="shared" si="54"/>
        <v>0</v>
      </c>
      <c r="DS79" s="312">
        <f t="shared" si="54"/>
        <v>0</v>
      </c>
      <c r="DT79" s="312">
        <f t="shared" si="54"/>
        <v>0</v>
      </c>
      <c r="DU79" s="312">
        <f t="shared" si="54"/>
        <v>0</v>
      </c>
      <c r="DV79" s="312">
        <f t="shared" si="54"/>
        <v>0</v>
      </c>
      <c r="DW79" s="312">
        <f t="shared" si="54"/>
        <v>0</v>
      </c>
      <c r="DX79" s="312">
        <f t="shared" si="54"/>
        <v>-101250</v>
      </c>
      <c r="DY79" s="312">
        <f t="shared" si="54"/>
        <v>0</v>
      </c>
      <c r="DZ79" s="312">
        <f t="shared" si="54"/>
        <v>-81000</v>
      </c>
      <c r="EA79" s="312">
        <f t="shared" si="54"/>
        <v>0</v>
      </c>
      <c r="EB79" s="312">
        <f t="shared" si="54"/>
        <v>0</v>
      </c>
      <c r="EC79" s="312">
        <f t="shared" ref="EC79:EG79" si="55">SUM(EC68:EC78)</f>
        <v>0</v>
      </c>
      <c r="ED79" s="312">
        <f t="shared" si="55"/>
        <v>0</v>
      </c>
      <c r="EE79" s="312">
        <f t="shared" si="55"/>
        <v>0</v>
      </c>
      <c r="EF79" s="312">
        <f t="shared" si="55"/>
        <v>0</v>
      </c>
      <c r="EG79" s="313">
        <f t="shared" si="55"/>
        <v>0</v>
      </c>
      <c r="EH79" s="277" t="s">
        <v>106</v>
      </c>
    </row>
    <row r="80" spans="2:138" ht="15" thickTop="1" x14ac:dyDescent="0.2">
      <c r="B80" s="157"/>
      <c r="C80" s="243"/>
      <c r="E80" s="306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  <c r="AH80" s="239"/>
      <c r="AI80" s="239"/>
      <c r="AJ80" s="239"/>
      <c r="AK80" s="239"/>
      <c r="AL80" s="239"/>
      <c r="AM80" s="239"/>
      <c r="AN80" s="239"/>
      <c r="AO80" s="239"/>
      <c r="AP80" s="239"/>
      <c r="AQ80" s="239"/>
      <c r="AR80" s="239"/>
      <c r="AS80" s="239"/>
      <c r="AT80" s="239"/>
      <c r="AU80" s="239"/>
      <c r="AV80" s="239"/>
      <c r="AW80" s="239"/>
      <c r="AX80" s="239"/>
      <c r="AY80" s="239"/>
      <c r="AZ80" s="239"/>
      <c r="BA80" s="239"/>
      <c r="BB80" s="239"/>
      <c r="BC80" s="239"/>
      <c r="BD80" s="239"/>
      <c r="BE80" s="239"/>
      <c r="BF80" s="239"/>
      <c r="BG80" s="239"/>
      <c r="BH80" s="239"/>
      <c r="BI80" s="239"/>
      <c r="BJ80" s="239"/>
      <c r="BK80" s="239"/>
      <c r="BL80" s="239"/>
      <c r="BM80" s="239"/>
      <c r="BN80" s="239"/>
      <c r="BO80" s="239"/>
      <c r="BP80" s="239"/>
      <c r="BQ80" s="239"/>
      <c r="BR80" s="239"/>
      <c r="BS80" s="239"/>
      <c r="BT80" s="239"/>
      <c r="BU80" s="239"/>
      <c r="BV80" s="239"/>
      <c r="BW80" s="239"/>
      <c r="BX80" s="239"/>
      <c r="BY80" s="239"/>
      <c r="BZ80" s="239"/>
      <c r="CA80" s="239"/>
      <c r="CB80" s="239"/>
      <c r="CC80" s="239"/>
      <c r="CD80" s="239"/>
      <c r="CE80" s="239"/>
      <c r="CF80" s="239"/>
      <c r="CG80" s="239"/>
      <c r="CH80" s="239"/>
      <c r="CI80" s="239"/>
      <c r="CJ80" s="239"/>
      <c r="CK80" s="239"/>
      <c r="CL80" s="239"/>
      <c r="CM80" s="239"/>
      <c r="CN80" s="239"/>
      <c r="CO80" s="239"/>
      <c r="CP80" s="239"/>
      <c r="CQ80" s="239"/>
      <c r="CR80" s="239"/>
      <c r="CS80" s="239"/>
      <c r="CT80" s="239"/>
      <c r="CU80" s="239"/>
      <c r="CV80" s="239"/>
      <c r="CW80" s="239"/>
      <c r="CX80" s="239"/>
      <c r="CY80" s="239"/>
      <c r="CZ80" s="239"/>
      <c r="DA80" s="239"/>
      <c r="DB80" s="239"/>
      <c r="DC80" s="239"/>
      <c r="DD80" s="239"/>
      <c r="DE80" s="239"/>
      <c r="DF80" s="239"/>
      <c r="DG80" s="239"/>
      <c r="DH80" s="239"/>
      <c r="DI80" s="239"/>
      <c r="DJ80" s="239"/>
      <c r="DK80" s="239"/>
      <c r="DL80" s="239"/>
      <c r="DM80" s="239"/>
      <c r="DN80" s="239"/>
      <c r="DO80" s="239"/>
      <c r="DP80" s="239"/>
      <c r="DQ80" s="239"/>
      <c r="DR80" s="239"/>
      <c r="DS80" s="239"/>
      <c r="DT80" s="239"/>
      <c r="DU80" s="239"/>
      <c r="DV80" s="239"/>
      <c r="DW80" s="239"/>
      <c r="DX80" s="239"/>
      <c r="DY80" s="239"/>
      <c r="DZ80" s="239"/>
      <c r="EA80" s="239"/>
      <c r="EB80" s="239"/>
      <c r="EC80" s="239"/>
      <c r="ED80" s="239"/>
      <c r="EE80" s="239"/>
      <c r="EF80" s="239"/>
      <c r="EG80" s="306"/>
      <c r="EH80" s="277" t="s">
        <v>106</v>
      </c>
    </row>
    <row r="81" spans="2:138" ht="15" x14ac:dyDescent="0.25">
      <c r="B81" s="732" t="s">
        <v>187</v>
      </c>
      <c r="C81" s="733"/>
      <c r="D81" s="734"/>
      <c r="E81" s="354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10"/>
      <c r="S81" s="309"/>
      <c r="T81" s="309"/>
      <c r="U81" s="309"/>
      <c r="V81" s="309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9"/>
      <c r="AN81" s="309"/>
      <c r="AO81" s="309"/>
      <c r="AP81" s="309"/>
      <c r="AQ81" s="309"/>
      <c r="AR81" s="309"/>
      <c r="AS81" s="309"/>
      <c r="AT81" s="309"/>
      <c r="AU81" s="309"/>
      <c r="AV81" s="309"/>
      <c r="AW81" s="309"/>
      <c r="AX81" s="309"/>
      <c r="AY81" s="309"/>
      <c r="AZ81" s="309"/>
      <c r="BA81" s="309"/>
      <c r="BB81" s="309"/>
      <c r="BC81" s="309"/>
      <c r="BD81" s="309"/>
      <c r="BE81" s="309"/>
      <c r="BF81" s="309"/>
      <c r="BG81" s="309"/>
      <c r="BH81" s="309"/>
      <c r="BI81" s="309"/>
      <c r="BJ81" s="309"/>
      <c r="BK81" s="309"/>
      <c r="BL81" s="309"/>
      <c r="BM81" s="309"/>
      <c r="BN81" s="309"/>
      <c r="BO81" s="309"/>
      <c r="BP81" s="309"/>
      <c r="BQ81" s="309"/>
      <c r="BR81" s="309"/>
      <c r="BS81" s="309"/>
      <c r="BT81" s="309"/>
      <c r="BU81" s="309"/>
      <c r="BV81" s="309"/>
      <c r="BW81" s="309"/>
      <c r="BX81" s="309"/>
      <c r="BY81" s="309"/>
      <c r="BZ81" s="309"/>
      <c r="CA81" s="309"/>
      <c r="CB81" s="309"/>
      <c r="CC81" s="309"/>
      <c r="CD81" s="309"/>
      <c r="CE81" s="309"/>
      <c r="CF81" s="309"/>
      <c r="CG81" s="309"/>
      <c r="CH81" s="309"/>
      <c r="CI81" s="309"/>
      <c r="CJ81" s="309"/>
      <c r="CK81" s="309"/>
      <c r="CL81" s="309"/>
      <c r="CM81" s="309"/>
      <c r="CN81" s="309"/>
      <c r="CO81" s="309"/>
      <c r="CP81" s="309"/>
      <c r="CQ81" s="309"/>
      <c r="CR81" s="309"/>
      <c r="CS81" s="309"/>
      <c r="CT81" s="309"/>
      <c r="CU81" s="309"/>
      <c r="CV81" s="309"/>
      <c r="CW81" s="309"/>
      <c r="CX81" s="309"/>
      <c r="CY81" s="309"/>
      <c r="CZ81" s="309"/>
      <c r="DA81" s="309"/>
      <c r="DB81" s="309"/>
      <c r="DC81" s="309"/>
      <c r="DD81" s="309"/>
      <c r="DE81" s="309"/>
      <c r="DF81" s="309"/>
      <c r="DG81" s="309"/>
      <c r="DH81" s="309"/>
      <c r="DI81" s="309"/>
      <c r="DJ81" s="309"/>
      <c r="DK81" s="309"/>
      <c r="DL81" s="309"/>
      <c r="DM81" s="309"/>
      <c r="DN81" s="309"/>
      <c r="DO81" s="309"/>
      <c r="DP81" s="309"/>
      <c r="DQ81" s="309"/>
      <c r="DR81" s="309"/>
      <c r="DS81" s="309"/>
      <c r="DT81" s="309"/>
      <c r="DU81" s="309"/>
      <c r="DV81" s="309"/>
      <c r="DW81" s="309"/>
      <c r="DX81" s="309"/>
      <c r="DY81" s="309"/>
      <c r="DZ81" s="309"/>
      <c r="EA81" s="309"/>
      <c r="EB81" s="309"/>
      <c r="EC81" s="309"/>
      <c r="ED81" s="309"/>
      <c r="EE81" s="309"/>
      <c r="EF81" s="309"/>
      <c r="EG81" s="311"/>
      <c r="EH81" s="277" t="s">
        <v>106</v>
      </c>
    </row>
    <row r="82" spans="2:138" ht="15" x14ac:dyDescent="0.25">
      <c r="B82" s="735"/>
      <c r="C82" s="736"/>
      <c r="D82" s="713" t="str">
        <f>CONCATENATE('Rent Roll'!B4&amp;" - "&amp;'Rent Roll'!C4)</f>
        <v>1 Brown-Comm 1 - LLC, New River Health &amp; Wellness, L</v>
      </c>
      <c r="E82" s="21">
        <f>SUM(F82:EH82)</f>
        <v>-51592.795204484108</v>
      </c>
      <c r="F82" s="32" t="str">
        <f>IFERROR(IF(F$6=EOMONTH('Rent Roll'!$M18,0),-'Rent Roll'!$W18*'Rent Roll'!$AB18,"-"),"-")</f>
        <v>-</v>
      </c>
      <c r="G82" s="32" t="str">
        <f>IFERROR(IF(G$6=EOMONTH('Rent Roll'!$M18,0),-'Rent Roll'!$W18*'Rent Roll'!$AB18,"-"),"-")</f>
        <v>-</v>
      </c>
      <c r="H82" s="32" t="str">
        <f>IFERROR(IF(H$6=EOMONTH('Rent Roll'!$M18,0),-'Rent Roll'!$W18*'Rent Roll'!$AB18,"-"),"-")</f>
        <v>-</v>
      </c>
      <c r="I82" s="32" t="str">
        <f>IFERROR(IF(I$6=EOMONTH('Rent Roll'!$M18,0),-'Rent Roll'!$W18*'Rent Roll'!$AB18,"-"),"-")</f>
        <v>-</v>
      </c>
      <c r="J82" s="32" t="str">
        <f>IFERROR(IF(J$6=EOMONTH('Rent Roll'!$M18,0),-'Rent Roll'!$W18*'Rent Roll'!$AB18,"-"),"-")</f>
        <v>-</v>
      </c>
      <c r="K82" s="32" t="str">
        <f>IFERROR(IF(K$6=EOMONTH('Rent Roll'!$M18,0),-'Rent Roll'!$W18*'Rent Roll'!$AB18,"-"),"-")</f>
        <v>-</v>
      </c>
      <c r="L82" s="32" t="str">
        <f>IFERROR(IF(L$6=EOMONTH('Rent Roll'!$M18,0),-'Rent Roll'!$W18*'Rent Roll'!$AB18,"-"),"-")</f>
        <v>-</v>
      </c>
      <c r="M82" s="32" t="str">
        <f>IFERROR(IF(M$6=EOMONTH('Rent Roll'!$M18,0),-'Rent Roll'!$W18*'Rent Roll'!$AB18,"-"),"-")</f>
        <v>-</v>
      </c>
      <c r="N82" s="32" t="str">
        <f>IFERROR(IF(N$6=EOMONTH('Rent Roll'!$M18,0),-'Rent Roll'!$W18*'Rent Roll'!$AB18,"-"),"-")</f>
        <v>-</v>
      </c>
      <c r="O82" s="32" t="str">
        <f>IFERROR(IF(O$6=EOMONTH('Rent Roll'!$M18,0),-'Rent Roll'!$W18*'Rent Roll'!$AB18,"-"),"-")</f>
        <v>-</v>
      </c>
      <c r="P82" s="32" t="str">
        <f>IFERROR(IF(P$6=EOMONTH('Rent Roll'!$M18,0),-'Rent Roll'!$W18*'Rent Roll'!$AB18,"-"),"-")</f>
        <v>-</v>
      </c>
      <c r="Q82" s="32" t="str">
        <f>IFERROR(IF(Q$6=EOMONTH('Rent Roll'!$M18,0),-'Rent Roll'!$W18*'Rent Roll'!$AB18,"-"),"-")</f>
        <v>-</v>
      </c>
      <c r="R82" s="32" t="str">
        <f>IFERROR(IF(R$6=EOMONTH('Rent Roll'!$M18,0),-'Rent Roll'!$W18*'Rent Roll'!$AB18,"-"),"-")</f>
        <v>-</v>
      </c>
      <c r="S82" s="32" t="str">
        <f>IFERROR(IF(S$6=EOMONTH('Rent Roll'!$M18,0),-'Rent Roll'!$W18*'Rent Roll'!$AB18,"-"),"-")</f>
        <v>-</v>
      </c>
      <c r="T82" s="32" t="str">
        <f>IFERROR(IF(T$6=EOMONTH('Rent Roll'!$M18,0),-'Rent Roll'!$W18*'Rent Roll'!$AB18,"-"),"-")</f>
        <v>-</v>
      </c>
      <c r="U82" s="32" t="str">
        <f>IFERROR(IF(U$6=EOMONTH('Rent Roll'!$M18,0),-'Rent Roll'!$W18*'Rent Roll'!$AB18,"-"),"-")</f>
        <v>-</v>
      </c>
      <c r="V82" s="32" t="str">
        <f>IFERROR(IF(V$6=EOMONTH('Rent Roll'!$M18,0),-'Rent Roll'!$W18*'Rent Roll'!$AB18,"-"),"-")</f>
        <v>-</v>
      </c>
      <c r="W82" s="32" t="str">
        <f>IFERROR(IF(W$6=EOMONTH('Rent Roll'!$M18,0),-'Rent Roll'!$W18*'Rent Roll'!$AB18,"-"),"-")</f>
        <v>-</v>
      </c>
      <c r="X82" s="32" t="str">
        <f>IFERROR(IF(X$6=EOMONTH('Rent Roll'!$M18,0),-'Rent Roll'!$W18*'Rent Roll'!$AB18,"-"),"-")</f>
        <v>-</v>
      </c>
      <c r="Y82" s="32" t="str">
        <f>IFERROR(IF(Y$6=EOMONTH('Rent Roll'!$M18,0),-'Rent Roll'!$W18*'Rent Roll'!$AB18,"-"),"-")</f>
        <v>-</v>
      </c>
      <c r="Z82" s="32" t="str">
        <f>IFERROR(IF(Z$6=EOMONTH('Rent Roll'!$M18,0),-'Rent Roll'!$W18*'Rent Roll'!$AB18,"-"),"-")</f>
        <v>-</v>
      </c>
      <c r="AA82" s="32" t="str">
        <f>IFERROR(IF(AA$6=EOMONTH('Rent Roll'!$M18,0),-'Rent Roll'!$W18*'Rent Roll'!$AB18,"-"),"-")</f>
        <v>-</v>
      </c>
      <c r="AB82" s="32" t="str">
        <f>IFERROR(IF(AB$6=EOMONTH('Rent Roll'!$M18,0),-'Rent Roll'!$W18*'Rent Roll'!$AB18,"-"),"-")</f>
        <v>-</v>
      </c>
      <c r="AC82" s="32" t="str">
        <f>IFERROR(IF(AC$6=EOMONTH('Rent Roll'!$M18,0),-'Rent Roll'!$W18*'Rent Roll'!$AB18,"-"),"-")</f>
        <v>-</v>
      </c>
      <c r="AD82" s="32" t="str">
        <f>IFERROR(IF(AD$6=EOMONTH('Rent Roll'!$M18,0),-'Rent Roll'!$W18*'Rent Roll'!$AB18,"-"),"-")</f>
        <v>-</v>
      </c>
      <c r="AE82" s="32" t="str">
        <f>IFERROR(IF(AE$6=EOMONTH('Rent Roll'!$M18,0),-'Rent Roll'!$W18*'Rent Roll'!$AB18,"-"),"-")</f>
        <v>-</v>
      </c>
      <c r="AF82" s="32" t="str">
        <f>IFERROR(IF(AF$6=EOMONTH('Rent Roll'!$M18,0),-'Rent Roll'!$W18*'Rent Roll'!$AB18,"-"),"-")</f>
        <v>-</v>
      </c>
      <c r="AG82" s="32" t="str">
        <f>IFERROR(IF(AG$6=EOMONTH('Rent Roll'!$M18,0),-'Rent Roll'!$W18*'Rent Roll'!$AB18,"-"),"-")</f>
        <v>-</v>
      </c>
      <c r="AH82" s="32" t="str">
        <f>IFERROR(IF(AH$6=EOMONTH('Rent Roll'!$M18,0),-'Rent Roll'!$W18*'Rent Roll'!$AB18,"-"),"-")</f>
        <v>-</v>
      </c>
      <c r="AI82" s="32" t="str">
        <f>IFERROR(IF(AI$6=EOMONTH('Rent Roll'!$M18,0),-'Rent Roll'!$W18*'Rent Roll'!$AB18,"-"),"-")</f>
        <v>-</v>
      </c>
      <c r="AJ82" s="32" t="str">
        <f>IFERROR(IF(AJ$6=EOMONTH('Rent Roll'!$M18,0),-'Rent Roll'!$W18*'Rent Roll'!$AB18,"-"),"-")</f>
        <v>-</v>
      </c>
      <c r="AK82" s="32" t="str">
        <f>IFERROR(IF(AK$6=EOMONTH('Rent Roll'!$M18,0),-'Rent Roll'!$W18*'Rent Roll'!$AB18,"-"),"-")</f>
        <v>-</v>
      </c>
      <c r="AL82" s="32" t="str">
        <f>IFERROR(IF(AL$6=EOMONTH('Rent Roll'!$M18,0),-'Rent Roll'!$W18*'Rent Roll'!$AB18,"-"),"-")</f>
        <v>-</v>
      </c>
      <c r="AM82" s="32" t="str">
        <f>IFERROR(IF(AM$6=EOMONTH('Rent Roll'!$M18,0),-'Rent Roll'!$W18*'Rent Roll'!$AB18,"-"),"-")</f>
        <v>-</v>
      </c>
      <c r="AN82" s="32" t="str">
        <f>IFERROR(IF(AN$6=EOMONTH('Rent Roll'!$M18,0),-'Rent Roll'!$W18*'Rent Roll'!$AB18,"-"),"-")</f>
        <v>-</v>
      </c>
      <c r="AO82" s="32" t="str">
        <f>IFERROR(IF(AO$6=EOMONTH('Rent Roll'!$M18,0),-'Rent Roll'!$W18*'Rent Roll'!$AB18,"-"),"-")</f>
        <v>-</v>
      </c>
      <c r="AP82" s="32" t="str">
        <f>IFERROR(IF(AP$6=EOMONTH('Rent Roll'!$M18,0),-'Rent Roll'!$W18*'Rent Roll'!$AB18,"-"),"-")</f>
        <v>-</v>
      </c>
      <c r="AQ82" s="32" t="str">
        <f>IFERROR(IF(AQ$6=EOMONTH('Rent Roll'!$M18,0),-'Rent Roll'!$W18*'Rent Roll'!$AB18,"-"),"-")</f>
        <v>-</v>
      </c>
      <c r="AR82" s="32" t="str">
        <f>IFERROR(IF(AR$6=EOMONTH('Rent Roll'!$M18,0),-'Rent Roll'!$W18*'Rent Roll'!$AB18,"-"),"-")</f>
        <v>-</v>
      </c>
      <c r="AS82" s="32" t="str">
        <f>IFERROR(IF(AS$6=EOMONTH('Rent Roll'!$M18,0),-'Rent Roll'!$W18*'Rent Roll'!$AB18,"-"),"-")</f>
        <v>-</v>
      </c>
      <c r="AT82" s="32" t="str">
        <f>IFERROR(IF(AT$6=EOMONTH('Rent Roll'!$M18,0),-'Rent Roll'!$W18*'Rent Roll'!$AB18,"-"),"-")</f>
        <v>-</v>
      </c>
      <c r="AU82" s="32" t="str">
        <f>IFERROR(IF(AU$6=EOMONTH('Rent Roll'!$M18,0),-'Rent Roll'!$W18*'Rent Roll'!$AB18,"-"),"-")</f>
        <v>-</v>
      </c>
      <c r="AV82" s="32" t="str">
        <f>IFERROR(IF(AV$6=EOMONTH('Rent Roll'!$M18,0),-'Rent Roll'!$W18*'Rent Roll'!$AB18,"-"),"-")</f>
        <v>-</v>
      </c>
      <c r="AW82" s="32" t="str">
        <f>IFERROR(IF(AW$6=EOMONTH('Rent Roll'!$M18,0),-'Rent Roll'!$W18*'Rent Roll'!$AB18,"-"),"-")</f>
        <v>-</v>
      </c>
      <c r="AX82" s="32" t="str">
        <f>IFERROR(IF(AX$6=EOMONTH('Rent Roll'!$M18,0),-'Rent Roll'!$W18*'Rent Roll'!$AB18,"-"),"-")</f>
        <v>-</v>
      </c>
      <c r="AY82" s="32" t="str">
        <f>IFERROR(IF(AY$6=EOMONTH('Rent Roll'!$M18,0),-'Rent Roll'!$W18*'Rent Roll'!$AB18,"-"),"-")</f>
        <v>-</v>
      </c>
      <c r="AZ82" s="32" t="str">
        <f>IFERROR(IF(AZ$6=EOMONTH('Rent Roll'!$M18,0),-'Rent Roll'!$W18*'Rent Roll'!$AB18,"-"),"-")</f>
        <v>-</v>
      </c>
      <c r="BA82" s="32" t="str">
        <f>IFERROR(IF(BA$6=EOMONTH('Rent Roll'!$M18,0),-'Rent Roll'!$W18*'Rent Roll'!$AB18,"-"),"-")</f>
        <v>-</v>
      </c>
      <c r="BB82" s="32" t="str">
        <f>IFERROR(IF(BB$6=EOMONTH('Rent Roll'!$M18,0),-'Rent Roll'!$W18*'Rent Roll'!$AB18,"-"),"-")</f>
        <v>-</v>
      </c>
      <c r="BC82" s="32" t="str">
        <f>IFERROR(IF(BC$6=EOMONTH('Rent Roll'!$M18,0),-'Rent Roll'!$W18*'Rent Roll'!$AB18,"-"),"-")</f>
        <v>-</v>
      </c>
      <c r="BD82" s="32" t="str">
        <f>IFERROR(IF(BD$6=EOMONTH('Rent Roll'!$M18,0),-'Rent Roll'!$W18*'Rent Roll'!$AB18,"-"),"-")</f>
        <v>-</v>
      </c>
      <c r="BE82" s="32" t="str">
        <f>IFERROR(IF(BE$6=EOMONTH('Rent Roll'!$M18,0),-'Rent Roll'!$W18*'Rent Roll'!$AB18,"-"),"-")</f>
        <v>-</v>
      </c>
      <c r="BF82" s="32" t="str">
        <f>IFERROR(IF(BF$6=EOMONTH('Rent Roll'!$M18,0),-'Rent Roll'!$W18*'Rent Roll'!$AB18,"-"),"-")</f>
        <v>-</v>
      </c>
      <c r="BG82" s="32" t="str">
        <f>IFERROR(IF(BG$6=EOMONTH('Rent Roll'!$M18,0),-'Rent Roll'!$W18*'Rent Roll'!$AB18,"-"),"-")</f>
        <v>-</v>
      </c>
      <c r="BH82" s="32" t="str">
        <f>IFERROR(IF(BH$6=EOMONTH('Rent Roll'!$M18,0),-'Rent Roll'!$W18*'Rent Roll'!$AB18,"-"),"-")</f>
        <v>-</v>
      </c>
      <c r="BI82" s="32" t="str">
        <f>IFERROR(IF(BI$6=EOMONTH('Rent Roll'!$M18,0),-'Rent Roll'!$W18*'Rent Roll'!$AB18,"-"),"-")</f>
        <v>-</v>
      </c>
      <c r="BJ82" s="32" t="str">
        <f>IFERROR(IF(BJ$6=EOMONTH('Rent Roll'!$M18,0),-'Rent Roll'!$W18*'Rent Roll'!$AB18,"-"),"-")</f>
        <v>-</v>
      </c>
      <c r="BK82" s="32" t="str">
        <f>IFERROR(IF(BK$6=EOMONTH('Rent Roll'!$M18,0),-'Rent Roll'!$W18*'Rent Roll'!$AB18,"-"),"-")</f>
        <v>-</v>
      </c>
      <c r="BL82" s="32" t="str">
        <f>IFERROR(IF(BL$6=EOMONTH('Rent Roll'!$M18,0),-'Rent Roll'!$W18*'Rent Roll'!$AB18,"-"),"-")</f>
        <v>-</v>
      </c>
      <c r="BM82" s="32" t="str">
        <f>IFERROR(IF(BM$6=EOMONTH('Rent Roll'!$M18,0),-'Rent Roll'!$W18*'Rent Roll'!$AB18,"-"),"-")</f>
        <v>-</v>
      </c>
      <c r="BN82" s="32" t="str">
        <f>IFERROR(IF(BN$6=EOMONTH('Rent Roll'!$M18,0),-'Rent Roll'!$W18*'Rent Roll'!$AB18,"-"),"-")</f>
        <v>-</v>
      </c>
      <c r="BO82" s="32" t="str">
        <f>IFERROR(IF(BO$6=EOMONTH('Rent Roll'!$M18,0),-'Rent Roll'!$W18*'Rent Roll'!$AB18,"-"),"-")</f>
        <v>-</v>
      </c>
      <c r="BP82" s="32" t="str">
        <f>IFERROR(IF(BP$6=EOMONTH('Rent Roll'!$M18,0),-'Rent Roll'!$W18*'Rent Roll'!$AB18,"-"),"-")</f>
        <v>-</v>
      </c>
      <c r="BQ82" s="32" t="str">
        <f>IFERROR(IF(BQ$6=EOMONTH('Rent Roll'!$M18,0),-'Rent Roll'!$W18*'Rent Roll'!$AB18,"-"),"-")</f>
        <v>-</v>
      </c>
      <c r="BR82" s="32" t="str">
        <f>IFERROR(IF(BR$6=EOMONTH('Rent Roll'!$M18,0),-'Rent Roll'!$W18*'Rent Roll'!$AB18,"-"),"-")</f>
        <v>-</v>
      </c>
      <c r="BS82" s="32" t="str">
        <f>IFERROR(IF(BS$6=EOMONTH('Rent Roll'!$M18,0),-'Rent Roll'!$W18*'Rent Roll'!$AB18,"-"),"-")</f>
        <v>-</v>
      </c>
      <c r="BT82" s="32" t="str">
        <f>IFERROR(IF(BT$6=EOMONTH('Rent Roll'!$M18,0),-'Rent Roll'!$W18*'Rent Roll'!$AB18,"-"),"-")</f>
        <v>-</v>
      </c>
      <c r="BU82" s="32" t="str">
        <f>IFERROR(IF(BU$6=EOMONTH('Rent Roll'!$M18,0),-'Rent Roll'!$W18*'Rent Roll'!$AB18,"-"),"-")</f>
        <v>-</v>
      </c>
      <c r="BV82" s="32" t="str">
        <f>IFERROR(IF(BV$6=EOMONTH('Rent Roll'!$M18,0),-'Rent Roll'!$W18*'Rent Roll'!$AB18,"-"),"-")</f>
        <v>-</v>
      </c>
      <c r="BW82" s="32" t="str">
        <f>IFERROR(IF(BW$6=EOMONTH('Rent Roll'!$M18,0),-'Rent Roll'!$W18*'Rent Roll'!$AB18,"-"),"-")</f>
        <v>-</v>
      </c>
      <c r="BX82" s="32" t="str">
        <f>IFERROR(IF(BX$6=EOMONTH('Rent Roll'!$M18,0),-'Rent Roll'!$W18*'Rent Roll'!$AB18,"-"),"-")</f>
        <v>-</v>
      </c>
      <c r="BY82" s="32" t="str">
        <f>IFERROR(IF(BY$6=EOMONTH('Rent Roll'!$M18,0),-'Rent Roll'!$W18*'Rent Roll'!$AB18,"-"),"-")</f>
        <v>-</v>
      </c>
      <c r="BZ82" s="32" t="str">
        <f>IFERROR(IF(BZ$6=EOMONTH('Rent Roll'!$M18,0),-'Rent Roll'!$W18*'Rent Roll'!$AB18,"-"),"-")</f>
        <v>-</v>
      </c>
      <c r="CA82" s="32" t="str">
        <f>IFERROR(IF(CA$6=EOMONTH('Rent Roll'!$M18,0),-'Rent Roll'!$W18*'Rent Roll'!$AB18,"-"),"-")</f>
        <v>-</v>
      </c>
      <c r="CB82" s="32" t="str">
        <f>IFERROR(IF(CB$6=EOMONTH('Rent Roll'!$M18,0),-'Rent Roll'!$W18*'Rent Roll'!$AB18,"-"),"-")</f>
        <v>-</v>
      </c>
      <c r="CC82" s="32" t="str">
        <f>IFERROR(IF(CC$6=EOMONTH('Rent Roll'!$M18,0),-'Rent Roll'!$W18*'Rent Roll'!$AB18,"-"),"-")</f>
        <v>-</v>
      </c>
      <c r="CD82" s="32" t="str">
        <f>IFERROR(IF(CD$6=EOMONTH('Rent Roll'!$M18,0),-'Rent Roll'!$W18*'Rent Roll'!$AB18,"-"),"-")</f>
        <v>-</v>
      </c>
      <c r="CE82" s="32" t="str">
        <f>IFERROR(IF(CE$6=EOMONTH('Rent Roll'!$M18,0),-'Rent Roll'!$W18*'Rent Roll'!$AB18,"-"),"-")</f>
        <v>-</v>
      </c>
      <c r="CF82" s="32" t="str">
        <f>IFERROR(IF(CF$6=EOMONTH('Rent Roll'!$M18,0),-'Rent Roll'!$W18*'Rent Roll'!$AB18,"-"),"-")</f>
        <v>-</v>
      </c>
      <c r="CG82" s="32" t="str">
        <f>IFERROR(IF(CG$6=EOMONTH('Rent Roll'!$M18,0),-'Rent Roll'!$W18*'Rent Roll'!$AB18,"-"),"-")</f>
        <v>-</v>
      </c>
      <c r="CH82" s="32" t="str">
        <f>IFERROR(IF(CH$6=EOMONTH('Rent Roll'!$M18,0),-'Rent Roll'!$W18*'Rent Roll'!$AB18,"-"),"-")</f>
        <v>-</v>
      </c>
      <c r="CI82" s="32" t="str">
        <f>IFERROR(IF(CI$6=EOMONTH('Rent Roll'!$M18,0),-'Rent Roll'!$W18*'Rent Roll'!$AB18,"-"),"-")</f>
        <v>-</v>
      </c>
      <c r="CJ82" s="32" t="str">
        <f>IFERROR(IF(CJ$6=EOMONTH('Rent Roll'!$M18,0),-'Rent Roll'!$W18*'Rent Roll'!$AB18,"-"),"-")</f>
        <v>-</v>
      </c>
      <c r="CK82" s="32" t="str">
        <f>IFERROR(IF(CK$6=EOMONTH('Rent Roll'!$M18,0),-'Rent Roll'!$W18*'Rent Roll'!$AB18,"-"),"-")</f>
        <v>-</v>
      </c>
      <c r="CL82" s="32" t="str">
        <f>IFERROR(IF(CL$6=EOMONTH('Rent Roll'!$M18,0),-'Rent Roll'!$W18*'Rent Roll'!$AB18,"-"),"-")</f>
        <v>-</v>
      </c>
      <c r="CM82" s="32" t="str">
        <f>IFERROR(IF(CM$6=EOMONTH('Rent Roll'!$M18,0),-'Rent Roll'!$W18*'Rent Roll'!$AB18,"-"),"-")</f>
        <v>-</v>
      </c>
      <c r="CN82" s="32" t="str">
        <f>IFERROR(IF(CN$6=EOMONTH('Rent Roll'!$M18,0),-'Rent Roll'!$W18*'Rent Roll'!$AB18,"-"),"-")</f>
        <v>-</v>
      </c>
      <c r="CO82" s="32" t="str">
        <f>IFERROR(IF(CO$6=EOMONTH('Rent Roll'!$M18,0),-'Rent Roll'!$W18*'Rent Roll'!$AB18,"-"),"-")</f>
        <v>-</v>
      </c>
      <c r="CP82" s="32" t="str">
        <f>IFERROR(IF(CP$6=EOMONTH('Rent Roll'!$M18,0),-'Rent Roll'!$W18*'Rent Roll'!$AB18,"-"),"-")</f>
        <v>-</v>
      </c>
      <c r="CQ82" s="32" t="str">
        <f>IFERROR(IF(CQ$6=EOMONTH('Rent Roll'!$M18,0),-'Rent Roll'!$W18*'Rent Roll'!$AB18,"-"),"-")</f>
        <v>-</v>
      </c>
      <c r="CR82" s="32" t="str">
        <f>IFERROR(IF(CR$6=EOMONTH('Rent Roll'!$M18,0),-'Rent Roll'!$W18*'Rent Roll'!$AB18,"-"),"-")</f>
        <v>-</v>
      </c>
      <c r="CS82" s="32" t="str">
        <f>IFERROR(IF(CS$6=EOMONTH('Rent Roll'!$M18,0),-'Rent Roll'!$W18*'Rent Roll'!$AB18,"-"),"-")</f>
        <v>-</v>
      </c>
      <c r="CT82" s="32" t="str">
        <f>IFERROR(IF(CT$6=EOMONTH('Rent Roll'!$M18,0),-'Rent Roll'!$W18*'Rent Roll'!$AB18,"-"),"-")</f>
        <v>-</v>
      </c>
      <c r="CU82" s="32" t="str">
        <f>IFERROR(IF(CU$6=EOMONTH('Rent Roll'!$M18,0),-'Rent Roll'!$W18*'Rent Roll'!$AB18,"-"),"-")</f>
        <v>-</v>
      </c>
      <c r="CV82" s="32" t="str">
        <f>IFERROR(IF(CV$6=EOMONTH('Rent Roll'!$M18,0),-'Rent Roll'!$W18*'Rent Roll'!$AB18,"-"),"-")</f>
        <v>-</v>
      </c>
      <c r="CW82" s="32" t="str">
        <f>IFERROR(IF(CW$6=EOMONTH('Rent Roll'!$M18,0),-'Rent Roll'!$W18*'Rent Roll'!$AB18,"-"),"-")</f>
        <v>-</v>
      </c>
      <c r="CX82" s="32" t="str">
        <f>IFERROR(IF(CX$6=EOMONTH('Rent Roll'!$M18,0),-'Rent Roll'!$W18*'Rent Roll'!$AB18,"-"),"-")</f>
        <v>-</v>
      </c>
      <c r="CY82" s="32" t="str">
        <f>IFERROR(IF(CY$6=EOMONTH('Rent Roll'!$M18,0),-'Rent Roll'!$W18*'Rent Roll'!$AB18,"-"),"-")</f>
        <v>-</v>
      </c>
      <c r="CZ82" s="32" t="str">
        <f>IFERROR(IF(CZ$6=EOMONTH('Rent Roll'!$M18,0),-'Rent Roll'!$W18*'Rent Roll'!$AB18,"-"),"-")</f>
        <v>-</v>
      </c>
      <c r="DA82" s="32" t="str">
        <f>IFERROR(IF(DA$6=EOMONTH('Rent Roll'!$M18,0),-'Rent Roll'!$W18*'Rent Roll'!$AB18,"-"),"-")</f>
        <v>-</v>
      </c>
      <c r="DB82" s="32" t="str">
        <f>IFERROR(IF(DB$6=EOMONTH('Rent Roll'!$M18,0),-'Rent Roll'!$W18*'Rent Roll'!$AB18,"-"),"-")</f>
        <v>-</v>
      </c>
      <c r="DC82" s="32" t="str">
        <f>IFERROR(IF(DC$6=EOMONTH('Rent Roll'!$M18,0),-'Rent Roll'!$W18*'Rent Roll'!$AB18,"-"),"-")</f>
        <v>-</v>
      </c>
      <c r="DD82" s="32" t="str">
        <f>IFERROR(IF(DD$6=EOMONTH('Rent Roll'!$M18,0),-'Rent Roll'!$W18*'Rent Roll'!$AB18,"-"),"-")</f>
        <v>-</v>
      </c>
      <c r="DE82" s="32" t="str">
        <f>IFERROR(IF(DE$6=EOMONTH('Rent Roll'!$M18,0),-'Rent Roll'!$W18*'Rent Roll'!$AB18,"-"),"-")</f>
        <v>-</v>
      </c>
      <c r="DF82" s="32" t="str">
        <f>IFERROR(IF(DF$6=EOMONTH('Rent Roll'!$M18,0),-'Rent Roll'!$W18*'Rent Roll'!$AB18,"-"),"-")</f>
        <v>-</v>
      </c>
      <c r="DG82" s="32" t="str">
        <f>IFERROR(IF(DG$6=EOMONTH('Rent Roll'!$M18,0),-'Rent Roll'!$W18*'Rent Roll'!$AB18,"-"),"-")</f>
        <v>-</v>
      </c>
      <c r="DH82" s="32" t="str">
        <f>IFERROR(IF(DH$6=EOMONTH('Rent Roll'!$M18,0),-'Rent Roll'!$W18*'Rent Roll'!$AB18,"-"),"-")</f>
        <v>-</v>
      </c>
      <c r="DI82" s="32" t="str">
        <f>IFERROR(IF(DI$6=EOMONTH('Rent Roll'!$M18,0),-'Rent Roll'!$W18*'Rent Roll'!$AB18,"-"),"-")</f>
        <v>-</v>
      </c>
      <c r="DJ82" s="32" t="str">
        <f>IFERROR(IF(DJ$6=EOMONTH('Rent Roll'!$M18,0),-'Rent Roll'!$W18*'Rent Roll'!$AB18,"-"),"-")</f>
        <v>-</v>
      </c>
      <c r="DK82" s="32" t="str">
        <f>IFERROR(IF(DK$6=EOMONTH('Rent Roll'!$M18,0),-'Rent Roll'!$W18*'Rent Roll'!$AB18,"-"),"-")</f>
        <v>-</v>
      </c>
      <c r="DL82" s="32" t="str">
        <f>IFERROR(IF(DL$6=EOMONTH('Rent Roll'!$M18,0),-'Rent Roll'!$W18*'Rent Roll'!$AB18,"-"),"-")</f>
        <v>-</v>
      </c>
      <c r="DM82" s="32" t="str">
        <f>IFERROR(IF(DM$6=EOMONTH('Rent Roll'!$M18,0),-'Rent Roll'!$W18*'Rent Roll'!$AB18,"-"),"-")</f>
        <v>-</v>
      </c>
      <c r="DN82" s="32" t="str">
        <f>IFERROR(IF(DN$6=EOMONTH('Rent Roll'!$M18,0),-'Rent Roll'!$W18*'Rent Roll'!$AB18,"-"),"-")</f>
        <v>-</v>
      </c>
      <c r="DO82" s="32" t="str">
        <f>IFERROR(IF(DO$6=EOMONTH('Rent Roll'!$M18,0),-'Rent Roll'!$W18*'Rent Roll'!$AB18,"-"),"-")</f>
        <v>-</v>
      </c>
      <c r="DP82" s="32" t="str">
        <f>IFERROR(IF(DP$6=EOMONTH('Rent Roll'!$M18,0),-'Rent Roll'!$W18*'Rent Roll'!$AB18,"-"),"-")</f>
        <v>-</v>
      </c>
      <c r="DQ82" s="32" t="str">
        <f>IFERROR(IF(DQ$6=EOMONTH('Rent Roll'!$M18,0),-'Rent Roll'!$W18*'Rent Roll'!$AB18,"-"),"-")</f>
        <v>-</v>
      </c>
      <c r="DR82" s="32" t="str">
        <f>IFERROR(IF(DR$6=EOMONTH('Rent Roll'!$M18,0),-'Rent Roll'!$W18*'Rent Roll'!$AB18,"-"),"-")</f>
        <v>-</v>
      </c>
      <c r="DS82" s="32" t="str">
        <f>IFERROR(IF(DS$6=EOMONTH('Rent Roll'!$M18,0),-'Rent Roll'!$W18*'Rent Roll'!$AB18,"-"),"-")</f>
        <v>-</v>
      </c>
      <c r="DT82" s="32" t="str">
        <f>IFERROR(IF(DT$6=EOMONTH('Rent Roll'!$M18,0),-'Rent Roll'!$W18*'Rent Roll'!$AB18,"-"),"-")</f>
        <v>-</v>
      </c>
      <c r="DU82" s="32" t="str">
        <f>IFERROR(IF(DU$6=EOMONTH('Rent Roll'!$M18,0),-'Rent Roll'!$W18*'Rent Roll'!$AB18,"-"),"-")</f>
        <v>-</v>
      </c>
      <c r="DV82" s="32" t="str">
        <f>IFERROR(IF(DV$6=EOMONTH('Rent Roll'!$M18,0),-'Rent Roll'!$W18*'Rent Roll'!$AB18,"-"),"-")</f>
        <v>-</v>
      </c>
      <c r="DW82" s="32" t="str">
        <f>IFERROR(IF(DW$6=EOMONTH('Rent Roll'!$M18,0),-'Rent Roll'!$W18*'Rent Roll'!$AB18,"-"),"-")</f>
        <v>-</v>
      </c>
      <c r="DX82" s="32">
        <f>IFERROR(IF(DX$6=EOMONTH('Rent Roll'!$M18,0),-'Rent Roll'!$W18*'Rent Roll'!$AB18,"-"),"-")</f>
        <v>-51592.795204484108</v>
      </c>
      <c r="DY82" s="32" t="str">
        <f>IFERROR(IF(DY$6=EOMONTH('Rent Roll'!$M18,0),-'Rent Roll'!$W18*'Rent Roll'!$AB18,"-"),"-")</f>
        <v>-</v>
      </c>
      <c r="DZ82" s="32" t="str">
        <f>IFERROR(IF(DZ$6=EOMONTH('Rent Roll'!$M18,0),-'Rent Roll'!$W18*'Rent Roll'!$AB18,"-"),"-")</f>
        <v>-</v>
      </c>
      <c r="EA82" s="32" t="str">
        <f>IFERROR(IF(EA$6=EOMONTH('Rent Roll'!$M18,0),-'Rent Roll'!$W18*'Rent Roll'!$AB18,"-"),"-")</f>
        <v>-</v>
      </c>
      <c r="EB82" s="32" t="str">
        <f>IFERROR(IF(EB$6=EOMONTH('Rent Roll'!$M18,0),-'Rent Roll'!$W18*'Rent Roll'!$AB18,"-"),"-")</f>
        <v>-</v>
      </c>
      <c r="EC82" s="32" t="str">
        <f>IFERROR(IF(EC$6=EOMONTH('Rent Roll'!$M18,0),-'Rent Roll'!$W18*'Rent Roll'!$AB18,"-"),"-")</f>
        <v>-</v>
      </c>
      <c r="ED82" s="32" t="str">
        <f>IFERROR(IF(ED$6=EOMONTH('Rent Roll'!$M18,0),-'Rent Roll'!$W18*'Rent Roll'!$AB18,"-"),"-")</f>
        <v>-</v>
      </c>
      <c r="EE82" s="32" t="str">
        <f>IFERROR(IF(EE$6=EOMONTH('Rent Roll'!$M18,0),-'Rent Roll'!$W18*'Rent Roll'!$AB18,"-"),"-")</f>
        <v>-</v>
      </c>
      <c r="EF82" s="32" t="str">
        <f>IFERROR(IF(EF$6=EOMONTH('Rent Roll'!$M18,0),-'Rent Roll'!$W18*'Rent Roll'!$AB18,"-"),"-")</f>
        <v>-</v>
      </c>
      <c r="EG82" s="21" t="str">
        <f>IFERROR(IF(EG$6=EOMONTH('Rent Roll'!$M18,0),-'Rent Roll'!$W18*'Rent Roll'!$AB18,"-"),"-")</f>
        <v>-</v>
      </c>
      <c r="EH82" s="277" t="s">
        <v>106</v>
      </c>
    </row>
    <row r="83" spans="2:138" ht="15" x14ac:dyDescent="0.25">
      <c r="B83" s="735"/>
      <c r="C83" s="736"/>
      <c r="D83" s="713" t="str">
        <f>CONCATENATE('Rent Roll'!B5&amp;" - "&amp;'Rent Roll'!C5)</f>
        <v>1 Brown-Comm 2 - Center Inc, Brilliant Futures Learning</v>
      </c>
      <c r="E83" s="21">
        <f t="shared" ref="E83:E92" si="56">SUM(F83:EH83)</f>
        <v>-41274.236163587288</v>
      </c>
      <c r="F83" s="32" t="str">
        <f>IFERROR(IF(F$6=EOMONTH('Rent Roll'!$M19,0),-'Rent Roll'!$W19*'Rent Roll'!$AB19,"-"),"-")</f>
        <v>-</v>
      </c>
      <c r="G83" s="32" t="str">
        <f>IFERROR(IF(G$6=EOMONTH('Rent Roll'!$M19,0),-'Rent Roll'!$W19*'Rent Roll'!$AB19,"-"),"-")</f>
        <v>-</v>
      </c>
      <c r="H83" s="32" t="str">
        <f>IFERROR(IF(H$6=EOMONTH('Rent Roll'!$M19,0),-'Rent Roll'!$W19*'Rent Roll'!$AB19,"-"),"-")</f>
        <v>-</v>
      </c>
      <c r="I83" s="32" t="str">
        <f>IFERROR(IF(I$6=EOMONTH('Rent Roll'!$M19,0),-'Rent Roll'!$W19*'Rent Roll'!$AB19,"-"),"-")</f>
        <v>-</v>
      </c>
      <c r="J83" s="32" t="str">
        <f>IFERROR(IF(J$6=EOMONTH('Rent Roll'!$M19,0),-'Rent Roll'!$W19*'Rent Roll'!$AB19,"-"),"-")</f>
        <v>-</v>
      </c>
      <c r="K83" s="32" t="str">
        <f>IFERROR(IF(K$6=EOMONTH('Rent Roll'!$M19,0),-'Rent Roll'!$W19*'Rent Roll'!$AB19,"-"),"-")</f>
        <v>-</v>
      </c>
      <c r="L83" s="32" t="str">
        <f>IFERROR(IF(L$6=EOMONTH('Rent Roll'!$M19,0),-'Rent Roll'!$W19*'Rent Roll'!$AB19,"-"),"-")</f>
        <v>-</v>
      </c>
      <c r="M83" s="32" t="str">
        <f>IFERROR(IF(M$6=EOMONTH('Rent Roll'!$M19,0),-'Rent Roll'!$W19*'Rent Roll'!$AB19,"-"),"-")</f>
        <v>-</v>
      </c>
      <c r="N83" s="32" t="str">
        <f>IFERROR(IF(N$6=EOMONTH('Rent Roll'!$M19,0),-'Rent Roll'!$W19*'Rent Roll'!$AB19,"-"),"-")</f>
        <v>-</v>
      </c>
      <c r="O83" s="32" t="str">
        <f>IFERROR(IF(O$6=EOMONTH('Rent Roll'!$M19,0),-'Rent Roll'!$W19*'Rent Roll'!$AB19,"-"),"-")</f>
        <v>-</v>
      </c>
      <c r="P83" s="32" t="str">
        <f>IFERROR(IF(P$6=EOMONTH('Rent Roll'!$M19,0),-'Rent Roll'!$W19*'Rent Roll'!$AB19,"-"),"-")</f>
        <v>-</v>
      </c>
      <c r="Q83" s="32" t="str">
        <f>IFERROR(IF(Q$6=EOMONTH('Rent Roll'!$M19,0),-'Rent Roll'!$W19*'Rent Roll'!$AB19,"-"),"-")</f>
        <v>-</v>
      </c>
      <c r="R83" s="32" t="str">
        <f>IFERROR(IF(R$6=EOMONTH('Rent Roll'!$M19,0),-'Rent Roll'!$W19*'Rent Roll'!$AB19,"-"),"-")</f>
        <v>-</v>
      </c>
      <c r="S83" s="32" t="str">
        <f>IFERROR(IF(S$6=EOMONTH('Rent Roll'!$M19,0),-'Rent Roll'!$W19*'Rent Roll'!$AB19,"-"),"-")</f>
        <v>-</v>
      </c>
      <c r="T83" s="32" t="str">
        <f>IFERROR(IF(T$6=EOMONTH('Rent Roll'!$M19,0),-'Rent Roll'!$W19*'Rent Roll'!$AB19,"-"),"-")</f>
        <v>-</v>
      </c>
      <c r="U83" s="32" t="str">
        <f>IFERROR(IF(U$6=EOMONTH('Rent Roll'!$M19,0),-'Rent Roll'!$W19*'Rent Roll'!$AB19,"-"),"-")</f>
        <v>-</v>
      </c>
      <c r="V83" s="32" t="str">
        <f>IFERROR(IF(V$6=EOMONTH('Rent Roll'!$M19,0),-'Rent Roll'!$W19*'Rent Roll'!$AB19,"-"),"-")</f>
        <v>-</v>
      </c>
      <c r="W83" s="32" t="str">
        <f>IFERROR(IF(W$6=EOMONTH('Rent Roll'!$M19,0),-'Rent Roll'!$W19*'Rent Roll'!$AB19,"-"),"-")</f>
        <v>-</v>
      </c>
      <c r="X83" s="32" t="str">
        <f>IFERROR(IF(X$6=EOMONTH('Rent Roll'!$M19,0),-'Rent Roll'!$W19*'Rent Roll'!$AB19,"-"),"-")</f>
        <v>-</v>
      </c>
      <c r="Y83" s="32" t="str">
        <f>IFERROR(IF(Y$6=EOMONTH('Rent Roll'!$M19,0),-'Rent Roll'!$W19*'Rent Roll'!$AB19,"-"),"-")</f>
        <v>-</v>
      </c>
      <c r="Z83" s="32" t="str">
        <f>IFERROR(IF(Z$6=EOMONTH('Rent Roll'!$M19,0),-'Rent Roll'!$W19*'Rent Roll'!$AB19,"-"),"-")</f>
        <v>-</v>
      </c>
      <c r="AA83" s="32" t="str">
        <f>IFERROR(IF(AA$6=EOMONTH('Rent Roll'!$M19,0),-'Rent Roll'!$W19*'Rent Roll'!$AB19,"-"),"-")</f>
        <v>-</v>
      </c>
      <c r="AB83" s="32" t="str">
        <f>IFERROR(IF(AB$6=EOMONTH('Rent Roll'!$M19,0),-'Rent Roll'!$W19*'Rent Roll'!$AB19,"-"),"-")</f>
        <v>-</v>
      </c>
      <c r="AC83" s="32" t="str">
        <f>IFERROR(IF(AC$6=EOMONTH('Rent Roll'!$M19,0),-'Rent Roll'!$W19*'Rent Roll'!$AB19,"-"),"-")</f>
        <v>-</v>
      </c>
      <c r="AD83" s="32" t="str">
        <f>IFERROR(IF(AD$6=EOMONTH('Rent Roll'!$M19,0),-'Rent Roll'!$W19*'Rent Roll'!$AB19,"-"),"-")</f>
        <v>-</v>
      </c>
      <c r="AE83" s="32" t="str">
        <f>IFERROR(IF(AE$6=EOMONTH('Rent Roll'!$M19,0),-'Rent Roll'!$W19*'Rent Roll'!$AB19,"-"),"-")</f>
        <v>-</v>
      </c>
      <c r="AF83" s="32" t="str">
        <f>IFERROR(IF(AF$6=EOMONTH('Rent Roll'!$M19,0),-'Rent Roll'!$W19*'Rent Roll'!$AB19,"-"),"-")</f>
        <v>-</v>
      </c>
      <c r="AG83" s="32" t="str">
        <f>IFERROR(IF(AG$6=EOMONTH('Rent Roll'!$M19,0),-'Rent Roll'!$W19*'Rent Roll'!$AB19,"-"),"-")</f>
        <v>-</v>
      </c>
      <c r="AH83" s="32" t="str">
        <f>IFERROR(IF(AH$6=EOMONTH('Rent Roll'!$M19,0),-'Rent Roll'!$W19*'Rent Roll'!$AB19,"-"),"-")</f>
        <v>-</v>
      </c>
      <c r="AI83" s="32" t="str">
        <f>IFERROR(IF(AI$6=EOMONTH('Rent Roll'!$M19,0),-'Rent Roll'!$W19*'Rent Roll'!$AB19,"-"),"-")</f>
        <v>-</v>
      </c>
      <c r="AJ83" s="32" t="str">
        <f>IFERROR(IF(AJ$6=EOMONTH('Rent Roll'!$M19,0),-'Rent Roll'!$W19*'Rent Roll'!$AB19,"-"),"-")</f>
        <v>-</v>
      </c>
      <c r="AK83" s="32" t="str">
        <f>IFERROR(IF(AK$6=EOMONTH('Rent Roll'!$M19,0),-'Rent Roll'!$W19*'Rent Roll'!$AB19,"-"),"-")</f>
        <v>-</v>
      </c>
      <c r="AL83" s="32" t="str">
        <f>IFERROR(IF(AL$6=EOMONTH('Rent Roll'!$M19,0),-'Rent Roll'!$W19*'Rent Roll'!$AB19,"-"),"-")</f>
        <v>-</v>
      </c>
      <c r="AM83" s="32" t="str">
        <f>IFERROR(IF(AM$6=EOMONTH('Rent Roll'!$M19,0),-'Rent Roll'!$W19*'Rent Roll'!$AB19,"-"),"-")</f>
        <v>-</v>
      </c>
      <c r="AN83" s="32" t="str">
        <f>IFERROR(IF(AN$6=EOMONTH('Rent Roll'!$M19,0),-'Rent Roll'!$W19*'Rent Roll'!$AB19,"-"),"-")</f>
        <v>-</v>
      </c>
      <c r="AO83" s="32" t="str">
        <f>IFERROR(IF(AO$6=EOMONTH('Rent Roll'!$M19,0),-'Rent Roll'!$W19*'Rent Roll'!$AB19,"-"),"-")</f>
        <v>-</v>
      </c>
      <c r="AP83" s="32" t="str">
        <f>IFERROR(IF(AP$6=EOMONTH('Rent Roll'!$M19,0),-'Rent Roll'!$W19*'Rent Roll'!$AB19,"-"),"-")</f>
        <v>-</v>
      </c>
      <c r="AQ83" s="32" t="str">
        <f>IFERROR(IF(AQ$6=EOMONTH('Rent Roll'!$M19,0),-'Rent Roll'!$W19*'Rent Roll'!$AB19,"-"),"-")</f>
        <v>-</v>
      </c>
      <c r="AR83" s="32" t="str">
        <f>IFERROR(IF(AR$6=EOMONTH('Rent Roll'!$M19,0),-'Rent Roll'!$W19*'Rent Roll'!$AB19,"-"),"-")</f>
        <v>-</v>
      </c>
      <c r="AS83" s="32" t="str">
        <f>IFERROR(IF(AS$6=EOMONTH('Rent Roll'!$M19,0),-'Rent Roll'!$W19*'Rent Roll'!$AB19,"-"),"-")</f>
        <v>-</v>
      </c>
      <c r="AT83" s="32" t="str">
        <f>IFERROR(IF(AT$6=EOMONTH('Rent Roll'!$M19,0),-'Rent Roll'!$W19*'Rent Roll'!$AB19,"-"),"-")</f>
        <v>-</v>
      </c>
      <c r="AU83" s="32" t="str">
        <f>IFERROR(IF(AU$6=EOMONTH('Rent Roll'!$M19,0),-'Rent Roll'!$W19*'Rent Roll'!$AB19,"-"),"-")</f>
        <v>-</v>
      </c>
      <c r="AV83" s="32" t="str">
        <f>IFERROR(IF(AV$6=EOMONTH('Rent Roll'!$M19,0),-'Rent Roll'!$W19*'Rent Roll'!$AB19,"-"),"-")</f>
        <v>-</v>
      </c>
      <c r="AW83" s="32" t="str">
        <f>IFERROR(IF(AW$6=EOMONTH('Rent Roll'!$M19,0),-'Rent Roll'!$W19*'Rent Roll'!$AB19,"-"),"-")</f>
        <v>-</v>
      </c>
      <c r="AX83" s="32" t="str">
        <f>IFERROR(IF(AX$6=EOMONTH('Rent Roll'!$M19,0),-'Rent Roll'!$W19*'Rent Roll'!$AB19,"-"),"-")</f>
        <v>-</v>
      </c>
      <c r="AY83" s="32" t="str">
        <f>IFERROR(IF(AY$6=EOMONTH('Rent Roll'!$M19,0),-'Rent Roll'!$W19*'Rent Roll'!$AB19,"-"),"-")</f>
        <v>-</v>
      </c>
      <c r="AZ83" s="32" t="str">
        <f>IFERROR(IF(AZ$6=EOMONTH('Rent Roll'!$M19,0),-'Rent Roll'!$W19*'Rent Roll'!$AB19,"-"),"-")</f>
        <v>-</v>
      </c>
      <c r="BA83" s="32" t="str">
        <f>IFERROR(IF(BA$6=EOMONTH('Rent Roll'!$M19,0),-'Rent Roll'!$W19*'Rent Roll'!$AB19,"-"),"-")</f>
        <v>-</v>
      </c>
      <c r="BB83" s="32" t="str">
        <f>IFERROR(IF(BB$6=EOMONTH('Rent Roll'!$M19,0),-'Rent Roll'!$W19*'Rent Roll'!$AB19,"-"),"-")</f>
        <v>-</v>
      </c>
      <c r="BC83" s="32" t="str">
        <f>IFERROR(IF(BC$6=EOMONTH('Rent Roll'!$M19,0),-'Rent Roll'!$W19*'Rent Roll'!$AB19,"-"),"-")</f>
        <v>-</v>
      </c>
      <c r="BD83" s="32" t="str">
        <f>IFERROR(IF(BD$6=EOMONTH('Rent Roll'!$M19,0),-'Rent Roll'!$W19*'Rent Roll'!$AB19,"-"),"-")</f>
        <v>-</v>
      </c>
      <c r="BE83" s="32" t="str">
        <f>IFERROR(IF(BE$6=EOMONTH('Rent Roll'!$M19,0),-'Rent Roll'!$W19*'Rent Roll'!$AB19,"-"),"-")</f>
        <v>-</v>
      </c>
      <c r="BF83" s="32" t="str">
        <f>IFERROR(IF(BF$6=EOMONTH('Rent Roll'!$M19,0),-'Rent Roll'!$W19*'Rent Roll'!$AB19,"-"),"-")</f>
        <v>-</v>
      </c>
      <c r="BG83" s="32" t="str">
        <f>IFERROR(IF(BG$6=EOMONTH('Rent Roll'!$M19,0),-'Rent Roll'!$W19*'Rent Roll'!$AB19,"-"),"-")</f>
        <v>-</v>
      </c>
      <c r="BH83" s="32" t="str">
        <f>IFERROR(IF(BH$6=EOMONTH('Rent Roll'!$M19,0),-'Rent Roll'!$W19*'Rent Roll'!$AB19,"-"),"-")</f>
        <v>-</v>
      </c>
      <c r="BI83" s="32" t="str">
        <f>IFERROR(IF(BI$6=EOMONTH('Rent Roll'!$M19,0),-'Rent Roll'!$W19*'Rent Roll'!$AB19,"-"),"-")</f>
        <v>-</v>
      </c>
      <c r="BJ83" s="32" t="str">
        <f>IFERROR(IF(BJ$6=EOMONTH('Rent Roll'!$M19,0),-'Rent Roll'!$W19*'Rent Roll'!$AB19,"-"),"-")</f>
        <v>-</v>
      </c>
      <c r="BK83" s="32" t="str">
        <f>IFERROR(IF(BK$6=EOMONTH('Rent Roll'!$M19,0),-'Rent Roll'!$W19*'Rent Roll'!$AB19,"-"),"-")</f>
        <v>-</v>
      </c>
      <c r="BL83" s="32" t="str">
        <f>IFERROR(IF(BL$6=EOMONTH('Rent Roll'!$M19,0),-'Rent Roll'!$W19*'Rent Roll'!$AB19,"-"),"-")</f>
        <v>-</v>
      </c>
      <c r="BM83" s="32" t="str">
        <f>IFERROR(IF(BM$6=EOMONTH('Rent Roll'!$M19,0),-'Rent Roll'!$W19*'Rent Roll'!$AB19,"-"),"-")</f>
        <v>-</v>
      </c>
      <c r="BN83" s="32" t="str">
        <f>IFERROR(IF(BN$6=EOMONTH('Rent Roll'!$M19,0),-'Rent Roll'!$W19*'Rent Roll'!$AB19,"-"),"-")</f>
        <v>-</v>
      </c>
      <c r="BO83" s="32" t="str">
        <f>IFERROR(IF(BO$6=EOMONTH('Rent Roll'!$M19,0),-'Rent Roll'!$W19*'Rent Roll'!$AB19,"-"),"-")</f>
        <v>-</v>
      </c>
      <c r="BP83" s="32" t="str">
        <f>IFERROR(IF(BP$6=EOMONTH('Rent Roll'!$M19,0),-'Rent Roll'!$W19*'Rent Roll'!$AB19,"-"),"-")</f>
        <v>-</v>
      </c>
      <c r="BQ83" s="32" t="str">
        <f>IFERROR(IF(BQ$6=EOMONTH('Rent Roll'!$M19,0),-'Rent Roll'!$W19*'Rent Roll'!$AB19,"-"),"-")</f>
        <v>-</v>
      </c>
      <c r="BR83" s="32" t="str">
        <f>IFERROR(IF(BR$6=EOMONTH('Rent Roll'!$M19,0),-'Rent Roll'!$W19*'Rent Roll'!$AB19,"-"),"-")</f>
        <v>-</v>
      </c>
      <c r="BS83" s="32" t="str">
        <f>IFERROR(IF(BS$6=EOMONTH('Rent Roll'!$M19,0),-'Rent Roll'!$W19*'Rent Roll'!$AB19,"-"),"-")</f>
        <v>-</v>
      </c>
      <c r="BT83" s="32" t="str">
        <f>IFERROR(IF(BT$6=EOMONTH('Rent Roll'!$M19,0),-'Rent Roll'!$W19*'Rent Roll'!$AB19,"-"),"-")</f>
        <v>-</v>
      </c>
      <c r="BU83" s="32" t="str">
        <f>IFERROR(IF(BU$6=EOMONTH('Rent Roll'!$M19,0),-'Rent Roll'!$W19*'Rent Roll'!$AB19,"-"),"-")</f>
        <v>-</v>
      </c>
      <c r="BV83" s="32" t="str">
        <f>IFERROR(IF(BV$6=EOMONTH('Rent Roll'!$M19,0),-'Rent Roll'!$W19*'Rent Roll'!$AB19,"-"),"-")</f>
        <v>-</v>
      </c>
      <c r="BW83" s="32" t="str">
        <f>IFERROR(IF(BW$6=EOMONTH('Rent Roll'!$M19,0),-'Rent Roll'!$W19*'Rent Roll'!$AB19,"-"),"-")</f>
        <v>-</v>
      </c>
      <c r="BX83" s="32" t="str">
        <f>IFERROR(IF(BX$6=EOMONTH('Rent Roll'!$M19,0),-'Rent Roll'!$W19*'Rent Roll'!$AB19,"-"),"-")</f>
        <v>-</v>
      </c>
      <c r="BY83" s="32" t="str">
        <f>IFERROR(IF(BY$6=EOMONTH('Rent Roll'!$M19,0),-'Rent Roll'!$W19*'Rent Roll'!$AB19,"-"),"-")</f>
        <v>-</v>
      </c>
      <c r="BZ83" s="32" t="str">
        <f>IFERROR(IF(BZ$6=EOMONTH('Rent Roll'!$M19,0),-'Rent Roll'!$W19*'Rent Roll'!$AB19,"-"),"-")</f>
        <v>-</v>
      </c>
      <c r="CA83" s="32" t="str">
        <f>IFERROR(IF(CA$6=EOMONTH('Rent Roll'!$M19,0),-'Rent Roll'!$W19*'Rent Roll'!$AB19,"-"),"-")</f>
        <v>-</v>
      </c>
      <c r="CB83" s="32" t="str">
        <f>IFERROR(IF(CB$6=EOMONTH('Rent Roll'!$M19,0),-'Rent Roll'!$W19*'Rent Roll'!$AB19,"-"),"-")</f>
        <v>-</v>
      </c>
      <c r="CC83" s="32" t="str">
        <f>IFERROR(IF(CC$6=EOMONTH('Rent Roll'!$M19,0),-'Rent Roll'!$W19*'Rent Roll'!$AB19,"-"),"-")</f>
        <v>-</v>
      </c>
      <c r="CD83" s="32" t="str">
        <f>IFERROR(IF(CD$6=EOMONTH('Rent Roll'!$M19,0),-'Rent Roll'!$W19*'Rent Roll'!$AB19,"-"),"-")</f>
        <v>-</v>
      </c>
      <c r="CE83" s="32" t="str">
        <f>IFERROR(IF(CE$6=EOMONTH('Rent Roll'!$M19,0),-'Rent Roll'!$W19*'Rent Roll'!$AB19,"-"),"-")</f>
        <v>-</v>
      </c>
      <c r="CF83" s="32" t="str">
        <f>IFERROR(IF(CF$6=EOMONTH('Rent Roll'!$M19,0),-'Rent Roll'!$W19*'Rent Roll'!$AB19,"-"),"-")</f>
        <v>-</v>
      </c>
      <c r="CG83" s="32" t="str">
        <f>IFERROR(IF(CG$6=EOMONTH('Rent Roll'!$M19,0),-'Rent Roll'!$W19*'Rent Roll'!$AB19,"-"),"-")</f>
        <v>-</v>
      </c>
      <c r="CH83" s="32" t="str">
        <f>IFERROR(IF(CH$6=EOMONTH('Rent Roll'!$M19,0),-'Rent Roll'!$W19*'Rent Roll'!$AB19,"-"),"-")</f>
        <v>-</v>
      </c>
      <c r="CI83" s="32" t="str">
        <f>IFERROR(IF(CI$6=EOMONTH('Rent Roll'!$M19,0),-'Rent Roll'!$W19*'Rent Roll'!$AB19,"-"),"-")</f>
        <v>-</v>
      </c>
      <c r="CJ83" s="32" t="str">
        <f>IFERROR(IF(CJ$6=EOMONTH('Rent Roll'!$M19,0),-'Rent Roll'!$W19*'Rent Roll'!$AB19,"-"),"-")</f>
        <v>-</v>
      </c>
      <c r="CK83" s="32" t="str">
        <f>IFERROR(IF(CK$6=EOMONTH('Rent Roll'!$M19,0),-'Rent Roll'!$W19*'Rent Roll'!$AB19,"-"),"-")</f>
        <v>-</v>
      </c>
      <c r="CL83" s="32" t="str">
        <f>IFERROR(IF(CL$6=EOMONTH('Rent Roll'!$M19,0),-'Rent Roll'!$W19*'Rent Roll'!$AB19,"-"),"-")</f>
        <v>-</v>
      </c>
      <c r="CM83" s="32" t="str">
        <f>IFERROR(IF(CM$6=EOMONTH('Rent Roll'!$M19,0),-'Rent Roll'!$W19*'Rent Roll'!$AB19,"-"),"-")</f>
        <v>-</v>
      </c>
      <c r="CN83" s="32" t="str">
        <f>IFERROR(IF(CN$6=EOMONTH('Rent Roll'!$M19,0),-'Rent Roll'!$W19*'Rent Roll'!$AB19,"-"),"-")</f>
        <v>-</v>
      </c>
      <c r="CO83" s="32" t="str">
        <f>IFERROR(IF(CO$6=EOMONTH('Rent Roll'!$M19,0),-'Rent Roll'!$W19*'Rent Roll'!$AB19,"-"),"-")</f>
        <v>-</v>
      </c>
      <c r="CP83" s="32" t="str">
        <f>IFERROR(IF(CP$6=EOMONTH('Rent Roll'!$M19,0),-'Rent Roll'!$W19*'Rent Roll'!$AB19,"-"),"-")</f>
        <v>-</v>
      </c>
      <c r="CQ83" s="32" t="str">
        <f>IFERROR(IF(CQ$6=EOMONTH('Rent Roll'!$M19,0),-'Rent Roll'!$W19*'Rent Roll'!$AB19,"-"),"-")</f>
        <v>-</v>
      </c>
      <c r="CR83" s="32" t="str">
        <f>IFERROR(IF(CR$6=EOMONTH('Rent Roll'!$M19,0),-'Rent Roll'!$W19*'Rent Roll'!$AB19,"-"),"-")</f>
        <v>-</v>
      </c>
      <c r="CS83" s="32" t="str">
        <f>IFERROR(IF(CS$6=EOMONTH('Rent Roll'!$M19,0),-'Rent Roll'!$W19*'Rent Roll'!$AB19,"-"),"-")</f>
        <v>-</v>
      </c>
      <c r="CT83" s="32" t="str">
        <f>IFERROR(IF(CT$6=EOMONTH('Rent Roll'!$M19,0),-'Rent Roll'!$W19*'Rent Roll'!$AB19,"-"),"-")</f>
        <v>-</v>
      </c>
      <c r="CU83" s="32" t="str">
        <f>IFERROR(IF(CU$6=EOMONTH('Rent Roll'!$M19,0),-'Rent Roll'!$W19*'Rent Roll'!$AB19,"-"),"-")</f>
        <v>-</v>
      </c>
      <c r="CV83" s="32" t="str">
        <f>IFERROR(IF(CV$6=EOMONTH('Rent Roll'!$M19,0),-'Rent Roll'!$W19*'Rent Roll'!$AB19,"-"),"-")</f>
        <v>-</v>
      </c>
      <c r="CW83" s="32" t="str">
        <f>IFERROR(IF(CW$6=EOMONTH('Rent Roll'!$M19,0),-'Rent Roll'!$W19*'Rent Roll'!$AB19,"-"),"-")</f>
        <v>-</v>
      </c>
      <c r="CX83" s="32" t="str">
        <f>IFERROR(IF(CX$6=EOMONTH('Rent Roll'!$M19,0),-'Rent Roll'!$W19*'Rent Roll'!$AB19,"-"),"-")</f>
        <v>-</v>
      </c>
      <c r="CY83" s="32" t="str">
        <f>IFERROR(IF(CY$6=EOMONTH('Rent Roll'!$M19,0),-'Rent Roll'!$W19*'Rent Roll'!$AB19,"-"),"-")</f>
        <v>-</v>
      </c>
      <c r="CZ83" s="32" t="str">
        <f>IFERROR(IF(CZ$6=EOMONTH('Rent Roll'!$M19,0),-'Rent Roll'!$W19*'Rent Roll'!$AB19,"-"),"-")</f>
        <v>-</v>
      </c>
      <c r="DA83" s="32" t="str">
        <f>IFERROR(IF(DA$6=EOMONTH('Rent Roll'!$M19,0),-'Rent Roll'!$W19*'Rent Roll'!$AB19,"-"),"-")</f>
        <v>-</v>
      </c>
      <c r="DB83" s="32" t="str">
        <f>IFERROR(IF(DB$6=EOMONTH('Rent Roll'!$M19,0),-'Rent Roll'!$W19*'Rent Roll'!$AB19,"-"),"-")</f>
        <v>-</v>
      </c>
      <c r="DC83" s="32" t="str">
        <f>IFERROR(IF(DC$6=EOMONTH('Rent Roll'!$M19,0),-'Rent Roll'!$W19*'Rent Roll'!$AB19,"-"),"-")</f>
        <v>-</v>
      </c>
      <c r="DD83" s="32" t="str">
        <f>IFERROR(IF(DD$6=EOMONTH('Rent Roll'!$M19,0),-'Rent Roll'!$W19*'Rent Roll'!$AB19,"-"),"-")</f>
        <v>-</v>
      </c>
      <c r="DE83" s="32" t="str">
        <f>IFERROR(IF(DE$6=EOMONTH('Rent Roll'!$M19,0),-'Rent Roll'!$W19*'Rent Roll'!$AB19,"-"),"-")</f>
        <v>-</v>
      </c>
      <c r="DF83" s="32" t="str">
        <f>IFERROR(IF(DF$6=EOMONTH('Rent Roll'!$M19,0),-'Rent Roll'!$W19*'Rent Roll'!$AB19,"-"),"-")</f>
        <v>-</v>
      </c>
      <c r="DG83" s="32" t="str">
        <f>IFERROR(IF(DG$6=EOMONTH('Rent Roll'!$M19,0),-'Rent Roll'!$W19*'Rent Roll'!$AB19,"-"),"-")</f>
        <v>-</v>
      </c>
      <c r="DH83" s="32" t="str">
        <f>IFERROR(IF(DH$6=EOMONTH('Rent Roll'!$M19,0),-'Rent Roll'!$W19*'Rent Roll'!$AB19,"-"),"-")</f>
        <v>-</v>
      </c>
      <c r="DI83" s="32" t="str">
        <f>IFERROR(IF(DI$6=EOMONTH('Rent Roll'!$M19,0),-'Rent Roll'!$W19*'Rent Roll'!$AB19,"-"),"-")</f>
        <v>-</v>
      </c>
      <c r="DJ83" s="32" t="str">
        <f>IFERROR(IF(DJ$6=EOMONTH('Rent Roll'!$M19,0),-'Rent Roll'!$W19*'Rent Roll'!$AB19,"-"),"-")</f>
        <v>-</v>
      </c>
      <c r="DK83" s="32" t="str">
        <f>IFERROR(IF(DK$6=EOMONTH('Rent Roll'!$M19,0),-'Rent Roll'!$W19*'Rent Roll'!$AB19,"-"),"-")</f>
        <v>-</v>
      </c>
      <c r="DL83" s="32" t="str">
        <f>IFERROR(IF(DL$6=EOMONTH('Rent Roll'!$M19,0),-'Rent Roll'!$W19*'Rent Roll'!$AB19,"-"),"-")</f>
        <v>-</v>
      </c>
      <c r="DM83" s="32" t="str">
        <f>IFERROR(IF(DM$6=EOMONTH('Rent Roll'!$M19,0),-'Rent Roll'!$W19*'Rent Roll'!$AB19,"-"),"-")</f>
        <v>-</v>
      </c>
      <c r="DN83" s="32" t="str">
        <f>IFERROR(IF(DN$6=EOMONTH('Rent Roll'!$M19,0),-'Rent Roll'!$W19*'Rent Roll'!$AB19,"-"),"-")</f>
        <v>-</v>
      </c>
      <c r="DO83" s="32" t="str">
        <f>IFERROR(IF(DO$6=EOMONTH('Rent Roll'!$M19,0),-'Rent Roll'!$W19*'Rent Roll'!$AB19,"-"),"-")</f>
        <v>-</v>
      </c>
      <c r="DP83" s="32" t="str">
        <f>IFERROR(IF(DP$6=EOMONTH('Rent Roll'!$M19,0),-'Rent Roll'!$W19*'Rent Roll'!$AB19,"-"),"-")</f>
        <v>-</v>
      </c>
      <c r="DQ83" s="32" t="str">
        <f>IFERROR(IF(DQ$6=EOMONTH('Rent Roll'!$M19,0),-'Rent Roll'!$W19*'Rent Roll'!$AB19,"-"),"-")</f>
        <v>-</v>
      </c>
      <c r="DR83" s="32" t="str">
        <f>IFERROR(IF(DR$6=EOMONTH('Rent Roll'!$M19,0),-'Rent Roll'!$W19*'Rent Roll'!$AB19,"-"),"-")</f>
        <v>-</v>
      </c>
      <c r="DS83" s="32" t="str">
        <f>IFERROR(IF(DS$6=EOMONTH('Rent Roll'!$M19,0),-'Rent Roll'!$W19*'Rent Roll'!$AB19,"-"),"-")</f>
        <v>-</v>
      </c>
      <c r="DT83" s="32" t="str">
        <f>IFERROR(IF(DT$6=EOMONTH('Rent Roll'!$M19,0),-'Rent Roll'!$W19*'Rent Roll'!$AB19,"-"),"-")</f>
        <v>-</v>
      </c>
      <c r="DU83" s="32" t="str">
        <f>IFERROR(IF(DU$6=EOMONTH('Rent Roll'!$M19,0),-'Rent Roll'!$W19*'Rent Roll'!$AB19,"-"),"-")</f>
        <v>-</v>
      </c>
      <c r="DV83" s="32" t="str">
        <f>IFERROR(IF(DV$6=EOMONTH('Rent Roll'!$M19,0),-'Rent Roll'!$W19*'Rent Roll'!$AB19,"-"),"-")</f>
        <v>-</v>
      </c>
      <c r="DW83" s="32" t="str">
        <f>IFERROR(IF(DW$6=EOMONTH('Rent Roll'!$M19,0),-'Rent Roll'!$W19*'Rent Roll'!$AB19,"-"),"-")</f>
        <v>-</v>
      </c>
      <c r="DX83" s="32" t="str">
        <f>IFERROR(IF(DX$6=EOMONTH('Rent Roll'!$M19,0),-'Rent Roll'!$W19*'Rent Roll'!$AB19,"-"),"-")</f>
        <v>-</v>
      </c>
      <c r="DY83" s="32" t="str">
        <f>IFERROR(IF(DY$6=EOMONTH('Rent Roll'!$M19,0),-'Rent Roll'!$W19*'Rent Roll'!$AB19,"-"),"-")</f>
        <v>-</v>
      </c>
      <c r="DZ83" s="32">
        <f>IFERROR(IF(DZ$6=EOMONTH('Rent Roll'!$M19,0),-'Rent Roll'!$W19*'Rent Roll'!$AB19,"-"),"-")</f>
        <v>-41274.236163587288</v>
      </c>
      <c r="EA83" s="32" t="str">
        <f>IFERROR(IF(EA$6=EOMONTH('Rent Roll'!$M19,0),-'Rent Roll'!$W19*'Rent Roll'!$AB19,"-"),"-")</f>
        <v>-</v>
      </c>
      <c r="EB83" s="32" t="str">
        <f>IFERROR(IF(EB$6=EOMONTH('Rent Roll'!$M19,0),-'Rent Roll'!$W19*'Rent Roll'!$AB19,"-"),"-")</f>
        <v>-</v>
      </c>
      <c r="EC83" s="32" t="str">
        <f>IFERROR(IF(EC$6=EOMONTH('Rent Roll'!$M19,0),-'Rent Roll'!$W19*'Rent Roll'!$AB19,"-"),"-")</f>
        <v>-</v>
      </c>
      <c r="ED83" s="32" t="str">
        <f>IFERROR(IF(ED$6=EOMONTH('Rent Roll'!$M19,0),-'Rent Roll'!$W19*'Rent Roll'!$AB19,"-"),"-")</f>
        <v>-</v>
      </c>
      <c r="EE83" s="32" t="str">
        <f>IFERROR(IF(EE$6=EOMONTH('Rent Roll'!$M19,0),-'Rent Roll'!$W19*'Rent Roll'!$AB19,"-"),"-")</f>
        <v>-</v>
      </c>
      <c r="EF83" s="32" t="str">
        <f>IFERROR(IF(EF$6=EOMONTH('Rent Roll'!$M19,0),-'Rent Roll'!$W19*'Rent Roll'!$AB19,"-"),"-")</f>
        <v>-</v>
      </c>
      <c r="EG83" s="21" t="str">
        <f>IFERROR(IF(EG$6=EOMONTH('Rent Roll'!$M19,0),-'Rent Roll'!$W19*'Rent Roll'!$AB19,"-"),"-")</f>
        <v>-</v>
      </c>
      <c r="EH83" s="277" t="s">
        <v>106</v>
      </c>
    </row>
    <row r="84" spans="2:138" ht="15" x14ac:dyDescent="0.25">
      <c r="B84" s="735"/>
      <c r="C84" s="736"/>
      <c r="D84" s="713" t="str">
        <f>CONCATENATE('Rent Roll'!B6&amp;" - "&amp;'Rent Roll'!C6)</f>
        <v>800 Del-Comm 1 - LLC, Progress Physical Therapy</v>
      </c>
      <c r="E84" s="21">
        <f t="shared" si="56"/>
        <v>-36114.956643138874</v>
      </c>
      <c r="F84" s="32" t="str">
        <f>IFERROR(IF(F$6=EOMONTH('Rent Roll'!$M20,0),-'Rent Roll'!$W20*'Rent Roll'!$AB20,"-"),"-")</f>
        <v>-</v>
      </c>
      <c r="G84" s="32" t="str">
        <f>IFERROR(IF(G$6=EOMONTH('Rent Roll'!$M20,0),-'Rent Roll'!$W20*'Rent Roll'!$AB20,"-"),"-")</f>
        <v>-</v>
      </c>
      <c r="H84" s="32" t="str">
        <f>IFERROR(IF(H$6=EOMONTH('Rent Roll'!$M20,0),-'Rent Roll'!$W20*'Rent Roll'!$AB20,"-"),"-")</f>
        <v>-</v>
      </c>
      <c r="I84" s="32" t="str">
        <f>IFERROR(IF(I$6=EOMONTH('Rent Roll'!$M20,0),-'Rent Roll'!$W20*'Rent Roll'!$AB20,"-"),"-")</f>
        <v>-</v>
      </c>
      <c r="J84" s="32" t="str">
        <f>IFERROR(IF(J$6=EOMONTH('Rent Roll'!$M20,0),-'Rent Roll'!$W20*'Rent Roll'!$AB20,"-"),"-")</f>
        <v>-</v>
      </c>
      <c r="K84" s="32" t="str">
        <f>IFERROR(IF(K$6=EOMONTH('Rent Roll'!$M20,0),-'Rent Roll'!$W20*'Rent Roll'!$AB20,"-"),"-")</f>
        <v>-</v>
      </c>
      <c r="L84" s="32" t="str">
        <f>IFERROR(IF(L$6=EOMONTH('Rent Roll'!$M20,0),-'Rent Roll'!$W20*'Rent Roll'!$AB20,"-"),"-")</f>
        <v>-</v>
      </c>
      <c r="M84" s="32" t="str">
        <f>IFERROR(IF(M$6=EOMONTH('Rent Roll'!$M20,0),-'Rent Roll'!$W20*'Rent Roll'!$AB20,"-"),"-")</f>
        <v>-</v>
      </c>
      <c r="N84" s="32" t="str">
        <f>IFERROR(IF(N$6=EOMONTH('Rent Roll'!$M20,0),-'Rent Roll'!$W20*'Rent Roll'!$AB20,"-"),"-")</f>
        <v>-</v>
      </c>
      <c r="O84" s="32" t="str">
        <f>IFERROR(IF(O$6=EOMONTH('Rent Roll'!$M20,0),-'Rent Roll'!$W20*'Rent Roll'!$AB20,"-"),"-")</f>
        <v>-</v>
      </c>
      <c r="P84" s="32" t="str">
        <f>IFERROR(IF(P$6=EOMONTH('Rent Roll'!$M20,0),-'Rent Roll'!$W20*'Rent Roll'!$AB20,"-"),"-")</f>
        <v>-</v>
      </c>
      <c r="Q84" s="32" t="str">
        <f>IFERROR(IF(Q$6=EOMONTH('Rent Roll'!$M20,0),-'Rent Roll'!$W20*'Rent Roll'!$AB20,"-"),"-")</f>
        <v>-</v>
      </c>
      <c r="R84" s="32" t="str">
        <f>IFERROR(IF(R$6=EOMONTH('Rent Roll'!$M20,0),-'Rent Roll'!$W20*'Rent Roll'!$AB20,"-"),"-")</f>
        <v>-</v>
      </c>
      <c r="S84" s="32" t="str">
        <f>IFERROR(IF(S$6=EOMONTH('Rent Roll'!$M20,0),-'Rent Roll'!$W20*'Rent Roll'!$AB20,"-"),"-")</f>
        <v>-</v>
      </c>
      <c r="T84" s="32" t="str">
        <f>IFERROR(IF(T$6=EOMONTH('Rent Roll'!$M20,0),-'Rent Roll'!$W20*'Rent Roll'!$AB20,"-"),"-")</f>
        <v>-</v>
      </c>
      <c r="U84" s="32" t="str">
        <f>IFERROR(IF(U$6=EOMONTH('Rent Roll'!$M20,0),-'Rent Roll'!$W20*'Rent Roll'!$AB20,"-"),"-")</f>
        <v>-</v>
      </c>
      <c r="V84" s="32" t="str">
        <f>IFERROR(IF(V$6=EOMONTH('Rent Roll'!$M20,0),-'Rent Roll'!$W20*'Rent Roll'!$AB20,"-"),"-")</f>
        <v>-</v>
      </c>
      <c r="W84" s="32" t="str">
        <f>IFERROR(IF(W$6=EOMONTH('Rent Roll'!$M20,0),-'Rent Roll'!$W20*'Rent Roll'!$AB20,"-"),"-")</f>
        <v>-</v>
      </c>
      <c r="X84" s="32" t="str">
        <f>IFERROR(IF(X$6=EOMONTH('Rent Roll'!$M20,0),-'Rent Roll'!$W20*'Rent Roll'!$AB20,"-"),"-")</f>
        <v>-</v>
      </c>
      <c r="Y84" s="32" t="str">
        <f>IFERROR(IF(Y$6=EOMONTH('Rent Roll'!$M20,0),-'Rent Roll'!$W20*'Rent Roll'!$AB20,"-"),"-")</f>
        <v>-</v>
      </c>
      <c r="Z84" s="32" t="str">
        <f>IFERROR(IF(Z$6=EOMONTH('Rent Roll'!$M20,0),-'Rent Roll'!$W20*'Rent Roll'!$AB20,"-"),"-")</f>
        <v>-</v>
      </c>
      <c r="AA84" s="32" t="str">
        <f>IFERROR(IF(AA$6=EOMONTH('Rent Roll'!$M20,0),-'Rent Roll'!$W20*'Rent Roll'!$AB20,"-"),"-")</f>
        <v>-</v>
      </c>
      <c r="AB84" s="32" t="str">
        <f>IFERROR(IF(AB$6=EOMONTH('Rent Roll'!$M20,0),-'Rent Roll'!$W20*'Rent Roll'!$AB20,"-"),"-")</f>
        <v>-</v>
      </c>
      <c r="AC84" s="32" t="str">
        <f>IFERROR(IF(AC$6=EOMONTH('Rent Roll'!$M20,0),-'Rent Roll'!$W20*'Rent Roll'!$AB20,"-"),"-")</f>
        <v>-</v>
      </c>
      <c r="AD84" s="32" t="str">
        <f>IFERROR(IF(AD$6=EOMONTH('Rent Roll'!$M20,0),-'Rent Roll'!$W20*'Rent Roll'!$AB20,"-"),"-")</f>
        <v>-</v>
      </c>
      <c r="AE84" s="32" t="str">
        <f>IFERROR(IF(AE$6=EOMONTH('Rent Roll'!$M20,0),-'Rent Roll'!$W20*'Rent Roll'!$AB20,"-"),"-")</f>
        <v>-</v>
      </c>
      <c r="AF84" s="32" t="str">
        <f>IFERROR(IF(AF$6=EOMONTH('Rent Roll'!$M20,0),-'Rent Roll'!$W20*'Rent Roll'!$AB20,"-"),"-")</f>
        <v>-</v>
      </c>
      <c r="AG84" s="32" t="str">
        <f>IFERROR(IF(AG$6=EOMONTH('Rent Roll'!$M20,0),-'Rent Roll'!$W20*'Rent Roll'!$AB20,"-"),"-")</f>
        <v>-</v>
      </c>
      <c r="AH84" s="32" t="str">
        <f>IFERROR(IF(AH$6=EOMONTH('Rent Roll'!$M20,0),-'Rent Roll'!$W20*'Rent Roll'!$AB20,"-"),"-")</f>
        <v>-</v>
      </c>
      <c r="AI84" s="32" t="str">
        <f>IFERROR(IF(AI$6=EOMONTH('Rent Roll'!$M20,0),-'Rent Roll'!$W20*'Rent Roll'!$AB20,"-"),"-")</f>
        <v>-</v>
      </c>
      <c r="AJ84" s="32" t="str">
        <f>IFERROR(IF(AJ$6=EOMONTH('Rent Roll'!$M20,0),-'Rent Roll'!$W20*'Rent Roll'!$AB20,"-"),"-")</f>
        <v>-</v>
      </c>
      <c r="AK84" s="32" t="str">
        <f>IFERROR(IF(AK$6=EOMONTH('Rent Roll'!$M20,0),-'Rent Roll'!$W20*'Rent Roll'!$AB20,"-"),"-")</f>
        <v>-</v>
      </c>
      <c r="AL84" s="32" t="str">
        <f>IFERROR(IF(AL$6=EOMONTH('Rent Roll'!$M20,0),-'Rent Roll'!$W20*'Rent Roll'!$AB20,"-"),"-")</f>
        <v>-</v>
      </c>
      <c r="AM84" s="32" t="str">
        <f>IFERROR(IF(AM$6=EOMONTH('Rent Roll'!$M20,0),-'Rent Roll'!$W20*'Rent Roll'!$AB20,"-"),"-")</f>
        <v>-</v>
      </c>
      <c r="AN84" s="32" t="str">
        <f>IFERROR(IF(AN$6=EOMONTH('Rent Roll'!$M20,0),-'Rent Roll'!$W20*'Rent Roll'!$AB20,"-"),"-")</f>
        <v>-</v>
      </c>
      <c r="AO84" s="32" t="str">
        <f>IFERROR(IF(AO$6=EOMONTH('Rent Roll'!$M20,0),-'Rent Roll'!$W20*'Rent Roll'!$AB20,"-"),"-")</f>
        <v>-</v>
      </c>
      <c r="AP84" s="32" t="str">
        <f>IFERROR(IF(AP$6=EOMONTH('Rent Roll'!$M20,0),-'Rent Roll'!$W20*'Rent Roll'!$AB20,"-"),"-")</f>
        <v>-</v>
      </c>
      <c r="AQ84" s="32" t="str">
        <f>IFERROR(IF(AQ$6=EOMONTH('Rent Roll'!$M20,0),-'Rent Roll'!$W20*'Rent Roll'!$AB20,"-"),"-")</f>
        <v>-</v>
      </c>
      <c r="AR84" s="32" t="str">
        <f>IFERROR(IF(AR$6=EOMONTH('Rent Roll'!$M20,0),-'Rent Roll'!$W20*'Rent Roll'!$AB20,"-"),"-")</f>
        <v>-</v>
      </c>
      <c r="AS84" s="32" t="str">
        <f>IFERROR(IF(AS$6=EOMONTH('Rent Roll'!$M20,0),-'Rent Roll'!$W20*'Rent Roll'!$AB20,"-"),"-")</f>
        <v>-</v>
      </c>
      <c r="AT84" s="32" t="str">
        <f>IFERROR(IF(AT$6=EOMONTH('Rent Roll'!$M20,0),-'Rent Roll'!$W20*'Rent Roll'!$AB20,"-"),"-")</f>
        <v>-</v>
      </c>
      <c r="AU84" s="32" t="str">
        <f>IFERROR(IF(AU$6=EOMONTH('Rent Roll'!$M20,0),-'Rent Roll'!$W20*'Rent Roll'!$AB20,"-"),"-")</f>
        <v>-</v>
      </c>
      <c r="AV84" s="32" t="str">
        <f>IFERROR(IF(AV$6=EOMONTH('Rent Roll'!$M20,0),-'Rent Roll'!$W20*'Rent Roll'!$AB20,"-"),"-")</f>
        <v>-</v>
      </c>
      <c r="AW84" s="32" t="str">
        <f>IFERROR(IF(AW$6=EOMONTH('Rent Roll'!$M20,0),-'Rent Roll'!$W20*'Rent Roll'!$AB20,"-"),"-")</f>
        <v>-</v>
      </c>
      <c r="AX84" s="32" t="str">
        <f>IFERROR(IF(AX$6=EOMONTH('Rent Roll'!$M20,0),-'Rent Roll'!$W20*'Rent Roll'!$AB20,"-"),"-")</f>
        <v>-</v>
      </c>
      <c r="AY84" s="32" t="str">
        <f>IFERROR(IF(AY$6=EOMONTH('Rent Roll'!$M20,0),-'Rent Roll'!$W20*'Rent Roll'!$AB20,"-"),"-")</f>
        <v>-</v>
      </c>
      <c r="AZ84" s="32" t="str">
        <f>IFERROR(IF(AZ$6=EOMONTH('Rent Roll'!$M20,0),-'Rent Roll'!$W20*'Rent Roll'!$AB20,"-"),"-")</f>
        <v>-</v>
      </c>
      <c r="BA84" s="32" t="str">
        <f>IFERROR(IF(BA$6=EOMONTH('Rent Roll'!$M20,0),-'Rent Roll'!$W20*'Rent Roll'!$AB20,"-"),"-")</f>
        <v>-</v>
      </c>
      <c r="BB84" s="32" t="str">
        <f>IFERROR(IF(BB$6=EOMONTH('Rent Roll'!$M20,0),-'Rent Roll'!$W20*'Rent Roll'!$AB20,"-"),"-")</f>
        <v>-</v>
      </c>
      <c r="BC84" s="32" t="str">
        <f>IFERROR(IF(BC$6=EOMONTH('Rent Roll'!$M20,0),-'Rent Roll'!$W20*'Rent Roll'!$AB20,"-"),"-")</f>
        <v>-</v>
      </c>
      <c r="BD84" s="32" t="str">
        <f>IFERROR(IF(BD$6=EOMONTH('Rent Roll'!$M20,0),-'Rent Roll'!$W20*'Rent Roll'!$AB20,"-"),"-")</f>
        <v>-</v>
      </c>
      <c r="BE84" s="32" t="str">
        <f>IFERROR(IF(BE$6=EOMONTH('Rent Roll'!$M20,0),-'Rent Roll'!$W20*'Rent Roll'!$AB20,"-"),"-")</f>
        <v>-</v>
      </c>
      <c r="BF84" s="32" t="str">
        <f>IFERROR(IF(BF$6=EOMONTH('Rent Roll'!$M20,0),-'Rent Roll'!$W20*'Rent Roll'!$AB20,"-"),"-")</f>
        <v>-</v>
      </c>
      <c r="BG84" s="32" t="str">
        <f>IFERROR(IF(BG$6=EOMONTH('Rent Roll'!$M20,0),-'Rent Roll'!$W20*'Rent Roll'!$AB20,"-"),"-")</f>
        <v>-</v>
      </c>
      <c r="BH84" s="32" t="str">
        <f>IFERROR(IF(BH$6=EOMONTH('Rent Roll'!$M20,0),-'Rent Roll'!$W20*'Rent Roll'!$AB20,"-"),"-")</f>
        <v>-</v>
      </c>
      <c r="BI84" s="32" t="str">
        <f>IFERROR(IF(BI$6=EOMONTH('Rent Roll'!$M20,0),-'Rent Roll'!$W20*'Rent Roll'!$AB20,"-"),"-")</f>
        <v>-</v>
      </c>
      <c r="BJ84" s="32" t="str">
        <f>IFERROR(IF(BJ$6=EOMONTH('Rent Roll'!$M20,0),-'Rent Roll'!$W20*'Rent Roll'!$AB20,"-"),"-")</f>
        <v>-</v>
      </c>
      <c r="BK84" s="32" t="str">
        <f>IFERROR(IF(BK$6=EOMONTH('Rent Roll'!$M20,0),-'Rent Roll'!$W20*'Rent Roll'!$AB20,"-"),"-")</f>
        <v>-</v>
      </c>
      <c r="BL84" s="32" t="str">
        <f>IFERROR(IF(BL$6=EOMONTH('Rent Roll'!$M20,0),-'Rent Roll'!$W20*'Rent Roll'!$AB20,"-"),"-")</f>
        <v>-</v>
      </c>
      <c r="BM84" s="32" t="str">
        <f>IFERROR(IF(BM$6=EOMONTH('Rent Roll'!$M20,0),-'Rent Roll'!$W20*'Rent Roll'!$AB20,"-"),"-")</f>
        <v>-</v>
      </c>
      <c r="BN84" s="32" t="str">
        <f>IFERROR(IF(BN$6=EOMONTH('Rent Roll'!$M20,0),-'Rent Roll'!$W20*'Rent Roll'!$AB20,"-"),"-")</f>
        <v>-</v>
      </c>
      <c r="BO84" s="32" t="str">
        <f>IFERROR(IF(BO$6=EOMONTH('Rent Roll'!$M20,0),-'Rent Roll'!$W20*'Rent Roll'!$AB20,"-"),"-")</f>
        <v>-</v>
      </c>
      <c r="BP84" s="32" t="str">
        <f>IFERROR(IF(BP$6=EOMONTH('Rent Roll'!$M20,0),-'Rent Roll'!$W20*'Rent Roll'!$AB20,"-"),"-")</f>
        <v>-</v>
      </c>
      <c r="BQ84" s="32" t="str">
        <f>IFERROR(IF(BQ$6=EOMONTH('Rent Roll'!$M20,0),-'Rent Roll'!$W20*'Rent Roll'!$AB20,"-"),"-")</f>
        <v>-</v>
      </c>
      <c r="BR84" s="32" t="str">
        <f>IFERROR(IF(BR$6=EOMONTH('Rent Roll'!$M20,0),-'Rent Roll'!$W20*'Rent Roll'!$AB20,"-"),"-")</f>
        <v>-</v>
      </c>
      <c r="BS84" s="32" t="str">
        <f>IFERROR(IF(BS$6=EOMONTH('Rent Roll'!$M20,0),-'Rent Roll'!$W20*'Rent Roll'!$AB20,"-"),"-")</f>
        <v>-</v>
      </c>
      <c r="BT84" s="32" t="str">
        <f>IFERROR(IF(BT$6=EOMONTH('Rent Roll'!$M20,0),-'Rent Roll'!$W20*'Rent Roll'!$AB20,"-"),"-")</f>
        <v>-</v>
      </c>
      <c r="BU84" s="32" t="str">
        <f>IFERROR(IF(BU$6=EOMONTH('Rent Roll'!$M20,0),-'Rent Roll'!$W20*'Rent Roll'!$AB20,"-"),"-")</f>
        <v>-</v>
      </c>
      <c r="BV84" s="32" t="str">
        <f>IFERROR(IF(BV$6=EOMONTH('Rent Roll'!$M20,0),-'Rent Roll'!$W20*'Rent Roll'!$AB20,"-"),"-")</f>
        <v>-</v>
      </c>
      <c r="BW84" s="32" t="str">
        <f>IFERROR(IF(BW$6=EOMONTH('Rent Roll'!$M20,0),-'Rent Roll'!$W20*'Rent Roll'!$AB20,"-"),"-")</f>
        <v>-</v>
      </c>
      <c r="BX84" s="32" t="str">
        <f>IFERROR(IF(BX$6=EOMONTH('Rent Roll'!$M20,0),-'Rent Roll'!$W20*'Rent Roll'!$AB20,"-"),"-")</f>
        <v>-</v>
      </c>
      <c r="BY84" s="32" t="str">
        <f>IFERROR(IF(BY$6=EOMONTH('Rent Roll'!$M20,0),-'Rent Roll'!$W20*'Rent Roll'!$AB20,"-"),"-")</f>
        <v>-</v>
      </c>
      <c r="BZ84" s="32" t="str">
        <f>IFERROR(IF(BZ$6=EOMONTH('Rent Roll'!$M20,0),-'Rent Roll'!$W20*'Rent Roll'!$AB20,"-"),"-")</f>
        <v>-</v>
      </c>
      <c r="CA84" s="32" t="str">
        <f>IFERROR(IF(CA$6=EOMONTH('Rent Roll'!$M20,0),-'Rent Roll'!$W20*'Rent Roll'!$AB20,"-"),"-")</f>
        <v>-</v>
      </c>
      <c r="CB84" s="32" t="str">
        <f>IFERROR(IF(CB$6=EOMONTH('Rent Roll'!$M20,0),-'Rent Roll'!$W20*'Rent Roll'!$AB20,"-"),"-")</f>
        <v>-</v>
      </c>
      <c r="CC84" s="32" t="str">
        <f>IFERROR(IF(CC$6=EOMONTH('Rent Roll'!$M20,0),-'Rent Roll'!$W20*'Rent Roll'!$AB20,"-"),"-")</f>
        <v>-</v>
      </c>
      <c r="CD84" s="32" t="str">
        <f>IFERROR(IF(CD$6=EOMONTH('Rent Roll'!$M20,0),-'Rent Roll'!$W20*'Rent Roll'!$AB20,"-"),"-")</f>
        <v>-</v>
      </c>
      <c r="CE84" s="32" t="str">
        <f>IFERROR(IF(CE$6=EOMONTH('Rent Roll'!$M20,0),-'Rent Roll'!$W20*'Rent Roll'!$AB20,"-"),"-")</f>
        <v>-</v>
      </c>
      <c r="CF84" s="32" t="str">
        <f>IFERROR(IF(CF$6=EOMONTH('Rent Roll'!$M20,0),-'Rent Roll'!$W20*'Rent Roll'!$AB20,"-"),"-")</f>
        <v>-</v>
      </c>
      <c r="CG84" s="32" t="str">
        <f>IFERROR(IF(CG$6=EOMONTH('Rent Roll'!$M20,0),-'Rent Roll'!$W20*'Rent Roll'!$AB20,"-"),"-")</f>
        <v>-</v>
      </c>
      <c r="CH84" s="32" t="str">
        <f>IFERROR(IF(CH$6=EOMONTH('Rent Roll'!$M20,0),-'Rent Roll'!$W20*'Rent Roll'!$AB20,"-"),"-")</f>
        <v>-</v>
      </c>
      <c r="CI84" s="32" t="str">
        <f>IFERROR(IF(CI$6=EOMONTH('Rent Roll'!$M20,0),-'Rent Roll'!$W20*'Rent Roll'!$AB20,"-"),"-")</f>
        <v>-</v>
      </c>
      <c r="CJ84" s="32" t="str">
        <f>IFERROR(IF(CJ$6=EOMONTH('Rent Roll'!$M20,0),-'Rent Roll'!$W20*'Rent Roll'!$AB20,"-"),"-")</f>
        <v>-</v>
      </c>
      <c r="CK84" s="32" t="str">
        <f>IFERROR(IF(CK$6=EOMONTH('Rent Roll'!$M20,0),-'Rent Roll'!$W20*'Rent Roll'!$AB20,"-"),"-")</f>
        <v>-</v>
      </c>
      <c r="CL84" s="32" t="str">
        <f>IFERROR(IF(CL$6=EOMONTH('Rent Roll'!$M20,0),-'Rent Roll'!$W20*'Rent Roll'!$AB20,"-"),"-")</f>
        <v>-</v>
      </c>
      <c r="CM84" s="32" t="str">
        <f>IFERROR(IF(CM$6=EOMONTH('Rent Roll'!$M20,0),-'Rent Roll'!$W20*'Rent Roll'!$AB20,"-"),"-")</f>
        <v>-</v>
      </c>
      <c r="CN84" s="32" t="str">
        <f>IFERROR(IF(CN$6=EOMONTH('Rent Roll'!$M20,0),-'Rent Roll'!$W20*'Rent Roll'!$AB20,"-"),"-")</f>
        <v>-</v>
      </c>
      <c r="CO84" s="32" t="str">
        <f>IFERROR(IF(CO$6=EOMONTH('Rent Roll'!$M20,0),-'Rent Roll'!$W20*'Rent Roll'!$AB20,"-"),"-")</f>
        <v>-</v>
      </c>
      <c r="CP84" s="32" t="str">
        <f>IFERROR(IF(CP$6=EOMONTH('Rent Roll'!$M20,0),-'Rent Roll'!$W20*'Rent Roll'!$AB20,"-"),"-")</f>
        <v>-</v>
      </c>
      <c r="CQ84" s="32" t="str">
        <f>IFERROR(IF(CQ$6=EOMONTH('Rent Roll'!$M20,0),-'Rent Roll'!$W20*'Rent Roll'!$AB20,"-"),"-")</f>
        <v>-</v>
      </c>
      <c r="CR84" s="32" t="str">
        <f>IFERROR(IF(CR$6=EOMONTH('Rent Roll'!$M20,0),-'Rent Roll'!$W20*'Rent Roll'!$AB20,"-"),"-")</f>
        <v>-</v>
      </c>
      <c r="CS84" s="32" t="str">
        <f>IFERROR(IF(CS$6=EOMONTH('Rent Roll'!$M20,0),-'Rent Roll'!$W20*'Rent Roll'!$AB20,"-"),"-")</f>
        <v>-</v>
      </c>
      <c r="CT84" s="32" t="str">
        <f>IFERROR(IF(CT$6=EOMONTH('Rent Roll'!$M20,0),-'Rent Roll'!$W20*'Rent Roll'!$AB20,"-"),"-")</f>
        <v>-</v>
      </c>
      <c r="CU84" s="32" t="str">
        <f>IFERROR(IF(CU$6=EOMONTH('Rent Roll'!$M20,0),-'Rent Roll'!$W20*'Rent Roll'!$AB20,"-"),"-")</f>
        <v>-</v>
      </c>
      <c r="CV84" s="32" t="str">
        <f>IFERROR(IF(CV$6=EOMONTH('Rent Roll'!$M20,0),-'Rent Roll'!$W20*'Rent Roll'!$AB20,"-"),"-")</f>
        <v>-</v>
      </c>
      <c r="CW84" s="32" t="str">
        <f>IFERROR(IF(CW$6=EOMONTH('Rent Roll'!$M20,0),-'Rent Roll'!$W20*'Rent Roll'!$AB20,"-"),"-")</f>
        <v>-</v>
      </c>
      <c r="CX84" s="32" t="str">
        <f>IFERROR(IF(CX$6=EOMONTH('Rent Roll'!$M20,0),-'Rent Roll'!$W20*'Rent Roll'!$AB20,"-"),"-")</f>
        <v>-</v>
      </c>
      <c r="CY84" s="32" t="str">
        <f>IFERROR(IF(CY$6=EOMONTH('Rent Roll'!$M20,0),-'Rent Roll'!$W20*'Rent Roll'!$AB20,"-"),"-")</f>
        <v>-</v>
      </c>
      <c r="CZ84" s="32" t="str">
        <f>IFERROR(IF(CZ$6=EOMONTH('Rent Roll'!$M20,0),-'Rent Roll'!$W20*'Rent Roll'!$AB20,"-"),"-")</f>
        <v>-</v>
      </c>
      <c r="DA84" s="32" t="str">
        <f>IFERROR(IF(DA$6=EOMONTH('Rent Roll'!$M20,0),-'Rent Roll'!$W20*'Rent Roll'!$AB20,"-"),"-")</f>
        <v>-</v>
      </c>
      <c r="DB84" s="32" t="str">
        <f>IFERROR(IF(DB$6=EOMONTH('Rent Roll'!$M20,0),-'Rent Roll'!$W20*'Rent Roll'!$AB20,"-"),"-")</f>
        <v>-</v>
      </c>
      <c r="DC84" s="32" t="str">
        <f>IFERROR(IF(DC$6=EOMONTH('Rent Roll'!$M20,0),-'Rent Roll'!$W20*'Rent Roll'!$AB20,"-"),"-")</f>
        <v>-</v>
      </c>
      <c r="DD84" s="32" t="str">
        <f>IFERROR(IF(DD$6=EOMONTH('Rent Roll'!$M20,0),-'Rent Roll'!$W20*'Rent Roll'!$AB20,"-"),"-")</f>
        <v>-</v>
      </c>
      <c r="DE84" s="32" t="str">
        <f>IFERROR(IF(DE$6=EOMONTH('Rent Roll'!$M20,0),-'Rent Roll'!$W20*'Rent Roll'!$AB20,"-"),"-")</f>
        <v>-</v>
      </c>
      <c r="DF84" s="32" t="str">
        <f>IFERROR(IF(DF$6=EOMONTH('Rent Roll'!$M20,0),-'Rent Roll'!$W20*'Rent Roll'!$AB20,"-"),"-")</f>
        <v>-</v>
      </c>
      <c r="DG84" s="32" t="str">
        <f>IFERROR(IF(DG$6=EOMONTH('Rent Roll'!$M20,0),-'Rent Roll'!$W20*'Rent Roll'!$AB20,"-"),"-")</f>
        <v>-</v>
      </c>
      <c r="DH84" s="32" t="str">
        <f>IFERROR(IF(DH$6=EOMONTH('Rent Roll'!$M20,0),-'Rent Roll'!$W20*'Rent Roll'!$AB20,"-"),"-")</f>
        <v>-</v>
      </c>
      <c r="DI84" s="32" t="str">
        <f>IFERROR(IF(DI$6=EOMONTH('Rent Roll'!$M20,0),-'Rent Roll'!$W20*'Rent Roll'!$AB20,"-"),"-")</f>
        <v>-</v>
      </c>
      <c r="DJ84" s="32" t="str">
        <f>IFERROR(IF(DJ$6=EOMONTH('Rent Roll'!$M20,0),-'Rent Roll'!$W20*'Rent Roll'!$AB20,"-"),"-")</f>
        <v>-</v>
      </c>
      <c r="DK84" s="32" t="str">
        <f>IFERROR(IF(DK$6=EOMONTH('Rent Roll'!$M20,0),-'Rent Roll'!$W20*'Rent Roll'!$AB20,"-"),"-")</f>
        <v>-</v>
      </c>
      <c r="DL84" s="32">
        <f>IFERROR(IF(DL$6=EOMONTH('Rent Roll'!$M20,0),-'Rent Roll'!$W20*'Rent Roll'!$AB20,"-"),"-")</f>
        <v>-36114.956643138874</v>
      </c>
      <c r="DM84" s="32" t="str">
        <f>IFERROR(IF(DM$6=EOMONTH('Rent Roll'!$M20,0),-'Rent Roll'!$W20*'Rent Roll'!$AB20,"-"),"-")</f>
        <v>-</v>
      </c>
      <c r="DN84" s="32" t="str">
        <f>IFERROR(IF(DN$6=EOMONTH('Rent Roll'!$M20,0),-'Rent Roll'!$W20*'Rent Roll'!$AB20,"-"),"-")</f>
        <v>-</v>
      </c>
      <c r="DO84" s="32" t="str">
        <f>IFERROR(IF(DO$6=EOMONTH('Rent Roll'!$M20,0),-'Rent Roll'!$W20*'Rent Roll'!$AB20,"-"),"-")</f>
        <v>-</v>
      </c>
      <c r="DP84" s="32" t="str">
        <f>IFERROR(IF(DP$6=EOMONTH('Rent Roll'!$M20,0),-'Rent Roll'!$W20*'Rent Roll'!$AB20,"-"),"-")</f>
        <v>-</v>
      </c>
      <c r="DQ84" s="32" t="str">
        <f>IFERROR(IF(DQ$6=EOMONTH('Rent Roll'!$M20,0),-'Rent Roll'!$W20*'Rent Roll'!$AB20,"-"),"-")</f>
        <v>-</v>
      </c>
      <c r="DR84" s="32" t="str">
        <f>IFERROR(IF(DR$6=EOMONTH('Rent Roll'!$M20,0),-'Rent Roll'!$W20*'Rent Roll'!$AB20,"-"),"-")</f>
        <v>-</v>
      </c>
      <c r="DS84" s="32" t="str">
        <f>IFERROR(IF(DS$6=EOMONTH('Rent Roll'!$M20,0),-'Rent Roll'!$W20*'Rent Roll'!$AB20,"-"),"-")</f>
        <v>-</v>
      </c>
      <c r="DT84" s="32" t="str">
        <f>IFERROR(IF(DT$6=EOMONTH('Rent Roll'!$M20,0),-'Rent Roll'!$W20*'Rent Roll'!$AB20,"-"),"-")</f>
        <v>-</v>
      </c>
      <c r="DU84" s="32" t="str">
        <f>IFERROR(IF(DU$6=EOMONTH('Rent Roll'!$M20,0),-'Rent Roll'!$W20*'Rent Roll'!$AB20,"-"),"-")</f>
        <v>-</v>
      </c>
      <c r="DV84" s="32" t="str">
        <f>IFERROR(IF(DV$6=EOMONTH('Rent Roll'!$M20,0),-'Rent Roll'!$W20*'Rent Roll'!$AB20,"-"),"-")</f>
        <v>-</v>
      </c>
      <c r="DW84" s="32" t="str">
        <f>IFERROR(IF(DW$6=EOMONTH('Rent Roll'!$M20,0),-'Rent Roll'!$W20*'Rent Roll'!$AB20,"-"),"-")</f>
        <v>-</v>
      </c>
      <c r="DX84" s="32" t="str">
        <f>IFERROR(IF(DX$6=EOMONTH('Rent Roll'!$M20,0),-'Rent Roll'!$W20*'Rent Roll'!$AB20,"-"),"-")</f>
        <v>-</v>
      </c>
      <c r="DY84" s="32" t="str">
        <f>IFERROR(IF(DY$6=EOMONTH('Rent Roll'!$M20,0),-'Rent Roll'!$W20*'Rent Roll'!$AB20,"-"),"-")</f>
        <v>-</v>
      </c>
      <c r="DZ84" s="32" t="str">
        <f>IFERROR(IF(DZ$6=EOMONTH('Rent Roll'!$M20,0),-'Rent Roll'!$W20*'Rent Roll'!$AB20,"-"),"-")</f>
        <v>-</v>
      </c>
      <c r="EA84" s="32" t="str">
        <f>IFERROR(IF(EA$6=EOMONTH('Rent Roll'!$M20,0),-'Rent Roll'!$W20*'Rent Roll'!$AB20,"-"),"-")</f>
        <v>-</v>
      </c>
      <c r="EB84" s="32" t="str">
        <f>IFERROR(IF(EB$6=EOMONTH('Rent Roll'!$M20,0),-'Rent Roll'!$W20*'Rent Roll'!$AB20,"-"),"-")</f>
        <v>-</v>
      </c>
      <c r="EC84" s="32" t="str">
        <f>IFERROR(IF(EC$6=EOMONTH('Rent Roll'!$M20,0),-'Rent Roll'!$W20*'Rent Roll'!$AB20,"-"),"-")</f>
        <v>-</v>
      </c>
      <c r="ED84" s="32" t="str">
        <f>IFERROR(IF(ED$6=EOMONTH('Rent Roll'!$M20,0),-'Rent Roll'!$W20*'Rent Roll'!$AB20,"-"),"-")</f>
        <v>-</v>
      </c>
      <c r="EE84" s="32" t="str">
        <f>IFERROR(IF(EE$6=EOMONTH('Rent Roll'!$M20,0),-'Rent Roll'!$W20*'Rent Roll'!$AB20,"-"),"-")</f>
        <v>-</v>
      </c>
      <c r="EF84" s="32" t="str">
        <f>IFERROR(IF(EF$6=EOMONTH('Rent Roll'!$M20,0),-'Rent Roll'!$W20*'Rent Roll'!$AB20,"-"),"-")</f>
        <v>-</v>
      </c>
      <c r="EG84" s="21" t="str">
        <f>IFERROR(IF(EG$6=EOMONTH('Rent Roll'!$M20,0),-'Rent Roll'!$W20*'Rent Roll'!$AB20,"-"),"-")</f>
        <v>-</v>
      </c>
      <c r="EH84" s="277" t="s">
        <v>106</v>
      </c>
    </row>
    <row r="85" spans="2:138" ht="15" x14ac:dyDescent="0.25">
      <c r="B85" s="735"/>
      <c r="C85" s="736"/>
      <c r="D85" s="713" t="str">
        <f>CONCATENATE('Rent Roll'!B7&amp;" - "&amp;'Rent Roll'!C7)</f>
        <v>800 Del-Comm 2 - Physician Services, Aria Health</v>
      </c>
      <c r="E85" s="21">
        <f t="shared" si="56"/>
        <v>-20637.118081793644</v>
      </c>
      <c r="F85" s="32" t="str">
        <f>IFERROR(IF(F$6=EOMONTH('Rent Roll'!$M21,0),-'Rent Roll'!$W21*'Rent Roll'!$AB21,"-"),"-")</f>
        <v>-</v>
      </c>
      <c r="G85" s="32" t="str">
        <f>IFERROR(IF(G$6=EOMONTH('Rent Roll'!$M21,0),-'Rent Roll'!$W21*'Rent Roll'!$AB21,"-"),"-")</f>
        <v>-</v>
      </c>
      <c r="H85" s="32" t="str">
        <f>IFERROR(IF(H$6=EOMONTH('Rent Roll'!$M21,0),-'Rent Roll'!$W21*'Rent Roll'!$AB21,"-"),"-")</f>
        <v>-</v>
      </c>
      <c r="I85" s="32" t="str">
        <f>IFERROR(IF(I$6=EOMONTH('Rent Roll'!$M21,0),-'Rent Roll'!$W21*'Rent Roll'!$AB21,"-"),"-")</f>
        <v>-</v>
      </c>
      <c r="J85" s="32" t="str">
        <f>IFERROR(IF(J$6=EOMONTH('Rent Roll'!$M21,0),-'Rent Roll'!$W21*'Rent Roll'!$AB21,"-"),"-")</f>
        <v>-</v>
      </c>
      <c r="K85" s="32" t="str">
        <f>IFERROR(IF(K$6=EOMONTH('Rent Roll'!$M21,0),-'Rent Roll'!$W21*'Rent Roll'!$AB21,"-"),"-")</f>
        <v>-</v>
      </c>
      <c r="L85" s="32" t="str">
        <f>IFERROR(IF(L$6=EOMONTH('Rent Roll'!$M21,0),-'Rent Roll'!$W21*'Rent Roll'!$AB21,"-"),"-")</f>
        <v>-</v>
      </c>
      <c r="M85" s="32" t="str">
        <f>IFERROR(IF(M$6=EOMONTH('Rent Roll'!$M21,0),-'Rent Roll'!$W21*'Rent Roll'!$AB21,"-"),"-")</f>
        <v>-</v>
      </c>
      <c r="N85" s="32" t="str">
        <f>IFERROR(IF(N$6=EOMONTH('Rent Roll'!$M21,0),-'Rent Roll'!$W21*'Rent Roll'!$AB21,"-"),"-")</f>
        <v>-</v>
      </c>
      <c r="O85" s="32" t="str">
        <f>IFERROR(IF(O$6=EOMONTH('Rent Roll'!$M21,0),-'Rent Roll'!$W21*'Rent Roll'!$AB21,"-"),"-")</f>
        <v>-</v>
      </c>
      <c r="P85" s="32" t="str">
        <f>IFERROR(IF(P$6=EOMONTH('Rent Roll'!$M21,0),-'Rent Roll'!$W21*'Rent Roll'!$AB21,"-"),"-")</f>
        <v>-</v>
      </c>
      <c r="Q85" s="32" t="str">
        <f>IFERROR(IF(Q$6=EOMONTH('Rent Roll'!$M21,0),-'Rent Roll'!$W21*'Rent Roll'!$AB21,"-"),"-")</f>
        <v>-</v>
      </c>
      <c r="R85" s="32" t="str">
        <f>IFERROR(IF(R$6=EOMONTH('Rent Roll'!$M21,0),-'Rent Roll'!$W21*'Rent Roll'!$AB21,"-"),"-")</f>
        <v>-</v>
      </c>
      <c r="S85" s="32" t="str">
        <f>IFERROR(IF(S$6=EOMONTH('Rent Roll'!$M21,0),-'Rent Roll'!$W21*'Rent Roll'!$AB21,"-"),"-")</f>
        <v>-</v>
      </c>
      <c r="T85" s="32" t="str">
        <f>IFERROR(IF(T$6=EOMONTH('Rent Roll'!$M21,0),-'Rent Roll'!$W21*'Rent Roll'!$AB21,"-"),"-")</f>
        <v>-</v>
      </c>
      <c r="U85" s="32" t="str">
        <f>IFERROR(IF(U$6=EOMONTH('Rent Roll'!$M21,0),-'Rent Roll'!$W21*'Rent Roll'!$AB21,"-"),"-")</f>
        <v>-</v>
      </c>
      <c r="V85" s="32" t="str">
        <f>IFERROR(IF(V$6=EOMONTH('Rent Roll'!$M21,0),-'Rent Roll'!$W21*'Rent Roll'!$AB21,"-"),"-")</f>
        <v>-</v>
      </c>
      <c r="W85" s="32" t="str">
        <f>IFERROR(IF(W$6=EOMONTH('Rent Roll'!$M21,0),-'Rent Roll'!$W21*'Rent Roll'!$AB21,"-"),"-")</f>
        <v>-</v>
      </c>
      <c r="X85" s="32" t="str">
        <f>IFERROR(IF(X$6=EOMONTH('Rent Roll'!$M21,0),-'Rent Roll'!$W21*'Rent Roll'!$AB21,"-"),"-")</f>
        <v>-</v>
      </c>
      <c r="Y85" s="32" t="str">
        <f>IFERROR(IF(Y$6=EOMONTH('Rent Roll'!$M21,0),-'Rent Roll'!$W21*'Rent Roll'!$AB21,"-"),"-")</f>
        <v>-</v>
      </c>
      <c r="Z85" s="32" t="str">
        <f>IFERROR(IF(Z$6=EOMONTH('Rent Roll'!$M21,0),-'Rent Roll'!$W21*'Rent Roll'!$AB21,"-"),"-")</f>
        <v>-</v>
      </c>
      <c r="AA85" s="32" t="str">
        <f>IFERROR(IF(AA$6=EOMONTH('Rent Roll'!$M21,0),-'Rent Roll'!$W21*'Rent Roll'!$AB21,"-"),"-")</f>
        <v>-</v>
      </c>
      <c r="AB85" s="32" t="str">
        <f>IFERROR(IF(AB$6=EOMONTH('Rent Roll'!$M21,0),-'Rent Roll'!$W21*'Rent Roll'!$AB21,"-"),"-")</f>
        <v>-</v>
      </c>
      <c r="AC85" s="32" t="str">
        <f>IFERROR(IF(AC$6=EOMONTH('Rent Roll'!$M21,0),-'Rent Roll'!$W21*'Rent Roll'!$AB21,"-"),"-")</f>
        <v>-</v>
      </c>
      <c r="AD85" s="32" t="str">
        <f>IFERROR(IF(AD$6=EOMONTH('Rent Roll'!$M21,0),-'Rent Roll'!$W21*'Rent Roll'!$AB21,"-"),"-")</f>
        <v>-</v>
      </c>
      <c r="AE85" s="32" t="str">
        <f>IFERROR(IF(AE$6=EOMONTH('Rent Roll'!$M21,0),-'Rent Roll'!$W21*'Rent Roll'!$AB21,"-"),"-")</f>
        <v>-</v>
      </c>
      <c r="AF85" s="32" t="str">
        <f>IFERROR(IF(AF$6=EOMONTH('Rent Roll'!$M21,0),-'Rent Roll'!$W21*'Rent Roll'!$AB21,"-"),"-")</f>
        <v>-</v>
      </c>
      <c r="AG85" s="32" t="str">
        <f>IFERROR(IF(AG$6=EOMONTH('Rent Roll'!$M21,0),-'Rent Roll'!$W21*'Rent Roll'!$AB21,"-"),"-")</f>
        <v>-</v>
      </c>
      <c r="AH85" s="32" t="str">
        <f>IFERROR(IF(AH$6=EOMONTH('Rent Roll'!$M21,0),-'Rent Roll'!$W21*'Rent Roll'!$AB21,"-"),"-")</f>
        <v>-</v>
      </c>
      <c r="AI85" s="32" t="str">
        <f>IFERROR(IF(AI$6=EOMONTH('Rent Roll'!$M21,0),-'Rent Roll'!$W21*'Rent Roll'!$AB21,"-"),"-")</f>
        <v>-</v>
      </c>
      <c r="AJ85" s="32" t="str">
        <f>IFERROR(IF(AJ$6=EOMONTH('Rent Roll'!$M21,0),-'Rent Roll'!$W21*'Rent Roll'!$AB21,"-"),"-")</f>
        <v>-</v>
      </c>
      <c r="AK85" s="32" t="str">
        <f>IFERROR(IF(AK$6=EOMONTH('Rent Roll'!$M21,0),-'Rent Roll'!$W21*'Rent Roll'!$AB21,"-"),"-")</f>
        <v>-</v>
      </c>
      <c r="AL85" s="32" t="str">
        <f>IFERROR(IF(AL$6=EOMONTH('Rent Roll'!$M21,0),-'Rent Roll'!$W21*'Rent Roll'!$AB21,"-"),"-")</f>
        <v>-</v>
      </c>
      <c r="AM85" s="32" t="str">
        <f>IFERROR(IF(AM$6=EOMONTH('Rent Roll'!$M21,0),-'Rent Roll'!$W21*'Rent Roll'!$AB21,"-"),"-")</f>
        <v>-</v>
      </c>
      <c r="AN85" s="32" t="str">
        <f>IFERROR(IF(AN$6=EOMONTH('Rent Roll'!$M21,0),-'Rent Roll'!$W21*'Rent Roll'!$AB21,"-"),"-")</f>
        <v>-</v>
      </c>
      <c r="AO85" s="32" t="str">
        <f>IFERROR(IF(AO$6=EOMONTH('Rent Roll'!$M21,0),-'Rent Roll'!$W21*'Rent Roll'!$AB21,"-"),"-")</f>
        <v>-</v>
      </c>
      <c r="AP85" s="32" t="str">
        <f>IFERROR(IF(AP$6=EOMONTH('Rent Roll'!$M21,0),-'Rent Roll'!$W21*'Rent Roll'!$AB21,"-"),"-")</f>
        <v>-</v>
      </c>
      <c r="AQ85" s="32" t="str">
        <f>IFERROR(IF(AQ$6=EOMONTH('Rent Roll'!$M21,0),-'Rent Roll'!$W21*'Rent Roll'!$AB21,"-"),"-")</f>
        <v>-</v>
      </c>
      <c r="AR85" s="32" t="str">
        <f>IFERROR(IF(AR$6=EOMONTH('Rent Roll'!$M21,0),-'Rent Roll'!$W21*'Rent Roll'!$AB21,"-"),"-")</f>
        <v>-</v>
      </c>
      <c r="AS85" s="32" t="str">
        <f>IFERROR(IF(AS$6=EOMONTH('Rent Roll'!$M21,0),-'Rent Roll'!$W21*'Rent Roll'!$AB21,"-"),"-")</f>
        <v>-</v>
      </c>
      <c r="AT85" s="32" t="str">
        <f>IFERROR(IF(AT$6=EOMONTH('Rent Roll'!$M21,0),-'Rent Roll'!$W21*'Rent Roll'!$AB21,"-"),"-")</f>
        <v>-</v>
      </c>
      <c r="AU85" s="32" t="str">
        <f>IFERROR(IF(AU$6=EOMONTH('Rent Roll'!$M21,0),-'Rent Roll'!$W21*'Rent Roll'!$AB21,"-"),"-")</f>
        <v>-</v>
      </c>
      <c r="AV85" s="32" t="str">
        <f>IFERROR(IF(AV$6=EOMONTH('Rent Roll'!$M21,0),-'Rent Roll'!$W21*'Rent Roll'!$AB21,"-"),"-")</f>
        <v>-</v>
      </c>
      <c r="AW85" s="32" t="str">
        <f>IFERROR(IF(AW$6=EOMONTH('Rent Roll'!$M21,0),-'Rent Roll'!$W21*'Rent Roll'!$AB21,"-"),"-")</f>
        <v>-</v>
      </c>
      <c r="AX85" s="32" t="str">
        <f>IFERROR(IF(AX$6=EOMONTH('Rent Roll'!$M21,0),-'Rent Roll'!$W21*'Rent Roll'!$AB21,"-"),"-")</f>
        <v>-</v>
      </c>
      <c r="AY85" s="32" t="str">
        <f>IFERROR(IF(AY$6=EOMONTH('Rent Roll'!$M21,0),-'Rent Roll'!$W21*'Rent Roll'!$AB21,"-"),"-")</f>
        <v>-</v>
      </c>
      <c r="AZ85" s="32" t="str">
        <f>IFERROR(IF(AZ$6=EOMONTH('Rent Roll'!$M21,0),-'Rent Roll'!$W21*'Rent Roll'!$AB21,"-"),"-")</f>
        <v>-</v>
      </c>
      <c r="BA85" s="32" t="str">
        <f>IFERROR(IF(BA$6=EOMONTH('Rent Roll'!$M21,0),-'Rent Roll'!$W21*'Rent Roll'!$AB21,"-"),"-")</f>
        <v>-</v>
      </c>
      <c r="BB85" s="32" t="str">
        <f>IFERROR(IF(BB$6=EOMONTH('Rent Roll'!$M21,0),-'Rent Roll'!$W21*'Rent Roll'!$AB21,"-"),"-")</f>
        <v>-</v>
      </c>
      <c r="BC85" s="32" t="str">
        <f>IFERROR(IF(BC$6=EOMONTH('Rent Roll'!$M21,0),-'Rent Roll'!$W21*'Rent Roll'!$AB21,"-"),"-")</f>
        <v>-</v>
      </c>
      <c r="BD85" s="32" t="str">
        <f>IFERROR(IF(BD$6=EOMONTH('Rent Roll'!$M21,0),-'Rent Roll'!$W21*'Rent Roll'!$AB21,"-"),"-")</f>
        <v>-</v>
      </c>
      <c r="BE85" s="32" t="str">
        <f>IFERROR(IF(BE$6=EOMONTH('Rent Roll'!$M21,0),-'Rent Roll'!$W21*'Rent Roll'!$AB21,"-"),"-")</f>
        <v>-</v>
      </c>
      <c r="BF85" s="32" t="str">
        <f>IFERROR(IF(BF$6=EOMONTH('Rent Roll'!$M21,0),-'Rent Roll'!$W21*'Rent Roll'!$AB21,"-"),"-")</f>
        <v>-</v>
      </c>
      <c r="BG85" s="32" t="str">
        <f>IFERROR(IF(BG$6=EOMONTH('Rent Roll'!$M21,0),-'Rent Roll'!$W21*'Rent Roll'!$AB21,"-"),"-")</f>
        <v>-</v>
      </c>
      <c r="BH85" s="32" t="str">
        <f>IFERROR(IF(BH$6=EOMONTH('Rent Roll'!$M21,0),-'Rent Roll'!$W21*'Rent Roll'!$AB21,"-"),"-")</f>
        <v>-</v>
      </c>
      <c r="BI85" s="32" t="str">
        <f>IFERROR(IF(BI$6=EOMONTH('Rent Roll'!$M21,0),-'Rent Roll'!$W21*'Rent Roll'!$AB21,"-"),"-")</f>
        <v>-</v>
      </c>
      <c r="BJ85" s="32" t="str">
        <f>IFERROR(IF(BJ$6=EOMONTH('Rent Roll'!$M21,0),-'Rent Roll'!$W21*'Rent Roll'!$AB21,"-"),"-")</f>
        <v>-</v>
      </c>
      <c r="BK85" s="32" t="str">
        <f>IFERROR(IF(BK$6=EOMONTH('Rent Roll'!$M21,0),-'Rent Roll'!$W21*'Rent Roll'!$AB21,"-"),"-")</f>
        <v>-</v>
      </c>
      <c r="BL85" s="32" t="str">
        <f>IFERROR(IF(BL$6=EOMONTH('Rent Roll'!$M21,0),-'Rent Roll'!$W21*'Rent Roll'!$AB21,"-"),"-")</f>
        <v>-</v>
      </c>
      <c r="BM85" s="32" t="str">
        <f>IFERROR(IF(BM$6=EOMONTH('Rent Roll'!$M21,0),-'Rent Roll'!$W21*'Rent Roll'!$AB21,"-"),"-")</f>
        <v>-</v>
      </c>
      <c r="BN85" s="32" t="str">
        <f>IFERROR(IF(BN$6=EOMONTH('Rent Roll'!$M21,0),-'Rent Roll'!$W21*'Rent Roll'!$AB21,"-"),"-")</f>
        <v>-</v>
      </c>
      <c r="BO85" s="32" t="str">
        <f>IFERROR(IF(BO$6=EOMONTH('Rent Roll'!$M21,0),-'Rent Roll'!$W21*'Rent Roll'!$AB21,"-"),"-")</f>
        <v>-</v>
      </c>
      <c r="BP85" s="32" t="str">
        <f>IFERROR(IF(BP$6=EOMONTH('Rent Roll'!$M21,0),-'Rent Roll'!$W21*'Rent Roll'!$AB21,"-"),"-")</f>
        <v>-</v>
      </c>
      <c r="BQ85" s="32" t="str">
        <f>IFERROR(IF(BQ$6=EOMONTH('Rent Roll'!$M21,0),-'Rent Roll'!$W21*'Rent Roll'!$AB21,"-"),"-")</f>
        <v>-</v>
      </c>
      <c r="BR85" s="32" t="str">
        <f>IFERROR(IF(BR$6=EOMONTH('Rent Roll'!$M21,0),-'Rent Roll'!$W21*'Rent Roll'!$AB21,"-"),"-")</f>
        <v>-</v>
      </c>
      <c r="BS85" s="32" t="str">
        <f>IFERROR(IF(BS$6=EOMONTH('Rent Roll'!$M21,0),-'Rent Roll'!$W21*'Rent Roll'!$AB21,"-"),"-")</f>
        <v>-</v>
      </c>
      <c r="BT85" s="32" t="str">
        <f>IFERROR(IF(BT$6=EOMONTH('Rent Roll'!$M21,0),-'Rent Roll'!$W21*'Rent Roll'!$AB21,"-"),"-")</f>
        <v>-</v>
      </c>
      <c r="BU85" s="32" t="str">
        <f>IFERROR(IF(BU$6=EOMONTH('Rent Roll'!$M21,0),-'Rent Roll'!$W21*'Rent Roll'!$AB21,"-"),"-")</f>
        <v>-</v>
      </c>
      <c r="BV85" s="32" t="str">
        <f>IFERROR(IF(BV$6=EOMONTH('Rent Roll'!$M21,0),-'Rent Roll'!$W21*'Rent Roll'!$AB21,"-"),"-")</f>
        <v>-</v>
      </c>
      <c r="BW85" s="32" t="str">
        <f>IFERROR(IF(BW$6=EOMONTH('Rent Roll'!$M21,0),-'Rent Roll'!$W21*'Rent Roll'!$AB21,"-"),"-")</f>
        <v>-</v>
      </c>
      <c r="BX85" s="32" t="str">
        <f>IFERROR(IF(BX$6=EOMONTH('Rent Roll'!$M21,0),-'Rent Roll'!$W21*'Rent Roll'!$AB21,"-"),"-")</f>
        <v>-</v>
      </c>
      <c r="BY85" s="32" t="str">
        <f>IFERROR(IF(BY$6=EOMONTH('Rent Roll'!$M21,0),-'Rent Roll'!$W21*'Rent Roll'!$AB21,"-"),"-")</f>
        <v>-</v>
      </c>
      <c r="BZ85" s="32" t="str">
        <f>IFERROR(IF(BZ$6=EOMONTH('Rent Roll'!$M21,0),-'Rent Roll'!$W21*'Rent Roll'!$AB21,"-"),"-")</f>
        <v>-</v>
      </c>
      <c r="CA85" s="32" t="str">
        <f>IFERROR(IF(CA$6=EOMONTH('Rent Roll'!$M21,0),-'Rent Roll'!$W21*'Rent Roll'!$AB21,"-"),"-")</f>
        <v>-</v>
      </c>
      <c r="CB85" s="32" t="str">
        <f>IFERROR(IF(CB$6=EOMONTH('Rent Roll'!$M21,0),-'Rent Roll'!$W21*'Rent Roll'!$AB21,"-"),"-")</f>
        <v>-</v>
      </c>
      <c r="CC85" s="32" t="str">
        <f>IFERROR(IF(CC$6=EOMONTH('Rent Roll'!$M21,0),-'Rent Roll'!$W21*'Rent Roll'!$AB21,"-"),"-")</f>
        <v>-</v>
      </c>
      <c r="CD85" s="32" t="str">
        <f>IFERROR(IF(CD$6=EOMONTH('Rent Roll'!$M21,0),-'Rent Roll'!$W21*'Rent Roll'!$AB21,"-"),"-")</f>
        <v>-</v>
      </c>
      <c r="CE85" s="32" t="str">
        <f>IFERROR(IF(CE$6=EOMONTH('Rent Roll'!$M21,0),-'Rent Roll'!$W21*'Rent Roll'!$AB21,"-"),"-")</f>
        <v>-</v>
      </c>
      <c r="CF85" s="32" t="str">
        <f>IFERROR(IF(CF$6=EOMONTH('Rent Roll'!$M21,0),-'Rent Roll'!$W21*'Rent Roll'!$AB21,"-"),"-")</f>
        <v>-</v>
      </c>
      <c r="CG85" s="32" t="str">
        <f>IFERROR(IF(CG$6=EOMONTH('Rent Roll'!$M21,0),-'Rent Roll'!$W21*'Rent Roll'!$AB21,"-"),"-")</f>
        <v>-</v>
      </c>
      <c r="CH85" s="32" t="str">
        <f>IFERROR(IF(CH$6=EOMONTH('Rent Roll'!$M21,0),-'Rent Roll'!$W21*'Rent Roll'!$AB21,"-"),"-")</f>
        <v>-</v>
      </c>
      <c r="CI85" s="32" t="str">
        <f>IFERROR(IF(CI$6=EOMONTH('Rent Roll'!$M21,0),-'Rent Roll'!$W21*'Rent Roll'!$AB21,"-"),"-")</f>
        <v>-</v>
      </c>
      <c r="CJ85" s="32" t="str">
        <f>IFERROR(IF(CJ$6=EOMONTH('Rent Roll'!$M21,0),-'Rent Roll'!$W21*'Rent Roll'!$AB21,"-"),"-")</f>
        <v>-</v>
      </c>
      <c r="CK85" s="32" t="str">
        <f>IFERROR(IF(CK$6=EOMONTH('Rent Roll'!$M21,0),-'Rent Roll'!$W21*'Rent Roll'!$AB21,"-"),"-")</f>
        <v>-</v>
      </c>
      <c r="CL85" s="32" t="str">
        <f>IFERROR(IF(CL$6=EOMONTH('Rent Roll'!$M21,0),-'Rent Roll'!$W21*'Rent Roll'!$AB21,"-"),"-")</f>
        <v>-</v>
      </c>
      <c r="CM85" s="32" t="str">
        <f>IFERROR(IF(CM$6=EOMONTH('Rent Roll'!$M21,0),-'Rent Roll'!$W21*'Rent Roll'!$AB21,"-"),"-")</f>
        <v>-</v>
      </c>
      <c r="CN85" s="32" t="str">
        <f>IFERROR(IF(CN$6=EOMONTH('Rent Roll'!$M21,0),-'Rent Roll'!$W21*'Rent Roll'!$AB21,"-"),"-")</f>
        <v>-</v>
      </c>
      <c r="CO85" s="32" t="str">
        <f>IFERROR(IF(CO$6=EOMONTH('Rent Roll'!$M21,0),-'Rent Roll'!$W21*'Rent Roll'!$AB21,"-"),"-")</f>
        <v>-</v>
      </c>
      <c r="CP85" s="32" t="str">
        <f>IFERROR(IF(CP$6=EOMONTH('Rent Roll'!$M21,0),-'Rent Roll'!$W21*'Rent Roll'!$AB21,"-"),"-")</f>
        <v>-</v>
      </c>
      <c r="CQ85" s="32">
        <f>IFERROR(IF(CQ$6=EOMONTH('Rent Roll'!$M21,0),-'Rent Roll'!$W21*'Rent Roll'!$AB21,"-"),"-")</f>
        <v>-20637.118081793644</v>
      </c>
      <c r="CR85" s="32" t="str">
        <f>IFERROR(IF(CR$6=EOMONTH('Rent Roll'!$M21,0),-'Rent Roll'!$W21*'Rent Roll'!$AB21,"-"),"-")</f>
        <v>-</v>
      </c>
      <c r="CS85" s="32" t="str">
        <f>IFERROR(IF(CS$6=EOMONTH('Rent Roll'!$M21,0),-'Rent Roll'!$W21*'Rent Roll'!$AB21,"-"),"-")</f>
        <v>-</v>
      </c>
      <c r="CT85" s="32" t="str">
        <f>IFERROR(IF(CT$6=EOMONTH('Rent Roll'!$M21,0),-'Rent Roll'!$W21*'Rent Roll'!$AB21,"-"),"-")</f>
        <v>-</v>
      </c>
      <c r="CU85" s="32" t="str">
        <f>IFERROR(IF(CU$6=EOMONTH('Rent Roll'!$M21,0),-'Rent Roll'!$W21*'Rent Roll'!$AB21,"-"),"-")</f>
        <v>-</v>
      </c>
      <c r="CV85" s="32" t="str">
        <f>IFERROR(IF(CV$6=EOMONTH('Rent Roll'!$M21,0),-'Rent Roll'!$W21*'Rent Roll'!$AB21,"-"),"-")</f>
        <v>-</v>
      </c>
      <c r="CW85" s="32" t="str">
        <f>IFERROR(IF(CW$6=EOMONTH('Rent Roll'!$M21,0),-'Rent Roll'!$W21*'Rent Roll'!$AB21,"-"),"-")</f>
        <v>-</v>
      </c>
      <c r="CX85" s="32" t="str">
        <f>IFERROR(IF(CX$6=EOMONTH('Rent Roll'!$M21,0),-'Rent Roll'!$W21*'Rent Roll'!$AB21,"-"),"-")</f>
        <v>-</v>
      </c>
      <c r="CY85" s="32" t="str">
        <f>IFERROR(IF(CY$6=EOMONTH('Rent Roll'!$M21,0),-'Rent Roll'!$W21*'Rent Roll'!$AB21,"-"),"-")</f>
        <v>-</v>
      </c>
      <c r="CZ85" s="32" t="str">
        <f>IFERROR(IF(CZ$6=EOMONTH('Rent Roll'!$M21,0),-'Rent Roll'!$W21*'Rent Roll'!$AB21,"-"),"-")</f>
        <v>-</v>
      </c>
      <c r="DA85" s="32" t="str">
        <f>IFERROR(IF(DA$6=EOMONTH('Rent Roll'!$M21,0),-'Rent Roll'!$W21*'Rent Roll'!$AB21,"-"),"-")</f>
        <v>-</v>
      </c>
      <c r="DB85" s="32" t="str">
        <f>IFERROR(IF(DB$6=EOMONTH('Rent Roll'!$M21,0),-'Rent Roll'!$W21*'Rent Roll'!$AB21,"-"),"-")</f>
        <v>-</v>
      </c>
      <c r="DC85" s="32" t="str">
        <f>IFERROR(IF(DC$6=EOMONTH('Rent Roll'!$M21,0),-'Rent Roll'!$W21*'Rent Roll'!$AB21,"-"),"-")</f>
        <v>-</v>
      </c>
      <c r="DD85" s="32" t="str">
        <f>IFERROR(IF(DD$6=EOMONTH('Rent Roll'!$M21,0),-'Rent Roll'!$W21*'Rent Roll'!$AB21,"-"),"-")</f>
        <v>-</v>
      </c>
      <c r="DE85" s="32" t="str">
        <f>IFERROR(IF(DE$6=EOMONTH('Rent Roll'!$M21,0),-'Rent Roll'!$W21*'Rent Roll'!$AB21,"-"),"-")</f>
        <v>-</v>
      </c>
      <c r="DF85" s="32" t="str">
        <f>IFERROR(IF(DF$6=EOMONTH('Rent Roll'!$M21,0),-'Rent Roll'!$W21*'Rent Roll'!$AB21,"-"),"-")</f>
        <v>-</v>
      </c>
      <c r="DG85" s="32" t="str">
        <f>IFERROR(IF(DG$6=EOMONTH('Rent Roll'!$M21,0),-'Rent Roll'!$W21*'Rent Roll'!$AB21,"-"),"-")</f>
        <v>-</v>
      </c>
      <c r="DH85" s="32" t="str">
        <f>IFERROR(IF(DH$6=EOMONTH('Rent Roll'!$M21,0),-'Rent Roll'!$W21*'Rent Roll'!$AB21,"-"),"-")</f>
        <v>-</v>
      </c>
      <c r="DI85" s="32" t="str">
        <f>IFERROR(IF(DI$6=EOMONTH('Rent Roll'!$M21,0),-'Rent Roll'!$W21*'Rent Roll'!$AB21,"-"),"-")</f>
        <v>-</v>
      </c>
      <c r="DJ85" s="32" t="str">
        <f>IFERROR(IF(DJ$6=EOMONTH('Rent Roll'!$M21,0),-'Rent Roll'!$W21*'Rent Roll'!$AB21,"-"),"-")</f>
        <v>-</v>
      </c>
      <c r="DK85" s="32" t="str">
        <f>IFERROR(IF(DK$6=EOMONTH('Rent Roll'!$M21,0),-'Rent Roll'!$W21*'Rent Roll'!$AB21,"-"),"-")</f>
        <v>-</v>
      </c>
      <c r="DL85" s="32" t="str">
        <f>IFERROR(IF(DL$6=EOMONTH('Rent Roll'!$M21,0),-'Rent Roll'!$W21*'Rent Roll'!$AB21,"-"),"-")</f>
        <v>-</v>
      </c>
      <c r="DM85" s="32" t="str">
        <f>IFERROR(IF(DM$6=EOMONTH('Rent Roll'!$M21,0),-'Rent Roll'!$W21*'Rent Roll'!$AB21,"-"),"-")</f>
        <v>-</v>
      </c>
      <c r="DN85" s="32" t="str">
        <f>IFERROR(IF(DN$6=EOMONTH('Rent Roll'!$M21,0),-'Rent Roll'!$W21*'Rent Roll'!$AB21,"-"),"-")</f>
        <v>-</v>
      </c>
      <c r="DO85" s="32" t="str">
        <f>IFERROR(IF(DO$6=EOMONTH('Rent Roll'!$M21,0),-'Rent Roll'!$W21*'Rent Roll'!$AB21,"-"),"-")</f>
        <v>-</v>
      </c>
      <c r="DP85" s="32" t="str">
        <f>IFERROR(IF(DP$6=EOMONTH('Rent Roll'!$M21,0),-'Rent Roll'!$W21*'Rent Roll'!$AB21,"-"),"-")</f>
        <v>-</v>
      </c>
      <c r="DQ85" s="32" t="str">
        <f>IFERROR(IF(DQ$6=EOMONTH('Rent Roll'!$M21,0),-'Rent Roll'!$W21*'Rent Roll'!$AB21,"-"),"-")</f>
        <v>-</v>
      </c>
      <c r="DR85" s="32" t="str">
        <f>IFERROR(IF(DR$6=EOMONTH('Rent Roll'!$M21,0),-'Rent Roll'!$W21*'Rent Roll'!$AB21,"-"),"-")</f>
        <v>-</v>
      </c>
      <c r="DS85" s="32" t="str">
        <f>IFERROR(IF(DS$6=EOMONTH('Rent Roll'!$M21,0),-'Rent Roll'!$W21*'Rent Roll'!$AB21,"-"),"-")</f>
        <v>-</v>
      </c>
      <c r="DT85" s="32" t="str">
        <f>IFERROR(IF(DT$6=EOMONTH('Rent Roll'!$M21,0),-'Rent Roll'!$W21*'Rent Roll'!$AB21,"-"),"-")</f>
        <v>-</v>
      </c>
      <c r="DU85" s="32" t="str">
        <f>IFERROR(IF(DU$6=EOMONTH('Rent Roll'!$M21,0),-'Rent Roll'!$W21*'Rent Roll'!$AB21,"-"),"-")</f>
        <v>-</v>
      </c>
      <c r="DV85" s="32" t="str">
        <f>IFERROR(IF(DV$6=EOMONTH('Rent Roll'!$M21,0),-'Rent Roll'!$W21*'Rent Roll'!$AB21,"-"),"-")</f>
        <v>-</v>
      </c>
      <c r="DW85" s="32" t="str">
        <f>IFERROR(IF(DW$6=EOMONTH('Rent Roll'!$M21,0),-'Rent Roll'!$W21*'Rent Roll'!$AB21,"-"),"-")</f>
        <v>-</v>
      </c>
      <c r="DX85" s="32" t="str">
        <f>IFERROR(IF(DX$6=EOMONTH('Rent Roll'!$M21,0),-'Rent Roll'!$W21*'Rent Roll'!$AB21,"-"),"-")</f>
        <v>-</v>
      </c>
      <c r="DY85" s="32" t="str">
        <f>IFERROR(IF(DY$6=EOMONTH('Rent Roll'!$M21,0),-'Rent Roll'!$W21*'Rent Roll'!$AB21,"-"),"-")</f>
        <v>-</v>
      </c>
      <c r="DZ85" s="32" t="str">
        <f>IFERROR(IF(DZ$6=EOMONTH('Rent Roll'!$M21,0),-'Rent Roll'!$W21*'Rent Roll'!$AB21,"-"),"-")</f>
        <v>-</v>
      </c>
      <c r="EA85" s="32" t="str">
        <f>IFERROR(IF(EA$6=EOMONTH('Rent Roll'!$M21,0),-'Rent Roll'!$W21*'Rent Roll'!$AB21,"-"),"-")</f>
        <v>-</v>
      </c>
      <c r="EB85" s="32" t="str">
        <f>IFERROR(IF(EB$6=EOMONTH('Rent Roll'!$M21,0),-'Rent Roll'!$W21*'Rent Roll'!$AB21,"-"),"-")</f>
        <v>-</v>
      </c>
      <c r="EC85" s="32" t="str">
        <f>IFERROR(IF(EC$6=EOMONTH('Rent Roll'!$M21,0),-'Rent Roll'!$W21*'Rent Roll'!$AB21,"-"),"-")</f>
        <v>-</v>
      </c>
      <c r="ED85" s="32" t="str">
        <f>IFERROR(IF(ED$6=EOMONTH('Rent Roll'!$M21,0),-'Rent Roll'!$W21*'Rent Roll'!$AB21,"-"),"-")</f>
        <v>-</v>
      </c>
      <c r="EE85" s="32" t="str">
        <f>IFERROR(IF(EE$6=EOMONTH('Rent Roll'!$M21,0),-'Rent Roll'!$W21*'Rent Roll'!$AB21,"-"),"-")</f>
        <v>-</v>
      </c>
      <c r="EF85" s="32" t="str">
        <f>IFERROR(IF(EF$6=EOMONTH('Rent Roll'!$M21,0),-'Rent Roll'!$W21*'Rent Roll'!$AB21,"-"),"-")</f>
        <v>-</v>
      </c>
      <c r="EG85" s="21" t="str">
        <f>IFERROR(IF(EG$6=EOMONTH('Rent Roll'!$M21,0),-'Rent Roll'!$W21*'Rent Roll'!$AB21,"-"),"-")</f>
        <v>-</v>
      </c>
      <c r="EH85" s="277" t="s">
        <v>106</v>
      </c>
    </row>
    <row r="86" spans="2:138" ht="15" x14ac:dyDescent="0.25">
      <c r="B86" s="735"/>
      <c r="C86" s="736"/>
      <c r="D86" s="713" t="str">
        <f>CONCATENATE('Rent Roll'!B8&amp;" - "&amp;'Rent Roll'!C8)</f>
        <v xml:space="preserve"> - </v>
      </c>
      <c r="E86" s="21">
        <f t="shared" si="56"/>
        <v>0</v>
      </c>
      <c r="F86" s="32" t="str">
        <f>IFERROR(IF(F$6=EOMONTH('Rent Roll'!$M22,0),-'Rent Roll'!$W22*'Rent Roll'!$AB22,"-"),"-")</f>
        <v>-</v>
      </c>
      <c r="G86" s="32" t="str">
        <f>IFERROR(IF(G$6=EOMONTH('Rent Roll'!$M22,0),-'Rent Roll'!$W22*'Rent Roll'!$AB22,"-"),"-")</f>
        <v>-</v>
      </c>
      <c r="H86" s="32" t="str">
        <f>IFERROR(IF(H$6=EOMONTH('Rent Roll'!$M22,0),-'Rent Roll'!$W22*'Rent Roll'!$AB22,"-"),"-")</f>
        <v>-</v>
      </c>
      <c r="I86" s="32" t="str">
        <f>IFERROR(IF(I$6=EOMONTH('Rent Roll'!$M22,0),-'Rent Roll'!$W22*'Rent Roll'!$AB22,"-"),"-")</f>
        <v>-</v>
      </c>
      <c r="J86" s="32" t="str">
        <f>IFERROR(IF(J$6=EOMONTH('Rent Roll'!$M22,0),-'Rent Roll'!$W22*'Rent Roll'!$AB22,"-"),"-")</f>
        <v>-</v>
      </c>
      <c r="K86" s="32" t="str">
        <f>IFERROR(IF(K$6=EOMONTH('Rent Roll'!$M22,0),-'Rent Roll'!$W22*'Rent Roll'!$AB22,"-"),"-")</f>
        <v>-</v>
      </c>
      <c r="L86" s="32" t="str">
        <f>IFERROR(IF(L$6=EOMONTH('Rent Roll'!$M22,0),-'Rent Roll'!$W22*'Rent Roll'!$AB22,"-"),"-")</f>
        <v>-</v>
      </c>
      <c r="M86" s="32" t="str">
        <f>IFERROR(IF(M$6=EOMONTH('Rent Roll'!$M22,0),-'Rent Roll'!$W22*'Rent Roll'!$AB22,"-"),"-")</f>
        <v>-</v>
      </c>
      <c r="N86" s="32" t="str">
        <f>IFERROR(IF(N$6=EOMONTH('Rent Roll'!$M22,0),-'Rent Roll'!$W22*'Rent Roll'!$AB22,"-"),"-")</f>
        <v>-</v>
      </c>
      <c r="O86" s="32" t="str">
        <f>IFERROR(IF(O$6=EOMONTH('Rent Roll'!$M22,0),-'Rent Roll'!$W22*'Rent Roll'!$AB22,"-"),"-")</f>
        <v>-</v>
      </c>
      <c r="P86" s="32" t="str">
        <f>IFERROR(IF(P$6=EOMONTH('Rent Roll'!$M22,0),-'Rent Roll'!$W22*'Rent Roll'!$AB22,"-"),"-")</f>
        <v>-</v>
      </c>
      <c r="Q86" s="32" t="str">
        <f>IFERROR(IF(Q$6=EOMONTH('Rent Roll'!$M22,0),-'Rent Roll'!$W22*'Rent Roll'!$AB22,"-"),"-")</f>
        <v>-</v>
      </c>
      <c r="R86" s="32" t="str">
        <f>IFERROR(IF(R$6=EOMONTH('Rent Roll'!$M22,0),-'Rent Roll'!$W22*'Rent Roll'!$AB22,"-"),"-")</f>
        <v>-</v>
      </c>
      <c r="S86" s="32" t="str">
        <f>IFERROR(IF(S$6=EOMONTH('Rent Roll'!$M22,0),-'Rent Roll'!$W22*'Rent Roll'!$AB22,"-"),"-")</f>
        <v>-</v>
      </c>
      <c r="T86" s="32" t="str">
        <f>IFERROR(IF(T$6=EOMONTH('Rent Roll'!$M22,0),-'Rent Roll'!$W22*'Rent Roll'!$AB22,"-"),"-")</f>
        <v>-</v>
      </c>
      <c r="U86" s="32" t="str">
        <f>IFERROR(IF(U$6=EOMONTH('Rent Roll'!$M22,0),-'Rent Roll'!$W22*'Rent Roll'!$AB22,"-"),"-")</f>
        <v>-</v>
      </c>
      <c r="V86" s="32" t="str">
        <f>IFERROR(IF(V$6=EOMONTH('Rent Roll'!$M22,0),-'Rent Roll'!$W22*'Rent Roll'!$AB22,"-"),"-")</f>
        <v>-</v>
      </c>
      <c r="W86" s="32" t="str">
        <f>IFERROR(IF(W$6=EOMONTH('Rent Roll'!$M22,0),-'Rent Roll'!$W22*'Rent Roll'!$AB22,"-"),"-")</f>
        <v>-</v>
      </c>
      <c r="X86" s="32" t="str">
        <f>IFERROR(IF(X$6=EOMONTH('Rent Roll'!$M22,0),-'Rent Roll'!$W22*'Rent Roll'!$AB22,"-"),"-")</f>
        <v>-</v>
      </c>
      <c r="Y86" s="32" t="str">
        <f>IFERROR(IF(Y$6=EOMONTH('Rent Roll'!$M22,0),-'Rent Roll'!$W22*'Rent Roll'!$AB22,"-"),"-")</f>
        <v>-</v>
      </c>
      <c r="Z86" s="32" t="str">
        <f>IFERROR(IF(Z$6=EOMONTH('Rent Roll'!$M22,0),-'Rent Roll'!$W22*'Rent Roll'!$AB22,"-"),"-")</f>
        <v>-</v>
      </c>
      <c r="AA86" s="32" t="str">
        <f>IFERROR(IF(AA$6=EOMONTH('Rent Roll'!$M22,0),-'Rent Roll'!$W22*'Rent Roll'!$AB22,"-"),"-")</f>
        <v>-</v>
      </c>
      <c r="AB86" s="32" t="str">
        <f>IFERROR(IF(AB$6=EOMONTH('Rent Roll'!$M22,0),-'Rent Roll'!$W22*'Rent Roll'!$AB22,"-"),"-")</f>
        <v>-</v>
      </c>
      <c r="AC86" s="32" t="str">
        <f>IFERROR(IF(AC$6=EOMONTH('Rent Roll'!$M22,0),-'Rent Roll'!$W22*'Rent Roll'!$AB22,"-"),"-")</f>
        <v>-</v>
      </c>
      <c r="AD86" s="32" t="str">
        <f>IFERROR(IF(AD$6=EOMONTH('Rent Roll'!$M22,0),-'Rent Roll'!$W22*'Rent Roll'!$AB22,"-"),"-")</f>
        <v>-</v>
      </c>
      <c r="AE86" s="32" t="str">
        <f>IFERROR(IF(AE$6=EOMONTH('Rent Roll'!$M22,0),-'Rent Roll'!$W22*'Rent Roll'!$AB22,"-"),"-")</f>
        <v>-</v>
      </c>
      <c r="AF86" s="32" t="str">
        <f>IFERROR(IF(AF$6=EOMONTH('Rent Roll'!$M22,0),-'Rent Roll'!$W22*'Rent Roll'!$AB22,"-"),"-")</f>
        <v>-</v>
      </c>
      <c r="AG86" s="32" t="str">
        <f>IFERROR(IF(AG$6=EOMONTH('Rent Roll'!$M22,0),-'Rent Roll'!$W22*'Rent Roll'!$AB22,"-"),"-")</f>
        <v>-</v>
      </c>
      <c r="AH86" s="32" t="str">
        <f>IFERROR(IF(AH$6=EOMONTH('Rent Roll'!$M22,0),-'Rent Roll'!$W22*'Rent Roll'!$AB22,"-"),"-")</f>
        <v>-</v>
      </c>
      <c r="AI86" s="32" t="str">
        <f>IFERROR(IF(AI$6=EOMONTH('Rent Roll'!$M22,0),-'Rent Roll'!$W22*'Rent Roll'!$AB22,"-"),"-")</f>
        <v>-</v>
      </c>
      <c r="AJ86" s="32" t="str">
        <f>IFERROR(IF(AJ$6=EOMONTH('Rent Roll'!$M22,0),-'Rent Roll'!$W22*'Rent Roll'!$AB22,"-"),"-")</f>
        <v>-</v>
      </c>
      <c r="AK86" s="32" t="str">
        <f>IFERROR(IF(AK$6=EOMONTH('Rent Roll'!$M22,0),-'Rent Roll'!$W22*'Rent Roll'!$AB22,"-"),"-")</f>
        <v>-</v>
      </c>
      <c r="AL86" s="32" t="str">
        <f>IFERROR(IF(AL$6=EOMONTH('Rent Roll'!$M22,0),-'Rent Roll'!$W22*'Rent Roll'!$AB22,"-"),"-")</f>
        <v>-</v>
      </c>
      <c r="AM86" s="32" t="str">
        <f>IFERROR(IF(AM$6=EOMONTH('Rent Roll'!$M22,0),-'Rent Roll'!$W22*'Rent Roll'!$AB22,"-"),"-")</f>
        <v>-</v>
      </c>
      <c r="AN86" s="32" t="str">
        <f>IFERROR(IF(AN$6=EOMONTH('Rent Roll'!$M22,0),-'Rent Roll'!$W22*'Rent Roll'!$AB22,"-"),"-")</f>
        <v>-</v>
      </c>
      <c r="AO86" s="32" t="str">
        <f>IFERROR(IF(AO$6=EOMONTH('Rent Roll'!$M22,0),-'Rent Roll'!$W22*'Rent Roll'!$AB22,"-"),"-")</f>
        <v>-</v>
      </c>
      <c r="AP86" s="32" t="str">
        <f>IFERROR(IF(AP$6=EOMONTH('Rent Roll'!$M22,0),-'Rent Roll'!$W22*'Rent Roll'!$AB22,"-"),"-")</f>
        <v>-</v>
      </c>
      <c r="AQ86" s="32" t="str">
        <f>IFERROR(IF(AQ$6=EOMONTH('Rent Roll'!$M22,0),-'Rent Roll'!$W22*'Rent Roll'!$AB22,"-"),"-")</f>
        <v>-</v>
      </c>
      <c r="AR86" s="32" t="str">
        <f>IFERROR(IF(AR$6=EOMONTH('Rent Roll'!$M22,0),-'Rent Roll'!$W22*'Rent Roll'!$AB22,"-"),"-")</f>
        <v>-</v>
      </c>
      <c r="AS86" s="32" t="str">
        <f>IFERROR(IF(AS$6=EOMONTH('Rent Roll'!$M22,0),-'Rent Roll'!$W22*'Rent Roll'!$AB22,"-"),"-")</f>
        <v>-</v>
      </c>
      <c r="AT86" s="32" t="str">
        <f>IFERROR(IF(AT$6=EOMONTH('Rent Roll'!$M22,0),-'Rent Roll'!$W22*'Rent Roll'!$AB22,"-"),"-")</f>
        <v>-</v>
      </c>
      <c r="AU86" s="32" t="str">
        <f>IFERROR(IF(AU$6=EOMONTH('Rent Roll'!$M22,0),-'Rent Roll'!$W22*'Rent Roll'!$AB22,"-"),"-")</f>
        <v>-</v>
      </c>
      <c r="AV86" s="32" t="str">
        <f>IFERROR(IF(AV$6=EOMONTH('Rent Roll'!$M22,0),-'Rent Roll'!$W22*'Rent Roll'!$AB22,"-"),"-")</f>
        <v>-</v>
      </c>
      <c r="AW86" s="32" t="str">
        <f>IFERROR(IF(AW$6=EOMONTH('Rent Roll'!$M22,0),-'Rent Roll'!$W22*'Rent Roll'!$AB22,"-"),"-")</f>
        <v>-</v>
      </c>
      <c r="AX86" s="32" t="str">
        <f>IFERROR(IF(AX$6=EOMONTH('Rent Roll'!$M22,0),-'Rent Roll'!$W22*'Rent Roll'!$AB22,"-"),"-")</f>
        <v>-</v>
      </c>
      <c r="AY86" s="32" t="str">
        <f>IFERROR(IF(AY$6=EOMONTH('Rent Roll'!$M22,0),-'Rent Roll'!$W22*'Rent Roll'!$AB22,"-"),"-")</f>
        <v>-</v>
      </c>
      <c r="AZ86" s="32" t="str">
        <f>IFERROR(IF(AZ$6=EOMONTH('Rent Roll'!$M22,0),-'Rent Roll'!$W22*'Rent Roll'!$AB22,"-"),"-")</f>
        <v>-</v>
      </c>
      <c r="BA86" s="32" t="str">
        <f>IFERROR(IF(BA$6=EOMONTH('Rent Roll'!$M22,0),-'Rent Roll'!$W22*'Rent Roll'!$AB22,"-"),"-")</f>
        <v>-</v>
      </c>
      <c r="BB86" s="32" t="str">
        <f>IFERROR(IF(BB$6=EOMONTH('Rent Roll'!$M22,0),-'Rent Roll'!$W22*'Rent Roll'!$AB22,"-"),"-")</f>
        <v>-</v>
      </c>
      <c r="BC86" s="32" t="str">
        <f>IFERROR(IF(BC$6=EOMONTH('Rent Roll'!$M22,0),-'Rent Roll'!$W22*'Rent Roll'!$AB22,"-"),"-")</f>
        <v>-</v>
      </c>
      <c r="BD86" s="32" t="str">
        <f>IFERROR(IF(BD$6=EOMONTH('Rent Roll'!$M22,0),-'Rent Roll'!$W22*'Rent Roll'!$AB22,"-"),"-")</f>
        <v>-</v>
      </c>
      <c r="BE86" s="32" t="str">
        <f>IFERROR(IF(BE$6=EOMONTH('Rent Roll'!$M22,0),-'Rent Roll'!$W22*'Rent Roll'!$AB22,"-"),"-")</f>
        <v>-</v>
      </c>
      <c r="BF86" s="32" t="str">
        <f>IFERROR(IF(BF$6=EOMONTH('Rent Roll'!$M22,0),-'Rent Roll'!$W22*'Rent Roll'!$AB22,"-"),"-")</f>
        <v>-</v>
      </c>
      <c r="BG86" s="32" t="str">
        <f>IFERROR(IF(BG$6=EOMONTH('Rent Roll'!$M22,0),-'Rent Roll'!$W22*'Rent Roll'!$AB22,"-"),"-")</f>
        <v>-</v>
      </c>
      <c r="BH86" s="32" t="str">
        <f>IFERROR(IF(BH$6=EOMONTH('Rent Roll'!$M22,0),-'Rent Roll'!$W22*'Rent Roll'!$AB22,"-"),"-")</f>
        <v>-</v>
      </c>
      <c r="BI86" s="32" t="str">
        <f>IFERROR(IF(BI$6=EOMONTH('Rent Roll'!$M22,0),-'Rent Roll'!$W22*'Rent Roll'!$AB22,"-"),"-")</f>
        <v>-</v>
      </c>
      <c r="BJ86" s="32" t="str">
        <f>IFERROR(IF(BJ$6=EOMONTH('Rent Roll'!$M22,0),-'Rent Roll'!$W22*'Rent Roll'!$AB22,"-"),"-")</f>
        <v>-</v>
      </c>
      <c r="BK86" s="32" t="str">
        <f>IFERROR(IF(BK$6=EOMONTH('Rent Roll'!$M22,0),-'Rent Roll'!$W22*'Rent Roll'!$AB22,"-"),"-")</f>
        <v>-</v>
      </c>
      <c r="BL86" s="32" t="str">
        <f>IFERROR(IF(BL$6=EOMONTH('Rent Roll'!$M22,0),-'Rent Roll'!$W22*'Rent Roll'!$AB22,"-"),"-")</f>
        <v>-</v>
      </c>
      <c r="BM86" s="32" t="str">
        <f>IFERROR(IF(BM$6=EOMONTH('Rent Roll'!$M22,0),-'Rent Roll'!$W22*'Rent Roll'!$AB22,"-"),"-")</f>
        <v>-</v>
      </c>
      <c r="BN86" s="32" t="str">
        <f>IFERROR(IF(BN$6=EOMONTH('Rent Roll'!$M22,0),-'Rent Roll'!$W22*'Rent Roll'!$AB22,"-"),"-")</f>
        <v>-</v>
      </c>
      <c r="BO86" s="32" t="str">
        <f>IFERROR(IF(BO$6=EOMONTH('Rent Roll'!$M22,0),-'Rent Roll'!$W22*'Rent Roll'!$AB22,"-"),"-")</f>
        <v>-</v>
      </c>
      <c r="BP86" s="32" t="str">
        <f>IFERROR(IF(BP$6=EOMONTH('Rent Roll'!$M22,0),-'Rent Roll'!$W22*'Rent Roll'!$AB22,"-"),"-")</f>
        <v>-</v>
      </c>
      <c r="BQ86" s="32" t="str">
        <f>IFERROR(IF(BQ$6=EOMONTH('Rent Roll'!$M22,0),-'Rent Roll'!$W22*'Rent Roll'!$AB22,"-"),"-")</f>
        <v>-</v>
      </c>
      <c r="BR86" s="32" t="str">
        <f>IFERROR(IF(BR$6=EOMONTH('Rent Roll'!$M22,0),-'Rent Roll'!$W22*'Rent Roll'!$AB22,"-"),"-")</f>
        <v>-</v>
      </c>
      <c r="BS86" s="32" t="str">
        <f>IFERROR(IF(BS$6=EOMONTH('Rent Roll'!$M22,0),-'Rent Roll'!$W22*'Rent Roll'!$AB22,"-"),"-")</f>
        <v>-</v>
      </c>
      <c r="BT86" s="32" t="str">
        <f>IFERROR(IF(BT$6=EOMONTH('Rent Roll'!$M22,0),-'Rent Roll'!$W22*'Rent Roll'!$AB22,"-"),"-")</f>
        <v>-</v>
      </c>
      <c r="BU86" s="32" t="str">
        <f>IFERROR(IF(BU$6=EOMONTH('Rent Roll'!$M22,0),-'Rent Roll'!$W22*'Rent Roll'!$AB22,"-"),"-")</f>
        <v>-</v>
      </c>
      <c r="BV86" s="32" t="str">
        <f>IFERROR(IF(BV$6=EOMONTH('Rent Roll'!$M22,0),-'Rent Roll'!$W22*'Rent Roll'!$AB22,"-"),"-")</f>
        <v>-</v>
      </c>
      <c r="BW86" s="32" t="str">
        <f>IFERROR(IF(BW$6=EOMONTH('Rent Roll'!$M22,0),-'Rent Roll'!$W22*'Rent Roll'!$AB22,"-"),"-")</f>
        <v>-</v>
      </c>
      <c r="BX86" s="32" t="str">
        <f>IFERROR(IF(BX$6=EOMONTH('Rent Roll'!$M22,0),-'Rent Roll'!$W22*'Rent Roll'!$AB22,"-"),"-")</f>
        <v>-</v>
      </c>
      <c r="BY86" s="32" t="str">
        <f>IFERROR(IF(BY$6=EOMONTH('Rent Roll'!$M22,0),-'Rent Roll'!$W22*'Rent Roll'!$AB22,"-"),"-")</f>
        <v>-</v>
      </c>
      <c r="BZ86" s="32" t="str">
        <f>IFERROR(IF(BZ$6=EOMONTH('Rent Roll'!$M22,0),-'Rent Roll'!$W22*'Rent Roll'!$AB22,"-"),"-")</f>
        <v>-</v>
      </c>
      <c r="CA86" s="32" t="str">
        <f>IFERROR(IF(CA$6=EOMONTH('Rent Roll'!$M22,0),-'Rent Roll'!$W22*'Rent Roll'!$AB22,"-"),"-")</f>
        <v>-</v>
      </c>
      <c r="CB86" s="32" t="str">
        <f>IFERROR(IF(CB$6=EOMONTH('Rent Roll'!$M22,0),-'Rent Roll'!$W22*'Rent Roll'!$AB22,"-"),"-")</f>
        <v>-</v>
      </c>
      <c r="CC86" s="32" t="str">
        <f>IFERROR(IF(CC$6=EOMONTH('Rent Roll'!$M22,0),-'Rent Roll'!$W22*'Rent Roll'!$AB22,"-"),"-")</f>
        <v>-</v>
      </c>
      <c r="CD86" s="32" t="str">
        <f>IFERROR(IF(CD$6=EOMONTH('Rent Roll'!$M22,0),-'Rent Roll'!$W22*'Rent Roll'!$AB22,"-"),"-")</f>
        <v>-</v>
      </c>
      <c r="CE86" s="32" t="str">
        <f>IFERROR(IF(CE$6=EOMONTH('Rent Roll'!$M22,0),-'Rent Roll'!$W22*'Rent Roll'!$AB22,"-"),"-")</f>
        <v>-</v>
      </c>
      <c r="CF86" s="32" t="str">
        <f>IFERROR(IF(CF$6=EOMONTH('Rent Roll'!$M22,0),-'Rent Roll'!$W22*'Rent Roll'!$AB22,"-"),"-")</f>
        <v>-</v>
      </c>
      <c r="CG86" s="32" t="str">
        <f>IFERROR(IF(CG$6=EOMONTH('Rent Roll'!$M22,0),-'Rent Roll'!$W22*'Rent Roll'!$AB22,"-"),"-")</f>
        <v>-</v>
      </c>
      <c r="CH86" s="32" t="str">
        <f>IFERROR(IF(CH$6=EOMONTH('Rent Roll'!$M22,0),-'Rent Roll'!$W22*'Rent Roll'!$AB22,"-"),"-")</f>
        <v>-</v>
      </c>
      <c r="CI86" s="32" t="str">
        <f>IFERROR(IF(CI$6=EOMONTH('Rent Roll'!$M22,0),-'Rent Roll'!$W22*'Rent Roll'!$AB22,"-"),"-")</f>
        <v>-</v>
      </c>
      <c r="CJ86" s="32" t="str">
        <f>IFERROR(IF(CJ$6=EOMONTH('Rent Roll'!$M22,0),-'Rent Roll'!$W22*'Rent Roll'!$AB22,"-"),"-")</f>
        <v>-</v>
      </c>
      <c r="CK86" s="32" t="str">
        <f>IFERROR(IF(CK$6=EOMONTH('Rent Roll'!$M22,0),-'Rent Roll'!$W22*'Rent Roll'!$AB22,"-"),"-")</f>
        <v>-</v>
      </c>
      <c r="CL86" s="32" t="str">
        <f>IFERROR(IF(CL$6=EOMONTH('Rent Roll'!$M22,0),-'Rent Roll'!$W22*'Rent Roll'!$AB22,"-"),"-")</f>
        <v>-</v>
      </c>
      <c r="CM86" s="32" t="str">
        <f>IFERROR(IF(CM$6=EOMONTH('Rent Roll'!$M22,0),-'Rent Roll'!$W22*'Rent Roll'!$AB22,"-"),"-")</f>
        <v>-</v>
      </c>
      <c r="CN86" s="32" t="str">
        <f>IFERROR(IF(CN$6=EOMONTH('Rent Roll'!$M22,0),-'Rent Roll'!$W22*'Rent Roll'!$AB22,"-"),"-")</f>
        <v>-</v>
      </c>
      <c r="CO86" s="32" t="str">
        <f>IFERROR(IF(CO$6=EOMONTH('Rent Roll'!$M22,0),-'Rent Roll'!$W22*'Rent Roll'!$AB22,"-"),"-")</f>
        <v>-</v>
      </c>
      <c r="CP86" s="32" t="str">
        <f>IFERROR(IF(CP$6=EOMONTH('Rent Roll'!$M22,0),-'Rent Roll'!$W22*'Rent Roll'!$AB22,"-"),"-")</f>
        <v>-</v>
      </c>
      <c r="CQ86" s="32" t="str">
        <f>IFERROR(IF(CQ$6=EOMONTH('Rent Roll'!$M22,0),-'Rent Roll'!$W22*'Rent Roll'!$AB22,"-"),"-")</f>
        <v>-</v>
      </c>
      <c r="CR86" s="32" t="str">
        <f>IFERROR(IF(CR$6=EOMONTH('Rent Roll'!$M22,0),-'Rent Roll'!$W22*'Rent Roll'!$AB22,"-"),"-")</f>
        <v>-</v>
      </c>
      <c r="CS86" s="32" t="str">
        <f>IFERROR(IF(CS$6=EOMONTH('Rent Roll'!$M22,0),-'Rent Roll'!$W22*'Rent Roll'!$AB22,"-"),"-")</f>
        <v>-</v>
      </c>
      <c r="CT86" s="32" t="str">
        <f>IFERROR(IF(CT$6=EOMONTH('Rent Roll'!$M22,0),-'Rent Roll'!$W22*'Rent Roll'!$AB22,"-"),"-")</f>
        <v>-</v>
      </c>
      <c r="CU86" s="32" t="str">
        <f>IFERROR(IF(CU$6=EOMONTH('Rent Roll'!$M22,0),-'Rent Roll'!$W22*'Rent Roll'!$AB22,"-"),"-")</f>
        <v>-</v>
      </c>
      <c r="CV86" s="32" t="str">
        <f>IFERROR(IF(CV$6=EOMONTH('Rent Roll'!$M22,0),-'Rent Roll'!$W22*'Rent Roll'!$AB22,"-"),"-")</f>
        <v>-</v>
      </c>
      <c r="CW86" s="32" t="str">
        <f>IFERROR(IF(CW$6=EOMONTH('Rent Roll'!$M22,0),-'Rent Roll'!$W22*'Rent Roll'!$AB22,"-"),"-")</f>
        <v>-</v>
      </c>
      <c r="CX86" s="32" t="str">
        <f>IFERROR(IF(CX$6=EOMONTH('Rent Roll'!$M22,0),-'Rent Roll'!$W22*'Rent Roll'!$AB22,"-"),"-")</f>
        <v>-</v>
      </c>
      <c r="CY86" s="32" t="str">
        <f>IFERROR(IF(CY$6=EOMONTH('Rent Roll'!$M22,0),-'Rent Roll'!$W22*'Rent Roll'!$AB22,"-"),"-")</f>
        <v>-</v>
      </c>
      <c r="CZ86" s="32" t="str">
        <f>IFERROR(IF(CZ$6=EOMONTH('Rent Roll'!$M22,0),-'Rent Roll'!$W22*'Rent Roll'!$AB22,"-"),"-")</f>
        <v>-</v>
      </c>
      <c r="DA86" s="32" t="str">
        <f>IFERROR(IF(DA$6=EOMONTH('Rent Roll'!$M22,0),-'Rent Roll'!$W22*'Rent Roll'!$AB22,"-"),"-")</f>
        <v>-</v>
      </c>
      <c r="DB86" s="32" t="str">
        <f>IFERROR(IF(DB$6=EOMONTH('Rent Roll'!$M22,0),-'Rent Roll'!$W22*'Rent Roll'!$AB22,"-"),"-")</f>
        <v>-</v>
      </c>
      <c r="DC86" s="32" t="str">
        <f>IFERROR(IF(DC$6=EOMONTH('Rent Roll'!$M22,0),-'Rent Roll'!$W22*'Rent Roll'!$AB22,"-"),"-")</f>
        <v>-</v>
      </c>
      <c r="DD86" s="32" t="str">
        <f>IFERROR(IF(DD$6=EOMONTH('Rent Roll'!$M22,0),-'Rent Roll'!$W22*'Rent Roll'!$AB22,"-"),"-")</f>
        <v>-</v>
      </c>
      <c r="DE86" s="32" t="str">
        <f>IFERROR(IF(DE$6=EOMONTH('Rent Roll'!$M22,0),-'Rent Roll'!$W22*'Rent Roll'!$AB22,"-"),"-")</f>
        <v>-</v>
      </c>
      <c r="DF86" s="32" t="str">
        <f>IFERROR(IF(DF$6=EOMONTH('Rent Roll'!$M22,0),-'Rent Roll'!$W22*'Rent Roll'!$AB22,"-"),"-")</f>
        <v>-</v>
      </c>
      <c r="DG86" s="32" t="str">
        <f>IFERROR(IF(DG$6=EOMONTH('Rent Roll'!$M22,0),-'Rent Roll'!$W22*'Rent Roll'!$AB22,"-"),"-")</f>
        <v>-</v>
      </c>
      <c r="DH86" s="32" t="str">
        <f>IFERROR(IF(DH$6=EOMONTH('Rent Roll'!$M22,0),-'Rent Roll'!$W22*'Rent Roll'!$AB22,"-"),"-")</f>
        <v>-</v>
      </c>
      <c r="DI86" s="32" t="str">
        <f>IFERROR(IF(DI$6=EOMONTH('Rent Roll'!$M22,0),-'Rent Roll'!$W22*'Rent Roll'!$AB22,"-"),"-")</f>
        <v>-</v>
      </c>
      <c r="DJ86" s="32" t="str">
        <f>IFERROR(IF(DJ$6=EOMONTH('Rent Roll'!$M22,0),-'Rent Roll'!$W22*'Rent Roll'!$AB22,"-"),"-")</f>
        <v>-</v>
      </c>
      <c r="DK86" s="32" t="str">
        <f>IFERROR(IF(DK$6=EOMONTH('Rent Roll'!$M22,0),-'Rent Roll'!$W22*'Rent Roll'!$AB22,"-"),"-")</f>
        <v>-</v>
      </c>
      <c r="DL86" s="32" t="str">
        <f>IFERROR(IF(DL$6=EOMONTH('Rent Roll'!$M22,0),-'Rent Roll'!$W22*'Rent Roll'!$AB22,"-"),"-")</f>
        <v>-</v>
      </c>
      <c r="DM86" s="32" t="str">
        <f>IFERROR(IF(DM$6=EOMONTH('Rent Roll'!$M22,0),-'Rent Roll'!$W22*'Rent Roll'!$AB22,"-"),"-")</f>
        <v>-</v>
      </c>
      <c r="DN86" s="32" t="str">
        <f>IFERROR(IF(DN$6=EOMONTH('Rent Roll'!$M22,0),-'Rent Roll'!$W22*'Rent Roll'!$AB22,"-"),"-")</f>
        <v>-</v>
      </c>
      <c r="DO86" s="32" t="str">
        <f>IFERROR(IF(DO$6=EOMONTH('Rent Roll'!$M22,0),-'Rent Roll'!$W22*'Rent Roll'!$AB22,"-"),"-")</f>
        <v>-</v>
      </c>
      <c r="DP86" s="32" t="str">
        <f>IFERROR(IF(DP$6=EOMONTH('Rent Roll'!$M22,0),-'Rent Roll'!$W22*'Rent Roll'!$AB22,"-"),"-")</f>
        <v>-</v>
      </c>
      <c r="DQ86" s="32" t="str">
        <f>IFERROR(IF(DQ$6=EOMONTH('Rent Roll'!$M22,0),-'Rent Roll'!$W22*'Rent Roll'!$AB22,"-"),"-")</f>
        <v>-</v>
      </c>
      <c r="DR86" s="32" t="str">
        <f>IFERROR(IF(DR$6=EOMONTH('Rent Roll'!$M22,0),-'Rent Roll'!$W22*'Rent Roll'!$AB22,"-"),"-")</f>
        <v>-</v>
      </c>
      <c r="DS86" s="32" t="str">
        <f>IFERROR(IF(DS$6=EOMONTH('Rent Roll'!$M22,0),-'Rent Roll'!$W22*'Rent Roll'!$AB22,"-"),"-")</f>
        <v>-</v>
      </c>
      <c r="DT86" s="32" t="str">
        <f>IFERROR(IF(DT$6=EOMONTH('Rent Roll'!$M22,0),-'Rent Roll'!$W22*'Rent Roll'!$AB22,"-"),"-")</f>
        <v>-</v>
      </c>
      <c r="DU86" s="32" t="str">
        <f>IFERROR(IF(DU$6=EOMONTH('Rent Roll'!$M22,0),-'Rent Roll'!$W22*'Rent Roll'!$AB22,"-"),"-")</f>
        <v>-</v>
      </c>
      <c r="DV86" s="32" t="str">
        <f>IFERROR(IF(DV$6=EOMONTH('Rent Roll'!$M22,0),-'Rent Roll'!$W22*'Rent Roll'!$AB22,"-"),"-")</f>
        <v>-</v>
      </c>
      <c r="DW86" s="32" t="str">
        <f>IFERROR(IF(DW$6=EOMONTH('Rent Roll'!$M22,0),-'Rent Roll'!$W22*'Rent Roll'!$AB22,"-"),"-")</f>
        <v>-</v>
      </c>
      <c r="DX86" s="32" t="str">
        <f>IFERROR(IF(DX$6=EOMONTH('Rent Roll'!$M22,0),-'Rent Roll'!$W22*'Rent Roll'!$AB22,"-"),"-")</f>
        <v>-</v>
      </c>
      <c r="DY86" s="32" t="str">
        <f>IFERROR(IF(DY$6=EOMONTH('Rent Roll'!$M22,0),-'Rent Roll'!$W22*'Rent Roll'!$AB22,"-"),"-")</f>
        <v>-</v>
      </c>
      <c r="DZ86" s="32" t="str">
        <f>IFERROR(IF(DZ$6=EOMONTH('Rent Roll'!$M22,0),-'Rent Roll'!$W22*'Rent Roll'!$AB22,"-"),"-")</f>
        <v>-</v>
      </c>
      <c r="EA86" s="32" t="str">
        <f>IFERROR(IF(EA$6=EOMONTH('Rent Roll'!$M22,0),-'Rent Roll'!$W22*'Rent Roll'!$AB22,"-"),"-")</f>
        <v>-</v>
      </c>
      <c r="EB86" s="32" t="str">
        <f>IFERROR(IF(EB$6=EOMONTH('Rent Roll'!$M22,0),-'Rent Roll'!$W22*'Rent Roll'!$AB22,"-"),"-")</f>
        <v>-</v>
      </c>
      <c r="EC86" s="32" t="str">
        <f>IFERROR(IF(EC$6=EOMONTH('Rent Roll'!$M22,0),-'Rent Roll'!$W22*'Rent Roll'!$AB22,"-"),"-")</f>
        <v>-</v>
      </c>
      <c r="ED86" s="32" t="str">
        <f>IFERROR(IF(ED$6=EOMONTH('Rent Roll'!$M22,0),-'Rent Roll'!$W22*'Rent Roll'!$AB22,"-"),"-")</f>
        <v>-</v>
      </c>
      <c r="EE86" s="32" t="str">
        <f>IFERROR(IF(EE$6=EOMONTH('Rent Roll'!$M22,0),-'Rent Roll'!$W22*'Rent Roll'!$AB22,"-"),"-")</f>
        <v>-</v>
      </c>
      <c r="EF86" s="32" t="str">
        <f>IFERROR(IF(EF$6=EOMONTH('Rent Roll'!$M22,0),-'Rent Roll'!$W22*'Rent Roll'!$AB22,"-"),"-")</f>
        <v>-</v>
      </c>
      <c r="EG86" s="21" t="str">
        <f>IFERROR(IF(EG$6=EOMONTH('Rent Roll'!$M22,0),-'Rent Roll'!$W22*'Rent Roll'!$AB22,"-"),"-")</f>
        <v>-</v>
      </c>
      <c r="EH86" s="277" t="s">
        <v>106</v>
      </c>
    </row>
    <row r="87" spans="2:138" ht="15" x14ac:dyDescent="0.25">
      <c r="B87" s="735"/>
      <c r="C87" s="736"/>
      <c r="D87" s="713" t="str">
        <f>CONCATENATE('Rent Roll'!B9&amp;" - "&amp;'Rent Roll'!C9)</f>
        <v xml:space="preserve"> - </v>
      </c>
      <c r="E87" s="21">
        <f t="shared" si="56"/>
        <v>0</v>
      </c>
      <c r="F87" s="32" t="str">
        <f>IFERROR(IF(F$6=EOMONTH('Rent Roll'!$M23,0),-'Rent Roll'!$W23*'Rent Roll'!$AB23,"-"),"-")</f>
        <v>-</v>
      </c>
      <c r="G87" s="32" t="str">
        <f>IFERROR(IF(G$6=EOMONTH('Rent Roll'!$M23,0),-'Rent Roll'!$W23*'Rent Roll'!$AB23,"-"),"-")</f>
        <v>-</v>
      </c>
      <c r="H87" s="32" t="str">
        <f>IFERROR(IF(H$6=EOMONTH('Rent Roll'!$M23,0),-'Rent Roll'!$W23*'Rent Roll'!$AB23,"-"),"-")</f>
        <v>-</v>
      </c>
      <c r="I87" s="32" t="str">
        <f>IFERROR(IF(I$6=EOMONTH('Rent Roll'!$M23,0),-'Rent Roll'!$W23*'Rent Roll'!$AB23,"-"),"-")</f>
        <v>-</v>
      </c>
      <c r="J87" s="32" t="str">
        <f>IFERROR(IF(J$6=EOMONTH('Rent Roll'!$M23,0),-'Rent Roll'!$W23*'Rent Roll'!$AB23,"-"),"-")</f>
        <v>-</v>
      </c>
      <c r="K87" s="32" t="str">
        <f>IFERROR(IF(K$6=EOMONTH('Rent Roll'!$M23,0),-'Rent Roll'!$W23*'Rent Roll'!$AB23,"-"),"-")</f>
        <v>-</v>
      </c>
      <c r="L87" s="32" t="str">
        <f>IFERROR(IF(L$6=EOMONTH('Rent Roll'!$M23,0),-'Rent Roll'!$W23*'Rent Roll'!$AB23,"-"),"-")</f>
        <v>-</v>
      </c>
      <c r="M87" s="32" t="str">
        <f>IFERROR(IF(M$6=EOMONTH('Rent Roll'!$M23,0),-'Rent Roll'!$W23*'Rent Roll'!$AB23,"-"),"-")</f>
        <v>-</v>
      </c>
      <c r="N87" s="32" t="str">
        <f>IFERROR(IF(N$6=EOMONTH('Rent Roll'!$M23,0),-'Rent Roll'!$W23*'Rent Roll'!$AB23,"-"),"-")</f>
        <v>-</v>
      </c>
      <c r="O87" s="32" t="str">
        <f>IFERROR(IF(O$6=EOMONTH('Rent Roll'!$M23,0),-'Rent Roll'!$W23*'Rent Roll'!$AB23,"-"),"-")</f>
        <v>-</v>
      </c>
      <c r="P87" s="32" t="str">
        <f>IFERROR(IF(P$6=EOMONTH('Rent Roll'!$M23,0),-'Rent Roll'!$W23*'Rent Roll'!$AB23,"-"),"-")</f>
        <v>-</v>
      </c>
      <c r="Q87" s="32" t="str">
        <f>IFERROR(IF(Q$6=EOMONTH('Rent Roll'!$M23,0),-'Rent Roll'!$W23*'Rent Roll'!$AB23,"-"),"-")</f>
        <v>-</v>
      </c>
      <c r="R87" s="32" t="str">
        <f>IFERROR(IF(R$6=EOMONTH('Rent Roll'!$M23,0),-'Rent Roll'!$W23*'Rent Roll'!$AB23,"-"),"-")</f>
        <v>-</v>
      </c>
      <c r="S87" s="32" t="str">
        <f>IFERROR(IF(S$6=EOMONTH('Rent Roll'!$M23,0),-'Rent Roll'!$W23*'Rent Roll'!$AB23,"-"),"-")</f>
        <v>-</v>
      </c>
      <c r="T87" s="32" t="str">
        <f>IFERROR(IF(T$6=EOMONTH('Rent Roll'!$M23,0),-'Rent Roll'!$W23*'Rent Roll'!$AB23,"-"),"-")</f>
        <v>-</v>
      </c>
      <c r="U87" s="32" t="str">
        <f>IFERROR(IF(U$6=EOMONTH('Rent Roll'!$M23,0),-'Rent Roll'!$W23*'Rent Roll'!$AB23,"-"),"-")</f>
        <v>-</v>
      </c>
      <c r="V87" s="32" t="str">
        <f>IFERROR(IF(V$6=EOMONTH('Rent Roll'!$M23,0),-'Rent Roll'!$W23*'Rent Roll'!$AB23,"-"),"-")</f>
        <v>-</v>
      </c>
      <c r="W87" s="32" t="str">
        <f>IFERROR(IF(W$6=EOMONTH('Rent Roll'!$M23,0),-'Rent Roll'!$W23*'Rent Roll'!$AB23,"-"),"-")</f>
        <v>-</v>
      </c>
      <c r="X87" s="32" t="str">
        <f>IFERROR(IF(X$6=EOMONTH('Rent Roll'!$M23,0),-'Rent Roll'!$W23*'Rent Roll'!$AB23,"-"),"-")</f>
        <v>-</v>
      </c>
      <c r="Y87" s="32" t="str">
        <f>IFERROR(IF(Y$6=EOMONTH('Rent Roll'!$M23,0),-'Rent Roll'!$W23*'Rent Roll'!$AB23,"-"),"-")</f>
        <v>-</v>
      </c>
      <c r="Z87" s="32" t="str">
        <f>IFERROR(IF(Z$6=EOMONTH('Rent Roll'!$M23,0),-'Rent Roll'!$W23*'Rent Roll'!$AB23,"-"),"-")</f>
        <v>-</v>
      </c>
      <c r="AA87" s="32" t="str">
        <f>IFERROR(IF(AA$6=EOMONTH('Rent Roll'!$M23,0),-'Rent Roll'!$W23*'Rent Roll'!$AB23,"-"),"-")</f>
        <v>-</v>
      </c>
      <c r="AB87" s="32" t="str">
        <f>IFERROR(IF(AB$6=EOMONTH('Rent Roll'!$M23,0),-'Rent Roll'!$W23*'Rent Roll'!$AB23,"-"),"-")</f>
        <v>-</v>
      </c>
      <c r="AC87" s="32" t="str">
        <f>IFERROR(IF(AC$6=EOMONTH('Rent Roll'!$M23,0),-'Rent Roll'!$W23*'Rent Roll'!$AB23,"-"),"-")</f>
        <v>-</v>
      </c>
      <c r="AD87" s="32" t="str">
        <f>IFERROR(IF(AD$6=EOMONTH('Rent Roll'!$M23,0),-'Rent Roll'!$W23*'Rent Roll'!$AB23,"-"),"-")</f>
        <v>-</v>
      </c>
      <c r="AE87" s="32" t="str">
        <f>IFERROR(IF(AE$6=EOMONTH('Rent Roll'!$M23,0),-'Rent Roll'!$W23*'Rent Roll'!$AB23,"-"),"-")</f>
        <v>-</v>
      </c>
      <c r="AF87" s="32" t="str">
        <f>IFERROR(IF(AF$6=EOMONTH('Rent Roll'!$M23,0),-'Rent Roll'!$W23*'Rent Roll'!$AB23,"-"),"-")</f>
        <v>-</v>
      </c>
      <c r="AG87" s="32" t="str">
        <f>IFERROR(IF(AG$6=EOMONTH('Rent Roll'!$M23,0),-'Rent Roll'!$W23*'Rent Roll'!$AB23,"-"),"-")</f>
        <v>-</v>
      </c>
      <c r="AH87" s="32" t="str">
        <f>IFERROR(IF(AH$6=EOMONTH('Rent Roll'!$M23,0),-'Rent Roll'!$W23*'Rent Roll'!$AB23,"-"),"-")</f>
        <v>-</v>
      </c>
      <c r="AI87" s="32" t="str">
        <f>IFERROR(IF(AI$6=EOMONTH('Rent Roll'!$M23,0),-'Rent Roll'!$W23*'Rent Roll'!$AB23,"-"),"-")</f>
        <v>-</v>
      </c>
      <c r="AJ87" s="32" t="str">
        <f>IFERROR(IF(AJ$6=EOMONTH('Rent Roll'!$M23,0),-'Rent Roll'!$W23*'Rent Roll'!$AB23,"-"),"-")</f>
        <v>-</v>
      </c>
      <c r="AK87" s="32" t="str">
        <f>IFERROR(IF(AK$6=EOMONTH('Rent Roll'!$M23,0),-'Rent Roll'!$W23*'Rent Roll'!$AB23,"-"),"-")</f>
        <v>-</v>
      </c>
      <c r="AL87" s="32" t="str">
        <f>IFERROR(IF(AL$6=EOMONTH('Rent Roll'!$M23,0),-'Rent Roll'!$W23*'Rent Roll'!$AB23,"-"),"-")</f>
        <v>-</v>
      </c>
      <c r="AM87" s="32" t="str">
        <f>IFERROR(IF(AM$6=EOMONTH('Rent Roll'!$M23,0),-'Rent Roll'!$W23*'Rent Roll'!$AB23,"-"),"-")</f>
        <v>-</v>
      </c>
      <c r="AN87" s="32" t="str">
        <f>IFERROR(IF(AN$6=EOMONTH('Rent Roll'!$M23,0),-'Rent Roll'!$W23*'Rent Roll'!$AB23,"-"),"-")</f>
        <v>-</v>
      </c>
      <c r="AO87" s="32" t="str">
        <f>IFERROR(IF(AO$6=EOMONTH('Rent Roll'!$M23,0),-'Rent Roll'!$W23*'Rent Roll'!$AB23,"-"),"-")</f>
        <v>-</v>
      </c>
      <c r="AP87" s="32" t="str">
        <f>IFERROR(IF(AP$6=EOMONTH('Rent Roll'!$M23,0),-'Rent Roll'!$W23*'Rent Roll'!$AB23,"-"),"-")</f>
        <v>-</v>
      </c>
      <c r="AQ87" s="32" t="str">
        <f>IFERROR(IF(AQ$6=EOMONTH('Rent Roll'!$M23,0),-'Rent Roll'!$W23*'Rent Roll'!$AB23,"-"),"-")</f>
        <v>-</v>
      </c>
      <c r="AR87" s="32" t="str">
        <f>IFERROR(IF(AR$6=EOMONTH('Rent Roll'!$M23,0),-'Rent Roll'!$W23*'Rent Roll'!$AB23,"-"),"-")</f>
        <v>-</v>
      </c>
      <c r="AS87" s="32" t="str">
        <f>IFERROR(IF(AS$6=EOMONTH('Rent Roll'!$M23,0),-'Rent Roll'!$W23*'Rent Roll'!$AB23,"-"),"-")</f>
        <v>-</v>
      </c>
      <c r="AT87" s="32" t="str">
        <f>IFERROR(IF(AT$6=EOMONTH('Rent Roll'!$M23,0),-'Rent Roll'!$W23*'Rent Roll'!$AB23,"-"),"-")</f>
        <v>-</v>
      </c>
      <c r="AU87" s="32" t="str">
        <f>IFERROR(IF(AU$6=EOMONTH('Rent Roll'!$M23,0),-'Rent Roll'!$W23*'Rent Roll'!$AB23,"-"),"-")</f>
        <v>-</v>
      </c>
      <c r="AV87" s="32" t="str">
        <f>IFERROR(IF(AV$6=EOMONTH('Rent Roll'!$M23,0),-'Rent Roll'!$W23*'Rent Roll'!$AB23,"-"),"-")</f>
        <v>-</v>
      </c>
      <c r="AW87" s="32" t="str">
        <f>IFERROR(IF(AW$6=EOMONTH('Rent Roll'!$M23,0),-'Rent Roll'!$W23*'Rent Roll'!$AB23,"-"),"-")</f>
        <v>-</v>
      </c>
      <c r="AX87" s="32" t="str">
        <f>IFERROR(IF(AX$6=EOMONTH('Rent Roll'!$M23,0),-'Rent Roll'!$W23*'Rent Roll'!$AB23,"-"),"-")</f>
        <v>-</v>
      </c>
      <c r="AY87" s="32" t="str">
        <f>IFERROR(IF(AY$6=EOMONTH('Rent Roll'!$M23,0),-'Rent Roll'!$W23*'Rent Roll'!$AB23,"-"),"-")</f>
        <v>-</v>
      </c>
      <c r="AZ87" s="32" t="str">
        <f>IFERROR(IF(AZ$6=EOMONTH('Rent Roll'!$M23,0),-'Rent Roll'!$W23*'Rent Roll'!$AB23,"-"),"-")</f>
        <v>-</v>
      </c>
      <c r="BA87" s="32" t="str">
        <f>IFERROR(IF(BA$6=EOMONTH('Rent Roll'!$M23,0),-'Rent Roll'!$W23*'Rent Roll'!$AB23,"-"),"-")</f>
        <v>-</v>
      </c>
      <c r="BB87" s="32" t="str">
        <f>IFERROR(IF(BB$6=EOMONTH('Rent Roll'!$M23,0),-'Rent Roll'!$W23*'Rent Roll'!$AB23,"-"),"-")</f>
        <v>-</v>
      </c>
      <c r="BC87" s="32" t="str">
        <f>IFERROR(IF(BC$6=EOMONTH('Rent Roll'!$M23,0),-'Rent Roll'!$W23*'Rent Roll'!$AB23,"-"),"-")</f>
        <v>-</v>
      </c>
      <c r="BD87" s="32" t="str">
        <f>IFERROR(IF(BD$6=EOMONTH('Rent Roll'!$M23,0),-'Rent Roll'!$W23*'Rent Roll'!$AB23,"-"),"-")</f>
        <v>-</v>
      </c>
      <c r="BE87" s="32" t="str">
        <f>IFERROR(IF(BE$6=EOMONTH('Rent Roll'!$M23,0),-'Rent Roll'!$W23*'Rent Roll'!$AB23,"-"),"-")</f>
        <v>-</v>
      </c>
      <c r="BF87" s="32" t="str">
        <f>IFERROR(IF(BF$6=EOMONTH('Rent Roll'!$M23,0),-'Rent Roll'!$W23*'Rent Roll'!$AB23,"-"),"-")</f>
        <v>-</v>
      </c>
      <c r="BG87" s="32" t="str">
        <f>IFERROR(IF(BG$6=EOMONTH('Rent Roll'!$M23,0),-'Rent Roll'!$W23*'Rent Roll'!$AB23,"-"),"-")</f>
        <v>-</v>
      </c>
      <c r="BH87" s="32" t="str">
        <f>IFERROR(IF(BH$6=EOMONTH('Rent Roll'!$M23,0),-'Rent Roll'!$W23*'Rent Roll'!$AB23,"-"),"-")</f>
        <v>-</v>
      </c>
      <c r="BI87" s="32" t="str">
        <f>IFERROR(IF(BI$6=EOMONTH('Rent Roll'!$M23,0),-'Rent Roll'!$W23*'Rent Roll'!$AB23,"-"),"-")</f>
        <v>-</v>
      </c>
      <c r="BJ87" s="32" t="str">
        <f>IFERROR(IF(BJ$6=EOMONTH('Rent Roll'!$M23,0),-'Rent Roll'!$W23*'Rent Roll'!$AB23,"-"),"-")</f>
        <v>-</v>
      </c>
      <c r="BK87" s="32" t="str">
        <f>IFERROR(IF(BK$6=EOMONTH('Rent Roll'!$M23,0),-'Rent Roll'!$W23*'Rent Roll'!$AB23,"-"),"-")</f>
        <v>-</v>
      </c>
      <c r="BL87" s="32" t="str">
        <f>IFERROR(IF(BL$6=EOMONTH('Rent Roll'!$M23,0),-'Rent Roll'!$W23*'Rent Roll'!$AB23,"-"),"-")</f>
        <v>-</v>
      </c>
      <c r="BM87" s="32" t="str">
        <f>IFERROR(IF(BM$6=EOMONTH('Rent Roll'!$M23,0),-'Rent Roll'!$W23*'Rent Roll'!$AB23,"-"),"-")</f>
        <v>-</v>
      </c>
      <c r="BN87" s="32" t="str">
        <f>IFERROR(IF(BN$6=EOMONTH('Rent Roll'!$M23,0),-'Rent Roll'!$W23*'Rent Roll'!$AB23,"-"),"-")</f>
        <v>-</v>
      </c>
      <c r="BO87" s="32" t="str">
        <f>IFERROR(IF(BO$6=EOMONTH('Rent Roll'!$M23,0),-'Rent Roll'!$W23*'Rent Roll'!$AB23,"-"),"-")</f>
        <v>-</v>
      </c>
      <c r="BP87" s="32" t="str">
        <f>IFERROR(IF(BP$6=EOMONTH('Rent Roll'!$M23,0),-'Rent Roll'!$W23*'Rent Roll'!$AB23,"-"),"-")</f>
        <v>-</v>
      </c>
      <c r="BQ87" s="32" t="str">
        <f>IFERROR(IF(BQ$6=EOMONTH('Rent Roll'!$M23,0),-'Rent Roll'!$W23*'Rent Roll'!$AB23,"-"),"-")</f>
        <v>-</v>
      </c>
      <c r="BR87" s="32" t="str">
        <f>IFERROR(IF(BR$6=EOMONTH('Rent Roll'!$M23,0),-'Rent Roll'!$W23*'Rent Roll'!$AB23,"-"),"-")</f>
        <v>-</v>
      </c>
      <c r="BS87" s="32" t="str">
        <f>IFERROR(IF(BS$6=EOMONTH('Rent Roll'!$M23,0),-'Rent Roll'!$W23*'Rent Roll'!$AB23,"-"),"-")</f>
        <v>-</v>
      </c>
      <c r="BT87" s="32" t="str">
        <f>IFERROR(IF(BT$6=EOMONTH('Rent Roll'!$M23,0),-'Rent Roll'!$W23*'Rent Roll'!$AB23,"-"),"-")</f>
        <v>-</v>
      </c>
      <c r="BU87" s="32" t="str">
        <f>IFERROR(IF(BU$6=EOMONTH('Rent Roll'!$M23,0),-'Rent Roll'!$W23*'Rent Roll'!$AB23,"-"),"-")</f>
        <v>-</v>
      </c>
      <c r="BV87" s="32" t="str">
        <f>IFERROR(IF(BV$6=EOMONTH('Rent Roll'!$M23,0),-'Rent Roll'!$W23*'Rent Roll'!$AB23,"-"),"-")</f>
        <v>-</v>
      </c>
      <c r="BW87" s="32" t="str">
        <f>IFERROR(IF(BW$6=EOMONTH('Rent Roll'!$M23,0),-'Rent Roll'!$W23*'Rent Roll'!$AB23,"-"),"-")</f>
        <v>-</v>
      </c>
      <c r="BX87" s="32" t="str">
        <f>IFERROR(IF(BX$6=EOMONTH('Rent Roll'!$M23,0),-'Rent Roll'!$W23*'Rent Roll'!$AB23,"-"),"-")</f>
        <v>-</v>
      </c>
      <c r="BY87" s="32" t="str">
        <f>IFERROR(IF(BY$6=EOMONTH('Rent Roll'!$M23,0),-'Rent Roll'!$W23*'Rent Roll'!$AB23,"-"),"-")</f>
        <v>-</v>
      </c>
      <c r="BZ87" s="32" t="str">
        <f>IFERROR(IF(BZ$6=EOMONTH('Rent Roll'!$M23,0),-'Rent Roll'!$W23*'Rent Roll'!$AB23,"-"),"-")</f>
        <v>-</v>
      </c>
      <c r="CA87" s="32" t="str">
        <f>IFERROR(IF(CA$6=EOMONTH('Rent Roll'!$M23,0),-'Rent Roll'!$W23*'Rent Roll'!$AB23,"-"),"-")</f>
        <v>-</v>
      </c>
      <c r="CB87" s="32" t="str">
        <f>IFERROR(IF(CB$6=EOMONTH('Rent Roll'!$M23,0),-'Rent Roll'!$W23*'Rent Roll'!$AB23,"-"),"-")</f>
        <v>-</v>
      </c>
      <c r="CC87" s="32" t="str">
        <f>IFERROR(IF(CC$6=EOMONTH('Rent Roll'!$M23,0),-'Rent Roll'!$W23*'Rent Roll'!$AB23,"-"),"-")</f>
        <v>-</v>
      </c>
      <c r="CD87" s="32" t="str">
        <f>IFERROR(IF(CD$6=EOMONTH('Rent Roll'!$M23,0),-'Rent Roll'!$W23*'Rent Roll'!$AB23,"-"),"-")</f>
        <v>-</v>
      </c>
      <c r="CE87" s="32" t="str">
        <f>IFERROR(IF(CE$6=EOMONTH('Rent Roll'!$M23,0),-'Rent Roll'!$W23*'Rent Roll'!$AB23,"-"),"-")</f>
        <v>-</v>
      </c>
      <c r="CF87" s="32" t="str">
        <f>IFERROR(IF(CF$6=EOMONTH('Rent Roll'!$M23,0),-'Rent Roll'!$W23*'Rent Roll'!$AB23,"-"),"-")</f>
        <v>-</v>
      </c>
      <c r="CG87" s="32" t="str">
        <f>IFERROR(IF(CG$6=EOMONTH('Rent Roll'!$M23,0),-'Rent Roll'!$W23*'Rent Roll'!$AB23,"-"),"-")</f>
        <v>-</v>
      </c>
      <c r="CH87" s="32" t="str">
        <f>IFERROR(IF(CH$6=EOMONTH('Rent Roll'!$M23,0),-'Rent Roll'!$W23*'Rent Roll'!$AB23,"-"),"-")</f>
        <v>-</v>
      </c>
      <c r="CI87" s="32" t="str">
        <f>IFERROR(IF(CI$6=EOMONTH('Rent Roll'!$M23,0),-'Rent Roll'!$W23*'Rent Roll'!$AB23,"-"),"-")</f>
        <v>-</v>
      </c>
      <c r="CJ87" s="32" t="str">
        <f>IFERROR(IF(CJ$6=EOMONTH('Rent Roll'!$M23,0),-'Rent Roll'!$W23*'Rent Roll'!$AB23,"-"),"-")</f>
        <v>-</v>
      </c>
      <c r="CK87" s="32" t="str">
        <f>IFERROR(IF(CK$6=EOMONTH('Rent Roll'!$M23,0),-'Rent Roll'!$W23*'Rent Roll'!$AB23,"-"),"-")</f>
        <v>-</v>
      </c>
      <c r="CL87" s="32" t="str">
        <f>IFERROR(IF(CL$6=EOMONTH('Rent Roll'!$M23,0),-'Rent Roll'!$W23*'Rent Roll'!$AB23,"-"),"-")</f>
        <v>-</v>
      </c>
      <c r="CM87" s="32" t="str">
        <f>IFERROR(IF(CM$6=EOMONTH('Rent Roll'!$M23,0),-'Rent Roll'!$W23*'Rent Roll'!$AB23,"-"),"-")</f>
        <v>-</v>
      </c>
      <c r="CN87" s="32" t="str">
        <f>IFERROR(IF(CN$6=EOMONTH('Rent Roll'!$M23,0),-'Rent Roll'!$W23*'Rent Roll'!$AB23,"-"),"-")</f>
        <v>-</v>
      </c>
      <c r="CO87" s="32" t="str">
        <f>IFERROR(IF(CO$6=EOMONTH('Rent Roll'!$M23,0),-'Rent Roll'!$W23*'Rent Roll'!$AB23,"-"),"-")</f>
        <v>-</v>
      </c>
      <c r="CP87" s="32" t="str">
        <f>IFERROR(IF(CP$6=EOMONTH('Rent Roll'!$M23,0),-'Rent Roll'!$W23*'Rent Roll'!$AB23,"-"),"-")</f>
        <v>-</v>
      </c>
      <c r="CQ87" s="32" t="str">
        <f>IFERROR(IF(CQ$6=EOMONTH('Rent Roll'!$M23,0),-'Rent Roll'!$W23*'Rent Roll'!$AB23,"-"),"-")</f>
        <v>-</v>
      </c>
      <c r="CR87" s="32" t="str">
        <f>IFERROR(IF(CR$6=EOMONTH('Rent Roll'!$M23,0),-'Rent Roll'!$W23*'Rent Roll'!$AB23,"-"),"-")</f>
        <v>-</v>
      </c>
      <c r="CS87" s="32" t="str">
        <f>IFERROR(IF(CS$6=EOMONTH('Rent Roll'!$M23,0),-'Rent Roll'!$W23*'Rent Roll'!$AB23,"-"),"-")</f>
        <v>-</v>
      </c>
      <c r="CT87" s="32" t="str">
        <f>IFERROR(IF(CT$6=EOMONTH('Rent Roll'!$M23,0),-'Rent Roll'!$W23*'Rent Roll'!$AB23,"-"),"-")</f>
        <v>-</v>
      </c>
      <c r="CU87" s="32" t="str">
        <f>IFERROR(IF(CU$6=EOMONTH('Rent Roll'!$M23,0),-'Rent Roll'!$W23*'Rent Roll'!$AB23,"-"),"-")</f>
        <v>-</v>
      </c>
      <c r="CV87" s="32" t="str">
        <f>IFERROR(IF(CV$6=EOMONTH('Rent Roll'!$M23,0),-'Rent Roll'!$W23*'Rent Roll'!$AB23,"-"),"-")</f>
        <v>-</v>
      </c>
      <c r="CW87" s="32" t="str">
        <f>IFERROR(IF(CW$6=EOMONTH('Rent Roll'!$M23,0),-'Rent Roll'!$W23*'Rent Roll'!$AB23,"-"),"-")</f>
        <v>-</v>
      </c>
      <c r="CX87" s="32" t="str">
        <f>IFERROR(IF(CX$6=EOMONTH('Rent Roll'!$M23,0),-'Rent Roll'!$W23*'Rent Roll'!$AB23,"-"),"-")</f>
        <v>-</v>
      </c>
      <c r="CY87" s="32" t="str">
        <f>IFERROR(IF(CY$6=EOMONTH('Rent Roll'!$M23,0),-'Rent Roll'!$W23*'Rent Roll'!$AB23,"-"),"-")</f>
        <v>-</v>
      </c>
      <c r="CZ87" s="32" t="str">
        <f>IFERROR(IF(CZ$6=EOMONTH('Rent Roll'!$M23,0),-'Rent Roll'!$W23*'Rent Roll'!$AB23,"-"),"-")</f>
        <v>-</v>
      </c>
      <c r="DA87" s="32" t="str">
        <f>IFERROR(IF(DA$6=EOMONTH('Rent Roll'!$M23,0),-'Rent Roll'!$W23*'Rent Roll'!$AB23,"-"),"-")</f>
        <v>-</v>
      </c>
      <c r="DB87" s="32" t="str">
        <f>IFERROR(IF(DB$6=EOMONTH('Rent Roll'!$M23,0),-'Rent Roll'!$W23*'Rent Roll'!$AB23,"-"),"-")</f>
        <v>-</v>
      </c>
      <c r="DC87" s="32" t="str">
        <f>IFERROR(IF(DC$6=EOMONTH('Rent Roll'!$M23,0),-'Rent Roll'!$W23*'Rent Roll'!$AB23,"-"),"-")</f>
        <v>-</v>
      </c>
      <c r="DD87" s="32" t="str">
        <f>IFERROR(IF(DD$6=EOMONTH('Rent Roll'!$M23,0),-'Rent Roll'!$W23*'Rent Roll'!$AB23,"-"),"-")</f>
        <v>-</v>
      </c>
      <c r="DE87" s="32" t="str">
        <f>IFERROR(IF(DE$6=EOMONTH('Rent Roll'!$M23,0),-'Rent Roll'!$W23*'Rent Roll'!$AB23,"-"),"-")</f>
        <v>-</v>
      </c>
      <c r="DF87" s="32" t="str">
        <f>IFERROR(IF(DF$6=EOMONTH('Rent Roll'!$M23,0),-'Rent Roll'!$W23*'Rent Roll'!$AB23,"-"),"-")</f>
        <v>-</v>
      </c>
      <c r="DG87" s="32" t="str">
        <f>IFERROR(IF(DG$6=EOMONTH('Rent Roll'!$M23,0),-'Rent Roll'!$W23*'Rent Roll'!$AB23,"-"),"-")</f>
        <v>-</v>
      </c>
      <c r="DH87" s="32" t="str">
        <f>IFERROR(IF(DH$6=EOMONTH('Rent Roll'!$M23,0),-'Rent Roll'!$W23*'Rent Roll'!$AB23,"-"),"-")</f>
        <v>-</v>
      </c>
      <c r="DI87" s="32" t="str">
        <f>IFERROR(IF(DI$6=EOMONTH('Rent Roll'!$M23,0),-'Rent Roll'!$W23*'Rent Roll'!$AB23,"-"),"-")</f>
        <v>-</v>
      </c>
      <c r="DJ87" s="32" t="str">
        <f>IFERROR(IF(DJ$6=EOMONTH('Rent Roll'!$M23,0),-'Rent Roll'!$W23*'Rent Roll'!$AB23,"-"),"-")</f>
        <v>-</v>
      </c>
      <c r="DK87" s="32" t="str">
        <f>IFERROR(IF(DK$6=EOMONTH('Rent Roll'!$M23,0),-'Rent Roll'!$W23*'Rent Roll'!$AB23,"-"),"-")</f>
        <v>-</v>
      </c>
      <c r="DL87" s="32" t="str">
        <f>IFERROR(IF(DL$6=EOMONTH('Rent Roll'!$M23,0),-'Rent Roll'!$W23*'Rent Roll'!$AB23,"-"),"-")</f>
        <v>-</v>
      </c>
      <c r="DM87" s="32" t="str">
        <f>IFERROR(IF(DM$6=EOMONTH('Rent Roll'!$M23,0),-'Rent Roll'!$W23*'Rent Roll'!$AB23,"-"),"-")</f>
        <v>-</v>
      </c>
      <c r="DN87" s="32" t="str">
        <f>IFERROR(IF(DN$6=EOMONTH('Rent Roll'!$M23,0),-'Rent Roll'!$W23*'Rent Roll'!$AB23,"-"),"-")</f>
        <v>-</v>
      </c>
      <c r="DO87" s="32" t="str">
        <f>IFERROR(IF(DO$6=EOMONTH('Rent Roll'!$M23,0),-'Rent Roll'!$W23*'Rent Roll'!$AB23,"-"),"-")</f>
        <v>-</v>
      </c>
      <c r="DP87" s="32" t="str">
        <f>IFERROR(IF(DP$6=EOMONTH('Rent Roll'!$M23,0),-'Rent Roll'!$W23*'Rent Roll'!$AB23,"-"),"-")</f>
        <v>-</v>
      </c>
      <c r="DQ87" s="32" t="str">
        <f>IFERROR(IF(DQ$6=EOMONTH('Rent Roll'!$M23,0),-'Rent Roll'!$W23*'Rent Roll'!$AB23,"-"),"-")</f>
        <v>-</v>
      </c>
      <c r="DR87" s="32" t="str">
        <f>IFERROR(IF(DR$6=EOMONTH('Rent Roll'!$M23,0),-'Rent Roll'!$W23*'Rent Roll'!$AB23,"-"),"-")</f>
        <v>-</v>
      </c>
      <c r="DS87" s="32" t="str">
        <f>IFERROR(IF(DS$6=EOMONTH('Rent Roll'!$M23,0),-'Rent Roll'!$W23*'Rent Roll'!$AB23,"-"),"-")</f>
        <v>-</v>
      </c>
      <c r="DT87" s="32" t="str">
        <f>IFERROR(IF(DT$6=EOMONTH('Rent Roll'!$M23,0),-'Rent Roll'!$W23*'Rent Roll'!$AB23,"-"),"-")</f>
        <v>-</v>
      </c>
      <c r="DU87" s="32" t="str">
        <f>IFERROR(IF(DU$6=EOMONTH('Rent Roll'!$M23,0),-'Rent Roll'!$W23*'Rent Roll'!$AB23,"-"),"-")</f>
        <v>-</v>
      </c>
      <c r="DV87" s="32" t="str">
        <f>IFERROR(IF(DV$6=EOMONTH('Rent Roll'!$M23,0),-'Rent Roll'!$W23*'Rent Roll'!$AB23,"-"),"-")</f>
        <v>-</v>
      </c>
      <c r="DW87" s="32" t="str">
        <f>IFERROR(IF(DW$6=EOMONTH('Rent Roll'!$M23,0),-'Rent Roll'!$W23*'Rent Roll'!$AB23,"-"),"-")</f>
        <v>-</v>
      </c>
      <c r="DX87" s="32" t="str">
        <f>IFERROR(IF(DX$6=EOMONTH('Rent Roll'!$M23,0),-'Rent Roll'!$W23*'Rent Roll'!$AB23,"-"),"-")</f>
        <v>-</v>
      </c>
      <c r="DY87" s="32" t="str">
        <f>IFERROR(IF(DY$6=EOMONTH('Rent Roll'!$M23,0),-'Rent Roll'!$W23*'Rent Roll'!$AB23,"-"),"-")</f>
        <v>-</v>
      </c>
      <c r="DZ87" s="32" t="str">
        <f>IFERROR(IF(DZ$6=EOMONTH('Rent Roll'!$M23,0),-'Rent Roll'!$W23*'Rent Roll'!$AB23,"-"),"-")</f>
        <v>-</v>
      </c>
      <c r="EA87" s="32" t="str">
        <f>IFERROR(IF(EA$6=EOMONTH('Rent Roll'!$M23,0),-'Rent Roll'!$W23*'Rent Roll'!$AB23,"-"),"-")</f>
        <v>-</v>
      </c>
      <c r="EB87" s="32" t="str">
        <f>IFERROR(IF(EB$6=EOMONTH('Rent Roll'!$M23,0),-'Rent Roll'!$W23*'Rent Roll'!$AB23,"-"),"-")</f>
        <v>-</v>
      </c>
      <c r="EC87" s="32" t="str">
        <f>IFERROR(IF(EC$6=EOMONTH('Rent Roll'!$M23,0),-'Rent Roll'!$W23*'Rent Roll'!$AB23,"-"),"-")</f>
        <v>-</v>
      </c>
      <c r="ED87" s="32" t="str">
        <f>IFERROR(IF(ED$6=EOMONTH('Rent Roll'!$M23,0),-'Rent Roll'!$W23*'Rent Roll'!$AB23,"-"),"-")</f>
        <v>-</v>
      </c>
      <c r="EE87" s="32" t="str">
        <f>IFERROR(IF(EE$6=EOMONTH('Rent Roll'!$M23,0),-'Rent Roll'!$W23*'Rent Roll'!$AB23,"-"),"-")</f>
        <v>-</v>
      </c>
      <c r="EF87" s="32" t="str">
        <f>IFERROR(IF(EF$6=EOMONTH('Rent Roll'!$M23,0),-'Rent Roll'!$W23*'Rent Roll'!$AB23,"-"),"-")</f>
        <v>-</v>
      </c>
      <c r="EG87" s="21" t="str">
        <f>IFERROR(IF(EG$6=EOMONTH('Rent Roll'!$M23,0),-'Rent Roll'!$W23*'Rent Roll'!$AB23,"-"),"-")</f>
        <v>-</v>
      </c>
      <c r="EH87" s="277" t="s">
        <v>106</v>
      </c>
    </row>
    <row r="88" spans="2:138" ht="15" x14ac:dyDescent="0.25">
      <c r="B88" s="735"/>
      <c r="C88" s="736"/>
      <c r="D88" s="713" t="str">
        <f>CONCATENATE('Rent Roll'!B10&amp;" - "&amp;'Rent Roll'!C10)</f>
        <v xml:space="preserve"> - </v>
      </c>
      <c r="E88" s="21">
        <f t="shared" si="56"/>
        <v>0</v>
      </c>
      <c r="F88" s="32" t="str">
        <f>IFERROR(IF(F$6=EOMONTH('Rent Roll'!$M24,0),-'Rent Roll'!$W24*'Rent Roll'!$AB24,"-"),"-")</f>
        <v>-</v>
      </c>
      <c r="G88" s="32" t="str">
        <f>IFERROR(IF(G$6=EOMONTH('Rent Roll'!$M24,0),-'Rent Roll'!$W24*'Rent Roll'!$AB24,"-"),"-")</f>
        <v>-</v>
      </c>
      <c r="H88" s="32" t="str">
        <f>IFERROR(IF(H$6=EOMONTH('Rent Roll'!$M24,0),-'Rent Roll'!$W24*'Rent Roll'!$AB24,"-"),"-")</f>
        <v>-</v>
      </c>
      <c r="I88" s="32" t="str">
        <f>IFERROR(IF(I$6=EOMONTH('Rent Roll'!$M24,0),-'Rent Roll'!$W24*'Rent Roll'!$AB24,"-"),"-")</f>
        <v>-</v>
      </c>
      <c r="J88" s="32" t="str">
        <f>IFERROR(IF(J$6=EOMONTH('Rent Roll'!$M24,0),-'Rent Roll'!$W24*'Rent Roll'!$AB24,"-"),"-")</f>
        <v>-</v>
      </c>
      <c r="K88" s="32" t="str">
        <f>IFERROR(IF(K$6=EOMONTH('Rent Roll'!$M24,0),-'Rent Roll'!$W24*'Rent Roll'!$AB24,"-"),"-")</f>
        <v>-</v>
      </c>
      <c r="L88" s="32" t="str">
        <f>IFERROR(IF(L$6=EOMONTH('Rent Roll'!$M24,0),-'Rent Roll'!$W24*'Rent Roll'!$AB24,"-"),"-")</f>
        <v>-</v>
      </c>
      <c r="M88" s="32" t="str">
        <f>IFERROR(IF(M$6=EOMONTH('Rent Roll'!$M24,0),-'Rent Roll'!$W24*'Rent Roll'!$AB24,"-"),"-")</f>
        <v>-</v>
      </c>
      <c r="N88" s="32" t="str">
        <f>IFERROR(IF(N$6=EOMONTH('Rent Roll'!$M24,0),-'Rent Roll'!$W24*'Rent Roll'!$AB24,"-"),"-")</f>
        <v>-</v>
      </c>
      <c r="O88" s="32" t="str">
        <f>IFERROR(IF(O$6=EOMONTH('Rent Roll'!$M24,0),-'Rent Roll'!$W24*'Rent Roll'!$AB24,"-"),"-")</f>
        <v>-</v>
      </c>
      <c r="P88" s="32" t="str">
        <f>IFERROR(IF(P$6=EOMONTH('Rent Roll'!$M24,0),-'Rent Roll'!$W24*'Rent Roll'!$AB24,"-"),"-")</f>
        <v>-</v>
      </c>
      <c r="Q88" s="32" t="str">
        <f>IFERROR(IF(Q$6=EOMONTH('Rent Roll'!$M24,0),-'Rent Roll'!$W24*'Rent Roll'!$AB24,"-"),"-")</f>
        <v>-</v>
      </c>
      <c r="R88" s="32" t="str">
        <f>IFERROR(IF(R$6=EOMONTH('Rent Roll'!$M24,0),-'Rent Roll'!$W24*'Rent Roll'!$AB24,"-"),"-")</f>
        <v>-</v>
      </c>
      <c r="S88" s="32" t="str">
        <f>IFERROR(IF(S$6=EOMONTH('Rent Roll'!$M24,0),-'Rent Roll'!$W24*'Rent Roll'!$AB24,"-"),"-")</f>
        <v>-</v>
      </c>
      <c r="T88" s="32" t="str">
        <f>IFERROR(IF(T$6=EOMONTH('Rent Roll'!$M24,0),-'Rent Roll'!$W24*'Rent Roll'!$AB24,"-"),"-")</f>
        <v>-</v>
      </c>
      <c r="U88" s="32" t="str">
        <f>IFERROR(IF(U$6=EOMONTH('Rent Roll'!$M24,0),-'Rent Roll'!$W24*'Rent Roll'!$AB24,"-"),"-")</f>
        <v>-</v>
      </c>
      <c r="V88" s="32" t="str">
        <f>IFERROR(IF(V$6=EOMONTH('Rent Roll'!$M24,0),-'Rent Roll'!$W24*'Rent Roll'!$AB24,"-"),"-")</f>
        <v>-</v>
      </c>
      <c r="W88" s="32" t="str">
        <f>IFERROR(IF(W$6=EOMONTH('Rent Roll'!$M24,0),-'Rent Roll'!$W24*'Rent Roll'!$AB24,"-"),"-")</f>
        <v>-</v>
      </c>
      <c r="X88" s="32" t="str">
        <f>IFERROR(IF(X$6=EOMONTH('Rent Roll'!$M24,0),-'Rent Roll'!$W24*'Rent Roll'!$AB24,"-"),"-")</f>
        <v>-</v>
      </c>
      <c r="Y88" s="32" t="str">
        <f>IFERROR(IF(Y$6=EOMONTH('Rent Roll'!$M24,0),-'Rent Roll'!$W24*'Rent Roll'!$AB24,"-"),"-")</f>
        <v>-</v>
      </c>
      <c r="Z88" s="32" t="str">
        <f>IFERROR(IF(Z$6=EOMONTH('Rent Roll'!$M24,0),-'Rent Roll'!$W24*'Rent Roll'!$AB24,"-"),"-")</f>
        <v>-</v>
      </c>
      <c r="AA88" s="32" t="str">
        <f>IFERROR(IF(AA$6=EOMONTH('Rent Roll'!$M24,0),-'Rent Roll'!$W24*'Rent Roll'!$AB24,"-"),"-")</f>
        <v>-</v>
      </c>
      <c r="AB88" s="32" t="str">
        <f>IFERROR(IF(AB$6=EOMONTH('Rent Roll'!$M24,0),-'Rent Roll'!$W24*'Rent Roll'!$AB24,"-"),"-")</f>
        <v>-</v>
      </c>
      <c r="AC88" s="32" t="str">
        <f>IFERROR(IF(AC$6=EOMONTH('Rent Roll'!$M24,0),-'Rent Roll'!$W24*'Rent Roll'!$AB24,"-"),"-")</f>
        <v>-</v>
      </c>
      <c r="AD88" s="32" t="str">
        <f>IFERROR(IF(AD$6=EOMONTH('Rent Roll'!$M24,0),-'Rent Roll'!$W24*'Rent Roll'!$AB24,"-"),"-")</f>
        <v>-</v>
      </c>
      <c r="AE88" s="32" t="str">
        <f>IFERROR(IF(AE$6=EOMONTH('Rent Roll'!$M24,0),-'Rent Roll'!$W24*'Rent Roll'!$AB24,"-"),"-")</f>
        <v>-</v>
      </c>
      <c r="AF88" s="32" t="str">
        <f>IFERROR(IF(AF$6=EOMONTH('Rent Roll'!$M24,0),-'Rent Roll'!$W24*'Rent Roll'!$AB24,"-"),"-")</f>
        <v>-</v>
      </c>
      <c r="AG88" s="32" t="str">
        <f>IFERROR(IF(AG$6=EOMONTH('Rent Roll'!$M24,0),-'Rent Roll'!$W24*'Rent Roll'!$AB24,"-"),"-")</f>
        <v>-</v>
      </c>
      <c r="AH88" s="32" t="str">
        <f>IFERROR(IF(AH$6=EOMONTH('Rent Roll'!$M24,0),-'Rent Roll'!$W24*'Rent Roll'!$AB24,"-"),"-")</f>
        <v>-</v>
      </c>
      <c r="AI88" s="32" t="str">
        <f>IFERROR(IF(AI$6=EOMONTH('Rent Roll'!$M24,0),-'Rent Roll'!$W24*'Rent Roll'!$AB24,"-"),"-")</f>
        <v>-</v>
      </c>
      <c r="AJ88" s="32" t="str">
        <f>IFERROR(IF(AJ$6=EOMONTH('Rent Roll'!$M24,0),-'Rent Roll'!$W24*'Rent Roll'!$AB24,"-"),"-")</f>
        <v>-</v>
      </c>
      <c r="AK88" s="32" t="str">
        <f>IFERROR(IF(AK$6=EOMONTH('Rent Roll'!$M24,0),-'Rent Roll'!$W24*'Rent Roll'!$AB24,"-"),"-")</f>
        <v>-</v>
      </c>
      <c r="AL88" s="32" t="str">
        <f>IFERROR(IF(AL$6=EOMONTH('Rent Roll'!$M24,0),-'Rent Roll'!$W24*'Rent Roll'!$AB24,"-"),"-")</f>
        <v>-</v>
      </c>
      <c r="AM88" s="32" t="str">
        <f>IFERROR(IF(AM$6=EOMONTH('Rent Roll'!$M24,0),-'Rent Roll'!$W24*'Rent Roll'!$AB24,"-"),"-")</f>
        <v>-</v>
      </c>
      <c r="AN88" s="32" t="str">
        <f>IFERROR(IF(AN$6=EOMONTH('Rent Roll'!$M24,0),-'Rent Roll'!$W24*'Rent Roll'!$AB24,"-"),"-")</f>
        <v>-</v>
      </c>
      <c r="AO88" s="32" t="str">
        <f>IFERROR(IF(AO$6=EOMONTH('Rent Roll'!$M24,0),-'Rent Roll'!$W24*'Rent Roll'!$AB24,"-"),"-")</f>
        <v>-</v>
      </c>
      <c r="AP88" s="32" t="str">
        <f>IFERROR(IF(AP$6=EOMONTH('Rent Roll'!$M24,0),-'Rent Roll'!$W24*'Rent Roll'!$AB24,"-"),"-")</f>
        <v>-</v>
      </c>
      <c r="AQ88" s="32" t="str">
        <f>IFERROR(IF(AQ$6=EOMONTH('Rent Roll'!$M24,0),-'Rent Roll'!$W24*'Rent Roll'!$AB24,"-"),"-")</f>
        <v>-</v>
      </c>
      <c r="AR88" s="32" t="str">
        <f>IFERROR(IF(AR$6=EOMONTH('Rent Roll'!$M24,0),-'Rent Roll'!$W24*'Rent Roll'!$AB24,"-"),"-")</f>
        <v>-</v>
      </c>
      <c r="AS88" s="32" t="str">
        <f>IFERROR(IF(AS$6=EOMONTH('Rent Roll'!$M24,0),-'Rent Roll'!$W24*'Rent Roll'!$AB24,"-"),"-")</f>
        <v>-</v>
      </c>
      <c r="AT88" s="32" t="str">
        <f>IFERROR(IF(AT$6=EOMONTH('Rent Roll'!$M24,0),-'Rent Roll'!$W24*'Rent Roll'!$AB24,"-"),"-")</f>
        <v>-</v>
      </c>
      <c r="AU88" s="32" t="str">
        <f>IFERROR(IF(AU$6=EOMONTH('Rent Roll'!$M24,0),-'Rent Roll'!$W24*'Rent Roll'!$AB24,"-"),"-")</f>
        <v>-</v>
      </c>
      <c r="AV88" s="32" t="str">
        <f>IFERROR(IF(AV$6=EOMONTH('Rent Roll'!$M24,0),-'Rent Roll'!$W24*'Rent Roll'!$AB24,"-"),"-")</f>
        <v>-</v>
      </c>
      <c r="AW88" s="32" t="str">
        <f>IFERROR(IF(AW$6=EOMONTH('Rent Roll'!$M24,0),-'Rent Roll'!$W24*'Rent Roll'!$AB24,"-"),"-")</f>
        <v>-</v>
      </c>
      <c r="AX88" s="32" t="str">
        <f>IFERROR(IF(AX$6=EOMONTH('Rent Roll'!$M24,0),-'Rent Roll'!$W24*'Rent Roll'!$AB24,"-"),"-")</f>
        <v>-</v>
      </c>
      <c r="AY88" s="32" t="str">
        <f>IFERROR(IF(AY$6=EOMONTH('Rent Roll'!$M24,0),-'Rent Roll'!$W24*'Rent Roll'!$AB24,"-"),"-")</f>
        <v>-</v>
      </c>
      <c r="AZ88" s="32" t="str">
        <f>IFERROR(IF(AZ$6=EOMONTH('Rent Roll'!$M24,0),-'Rent Roll'!$W24*'Rent Roll'!$AB24,"-"),"-")</f>
        <v>-</v>
      </c>
      <c r="BA88" s="32" t="str">
        <f>IFERROR(IF(BA$6=EOMONTH('Rent Roll'!$M24,0),-'Rent Roll'!$W24*'Rent Roll'!$AB24,"-"),"-")</f>
        <v>-</v>
      </c>
      <c r="BB88" s="32" t="str">
        <f>IFERROR(IF(BB$6=EOMONTH('Rent Roll'!$M24,0),-'Rent Roll'!$W24*'Rent Roll'!$AB24,"-"),"-")</f>
        <v>-</v>
      </c>
      <c r="BC88" s="32" t="str">
        <f>IFERROR(IF(BC$6=EOMONTH('Rent Roll'!$M24,0),-'Rent Roll'!$W24*'Rent Roll'!$AB24,"-"),"-")</f>
        <v>-</v>
      </c>
      <c r="BD88" s="32" t="str">
        <f>IFERROR(IF(BD$6=EOMONTH('Rent Roll'!$M24,0),-'Rent Roll'!$W24*'Rent Roll'!$AB24,"-"),"-")</f>
        <v>-</v>
      </c>
      <c r="BE88" s="32" t="str">
        <f>IFERROR(IF(BE$6=EOMONTH('Rent Roll'!$M24,0),-'Rent Roll'!$W24*'Rent Roll'!$AB24,"-"),"-")</f>
        <v>-</v>
      </c>
      <c r="BF88" s="32" t="str">
        <f>IFERROR(IF(BF$6=EOMONTH('Rent Roll'!$M24,0),-'Rent Roll'!$W24*'Rent Roll'!$AB24,"-"),"-")</f>
        <v>-</v>
      </c>
      <c r="BG88" s="32" t="str">
        <f>IFERROR(IF(BG$6=EOMONTH('Rent Roll'!$M24,0),-'Rent Roll'!$W24*'Rent Roll'!$AB24,"-"),"-")</f>
        <v>-</v>
      </c>
      <c r="BH88" s="32" t="str">
        <f>IFERROR(IF(BH$6=EOMONTH('Rent Roll'!$M24,0),-'Rent Roll'!$W24*'Rent Roll'!$AB24,"-"),"-")</f>
        <v>-</v>
      </c>
      <c r="BI88" s="32" t="str">
        <f>IFERROR(IF(BI$6=EOMONTH('Rent Roll'!$M24,0),-'Rent Roll'!$W24*'Rent Roll'!$AB24,"-"),"-")</f>
        <v>-</v>
      </c>
      <c r="BJ88" s="32" t="str">
        <f>IFERROR(IF(BJ$6=EOMONTH('Rent Roll'!$M24,0),-'Rent Roll'!$W24*'Rent Roll'!$AB24,"-"),"-")</f>
        <v>-</v>
      </c>
      <c r="BK88" s="32" t="str">
        <f>IFERROR(IF(BK$6=EOMONTH('Rent Roll'!$M24,0),-'Rent Roll'!$W24*'Rent Roll'!$AB24,"-"),"-")</f>
        <v>-</v>
      </c>
      <c r="BL88" s="32" t="str">
        <f>IFERROR(IF(BL$6=EOMONTH('Rent Roll'!$M24,0),-'Rent Roll'!$W24*'Rent Roll'!$AB24,"-"),"-")</f>
        <v>-</v>
      </c>
      <c r="BM88" s="32" t="str">
        <f>IFERROR(IF(BM$6=EOMONTH('Rent Roll'!$M24,0),-'Rent Roll'!$W24*'Rent Roll'!$AB24,"-"),"-")</f>
        <v>-</v>
      </c>
      <c r="BN88" s="32" t="str">
        <f>IFERROR(IF(BN$6=EOMONTH('Rent Roll'!$M24,0),-'Rent Roll'!$W24*'Rent Roll'!$AB24,"-"),"-")</f>
        <v>-</v>
      </c>
      <c r="BO88" s="32" t="str">
        <f>IFERROR(IF(BO$6=EOMONTH('Rent Roll'!$M24,0),-'Rent Roll'!$W24*'Rent Roll'!$AB24,"-"),"-")</f>
        <v>-</v>
      </c>
      <c r="BP88" s="32" t="str">
        <f>IFERROR(IF(BP$6=EOMONTH('Rent Roll'!$M24,0),-'Rent Roll'!$W24*'Rent Roll'!$AB24,"-"),"-")</f>
        <v>-</v>
      </c>
      <c r="BQ88" s="32" t="str">
        <f>IFERROR(IF(BQ$6=EOMONTH('Rent Roll'!$M24,0),-'Rent Roll'!$W24*'Rent Roll'!$AB24,"-"),"-")</f>
        <v>-</v>
      </c>
      <c r="BR88" s="32" t="str">
        <f>IFERROR(IF(BR$6=EOMONTH('Rent Roll'!$M24,0),-'Rent Roll'!$W24*'Rent Roll'!$AB24,"-"),"-")</f>
        <v>-</v>
      </c>
      <c r="BS88" s="32" t="str">
        <f>IFERROR(IF(BS$6=EOMONTH('Rent Roll'!$M24,0),-'Rent Roll'!$W24*'Rent Roll'!$AB24,"-"),"-")</f>
        <v>-</v>
      </c>
      <c r="BT88" s="32" t="str">
        <f>IFERROR(IF(BT$6=EOMONTH('Rent Roll'!$M24,0),-'Rent Roll'!$W24*'Rent Roll'!$AB24,"-"),"-")</f>
        <v>-</v>
      </c>
      <c r="BU88" s="32" t="str">
        <f>IFERROR(IF(BU$6=EOMONTH('Rent Roll'!$M24,0),-'Rent Roll'!$W24*'Rent Roll'!$AB24,"-"),"-")</f>
        <v>-</v>
      </c>
      <c r="BV88" s="32" t="str">
        <f>IFERROR(IF(BV$6=EOMONTH('Rent Roll'!$M24,0),-'Rent Roll'!$W24*'Rent Roll'!$AB24,"-"),"-")</f>
        <v>-</v>
      </c>
      <c r="BW88" s="32" t="str">
        <f>IFERROR(IF(BW$6=EOMONTH('Rent Roll'!$M24,0),-'Rent Roll'!$W24*'Rent Roll'!$AB24,"-"),"-")</f>
        <v>-</v>
      </c>
      <c r="BX88" s="32" t="str">
        <f>IFERROR(IF(BX$6=EOMONTH('Rent Roll'!$M24,0),-'Rent Roll'!$W24*'Rent Roll'!$AB24,"-"),"-")</f>
        <v>-</v>
      </c>
      <c r="BY88" s="32" t="str">
        <f>IFERROR(IF(BY$6=EOMONTH('Rent Roll'!$M24,0),-'Rent Roll'!$W24*'Rent Roll'!$AB24,"-"),"-")</f>
        <v>-</v>
      </c>
      <c r="BZ88" s="32" t="str">
        <f>IFERROR(IF(BZ$6=EOMONTH('Rent Roll'!$M24,0),-'Rent Roll'!$W24*'Rent Roll'!$AB24,"-"),"-")</f>
        <v>-</v>
      </c>
      <c r="CA88" s="32" t="str">
        <f>IFERROR(IF(CA$6=EOMONTH('Rent Roll'!$M24,0),-'Rent Roll'!$W24*'Rent Roll'!$AB24,"-"),"-")</f>
        <v>-</v>
      </c>
      <c r="CB88" s="32" t="str">
        <f>IFERROR(IF(CB$6=EOMONTH('Rent Roll'!$M24,0),-'Rent Roll'!$W24*'Rent Roll'!$AB24,"-"),"-")</f>
        <v>-</v>
      </c>
      <c r="CC88" s="32" t="str">
        <f>IFERROR(IF(CC$6=EOMONTH('Rent Roll'!$M24,0),-'Rent Roll'!$W24*'Rent Roll'!$AB24,"-"),"-")</f>
        <v>-</v>
      </c>
      <c r="CD88" s="32" t="str">
        <f>IFERROR(IF(CD$6=EOMONTH('Rent Roll'!$M24,0),-'Rent Roll'!$W24*'Rent Roll'!$AB24,"-"),"-")</f>
        <v>-</v>
      </c>
      <c r="CE88" s="32" t="str">
        <f>IFERROR(IF(CE$6=EOMONTH('Rent Roll'!$M24,0),-'Rent Roll'!$W24*'Rent Roll'!$AB24,"-"),"-")</f>
        <v>-</v>
      </c>
      <c r="CF88" s="32" t="str">
        <f>IFERROR(IF(CF$6=EOMONTH('Rent Roll'!$M24,0),-'Rent Roll'!$W24*'Rent Roll'!$AB24,"-"),"-")</f>
        <v>-</v>
      </c>
      <c r="CG88" s="32" t="str">
        <f>IFERROR(IF(CG$6=EOMONTH('Rent Roll'!$M24,0),-'Rent Roll'!$W24*'Rent Roll'!$AB24,"-"),"-")</f>
        <v>-</v>
      </c>
      <c r="CH88" s="32" t="str">
        <f>IFERROR(IF(CH$6=EOMONTH('Rent Roll'!$M24,0),-'Rent Roll'!$W24*'Rent Roll'!$AB24,"-"),"-")</f>
        <v>-</v>
      </c>
      <c r="CI88" s="32" t="str">
        <f>IFERROR(IF(CI$6=EOMONTH('Rent Roll'!$M24,0),-'Rent Roll'!$W24*'Rent Roll'!$AB24,"-"),"-")</f>
        <v>-</v>
      </c>
      <c r="CJ88" s="32" t="str">
        <f>IFERROR(IF(CJ$6=EOMONTH('Rent Roll'!$M24,0),-'Rent Roll'!$W24*'Rent Roll'!$AB24,"-"),"-")</f>
        <v>-</v>
      </c>
      <c r="CK88" s="32" t="str">
        <f>IFERROR(IF(CK$6=EOMONTH('Rent Roll'!$M24,0),-'Rent Roll'!$W24*'Rent Roll'!$AB24,"-"),"-")</f>
        <v>-</v>
      </c>
      <c r="CL88" s="32" t="str">
        <f>IFERROR(IF(CL$6=EOMONTH('Rent Roll'!$M24,0),-'Rent Roll'!$W24*'Rent Roll'!$AB24,"-"),"-")</f>
        <v>-</v>
      </c>
      <c r="CM88" s="32" t="str">
        <f>IFERROR(IF(CM$6=EOMONTH('Rent Roll'!$M24,0),-'Rent Roll'!$W24*'Rent Roll'!$AB24,"-"),"-")</f>
        <v>-</v>
      </c>
      <c r="CN88" s="32" t="str">
        <f>IFERROR(IF(CN$6=EOMONTH('Rent Roll'!$M24,0),-'Rent Roll'!$W24*'Rent Roll'!$AB24,"-"),"-")</f>
        <v>-</v>
      </c>
      <c r="CO88" s="32" t="str">
        <f>IFERROR(IF(CO$6=EOMONTH('Rent Roll'!$M24,0),-'Rent Roll'!$W24*'Rent Roll'!$AB24,"-"),"-")</f>
        <v>-</v>
      </c>
      <c r="CP88" s="32" t="str">
        <f>IFERROR(IF(CP$6=EOMONTH('Rent Roll'!$M24,0),-'Rent Roll'!$W24*'Rent Roll'!$AB24,"-"),"-")</f>
        <v>-</v>
      </c>
      <c r="CQ88" s="32" t="str">
        <f>IFERROR(IF(CQ$6=EOMONTH('Rent Roll'!$M24,0),-'Rent Roll'!$W24*'Rent Roll'!$AB24,"-"),"-")</f>
        <v>-</v>
      </c>
      <c r="CR88" s="32" t="str">
        <f>IFERROR(IF(CR$6=EOMONTH('Rent Roll'!$M24,0),-'Rent Roll'!$W24*'Rent Roll'!$AB24,"-"),"-")</f>
        <v>-</v>
      </c>
      <c r="CS88" s="32" t="str">
        <f>IFERROR(IF(CS$6=EOMONTH('Rent Roll'!$M24,0),-'Rent Roll'!$W24*'Rent Roll'!$AB24,"-"),"-")</f>
        <v>-</v>
      </c>
      <c r="CT88" s="32" t="str">
        <f>IFERROR(IF(CT$6=EOMONTH('Rent Roll'!$M24,0),-'Rent Roll'!$W24*'Rent Roll'!$AB24,"-"),"-")</f>
        <v>-</v>
      </c>
      <c r="CU88" s="32" t="str">
        <f>IFERROR(IF(CU$6=EOMONTH('Rent Roll'!$M24,0),-'Rent Roll'!$W24*'Rent Roll'!$AB24,"-"),"-")</f>
        <v>-</v>
      </c>
      <c r="CV88" s="32" t="str">
        <f>IFERROR(IF(CV$6=EOMONTH('Rent Roll'!$M24,0),-'Rent Roll'!$W24*'Rent Roll'!$AB24,"-"),"-")</f>
        <v>-</v>
      </c>
      <c r="CW88" s="32" t="str">
        <f>IFERROR(IF(CW$6=EOMONTH('Rent Roll'!$M24,0),-'Rent Roll'!$W24*'Rent Roll'!$AB24,"-"),"-")</f>
        <v>-</v>
      </c>
      <c r="CX88" s="32" t="str">
        <f>IFERROR(IF(CX$6=EOMONTH('Rent Roll'!$M24,0),-'Rent Roll'!$W24*'Rent Roll'!$AB24,"-"),"-")</f>
        <v>-</v>
      </c>
      <c r="CY88" s="32" t="str">
        <f>IFERROR(IF(CY$6=EOMONTH('Rent Roll'!$M24,0),-'Rent Roll'!$W24*'Rent Roll'!$AB24,"-"),"-")</f>
        <v>-</v>
      </c>
      <c r="CZ88" s="32" t="str">
        <f>IFERROR(IF(CZ$6=EOMONTH('Rent Roll'!$M24,0),-'Rent Roll'!$W24*'Rent Roll'!$AB24,"-"),"-")</f>
        <v>-</v>
      </c>
      <c r="DA88" s="32" t="str">
        <f>IFERROR(IF(DA$6=EOMONTH('Rent Roll'!$M24,0),-'Rent Roll'!$W24*'Rent Roll'!$AB24,"-"),"-")</f>
        <v>-</v>
      </c>
      <c r="DB88" s="32" t="str">
        <f>IFERROR(IF(DB$6=EOMONTH('Rent Roll'!$M24,0),-'Rent Roll'!$W24*'Rent Roll'!$AB24,"-"),"-")</f>
        <v>-</v>
      </c>
      <c r="DC88" s="32" t="str">
        <f>IFERROR(IF(DC$6=EOMONTH('Rent Roll'!$M24,0),-'Rent Roll'!$W24*'Rent Roll'!$AB24,"-"),"-")</f>
        <v>-</v>
      </c>
      <c r="DD88" s="32" t="str">
        <f>IFERROR(IF(DD$6=EOMONTH('Rent Roll'!$M24,0),-'Rent Roll'!$W24*'Rent Roll'!$AB24,"-"),"-")</f>
        <v>-</v>
      </c>
      <c r="DE88" s="32" t="str">
        <f>IFERROR(IF(DE$6=EOMONTH('Rent Roll'!$M24,0),-'Rent Roll'!$W24*'Rent Roll'!$AB24,"-"),"-")</f>
        <v>-</v>
      </c>
      <c r="DF88" s="32" t="str">
        <f>IFERROR(IF(DF$6=EOMONTH('Rent Roll'!$M24,0),-'Rent Roll'!$W24*'Rent Roll'!$AB24,"-"),"-")</f>
        <v>-</v>
      </c>
      <c r="DG88" s="32" t="str">
        <f>IFERROR(IF(DG$6=EOMONTH('Rent Roll'!$M24,0),-'Rent Roll'!$W24*'Rent Roll'!$AB24,"-"),"-")</f>
        <v>-</v>
      </c>
      <c r="DH88" s="32" t="str">
        <f>IFERROR(IF(DH$6=EOMONTH('Rent Roll'!$M24,0),-'Rent Roll'!$W24*'Rent Roll'!$AB24,"-"),"-")</f>
        <v>-</v>
      </c>
      <c r="DI88" s="32" t="str">
        <f>IFERROR(IF(DI$6=EOMONTH('Rent Roll'!$M24,0),-'Rent Roll'!$W24*'Rent Roll'!$AB24,"-"),"-")</f>
        <v>-</v>
      </c>
      <c r="DJ88" s="32" t="str">
        <f>IFERROR(IF(DJ$6=EOMONTH('Rent Roll'!$M24,0),-'Rent Roll'!$W24*'Rent Roll'!$AB24,"-"),"-")</f>
        <v>-</v>
      </c>
      <c r="DK88" s="32" t="str">
        <f>IFERROR(IF(DK$6=EOMONTH('Rent Roll'!$M24,0),-'Rent Roll'!$W24*'Rent Roll'!$AB24,"-"),"-")</f>
        <v>-</v>
      </c>
      <c r="DL88" s="32" t="str">
        <f>IFERROR(IF(DL$6=EOMONTH('Rent Roll'!$M24,0),-'Rent Roll'!$W24*'Rent Roll'!$AB24,"-"),"-")</f>
        <v>-</v>
      </c>
      <c r="DM88" s="32" t="str">
        <f>IFERROR(IF(DM$6=EOMONTH('Rent Roll'!$M24,0),-'Rent Roll'!$W24*'Rent Roll'!$AB24,"-"),"-")</f>
        <v>-</v>
      </c>
      <c r="DN88" s="32" t="str">
        <f>IFERROR(IF(DN$6=EOMONTH('Rent Roll'!$M24,0),-'Rent Roll'!$W24*'Rent Roll'!$AB24,"-"),"-")</f>
        <v>-</v>
      </c>
      <c r="DO88" s="32" t="str">
        <f>IFERROR(IF(DO$6=EOMONTH('Rent Roll'!$M24,0),-'Rent Roll'!$W24*'Rent Roll'!$AB24,"-"),"-")</f>
        <v>-</v>
      </c>
      <c r="DP88" s="32" t="str">
        <f>IFERROR(IF(DP$6=EOMONTH('Rent Roll'!$M24,0),-'Rent Roll'!$W24*'Rent Roll'!$AB24,"-"),"-")</f>
        <v>-</v>
      </c>
      <c r="DQ88" s="32" t="str">
        <f>IFERROR(IF(DQ$6=EOMONTH('Rent Roll'!$M24,0),-'Rent Roll'!$W24*'Rent Roll'!$AB24,"-"),"-")</f>
        <v>-</v>
      </c>
      <c r="DR88" s="32" t="str">
        <f>IFERROR(IF(DR$6=EOMONTH('Rent Roll'!$M24,0),-'Rent Roll'!$W24*'Rent Roll'!$AB24,"-"),"-")</f>
        <v>-</v>
      </c>
      <c r="DS88" s="32" t="str">
        <f>IFERROR(IF(DS$6=EOMONTH('Rent Roll'!$M24,0),-'Rent Roll'!$W24*'Rent Roll'!$AB24,"-"),"-")</f>
        <v>-</v>
      </c>
      <c r="DT88" s="32" t="str">
        <f>IFERROR(IF(DT$6=EOMONTH('Rent Roll'!$M24,0),-'Rent Roll'!$W24*'Rent Roll'!$AB24,"-"),"-")</f>
        <v>-</v>
      </c>
      <c r="DU88" s="32" t="str">
        <f>IFERROR(IF(DU$6=EOMONTH('Rent Roll'!$M24,0),-'Rent Roll'!$W24*'Rent Roll'!$AB24,"-"),"-")</f>
        <v>-</v>
      </c>
      <c r="DV88" s="32" t="str">
        <f>IFERROR(IF(DV$6=EOMONTH('Rent Roll'!$M24,0),-'Rent Roll'!$W24*'Rent Roll'!$AB24,"-"),"-")</f>
        <v>-</v>
      </c>
      <c r="DW88" s="32" t="str">
        <f>IFERROR(IF(DW$6=EOMONTH('Rent Roll'!$M24,0),-'Rent Roll'!$W24*'Rent Roll'!$AB24,"-"),"-")</f>
        <v>-</v>
      </c>
      <c r="DX88" s="32" t="str">
        <f>IFERROR(IF(DX$6=EOMONTH('Rent Roll'!$M24,0),-'Rent Roll'!$W24*'Rent Roll'!$AB24,"-"),"-")</f>
        <v>-</v>
      </c>
      <c r="DY88" s="32" t="str">
        <f>IFERROR(IF(DY$6=EOMONTH('Rent Roll'!$M24,0),-'Rent Roll'!$W24*'Rent Roll'!$AB24,"-"),"-")</f>
        <v>-</v>
      </c>
      <c r="DZ88" s="32" t="str">
        <f>IFERROR(IF(DZ$6=EOMONTH('Rent Roll'!$M24,0),-'Rent Roll'!$W24*'Rent Roll'!$AB24,"-"),"-")</f>
        <v>-</v>
      </c>
      <c r="EA88" s="32" t="str">
        <f>IFERROR(IF(EA$6=EOMONTH('Rent Roll'!$M24,0),-'Rent Roll'!$W24*'Rent Roll'!$AB24,"-"),"-")</f>
        <v>-</v>
      </c>
      <c r="EB88" s="32" t="str">
        <f>IFERROR(IF(EB$6=EOMONTH('Rent Roll'!$M24,0),-'Rent Roll'!$W24*'Rent Roll'!$AB24,"-"),"-")</f>
        <v>-</v>
      </c>
      <c r="EC88" s="32" t="str">
        <f>IFERROR(IF(EC$6=EOMONTH('Rent Roll'!$M24,0),-'Rent Roll'!$W24*'Rent Roll'!$AB24,"-"),"-")</f>
        <v>-</v>
      </c>
      <c r="ED88" s="32" t="str">
        <f>IFERROR(IF(ED$6=EOMONTH('Rent Roll'!$M24,0),-'Rent Roll'!$W24*'Rent Roll'!$AB24,"-"),"-")</f>
        <v>-</v>
      </c>
      <c r="EE88" s="32" t="str">
        <f>IFERROR(IF(EE$6=EOMONTH('Rent Roll'!$M24,0),-'Rent Roll'!$W24*'Rent Roll'!$AB24,"-"),"-")</f>
        <v>-</v>
      </c>
      <c r="EF88" s="32" t="str">
        <f>IFERROR(IF(EF$6=EOMONTH('Rent Roll'!$M24,0),-'Rent Roll'!$W24*'Rent Roll'!$AB24,"-"),"-")</f>
        <v>-</v>
      </c>
      <c r="EG88" s="21" t="str">
        <f>IFERROR(IF(EG$6=EOMONTH('Rent Roll'!$M24,0),-'Rent Roll'!$W24*'Rent Roll'!$AB24,"-"),"-")</f>
        <v>-</v>
      </c>
      <c r="EH88" s="277" t="s">
        <v>106</v>
      </c>
    </row>
    <row r="89" spans="2:138" ht="15" x14ac:dyDescent="0.25">
      <c r="B89" s="735"/>
      <c r="C89" s="736"/>
      <c r="D89" s="713" t="str">
        <f>CONCATENATE('Rent Roll'!B11&amp;" - "&amp;'Rent Roll'!C11)</f>
        <v xml:space="preserve"> - </v>
      </c>
      <c r="E89" s="21">
        <f t="shared" si="56"/>
        <v>0</v>
      </c>
      <c r="F89" s="32" t="str">
        <f>IFERROR(IF(F$6=EOMONTH('Rent Roll'!$M25,0),-'Rent Roll'!$W25*'Rent Roll'!$AB25,"-"),"-")</f>
        <v>-</v>
      </c>
      <c r="G89" s="32" t="str">
        <f>IFERROR(IF(G$6=EOMONTH('Rent Roll'!$M25,0),-'Rent Roll'!$W25*'Rent Roll'!$AB25,"-"),"-")</f>
        <v>-</v>
      </c>
      <c r="H89" s="32" t="str">
        <f>IFERROR(IF(H$6=EOMONTH('Rent Roll'!$M25,0),-'Rent Roll'!$W25*'Rent Roll'!$AB25,"-"),"-")</f>
        <v>-</v>
      </c>
      <c r="I89" s="32" t="str">
        <f>IFERROR(IF(I$6=EOMONTH('Rent Roll'!$M25,0),-'Rent Roll'!$W25*'Rent Roll'!$AB25,"-"),"-")</f>
        <v>-</v>
      </c>
      <c r="J89" s="32" t="str">
        <f>IFERROR(IF(J$6=EOMONTH('Rent Roll'!$M25,0),-'Rent Roll'!$W25*'Rent Roll'!$AB25,"-"),"-")</f>
        <v>-</v>
      </c>
      <c r="K89" s="32" t="str">
        <f>IFERROR(IF(K$6=EOMONTH('Rent Roll'!$M25,0),-'Rent Roll'!$W25*'Rent Roll'!$AB25,"-"),"-")</f>
        <v>-</v>
      </c>
      <c r="L89" s="32" t="str">
        <f>IFERROR(IF(L$6=EOMONTH('Rent Roll'!$M25,0),-'Rent Roll'!$W25*'Rent Roll'!$AB25,"-"),"-")</f>
        <v>-</v>
      </c>
      <c r="M89" s="32" t="str">
        <f>IFERROR(IF(M$6=EOMONTH('Rent Roll'!$M25,0),-'Rent Roll'!$W25*'Rent Roll'!$AB25,"-"),"-")</f>
        <v>-</v>
      </c>
      <c r="N89" s="32" t="str">
        <f>IFERROR(IF(N$6=EOMONTH('Rent Roll'!$M25,0),-'Rent Roll'!$W25*'Rent Roll'!$AB25,"-"),"-")</f>
        <v>-</v>
      </c>
      <c r="O89" s="32" t="str">
        <f>IFERROR(IF(O$6=EOMONTH('Rent Roll'!$M25,0),-'Rent Roll'!$W25*'Rent Roll'!$AB25,"-"),"-")</f>
        <v>-</v>
      </c>
      <c r="P89" s="32" t="str">
        <f>IFERROR(IF(P$6=EOMONTH('Rent Roll'!$M25,0),-'Rent Roll'!$W25*'Rent Roll'!$AB25,"-"),"-")</f>
        <v>-</v>
      </c>
      <c r="Q89" s="32" t="str">
        <f>IFERROR(IF(Q$6=EOMONTH('Rent Roll'!$M25,0),-'Rent Roll'!$W25*'Rent Roll'!$AB25,"-"),"-")</f>
        <v>-</v>
      </c>
      <c r="R89" s="32" t="str">
        <f>IFERROR(IF(R$6=EOMONTH('Rent Roll'!$M25,0),-'Rent Roll'!$W25*'Rent Roll'!$AB25,"-"),"-")</f>
        <v>-</v>
      </c>
      <c r="S89" s="32" t="str">
        <f>IFERROR(IF(S$6=EOMONTH('Rent Roll'!$M25,0),-'Rent Roll'!$W25*'Rent Roll'!$AB25,"-"),"-")</f>
        <v>-</v>
      </c>
      <c r="T89" s="32" t="str">
        <f>IFERROR(IF(T$6=EOMONTH('Rent Roll'!$M25,0),-'Rent Roll'!$W25*'Rent Roll'!$AB25,"-"),"-")</f>
        <v>-</v>
      </c>
      <c r="U89" s="32" t="str">
        <f>IFERROR(IF(U$6=EOMONTH('Rent Roll'!$M25,0),-'Rent Roll'!$W25*'Rent Roll'!$AB25,"-"),"-")</f>
        <v>-</v>
      </c>
      <c r="V89" s="32" t="str">
        <f>IFERROR(IF(V$6=EOMONTH('Rent Roll'!$M25,0),-'Rent Roll'!$W25*'Rent Roll'!$AB25,"-"),"-")</f>
        <v>-</v>
      </c>
      <c r="W89" s="32" t="str">
        <f>IFERROR(IF(W$6=EOMONTH('Rent Roll'!$M25,0),-'Rent Roll'!$W25*'Rent Roll'!$AB25,"-"),"-")</f>
        <v>-</v>
      </c>
      <c r="X89" s="32" t="str">
        <f>IFERROR(IF(X$6=EOMONTH('Rent Roll'!$M25,0),-'Rent Roll'!$W25*'Rent Roll'!$AB25,"-"),"-")</f>
        <v>-</v>
      </c>
      <c r="Y89" s="32" t="str">
        <f>IFERROR(IF(Y$6=EOMONTH('Rent Roll'!$M25,0),-'Rent Roll'!$W25*'Rent Roll'!$AB25,"-"),"-")</f>
        <v>-</v>
      </c>
      <c r="Z89" s="32" t="str">
        <f>IFERROR(IF(Z$6=EOMONTH('Rent Roll'!$M25,0),-'Rent Roll'!$W25*'Rent Roll'!$AB25,"-"),"-")</f>
        <v>-</v>
      </c>
      <c r="AA89" s="32" t="str">
        <f>IFERROR(IF(AA$6=EOMONTH('Rent Roll'!$M25,0),-'Rent Roll'!$W25*'Rent Roll'!$AB25,"-"),"-")</f>
        <v>-</v>
      </c>
      <c r="AB89" s="32" t="str">
        <f>IFERROR(IF(AB$6=EOMONTH('Rent Roll'!$M25,0),-'Rent Roll'!$W25*'Rent Roll'!$AB25,"-"),"-")</f>
        <v>-</v>
      </c>
      <c r="AC89" s="32" t="str">
        <f>IFERROR(IF(AC$6=EOMONTH('Rent Roll'!$M25,0),-'Rent Roll'!$W25*'Rent Roll'!$AB25,"-"),"-")</f>
        <v>-</v>
      </c>
      <c r="AD89" s="32" t="str">
        <f>IFERROR(IF(AD$6=EOMONTH('Rent Roll'!$M25,0),-'Rent Roll'!$W25*'Rent Roll'!$AB25,"-"),"-")</f>
        <v>-</v>
      </c>
      <c r="AE89" s="32" t="str">
        <f>IFERROR(IF(AE$6=EOMONTH('Rent Roll'!$M25,0),-'Rent Roll'!$W25*'Rent Roll'!$AB25,"-"),"-")</f>
        <v>-</v>
      </c>
      <c r="AF89" s="32" t="str">
        <f>IFERROR(IF(AF$6=EOMONTH('Rent Roll'!$M25,0),-'Rent Roll'!$W25*'Rent Roll'!$AB25,"-"),"-")</f>
        <v>-</v>
      </c>
      <c r="AG89" s="32" t="str">
        <f>IFERROR(IF(AG$6=EOMONTH('Rent Roll'!$M25,0),-'Rent Roll'!$W25*'Rent Roll'!$AB25,"-"),"-")</f>
        <v>-</v>
      </c>
      <c r="AH89" s="32" t="str">
        <f>IFERROR(IF(AH$6=EOMONTH('Rent Roll'!$M25,0),-'Rent Roll'!$W25*'Rent Roll'!$AB25,"-"),"-")</f>
        <v>-</v>
      </c>
      <c r="AI89" s="32" t="str">
        <f>IFERROR(IF(AI$6=EOMONTH('Rent Roll'!$M25,0),-'Rent Roll'!$W25*'Rent Roll'!$AB25,"-"),"-")</f>
        <v>-</v>
      </c>
      <c r="AJ89" s="32" t="str">
        <f>IFERROR(IF(AJ$6=EOMONTH('Rent Roll'!$M25,0),-'Rent Roll'!$W25*'Rent Roll'!$AB25,"-"),"-")</f>
        <v>-</v>
      </c>
      <c r="AK89" s="32" t="str">
        <f>IFERROR(IF(AK$6=EOMONTH('Rent Roll'!$M25,0),-'Rent Roll'!$W25*'Rent Roll'!$AB25,"-"),"-")</f>
        <v>-</v>
      </c>
      <c r="AL89" s="32" t="str">
        <f>IFERROR(IF(AL$6=EOMONTH('Rent Roll'!$M25,0),-'Rent Roll'!$W25*'Rent Roll'!$AB25,"-"),"-")</f>
        <v>-</v>
      </c>
      <c r="AM89" s="32" t="str">
        <f>IFERROR(IF(AM$6=EOMONTH('Rent Roll'!$M25,0),-'Rent Roll'!$W25*'Rent Roll'!$AB25,"-"),"-")</f>
        <v>-</v>
      </c>
      <c r="AN89" s="32" t="str">
        <f>IFERROR(IF(AN$6=EOMONTH('Rent Roll'!$M25,0),-'Rent Roll'!$W25*'Rent Roll'!$AB25,"-"),"-")</f>
        <v>-</v>
      </c>
      <c r="AO89" s="32" t="str">
        <f>IFERROR(IF(AO$6=EOMONTH('Rent Roll'!$M25,0),-'Rent Roll'!$W25*'Rent Roll'!$AB25,"-"),"-")</f>
        <v>-</v>
      </c>
      <c r="AP89" s="32" t="str">
        <f>IFERROR(IF(AP$6=EOMONTH('Rent Roll'!$M25,0),-'Rent Roll'!$W25*'Rent Roll'!$AB25,"-"),"-")</f>
        <v>-</v>
      </c>
      <c r="AQ89" s="32" t="str">
        <f>IFERROR(IF(AQ$6=EOMONTH('Rent Roll'!$M25,0),-'Rent Roll'!$W25*'Rent Roll'!$AB25,"-"),"-")</f>
        <v>-</v>
      </c>
      <c r="AR89" s="32" t="str">
        <f>IFERROR(IF(AR$6=EOMONTH('Rent Roll'!$M25,0),-'Rent Roll'!$W25*'Rent Roll'!$AB25,"-"),"-")</f>
        <v>-</v>
      </c>
      <c r="AS89" s="32" t="str">
        <f>IFERROR(IF(AS$6=EOMONTH('Rent Roll'!$M25,0),-'Rent Roll'!$W25*'Rent Roll'!$AB25,"-"),"-")</f>
        <v>-</v>
      </c>
      <c r="AT89" s="32" t="str">
        <f>IFERROR(IF(AT$6=EOMONTH('Rent Roll'!$M25,0),-'Rent Roll'!$W25*'Rent Roll'!$AB25,"-"),"-")</f>
        <v>-</v>
      </c>
      <c r="AU89" s="32" t="str">
        <f>IFERROR(IF(AU$6=EOMONTH('Rent Roll'!$M25,0),-'Rent Roll'!$W25*'Rent Roll'!$AB25,"-"),"-")</f>
        <v>-</v>
      </c>
      <c r="AV89" s="32" t="str">
        <f>IFERROR(IF(AV$6=EOMONTH('Rent Roll'!$M25,0),-'Rent Roll'!$W25*'Rent Roll'!$AB25,"-"),"-")</f>
        <v>-</v>
      </c>
      <c r="AW89" s="32" t="str">
        <f>IFERROR(IF(AW$6=EOMONTH('Rent Roll'!$M25,0),-'Rent Roll'!$W25*'Rent Roll'!$AB25,"-"),"-")</f>
        <v>-</v>
      </c>
      <c r="AX89" s="32" t="str">
        <f>IFERROR(IF(AX$6=EOMONTH('Rent Roll'!$M25,0),-'Rent Roll'!$W25*'Rent Roll'!$AB25,"-"),"-")</f>
        <v>-</v>
      </c>
      <c r="AY89" s="32" t="str">
        <f>IFERROR(IF(AY$6=EOMONTH('Rent Roll'!$M25,0),-'Rent Roll'!$W25*'Rent Roll'!$AB25,"-"),"-")</f>
        <v>-</v>
      </c>
      <c r="AZ89" s="32" t="str">
        <f>IFERROR(IF(AZ$6=EOMONTH('Rent Roll'!$M25,0),-'Rent Roll'!$W25*'Rent Roll'!$AB25,"-"),"-")</f>
        <v>-</v>
      </c>
      <c r="BA89" s="32" t="str">
        <f>IFERROR(IF(BA$6=EOMONTH('Rent Roll'!$M25,0),-'Rent Roll'!$W25*'Rent Roll'!$AB25,"-"),"-")</f>
        <v>-</v>
      </c>
      <c r="BB89" s="32" t="str">
        <f>IFERROR(IF(BB$6=EOMONTH('Rent Roll'!$M25,0),-'Rent Roll'!$W25*'Rent Roll'!$AB25,"-"),"-")</f>
        <v>-</v>
      </c>
      <c r="BC89" s="32" t="str">
        <f>IFERROR(IF(BC$6=EOMONTH('Rent Roll'!$M25,0),-'Rent Roll'!$W25*'Rent Roll'!$AB25,"-"),"-")</f>
        <v>-</v>
      </c>
      <c r="BD89" s="32" t="str">
        <f>IFERROR(IF(BD$6=EOMONTH('Rent Roll'!$M25,0),-'Rent Roll'!$W25*'Rent Roll'!$AB25,"-"),"-")</f>
        <v>-</v>
      </c>
      <c r="BE89" s="32" t="str">
        <f>IFERROR(IF(BE$6=EOMONTH('Rent Roll'!$M25,0),-'Rent Roll'!$W25*'Rent Roll'!$AB25,"-"),"-")</f>
        <v>-</v>
      </c>
      <c r="BF89" s="32" t="str">
        <f>IFERROR(IF(BF$6=EOMONTH('Rent Roll'!$M25,0),-'Rent Roll'!$W25*'Rent Roll'!$AB25,"-"),"-")</f>
        <v>-</v>
      </c>
      <c r="BG89" s="32" t="str">
        <f>IFERROR(IF(BG$6=EOMONTH('Rent Roll'!$M25,0),-'Rent Roll'!$W25*'Rent Roll'!$AB25,"-"),"-")</f>
        <v>-</v>
      </c>
      <c r="BH89" s="32" t="str">
        <f>IFERROR(IF(BH$6=EOMONTH('Rent Roll'!$M25,0),-'Rent Roll'!$W25*'Rent Roll'!$AB25,"-"),"-")</f>
        <v>-</v>
      </c>
      <c r="BI89" s="32" t="str">
        <f>IFERROR(IF(BI$6=EOMONTH('Rent Roll'!$M25,0),-'Rent Roll'!$W25*'Rent Roll'!$AB25,"-"),"-")</f>
        <v>-</v>
      </c>
      <c r="BJ89" s="32" t="str">
        <f>IFERROR(IF(BJ$6=EOMONTH('Rent Roll'!$M25,0),-'Rent Roll'!$W25*'Rent Roll'!$AB25,"-"),"-")</f>
        <v>-</v>
      </c>
      <c r="BK89" s="32" t="str">
        <f>IFERROR(IF(BK$6=EOMONTH('Rent Roll'!$M25,0),-'Rent Roll'!$W25*'Rent Roll'!$AB25,"-"),"-")</f>
        <v>-</v>
      </c>
      <c r="BL89" s="32" t="str">
        <f>IFERROR(IF(BL$6=EOMONTH('Rent Roll'!$M25,0),-'Rent Roll'!$W25*'Rent Roll'!$AB25,"-"),"-")</f>
        <v>-</v>
      </c>
      <c r="BM89" s="32" t="str">
        <f>IFERROR(IF(BM$6=EOMONTH('Rent Roll'!$M25,0),-'Rent Roll'!$W25*'Rent Roll'!$AB25,"-"),"-")</f>
        <v>-</v>
      </c>
      <c r="BN89" s="32" t="str">
        <f>IFERROR(IF(BN$6=EOMONTH('Rent Roll'!$M25,0),-'Rent Roll'!$W25*'Rent Roll'!$AB25,"-"),"-")</f>
        <v>-</v>
      </c>
      <c r="BO89" s="32" t="str">
        <f>IFERROR(IF(BO$6=EOMONTH('Rent Roll'!$M25,0),-'Rent Roll'!$W25*'Rent Roll'!$AB25,"-"),"-")</f>
        <v>-</v>
      </c>
      <c r="BP89" s="32" t="str">
        <f>IFERROR(IF(BP$6=EOMONTH('Rent Roll'!$M25,0),-'Rent Roll'!$W25*'Rent Roll'!$AB25,"-"),"-")</f>
        <v>-</v>
      </c>
      <c r="BQ89" s="32" t="str">
        <f>IFERROR(IF(BQ$6=EOMONTH('Rent Roll'!$M25,0),-'Rent Roll'!$W25*'Rent Roll'!$AB25,"-"),"-")</f>
        <v>-</v>
      </c>
      <c r="BR89" s="32" t="str">
        <f>IFERROR(IF(BR$6=EOMONTH('Rent Roll'!$M25,0),-'Rent Roll'!$W25*'Rent Roll'!$AB25,"-"),"-")</f>
        <v>-</v>
      </c>
      <c r="BS89" s="32" t="str">
        <f>IFERROR(IF(BS$6=EOMONTH('Rent Roll'!$M25,0),-'Rent Roll'!$W25*'Rent Roll'!$AB25,"-"),"-")</f>
        <v>-</v>
      </c>
      <c r="BT89" s="32" t="str">
        <f>IFERROR(IF(BT$6=EOMONTH('Rent Roll'!$M25,0),-'Rent Roll'!$W25*'Rent Roll'!$AB25,"-"),"-")</f>
        <v>-</v>
      </c>
      <c r="BU89" s="32" t="str">
        <f>IFERROR(IF(BU$6=EOMONTH('Rent Roll'!$M25,0),-'Rent Roll'!$W25*'Rent Roll'!$AB25,"-"),"-")</f>
        <v>-</v>
      </c>
      <c r="BV89" s="32" t="str">
        <f>IFERROR(IF(BV$6=EOMONTH('Rent Roll'!$M25,0),-'Rent Roll'!$W25*'Rent Roll'!$AB25,"-"),"-")</f>
        <v>-</v>
      </c>
      <c r="BW89" s="32" t="str">
        <f>IFERROR(IF(BW$6=EOMONTH('Rent Roll'!$M25,0),-'Rent Roll'!$W25*'Rent Roll'!$AB25,"-"),"-")</f>
        <v>-</v>
      </c>
      <c r="BX89" s="32" t="str">
        <f>IFERROR(IF(BX$6=EOMONTH('Rent Roll'!$M25,0),-'Rent Roll'!$W25*'Rent Roll'!$AB25,"-"),"-")</f>
        <v>-</v>
      </c>
      <c r="BY89" s="32" t="str">
        <f>IFERROR(IF(BY$6=EOMONTH('Rent Roll'!$M25,0),-'Rent Roll'!$W25*'Rent Roll'!$AB25,"-"),"-")</f>
        <v>-</v>
      </c>
      <c r="BZ89" s="32" t="str">
        <f>IFERROR(IF(BZ$6=EOMONTH('Rent Roll'!$M25,0),-'Rent Roll'!$W25*'Rent Roll'!$AB25,"-"),"-")</f>
        <v>-</v>
      </c>
      <c r="CA89" s="32" t="str">
        <f>IFERROR(IF(CA$6=EOMONTH('Rent Roll'!$M25,0),-'Rent Roll'!$W25*'Rent Roll'!$AB25,"-"),"-")</f>
        <v>-</v>
      </c>
      <c r="CB89" s="32" t="str">
        <f>IFERROR(IF(CB$6=EOMONTH('Rent Roll'!$M25,0),-'Rent Roll'!$W25*'Rent Roll'!$AB25,"-"),"-")</f>
        <v>-</v>
      </c>
      <c r="CC89" s="32" t="str">
        <f>IFERROR(IF(CC$6=EOMONTH('Rent Roll'!$M25,0),-'Rent Roll'!$W25*'Rent Roll'!$AB25,"-"),"-")</f>
        <v>-</v>
      </c>
      <c r="CD89" s="32" t="str">
        <f>IFERROR(IF(CD$6=EOMONTH('Rent Roll'!$M25,0),-'Rent Roll'!$W25*'Rent Roll'!$AB25,"-"),"-")</f>
        <v>-</v>
      </c>
      <c r="CE89" s="32" t="str">
        <f>IFERROR(IF(CE$6=EOMONTH('Rent Roll'!$M25,0),-'Rent Roll'!$W25*'Rent Roll'!$AB25,"-"),"-")</f>
        <v>-</v>
      </c>
      <c r="CF89" s="32" t="str">
        <f>IFERROR(IF(CF$6=EOMONTH('Rent Roll'!$M25,0),-'Rent Roll'!$W25*'Rent Roll'!$AB25,"-"),"-")</f>
        <v>-</v>
      </c>
      <c r="CG89" s="32" t="str">
        <f>IFERROR(IF(CG$6=EOMONTH('Rent Roll'!$M25,0),-'Rent Roll'!$W25*'Rent Roll'!$AB25,"-"),"-")</f>
        <v>-</v>
      </c>
      <c r="CH89" s="32" t="str">
        <f>IFERROR(IF(CH$6=EOMONTH('Rent Roll'!$M25,0),-'Rent Roll'!$W25*'Rent Roll'!$AB25,"-"),"-")</f>
        <v>-</v>
      </c>
      <c r="CI89" s="32" t="str">
        <f>IFERROR(IF(CI$6=EOMONTH('Rent Roll'!$M25,0),-'Rent Roll'!$W25*'Rent Roll'!$AB25,"-"),"-")</f>
        <v>-</v>
      </c>
      <c r="CJ89" s="32" t="str">
        <f>IFERROR(IF(CJ$6=EOMONTH('Rent Roll'!$M25,0),-'Rent Roll'!$W25*'Rent Roll'!$AB25,"-"),"-")</f>
        <v>-</v>
      </c>
      <c r="CK89" s="32" t="str">
        <f>IFERROR(IF(CK$6=EOMONTH('Rent Roll'!$M25,0),-'Rent Roll'!$W25*'Rent Roll'!$AB25,"-"),"-")</f>
        <v>-</v>
      </c>
      <c r="CL89" s="32" t="str">
        <f>IFERROR(IF(CL$6=EOMONTH('Rent Roll'!$M25,0),-'Rent Roll'!$W25*'Rent Roll'!$AB25,"-"),"-")</f>
        <v>-</v>
      </c>
      <c r="CM89" s="32" t="str">
        <f>IFERROR(IF(CM$6=EOMONTH('Rent Roll'!$M25,0),-'Rent Roll'!$W25*'Rent Roll'!$AB25,"-"),"-")</f>
        <v>-</v>
      </c>
      <c r="CN89" s="32" t="str">
        <f>IFERROR(IF(CN$6=EOMONTH('Rent Roll'!$M25,0),-'Rent Roll'!$W25*'Rent Roll'!$AB25,"-"),"-")</f>
        <v>-</v>
      </c>
      <c r="CO89" s="32" t="str">
        <f>IFERROR(IF(CO$6=EOMONTH('Rent Roll'!$M25,0),-'Rent Roll'!$W25*'Rent Roll'!$AB25,"-"),"-")</f>
        <v>-</v>
      </c>
      <c r="CP89" s="32" t="str">
        <f>IFERROR(IF(CP$6=EOMONTH('Rent Roll'!$M25,0),-'Rent Roll'!$W25*'Rent Roll'!$AB25,"-"),"-")</f>
        <v>-</v>
      </c>
      <c r="CQ89" s="32" t="str">
        <f>IFERROR(IF(CQ$6=EOMONTH('Rent Roll'!$M25,0),-'Rent Roll'!$W25*'Rent Roll'!$AB25,"-"),"-")</f>
        <v>-</v>
      </c>
      <c r="CR89" s="32" t="str">
        <f>IFERROR(IF(CR$6=EOMONTH('Rent Roll'!$M25,0),-'Rent Roll'!$W25*'Rent Roll'!$AB25,"-"),"-")</f>
        <v>-</v>
      </c>
      <c r="CS89" s="32" t="str">
        <f>IFERROR(IF(CS$6=EOMONTH('Rent Roll'!$M25,0),-'Rent Roll'!$W25*'Rent Roll'!$AB25,"-"),"-")</f>
        <v>-</v>
      </c>
      <c r="CT89" s="32" t="str">
        <f>IFERROR(IF(CT$6=EOMONTH('Rent Roll'!$M25,0),-'Rent Roll'!$W25*'Rent Roll'!$AB25,"-"),"-")</f>
        <v>-</v>
      </c>
      <c r="CU89" s="32" t="str">
        <f>IFERROR(IF(CU$6=EOMONTH('Rent Roll'!$M25,0),-'Rent Roll'!$W25*'Rent Roll'!$AB25,"-"),"-")</f>
        <v>-</v>
      </c>
      <c r="CV89" s="32" t="str">
        <f>IFERROR(IF(CV$6=EOMONTH('Rent Roll'!$M25,0),-'Rent Roll'!$W25*'Rent Roll'!$AB25,"-"),"-")</f>
        <v>-</v>
      </c>
      <c r="CW89" s="32" t="str">
        <f>IFERROR(IF(CW$6=EOMONTH('Rent Roll'!$M25,0),-'Rent Roll'!$W25*'Rent Roll'!$AB25,"-"),"-")</f>
        <v>-</v>
      </c>
      <c r="CX89" s="32" t="str">
        <f>IFERROR(IF(CX$6=EOMONTH('Rent Roll'!$M25,0),-'Rent Roll'!$W25*'Rent Roll'!$AB25,"-"),"-")</f>
        <v>-</v>
      </c>
      <c r="CY89" s="32" t="str">
        <f>IFERROR(IF(CY$6=EOMONTH('Rent Roll'!$M25,0),-'Rent Roll'!$W25*'Rent Roll'!$AB25,"-"),"-")</f>
        <v>-</v>
      </c>
      <c r="CZ89" s="32" t="str">
        <f>IFERROR(IF(CZ$6=EOMONTH('Rent Roll'!$M25,0),-'Rent Roll'!$W25*'Rent Roll'!$AB25,"-"),"-")</f>
        <v>-</v>
      </c>
      <c r="DA89" s="32" t="str">
        <f>IFERROR(IF(DA$6=EOMONTH('Rent Roll'!$M25,0),-'Rent Roll'!$W25*'Rent Roll'!$AB25,"-"),"-")</f>
        <v>-</v>
      </c>
      <c r="DB89" s="32" t="str">
        <f>IFERROR(IF(DB$6=EOMONTH('Rent Roll'!$M25,0),-'Rent Roll'!$W25*'Rent Roll'!$AB25,"-"),"-")</f>
        <v>-</v>
      </c>
      <c r="DC89" s="32" t="str">
        <f>IFERROR(IF(DC$6=EOMONTH('Rent Roll'!$M25,0),-'Rent Roll'!$W25*'Rent Roll'!$AB25,"-"),"-")</f>
        <v>-</v>
      </c>
      <c r="DD89" s="32" t="str">
        <f>IFERROR(IF(DD$6=EOMONTH('Rent Roll'!$M25,0),-'Rent Roll'!$W25*'Rent Roll'!$AB25,"-"),"-")</f>
        <v>-</v>
      </c>
      <c r="DE89" s="32" t="str">
        <f>IFERROR(IF(DE$6=EOMONTH('Rent Roll'!$M25,0),-'Rent Roll'!$W25*'Rent Roll'!$AB25,"-"),"-")</f>
        <v>-</v>
      </c>
      <c r="DF89" s="32" t="str">
        <f>IFERROR(IF(DF$6=EOMONTH('Rent Roll'!$M25,0),-'Rent Roll'!$W25*'Rent Roll'!$AB25,"-"),"-")</f>
        <v>-</v>
      </c>
      <c r="DG89" s="32" t="str">
        <f>IFERROR(IF(DG$6=EOMONTH('Rent Roll'!$M25,0),-'Rent Roll'!$W25*'Rent Roll'!$AB25,"-"),"-")</f>
        <v>-</v>
      </c>
      <c r="DH89" s="32" t="str">
        <f>IFERROR(IF(DH$6=EOMONTH('Rent Roll'!$M25,0),-'Rent Roll'!$W25*'Rent Roll'!$AB25,"-"),"-")</f>
        <v>-</v>
      </c>
      <c r="DI89" s="32" t="str">
        <f>IFERROR(IF(DI$6=EOMONTH('Rent Roll'!$M25,0),-'Rent Roll'!$W25*'Rent Roll'!$AB25,"-"),"-")</f>
        <v>-</v>
      </c>
      <c r="DJ89" s="32" t="str">
        <f>IFERROR(IF(DJ$6=EOMONTH('Rent Roll'!$M25,0),-'Rent Roll'!$W25*'Rent Roll'!$AB25,"-"),"-")</f>
        <v>-</v>
      </c>
      <c r="DK89" s="32" t="str">
        <f>IFERROR(IF(DK$6=EOMONTH('Rent Roll'!$M25,0),-'Rent Roll'!$W25*'Rent Roll'!$AB25,"-"),"-")</f>
        <v>-</v>
      </c>
      <c r="DL89" s="32" t="str">
        <f>IFERROR(IF(DL$6=EOMONTH('Rent Roll'!$M25,0),-'Rent Roll'!$W25*'Rent Roll'!$AB25,"-"),"-")</f>
        <v>-</v>
      </c>
      <c r="DM89" s="32" t="str">
        <f>IFERROR(IF(DM$6=EOMONTH('Rent Roll'!$M25,0),-'Rent Roll'!$W25*'Rent Roll'!$AB25,"-"),"-")</f>
        <v>-</v>
      </c>
      <c r="DN89" s="32" t="str">
        <f>IFERROR(IF(DN$6=EOMONTH('Rent Roll'!$M25,0),-'Rent Roll'!$W25*'Rent Roll'!$AB25,"-"),"-")</f>
        <v>-</v>
      </c>
      <c r="DO89" s="32" t="str">
        <f>IFERROR(IF(DO$6=EOMONTH('Rent Roll'!$M25,0),-'Rent Roll'!$W25*'Rent Roll'!$AB25,"-"),"-")</f>
        <v>-</v>
      </c>
      <c r="DP89" s="32" t="str">
        <f>IFERROR(IF(DP$6=EOMONTH('Rent Roll'!$M25,0),-'Rent Roll'!$W25*'Rent Roll'!$AB25,"-"),"-")</f>
        <v>-</v>
      </c>
      <c r="DQ89" s="32" t="str">
        <f>IFERROR(IF(DQ$6=EOMONTH('Rent Roll'!$M25,0),-'Rent Roll'!$W25*'Rent Roll'!$AB25,"-"),"-")</f>
        <v>-</v>
      </c>
      <c r="DR89" s="32" t="str">
        <f>IFERROR(IF(DR$6=EOMONTH('Rent Roll'!$M25,0),-'Rent Roll'!$W25*'Rent Roll'!$AB25,"-"),"-")</f>
        <v>-</v>
      </c>
      <c r="DS89" s="32" t="str">
        <f>IFERROR(IF(DS$6=EOMONTH('Rent Roll'!$M25,0),-'Rent Roll'!$W25*'Rent Roll'!$AB25,"-"),"-")</f>
        <v>-</v>
      </c>
      <c r="DT89" s="32" t="str">
        <f>IFERROR(IF(DT$6=EOMONTH('Rent Roll'!$M25,0),-'Rent Roll'!$W25*'Rent Roll'!$AB25,"-"),"-")</f>
        <v>-</v>
      </c>
      <c r="DU89" s="32" t="str">
        <f>IFERROR(IF(DU$6=EOMONTH('Rent Roll'!$M25,0),-'Rent Roll'!$W25*'Rent Roll'!$AB25,"-"),"-")</f>
        <v>-</v>
      </c>
      <c r="DV89" s="32" t="str">
        <f>IFERROR(IF(DV$6=EOMONTH('Rent Roll'!$M25,0),-'Rent Roll'!$W25*'Rent Roll'!$AB25,"-"),"-")</f>
        <v>-</v>
      </c>
      <c r="DW89" s="32" t="str">
        <f>IFERROR(IF(DW$6=EOMONTH('Rent Roll'!$M25,0),-'Rent Roll'!$W25*'Rent Roll'!$AB25,"-"),"-")</f>
        <v>-</v>
      </c>
      <c r="DX89" s="32" t="str">
        <f>IFERROR(IF(DX$6=EOMONTH('Rent Roll'!$M25,0),-'Rent Roll'!$W25*'Rent Roll'!$AB25,"-"),"-")</f>
        <v>-</v>
      </c>
      <c r="DY89" s="32" t="str">
        <f>IFERROR(IF(DY$6=EOMONTH('Rent Roll'!$M25,0),-'Rent Roll'!$W25*'Rent Roll'!$AB25,"-"),"-")</f>
        <v>-</v>
      </c>
      <c r="DZ89" s="32" t="str">
        <f>IFERROR(IF(DZ$6=EOMONTH('Rent Roll'!$M25,0),-'Rent Roll'!$W25*'Rent Roll'!$AB25,"-"),"-")</f>
        <v>-</v>
      </c>
      <c r="EA89" s="32" t="str">
        <f>IFERROR(IF(EA$6=EOMONTH('Rent Roll'!$M25,0),-'Rent Roll'!$W25*'Rent Roll'!$AB25,"-"),"-")</f>
        <v>-</v>
      </c>
      <c r="EB89" s="32" t="str">
        <f>IFERROR(IF(EB$6=EOMONTH('Rent Roll'!$M25,0),-'Rent Roll'!$W25*'Rent Roll'!$AB25,"-"),"-")</f>
        <v>-</v>
      </c>
      <c r="EC89" s="32" t="str">
        <f>IFERROR(IF(EC$6=EOMONTH('Rent Roll'!$M25,0),-'Rent Roll'!$W25*'Rent Roll'!$AB25,"-"),"-")</f>
        <v>-</v>
      </c>
      <c r="ED89" s="32" t="str">
        <f>IFERROR(IF(ED$6=EOMONTH('Rent Roll'!$M25,0),-'Rent Roll'!$W25*'Rent Roll'!$AB25,"-"),"-")</f>
        <v>-</v>
      </c>
      <c r="EE89" s="32" t="str">
        <f>IFERROR(IF(EE$6=EOMONTH('Rent Roll'!$M25,0),-'Rent Roll'!$W25*'Rent Roll'!$AB25,"-"),"-")</f>
        <v>-</v>
      </c>
      <c r="EF89" s="32" t="str">
        <f>IFERROR(IF(EF$6=EOMONTH('Rent Roll'!$M25,0),-'Rent Roll'!$W25*'Rent Roll'!$AB25,"-"),"-")</f>
        <v>-</v>
      </c>
      <c r="EG89" s="21" t="str">
        <f>IFERROR(IF(EG$6=EOMONTH('Rent Roll'!$M25,0),-'Rent Roll'!$W25*'Rent Roll'!$AB25,"-"),"-")</f>
        <v>-</v>
      </c>
      <c r="EH89" s="277" t="s">
        <v>106</v>
      </c>
    </row>
    <row r="90" spans="2:138" ht="15" x14ac:dyDescent="0.25">
      <c r="B90" s="735"/>
      <c r="C90" s="736"/>
      <c r="D90" s="713" t="str">
        <f>CONCATENATE('Rent Roll'!B12&amp;" - "&amp;'Rent Roll'!C12)</f>
        <v xml:space="preserve"> - </v>
      </c>
      <c r="E90" s="21">
        <f t="shared" si="56"/>
        <v>0</v>
      </c>
      <c r="F90" s="32" t="str">
        <f>IFERROR(IF(F$6=EOMONTH('Rent Roll'!$M26,0),-'Rent Roll'!$W26*'Rent Roll'!$AB26,"-"),"-")</f>
        <v>-</v>
      </c>
      <c r="G90" s="32" t="str">
        <f>IFERROR(IF(G$6=EOMONTH('Rent Roll'!$M26,0),-'Rent Roll'!$W26*'Rent Roll'!$AB26,"-"),"-")</f>
        <v>-</v>
      </c>
      <c r="H90" s="32" t="str">
        <f>IFERROR(IF(H$6=EOMONTH('Rent Roll'!$M26,0),-'Rent Roll'!$W26*'Rent Roll'!$AB26,"-"),"-")</f>
        <v>-</v>
      </c>
      <c r="I90" s="32" t="str">
        <f>IFERROR(IF(I$6=EOMONTH('Rent Roll'!$M26,0),-'Rent Roll'!$W26*'Rent Roll'!$AB26,"-"),"-")</f>
        <v>-</v>
      </c>
      <c r="J90" s="32" t="str">
        <f>IFERROR(IF(J$6=EOMONTH('Rent Roll'!$M26,0),-'Rent Roll'!$W26*'Rent Roll'!$AB26,"-"),"-")</f>
        <v>-</v>
      </c>
      <c r="K90" s="32" t="str">
        <f>IFERROR(IF(K$6=EOMONTH('Rent Roll'!$M26,0),-'Rent Roll'!$W26*'Rent Roll'!$AB26,"-"),"-")</f>
        <v>-</v>
      </c>
      <c r="L90" s="32" t="str">
        <f>IFERROR(IF(L$6=EOMONTH('Rent Roll'!$M26,0),-'Rent Roll'!$W26*'Rent Roll'!$AB26,"-"),"-")</f>
        <v>-</v>
      </c>
      <c r="M90" s="32" t="str">
        <f>IFERROR(IF(M$6=EOMONTH('Rent Roll'!$M26,0),-'Rent Roll'!$W26*'Rent Roll'!$AB26,"-"),"-")</f>
        <v>-</v>
      </c>
      <c r="N90" s="32" t="str">
        <f>IFERROR(IF(N$6=EOMONTH('Rent Roll'!$M26,0),-'Rent Roll'!$W26*'Rent Roll'!$AB26,"-"),"-")</f>
        <v>-</v>
      </c>
      <c r="O90" s="32" t="str">
        <f>IFERROR(IF(O$6=EOMONTH('Rent Roll'!$M26,0),-'Rent Roll'!$W26*'Rent Roll'!$AB26,"-"),"-")</f>
        <v>-</v>
      </c>
      <c r="P90" s="32" t="str">
        <f>IFERROR(IF(P$6=EOMONTH('Rent Roll'!$M26,0),-'Rent Roll'!$W26*'Rent Roll'!$AB26,"-"),"-")</f>
        <v>-</v>
      </c>
      <c r="Q90" s="32" t="str">
        <f>IFERROR(IF(Q$6=EOMONTH('Rent Roll'!$M26,0),-'Rent Roll'!$W26*'Rent Roll'!$AB26,"-"),"-")</f>
        <v>-</v>
      </c>
      <c r="R90" s="32" t="str">
        <f>IFERROR(IF(R$6=EOMONTH('Rent Roll'!$M26,0),-'Rent Roll'!$W26*'Rent Roll'!$AB26,"-"),"-")</f>
        <v>-</v>
      </c>
      <c r="S90" s="32" t="str">
        <f>IFERROR(IF(S$6=EOMONTH('Rent Roll'!$M26,0),-'Rent Roll'!$W26*'Rent Roll'!$AB26,"-"),"-")</f>
        <v>-</v>
      </c>
      <c r="T90" s="32" t="str">
        <f>IFERROR(IF(T$6=EOMONTH('Rent Roll'!$M26,0),-'Rent Roll'!$W26*'Rent Roll'!$AB26,"-"),"-")</f>
        <v>-</v>
      </c>
      <c r="U90" s="32" t="str">
        <f>IFERROR(IF(U$6=EOMONTH('Rent Roll'!$M26,0),-'Rent Roll'!$W26*'Rent Roll'!$AB26,"-"),"-")</f>
        <v>-</v>
      </c>
      <c r="V90" s="32" t="str">
        <f>IFERROR(IF(V$6=EOMONTH('Rent Roll'!$M26,0),-'Rent Roll'!$W26*'Rent Roll'!$AB26,"-"),"-")</f>
        <v>-</v>
      </c>
      <c r="W90" s="32" t="str">
        <f>IFERROR(IF(W$6=EOMONTH('Rent Roll'!$M26,0),-'Rent Roll'!$W26*'Rent Roll'!$AB26,"-"),"-")</f>
        <v>-</v>
      </c>
      <c r="X90" s="32" t="str">
        <f>IFERROR(IF(X$6=EOMONTH('Rent Roll'!$M26,0),-'Rent Roll'!$W26*'Rent Roll'!$AB26,"-"),"-")</f>
        <v>-</v>
      </c>
      <c r="Y90" s="32" t="str">
        <f>IFERROR(IF(Y$6=EOMONTH('Rent Roll'!$M26,0),-'Rent Roll'!$W26*'Rent Roll'!$AB26,"-"),"-")</f>
        <v>-</v>
      </c>
      <c r="Z90" s="32" t="str">
        <f>IFERROR(IF(Z$6=EOMONTH('Rent Roll'!$M26,0),-'Rent Roll'!$W26*'Rent Roll'!$AB26,"-"),"-")</f>
        <v>-</v>
      </c>
      <c r="AA90" s="32" t="str">
        <f>IFERROR(IF(AA$6=EOMONTH('Rent Roll'!$M26,0),-'Rent Roll'!$W26*'Rent Roll'!$AB26,"-"),"-")</f>
        <v>-</v>
      </c>
      <c r="AB90" s="32" t="str">
        <f>IFERROR(IF(AB$6=EOMONTH('Rent Roll'!$M26,0),-'Rent Roll'!$W26*'Rent Roll'!$AB26,"-"),"-")</f>
        <v>-</v>
      </c>
      <c r="AC90" s="32" t="str">
        <f>IFERROR(IF(AC$6=EOMONTH('Rent Roll'!$M26,0),-'Rent Roll'!$W26*'Rent Roll'!$AB26,"-"),"-")</f>
        <v>-</v>
      </c>
      <c r="AD90" s="32" t="str">
        <f>IFERROR(IF(AD$6=EOMONTH('Rent Roll'!$M26,0),-'Rent Roll'!$W26*'Rent Roll'!$AB26,"-"),"-")</f>
        <v>-</v>
      </c>
      <c r="AE90" s="32" t="str">
        <f>IFERROR(IF(AE$6=EOMONTH('Rent Roll'!$M26,0),-'Rent Roll'!$W26*'Rent Roll'!$AB26,"-"),"-")</f>
        <v>-</v>
      </c>
      <c r="AF90" s="32" t="str">
        <f>IFERROR(IF(AF$6=EOMONTH('Rent Roll'!$M26,0),-'Rent Roll'!$W26*'Rent Roll'!$AB26,"-"),"-")</f>
        <v>-</v>
      </c>
      <c r="AG90" s="32" t="str">
        <f>IFERROR(IF(AG$6=EOMONTH('Rent Roll'!$M26,0),-'Rent Roll'!$W26*'Rent Roll'!$AB26,"-"),"-")</f>
        <v>-</v>
      </c>
      <c r="AH90" s="32" t="str">
        <f>IFERROR(IF(AH$6=EOMONTH('Rent Roll'!$M26,0),-'Rent Roll'!$W26*'Rent Roll'!$AB26,"-"),"-")</f>
        <v>-</v>
      </c>
      <c r="AI90" s="32" t="str">
        <f>IFERROR(IF(AI$6=EOMONTH('Rent Roll'!$M26,0),-'Rent Roll'!$W26*'Rent Roll'!$AB26,"-"),"-")</f>
        <v>-</v>
      </c>
      <c r="AJ90" s="32" t="str">
        <f>IFERROR(IF(AJ$6=EOMONTH('Rent Roll'!$M26,0),-'Rent Roll'!$W26*'Rent Roll'!$AB26,"-"),"-")</f>
        <v>-</v>
      </c>
      <c r="AK90" s="32" t="str">
        <f>IFERROR(IF(AK$6=EOMONTH('Rent Roll'!$M26,0),-'Rent Roll'!$W26*'Rent Roll'!$AB26,"-"),"-")</f>
        <v>-</v>
      </c>
      <c r="AL90" s="32" t="str">
        <f>IFERROR(IF(AL$6=EOMONTH('Rent Roll'!$M26,0),-'Rent Roll'!$W26*'Rent Roll'!$AB26,"-"),"-")</f>
        <v>-</v>
      </c>
      <c r="AM90" s="32" t="str">
        <f>IFERROR(IF(AM$6=EOMONTH('Rent Roll'!$M26,0),-'Rent Roll'!$W26*'Rent Roll'!$AB26,"-"),"-")</f>
        <v>-</v>
      </c>
      <c r="AN90" s="32" t="str">
        <f>IFERROR(IF(AN$6=EOMONTH('Rent Roll'!$M26,0),-'Rent Roll'!$W26*'Rent Roll'!$AB26,"-"),"-")</f>
        <v>-</v>
      </c>
      <c r="AO90" s="32" t="str">
        <f>IFERROR(IF(AO$6=EOMONTH('Rent Roll'!$M26,0),-'Rent Roll'!$W26*'Rent Roll'!$AB26,"-"),"-")</f>
        <v>-</v>
      </c>
      <c r="AP90" s="32" t="str">
        <f>IFERROR(IF(AP$6=EOMONTH('Rent Roll'!$M26,0),-'Rent Roll'!$W26*'Rent Roll'!$AB26,"-"),"-")</f>
        <v>-</v>
      </c>
      <c r="AQ90" s="32" t="str">
        <f>IFERROR(IF(AQ$6=EOMONTH('Rent Roll'!$M26,0),-'Rent Roll'!$W26*'Rent Roll'!$AB26,"-"),"-")</f>
        <v>-</v>
      </c>
      <c r="AR90" s="32" t="str">
        <f>IFERROR(IF(AR$6=EOMONTH('Rent Roll'!$M26,0),-'Rent Roll'!$W26*'Rent Roll'!$AB26,"-"),"-")</f>
        <v>-</v>
      </c>
      <c r="AS90" s="32" t="str">
        <f>IFERROR(IF(AS$6=EOMONTH('Rent Roll'!$M26,0),-'Rent Roll'!$W26*'Rent Roll'!$AB26,"-"),"-")</f>
        <v>-</v>
      </c>
      <c r="AT90" s="32" t="str">
        <f>IFERROR(IF(AT$6=EOMONTH('Rent Roll'!$M26,0),-'Rent Roll'!$W26*'Rent Roll'!$AB26,"-"),"-")</f>
        <v>-</v>
      </c>
      <c r="AU90" s="32" t="str">
        <f>IFERROR(IF(AU$6=EOMONTH('Rent Roll'!$M26,0),-'Rent Roll'!$W26*'Rent Roll'!$AB26,"-"),"-")</f>
        <v>-</v>
      </c>
      <c r="AV90" s="32" t="str">
        <f>IFERROR(IF(AV$6=EOMONTH('Rent Roll'!$M26,0),-'Rent Roll'!$W26*'Rent Roll'!$AB26,"-"),"-")</f>
        <v>-</v>
      </c>
      <c r="AW90" s="32" t="str">
        <f>IFERROR(IF(AW$6=EOMONTH('Rent Roll'!$M26,0),-'Rent Roll'!$W26*'Rent Roll'!$AB26,"-"),"-")</f>
        <v>-</v>
      </c>
      <c r="AX90" s="32" t="str">
        <f>IFERROR(IF(AX$6=EOMONTH('Rent Roll'!$M26,0),-'Rent Roll'!$W26*'Rent Roll'!$AB26,"-"),"-")</f>
        <v>-</v>
      </c>
      <c r="AY90" s="32" t="str">
        <f>IFERROR(IF(AY$6=EOMONTH('Rent Roll'!$M26,0),-'Rent Roll'!$W26*'Rent Roll'!$AB26,"-"),"-")</f>
        <v>-</v>
      </c>
      <c r="AZ90" s="32" t="str">
        <f>IFERROR(IF(AZ$6=EOMONTH('Rent Roll'!$M26,0),-'Rent Roll'!$W26*'Rent Roll'!$AB26,"-"),"-")</f>
        <v>-</v>
      </c>
      <c r="BA90" s="32" t="str">
        <f>IFERROR(IF(BA$6=EOMONTH('Rent Roll'!$M26,0),-'Rent Roll'!$W26*'Rent Roll'!$AB26,"-"),"-")</f>
        <v>-</v>
      </c>
      <c r="BB90" s="32" t="str">
        <f>IFERROR(IF(BB$6=EOMONTH('Rent Roll'!$M26,0),-'Rent Roll'!$W26*'Rent Roll'!$AB26,"-"),"-")</f>
        <v>-</v>
      </c>
      <c r="BC90" s="32" t="str">
        <f>IFERROR(IF(BC$6=EOMONTH('Rent Roll'!$M26,0),-'Rent Roll'!$W26*'Rent Roll'!$AB26,"-"),"-")</f>
        <v>-</v>
      </c>
      <c r="BD90" s="32" t="str">
        <f>IFERROR(IF(BD$6=EOMONTH('Rent Roll'!$M26,0),-'Rent Roll'!$W26*'Rent Roll'!$AB26,"-"),"-")</f>
        <v>-</v>
      </c>
      <c r="BE90" s="32" t="str">
        <f>IFERROR(IF(BE$6=EOMONTH('Rent Roll'!$M26,0),-'Rent Roll'!$W26*'Rent Roll'!$AB26,"-"),"-")</f>
        <v>-</v>
      </c>
      <c r="BF90" s="32" t="str">
        <f>IFERROR(IF(BF$6=EOMONTH('Rent Roll'!$M26,0),-'Rent Roll'!$W26*'Rent Roll'!$AB26,"-"),"-")</f>
        <v>-</v>
      </c>
      <c r="BG90" s="32" t="str">
        <f>IFERROR(IF(BG$6=EOMONTH('Rent Roll'!$M26,0),-'Rent Roll'!$W26*'Rent Roll'!$AB26,"-"),"-")</f>
        <v>-</v>
      </c>
      <c r="BH90" s="32" t="str">
        <f>IFERROR(IF(BH$6=EOMONTH('Rent Roll'!$M26,0),-'Rent Roll'!$W26*'Rent Roll'!$AB26,"-"),"-")</f>
        <v>-</v>
      </c>
      <c r="BI90" s="32" t="str">
        <f>IFERROR(IF(BI$6=EOMONTH('Rent Roll'!$M26,0),-'Rent Roll'!$W26*'Rent Roll'!$AB26,"-"),"-")</f>
        <v>-</v>
      </c>
      <c r="BJ90" s="32" t="str">
        <f>IFERROR(IF(BJ$6=EOMONTH('Rent Roll'!$M26,0),-'Rent Roll'!$W26*'Rent Roll'!$AB26,"-"),"-")</f>
        <v>-</v>
      </c>
      <c r="BK90" s="32" t="str">
        <f>IFERROR(IF(BK$6=EOMONTH('Rent Roll'!$M26,0),-'Rent Roll'!$W26*'Rent Roll'!$AB26,"-"),"-")</f>
        <v>-</v>
      </c>
      <c r="BL90" s="32" t="str">
        <f>IFERROR(IF(BL$6=EOMONTH('Rent Roll'!$M26,0),-'Rent Roll'!$W26*'Rent Roll'!$AB26,"-"),"-")</f>
        <v>-</v>
      </c>
      <c r="BM90" s="32" t="str">
        <f>IFERROR(IF(BM$6=EOMONTH('Rent Roll'!$M26,0),-'Rent Roll'!$W26*'Rent Roll'!$AB26,"-"),"-")</f>
        <v>-</v>
      </c>
      <c r="BN90" s="32" t="str">
        <f>IFERROR(IF(BN$6=EOMONTH('Rent Roll'!$M26,0),-'Rent Roll'!$W26*'Rent Roll'!$AB26,"-"),"-")</f>
        <v>-</v>
      </c>
      <c r="BO90" s="32" t="str">
        <f>IFERROR(IF(BO$6=EOMONTH('Rent Roll'!$M26,0),-'Rent Roll'!$W26*'Rent Roll'!$AB26,"-"),"-")</f>
        <v>-</v>
      </c>
      <c r="BP90" s="32" t="str">
        <f>IFERROR(IF(BP$6=EOMONTH('Rent Roll'!$M26,0),-'Rent Roll'!$W26*'Rent Roll'!$AB26,"-"),"-")</f>
        <v>-</v>
      </c>
      <c r="BQ90" s="32" t="str">
        <f>IFERROR(IF(BQ$6=EOMONTH('Rent Roll'!$M26,0),-'Rent Roll'!$W26*'Rent Roll'!$AB26,"-"),"-")</f>
        <v>-</v>
      </c>
      <c r="BR90" s="32" t="str">
        <f>IFERROR(IF(BR$6=EOMONTH('Rent Roll'!$M26,0),-'Rent Roll'!$W26*'Rent Roll'!$AB26,"-"),"-")</f>
        <v>-</v>
      </c>
      <c r="BS90" s="32" t="str">
        <f>IFERROR(IF(BS$6=EOMONTH('Rent Roll'!$M26,0),-'Rent Roll'!$W26*'Rent Roll'!$AB26,"-"),"-")</f>
        <v>-</v>
      </c>
      <c r="BT90" s="32" t="str">
        <f>IFERROR(IF(BT$6=EOMONTH('Rent Roll'!$M26,0),-'Rent Roll'!$W26*'Rent Roll'!$AB26,"-"),"-")</f>
        <v>-</v>
      </c>
      <c r="BU90" s="32" t="str">
        <f>IFERROR(IF(BU$6=EOMONTH('Rent Roll'!$M26,0),-'Rent Roll'!$W26*'Rent Roll'!$AB26,"-"),"-")</f>
        <v>-</v>
      </c>
      <c r="BV90" s="32" t="str">
        <f>IFERROR(IF(BV$6=EOMONTH('Rent Roll'!$M26,0),-'Rent Roll'!$W26*'Rent Roll'!$AB26,"-"),"-")</f>
        <v>-</v>
      </c>
      <c r="BW90" s="32" t="str">
        <f>IFERROR(IF(BW$6=EOMONTH('Rent Roll'!$M26,0),-'Rent Roll'!$W26*'Rent Roll'!$AB26,"-"),"-")</f>
        <v>-</v>
      </c>
      <c r="BX90" s="32" t="str">
        <f>IFERROR(IF(BX$6=EOMONTH('Rent Roll'!$M26,0),-'Rent Roll'!$W26*'Rent Roll'!$AB26,"-"),"-")</f>
        <v>-</v>
      </c>
      <c r="BY90" s="32" t="str">
        <f>IFERROR(IF(BY$6=EOMONTH('Rent Roll'!$M26,0),-'Rent Roll'!$W26*'Rent Roll'!$AB26,"-"),"-")</f>
        <v>-</v>
      </c>
      <c r="BZ90" s="32" t="str">
        <f>IFERROR(IF(BZ$6=EOMONTH('Rent Roll'!$M26,0),-'Rent Roll'!$W26*'Rent Roll'!$AB26,"-"),"-")</f>
        <v>-</v>
      </c>
      <c r="CA90" s="32" t="str">
        <f>IFERROR(IF(CA$6=EOMONTH('Rent Roll'!$M26,0),-'Rent Roll'!$W26*'Rent Roll'!$AB26,"-"),"-")</f>
        <v>-</v>
      </c>
      <c r="CB90" s="32" t="str">
        <f>IFERROR(IF(CB$6=EOMONTH('Rent Roll'!$M26,0),-'Rent Roll'!$W26*'Rent Roll'!$AB26,"-"),"-")</f>
        <v>-</v>
      </c>
      <c r="CC90" s="32" t="str">
        <f>IFERROR(IF(CC$6=EOMONTH('Rent Roll'!$M26,0),-'Rent Roll'!$W26*'Rent Roll'!$AB26,"-"),"-")</f>
        <v>-</v>
      </c>
      <c r="CD90" s="32" t="str">
        <f>IFERROR(IF(CD$6=EOMONTH('Rent Roll'!$M26,0),-'Rent Roll'!$W26*'Rent Roll'!$AB26,"-"),"-")</f>
        <v>-</v>
      </c>
      <c r="CE90" s="32" t="str">
        <f>IFERROR(IF(CE$6=EOMONTH('Rent Roll'!$M26,0),-'Rent Roll'!$W26*'Rent Roll'!$AB26,"-"),"-")</f>
        <v>-</v>
      </c>
      <c r="CF90" s="32" t="str">
        <f>IFERROR(IF(CF$6=EOMONTH('Rent Roll'!$M26,0),-'Rent Roll'!$W26*'Rent Roll'!$AB26,"-"),"-")</f>
        <v>-</v>
      </c>
      <c r="CG90" s="32" t="str">
        <f>IFERROR(IF(CG$6=EOMONTH('Rent Roll'!$M26,0),-'Rent Roll'!$W26*'Rent Roll'!$AB26,"-"),"-")</f>
        <v>-</v>
      </c>
      <c r="CH90" s="32" t="str">
        <f>IFERROR(IF(CH$6=EOMONTH('Rent Roll'!$M26,0),-'Rent Roll'!$W26*'Rent Roll'!$AB26,"-"),"-")</f>
        <v>-</v>
      </c>
      <c r="CI90" s="32" t="str">
        <f>IFERROR(IF(CI$6=EOMONTH('Rent Roll'!$M26,0),-'Rent Roll'!$W26*'Rent Roll'!$AB26,"-"),"-")</f>
        <v>-</v>
      </c>
      <c r="CJ90" s="32" t="str">
        <f>IFERROR(IF(CJ$6=EOMONTH('Rent Roll'!$M26,0),-'Rent Roll'!$W26*'Rent Roll'!$AB26,"-"),"-")</f>
        <v>-</v>
      </c>
      <c r="CK90" s="32" t="str">
        <f>IFERROR(IF(CK$6=EOMONTH('Rent Roll'!$M26,0),-'Rent Roll'!$W26*'Rent Roll'!$AB26,"-"),"-")</f>
        <v>-</v>
      </c>
      <c r="CL90" s="32" t="str">
        <f>IFERROR(IF(CL$6=EOMONTH('Rent Roll'!$M26,0),-'Rent Roll'!$W26*'Rent Roll'!$AB26,"-"),"-")</f>
        <v>-</v>
      </c>
      <c r="CM90" s="32" t="str">
        <f>IFERROR(IF(CM$6=EOMONTH('Rent Roll'!$M26,0),-'Rent Roll'!$W26*'Rent Roll'!$AB26,"-"),"-")</f>
        <v>-</v>
      </c>
      <c r="CN90" s="32" t="str">
        <f>IFERROR(IF(CN$6=EOMONTH('Rent Roll'!$M26,0),-'Rent Roll'!$W26*'Rent Roll'!$AB26,"-"),"-")</f>
        <v>-</v>
      </c>
      <c r="CO90" s="32" t="str">
        <f>IFERROR(IF(CO$6=EOMONTH('Rent Roll'!$M26,0),-'Rent Roll'!$W26*'Rent Roll'!$AB26,"-"),"-")</f>
        <v>-</v>
      </c>
      <c r="CP90" s="32" t="str">
        <f>IFERROR(IF(CP$6=EOMONTH('Rent Roll'!$M26,0),-'Rent Roll'!$W26*'Rent Roll'!$AB26,"-"),"-")</f>
        <v>-</v>
      </c>
      <c r="CQ90" s="32" t="str">
        <f>IFERROR(IF(CQ$6=EOMONTH('Rent Roll'!$M26,0),-'Rent Roll'!$W26*'Rent Roll'!$AB26,"-"),"-")</f>
        <v>-</v>
      </c>
      <c r="CR90" s="32" t="str">
        <f>IFERROR(IF(CR$6=EOMONTH('Rent Roll'!$M26,0),-'Rent Roll'!$W26*'Rent Roll'!$AB26,"-"),"-")</f>
        <v>-</v>
      </c>
      <c r="CS90" s="32" t="str">
        <f>IFERROR(IF(CS$6=EOMONTH('Rent Roll'!$M26,0),-'Rent Roll'!$W26*'Rent Roll'!$AB26,"-"),"-")</f>
        <v>-</v>
      </c>
      <c r="CT90" s="32" t="str">
        <f>IFERROR(IF(CT$6=EOMONTH('Rent Roll'!$M26,0),-'Rent Roll'!$W26*'Rent Roll'!$AB26,"-"),"-")</f>
        <v>-</v>
      </c>
      <c r="CU90" s="32" t="str">
        <f>IFERROR(IF(CU$6=EOMONTH('Rent Roll'!$M26,0),-'Rent Roll'!$W26*'Rent Roll'!$AB26,"-"),"-")</f>
        <v>-</v>
      </c>
      <c r="CV90" s="32" t="str">
        <f>IFERROR(IF(CV$6=EOMONTH('Rent Roll'!$M26,0),-'Rent Roll'!$W26*'Rent Roll'!$AB26,"-"),"-")</f>
        <v>-</v>
      </c>
      <c r="CW90" s="32" t="str">
        <f>IFERROR(IF(CW$6=EOMONTH('Rent Roll'!$M26,0),-'Rent Roll'!$W26*'Rent Roll'!$AB26,"-"),"-")</f>
        <v>-</v>
      </c>
      <c r="CX90" s="32" t="str">
        <f>IFERROR(IF(CX$6=EOMONTH('Rent Roll'!$M26,0),-'Rent Roll'!$W26*'Rent Roll'!$AB26,"-"),"-")</f>
        <v>-</v>
      </c>
      <c r="CY90" s="32" t="str">
        <f>IFERROR(IF(CY$6=EOMONTH('Rent Roll'!$M26,0),-'Rent Roll'!$W26*'Rent Roll'!$AB26,"-"),"-")</f>
        <v>-</v>
      </c>
      <c r="CZ90" s="32" t="str">
        <f>IFERROR(IF(CZ$6=EOMONTH('Rent Roll'!$M26,0),-'Rent Roll'!$W26*'Rent Roll'!$AB26,"-"),"-")</f>
        <v>-</v>
      </c>
      <c r="DA90" s="32" t="str">
        <f>IFERROR(IF(DA$6=EOMONTH('Rent Roll'!$M26,0),-'Rent Roll'!$W26*'Rent Roll'!$AB26,"-"),"-")</f>
        <v>-</v>
      </c>
      <c r="DB90" s="32" t="str">
        <f>IFERROR(IF(DB$6=EOMONTH('Rent Roll'!$M26,0),-'Rent Roll'!$W26*'Rent Roll'!$AB26,"-"),"-")</f>
        <v>-</v>
      </c>
      <c r="DC90" s="32" t="str">
        <f>IFERROR(IF(DC$6=EOMONTH('Rent Roll'!$M26,0),-'Rent Roll'!$W26*'Rent Roll'!$AB26,"-"),"-")</f>
        <v>-</v>
      </c>
      <c r="DD90" s="32" t="str">
        <f>IFERROR(IF(DD$6=EOMONTH('Rent Roll'!$M26,0),-'Rent Roll'!$W26*'Rent Roll'!$AB26,"-"),"-")</f>
        <v>-</v>
      </c>
      <c r="DE90" s="32" t="str">
        <f>IFERROR(IF(DE$6=EOMONTH('Rent Roll'!$M26,0),-'Rent Roll'!$W26*'Rent Roll'!$AB26,"-"),"-")</f>
        <v>-</v>
      </c>
      <c r="DF90" s="32" t="str">
        <f>IFERROR(IF(DF$6=EOMONTH('Rent Roll'!$M26,0),-'Rent Roll'!$W26*'Rent Roll'!$AB26,"-"),"-")</f>
        <v>-</v>
      </c>
      <c r="DG90" s="32" t="str">
        <f>IFERROR(IF(DG$6=EOMONTH('Rent Roll'!$M26,0),-'Rent Roll'!$W26*'Rent Roll'!$AB26,"-"),"-")</f>
        <v>-</v>
      </c>
      <c r="DH90" s="32" t="str">
        <f>IFERROR(IF(DH$6=EOMONTH('Rent Roll'!$M26,0),-'Rent Roll'!$W26*'Rent Roll'!$AB26,"-"),"-")</f>
        <v>-</v>
      </c>
      <c r="DI90" s="32" t="str">
        <f>IFERROR(IF(DI$6=EOMONTH('Rent Roll'!$M26,0),-'Rent Roll'!$W26*'Rent Roll'!$AB26,"-"),"-")</f>
        <v>-</v>
      </c>
      <c r="DJ90" s="32" t="str">
        <f>IFERROR(IF(DJ$6=EOMONTH('Rent Roll'!$M26,0),-'Rent Roll'!$W26*'Rent Roll'!$AB26,"-"),"-")</f>
        <v>-</v>
      </c>
      <c r="DK90" s="32" t="str">
        <f>IFERROR(IF(DK$6=EOMONTH('Rent Roll'!$M26,0),-'Rent Roll'!$W26*'Rent Roll'!$AB26,"-"),"-")</f>
        <v>-</v>
      </c>
      <c r="DL90" s="32" t="str">
        <f>IFERROR(IF(DL$6=EOMONTH('Rent Roll'!$M26,0),-'Rent Roll'!$W26*'Rent Roll'!$AB26,"-"),"-")</f>
        <v>-</v>
      </c>
      <c r="DM90" s="32" t="str">
        <f>IFERROR(IF(DM$6=EOMONTH('Rent Roll'!$M26,0),-'Rent Roll'!$W26*'Rent Roll'!$AB26,"-"),"-")</f>
        <v>-</v>
      </c>
      <c r="DN90" s="32" t="str">
        <f>IFERROR(IF(DN$6=EOMONTH('Rent Roll'!$M26,0),-'Rent Roll'!$W26*'Rent Roll'!$AB26,"-"),"-")</f>
        <v>-</v>
      </c>
      <c r="DO90" s="32" t="str">
        <f>IFERROR(IF(DO$6=EOMONTH('Rent Roll'!$M26,0),-'Rent Roll'!$W26*'Rent Roll'!$AB26,"-"),"-")</f>
        <v>-</v>
      </c>
      <c r="DP90" s="32" t="str">
        <f>IFERROR(IF(DP$6=EOMONTH('Rent Roll'!$M26,0),-'Rent Roll'!$W26*'Rent Roll'!$AB26,"-"),"-")</f>
        <v>-</v>
      </c>
      <c r="DQ90" s="32" t="str">
        <f>IFERROR(IF(DQ$6=EOMONTH('Rent Roll'!$M26,0),-'Rent Roll'!$W26*'Rent Roll'!$AB26,"-"),"-")</f>
        <v>-</v>
      </c>
      <c r="DR90" s="32" t="str">
        <f>IFERROR(IF(DR$6=EOMONTH('Rent Roll'!$M26,0),-'Rent Roll'!$W26*'Rent Roll'!$AB26,"-"),"-")</f>
        <v>-</v>
      </c>
      <c r="DS90" s="32" t="str">
        <f>IFERROR(IF(DS$6=EOMONTH('Rent Roll'!$M26,0),-'Rent Roll'!$W26*'Rent Roll'!$AB26,"-"),"-")</f>
        <v>-</v>
      </c>
      <c r="DT90" s="32" t="str">
        <f>IFERROR(IF(DT$6=EOMONTH('Rent Roll'!$M26,0),-'Rent Roll'!$W26*'Rent Roll'!$AB26,"-"),"-")</f>
        <v>-</v>
      </c>
      <c r="DU90" s="32" t="str">
        <f>IFERROR(IF(DU$6=EOMONTH('Rent Roll'!$M26,0),-'Rent Roll'!$W26*'Rent Roll'!$AB26,"-"),"-")</f>
        <v>-</v>
      </c>
      <c r="DV90" s="32" t="str">
        <f>IFERROR(IF(DV$6=EOMONTH('Rent Roll'!$M26,0),-'Rent Roll'!$W26*'Rent Roll'!$AB26,"-"),"-")</f>
        <v>-</v>
      </c>
      <c r="DW90" s="32" t="str">
        <f>IFERROR(IF(DW$6=EOMONTH('Rent Roll'!$M26,0),-'Rent Roll'!$W26*'Rent Roll'!$AB26,"-"),"-")</f>
        <v>-</v>
      </c>
      <c r="DX90" s="32" t="str">
        <f>IFERROR(IF(DX$6=EOMONTH('Rent Roll'!$M26,0),-'Rent Roll'!$W26*'Rent Roll'!$AB26,"-"),"-")</f>
        <v>-</v>
      </c>
      <c r="DY90" s="32" t="str">
        <f>IFERROR(IF(DY$6=EOMONTH('Rent Roll'!$M26,0),-'Rent Roll'!$W26*'Rent Roll'!$AB26,"-"),"-")</f>
        <v>-</v>
      </c>
      <c r="DZ90" s="32" t="str">
        <f>IFERROR(IF(DZ$6=EOMONTH('Rent Roll'!$M26,0),-'Rent Roll'!$W26*'Rent Roll'!$AB26,"-"),"-")</f>
        <v>-</v>
      </c>
      <c r="EA90" s="32" t="str">
        <f>IFERROR(IF(EA$6=EOMONTH('Rent Roll'!$M26,0),-'Rent Roll'!$W26*'Rent Roll'!$AB26,"-"),"-")</f>
        <v>-</v>
      </c>
      <c r="EB90" s="32" t="str">
        <f>IFERROR(IF(EB$6=EOMONTH('Rent Roll'!$M26,0),-'Rent Roll'!$W26*'Rent Roll'!$AB26,"-"),"-")</f>
        <v>-</v>
      </c>
      <c r="EC90" s="32" t="str">
        <f>IFERROR(IF(EC$6=EOMONTH('Rent Roll'!$M26,0),-'Rent Roll'!$W26*'Rent Roll'!$AB26,"-"),"-")</f>
        <v>-</v>
      </c>
      <c r="ED90" s="32" t="str">
        <f>IFERROR(IF(ED$6=EOMONTH('Rent Roll'!$M26,0),-'Rent Roll'!$W26*'Rent Roll'!$AB26,"-"),"-")</f>
        <v>-</v>
      </c>
      <c r="EE90" s="32" t="str">
        <f>IFERROR(IF(EE$6=EOMONTH('Rent Roll'!$M26,0),-'Rent Roll'!$W26*'Rent Roll'!$AB26,"-"),"-")</f>
        <v>-</v>
      </c>
      <c r="EF90" s="32" t="str">
        <f>IFERROR(IF(EF$6=EOMONTH('Rent Roll'!$M26,0),-'Rent Roll'!$W26*'Rent Roll'!$AB26,"-"),"-")</f>
        <v>-</v>
      </c>
      <c r="EG90" s="21" t="str">
        <f>IFERROR(IF(EG$6=EOMONTH('Rent Roll'!$M26,0),-'Rent Roll'!$W26*'Rent Roll'!$AB26,"-"),"-")</f>
        <v>-</v>
      </c>
      <c r="EH90" s="277" t="s">
        <v>106</v>
      </c>
    </row>
    <row r="91" spans="2:138" ht="15" x14ac:dyDescent="0.25">
      <c r="B91" s="735"/>
      <c r="C91" s="736"/>
      <c r="D91" s="713" t="str">
        <f>CONCATENATE('Rent Roll'!B13&amp;" - "&amp;'Rent Roll'!C13)</f>
        <v xml:space="preserve"> - </v>
      </c>
      <c r="E91" s="21">
        <f t="shared" si="56"/>
        <v>0</v>
      </c>
      <c r="F91" s="32" t="str">
        <f>IFERROR(IF(F$6=EOMONTH('Rent Roll'!$M27,0),-'Rent Roll'!$W27*'Rent Roll'!$AB27,"-"),"-")</f>
        <v>-</v>
      </c>
      <c r="G91" s="32" t="str">
        <f>IFERROR(IF(G$6=EOMONTH('Rent Roll'!$M27,0),-'Rent Roll'!$W27*'Rent Roll'!$AB27,"-"),"-")</f>
        <v>-</v>
      </c>
      <c r="H91" s="32" t="str">
        <f>IFERROR(IF(H$6=EOMONTH('Rent Roll'!$M27,0),-'Rent Roll'!$W27*'Rent Roll'!$AB27,"-"),"-")</f>
        <v>-</v>
      </c>
      <c r="I91" s="32" t="str">
        <f>IFERROR(IF(I$6=EOMONTH('Rent Roll'!$M27,0),-'Rent Roll'!$W27*'Rent Roll'!$AB27,"-"),"-")</f>
        <v>-</v>
      </c>
      <c r="J91" s="32" t="str">
        <f>IFERROR(IF(J$6=EOMONTH('Rent Roll'!$M27,0),-'Rent Roll'!$W27*'Rent Roll'!$AB27,"-"),"-")</f>
        <v>-</v>
      </c>
      <c r="K91" s="32" t="str">
        <f>IFERROR(IF(K$6=EOMONTH('Rent Roll'!$M27,0),-'Rent Roll'!$W27*'Rent Roll'!$AB27,"-"),"-")</f>
        <v>-</v>
      </c>
      <c r="L91" s="32" t="str">
        <f>IFERROR(IF(L$6=EOMONTH('Rent Roll'!$M27,0),-'Rent Roll'!$W27*'Rent Roll'!$AB27,"-"),"-")</f>
        <v>-</v>
      </c>
      <c r="M91" s="32" t="str">
        <f>IFERROR(IF(M$6=EOMONTH('Rent Roll'!$M27,0),-'Rent Roll'!$W27*'Rent Roll'!$AB27,"-"),"-")</f>
        <v>-</v>
      </c>
      <c r="N91" s="32" t="str">
        <f>IFERROR(IF(N$6=EOMONTH('Rent Roll'!$M27,0),-'Rent Roll'!$W27*'Rent Roll'!$AB27,"-"),"-")</f>
        <v>-</v>
      </c>
      <c r="O91" s="32" t="str">
        <f>IFERROR(IF(O$6=EOMONTH('Rent Roll'!$M27,0),-'Rent Roll'!$W27*'Rent Roll'!$AB27,"-"),"-")</f>
        <v>-</v>
      </c>
      <c r="P91" s="32" t="str">
        <f>IFERROR(IF(P$6=EOMONTH('Rent Roll'!$M27,0),-'Rent Roll'!$W27*'Rent Roll'!$AB27,"-"),"-")</f>
        <v>-</v>
      </c>
      <c r="Q91" s="32" t="str">
        <f>IFERROR(IF(Q$6=EOMONTH('Rent Roll'!$M27,0),-'Rent Roll'!$W27*'Rent Roll'!$AB27,"-"),"-")</f>
        <v>-</v>
      </c>
      <c r="R91" s="32" t="str">
        <f>IFERROR(IF(R$6=EOMONTH('Rent Roll'!$M27,0),-'Rent Roll'!$W27*'Rent Roll'!$AB27,"-"),"-")</f>
        <v>-</v>
      </c>
      <c r="S91" s="32" t="str">
        <f>IFERROR(IF(S$6=EOMONTH('Rent Roll'!$M27,0),-'Rent Roll'!$W27*'Rent Roll'!$AB27,"-"),"-")</f>
        <v>-</v>
      </c>
      <c r="T91" s="32" t="str">
        <f>IFERROR(IF(T$6=EOMONTH('Rent Roll'!$M27,0),-'Rent Roll'!$W27*'Rent Roll'!$AB27,"-"),"-")</f>
        <v>-</v>
      </c>
      <c r="U91" s="32" t="str">
        <f>IFERROR(IF(U$6=EOMONTH('Rent Roll'!$M27,0),-'Rent Roll'!$W27*'Rent Roll'!$AB27,"-"),"-")</f>
        <v>-</v>
      </c>
      <c r="V91" s="32" t="str">
        <f>IFERROR(IF(V$6=EOMONTH('Rent Roll'!$M27,0),-'Rent Roll'!$W27*'Rent Roll'!$AB27,"-"),"-")</f>
        <v>-</v>
      </c>
      <c r="W91" s="32" t="str">
        <f>IFERROR(IF(W$6=EOMONTH('Rent Roll'!$M27,0),-'Rent Roll'!$W27*'Rent Roll'!$AB27,"-"),"-")</f>
        <v>-</v>
      </c>
      <c r="X91" s="32" t="str">
        <f>IFERROR(IF(X$6=EOMONTH('Rent Roll'!$M27,0),-'Rent Roll'!$W27*'Rent Roll'!$AB27,"-"),"-")</f>
        <v>-</v>
      </c>
      <c r="Y91" s="32" t="str">
        <f>IFERROR(IF(Y$6=EOMONTH('Rent Roll'!$M27,0),-'Rent Roll'!$W27*'Rent Roll'!$AB27,"-"),"-")</f>
        <v>-</v>
      </c>
      <c r="Z91" s="32" t="str">
        <f>IFERROR(IF(Z$6=EOMONTH('Rent Roll'!$M27,0),-'Rent Roll'!$W27*'Rent Roll'!$AB27,"-"),"-")</f>
        <v>-</v>
      </c>
      <c r="AA91" s="32" t="str">
        <f>IFERROR(IF(AA$6=EOMONTH('Rent Roll'!$M27,0),-'Rent Roll'!$W27*'Rent Roll'!$AB27,"-"),"-")</f>
        <v>-</v>
      </c>
      <c r="AB91" s="32" t="str">
        <f>IFERROR(IF(AB$6=EOMONTH('Rent Roll'!$M27,0),-'Rent Roll'!$W27*'Rent Roll'!$AB27,"-"),"-")</f>
        <v>-</v>
      </c>
      <c r="AC91" s="32" t="str">
        <f>IFERROR(IF(AC$6=EOMONTH('Rent Roll'!$M27,0),-'Rent Roll'!$W27*'Rent Roll'!$AB27,"-"),"-")</f>
        <v>-</v>
      </c>
      <c r="AD91" s="32" t="str">
        <f>IFERROR(IF(AD$6=EOMONTH('Rent Roll'!$M27,0),-'Rent Roll'!$W27*'Rent Roll'!$AB27,"-"),"-")</f>
        <v>-</v>
      </c>
      <c r="AE91" s="32" t="str">
        <f>IFERROR(IF(AE$6=EOMONTH('Rent Roll'!$M27,0),-'Rent Roll'!$W27*'Rent Roll'!$AB27,"-"),"-")</f>
        <v>-</v>
      </c>
      <c r="AF91" s="32" t="str">
        <f>IFERROR(IF(AF$6=EOMONTH('Rent Roll'!$M27,0),-'Rent Roll'!$W27*'Rent Roll'!$AB27,"-"),"-")</f>
        <v>-</v>
      </c>
      <c r="AG91" s="32" t="str">
        <f>IFERROR(IF(AG$6=EOMONTH('Rent Roll'!$M27,0),-'Rent Roll'!$W27*'Rent Roll'!$AB27,"-"),"-")</f>
        <v>-</v>
      </c>
      <c r="AH91" s="32" t="str">
        <f>IFERROR(IF(AH$6=EOMONTH('Rent Roll'!$M27,0),-'Rent Roll'!$W27*'Rent Roll'!$AB27,"-"),"-")</f>
        <v>-</v>
      </c>
      <c r="AI91" s="32" t="str">
        <f>IFERROR(IF(AI$6=EOMONTH('Rent Roll'!$M27,0),-'Rent Roll'!$W27*'Rent Roll'!$AB27,"-"),"-")</f>
        <v>-</v>
      </c>
      <c r="AJ91" s="32" t="str">
        <f>IFERROR(IF(AJ$6=EOMONTH('Rent Roll'!$M27,0),-'Rent Roll'!$W27*'Rent Roll'!$AB27,"-"),"-")</f>
        <v>-</v>
      </c>
      <c r="AK91" s="32" t="str">
        <f>IFERROR(IF(AK$6=EOMONTH('Rent Roll'!$M27,0),-'Rent Roll'!$W27*'Rent Roll'!$AB27,"-"),"-")</f>
        <v>-</v>
      </c>
      <c r="AL91" s="32" t="str">
        <f>IFERROR(IF(AL$6=EOMONTH('Rent Roll'!$M27,0),-'Rent Roll'!$W27*'Rent Roll'!$AB27,"-"),"-")</f>
        <v>-</v>
      </c>
      <c r="AM91" s="32" t="str">
        <f>IFERROR(IF(AM$6=EOMONTH('Rent Roll'!$M27,0),-'Rent Roll'!$W27*'Rent Roll'!$AB27,"-"),"-")</f>
        <v>-</v>
      </c>
      <c r="AN91" s="32" t="str">
        <f>IFERROR(IF(AN$6=EOMONTH('Rent Roll'!$M27,0),-'Rent Roll'!$W27*'Rent Roll'!$AB27,"-"),"-")</f>
        <v>-</v>
      </c>
      <c r="AO91" s="32" t="str">
        <f>IFERROR(IF(AO$6=EOMONTH('Rent Roll'!$M27,0),-'Rent Roll'!$W27*'Rent Roll'!$AB27,"-"),"-")</f>
        <v>-</v>
      </c>
      <c r="AP91" s="32" t="str">
        <f>IFERROR(IF(AP$6=EOMONTH('Rent Roll'!$M27,0),-'Rent Roll'!$W27*'Rent Roll'!$AB27,"-"),"-")</f>
        <v>-</v>
      </c>
      <c r="AQ91" s="32" t="str">
        <f>IFERROR(IF(AQ$6=EOMONTH('Rent Roll'!$M27,0),-'Rent Roll'!$W27*'Rent Roll'!$AB27,"-"),"-")</f>
        <v>-</v>
      </c>
      <c r="AR91" s="32" t="str">
        <f>IFERROR(IF(AR$6=EOMONTH('Rent Roll'!$M27,0),-'Rent Roll'!$W27*'Rent Roll'!$AB27,"-"),"-")</f>
        <v>-</v>
      </c>
      <c r="AS91" s="32" t="str">
        <f>IFERROR(IF(AS$6=EOMONTH('Rent Roll'!$M27,0),-'Rent Roll'!$W27*'Rent Roll'!$AB27,"-"),"-")</f>
        <v>-</v>
      </c>
      <c r="AT91" s="32" t="str">
        <f>IFERROR(IF(AT$6=EOMONTH('Rent Roll'!$M27,0),-'Rent Roll'!$W27*'Rent Roll'!$AB27,"-"),"-")</f>
        <v>-</v>
      </c>
      <c r="AU91" s="32" t="str">
        <f>IFERROR(IF(AU$6=EOMONTH('Rent Roll'!$M27,0),-'Rent Roll'!$W27*'Rent Roll'!$AB27,"-"),"-")</f>
        <v>-</v>
      </c>
      <c r="AV91" s="32" t="str">
        <f>IFERROR(IF(AV$6=EOMONTH('Rent Roll'!$M27,0),-'Rent Roll'!$W27*'Rent Roll'!$AB27,"-"),"-")</f>
        <v>-</v>
      </c>
      <c r="AW91" s="32" t="str">
        <f>IFERROR(IF(AW$6=EOMONTH('Rent Roll'!$M27,0),-'Rent Roll'!$W27*'Rent Roll'!$AB27,"-"),"-")</f>
        <v>-</v>
      </c>
      <c r="AX91" s="32" t="str">
        <f>IFERROR(IF(AX$6=EOMONTH('Rent Roll'!$M27,0),-'Rent Roll'!$W27*'Rent Roll'!$AB27,"-"),"-")</f>
        <v>-</v>
      </c>
      <c r="AY91" s="32" t="str">
        <f>IFERROR(IF(AY$6=EOMONTH('Rent Roll'!$M27,0),-'Rent Roll'!$W27*'Rent Roll'!$AB27,"-"),"-")</f>
        <v>-</v>
      </c>
      <c r="AZ91" s="32" t="str">
        <f>IFERROR(IF(AZ$6=EOMONTH('Rent Roll'!$M27,0),-'Rent Roll'!$W27*'Rent Roll'!$AB27,"-"),"-")</f>
        <v>-</v>
      </c>
      <c r="BA91" s="32" t="str">
        <f>IFERROR(IF(BA$6=EOMONTH('Rent Roll'!$M27,0),-'Rent Roll'!$W27*'Rent Roll'!$AB27,"-"),"-")</f>
        <v>-</v>
      </c>
      <c r="BB91" s="32" t="str">
        <f>IFERROR(IF(BB$6=EOMONTH('Rent Roll'!$M27,0),-'Rent Roll'!$W27*'Rent Roll'!$AB27,"-"),"-")</f>
        <v>-</v>
      </c>
      <c r="BC91" s="32" t="str">
        <f>IFERROR(IF(BC$6=EOMONTH('Rent Roll'!$M27,0),-'Rent Roll'!$W27*'Rent Roll'!$AB27,"-"),"-")</f>
        <v>-</v>
      </c>
      <c r="BD91" s="32" t="str">
        <f>IFERROR(IF(BD$6=EOMONTH('Rent Roll'!$M27,0),-'Rent Roll'!$W27*'Rent Roll'!$AB27,"-"),"-")</f>
        <v>-</v>
      </c>
      <c r="BE91" s="32" t="str">
        <f>IFERROR(IF(BE$6=EOMONTH('Rent Roll'!$M27,0),-'Rent Roll'!$W27*'Rent Roll'!$AB27,"-"),"-")</f>
        <v>-</v>
      </c>
      <c r="BF91" s="32" t="str">
        <f>IFERROR(IF(BF$6=EOMONTH('Rent Roll'!$M27,0),-'Rent Roll'!$W27*'Rent Roll'!$AB27,"-"),"-")</f>
        <v>-</v>
      </c>
      <c r="BG91" s="32" t="str">
        <f>IFERROR(IF(BG$6=EOMONTH('Rent Roll'!$M27,0),-'Rent Roll'!$W27*'Rent Roll'!$AB27,"-"),"-")</f>
        <v>-</v>
      </c>
      <c r="BH91" s="32" t="str">
        <f>IFERROR(IF(BH$6=EOMONTH('Rent Roll'!$M27,0),-'Rent Roll'!$W27*'Rent Roll'!$AB27,"-"),"-")</f>
        <v>-</v>
      </c>
      <c r="BI91" s="32" t="str">
        <f>IFERROR(IF(BI$6=EOMONTH('Rent Roll'!$M27,0),-'Rent Roll'!$W27*'Rent Roll'!$AB27,"-"),"-")</f>
        <v>-</v>
      </c>
      <c r="BJ91" s="32" t="str">
        <f>IFERROR(IF(BJ$6=EOMONTH('Rent Roll'!$M27,0),-'Rent Roll'!$W27*'Rent Roll'!$AB27,"-"),"-")</f>
        <v>-</v>
      </c>
      <c r="BK91" s="32" t="str">
        <f>IFERROR(IF(BK$6=EOMONTH('Rent Roll'!$M27,0),-'Rent Roll'!$W27*'Rent Roll'!$AB27,"-"),"-")</f>
        <v>-</v>
      </c>
      <c r="BL91" s="32" t="str">
        <f>IFERROR(IF(BL$6=EOMONTH('Rent Roll'!$M27,0),-'Rent Roll'!$W27*'Rent Roll'!$AB27,"-"),"-")</f>
        <v>-</v>
      </c>
      <c r="BM91" s="32" t="str">
        <f>IFERROR(IF(BM$6=EOMONTH('Rent Roll'!$M27,0),-'Rent Roll'!$W27*'Rent Roll'!$AB27,"-"),"-")</f>
        <v>-</v>
      </c>
      <c r="BN91" s="32" t="str">
        <f>IFERROR(IF(BN$6=EOMONTH('Rent Roll'!$M27,0),-'Rent Roll'!$W27*'Rent Roll'!$AB27,"-"),"-")</f>
        <v>-</v>
      </c>
      <c r="BO91" s="32" t="str">
        <f>IFERROR(IF(BO$6=EOMONTH('Rent Roll'!$M27,0),-'Rent Roll'!$W27*'Rent Roll'!$AB27,"-"),"-")</f>
        <v>-</v>
      </c>
      <c r="BP91" s="32" t="str">
        <f>IFERROR(IF(BP$6=EOMONTH('Rent Roll'!$M27,0),-'Rent Roll'!$W27*'Rent Roll'!$AB27,"-"),"-")</f>
        <v>-</v>
      </c>
      <c r="BQ91" s="32" t="str">
        <f>IFERROR(IF(BQ$6=EOMONTH('Rent Roll'!$M27,0),-'Rent Roll'!$W27*'Rent Roll'!$AB27,"-"),"-")</f>
        <v>-</v>
      </c>
      <c r="BR91" s="32" t="str">
        <f>IFERROR(IF(BR$6=EOMONTH('Rent Roll'!$M27,0),-'Rent Roll'!$W27*'Rent Roll'!$AB27,"-"),"-")</f>
        <v>-</v>
      </c>
      <c r="BS91" s="32" t="str">
        <f>IFERROR(IF(BS$6=EOMONTH('Rent Roll'!$M27,0),-'Rent Roll'!$W27*'Rent Roll'!$AB27,"-"),"-")</f>
        <v>-</v>
      </c>
      <c r="BT91" s="32" t="str">
        <f>IFERROR(IF(BT$6=EOMONTH('Rent Roll'!$M27,0),-'Rent Roll'!$W27*'Rent Roll'!$AB27,"-"),"-")</f>
        <v>-</v>
      </c>
      <c r="BU91" s="32" t="str">
        <f>IFERROR(IF(BU$6=EOMONTH('Rent Roll'!$M27,0),-'Rent Roll'!$W27*'Rent Roll'!$AB27,"-"),"-")</f>
        <v>-</v>
      </c>
      <c r="BV91" s="32" t="str">
        <f>IFERROR(IF(BV$6=EOMONTH('Rent Roll'!$M27,0),-'Rent Roll'!$W27*'Rent Roll'!$AB27,"-"),"-")</f>
        <v>-</v>
      </c>
      <c r="BW91" s="32" t="str">
        <f>IFERROR(IF(BW$6=EOMONTH('Rent Roll'!$M27,0),-'Rent Roll'!$W27*'Rent Roll'!$AB27,"-"),"-")</f>
        <v>-</v>
      </c>
      <c r="BX91" s="32" t="str">
        <f>IFERROR(IF(BX$6=EOMONTH('Rent Roll'!$M27,0),-'Rent Roll'!$W27*'Rent Roll'!$AB27,"-"),"-")</f>
        <v>-</v>
      </c>
      <c r="BY91" s="32" t="str">
        <f>IFERROR(IF(BY$6=EOMONTH('Rent Roll'!$M27,0),-'Rent Roll'!$W27*'Rent Roll'!$AB27,"-"),"-")</f>
        <v>-</v>
      </c>
      <c r="BZ91" s="32" t="str">
        <f>IFERROR(IF(BZ$6=EOMONTH('Rent Roll'!$M27,0),-'Rent Roll'!$W27*'Rent Roll'!$AB27,"-"),"-")</f>
        <v>-</v>
      </c>
      <c r="CA91" s="32" t="str">
        <f>IFERROR(IF(CA$6=EOMONTH('Rent Roll'!$M27,0),-'Rent Roll'!$W27*'Rent Roll'!$AB27,"-"),"-")</f>
        <v>-</v>
      </c>
      <c r="CB91" s="32" t="str">
        <f>IFERROR(IF(CB$6=EOMONTH('Rent Roll'!$M27,0),-'Rent Roll'!$W27*'Rent Roll'!$AB27,"-"),"-")</f>
        <v>-</v>
      </c>
      <c r="CC91" s="32" t="str">
        <f>IFERROR(IF(CC$6=EOMONTH('Rent Roll'!$M27,0),-'Rent Roll'!$W27*'Rent Roll'!$AB27,"-"),"-")</f>
        <v>-</v>
      </c>
      <c r="CD91" s="32" t="str">
        <f>IFERROR(IF(CD$6=EOMONTH('Rent Roll'!$M27,0),-'Rent Roll'!$W27*'Rent Roll'!$AB27,"-"),"-")</f>
        <v>-</v>
      </c>
      <c r="CE91" s="32" t="str">
        <f>IFERROR(IF(CE$6=EOMONTH('Rent Roll'!$M27,0),-'Rent Roll'!$W27*'Rent Roll'!$AB27,"-"),"-")</f>
        <v>-</v>
      </c>
      <c r="CF91" s="32" t="str">
        <f>IFERROR(IF(CF$6=EOMONTH('Rent Roll'!$M27,0),-'Rent Roll'!$W27*'Rent Roll'!$AB27,"-"),"-")</f>
        <v>-</v>
      </c>
      <c r="CG91" s="32" t="str">
        <f>IFERROR(IF(CG$6=EOMONTH('Rent Roll'!$M27,0),-'Rent Roll'!$W27*'Rent Roll'!$AB27,"-"),"-")</f>
        <v>-</v>
      </c>
      <c r="CH91" s="32" t="str">
        <f>IFERROR(IF(CH$6=EOMONTH('Rent Roll'!$M27,0),-'Rent Roll'!$W27*'Rent Roll'!$AB27,"-"),"-")</f>
        <v>-</v>
      </c>
      <c r="CI91" s="32" t="str">
        <f>IFERROR(IF(CI$6=EOMONTH('Rent Roll'!$M27,0),-'Rent Roll'!$W27*'Rent Roll'!$AB27,"-"),"-")</f>
        <v>-</v>
      </c>
      <c r="CJ91" s="32" t="str">
        <f>IFERROR(IF(CJ$6=EOMONTH('Rent Roll'!$M27,0),-'Rent Roll'!$W27*'Rent Roll'!$AB27,"-"),"-")</f>
        <v>-</v>
      </c>
      <c r="CK91" s="32" t="str">
        <f>IFERROR(IF(CK$6=EOMONTH('Rent Roll'!$M27,0),-'Rent Roll'!$W27*'Rent Roll'!$AB27,"-"),"-")</f>
        <v>-</v>
      </c>
      <c r="CL91" s="32" t="str">
        <f>IFERROR(IF(CL$6=EOMONTH('Rent Roll'!$M27,0),-'Rent Roll'!$W27*'Rent Roll'!$AB27,"-"),"-")</f>
        <v>-</v>
      </c>
      <c r="CM91" s="32" t="str">
        <f>IFERROR(IF(CM$6=EOMONTH('Rent Roll'!$M27,0),-'Rent Roll'!$W27*'Rent Roll'!$AB27,"-"),"-")</f>
        <v>-</v>
      </c>
      <c r="CN91" s="32" t="str">
        <f>IFERROR(IF(CN$6=EOMONTH('Rent Roll'!$M27,0),-'Rent Roll'!$W27*'Rent Roll'!$AB27,"-"),"-")</f>
        <v>-</v>
      </c>
      <c r="CO91" s="32" t="str">
        <f>IFERROR(IF(CO$6=EOMONTH('Rent Roll'!$M27,0),-'Rent Roll'!$W27*'Rent Roll'!$AB27,"-"),"-")</f>
        <v>-</v>
      </c>
      <c r="CP91" s="32" t="str">
        <f>IFERROR(IF(CP$6=EOMONTH('Rent Roll'!$M27,0),-'Rent Roll'!$W27*'Rent Roll'!$AB27,"-"),"-")</f>
        <v>-</v>
      </c>
      <c r="CQ91" s="32" t="str">
        <f>IFERROR(IF(CQ$6=EOMONTH('Rent Roll'!$M27,0),-'Rent Roll'!$W27*'Rent Roll'!$AB27,"-"),"-")</f>
        <v>-</v>
      </c>
      <c r="CR91" s="32" t="str">
        <f>IFERROR(IF(CR$6=EOMONTH('Rent Roll'!$M27,0),-'Rent Roll'!$W27*'Rent Roll'!$AB27,"-"),"-")</f>
        <v>-</v>
      </c>
      <c r="CS91" s="32" t="str">
        <f>IFERROR(IF(CS$6=EOMONTH('Rent Roll'!$M27,0),-'Rent Roll'!$W27*'Rent Roll'!$AB27,"-"),"-")</f>
        <v>-</v>
      </c>
      <c r="CT91" s="32" t="str">
        <f>IFERROR(IF(CT$6=EOMONTH('Rent Roll'!$M27,0),-'Rent Roll'!$W27*'Rent Roll'!$AB27,"-"),"-")</f>
        <v>-</v>
      </c>
      <c r="CU91" s="32" t="str">
        <f>IFERROR(IF(CU$6=EOMONTH('Rent Roll'!$M27,0),-'Rent Roll'!$W27*'Rent Roll'!$AB27,"-"),"-")</f>
        <v>-</v>
      </c>
      <c r="CV91" s="32" t="str">
        <f>IFERROR(IF(CV$6=EOMONTH('Rent Roll'!$M27,0),-'Rent Roll'!$W27*'Rent Roll'!$AB27,"-"),"-")</f>
        <v>-</v>
      </c>
      <c r="CW91" s="32" t="str">
        <f>IFERROR(IF(CW$6=EOMONTH('Rent Roll'!$M27,0),-'Rent Roll'!$W27*'Rent Roll'!$AB27,"-"),"-")</f>
        <v>-</v>
      </c>
      <c r="CX91" s="32" t="str">
        <f>IFERROR(IF(CX$6=EOMONTH('Rent Roll'!$M27,0),-'Rent Roll'!$W27*'Rent Roll'!$AB27,"-"),"-")</f>
        <v>-</v>
      </c>
      <c r="CY91" s="32" t="str">
        <f>IFERROR(IF(CY$6=EOMONTH('Rent Roll'!$M27,0),-'Rent Roll'!$W27*'Rent Roll'!$AB27,"-"),"-")</f>
        <v>-</v>
      </c>
      <c r="CZ91" s="32" t="str">
        <f>IFERROR(IF(CZ$6=EOMONTH('Rent Roll'!$M27,0),-'Rent Roll'!$W27*'Rent Roll'!$AB27,"-"),"-")</f>
        <v>-</v>
      </c>
      <c r="DA91" s="32" t="str">
        <f>IFERROR(IF(DA$6=EOMONTH('Rent Roll'!$M27,0),-'Rent Roll'!$W27*'Rent Roll'!$AB27,"-"),"-")</f>
        <v>-</v>
      </c>
      <c r="DB91" s="32" t="str">
        <f>IFERROR(IF(DB$6=EOMONTH('Rent Roll'!$M27,0),-'Rent Roll'!$W27*'Rent Roll'!$AB27,"-"),"-")</f>
        <v>-</v>
      </c>
      <c r="DC91" s="32" t="str">
        <f>IFERROR(IF(DC$6=EOMONTH('Rent Roll'!$M27,0),-'Rent Roll'!$W27*'Rent Roll'!$AB27,"-"),"-")</f>
        <v>-</v>
      </c>
      <c r="DD91" s="32" t="str">
        <f>IFERROR(IF(DD$6=EOMONTH('Rent Roll'!$M27,0),-'Rent Roll'!$W27*'Rent Roll'!$AB27,"-"),"-")</f>
        <v>-</v>
      </c>
      <c r="DE91" s="32" t="str">
        <f>IFERROR(IF(DE$6=EOMONTH('Rent Roll'!$M27,0),-'Rent Roll'!$W27*'Rent Roll'!$AB27,"-"),"-")</f>
        <v>-</v>
      </c>
      <c r="DF91" s="32" t="str">
        <f>IFERROR(IF(DF$6=EOMONTH('Rent Roll'!$M27,0),-'Rent Roll'!$W27*'Rent Roll'!$AB27,"-"),"-")</f>
        <v>-</v>
      </c>
      <c r="DG91" s="32" t="str">
        <f>IFERROR(IF(DG$6=EOMONTH('Rent Roll'!$M27,0),-'Rent Roll'!$W27*'Rent Roll'!$AB27,"-"),"-")</f>
        <v>-</v>
      </c>
      <c r="DH91" s="32" t="str">
        <f>IFERROR(IF(DH$6=EOMONTH('Rent Roll'!$M27,0),-'Rent Roll'!$W27*'Rent Roll'!$AB27,"-"),"-")</f>
        <v>-</v>
      </c>
      <c r="DI91" s="32" t="str">
        <f>IFERROR(IF(DI$6=EOMONTH('Rent Roll'!$M27,0),-'Rent Roll'!$W27*'Rent Roll'!$AB27,"-"),"-")</f>
        <v>-</v>
      </c>
      <c r="DJ91" s="32" t="str">
        <f>IFERROR(IF(DJ$6=EOMONTH('Rent Roll'!$M27,0),-'Rent Roll'!$W27*'Rent Roll'!$AB27,"-"),"-")</f>
        <v>-</v>
      </c>
      <c r="DK91" s="32" t="str">
        <f>IFERROR(IF(DK$6=EOMONTH('Rent Roll'!$M27,0),-'Rent Roll'!$W27*'Rent Roll'!$AB27,"-"),"-")</f>
        <v>-</v>
      </c>
      <c r="DL91" s="32" t="str">
        <f>IFERROR(IF(DL$6=EOMONTH('Rent Roll'!$M27,0),-'Rent Roll'!$W27*'Rent Roll'!$AB27,"-"),"-")</f>
        <v>-</v>
      </c>
      <c r="DM91" s="32" t="str">
        <f>IFERROR(IF(DM$6=EOMONTH('Rent Roll'!$M27,0),-'Rent Roll'!$W27*'Rent Roll'!$AB27,"-"),"-")</f>
        <v>-</v>
      </c>
      <c r="DN91" s="32" t="str">
        <f>IFERROR(IF(DN$6=EOMONTH('Rent Roll'!$M27,0),-'Rent Roll'!$W27*'Rent Roll'!$AB27,"-"),"-")</f>
        <v>-</v>
      </c>
      <c r="DO91" s="32" t="str">
        <f>IFERROR(IF(DO$6=EOMONTH('Rent Roll'!$M27,0),-'Rent Roll'!$W27*'Rent Roll'!$AB27,"-"),"-")</f>
        <v>-</v>
      </c>
      <c r="DP91" s="32" t="str">
        <f>IFERROR(IF(DP$6=EOMONTH('Rent Roll'!$M27,0),-'Rent Roll'!$W27*'Rent Roll'!$AB27,"-"),"-")</f>
        <v>-</v>
      </c>
      <c r="DQ91" s="32" t="str">
        <f>IFERROR(IF(DQ$6=EOMONTH('Rent Roll'!$M27,0),-'Rent Roll'!$W27*'Rent Roll'!$AB27,"-"),"-")</f>
        <v>-</v>
      </c>
      <c r="DR91" s="32" t="str">
        <f>IFERROR(IF(DR$6=EOMONTH('Rent Roll'!$M27,0),-'Rent Roll'!$W27*'Rent Roll'!$AB27,"-"),"-")</f>
        <v>-</v>
      </c>
      <c r="DS91" s="32" t="str">
        <f>IFERROR(IF(DS$6=EOMONTH('Rent Roll'!$M27,0),-'Rent Roll'!$W27*'Rent Roll'!$AB27,"-"),"-")</f>
        <v>-</v>
      </c>
      <c r="DT91" s="32" t="str">
        <f>IFERROR(IF(DT$6=EOMONTH('Rent Roll'!$M27,0),-'Rent Roll'!$W27*'Rent Roll'!$AB27,"-"),"-")</f>
        <v>-</v>
      </c>
      <c r="DU91" s="32" t="str">
        <f>IFERROR(IF(DU$6=EOMONTH('Rent Roll'!$M27,0),-'Rent Roll'!$W27*'Rent Roll'!$AB27,"-"),"-")</f>
        <v>-</v>
      </c>
      <c r="DV91" s="32" t="str">
        <f>IFERROR(IF(DV$6=EOMONTH('Rent Roll'!$M27,0),-'Rent Roll'!$W27*'Rent Roll'!$AB27,"-"),"-")</f>
        <v>-</v>
      </c>
      <c r="DW91" s="32" t="str">
        <f>IFERROR(IF(DW$6=EOMONTH('Rent Roll'!$M27,0),-'Rent Roll'!$W27*'Rent Roll'!$AB27,"-"),"-")</f>
        <v>-</v>
      </c>
      <c r="DX91" s="32" t="str">
        <f>IFERROR(IF(DX$6=EOMONTH('Rent Roll'!$M27,0),-'Rent Roll'!$W27*'Rent Roll'!$AB27,"-"),"-")</f>
        <v>-</v>
      </c>
      <c r="DY91" s="32" t="str">
        <f>IFERROR(IF(DY$6=EOMONTH('Rent Roll'!$M27,0),-'Rent Roll'!$W27*'Rent Roll'!$AB27,"-"),"-")</f>
        <v>-</v>
      </c>
      <c r="DZ91" s="32" t="str">
        <f>IFERROR(IF(DZ$6=EOMONTH('Rent Roll'!$M27,0),-'Rent Roll'!$W27*'Rent Roll'!$AB27,"-"),"-")</f>
        <v>-</v>
      </c>
      <c r="EA91" s="32" t="str">
        <f>IFERROR(IF(EA$6=EOMONTH('Rent Roll'!$M27,0),-'Rent Roll'!$W27*'Rent Roll'!$AB27,"-"),"-")</f>
        <v>-</v>
      </c>
      <c r="EB91" s="32" t="str">
        <f>IFERROR(IF(EB$6=EOMONTH('Rent Roll'!$M27,0),-'Rent Roll'!$W27*'Rent Roll'!$AB27,"-"),"-")</f>
        <v>-</v>
      </c>
      <c r="EC91" s="32" t="str">
        <f>IFERROR(IF(EC$6=EOMONTH('Rent Roll'!$M27,0),-'Rent Roll'!$W27*'Rent Roll'!$AB27,"-"),"-")</f>
        <v>-</v>
      </c>
      <c r="ED91" s="32" t="str">
        <f>IFERROR(IF(ED$6=EOMONTH('Rent Roll'!$M27,0),-'Rent Roll'!$W27*'Rent Roll'!$AB27,"-"),"-")</f>
        <v>-</v>
      </c>
      <c r="EE91" s="32" t="str">
        <f>IFERROR(IF(EE$6=EOMONTH('Rent Roll'!$M27,0),-'Rent Roll'!$W27*'Rent Roll'!$AB27,"-"),"-")</f>
        <v>-</v>
      </c>
      <c r="EF91" s="32" t="str">
        <f>IFERROR(IF(EF$6=EOMONTH('Rent Roll'!$M27,0),-'Rent Roll'!$W27*'Rent Roll'!$AB27,"-"),"-")</f>
        <v>-</v>
      </c>
      <c r="EG91" s="21" t="str">
        <f>IFERROR(IF(EG$6=EOMONTH('Rent Roll'!$M27,0),-'Rent Roll'!$W27*'Rent Roll'!$AB27,"-"),"-")</f>
        <v>-</v>
      </c>
      <c r="EH91" s="277" t="s">
        <v>106</v>
      </c>
    </row>
    <row r="92" spans="2:138" ht="15" x14ac:dyDescent="0.25">
      <c r="B92" s="735"/>
      <c r="C92" s="736"/>
      <c r="D92" s="713" t="str">
        <f>CONCATENATE('Rent Roll'!B14&amp;" - "&amp;'Rent Roll'!C14)</f>
        <v xml:space="preserve"> - </v>
      </c>
      <c r="E92" s="21">
        <f t="shared" si="56"/>
        <v>0</v>
      </c>
      <c r="F92" s="98" t="str">
        <f>IFERROR(IF(F$6=EOMONTH('Rent Roll'!$M28,0),-'Rent Roll'!$W28*'Rent Roll'!$AB28,"-"),"-")</f>
        <v>-</v>
      </c>
      <c r="G92" s="98" t="str">
        <f>IFERROR(IF(G$6=EOMONTH('Rent Roll'!$M28,0),-'Rent Roll'!$W28*'Rent Roll'!$AB28,"-"),"-")</f>
        <v>-</v>
      </c>
      <c r="H92" s="32" t="str">
        <f>IFERROR(IF(H$6=EOMONTH('Rent Roll'!$M28,0),-'Rent Roll'!$W28*'Rent Roll'!$AB28,"-"),"-")</f>
        <v>-</v>
      </c>
      <c r="I92" s="32" t="str">
        <f>IFERROR(IF(I$6=EOMONTH('Rent Roll'!$M28,0),-'Rent Roll'!$W28*'Rent Roll'!$AB28,"-"),"-")</f>
        <v>-</v>
      </c>
      <c r="J92" s="32" t="str">
        <f>IFERROR(IF(J$6=EOMONTH('Rent Roll'!$M28,0),-'Rent Roll'!$W28*'Rent Roll'!$AB28,"-"),"-")</f>
        <v>-</v>
      </c>
      <c r="K92" s="32" t="str">
        <f>IFERROR(IF(K$6=EOMONTH('Rent Roll'!$M28,0),-'Rent Roll'!$W28*'Rent Roll'!$AB28,"-"),"-")</f>
        <v>-</v>
      </c>
      <c r="L92" s="32" t="str">
        <f>IFERROR(IF(L$6=EOMONTH('Rent Roll'!$M28,0),-'Rent Roll'!$W28*'Rent Roll'!$AB28,"-"),"-")</f>
        <v>-</v>
      </c>
      <c r="M92" s="32" t="str">
        <f>IFERROR(IF(M$6=EOMONTH('Rent Roll'!$M28,0),-'Rent Roll'!$W28*'Rent Roll'!$AB28,"-"),"-")</f>
        <v>-</v>
      </c>
      <c r="N92" s="32" t="str">
        <f>IFERROR(IF(N$6=EOMONTH('Rent Roll'!$M28,0),-'Rent Roll'!$W28*'Rent Roll'!$AB28,"-"),"-")</f>
        <v>-</v>
      </c>
      <c r="O92" s="32" t="str">
        <f>IFERROR(IF(O$6=EOMONTH('Rent Roll'!$M28,0),-'Rent Roll'!$W28*'Rent Roll'!$AB28,"-"),"-")</f>
        <v>-</v>
      </c>
      <c r="P92" s="32" t="str">
        <f>IFERROR(IF(P$6=EOMONTH('Rent Roll'!$M28,0),-'Rent Roll'!$W28*'Rent Roll'!$AB28,"-"),"-")</f>
        <v>-</v>
      </c>
      <c r="Q92" s="32" t="str">
        <f>IFERROR(IF(Q$6=EOMONTH('Rent Roll'!$M28,0),-'Rent Roll'!$W28*'Rent Roll'!$AB28,"-"),"-")</f>
        <v>-</v>
      </c>
      <c r="R92" s="32" t="str">
        <f>IFERROR(IF(R$6=EOMONTH('Rent Roll'!$M28,0),-'Rent Roll'!$W28*'Rent Roll'!$AB28,"-"),"-")</f>
        <v>-</v>
      </c>
      <c r="S92" s="32" t="str">
        <f>IFERROR(IF(S$6=EOMONTH('Rent Roll'!$M28,0),-'Rent Roll'!$W28*'Rent Roll'!$AB28,"-"),"-")</f>
        <v>-</v>
      </c>
      <c r="T92" s="32" t="str">
        <f>IFERROR(IF(T$6=EOMONTH('Rent Roll'!$M28,0),-'Rent Roll'!$W28*'Rent Roll'!$AB28,"-"),"-")</f>
        <v>-</v>
      </c>
      <c r="U92" s="32" t="str">
        <f>IFERROR(IF(U$6=EOMONTH('Rent Roll'!$M28,0),-'Rent Roll'!$W28*'Rent Roll'!$AB28,"-"),"-")</f>
        <v>-</v>
      </c>
      <c r="V92" s="32" t="str">
        <f>IFERROR(IF(V$6=EOMONTH('Rent Roll'!$M28,0),-'Rent Roll'!$W28*'Rent Roll'!$AB28,"-"),"-")</f>
        <v>-</v>
      </c>
      <c r="W92" s="32" t="str">
        <f>IFERROR(IF(W$6=EOMONTH('Rent Roll'!$M28,0),-'Rent Roll'!$W28*'Rent Roll'!$AB28,"-"),"-")</f>
        <v>-</v>
      </c>
      <c r="X92" s="32" t="str">
        <f>IFERROR(IF(X$6=EOMONTH('Rent Roll'!$M28,0),-'Rent Roll'!$W28*'Rent Roll'!$AB28,"-"),"-")</f>
        <v>-</v>
      </c>
      <c r="Y92" s="32" t="str">
        <f>IFERROR(IF(Y$6=EOMONTH('Rent Roll'!$M28,0),-'Rent Roll'!$W28*'Rent Roll'!$AB28,"-"),"-")</f>
        <v>-</v>
      </c>
      <c r="Z92" s="32" t="str">
        <f>IFERROR(IF(Z$6=EOMONTH('Rent Roll'!$M28,0),-'Rent Roll'!$W28*'Rent Roll'!$AB28,"-"),"-")</f>
        <v>-</v>
      </c>
      <c r="AA92" s="32" t="str">
        <f>IFERROR(IF(AA$6=EOMONTH('Rent Roll'!$M28,0),-'Rent Roll'!$W28*'Rent Roll'!$AB28,"-"),"-")</f>
        <v>-</v>
      </c>
      <c r="AB92" s="32" t="str">
        <f>IFERROR(IF(AB$6=EOMONTH('Rent Roll'!$M28,0),-'Rent Roll'!$W28*'Rent Roll'!$AB28,"-"),"-")</f>
        <v>-</v>
      </c>
      <c r="AC92" s="32" t="str">
        <f>IFERROR(IF(AC$6=EOMONTH('Rent Roll'!$M28,0),-'Rent Roll'!$W28*'Rent Roll'!$AB28,"-"),"-")</f>
        <v>-</v>
      </c>
      <c r="AD92" s="32" t="str">
        <f>IFERROR(IF(AD$6=EOMONTH('Rent Roll'!$M28,0),-'Rent Roll'!$W28*'Rent Roll'!$AB28,"-"),"-")</f>
        <v>-</v>
      </c>
      <c r="AE92" s="32" t="str">
        <f>IFERROR(IF(AE$6=EOMONTH('Rent Roll'!$M28,0),-'Rent Roll'!$W28*'Rent Roll'!$AB28,"-"),"-")</f>
        <v>-</v>
      </c>
      <c r="AF92" s="32" t="str">
        <f>IFERROR(IF(AF$6=EOMONTH('Rent Roll'!$M28,0),-'Rent Roll'!$W28*'Rent Roll'!$AB28,"-"),"-")</f>
        <v>-</v>
      </c>
      <c r="AG92" s="32" t="str">
        <f>IFERROR(IF(AG$6=EOMONTH('Rent Roll'!$M28,0),-'Rent Roll'!$W28*'Rent Roll'!$AB28,"-"),"-")</f>
        <v>-</v>
      </c>
      <c r="AH92" s="32" t="str">
        <f>IFERROR(IF(AH$6=EOMONTH('Rent Roll'!$M28,0),-'Rent Roll'!$W28*'Rent Roll'!$AB28,"-"),"-")</f>
        <v>-</v>
      </c>
      <c r="AI92" s="32" t="str">
        <f>IFERROR(IF(AI$6=EOMONTH('Rent Roll'!$M28,0),-'Rent Roll'!$W28*'Rent Roll'!$AB28,"-"),"-")</f>
        <v>-</v>
      </c>
      <c r="AJ92" s="32" t="str">
        <f>IFERROR(IF(AJ$6=EOMONTH('Rent Roll'!$M28,0),-'Rent Roll'!$W28*'Rent Roll'!$AB28,"-"),"-")</f>
        <v>-</v>
      </c>
      <c r="AK92" s="32" t="str">
        <f>IFERROR(IF(AK$6=EOMONTH('Rent Roll'!$M28,0),-'Rent Roll'!$W28*'Rent Roll'!$AB28,"-"),"-")</f>
        <v>-</v>
      </c>
      <c r="AL92" s="32" t="str">
        <f>IFERROR(IF(AL$6=EOMONTH('Rent Roll'!$M28,0),-'Rent Roll'!$W28*'Rent Roll'!$AB28,"-"),"-")</f>
        <v>-</v>
      </c>
      <c r="AM92" s="32" t="str">
        <f>IFERROR(IF(AM$6=EOMONTH('Rent Roll'!$M28,0),-'Rent Roll'!$W28*'Rent Roll'!$AB28,"-"),"-")</f>
        <v>-</v>
      </c>
      <c r="AN92" s="32" t="str">
        <f>IFERROR(IF(AN$6=EOMONTH('Rent Roll'!$M28,0),-'Rent Roll'!$W28*'Rent Roll'!$AB28,"-"),"-")</f>
        <v>-</v>
      </c>
      <c r="AO92" s="32" t="str">
        <f>IFERROR(IF(AO$6=EOMONTH('Rent Roll'!$M28,0),-'Rent Roll'!$W28*'Rent Roll'!$AB28,"-"),"-")</f>
        <v>-</v>
      </c>
      <c r="AP92" s="32" t="str">
        <f>IFERROR(IF(AP$6=EOMONTH('Rent Roll'!$M28,0),-'Rent Roll'!$W28*'Rent Roll'!$AB28,"-"),"-")</f>
        <v>-</v>
      </c>
      <c r="AQ92" s="32" t="str">
        <f>IFERROR(IF(AQ$6=EOMONTH('Rent Roll'!$M28,0),-'Rent Roll'!$W28*'Rent Roll'!$AB28,"-"),"-")</f>
        <v>-</v>
      </c>
      <c r="AR92" s="32" t="str">
        <f>IFERROR(IF(AR$6=EOMONTH('Rent Roll'!$M28,0),-'Rent Roll'!$W28*'Rent Roll'!$AB28,"-"),"-")</f>
        <v>-</v>
      </c>
      <c r="AS92" s="32" t="str">
        <f>IFERROR(IF(AS$6=EOMONTH('Rent Roll'!$M28,0),-'Rent Roll'!$W28*'Rent Roll'!$AB28,"-"),"-")</f>
        <v>-</v>
      </c>
      <c r="AT92" s="32" t="str">
        <f>IFERROR(IF(AT$6=EOMONTH('Rent Roll'!$M28,0),-'Rent Roll'!$W28*'Rent Roll'!$AB28,"-"),"-")</f>
        <v>-</v>
      </c>
      <c r="AU92" s="32" t="str">
        <f>IFERROR(IF(AU$6=EOMONTH('Rent Roll'!$M28,0),-'Rent Roll'!$W28*'Rent Roll'!$AB28,"-"),"-")</f>
        <v>-</v>
      </c>
      <c r="AV92" s="32" t="str">
        <f>IFERROR(IF(AV$6=EOMONTH('Rent Roll'!$M28,0),-'Rent Roll'!$W28*'Rent Roll'!$AB28,"-"),"-")</f>
        <v>-</v>
      </c>
      <c r="AW92" s="32" t="str">
        <f>IFERROR(IF(AW$6=EOMONTH('Rent Roll'!$M28,0),-'Rent Roll'!$W28*'Rent Roll'!$AB28,"-"),"-")</f>
        <v>-</v>
      </c>
      <c r="AX92" s="32" t="str">
        <f>IFERROR(IF(AX$6=EOMONTH('Rent Roll'!$M28,0),-'Rent Roll'!$W28*'Rent Roll'!$AB28,"-"),"-")</f>
        <v>-</v>
      </c>
      <c r="AY92" s="32" t="str">
        <f>IFERROR(IF(AY$6=EOMONTH('Rent Roll'!$M28,0),-'Rent Roll'!$W28*'Rent Roll'!$AB28,"-"),"-")</f>
        <v>-</v>
      </c>
      <c r="AZ92" s="32" t="str">
        <f>IFERROR(IF(AZ$6=EOMONTH('Rent Roll'!$M28,0),-'Rent Roll'!$W28*'Rent Roll'!$AB28,"-"),"-")</f>
        <v>-</v>
      </c>
      <c r="BA92" s="32" t="str">
        <f>IFERROR(IF(BA$6=EOMONTH('Rent Roll'!$M28,0),-'Rent Roll'!$W28*'Rent Roll'!$AB28,"-"),"-")</f>
        <v>-</v>
      </c>
      <c r="BB92" s="32" t="str">
        <f>IFERROR(IF(BB$6=EOMONTH('Rent Roll'!$M28,0),-'Rent Roll'!$W28*'Rent Roll'!$AB28,"-"),"-")</f>
        <v>-</v>
      </c>
      <c r="BC92" s="32" t="str">
        <f>IFERROR(IF(BC$6=EOMONTH('Rent Roll'!$M28,0),-'Rent Roll'!$W28*'Rent Roll'!$AB28,"-"),"-")</f>
        <v>-</v>
      </c>
      <c r="BD92" s="32" t="str">
        <f>IFERROR(IF(BD$6=EOMONTH('Rent Roll'!$M28,0),-'Rent Roll'!$W28*'Rent Roll'!$AB28,"-"),"-")</f>
        <v>-</v>
      </c>
      <c r="BE92" s="32" t="str">
        <f>IFERROR(IF(BE$6=EOMONTH('Rent Roll'!$M28,0),-'Rent Roll'!$W28*'Rent Roll'!$AB28,"-"),"-")</f>
        <v>-</v>
      </c>
      <c r="BF92" s="32" t="str">
        <f>IFERROR(IF(BF$6=EOMONTH('Rent Roll'!$M28,0),-'Rent Roll'!$W28*'Rent Roll'!$AB28,"-"),"-")</f>
        <v>-</v>
      </c>
      <c r="BG92" s="32" t="str">
        <f>IFERROR(IF(BG$6=EOMONTH('Rent Roll'!$M28,0),-'Rent Roll'!$W28*'Rent Roll'!$AB28,"-"),"-")</f>
        <v>-</v>
      </c>
      <c r="BH92" s="32" t="str">
        <f>IFERROR(IF(BH$6=EOMONTH('Rent Roll'!$M28,0),-'Rent Roll'!$W28*'Rent Roll'!$AB28,"-"),"-")</f>
        <v>-</v>
      </c>
      <c r="BI92" s="32" t="str">
        <f>IFERROR(IF(BI$6=EOMONTH('Rent Roll'!$M28,0),-'Rent Roll'!$W28*'Rent Roll'!$AB28,"-"),"-")</f>
        <v>-</v>
      </c>
      <c r="BJ92" s="32" t="str">
        <f>IFERROR(IF(BJ$6=EOMONTH('Rent Roll'!$M28,0),-'Rent Roll'!$W28*'Rent Roll'!$AB28,"-"),"-")</f>
        <v>-</v>
      </c>
      <c r="BK92" s="32" t="str">
        <f>IFERROR(IF(BK$6=EOMONTH('Rent Roll'!$M28,0),-'Rent Roll'!$W28*'Rent Roll'!$AB28,"-"),"-")</f>
        <v>-</v>
      </c>
      <c r="BL92" s="32" t="str">
        <f>IFERROR(IF(BL$6=EOMONTH('Rent Roll'!$M28,0),-'Rent Roll'!$W28*'Rent Roll'!$AB28,"-"),"-")</f>
        <v>-</v>
      </c>
      <c r="BM92" s="32" t="str">
        <f>IFERROR(IF(BM$6=EOMONTH('Rent Roll'!$M28,0),-'Rent Roll'!$W28*'Rent Roll'!$AB28,"-"),"-")</f>
        <v>-</v>
      </c>
      <c r="BN92" s="32" t="str">
        <f>IFERROR(IF(BN$6=EOMONTH('Rent Roll'!$M28,0),-'Rent Roll'!$W28*'Rent Roll'!$AB28,"-"),"-")</f>
        <v>-</v>
      </c>
      <c r="BO92" s="32" t="str">
        <f>IFERROR(IF(BO$6=EOMONTH('Rent Roll'!$M28,0),-'Rent Roll'!$W28*'Rent Roll'!$AB28,"-"),"-")</f>
        <v>-</v>
      </c>
      <c r="BP92" s="32" t="str">
        <f>IFERROR(IF(BP$6=EOMONTH('Rent Roll'!$M28,0),-'Rent Roll'!$W28*'Rent Roll'!$AB28,"-"),"-")</f>
        <v>-</v>
      </c>
      <c r="BQ92" s="32" t="str">
        <f>IFERROR(IF(BQ$6=EOMONTH('Rent Roll'!$M28,0),-'Rent Roll'!$W28*'Rent Roll'!$AB28,"-"),"-")</f>
        <v>-</v>
      </c>
      <c r="BR92" s="32" t="str">
        <f>IFERROR(IF(BR$6=EOMONTH('Rent Roll'!$M28,0),-'Rent Roll'!$W28*'Rent Roll'!$AB28,"-"),"-")</f>
        <v>-</v>
      </c>
      <c r="BS92" s="32" t="str">
        <f>IFERROR(IF(BS$6=EOMONTH('Rent Roll'!$M28,0),-'Rent Roll'!$W28*'Rent Roll'!$AB28,"-"),"-")</f>
        <v>-</v>
      </c>
      <c r="BT92" s="32" t="str">
        <f>IFERROR(IF(BT$6=EOMONTH('Rent Roll'!$M28,0),-'Rent Roll'!$W28*'Rent Roll'!$AB28,"-"),"-")</f>
        <v>-</v>
      </c>
      <c r="BU92" s="32" t="str">
        <f>IFERROR(IF(BU$6=EOMONTH('Rent Roll'!$M28,0),-'Rent Roll'!$W28*'Rent Roll'!$AB28,"-"),"-")</f>
        <v>-</v>
      </c>
      <c r="BV92" s="32" t="str">
        <f>IFERROR(IF(BV$6=EOMONTH('Rent Roll'!$M28,0),-'Rent Roll'!$W28*'Rent Roll'!$AB28,"-"),"-")</f>
        <v>-</v>
      </c>
      <c r="BW92" s="32" t="str">
        <f>IFERROR(IF(BW$6=EOMONTH('Rent Roll'!$M28,0),-'Rent Roll'!$W28*'Rent Roll'!$AB28,"-"),"-")</f>
        <v>-</v>
      </c>
      <c r="BX92" s="32" t="str">
        <f>IFERROR(IF(BX$6=EOMONTH('Rent Roll'!$M28,0),-'Rent Roll'!$W28*'Rent Roll'!$AB28,"-"),"-")</f>
        <v>-</v>
      </c>
      <c r="BY92" s="32" t="str">
        <f>IFERROR(IF(BY$6=EOMONTH('Rent Roll'!$M28,0),-'Rent Roll'!$W28*'Rent Roll'!$AB28,"-"),"-")</f>
        <v>-</v>
      </c>
      <c r="BZ92" s="32" t="str">
        <f>IFERROR(IF(BZ$6=EOMONTH('Rent Roll'!$M28,0),-'Rent Roll'!$W28*'Rent Roll'!$AB28,"-"),"-")</f>
        <v>-</v>
      </c>
      <c r="CA92" s="32" t="str">
        <f>IFERROR(IF(CA$6=EOMONTH('Rent Roll'!$M28,0),-'Rent Roll'!$W28*'Rent Roll'!$AB28,"-"),"-")</f>
        <v>-</v>
      </c>
      <c r="CB92" s="32" t="str">
        <f>IFERROR(IF(CB$6=EOMONTH('Rent Roll'!$M28,0),-'Rent Roll'!$W28*'Rent Roll'!$AB28,"-"),"-")</f>
        <v>-</v>
      </c>
      <c r="CC92" s="32" t="str">
        <f>IFERROR(IF(CC$6=EOMONTH('Rent Roll'!$M28,0),-'Rent Roll'!$W28*'Rent Roll'!$AB28,"-"),"-")</f>
        <v>-</v>
      </c>
      <c r="CD92" s="32" t="str">
        <f>IFERROR(IF(CD$6=EOMONTH('Rent Roll'!$M28,0),-'Rent Roll'!$W28*'Rent Roll'!$AB28,"-"),"-")</f>
        <v>-</v>
      </c>
      <c r="CE92" s="32" t="str">
        <f>IFERROR(IF(CE$6=EOMONTH('Rent Roll'!$M28,0),-'Rent Roll'!$W28*'Rent Roll'!$AB28,"-"),"-")</f>
        <v>-</v>
      </c>
      <c r="CF92" s="32" t="str">
        <f>IFERROR(IF(CF$6=EOMONTH('Rent Roll'!$M28,0),-'Rent Roll'!$W28*'Rent Roll'!$AB28,"-"),"-")</f>
        <v>-</v>
      </c>
      <c r="CG92" s="32" t="str">
        <f>IFERROR(IF(CG$6=EOMONTH('Rent Roll'!$M28,0),-'Rent Roll'!$W28*'Rent Roll'!$AB28,"-"),"-")</f>
        <v>-</v>
      </c>
      <c r="CH92" s="32" t="str">
        <f>IFERROR(IF(CH$6=EOMONTH('Rent Roll'!$M28,0),-'Rent Roll'!$W28*'Rent Roll'!$AB28,"-"),"-")</f>
        <v>-</v>
      </c>
      <c r="CI92" s="32" t="str">
        <f>IFERROR(IF(CI$6=EOMONTH('Rent Roll'!$M28,0),-'Rent Roll'!$W28*'Rent Roll'!$AB28,"-"),"-")</f>
        <v>-</v>
      </c>
      <c r="CJ92" s="32" t="str">
        <f>IFERROR(IF(CJ$6=EOMONTH('Rent Roll'!$M28,0),-'Rent Roll'!$W28*'Rent Roll'!$AB28,"-"),"-")</f>
        <v>-</v>
      </c>
      <c r="CK92" s="32" t="str">
        <f>IFERROR(IF(CK$6=EOMONTH('Rent Roll'!$M28,0),-'Rent Roll'!$W28*'Rent Roll'!$AB28,"-"),"-")</f>
        <v>-</v>
      </c>
      <c r="CL92" s="32" t="str">
        <f>IFERROR(IF(CL$6=EOMONTH('Rent Roll'!$M28,0),-'Rent Roll'!$W28*'Rent Roll'!$AB28,"-"),"-")</f>
        <v>-</v>
      </c>
      <c r="CM92" s="32" t="str">
        <f>IFERROR(IF(CM$6=EOMONTH('Rent Roll'!$M28,0),-'Rent Roll'!$W28*'Rent Roll'!$AB28,"-"),"-")</f>
        <v>-</v>
      </c>
      <c r="CN92" s="32" t="str">
        <f>IFERROR(IF(CN$6=EOMONTH('Rent Roll'!$M28,0),-'Rent Roll'!$W28*'Rent Roll'!$AB28,"-"),"-")</f>
        <v>-</v>
      </c>
      <c r="CO92" s="32" t="str">
        <f>IFERROR(IF(CO$6=EOMONTH('Rent Roll'!$M28,0),-'Rent Roll'!$W28*'Rent Roll'!$AB28,"-"),"-")</f>
        <v>-</v>
      </c>
      <c r="CP92" s="32" t="str">
        <f>IFERROR(IF(CP$6=EOMONTH('Rent Roll'!$M28,0),-'Rent Roll'!$W28*'Rent Roll'!$AB28,"-"),"-")</f>
        <v>-</v>
      </c>
      <c r="CQ92" s="32" t="str">
        <f>IFERROR(IF(CQ$6=EOMONTH('Rent Roll'!$M28,0),-'Rent Roll'!$W28*'Rent Roll'!$AB28,"-"),"-")</f>
        <v>-</v>
      </c>
      <c r="CR92" s="32" t="str">
        <f>IFERROR(IF(CR$6=EOMONTH('Rent Roll'!$M28,0),-'Rent Roll'!$W28*'Rent Roll'!$AB28,"-"),"-")</f>
        <v>-</v>
      </c>
      <c r="CS92" s="32" t="str">
        <f>IFERROR(IF(CS$6=EOMONTH('Rent Roll'!$M28,0),-'Rent Roll'!$W28*'Rent Roll'!$AB28,"-"),"-")</f>
        <v>-</v>
      </c>
      <c r="CT92" s="32" t="str">
        <f>IFERROR(IF(CT$6=EOMONTH('Rent Roll'!$M28,0),-'Rent Roll'!$W28*'Rent Roll'!$AB28,"-"),"-")</f>
        <v>-</v>
      </c>
      <c r="CU92" s="32" t="str">
        <f>IFERROR(IF(CU$6=EOMONTH('Rent Roll'!$M28,0),-'Rent Roll'!$W28*'Rent Roll'!$AB28,"-"),"-")</f>
        <v>-</v>
      </c>
      <c r="CV92" s="32" t="str">
        <f>IFERROR(IF(CV$6=EOMONTH('Rent Roll'!$M28,0),-'Rent Roll'!$W28*'Rent Roll'!$AB28,"-"),"-")</f>
        <v>-</v>
      </c>
      <c r="CW92" s="32" t="str">
        <f>IFERROR(IF(CW$6=EOMONTH('Rent Roll'!$M28,0),-'Rent Roll'!$W28*'Rent Roll'!$AB28,"-"),"-")</f>
        <v>-</v>
      </c>
      <c r="CX92" s="32" t="str">
        <f>IFERROR(IF(CX$6=EOMONTH('Rent Roll'!$M28,0),-'Rent Roll'!$W28*'Rent Roll'!$AB28,"-"),"-")</f>
        <v>-</v>
      </c>
      <c r="CY92" s="32" t="str">
        <f>IFERROR(IF(CY$6=EOMONTH('Rent Roll'!$M28,0),-'Rent Roll'!$W28*'Rent Roll'!$AB28,"-"),"-")</f>
        <v>-</v>
      </c>
      <c r="CZ92" s="32" t="str">
        <f>IFERROR(IF(CZ$6=EOMONTH('Rent Roll'!$M28,0),-'Rent Roll'!$W28*'Rent Roll'!$AB28,"-"),"-")</f>
        <v>-</v>
      </c>
      <c r="DA92" s="32" t="str">
        <f>IFERROR(IF(DA$6=EOMONTH('Rent Roll'!$M28,0),-'Rent Roll'!$W28*'Rent Roll'!$AB28,"-"),"-")</f>
        <v>-</v>
      </c>
      <c r="DB92" s="32" t="str">
        <f>IFERROR(IF(DB$6=EOMONTH('Rent Roll'!$M28,0),-'Rent Roll'!$W28*'Rent Roll'!$AB28,"-"),"-")</f>
        <v>-</v>
      </c>
      <c r="DC92" s="32" t="str">
        <f>IFERROR(IF(DC$6=EOMONTH('Rent Roll'!$M28,0),-'Rent Roll'!$W28*'Rent Roll'!$AB28,"-"),"-")</f>
        <v>-</v>
      </c>
      <c r="DD92" s="32" t="str">
        <f>IFERROR(IF(DD$6=EOMONTH('Rent Roll'!$M28,0),-'Rent Roll'!$W28*'Rent Roll'!$AB28,"-"),"-")</f>
        <v>-</v>
      </c>
      <c r="DE92" s="32" t="str">
        <f>IFERROR(IF(DE$6=EOMONTH('Rent Roll'!$M28,0),-'Rent Roll'!$W28*'Rent Roll'!$AB28,"-"),"-")</f>
        <v>-</v>
      </c>
      <c r="DF92" s="32" t="str">
        <f>IFERROR(IF(DF$6=EOMONTH('Rent Roll'!$M28,0),-'Rent Roll'!$W28*'Rent Roll'!$AB28,"-"),"-")</f>
        <v>-</v>
      </c>
      <c r="DG92" s="32" t="str">
        <f>IFERROR(IF(DG$6=EOMONTH('Rent Roll'!$M28,0),-'Rent Roll'!$W28*'Rent Roll'!$AB28,"-"),"-")</f>
        <v>-</v>
      </c>
      <c r="DH92" s="32" t="str">
        <f>IFERROR(IF(DH$6=EOMONTH('Rent Roll'!$M28,0),-'Rent Roll'!$W28*'Rent Roll'!$AB28,"-"),"-")</f>
        <v>-</v>
      </c>
      <c r="DI92" s="32" t="str">
        <f>IFERROR(IF(DI$6=EOMONTH('Rent Roll'!$M28,0),-'Rent Roll'!$W28*'Rent Roll'!$AB28,"-"),"-")</f>
        <v>-</v>
      </c>
      <c r="DJ92" s="32" t="str">
        <f>IFERROR(IF(DJ$6=EOMONTH('Rent Roll'!$M28,0),-'Rent Roll'!$W28*'Rent Roll'!$AB28,"-"),"-")</f>
        <v>-</v>
      </c>
      <c r="DK92" s="32" t="str">
        <f>IFERROR(IF(DK$6=EOMONTH('Rent Roll'!$M28,0),-'Rent Roll'!$W28*'Rent Roll'!$AB28,"-"),"-")</f>
        <v>-</v>
      </c>
      <c r="DL92" s="32" t="str">
        <f>IFERROR(IF(DL$6=EOMONTH('Rent Roll'!$M28,0),-'Rent Roll'!$W28*'Rent Roll'!$AB28,"-"),"-")</f>
        <v>-</v>
      </c>
      <c r="DM92" s="32" t="str">
        <f>IFERROR(IF(DM$6=EOMONTH('Rent Roll'!$M28,0),-'Rent Roll'!$W28*'Rent Roll'!$AB28,"-"),"-")</f>
        <v>-</v>
      </c>
      <c r="DN92" s="32" t="str">
        <f>IFERROR(IF(DN$6=EOMONTH('Rent Roll'!$M28,0),-'Rent Roll'!$W28*'Rent Roll'!$AB28,"-"),"-")</f>
        <v>-</v>
      </c>
      <c r="DO92" s="32" t="str">
        <f>IFERROR(IF(DO$6=EOMONTH('Rent Roll'!$M28,0),-'Rent Roll'!$W28*'Rent Roll'!$AB28,"-"),"-")</f>
        <v>-</v>
      </c>
      <c r="DP92" s="32" t="str">
        <f>IFERROR(IF(DP$6=EOMONTH('Rent Roll'!$M28,0),-'Rent Roll'!$W28*'Rent Roll'!$AB28,"-"),"-")</f>
        <v>-</v>
      </c>
      <c r="DQ92" s="32" t="str">
        <f>IFERROR(IF(DQ$6=EOMONTH('Rent Roll'!$M28,0),-'Rent Roll'!$W28*'Rent Roll'!$AB28,"-"),"-")</f>
        <v>-</v>
      </c>
      <c r="DR92" s="32" t="str">
        <f>IFERROR(IF(DR$6=EOMONTH('Rent Roll'!$M28,0),-'Rent Roll'!$W28*'Rent Roll'!$AB28,"-"),"-")</f>
        <v>-</v>
      </c>
      <c r="DS92" s="32" t="str">
        <f>IFERROR(IF(DS$6=EOMONTH('Rent Roll'!$M28,0),-'Rent Roll'!$W28*'Rent Roll'!$AB28,"-"),"-")</f>
        <v>-</v>
      </c>
      <c r="DT92" s="32" t="str">
        <f>IFERROR(IF(DT$6=EOMONTH('Rent Roll'!$M28,0),-'Rent Roll'!$W28*'Rent Roll'!$AB28,"-"),"-")</f>
        <v>-</v>
      </c>
      <c r="DU92" s="32" t="str">
        <f>IFERROR(IF(DU$6=EOMONTH('Rent Roll'!$M28,0),-'Rent Roll'!$W28*'Rent Roll'!$AB28,"-"),"-")</f>
        <v>-</v>
      </c>
      <c r="DV92" s="32" t="str">
        <f>IFERROR(IF(DV$6=EOMONTH('Rent Roll'!$M28,0),-'Rent Roll'!$W28*'Rent Roll'!$AB28,"-"),"-")</f>
        <v>-</v>
      </c>
      <c r="DW92" s="32" t="str">
        <f>IFERROR(IF(DW$6=EOMONTH('Rent Roll'!$M28,0),-'Rent Roll'!$W28*'Rent Roll'!$AB28,"-"),"-")</f>
        <v>-</v>
      </c>
      <c r="DX92" s="32" t="str">
        <f>IFERROR(IF(DX$6=EOMONTH('Rent Roll'!$M28,0),-'Rent Roll'!$W28*'Rent Roll'!$AB28,"-"),"-")</f>
        <v>-</v>
      </c>
      <c r="DY92" s="32" t="str">
        <f>IFERROR(IF(DY$6=EOMONTH('Rent Roll'!$M28,0),-'Rent Roll'!$W28*'Rent Roll'!$AB28,"-"),"-")</f>
        <v>-</v>
      </c>
      <c r="DZ92" s="32" t="str">
        <f>IFERROR(IF(DZ$6=EOMONTH('Rent Roll'!$M28,0),-'Rent Roll'!$W28*'Rent Roll'!$AB28,"-"),"-")</f>
        <v>-</v>
      </c>
      <c r="EA92" s="32" t="str">
        <f>IFERROR(IF(EA$6=EOMONTH('Rent Roll'!$M28,0),-'Rent Roll'!$W28*'Rent Roll'!$AB28,"-"),"-")</f>
        <v>-</v>
      </c>
      <c r="EB92" s="32" t="str">
        <f>IFERROR(IF(EB$6=EOMONTH('Rent Roll'!$M28,0),-'Rent Roll'!$W28*'Rent Roll'!$AB28,"-"),"-")</f>
        <v>-</v>
      </c>
      <c r="EC92" s="32" t="str">
        <f>IFERROR(IF(EC$6=EOMONTH('Rent Roll'!$M28,0),-'Rent Roll'!$W28*'Rent Roll'!$AB28,"-"),"-")</f>
        <v>-</v>
      </c>
      <c r="ED92" s="32" t="str">
        <f>IFERROR(IF(ED$6=EOMONTH('Rent Roll'!$M28,0),-'Rent Roll'!$W28*'Rent Roll'!$AB28,"-"),"-")</f>
        <v>-</v>
      </c>
      <c r="EE92" s="32" t="str">
        <f>IFERROR(IF(EE$6=EOMONTH('Rent Roll'!$M28,0),-'Rent Roll'!$W28*'Rent Roll'!$AB28,"-"),"-")</f>
        <v>-</v>
      </c>
      <c r="EF92" s="32" t="str">
        <f>IFERROR(IF(EF$6=EOMONTH('Rent Roll'!$M28,0),-'Rent Roll'!$W28*'Rent Roll'!$AB28,"-"),"-")</f>
        <v>-</v>
      </c>
      <c r="EG92" s="21" t="str">
        <f>IFERROR(IF(EG$6=EOMONTH('Rent Roll'!$M28,0),-'Rent Roll'!$W28*'Rent Roll'!$AB28,"-"),"-")</f>
        <v>-</v>
      </c>
      <c r="EH92" s="277" t="s">
        <v>106</v>
      </c>
    </row>
    <row r="93" spans="2:138" ht="15.75" thickBot="1" x14ac:dyDescent="0.3">
      <c r="B93" s="154"/>
      <c r="C93" s="374"/>
      <c r="D93" s="155" t="s">
        <v>19</v>
      </c>
      <c r="E93" s="334">
        <f t="shared" ref="E93:AJ93" si="57">SUM(E82:E92)</f>
        <v>-149619.10609300391</v>
      </c>
      <c r="F93" s="332">
        <f t="shared" si="57"/>
        <v>0</v>
      </c>
      <c r="G93" s="333">
        <f t="shared" si="57"/>
        <v>0</v>
      </c>
      <c r="H93" s="333">
        <f t="shared" si="57"/>
        <v>0</v>
      </c>
      <c r="I93" s="333">
        <f t="shared" si="57"/>
        <v>0</v>
      </c>
      <c r="J93" s="333">
        <f t="shared" si="57"/>
        <v>0</v>
      </c>
      <c r="K93" s="333">
        <f t="shared" si="57"/>
        <v>0</v>
      </c>
      <c r="L93" s="333">
        <f t="shared" si="57"/>
        <v>0</v>
      </c>
      <c r="M93" s="333">
        <f t="shared" si="57"/>
        <v>0</v>
      </c>
      <c r="N93" s="333">
        <f t="shared" si="57"/>
        <v>0</v>
      </c>
      <c r="O93" s="333">
        <f t="shared" si="57"/>
        <v>0</v>
      </c>
      <c r="P93" s="333">
        <f t="shared" si="57"/>
        <v>0</v>
      </c>
      <c r="Q93" s="333">
        <f t="shared" si="57"/>
        <v>0</v>
      </c>
      <c r="R93" s="333">
        <f t="shared" si="57"/>
        <v>0</v>
      </c>
      <c r="S93" s="333">
        <f t="shared" si="57"/>
        <v>0</v>
      </c>
      <c r="T93" s="333">
        <f t="shared" si="57"/>
        <v>0</v>
      </c>
      <c r="U93" s="333">
        <f t="shared" si="57"/>
        <v>0</v>
      </c>
      <c r="V93" s="333">
        <f t="shared" si="57"/>
        <v>0</v>
      </c>
      <c r="W93" s="333">
        <f t="shared" si="57"/>
        <v>0</v>
      </c>
      <c r="X93" s="333">
        <f t="shared" si="57"/>
        <v>0</v>
      </c>
      <c r="Y93" s="333">
        <f t="shared" si="57"/>
        <v>0</v>
      </c>
      <c r="Z93" s="333">
        <f t="shared" si="57"/>
        <v>0</v>
      </c>
      <c r="AA93" s="333">
        <f t="shared" si="57"/>
        <v>0</v>
      </c>
      <c r="AB93" s="333">
        <f t="shared" si="57"/>
        <v>0</v>
      </c>
      <c r="AC93" s="333">
        <f t="shared" si="57"/>
        <v>0</v>
      </c>
      <c r="AD93" s="333">
        <f t="shared" si="57"/>
        <v>0</v>
      </c>
      <c r="AE93" s="333">
        <f t="shared" si="57"/>
        <v>0</v>
      </c>
      <c r="AF93" s="333">
        <f t="shared" si="57"/>
        <v>0</v>
      </c>
      <c r="AG93" s="333">
        <f t="shared" si="57"/>
        <v>0</v>
      </c>
      <c r="AH93" s="333">
        <f t="shared" si="57"/>
        <v>0</v>
      </c>
      <c r="AI93" s="333">
        <f t="shared" si="57"/>
        <v>0</v>
      </c>
      <c r="AJ93" s="333">
        <f t="shared" si="57"/>
        <v>0</v>
      </c>
      <c r="AK93" s="333">
        <f t="shared" ref="AK93:BP93" si="58">SUM(AK82:AK92)</f>
        <v>0</v>
      </c>
      <c r="AL93" s="333">
        <f t="shared" si="58"/>
        <v>0</v>
      </c>
      <c r="AM93" s="333">
        <f t="shared" si="58"/>
        <v>0</v>
      </c>
      <c r="AN93" s="333">
        <f t="shared" si="58"/>
        <v>0</v>
      </c>
      <c r="AO93" s="333">
        <f t="shared" si="58"/>
        <v>0</v>
      </c>
      <c r="AP93" s="333">
        <f t="shared" si="58"/>
        <v>0</v>
      </c>
      <c r="AQ93" s="333">
        <f t="shared" si="58"/>
        <v>0</v>
      </c>
      <c r="AR93" s="333">
        <f t="shared" si="58"/>
        <v>0</v>
      </c>
      <c r="AS93" s="333">
        <f t="shared" si="58"/>
        <v>0</v>
      </c>
      <c r="AT93" s="333">
        <f t="shared" si="58"/>
        <v>0</v>
      </c>
      <c r="AU93" s="333">
        <f t="shared" si="58"/>
        <v>0</v>
      </c>
      <c r="AV93" s="333">
        <f t="shared" si="58"/>
        <v>0</v>
      </c>
      <c r="AW93" s="333">
        <f t="shared" si="58"/>
        <v>0</v>
      </c>
      <c r="AX93" s="333">
        <f t="shared" si="58"/>
        <v>0</v>
      </c>
      <c r="AY93" s="333">
        <f t="shared" si="58"/>
        <v>0</v>
      </c>
      <c r="AZ93" s="333">
        <f t="shared" si="58"/>
        <v>0</v>
      </c>
      <c r="BA93" s="333">
        <f t="shared" si="58"/>
        <v>0</v>
      </c>
      <c r="BB93" s="333">
        <f t="shared" si="58"/>
        <v>0</v>
      </c>
      <c r="BC93" s="333">
        <f t="shared" si="58"/>
        <v>0</v>
      </c>
      <c r="BD93" s="333">
        <f t="shared" si="58"/>
        <v>0</v>
      </c>
      <c r="BE93" s="333">
        <f t="shared" si="58"/>
        <v>0</v>
      </c>
      <c r="BF93" s="333">
        <f t="shared" si="58"/>
        <v>0</v>
      </c>
      <c r="BG93" s="333">
        <f t="shared" si="58"/>
        <v>0</v>
      </c>
      <c r="BH93" s="333">
        <f t="shared" si="58"/>
        <v>0</v>
      </c>
      <c r="BI93" s="333">
        <f t="shared" si="58"/>
        <v>0</v>
      </c>
      <c r="BJ93" s="333">
        <f t="shared" si="58"/>
        <v>0</v>
      </c>
      <c r="BK93" s="333">
        <f t="shared" si="58"/>
        <v>0</v>
      </c>
      <c r="BL93" s="333">
        <f t="shared" si="58"/>
        <v>0</v>
      </c>
      <c r="BM93" s="333">
        <f t="shared" si="58"/>
        <v>0</v>
      </c>
      <c r="BN93" s="333">
        <f t="shared" si="58"/>
        <v>0</v>
      </c>
      <c r="BO93" s="333">
        <f t="shared" si="58"/>
        <v>0</v>
      </c>
      <c r="BP93" s="333">
        <f t="shared" si="58"/>
        <v>0</v>
      </c>
      <c r="BQ93" s="333">
        <f t="shared" ref="BQ93:CV93" si="59">SUM(BQ82:BQ92)</f>
        <v>0</v>
      </c>
      <c r="BR93" s="333">
        <f t="shared" si="59"/>
        <v>0</v>
      </c>
      <c r="BS93" s="333">
        <f t="shared" si="59"/>
        <v>0</v>
      </c>
      <c r="BT93" s="333">
        <f t="shared" si="59"/>
        <v>0</v>
      </c>
      <c r="BU93" s="333">
        <f t="shared" si="59"/>
        <v>0</v>
      </c>
      <c r="BV93" s="333">
        <f t="shared" si="59"/>
        <v>0</v>
      </c>
      <c r="BW93" s="333">
        <f t="shared" si="59"/>
        <v>0</v>
      </c>
      <c r="BX93" s="333">
        <f t="shared" si="59"/>
        <v>0</v>
      </c>
      <c r="BY93" s="333">
        <f t="shared" si="59"/>
        <v>0</v>
      </c>
      <c r="BZ93" s="333">
        <f t="shared" si="59"/>
        <v>0</v>
      </c>
      <c r="CA93" s="333">
        <f t="shared" si="59"/>
        <v>0</v>
      </c>
      <c r="CB93" s="333">
        <f t="shared" si="59"/>
        <v>0</v>
      </c>
      <c r="CC93" s="333">
        <f t="shared" si="59"/>
        <v>0</v>
      </c>
      <c r="CD93" s="333">
        <f t="shared" si="59"/>
        <v>0</v>
      </c>
      <c r="CE93" s="333">
        <f t="shared" si="59"/>
        <v>0</v>
      </c>
      <c r="CF93" s="333">
        <f t="shared" si="59"/>
        <v>0</v>
      </c>
      <c r="CG93" s="333">
        <f t="shared" si="59"/>
        <v>0</v>
      </c>
      <c r="CH93" s="333">
        <f t="shared" si="59"/>
        <v>0</v>
      </c>
      <c r="CI93" s="333">
        <f t="shared" si="59"/>
        <v>0</v>
      </c>
      <c r="CJ93" s="333">
        <f t="shared" si="59"/>
        <v>0</v>
      </c>
      <c r="CK93" s="333">
        <f t="shared" si="59"/>
        <v>0</v>
      </c>
      <c r="CL93" s="333">
        <f t="shared" si="59"/>
        <v>0</v>
      </c>
      <c r="CM93" s="333">
        <f t="shared" si="59"/>
        <v>0</v>
      </c>
      <c r="CN93" s="333">
        <f t="shared" si="59"/>
        <v>0</v>
      </c>
      <c r="CO93" s="333">
        <f t="shared" si="59"/>
        <v>0</v>
      </c>
      <c r="CP93" s="333">
        <f t="shared" si="59"/>
        <v>0</v>
      </c>
      <c r="CQ93" s="333">
        <f t="shared" si="59"/>
        <v>-20637.118081793644</v>
      </c>
      <c r="CR93" s="333">
        <f t="shared" si="59"/>
        <v>0</v>
      </c>
      <c r="CS93" s="333">
        <f t="shared" si="59"/>
        <v>0</v>
      </c>
      <c r="CT93" s="333">
        <f t="shared" si="59"/>
        <v>0</v>
      </c>
      <c r="CU93" s="333">
        <f t="shared" si="59"/>
        <v>0</v>
      </c>
      <c r="CV93" s="333">
        <f t="shared" si="59"/>
        <v>0</v>
      </c>
      <c r="CW93" s="333">
        <f t="shared" ref="CW93:EB93" si="60">SUM(CW82:CW92)</f>
        <v>0</v>
      </c>
      <c r="CX93" s="333">
        <f t="shared" si="60"/>
        <v>0</v>
      </c>
      <c r="CY93" s="333">
        <f t="shared" si="60"/>
        <v>0</v>
      </c>
      <c r="CZ93" s="333">
        <f t="shared" si="60"/>
        <v>0</v>
      </c>
      <c r="DA93" s="333">
        <f t="shared" si="60"/>
        <v>0</v>
      </c>
      <c r="DB93" s="333">
        <f t="shared" si="60"/>
        <v>0</v>
      </c>
      <c r="DC93" s="333">
        <f t="shared" si="60"/>
        <v>0</v>
      </c>
      <c r="DD93" s="333">
        <f t="shared" si="60"/>
        <v>0</v>
      </c>
      <c r="DE93" s="333">
        <f t="shared" si="60"/>
        <v>0</v>
      </c>
      <c r="DF93" s="333">
        <f t="shared" si="60"/>
        <v>0</v>
      </c>
      <c r="DG93" s="333">
        <f t="shared" si="60"/>
        <v>0</v>
      </c>
      <c r="DH93" s="333">
        <f t="shared" si="60"/>
        <v>0</v>
      </c>
      <c r="DI93" s="333">
        <f t="shared" si="60"/>
        <v>0</v>
      </c>
      <c r="DJ93" s="333">
        <f t="shared" si="60"/>
        <v>0</v>
      </c>
      <c r="DK93" s="333">
        <f t="shared" si="60"/>
        <v>0</v>
      </c>
      <c r="DL93" s="333">
        <f t="shared" si="60"/>
        <v>-36114.956643138874</v>
      </c>
      <c r="DM93" s="333">
        <f t="shared" si="60"/>
        <v>0</v>
      </c>
      <c r="DN93" s="333">
        <f t="shared" si="60"/>
        <v>0</v>
      </c>
      <c r="DO93" s="333">
        <f t="shared" si="60"/>
        <v>0</v>
      </c>
      <c r="DP93" s="333">
        <f t="shared" si="60"/>
        <v>0</v>
      </c>
      <c r="DQ93" s="333">
        <f t="shared" si="60"/>
        <v>0</v>
      </c>
      <c r="DR93" s="333">
        <f t="shared" si="60"/>
        <v>0</v>
      </c>
      <c r="DS93" s="333">
        <f t="shared" si="60"/>
        <v>0</v>
      </c>
      <c r="DT93" s="333">
        <f t="shared" si="60"/>
        <v>0</v>
      </c>
      <c r="DU93" s="333">
        <f t="shared" si="60"/>
        <v>0</v>
      </c>
      <c r="DV93" s="333">
        <f t="shared" si="60"/>
        <v>0</v>
      </c>
      <c r="DW93" s="333">
        <f t="shared" si="60"/>
        <v>0</v>
      </c>
      <c r="DX93" s="333">
        <f t="shared" si="60"/>
        <v>-51592.795204484108</v>
      </c>
      <c r="DY93" s="333">
        <f t="shared" si="60"/>
        <v>0</v>
      </c>
      <c r="DZ93" s="333">
        <f t="shared" si="60"/>
        <v>-41274.236163587288</v>
      </c>
      <c r="EA93" s="333">
        <f t="shared" si="60"/>
        <v>0</v>
      </c>
      <c r="EB93" s="333">
        <f t="shared" si="60"/>
        <v>0</v>
      </c>
      <c r="EC93" s="333">
        <f t="shared" ref="EC93:EG93" si="61">SUM(EC82:EC92)</f>
        <v>0</v>
      </c>
      <c r="ED93" s="333">
        <f t="shared" si="61"/>
        <v>0</v>
      </c>
      <c r="EE93" s="333">
        <f t="shared" si="61"/>
        <v>0</v>
      </c>
      <c r="EF93" s="333">
        <f t="shared" si="61"/>
        <v>0</v>
      </c>
      <c r="EG93" s="334">
        <f t="shared" si="61"/>
        <v>0</v>
      </c>
      <c r="EH93" s="277" t="s">
        <v>106</v>
      </c>
    </row>
    <row r="94" spans="2:138" ht="15" thickTop="1" x14ac:dyDescent="0.2">
      <c r="B94" s="337"/>
      <c r="C94" s="335"/>
      <c r="D94" s="335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  <c r="AD94" s="283"/>
      <c r="AE94" s="283"/>
      <c r="AF94" s="283"/>
      <c r="AG94" s="283"/>
      <c r="AH94" s="283"/>
      <c r="AI94" s="283"/>
      <c r="AJ94" s="283"/>
      <c r="AK94" s="283"/>
      <c r="AL94" s="283"/>
      <c r="AM94" s="283"/>
      <c r="AN94" s="283"/>
      <c r="AO94" s="283"/>
      <c r="AP94" s="283"/>
      <c r="AQ94" s="283"/>
      <c r="AR94" s="283"/>
      <c r="AS94" s="283"/>
      <c r="AT94" s="283"/>
      <c r="AU94" s="283"/>
      <c r="AV94" s="283"/>
      <c r="AW94" s="283"/>
      <c r="AX94" s="283"/>
      <c r="AY94" s="283"/>
      <c r="AZ94" s="283"/>
      <c r="BA94" s="283"/>
      <c r="BB94" s="283"/>
      <c r="BC94" s="283"/>
      <c r="BD94" s="283"/>
      <c r="BE94" s="283"/>
      <c r="BF94" s="283"/>
      <c r="BG94" s="283"/>
      <c r="BH94" s="283"/>
      <c r="BI94" s="283"/>
      <c r="BJ94" s="283"/>
      <c r="BK94" s="283"/>
      <c r="BL94" s="283"/>
      <c r="BM94" s="283"/>
      <c r="BN94" s="283"/>
      <c r="BO94" s="283"/>
      <c r="BP94" s="283"/>
      <c r="BQ94" s="283"/>
      <c r="BR94" s="283"/>
      <c r="BS94" s="283"/>
      <c r="BT94" s="283"/>
      <c r="BU94" s="283"/>
      <c r="BV94" s="283"/>
      <c r="BW94" s="283"/>
      <c r="BX94" s="283"/>
      <c r="BY94" s="283"/>
      <c r="BZ94" s="283"/>
      <c r="CA94" s="283"/>
      <c r="CB94" s="283"/>
      <c r="CC94" s="283"/>
      <c r="CD94" s="283"/>
      <c r="CE94" s="283"/>
      <c r="CF94" s="283"/>
      <c r="CG94" s="283"/>
      <c r="CH94" s="283"/>
      <c r="CI94" s="283"/>
      <c r="CJ94" s="283"/>
      <c r="CK94" s="283"/>
      <c r="CL94" s="283"/>
      <c r="CM94" s="283"/>
      <c r="CN94" s="283"/>
      <c r="CO94" s="283"/>
      <c r="CP94" s="283"/>
      <c r="CQ94" s="283"/>
      <c r="CR94" s="283"/>
      <c r="CS94" s="283"/>
      <c r="CT94" s="283"/>
      <c r="CU94" s="283"/>
      <c r="CV94" s="283"/>
      <c r="CW94" s="283"/>
      <c r="CX94" s="283"/>
      <c r="CY94" s="283"/>
      <c r="CZ94" s="283"/>
      <c r="DA94" s="283"/>
      <c r="DB94" s="283"/>
      <c r="DC94" s="283"/>
      <c r="DD94" s="283"/>
      <c r="DE94" s="283"/>
      <c r="DF94" s="283"/>
      <c r="DG94" s="283"/>
      <c r="DH94" s="283"/>
      <c r="DI94" s="283"/>
      <c r="DJ94" s="283"/>
      <c r="DK94" s="283"/>
      <c r="DL94" s="283"/>
      <c r="DM94" s="283"/>
      <c r="DN94" s="283"/>
      <c r="DO94" s="283"/>
      <c r="DP94" s="283"/>
      <c r="DQ94" s="283"/>
      <c r="DR94" s="283"/>
      <c r="DS94" s="283"/>
      <c r="DT94" s="283"/>
      <c r="DU94" s="283"/>
      <c r="DV94" s="283"/>
      <c r="DW94" s="283"/>
      <c r="DX94" s="283"/>
      <c r="DY94" s="283"/>
      <c r="DZ94" s="283"/>
      <c r="EA94" s="283"/>
      <c r="EB94" s="283"/>
      <c r="EC94" s="283"/>
      <c r="ED94" s="283"/>
      <c r="EE94" s="283"/>
      <c r="EF94" s="283"/>
      <c r="EG94" s="336"/>
      <c r="EH94" s="277" t="s">
        <v>106</v>
      </c>
    </row>
    <row r="95" spans="2:138" ht="15" x14ac:dyDescent="0.25">
      <c r="B95" s="732" t="s">
        <v>219</v>
      </c>
      <c r="C95" s="733"/>
      <c r="D95" s="734"/>
      <c r="E95" s="354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10"/>
      <c r="S95" s="309"/>
      <c r="T95" s="309"/>
      <c r="U95" s="309"/>
      <c r="V95" s="309"/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  <c r="AT95" s="309"/>
      <c r="AU95" s="309"/>
      <c r="AV95" s="309"/>
      <c r="AW95" s="309"/>
      <c r="AX95" s="309"/>
      <c r="AY95" s="309"/>
      <c r="AZ95" s="309"/>
      <c r="BA95" s="309"/>
      <c r="BB95" s="309"/>
      <c r="BC95" s="309"/>
      <c r="BD95" s="309"/>
      <c r="BE95" s="309"/>
      <c r="BF95" s="309"/>
      <c r="BG95" s="309"/>
      <c r="BH95" s="309"/>
      <c r="BI95" s="309"/>
      <c r="BJ95" s="309"/>
      <c r="BK95" s="309"/>
      <c r="BL95" s="309"/>
      <c r="BM95" s="309"/>
      <c r="BN95" s="309"/>
      <c r="BO95" s="309"/>
      <c r="BP95" s="309"/>
      <c r="BQ95" s="309"/>
      <c r="BR95" s="309"/>
      <c r="BS95" s="309"/>
      <c r="BT95" s="309"/>
      <c r="BU95" s="309"/>
      <c r="BV95" s="309"/>
      <c r="BW95" s="309"/>
      <c r="BX95" s="309"/>
      <c r="BY95" s="309"/>
      <c r="BZ95" s="309"/>
      <c r="CA95" s="309"/>
      <c r="CB95" s="309"/>
      <c r="CC95" s="309"/>
      <c r="CD95" s="309"/>
      <c r="CE95" s="309"/>
      <c r="CF95" s="309"/>
      <c r="CG95" s="309"/>
      <c r="CH95" s="309"/>
      <c r="CI95" s="309"/>
      <c r="CJ95" s="309"/>
      <c r="CK95" s="309"/>
      <c r="CL95" s="309"/>
      <c r="CM95" s="309"/>
      <c r="CN95" s="309"/>
      <c r="CO95" s="309"/>
      <c r="CP95" s="309"/>
      <c r="CQ95" s="309"/>
      <c r="CR95" s="309"/>
      <c r="CS95" s="309"/>
      <c r="CT95" s="309"/>
      <c r="CU95" s="309"/>
      <c r="CV95" s="309"/>
      <c r="CW95" s="309"/>
      <c r="CX95" s="309"/>
      <c r="CY95" s="309"/>
      <c r="CZ95" s="309"/>
      <c r="DA95" s="309"/>
      <c r="DB95" s="309"/>
      <c r="DC95" s="309"/>
      <c r="DD95" s="309"/>
      <c r="DE95" s="309"/>
      <c r="DF95" s="309"/>
      <c r="DG95" s="309"/>
      <c r="DH95" s="309"/>
      <c r="DI95" s="309"/>
      <c r="DJ95" s="309"/>
      <c r="DK95" s="309"/>
      <c r="DL95" s="309"/>
      <c r="DM95" s="309"/>
      <c r="DN95" s="309"/>
      <c r="DO95" s="309"/>
      <c r="DP95" s="309"/>
      <c r="DQ95" s="309"/>
      <c r="DR95" s="309"/>
      <c r="DS95" s="309"/>
      <c r="DT95" s="309"/>
      <c r="DU95" s="309"/>
      <c r="DV95" s="309"/>
      <c r="DW95" s="309"/>
      <c r="DX95" s="309"/>
      <c r="DY95" s="309"/>
      <c r="DZ95" s="309"/>
      <c r="EA95" s="309"/>
      <c r="EB95" s="309"/>
      <c r="EC95" s="309"/>
      <c r="ED95" s="309"/>
      <c r="EE95" s="309"/>
      <c r="EF95" s="309"/>
      <c r="EG95" s="311"/>
      <c r="EH95" s="277" t="s">
        <v>106</v>
      </c>
    </row>
    <row r="96" spans="2:138" ht="15" x14ac:dyDescent="0.25">
      <c r="B96" s="735"/>
      <c r="C96" s="745"/>
      <c r="D96" s="737" t="str">
        <f>'Income Assumptions'!B31</f>
        <v>421a</v>
      </c>
      <c r="E96" s="272">
        <f>SUM(F96:EH96)</f>
        <v>-6671738.0505918199</v>
      </c>
      <c r="F96" s="273">
        <f>-IF(F$4=7,
IF('Income Assumptions'!$B31='Data Validation'!$O$2,'Income Assumptions'!$D31*((1+'Income Assumptions'!$D$35)^ROUNDDOWN(DATEDIF('Summary &amp; Purchase Assumptions'!$C$18,F$6,"Y"),0)),
IF('Income Assumptions'!$B31='Data Validation'!$O$3,IFERROR(VLOOKUP(F$2,'Tax 961 - Brown'!$C$5:$M$28,11,FALSE),0),0)),0)</f>
        <v>0</v>
      </c>
      <c r="G96" s="273">
        <f>-IF(G$4=7,
IF('Income Assumptions'!$B31='Data Validation'!$O$2,'Income Assumptions'!$D31*((1+'Income Assumptions'!$D$35)^ROUNDDOWN(DATEDIF('Summary &amp; Purchase Assumptions'!$C$18,G$6,"Y"),0)),
IF('Income Assumptions'!$B31='Data Validation'!$O$3,IFERROR(VLOOKUP(G$2,'Tax 961 - Brown'!$C$5:$M$28,11,FALSE),0),0)),0)</f>
        <v>0</v>
      </c>
      <c r="H96" s="273">
        <f>-IF(H$4=7,
IF('Income Assumptions'!$B31='Data Validation'!$O$2,'Income Assumptions'!$D31*((1+'Income Assumptions'!$D$35)^ROUNDDOWN(DATEDIF('Summary &amp; Purchase Assumptions'!$C$18,H$6,"Y"),0)),
IF('Income Assumptions'!$B31='Data Validation'!$O$3,IFERROR(VLOOKUP(H$2,'Tax 961 - Brown'!$C$5:$M$28,11,FALSE),0),0)),0)</f>
        <v>0</v>
      </c>
      <c r="I96" s="273">
        <f>-IF(I$4=7,
IF('Income Assumptions'!$B31='Data Validation'!$O$2,'Income Assumptions'!$D31*((1+'Income Assumptions'!$D$35)^ROUNDDOWN(DATEDIF('Summary &amp; Purchase Assumptions'!$C$18,I$6,"Y"),0)),
IF('Income Assumptions'!$B31='Data Validation'!$O$3,IFERROR(VLOOKUP(I$2,'Tax 961 - Brown'!$C$5:$M$28,11,FALSE),0),0)),0)</f>
        <v>0</v>
      </c>
      <c r="J96" s="273">
        <f>-IF(J$4=7,
IF('Income Assumptions'!$B31='Data Validation'!$O$2,'Income Assumptions'!$D31*((1+'Income Assumptions'!$D$35)^ROUNDDOWN(DATEDIF('Summary &amp; Purchase Assumptions'!$C$18,J$6,"Y"),0)),
IF('Income Assumptions'!$B31='Data Validation'!$O$3,IFERROR(VLOOKUP(J$2,'Tax 961 - Brown'!$C$5:$M$28,11,FALSE),0),0)),0)</f>
        <v>0</v>
      </c>
      <c r="K96" s="273">
        <f>-IF(K$4=7,
IF('Income Assumptions'!$B31='Data Validation'!$O$2,'Income Assumptions'!$D31*((1+'Income Assumptions'!$D$35)^ROUNDDOWN(DATEDIF('Summary &amp; Purchase Assumptions'!$C$18,K$6,"Y"),0)),
IF('Income Assumptions'!$B31='Data Validation'!$O$3,IFERROR(VLOOKUP(K$2,'Tax 961 - Brown'!$C$5:$M$28,11,FALSE),0),0)),0)</f>
        <v>0</v>
      </c>
      <c r="L96" s="273">
        <f>-IF(L$4=7,
IF('Income Assumptions'!$B31='Data Validation'!$O$2,'Income Assumptions'!$D31*((1+'Income Assumptions'!$D$35)^ROUNDDOWN(DATEDIF('Summary &amp; Purchase Assumptions'!$C$18,L$6,"Y"),0)),
IF('Income Assumptions'!$B31='Data Validation'!$O$3,IFERROR(VLOOKUP(L$2,'Tax 961 - Brown'!$C$5:$M$28,11,FALSE),0),0)),0)</f>
        <v>-562386.44759999996</v>
      </c>
      <c r="M96" s="273">
        <f>-IF(M$4=7,
IF('Income Assumptions'!$B31='Data Validation'!$O$2,'Income Assumptions'!$D31*((1+'Income Assumptions'!$D$35)^ROUNDDOWN(DATEDIF('Summary &amp; Purchase Assumptions'!$C$18,M$6,"Y"),0)),
IF('Income Assumptions'!$B31='Data Validation'!$O$3,IFERROR(VLOOKUP(M$2,'Tax 961 - Brown'!$C$5:$M$28,11,FALSE),0),0)),0)</f>
        <v>0</v>
      </c>
      <c r="N96" s="273">
        <f>-IF(N$4=7,
IF('Income Assumptions'!$B31='Data Validation'!$O$2,'Income Assumptions'!$D31*((1+'Income Assumptions'!$D$35)^ROUNDDOWN(DATEDIF('Summary &amp; Purchase Assumptions'!$C$18,N$6,"Y"),0)),
IF('Income Assumptions'!$B31='Data Validation'!$O$3,IFERROR(VLOOKUP(N$2,'Tax 961 - Brown'!$C$5:$M$28,11,FALSE),0),0)),0)</f>
        <v>0</v>
      </c>
      <c r="O96" s="273">
        <f>-IF(O$4=7,
IF('Income Assumptions'!$B31='Data Validation'!$O$2,'Income Assumptions'!$D31*((1+'Income Assumptions'!$D$35)^ROUNDDOWN(DATEDIF('Summary &amp; Purchase Assumptions'!$C$18,O$6,"Y"),0)),
IF('Income Assumptions'!$B31='Data Validation'!$O$3,IFERROR(VLOOKUP(O$2,'Tax 961 - Brown'!$C$5:$M$28,11,FALSE),0),0)),0)</f>
        <v>0</v>
      </c>
      <c r="P96" s="273">
        <f>-IF(P$4=7,
IF('Income Assumptions'!$B31='Data Validation'!$O$2,'Income Assumptions'!$D31*((1+'Income Assumptions'!$D$35)^ROUNDDOWN(DATEDIF('Summary &amp; Purchase Assumptions'!$C$18,P$6,"Y"),0)),
IF('Income Assumptions'!$B31='Data Validation'!$O$3,IFERROR(VLOOKUP(P$2,'Tax 961 - Brown'!$C$5:$M$28,11,FALSE),0),0)),0)</f>
        <v>0</v>
      </c>
      <c r="Q96" s="273">
        <f>-IF(Q$4=7,
IF('Income Assumptions'!$B31='Data Validation'!$O$2,'Income Assumptions'!$D31*((1+'Income Assumptions'!$D$35)^ROUNDDOWN(DATEDIF('Summary &amp; Purchase Assumptions'!$C$18,Q$6,"Y"),0)),
IF('Income Assumptions'!$B31='Data Validation'!$O$3,IFERROR(VLOOKUP(Q$2,'Tax 961 - Brown'!$C$5:$M$28,11,FALSE),0),0)),0)</f>
        <v>0</v>
      </c>
      <c r="R96" s="273">
        <f>-IF(R$4=7,
IF('Income Assumptions'!$B31='Data Validation'!$O$2,'Income Assumptions'!$D31*((1+'Income Assumptions'!$D$35)^ROUNDDOWN(DATEDIF('Summary &amp; Purchase Assumptions'!$C$18,R$6,"Y"),0)),
IF('Income Assumptions'!$B31='Data Validation'!$O$3,IFERROR(VLOOKUP(R$2,'Tax 961 - Brown'!$C$5:$M$28,11,FALSE),0),0)),0)</f>
        <v>0</v>
      </c>
      <c r="S96" s="273">
        <f>-IF(S$4=7,
IF('Income Assumptions'!$B31='Data Validation'!$O$2,'Income Assumptions'!$D31*((1+'Income Assumptions'!$D$35)^ROUNDDOWN(DATEDIF('Summary &amp; Purchase Assumptions'!$C$18,S$6,"Y"),0)),
IF('Income Assumptions'!$B31='Data Validation'!$O$3,IFERROR(VLOOKUP(S$2,'Tax 961 - Brown'!$C$5:$M$28,11,FALSE),0),0)),0)</f>
        <v>0</v>
      </c>
      <c r="T96" s="273">
        <f>-IF(T$4=7,
IF('Income Assumptions'!$B31='Data Validation'!$O$2,'Income Assumptions'!$D31*((1+'Income Assumptions'!$D$35)^ROUNDDOWN(DATEDIF('Summary &amp; Purchase Assumptions'!$C$18,T$6,"Y"),0)),
IF('Income Assumptions'!$B31='Data Validation'!$O$3,IFERROR(VLOOKUP(T$2,'Tax 961 - Brown'!$C$5:$M$28,11,FALSE),0),0)),0)</f>
        <v>0</v>
      </c>
      <c r="U96" s="273">
        <f>-IF(U$4=7,
IF('Income Assumptions'!$B31='Data Validation'!$O$2,'Income Assumptions'!$D31*((1+'Income Assumptions'!$D$35)^ROUNDDOWN(DATEDIF('Summary &amp; Purchase Assumptions'!$C$18,U$6,"Y"),0)),
IF('Income Assumptions'!$B31='Data Validation'!$O$3,IFERROR(VLOOKUP(U$2,'Tax 961 - Brown'!$C$5:$M$28,11,FALSE),0),0)),0)</f>
        <v>0</v>
      </c>
      <c r="V96" s="273">
        <f>-IF(V$4=7,
IF('Income Assumptions'!$B31='Data Validation'!$O$2,'Income Assumptions'!$D31*((1+'Income Assumptions'!$D$35)^ROUNDDOWN(DATEDIF('Summary &amp; Purchase Assumptions'!$C$18,V$6,"Y"),0)),
IF('Income Assumptions'!$B31='Data Validation'!$O$3,IFERROR(VLOOKUP(V$2,'Tax 961 - Brown'!$C$5:$M$28,11,FALSE),0),0)),0)</f>
        <v>0</v>
      </c>
      <c r="W96" s="273">
        <f>-IF(W$4=7,
IF('Income Assumptions'!$B31='Data Validation'!$O$2,'Income Assumptions'!$D31*((1+'Income Assumptions'!$D$35)^ROUNDDOWN(DATEDIF('Summary &amp; Purchase Assumptions'!$C$18,W$6,"Y"),0)),
IF('Income Assumptions'!$B31='Data Validation'!$O$3,IFERROR(VLOOKUP(W$2,'Tax 961 - Brown'!$C$5:$M$28,11,FALSE),0),0)),0)</f>
        <v>0</v>
      </c>
      <c r="X96" s="273">
        <f>-IF(X$4=7,
IF('Income Assumptions'!$B31='Data Validation'!$O$2,'Income Assumptions'!$D31*((1+'Income Assumptions'!$D$35)^ROUNDDOWN(DATEDIF('Summary &amp; Purchase Assumptions'!$C$18,X$6,"Y"),0)),
IF('Income Assumptions'!$B31='Data Validation'!$O$3,IFERROR(VLOOKUP(X$2,'Tax 961 - Brown'!$C$5:$M$28,11,FALSE),0),0)),0)</f>
        <v>-570822.24431399989</v>
      </c>
      <c r="Y96" s="273">
        <f>-IF(Y$4=7,
IF('Income Assumptions'!$B31='Data Validation'!$O$2,'Income Assumptions'!$D31*((1+'Income Assumptions'!$D$35)^ROUNDDOWN(DATEDIF('Summary &amp; Purchase Assumptions'!$C$18,Y$6,"Y"),0)),
IF('Income Assumptions'!$B31='Data Validation'!$O$3,IFERROR(VLOOKUP(Y$2,'Tax 961 - Brown'!$C$5:$M$28,11,FALSE),0),0)),0)</f>
        <v>0</v>
      </c>
      <c r="Z96" s="273">
        <f>-IF(Z$4=7,
IF('Income Assumptions'!$B31='Data Validation'!$O$2,'Income Assumptions'!$D31*((1+'Income Assumptions'!$D$35)^ROUNDDOWN(DATEDIF('Summary &amp; Purchase Assumptions'!$C$18,Z$6,"Y"),0)),
IF('Income Assumptions'!$B31='Data Validation'!$O$3,IFERROR(VLOOKUP(Z$2,'Tax 961 - Brown'!$C$5:$M$28,11,FALSE),0),0)),0)</f>
        <v>0</v>
      </c>
      <c r="AA96" s="273">
        <f>-IF(AA$4=7,
IF('Income Assumptions'!$B31='Data Validation'!$O$2,'Income Assumptions'!$D31*((1+'Income Assumptions'!$D$35)^ROUNDDOWN(DATEDIF('Summary &amp; Purchase Assumptions'!$C$18,AA$6,"Y"),0)),
IF('Income Assumptions'!$B31='Data Validation'!$O$3,IFERROR(VLOOKUP(AA$2,'Tax 961 - Brown'!$C$5:$M$28,11,FALSE),0),0)),0)</f>
        <v>0</v>
      </c>
      <c r="AB96" s="273">
        <f>-IF(AB$4=7,
IF('Income Assumptions'!$B31='Data Validation'!$O$2,'Income Assumptions'!$D31*((1+'Income Assumptions'!$D$35)^ROUNDDOWN(DATEDIF('Summary &amp; Purchase Assumptions'!$C$18,AB$6,"Y"),0)),
IF('Income Assumptions'!$B31='Data Validation'!$O$3,IFERROR(VLOOKUP(AB$2,'Tax 961 - Brown'!$C$5:$M$28,11,FALSE),0),0)),0)</f>
        <v>0</v>
      </c>
      <c r="AC96" s="273">
        <f>-IF(AC$4=7,
IF('Income Assumptions'!$B31='Data Validation'!$O$2,'Income Assumptions'!$D31*((1+'Income Assumptions'!$D$35)^ROUNDDOWN(DATEDIF('Summary &amp; Purchase Assumptions'!$C$18,AC$6,"Y"),0)),
IF('Income Assumptions'!$B31='Data Validation'!$O$3,IFERROR(VLOOKUP(AC$2,'Tax 961 - Brown'!$C$5:$M$28,11,FALSE),0),0)),0)</f>
        <v>0</v>
      </c>
      <c r="AD96" s="273">
        <f>-IF(AD$4=7,
IF('Income Assumptions'!$B31='Data Validation'!$O$2,'Income Assumptions'!$D31*((1+'Income Assumptions'!$D$35)^ROUNDDOWN(DATEDIF('Summary &amp; Purchase Assumptions'!$C$18,AD$6,"Y"),0)),
IF('Income Assumptions'!$B31='Data Validation'!$O$3,IFERROR(VLOOKUP(AD$2,'Tax 961 - Brown'!$C$5:$M$28,11,FALSE),0),0)),0)</f>
        <v>0</v>
      </c>
      <c r="AE96" s="273">
        <f>-IF(AE$4=7,
IF('Income Assumptions'!$B31='Data Validation'!$O$2,'Income Assumptions'!$D31*((1+'Income Assumptions'!$D$35)^ROUNDDOWN(DATEDIF('Summary &amp; Purchase Assumptions'!$C$18,AE$6,"Y"),0)),
IF('Income Assumptions'!$B31='Data Validation'!$O$3,IFERROR(VLOOKUP(AE$2,'Tax 961 - Brown'!$C$5:$M$28,11,FALSE),0),0)),0)</f>
        <v>0</v>
      </c>
      <c r="AF96" s="273">
        <f>-IF(AF$4=7,
IF('Income Assumptions'!$B31='Data Validation'!$O$2,'Income Assumptions'!$D31*((1+'Income Assumptions'!$D$35)^ROUNDDOWN(DATEDIF('Summary &amp; Purchase Assumptions'!$C$18,AF$6,"Y"),0)),
IF('Income Assumptions'!$B31='Data Validation'!$O$3,IFERROR(VLOOKUP(AF$2,'Tax 961 - Brown'!$C$5:$M$28,11,FALSE),0),0)),0)</f>
        <v>0</v>
      </c>
      <c r="AG96" s="273">
        <f>-IF(AG$4=7,
IF('Income Assumptions'!$B31='Data Validation'!$O$2,'Income Assumptions'!$D31*((1+'Income Assumptions'!$D$35)^ROUNDDOWN(DATEDIF('Summary &amp; Purchase Assumptions'!$C$18,AG$6,"Y"),0)),
IF('Income Assumptions'!$B31='Data Validation'!$O$3,IFERROR(VLOOKUP(AG$2,'Tax 961 - Brown'!$C$5:$M$28,11,FALSE),0),0)),0)</f>
        <v>0</v>
      </c>
      <c r="AH96" s="273">
        <f>-IF(AH$4=7,
IF('Income Assumptions'!$B31='Data Validation'!$O$2,'Income Assumptions'!$D31*((1+'Income Assumptions'!$D$35)^ROUNDDOWN(DATEDIF('Summary &amp; Purchase Assumptions'!$C$18,AH$6,"Y"),0)),
IF('Income Assumptions'!$B31='Data Validation'!$O$3,IFERROR(VLOOKUP(AH$2,'Tax 961 - Brown'!$C$5:$M$28,11,FALSE),0),0)),0)</f>
        <v>0</v>
      </c>
      <c r="AI96" s="273">
        <f>-IF(AI$4=7,
IF('Income Assumptions'!$B31='Data Validation'!$O$2,'Income Assumptions'!$D31*((1+'Income Assumptions'!$D$35)^ROUNDDOWN(DATEDIF('Summary &amp; Purchase Assumptions'!$C$18,AI$6,"Y"),0)),
IF('Income Assumptions'!$B31='Data Validation'!$O$3,IFERROR(VLOOKUP(AI$2,'Tax 961 - Brown'!$C$5:$M$28,11,FALSE),0),0)),0)</f>
        <v>0</v>
      </c>
      <c r="AJ96" s="273">
        <f>-IF(AJ$4=7,
IF('Income Assumptions'!$B31='Data Validation'!$O$2,'Income Assumptions'!$D31*((1+'Income Assumptions'!$D$35)^ROUNDDOWN(DATEDIF('Summary &amp; Purchase Assumptions'!$C$18,AJ$6,"Y"),0)),
IF('Income Assumptions'!$B31='Data Validation'!$O$3,IFERROR(VLOOKUP(AJ$2,'Tax 961 - Brown'!$C$5:$M$28,11,FALSE),0),0)),0)</f>
        <v>-579384.57797870983</v>
      </c>
      <c r="AK96" s="273">
        <f>-IF(AK$4=7,
IF('Income Assumptions'!$B31='Data Validation'!$O$2,'Income Assumptions'!$D31*((1+'Income Assumptions'!$D$35)^ROUNDDOWN(DATEDIF('Summary &amp; Purchase Assumptions'!$C$18,AK$6,"Y"),0)),
IF('Income Assumptions'!$B31='Data Validation'!$O$3,IFERROR(VLOOKUP(AK$2,'Tax 961 - Brown'!$C$5:$M$28,11,FALSE),0),0)),0)</f>
        <v>0</v>
      </c>
      <c r="AL96" s="273">
        <f>-IF(AL$4=7,
IF('Income Assumptions'!$B31='Data Validation'!$O$2,'Income Assumptions'!$D31*((1+'Income Assumptions'!$D$35)^ROUNDDOWN(DATEDIF('Summary &amp; Purchase Assumptions'!$C$18,AL$6,"Y"),0)),
IF('Income Assumptions'!$B31='Data Validation'!$O$3,IFERROR(VLOOKUP(AL$2,'Tax 961 - Brown'!$C$5:$M$28,11,FALSE),0),0)),0)</f>
        <v>0</v>
      </c>
      <c r="AM96" s="273">
        <f>-IF(AM$4=7,
IF('Income Assumptions'!$B31='Data Validation'!$O$2,'Income Assumptions'!$D31*((1+'Income Assumptions'!$D$35)^ROUNDDOWN(DATEDIF('Summary &amp; Purchase Assumptions'!$C$18,AM$6,"Y"),0)),
IF('Income Assumptions'!$B31='Data Validation'!$O$3,IFERROR(VLOOKUP(AM$2,'Tax 961 - Brown'!$C$5:$M$28,11,FALSE),0),0)),0)</f>
        <v>0</v>
      </c>
      <c r="AN96" s="273">
        <f>-IF(AN$4=7,
IF('Income Assumptions'!$B31='Data Validation'!$O$2,'Income Assumptions'!$D31*((1+'Income Assumptions'!$D$35)^ROUNDDOWN(DATEDIF('Summary &amp; Purchase Assumptions'!$C$18,AN$6,"Y"),0)),
IF('Income Assumptions'!$B31='Data Validation'!$O$3,IFERROR(VLOOKUP(AN$2,'Tax 961 - Brown'!$C$5:$M$28,11,FALSE),0),0)),0)</f>
        <v>0</v>
      </c>
      <c r="AO96" s="273">
        <f>-IF(AO$4=7,
IF('Income Assumptions'!$B31='Data Validation'!$O$2,'Income Assumptions'!$D31*((1+'Income Assumptions'!$D$35)^ROUNDDOWN(DATEDIF('Summary &amp; Purchase Assumptions'!$C$18,AO$6,"Y"),0)),
IF('Income Assumptions'!$B31='Data Validation'!$O$3,IFERROR(VLOOKUP(AO$2,'Tax 961 - Brown'!$C$5:$M$28,11,FALSE),0),0)),0)</f>
        <v>0</v>
      </c>
      <c r="AP96" s="273">
        <f>-IF(AP$4=7,
IF('Income Assumptions'!$B31='Data Validation'!$O$2,'Income Assumptions'!$D31*((1+'Income Assumptions'!$D$35)^ROUNDDOWN(DATEDIF('Summary &amp; Purchase Assumptions'!$C$18,AP$6,"Y"),0)),
IF('Income Assumptions'!$B31='Data Validation'!$O$3,IFERROR(VLOOKUP(AP$2,'Tax 961 - Brown'!$C$5:$M$28,11,FALSE),0),0)),0)</f>
        <v>0</v>
      </c>
      <c r="AQ96" s="273">
        <f>-IF(AQ$4=7,
IF('Income Assumptions'!$B31='Data Validation'!$O$2,'Income Assumptions'!$D31*((1+'Income Assumptions'!$D$35)^ROUNDDOWN(DATEDIF('Summary &amp; Purchase Assumptions'!$C$18,AQ$6,"Y"),0)),
IF('Income Assumptions'!$B31='Data Validation'!$O$3,IFERROR(VLOOKUP(AQ$2,'Tax 961 - Brown'!$C$5:$M$28,11,FALSE),0),0)),0)</f>
        <v>0</v>
      </c>
      <c r="AR96" s="273">
        <f>-IF(AR$4=7,
IF('Income Assumptions'!$B31='Data Validation'!$O$2,'Income Assumptions'!$D31*((1+'Income Assumptions'!$D$35)^ROUNDDOWN(DATEDIF('Summary &amp; Purchase Assumptions'!$C$18,AR$6,"Y"),0)),
IF('Income Assumptions'!$B31='Data Validation'!$O$3,IFERROR(VLOOKUP(AR$2,'Tax 961 - Brown'!$C$5:$M$28,11,FALSE),0),0)),0)</f>
        <v>0</v>
      </c>
      <c r="AS96" s="273">
        <f>-IF(AS$4=7,
IF('Income Assumptions'!$B31='Data Validation'!$O$2,'Income Assumptions'!$D31*((1+'Income Assumptions'!$D$35)^ROUNDDOWN(DATEDIF('Summary &amp; Purchase Assumptions'!$C$18,AS$6,"Y"),0)),
IF('Income Assumptions'!$B31='Data Validation'!$O$3,IFERROR(VLOOKUP(AS$2,'Tax 961 - Brown'!$C$5:$M$28,11,FALSE),0),0)),0)</f>
        <v>0</v>
      </c>
      <c r="AT96" s="273">
        <f>-IF(AT$4=7,
IF('Income Assumptions'!$B31='Data Validation'!$O$2,'Income Assumptions'!$D31*((1+'Income Assumptions'!$D$35)^ROUNDDOWN(DATEDIF('Summary &amp; Purchase Assumptions'!$C$18,AT$6,"Y"),0)),
IF('Income Assumptions'!$B31='Data Validation'!$O$3,IFERROR(VLOOKUP(AT$2,'Tax 961 - Brown'!$C$5:$M$28,11,FALSE),0),0)),0)</f>
        <v>0</v>
      </c>
      <c r="AU96" s="273">
        <f>-IF(AU$4=7,
IF('Income Assumptions'!$B31='Data Validation'!$O$2,'Income Assumptions'!$D31*((1+'Income Assumptions'!$D$35)^ROUNDDOWN(DATEDIF('Summary &amp; Purchase Assumptions'!$C$18,AU$6,"Y"),0)),
IF('Income Assumptions'!$B31='Data Validation'!$O$3,IFERROR(VLOOKUP(AU$2,'Tax 961 - Brown'!$C$5:$M$28,11,FALSE),0),0)),0)</f>
        <v>0</v>
      </c>
      <c r="AV96" s="273">
        <f>-IF(AV$4=7,
IF('Income Assumptions'!$B31='Data Validation'!$O$2,'Income Assumptions'!$D31*((1+'Income Assumptions'!$D$35)^ROUNDDOWN(DATEDIF('Summary &amp; Purchase Assumptions'!$C$18,AV$6,"Y"),0)),
IF('Income Assumptions'!$B31='Data Validation'!$O$3,IFERROR(VLOOKUP(AV$2,'Tax 961 - Brown'!$C$5:$M$28,11,FALSE),0),0)),0)</f>
        <v>-588075.3466483904</v>
      </c>
      <c r="AW96" s="273">
        <f>-IF(AW$4=7,
IF('Income Assumptions'!$B31='Data Validation'!$O$2,'Income Assumptions'!$D31*((1+'Income Assumptions'!$D$35)^ROUNDDOWN(DATEDIF('Summary &amp; Purchase Assumptions'!$C$18,AW$6,"Y"),0)),
IF('Income Assumptions'!$B31='Data Validation'!$O$3,IFERROR(VLOOKUP(AW$2,'Tax 961 - Brown'!$C$5:$M$28,11,FALSE),0),0)),0)</f>
        <v>0</v>
      </c>
      <c r="AX96" s="273">
        <f>-IF(AX$4=7,
IF('Income Assumptions'!$B31='Data Validation'!$O$2,'Income Assumptions'!$D31*((1+'Income Assumptions'!$D$35)^ROUNDDOWN(DATEDIF('Summary &amp; Purchase Assumptions'!$C$18,AX$6,"Y"),0)),
IF('Income Assumptions'!$B31='Data Validation'!$O$3,IFERROR(VLOOKUP(AX$2,'Tax 961 - Brown'!$C$5:$M$28,11,FALSE),0),0)),0)</f>
        <v>0</v>
      </c>
      <c r="AY96" s="273">
        <f>-IF(AY$4=7,
IF('Income Assumptions'!$B31='Data Validation'!$O$2,'Income Assumptions'!$D31*((1+'Income Assumptions'!$D$35)^ROUNDDOWN(DATEDIF('Summary &amp; Purchase Assumptions'!$C$18,AY$6,"Y"),0)),
IF('Income Assumptions'!$B31='Data Validation'!$O$3,IFERROR(VLOOKUP(AY$2,'Tax 961 - Brown'!$C$5:$M$28,11,FALSE),0),0)),0)</f>
        <v>0</v>
      </c>
      <c r="AZ96" s="273">
        <f>-IF(AZ$4=7,
IF('Income Assumptions'!$B31='Data Validation'!$O$2,'Income Assumptions'!$D31*((1+'Income Assumptions'!$D$35)^ROUNDDOWN(DATEDIF('Summary &amp; Purchase Assumptions'!$C$18,AZ$6,"Y"),0)),
IF('Income Assumptions'!$B31='Data Validation'!$O$3,IFERROR(VLOOKUP(AZ$2,'Tax 961 - Brown'!$C$5:$M$28,11,FALSE),0),0)),0)</f>
        <v>0</v>
      </c>
      <c r="BA96" s="273">
        <f>-IF(BA$4=7,
IF('Income Assumptions'!$B31='Data Validation'!$O$2,'Income Assumptions'!$D31*((1+'Income Assumptions'!$D$35)^ROUNDDOWN(DATEDIF('Summary &amp; Purchase Assumptions'!$C$18,BA$6,"Y"),0)),
IF('Income Assumptions'!$B31='Data Validation'!$O$3,IFERROR(VLOOKUP(BA$2,'Tax 961 - Brown'!$C$5:$M$28,11,FALSE),0),0)),0)</f>
        <v>0</v>
      </c>
      <c r="BB96" s="273">
        <f>-IF(BB$4=7,
IF('Income Assumptions'!$B31='Data Validation'!$O$2,'Income Assumptions'!$D31*((1+'Income Assumptions'!$D$35)^ROUNDDOWN(DATEDIF('Summary &amp; Purchase Assumptions'!$C$18,BB$6,"Y"),0)),
IF('Income Assumptions'!$B31='Data Validation'!$O$3,IFERROR(VLOOKUP(BB$2,'Tax 961 - Brown'!$C$5:$M$28,11,FALSE),0),0)),0)</f>
        <v>0</v>
      </c>
      <c r="BC96" s="273">
        <f>-IF(BC$4=7,
IF('Income Assumptions'!$B31='Data Validation'!$O$2,'Income Assumptions'!$D31*((1+'Income Assumptions'!$D$35)^ROUNDDOWN(DATEDIF('Summary &amp; Purchase Assumptions'!$C$18,BC$6,"Y"),0)),
IF('Income Assumptions'!$B31='Data Validation'!$O$3,IFERROR(VLOOKUP(BC$2,'Tax 961 - Brown'!$C$5:$M$28,11,FALSE),0),0)),0)</f>
        <v>0</v>
      </c>
      <c r="BD96" s="273">
        <f>-IF(BD$4=7,
IF('Income Assumptions'!$B31='Data Validation'!$O$2,'Income Assumptions'!$D31*((1+'Income Assumptions'!$D$35)^ROUNDDOWN(DATEDIF('Summary &amp; Purchase Assumptions'!$C$18,BD$6,"Y"),0)),
IF('Income Assumptions'!$B31='Data Validation'!$O$3,IFERROR(VLOOKUP(BD$2,'Tax 961 - Brown'!$C$5:$M$28,11,FALSE),0),0)),0)</f>
        <v>0</v>
      </c>
      <c r="BE96" s="273">
        <f>-IF(BE$4=7,
IF('Income Assumptions'!$B31='Data Validation'!$O$2,'Income Assumptions'!$D31*((1+'Income Assumptions'!$D$35)^ROUNDDOWN(DATEDIF('Summary &amp; Purchase Assumptions'!$C$18,BE$6,"Y"),0)),
IF('Income Assumptions'!$B31='Data Validation'!$O$3,IFERROR(VLOOKUP(BE$2,'Tax 961 - Brown'!$C$5:$M$28,11,FALSE),0),0)),0)</f>
        <v>0</v>
      </c>
      <c r="BF96" s="273">
        <f>-IF(BF$4=7,
IF('Income Assumptions'!$B31='Data Validation'!$O$2,'Income Assumptions'!$D31*((1+'Income Assumptions'!$D$35)^ROUNDDOWN(DATEDIF('Summary &amp; Purchase Assumptions'!$C$18,BF$6,"Y"),0)),
IF('Income Assumptions'!$B31='Data Validation'!$O$3,IFERROR(VLOOKUP(BF$2,'Tax 961 - Brown'!$C$5:$M$28,11,FALSE),0),0)),0)</f>
        <v>0</v>
      </c>
      <c r="BG96" s="273">
        <f>-IF(BG$4=7,
IF('Income Assumptions'!$B31='Data Validation'!$O$2,'Income Assumptions'!$D31*((1+'Income Assumptions'!$D$35)^ROUNDDOWN(DATEDIF('Summary &amp; Purchase Assumptions'!$C$18,BG$6,"Y"),0)),
IF('Income Assumptions'!$B31='Data Validation'!$O$3,IFERROR(VLOOKUP(BG$2,'Tax 961 - Brown'!$C$5:$M$28,11,FALSE),0),0)),0)</f>
        <v>0</v>
      </c>
      <c r="BH96" s="273">
        <f>-IF(BH$4=7,
IF('Income Assumptions'!$B31='Data Validation'!$O$2,'Income Assumptions'!$D31*((1+'Income Assumptions'!$D$35)^ROUNDDOWN(DATEDIF('Summary &amp; Purchase Assumptions'!$C$18,BH$6,"Y"),0)),
IF('Income Assumptions'!$B31='Data Validation'!$O$3,IFERROR(VLOOKUP(BH$2,'Tax 961 - Brown'!$C$5:$M$28,11,FALSE),0),0)),0)</f>
        <v>-596896.47684811614</v>
      </c>
      <c r="BI96" s="273">
        <f>-IF(BI$4=7,
IF('Income Assumptions'!$B31='Data Validation'!$O$2,'Income Assumptions'!$D31*((1+'Income Assumptions'!$D$35)^ROUNDDOWN(DATEDIF('Summary &amp; Purchase Assumptions'!$C$18,BI$6,"Y"),0)),
IF('Income Assumptions'!$B31='Data Validation'!$O$3,IFERROR(VLOOKUP(BI$2,'Tax 961 - Brown'!$C$5:$M$28,11,FALSE),0),0)),0)</f>
        <v>0</v>
      </c>
      <c r="BJ96" s="273">
        <f>-IF(BJ$4=7,
IF('Income Assumptions'!$B31='Data Validation'!$O$2,'Income Assumptions'!$D31*((1+'Income Assumptions'!$D$35)^ROUNDDOWN(DATEDIF('Summary &amp; Purchase Assumptions'!$C$18,BJ$6,"Y"),0)),
IF('Income Assumptions'!$B31='Data Validation'!$O$3,IFERROR(VLOOKUP(BJ$2,'Tax 961 - Brown'!$C$5:$M$28,11,FALSE),0),0)),0)</f>
        <v>0</v>
      </c>
      <c r="BK96" s="273">
        <f>-IF(BK$4=7,
IF('Income Assumptions'!$B31='Data Validation'!$O$2,'Income Assumptions'!$D31*((1+'Income Assumptions'!$D$35)^ROUNDDOWN(DATEDIF('Summary &amp; Purchase Assumptions'!$C$18,BK$6,"Y"),0)),
IF('Income Assumptions'!$B31='Data Validation'!$O$3,IFERROR(VLOOKUP(BK$2,'Tax 961 - Brown'!$C$5:$M$28,11,FALSE),0),0)),0)</f>
        <v>0</v>
      </c>
      <c r="BL96" s="273">
        <f>-IF(BL$4=7,
IF('Income Assumptions'!$B31='Data Validation'!$O$2,'Income Assumptions'!$D31*((1+'Income Assumptions'!$D$35)^ROUNDDOWN(DATEDIF('Summary &amp; Purchase Assumptions'!$C$18,BL$6,"Y"),0)),
IF('Income Assumptions'!$B31='Data Validation'!$O$3,IFERROR(VLOOKUP(BL$2,'Tax 961 - Brown'!$C$5:$M$28,11,FALSE),0),0)),0)</f>
        <v>0</v>
      </c>
      <c r="BM96" s="273">
        <f>-IF(BM$4=7,
IF('Income Assumptions'!$B31='Data Validation'!$O$2,'Income Assumptions'!$D31*((1+'Income Assumptions'!$D$35)^ROUNDDOWN(DATEDIF('Summary &amp; Purchase Assumptions'!$C$18,BM$6,"Y"),0)),
IF('Income Assumptions'!$B31='Data Validation'!$O$3,IFERROR(VLOOKUP(BM$2,'Tax 961 - Brown'!$C$5:$M$28,11,FALSE),0),0)),0)</f>
        <v>0</v>
      </c>
      <c r="BN96" s="273">
        <f>-IF(BN$4=7,
IF('Income Assumptions'!$B31='Data Validation'!$O$2,'Income Assumptions'!$D31*((1+'Income Assumptions'!$D$35)^ROUNDDOWN(DATEDIF('Summary &amp; Purchase Assumptions'!$C$18,BN$6,"Y"),0)),
IF('Income Assumptions'!$B31='Data Validation'!$O$3,IFERROR(VLOOKUP(BN$2,'Tax 961 - Brown'!$C$5:$M$28,11,FALSE),0),0)),0)</f>
        <v>0</v>
      </c>
      <c r="BO96" s="273">
        <f>-IF(BO$4=7,
IF('Income Assumptions'!$B31='Data Validation'!$O$2,'Income Assumptions'!$D31*((1+'Income Assumptions'!$D$35)^ROUNDDOWN(DATEDIF('Summary &amp; Purchase Assumptions'!$C$18,BO$6,"Y"),0)),
IF('Income Assumptions'!$B31='Data Validation'!$O$3,IFERROR(VLOOKUP(BO$2,'Tax 961 - Brown'!$C$5:$M$28,11,FALSE),0),0)),0)</f>
        <v>0</v>
      </c>
      <c r="BP96" s="273">
        <f>-IF(BP$4=7,
IF('Income Assumptions'!$B31='Data Validation'!$O$2,'Income Assumptions'!$D31*((1+'Income Assumptions'!$D$35)^ROUNDDOWN(DATEDIF('Summary &amp; Purchase Assumptions'!$C$18,BP$6,"Y"),0)),
IF('Income Assumptions'!$B31='Data Validation'!$O$3,IFERROR(VLOOKUP(BP$2,'Tax 961 - Brown'!$C$5:$M$28,11,FALSE),0),0)),0)</f>
        <v>0</v>
      </c>
      <c r="BQ96" s="273">
        <f>-IF(BQ$4=7,
IF('Income Assumptions'!$B31='Data Validation'!$O$2,'Income Assumptions'!$D31*((1+'Income Assumptions'!$D$35)^ROUNDDOWN(DATEDIF('Summary &amp; Purchase Assumptions'!$C$18,BQ$6,"Y"),0)),
IF('Income Assumptions'!$B31='Data Validation'!$O$3,IFERROR(VLOOKUP(BQ$2,'Tax 961 - Brown'!$C$5:$M$28,11,FALSE),0),0)),0)</f>
        <v>0</v>
      </c>
      <c r="BR96" s="273">
        <f>-IF(BR$4=7,
IF('Income Assumptions'!$B31='Data Validation'!$O$2,'Income Assumptions'!$D31*((1+'Income Assumptions'!$D$35)^ROUNDDOWN(DATEDIF('Summary &amp; Purchase Assumptions'!$C$18,BR$6,"Y"),0)),
IF('Income Assumptions'!$B31='Data Validation'!$O$3,IFERROR(VLOOKUP(BR$2,'Tax 961 - Brown'!$C$5:$M$28,11,FALSE),0),0)),0)</f>
        <v>0</v>
      </c>
      <c r="BS96" s="273">
        <f>-IF(BS$4=7,
IF('Income Assumptions'!$B31='Data Validation'!$O$2,'Income Assumptions'!$D31*((1+'Income Assumptions'!$D$35)^ROUNDDOWN(DATEDIF('Summary &amp; Purchase Assumptions'!$C$18,BS$6,"Y"),0)),
IF('Income Assumptions'!$B31='Data Validation'!$O$3,IFERROR(VLOOKUP(BS$2,'Tax 961 - Brown'!$C$5:$M$28,11,FALSE),0),0)),0)</f>
        <v>0</v>
      </c>
      <c r="BT96" s="273">
        <f>-IF(BT$4=7,
IF('Income Assumptions'!$B31='Data Validation'!$O$2,'Income Assumptions'!$D31*((1+'Income Assumptions'!$D$35)^ROUNDDOWN(DATEDIF('Summary &amp; Purchase Assumptions'!$C$18,BT$6,"Y"),0)),
IF('Income Assumptions'!$B31='Data Validation'!$O$3,IFERROR(VLOOKUP(BT$2,'Tax 961 - Brown'!$C$5:$M$28,11,FALSE),0),0)),0)</f>
        <v>-605849.92400083796</v>
      </c>
      <c r="BU96" s="273">
        <f>-IF(BU$4=7,
IF('Income Assumptions'!$B31='Data Validation'!$O$2,'Income Assumptions'!$D31*((1+'Income Assumptions'!$D$35)^ROUNDDOWN(DATEDIF('Summary &amp; Purchase Assumptions'!$C$18,BU$6,"Y"),0)),
IF('Income Assumptions'!$B31='Data Validation'!$O$3,IFERROR(VLOOKUP(BU$2,'Tax 961 - Brown'!$C$5:$M$28,11,FALSE),0),0)),0)</f>
        <v>0</v>
      </c>
      <c r="BV96" s="273">
        <f>-IF(BV$4=7,
IF('Income Assumptions'!$B31='Data Validation'!$O$2,'Income Assumptions'!$D31*((1+'Income Assumptions'!$D$35)^ROUNDDOWN(DATEDIF('Summary &amp; Purchase Assumptions'!$C$18,BV$6,"Y"),0)),
IF('Income Assumptions'!$B31='Data Validation'!$O$3,IFERROR(VLOOKUP(BV$2,'Tax 961 - Brown'!$C$5:$M$28,11,FALSE),0),0)),0)</f>
        <v>0</v>
      </c>
      <c r="BW96" s="273">
        <f>-IF(BW$4=7,
IF('Income Assumptions'!$B31='Data Validation'!$O$2,'Income Assumptions'!$D31*((1+'Income Assumptions'!$D$35)^ROUNDDOWN(DATEDIF('Summary &amp; Purchase Assumptions'!$C$18,BW$6,"Y"),0)),
IF('Income Assumptions'!$B31='Data Validation'!$O$3,IFERROR(VLOOKUP(BW$2,'Tax 961 - Brown'!$C$5:$M$28,11,FALSE),0),0)),0)</f>
        <v>0</v>
      </c>
      <c r="BX96" s="273">
        <f>-IF(BX$4=7,
IF('Income Assumptions'!$B31='Data Validation'!$O$2,'Income Assumptions'!$D31*((1+'Income Assumptions'!$D$35)^ROUNDDOWN(DATEDIF('Summary &amp; Purchase Assumptions'!$C$18,BX$6,"Y"),0)),
IF('Income Assumptions'!$B31='Data Validation'!$O$3,IFERROR(VLOOKUP(BX$2,'Tax 961 - Brown'!$C$5:$M$28,11,FALSE),0),0)),0)</f>
        <v>0</v>
      </c>
      <c r="BY96" s="273">
        <f>-IF(BY$4=7,
IF('Income Assumptions'!$B31='Data Validation'!$O$2,'Income Assumptions'!$D31*((1+'Income Assumptions'!$D$35)^ROUNDDOWN(DATEDIF('Summary &amp; Purchase Assumptions'!$C$18,BY$6,"Y"),0)),
IF('Income Assumptions'!$B31='Data Validation'!$O$3,IFERROR(VLOOKUP(BY$2,'Tax 961 - Brown'!$C$5:$M$28,11,FALSE),0),0)),0)</f>
        <v>0</v>
      </c>
      <c r="BZ96" s="273">
        <f>-IF(BZ$4=7,
IF('Income Assumptions'!$B31='Data Validation'!$O$2,'Income Assumptions'!$D31*((1+'Income Assumptions'!$D$35)^ROUNDDOWN(DATEDIF('Summary &amp; Purchase Assumptions'!$C$18,BZ$6,"Y"),0)),
IF('Income Assumptions'!$B31='Data Validation'!$O$3,IFERROR(VLOOKUP(BZ$2,'Tax 961 - Brown'!$C$5:$M$28,11,FALSE),0),0)),0)</f>
        <v>0</v>
      </c>
      <c r="CA96" s="273">
        <f>-IF(CA$4=7,
IF('Income Assumptions'!$B31='Data Validation'!$O$2,'Income Assumptions'!$D31*((1+'Income Assumptions'!$D$35)^ROUNDDOWN(DATEDIF('Summary &amp; Purchase Assumptions'!$C$18,CA$6,"Y"),0)),
IF('Income Assumptions'!$B31='Data Validation'!$O$3,IFERROR(VLOOKUP(CA$2,'Tax 961 - Brown'!$C$5:$M$28,11,FALSE),0),0)),0)</f>
        <v>0</v>
      </c>
      <c r="CB96" s="273">
        <f>-IF(CB$4=7,
IF('Income Assumptions'!$B31='Data Validation'!$O$2,'Income Assumptions'!$D31*((1+'Income Assumptions'!$D$35)^ROUNDDOWN(DATEDIF('Summary &amp; Purchase Assumptions'!$C$18,CB$6,"Y"),0)),
IF('Income Assumptions'!$B31='Data Validation'!$O$3,IFERROR(VLOOKUP(CB$2,'Tax 961 - Brown'!$C$5:$M$28,11,FALSE),0),0)),0)</f>
        <v>0</v>
      </c>
      <c r="CC96" s="273">
        <f>-IF(CC$4=7,
IF('Income Assumptions'!$B31='Data Validation'!$O$2,'Income Assumptions'!$D31*((1+'Income Assumptions'!$D$35)^ROUNDDOWN(DATEDIF('Summary &amp; Purchase Assumptions'!$C$18,CC$6,"Y"),0)),
IF('Income Assumptions'!$B31='Data Validation'!$O$3,IFERROR(VLOOKUP(CC$2,'Tax 961 - Brown'!$C$5:$M$28,11,FALSE),0),0)),0)</f>
        <v>0</v>
      </c>
      <c r="CD96" s="273">
        <f>-IF(CD$4=7,
IF('Income Assumptions'!$B31='Data Validation'!$O$2,'Income Assumptions'!$D31*((1+'Income Assumptions'!$D$35)^ROUNDDOWN(DATEDIF('Summary &amp; Purchase Assumptions'!$C$18,CD$6,"Y"),0)),
IF('Income Assumptions'!$B31='Data Validation'!$O$3,IFERROR(VLOOKUP(CD$2,'Tax 961 - Brown'!$C$5:$M$28,11,FALSE),0),0)),0)</f>
        <v>0</v>
      </c>
      <c r="CE96" s="273">
        <f>-IF(CE$4=7,
IF('Income Assumptions'!$B31='Data Validation'!$O$2,'Income Assumptions'!$D31*((1+'Income Assumptions'!$D$35)^ROUNDDOWN(DATEDIF('Summary &amp; Purchase Assumptions'!$C$18,CE$6,"Y"),0)),
IF('Income Assumptions'!$B31='Data Validation'!$O$3,IFERROR(VLOOKUP(CE$2,'Tax 961 - Brown'!$C$5:$M$28,11,FALSE),0),0)),0)</f>
        <v>0</v>
      </c>
      <c r="CF96" s="273">
        <f>-IF(CF$4=7,
IF('Income Assumptions'!$B31='Data Validation'!$O$2,'Income Assumptions'!$D31*((1+'Income Assumptions'!$D$35)^ROUNDDOWN(DATEDIF('Summary &amp; Purchase Assumptions'!$C$18,CF$6,"Y"),0)),
IF('Income Assumptions'!$B31='Data Validation'!$O$3,IFERROR(VLOOKUP(CF$2,'Tax 961 - Brown'!$C$5:$M$28,11,FALSE),0),0)),0)</f>
        <v>-614937.67286085046</v>
      </c>
      <c r="CG96" s="273">
        <f>-IF(CG$4=7,
IF('Income Assumptions'!$B31='Data Validation'!$O$2,'Income Assumptions'!$D31*((1+'Income Assumptions'!$D$35)^ROUNDDOWN(DATEDIF('Summary &amp; Purchase Assumptions'!$C$18,CG$6,"Y"),0)),
IF('Income Assumptions'!$B31='Data Validation'!$O$3,IFERROR(VLOOKUP(CG$2,'Tax 961 - Brown'!$C$5:$M$28,11,FALSE),0),0)),0)</f>
        <v>0</v>
      </c>
      <c r="CH96" s="273">
        <f>-IF(CH$4=7,
IF('Income Assumptions'!$B31='Data Validation'!$O$2,'Income Assumptions'!$D31*((1+'Income Assumptions'!$D$35)^ROUNDDOWN(DATEDIF('Summary &amp; Purchase Assumptions'!$C$18,CH$6,"Y"),0)),
IF('Income Assumptions'!$B31='Data Validation'!$O$3,IFERROR(VLOOKUP(CH$2,'Tax 961 - Brown'!$C$5:$M$28,11,FALSE),0),0)),0)</f>
        <v>0</v>
      </c>
      <c r="CI96" s="273">
        <f>-IF(CI$4=7,
IF('Income Assumptions'!$B31='Data Validation'!$O$2,'Income Assumptions'!$D31*((1+'Income Assumptions'!$D$35)^ROUNDDOWN(DATEDIF('Summary &amp; Purchase Assumptions'!$C$18,CI$6,"Y"),0)),
IF('Income Assumptions'!$B31='Data Validation'!$O$3,IFERROR(VLOOKUP(CI$2,'Tax 961 - Brown'!$C$5:$M$28,11,FALSE),0),0)),0)</f>
        <v>0</v>
      </c>
      <c r="CJ96" s="273">
        <f>-IF(CJ$4=7,
IF('Income Assumptions'!$B31='Data Validation'!$O$2,'Income Assumptions'!$D31*((1+'Income Assumptions'!$D$35)^ROUNDDOWN(DATEDIF('Summary &amp; Purchase Assumptions'!$C$18,CJ$6,"Y"),0)),
IF('Income Assumptions'!$B31='Data Validation'!$O$3,IFERROR(VLOOKUP(CJ$2,'Tax 961 - Brown'!$C$5:$M$28,11,FALSE),0),0)),0)</f>
        <v>0</v>
      </c>
      <c r="CK96" s="273">
        <f>-IF(CK$4=7,
IF('Income Assumptions'!$B31='Data Validation'!$O$2,'Income Assumptions'!$D31*((1+'Income Assumptions'!$D$35)^ROUNDDOWN(DATEDIF('Summary &amp; Purchase Assumptions'!$C$18,CK$6,"Y"),0)),
IF('Income Assumptions'!$B31='Data Validation'!$O$3,IFERROR(VLOOKUP(CK$2,'Tax 961 - Brown'!$C$5:$M$28,11,FALSE),0),0)),0)</f>
        <v>0</v>
      </c>
      <c r="CL96" s="273">
        <f>-IF(CL$4=7,
IF('Income Assumptions'!$B31='Data Validation'!$O$2,'Income Assumptions'!$D31*((1+'Income Assumptions'!$D$35)^ROUNDDOWN(DATEDIF('Summary &amp; Purchase Assumptions'!$C$18,CL$6,"Y"),0)),
IF('Income Assumptions'!$B31='Data Validation'!$O$3,IFERROR(VLOOKUP(CL$2,'Tax 961 - Brown'!$C$5:$M$28,11,FALSE),0),0)),0)</f>
        <v>0</v>
      </c>
      <c r="CM96" s="273">
        <f>-IF(CM$4=7,
IF('Income Assumptions'!$B31='Data Validation'!$O$2,'Income Assumptions'!$D31*((1+'Income Assumptions'!$D$35)^ROUNDDOWN(DATEDIF('Summary &amp; Purchase Assumptions'!$C$18,CM$6,"Y"),0)),
IF('Income Assumptions'!$B31='Data Validation'!$O$3,IFERROR(VLOOKUP(CM$2,'Tax 961 - Brown'!$C$5:$M$28,11,FALSE),0),0)),0)</f>
        <v>0</v>
      </c>
      <c r="CN96" s="273">
        <f>-IF(CN$4=7,
IF('Income Assumptions'!$B31='Data Validation'!$O$2,'Income Assumptions'!$D31*((1+'Income Assumptions'!$D$35)^ROUNDDOWN(DATEDIF('Summary &amp; Purchase Assumptions'!$C$18,CN$6,"Y"),0)),
IF('Income Assumptions'!$B31='Data Validation'!$O$3,IFERROR(VLOOKUP(CN$2,'Tax 961 - Brown'!$C$5:$M$28,11,FALSE),0),0)),0)</f>
        <v>0</v>
      </c>
      <c r="CO96" s="273">
        <f>-IF(CO$4=7,
IF('Income Assumptions'!$B31='Data Validation'!$O$2,'Income Assumptions'!$D31*((1+'Income Assumptions'!$D$35)^ROUNDDOWN(DATEDIF('Summary &amp; Purchase Assumptions'!$C$18,CO$6,"Y"),0)),
IF('Income Assumptions'!$B31='Data Validation'!$O$3,IFERROR(VLOOKUP(CO$2,'Tax 961 - Brown'!$C$5:$M$28,11,FALSE),0),0)),0)</f>
        <v>0</v>
      </c>
      <c r="CP96" s="273">
        <f>-IF(CP$4=7,
IF('Income Assumptions'!$B31='Data Validation'!$O$2,'Income Assumptions'!$D31*((1+'Income Assumptions'!$D$35)^ROUNDDOWN(DATEDIF('Summary &amp; Purchase Assumptions'!$C$18,CP$6,"Y"),0)),
IF('Income Assumptions'!$B31='Data Validation'!$O$3,IFERROR(VLOOKUP(CP$2,'Tax 961 - Brown'!$C$5:$M$28,11,FALSE),0),0)),0)</f>
        <v>0</v>
      </c>
      <c r="CQ96" s="273">
        <f>-IF(CQ$4=7,
IF('Income Assumptions'!$B31='Data Validation'!$O$2,'Income Assumptions'!$D31*((1+'Income Assumptions'!$D$35)^ROUNDDOWN(DATEDIF('Summary &amp; Purchase Assumptions'!$C$18,CQ$6,"Y"),0)),
IF('Income Assumptions'!$B31='Data Validation'!$O$3,IFERROR(VLOOKUP(CQ$2,'Tax 961 - Brown'!$C$5:$M$28,11,FALSE),0),0)),0)</f>
        <v>0</v>
      </c>
      <c r="CR96" s="273">
        <f>-IF(CR$4=7,
IF('Income Assumptions'!$B31='Data Validation'!$O$2,'Income Assumptions'!$D31*((1+'Income Assumptions'!$D$35)^ROUNDDOWN(DATEDIF('Summary &amp; Purchase Assumptions'!$C$18,CR$6,"Y"),0)),
IF('Income Assumptions'!$B31='Data Validation'!$O$3,IFERROR(VLOOKUP(CR$2,'Tax 961 - Brown'!$C$5:$M$28,11,FALSE),0),0)),0)</f>
        <v>-624161.73795376311</v>
      </c>
      <c r="CS96" s="273">
        <f>-IF(CS$4=7,
IF('Income Assumptions'!$B31='Data Validation'!$O$2,'Income Assumptions'!$D31*((1+'Income Assumptions'!$D$35)^ROUNDDOWN(DATEDIF('Summary &amp; Purchase Assumptions'!$C$18,CS$6,"Y"),0)),
IF('Income Assumptions'!$B31='Data Validation'!$O$3,IFERROR(VLOOKUP(CS$2,'Tax 961 - Brown'!$C$5:$M$28,11,FALSE),0),0)),0)</f>
        <v>0</v>
      </c>
      <c r="CT96" s="273">
        <f>-IF(CT$4=7,
IF('Income Assumptions'!$B31='Data Validation'!$O$2,'Income Assumptions'!$D31*((1+'Income Assumptions'!$D$35)^ROUNDDOWN(DATEDIF('Summary &amp; Purchase Assumptions'!$C$18,CT$6,"Y"),0)),
IF('Income Assumptions'!$B31='Data Validation'!$O$3,IFERROR(VLOOKUP(CT$2,'Tax 961 - Brown'!$C$5:$M$28,11,FALSE),0),0)),0)</f>
        <v>0</v>
      </c>
      <c r="CU96" s="273">
        <f>-IF(CU$4=7,
IF('Income Assumptions'!$B31='Data Validation'!$O$2,'Income Assumptions'!$D31*((1+'Income Assumptions'!$D$35)^ROUNDDOWN(DATEDIF('Summary &amp; Purchase Assumptions'!$C$18,CU$6,"Y"),0)),
IF('Income Assumptions'!$B31='Data Validation'!$O$3,IFERROR(VLOOKUP(CU$2,'Tax 961 - Brown'!$C$5:$M$28,11,FALSE),0),0)),0)</f>
        <v>0</v>
      </c>
      <c r="CV96" s="273">
        <f>-IF(CV$4=7,
IF('Income Assumptions'!$B31='Data Validation'!$O$2,'Income Assumptions'!$D31*((1+'Income Assumptions'!$D$35)^ROUNDDOWN(DATEDIF('Summary &amp; Purchase Assumptions'!$C$18,CV$6,"Y"),0)),
IF('Income Assumptions'!$B31='Data Validation'!$O$3,IFERROR(VLOOKUP(CV$2,'Tax 961 - Brown'!$C$5:$M$28,11,FALSE),0),0)),0)</f>
        <v>0</v>
      </c>
      <c r="CW96" s="273">
        <f>-IF(CW$4=7,
IF('Income Assumptions'!$B31='Data Validation'!$O$2,'Income Assumptions'!$D31*((1+'Income Assumptions'!$D$35)^ROUNDDOWN(DATEDIF('Summary &amp; Purchase Assumptions'!$C$18,CW$6,"Y"),0)),
IF('Income Assumptions'!$B31='Data Validation'!$O$3,IFERROR(VLOOKUP(CW$2,'Tax 961 - Brown'!$C$5:$M$28,11,FALSE),0),0)),0)</f>
        <v>0</v>
      </c>
      <c r="CX96" s="273">
        <f>-IF(CX$4=7,
IF('Income Assumptions'!$B31='Data Validation'!$O$2,'Income Assumptions'!$D31*((1+'Income Assumptions'!$D$35)^ROUNDDOWN(DATEDIF('Summary &amp; Purchase Assumptions'!$C$18,CX$6,"Y"),0)),
IF('Income Assumptions'!$B31='Data Validation'!$O$3,IFERROR(VLOOKUP(CX$2,'Tax 961 - Brown'!$C$5:$M$28,11,FALSE),0),0)),0)</f>
        <v>0</v>
      </c>
      <c r="CY96" s="273">
        <f>-IF(CY$4=7,
IF('Income Assumptions'!$B31='Data Validation'!$O$2,'Income Assumptions'!$D31*((1+'Income Assumptions'!$D$35)^ROUNDDOWN(DATEDIF('Summary &amp; Purchase Assumptions'!$C$18,CY$6,"Y"),0)),
IF('Income Assumptions'!$B31='Data Validation'!$O$3,IFERROR(VLOOKUP(CY$2,'Tax 961 - Brown'!$C$5:$M$28,11,FALSE),0),0)),0)</f>
        <v>0</v>
      </c>
      <c r="CZ96" s="273">
        <f>-IF(CZ$4=7,
IF('Income Assumptions'!$B31='Data Validation'!$O$2,'Income Assumptions'!$D31*((1+'Income Assumptions'!$D$35)^ROUNDDOWN(DATEDIF('Summary &amp; Purchase Assumptions'!$C$18,CZ$6,"Y"),0)),
IF('Income Assumptions'!$B31='Data Validation'!$O$3,IFERROR(VLOOKUP(CZ$2,'Tax 961 - Brown'!$C$5:$M$28,11,FALSE),0),0)),0)</f>
        <v>0</v>
      </c>
      <c r="DA96" s="273">
        <f>-IF(DA$4=7,
IF('Income Assumptions'!$B31='Data Validation'!$O$2,'Income Assumptions'!$D31*((1+'Income Assumptions'!$D$35)^ROUNDDOWN(DATEDIF('Summary &amp; Purchase Assumptions'!$C$18,DA$6,"Y"),0)),
IF('Income Assumptions'!$B31='Data Validation'!$O$3,IFERROR(VLOOKUP(DA$2,'Tax 961 - Brown'!$C$5:$M$28,11,FALSE),0),0)),0)</f>
        <v>0</v>
      </c>
      <c r="DB96" s="273">
        <f>-IF(DB$4=7,
IF('Income Assumptions'!$B31='Data Validation'!$O$2,'Income Assumptions'!$D31*((1+'Income Assumptions'!$D$35)^ROUNDDOWN(DATEDIF('Summary &amp; Purchase Assumptions'!$C$18,DB$6,"Y"),0)),
IF('Income Assumptions'!$B31='Data Validation'!$O$3,IFERROR(VLOOKUP(DB$2,'Tax 961 - Brown'!$C$5:$M$28,11,FALSE),0),0)),0)</f>
        <v>0</v>
      </c>
      <c r="DC96" s="273">
        <f>-IF(DC$4=7,
IF('Income Assumptions'!$B31='Data Validation'!$O$2,'Income Assumptions'!$D31*((1+'Income Assumptions'!$D$35)^ROUNDDOWN(DATEDIF('Summary &amp; Purchase Assumptions'!$C$18,DC$6,"Y"),0)),
IF('Income Assumptions'!$B31='Data Validation'!$O$3,IFERROR(VLOOKUP(DC$2,'Tax 961 - Brown'!$C$5:$M$28,11,FALSE),0),0)),0)</f>
        <v>0</v>
      </c>
      <c r="DD96" s="273">
        <f>-IF(DD$4=7,
IF('Income Assumptions'!$B31='Data Validation'!$O$2,'Income Assumptions'!$D31*((1+'Income Assumptions'!$D$35)^ROUNDDOWN(DATEDIF('Summary &amp; Purchase Assumptions'!$C$18,DD$6,"Y"),0)),
IF('Income Assumptions'!$B31='Data Validation'!$O$3,IFERROR(VLOOKUP(DD$2,'Tax 961 - Brown'!$C$5:$M$28,11,FALSE),0),0)),0)</f>
        <v>-633524.16402306943</v>
      </c>
      <c r="DE96" s="273">
        <f>-IF(DE$4=7,
IF('Income Assumptions'!$B31='Data Validation'!$O$2,'Income Assumptions'!$D31*((1+'Income Assumptions'!$D$35)^ROUNDDOWN(DATEDIF('Summary &amp; Purchase Assumptions'!$C$18,DE$6,"Y"),0)),
IF('Income Assumptions'!$B31='Data Validation'!$O$3,IFERROR(VLOOKUP(DE$2,'Tax 961 - Brown'!$C$5:$M$28,11,FALSE),0),0)),0)</f>
        <v>0</v>
      </c>
      <c r="DF96" s="273">
        <f>-IF(DF$4=7,
IF('Income Assumptions'!$B31='Data Validation'!$O$2,'Income Assumptions'!$D31*((1+'Income Assumptions'!$D$35)^ROUNDDOWN(DATEDIF('Summary &amp; Purchase Assumptions'!$C$18,DF$6,"Y"),0)),
IF('Income Assumptions'!$B31='Data Validation'!$O$3,IFERROR(VLOOKUP(DF$2,'Tax 961 - Brown'!$C$5:$M$28,11,FALSE),0),0)),0)</f>
        <v>0</v>
      </c>
      <c r="DG96" s="273">
        <f>-IF(DG$4=7,
IF('Income Assumptions'!$B31='Data Validation'!$O$2,'Income Assumptions'!$D31*((1+'Income Assumptions'!$D$35)^ROUNDDOWN(DATEDIF('Summary &amp; Purchase Assumptions'!$C$18,DG$6,"Y"),0)),
IF('Income Assumptions'!$B31='Data Validation'!$O$3,IFERROR(VLOOKUP(DG$2,'Tax 961 - Brown'!$C$5:$M$28,11,FALSE),0),0)),0)</f>
        <v>0</v>
      </c>
      <c r="DH96" s="273">
        <f>-IF(DH$4=7,
IF('Income Assumptions'!$B31='Data Validation'!$O$2,'Income Assumptions'!$D31*((1+'Income Assumptions'!$D$35)^ROUNDDOWN(DATEDIF('Summary &amp; Purchase Assumptions'!$C$18,DH$6,"Y"),0)),
IF('Income Assumptions'!$B31='Data Validation'!$O$3,IFERROR(VLOOKUP(DH$2,'Tax 961 - Brown'!$C$5:$M$28,11,FALSE),0),0)),0)</f>
        <v>0</v>
      </c>
      <c r="DI96" s="273">
        <f>-IF(DI$4=7,
IF('Income Assumptions'!$B31='Data Validation'!$O$2,'Income Assumptions'!$D31*((1+'Income Assumptions'!$D$35)^ROUNDDOWN(DATEDIF('Summary &amp; Purchase Assumptions'!$C$18,DI$6,"Y"),0)),
IF('Income Assumptions'!$B31='Data Validation'!$O$3,IFERROR(VLOOKUP(DI$2,'Tax 961 - Brown'!$C$5:$M$28,11,FALSE),0),0)),0)</f>
        <v>0</v>
      </c>
      <c r="DJ96" s="273">
        <f>-IF(DJ$4=7,
IF('Income Assumptions'!$B31='Data Validation'!$O$2,'Income Assumptions'!$D31*((1+'Income Assumptions'!$D$35)^ROUNDDOWN(DATEDIF('Summary &amp; Purchase Assumptions'!$C$18,DJ$6,"Y"),0)),
IF('Income Assumptions'!$B31='Data Validation'!$O$3,IFERROR(VLOOKUP(DJ$2,'Tax 961 - Brown'!$C$5:$M$28,11,FALSE),0),0)),0)</f>
        <v>0</v>
      </c>
      <c r="DK96" s="273">
        <f>-IF(DK$4=7,
IF('Income Assumptions'!$B31='Data Validation'!$O$2,'Income Assumptions'!$D31*((1+'Income Assumptions'!$D$35)^ROUNDDOWN(DATEDIF('Summary &amp; Purchase Assumptions'!$C$18,DK$6,"Y"),0)),
IF('Income Assumptions'!$B31='Data Validation'!$O$3,IFERROR(VLOOKUP(DK$2,'Tax 961 - Brown'!$C$5:$M$28,11,FALSE),0),0)),0)</f>
        <v>0</v>
      </c>
      <c r="DL96" s="273">
        <f>-IF(DL$4=7,
IF('Income Assumptions'!$B31='Data Validation'!$O$2,'Income Assumptions'!$D31*((1+'Income Assumptions'!$D$35)^ROUNDDOWN(DATEDIF('Summary &amp; Purchase Assumptions'!$C$18,DL$6,"Y"),0)),
IF('Income Assumptions'!$B31='Data Validation'!$O$3,IFERROR(VLOOKUP(DL$2,'Tax 961 - Brown'!$C$5:$M$28,11,FALSE),0),0)),0)</f>
        <v>0</v>
      </c>
      <c r="DM96" s="273">
        <f>-IF(DM$4=7,
IF('Income Assumptions'!$B31='Data Validation'!$O$2,'Income Assumptions'!$D31*((1+'Income Assumptions'!$D$35)^ROUNDDOWN(DATEDIF('Summary &amp; Purchase Assumptions'!$C$18,DM$6,"Y"),0)),
IF('Income Assumptions'!$B31='Data Validation'!$O$3,IFERROR(VLOOKUP(DM$2,'Tax 961 - Brown'!$C$5:$M$28,11,FALSE),0),0)),0)</f>
        <v>0</v>
      </c>
      <c r="DN96" s="273">
        <f>-IF(DN$4=7,
IF('Income Assumptions'!$B31='Data Validation'!$O$2,'Income Assumptions'!$D31*((1+'Income Assumptions'!$D$35)^ROUNDDOWN(DATEDIF('Summary &amp; Purchase Assumptions'!$C$18,DN$6,"Y"),0)),
IF('Income Assumptions'!$B31='Data Validation'!$O$3,IFERROR(VLOOKUP(DN$2,'Tax 961 - Brown'!$C$5:$M$28,11,FALSE),0),0)),0)</f>
        <v>0</v>
      </c>
      <c r="DO96" s="273">
        <f>-IF(DO$4=7,
IF('Income Assumptions'!$B31='Data Validation'!$O$2,'Income Assumptions'!$D31*((1+'Income Assumptions'!$D$35)^ROUNDDOWN(DATEDIF('Summary &amp; Purchase Assumptions'!$C$18,DO$6,"Y"),0)),
IF('Income Assumptions'!$B31='Data Validation'!$O$3,IFERROR(VLOOKUP(DO$2,'Tax 961 - Brown'!$C$5:$M$28,11,FALSE),0),0)),0)</f>
        <v>0</v>
      </c>
      <c r="DP96" s="273">
        <f>-IF(DP$4=7,
IF('Income Assumptions'!$B31='Data Validation'!$O$2,'Income Assumptions'!$D31*((1+'Income Assumptions'!$D$35)^ROUNDDOWN(DATEDIF('Summary &amp; Purchase Assumptions'!$C$18,DP$6,"Y"),0)),
IF('Income Assumptions'!$B31='Data Validation'!$O$3,IFERROR(VLOOKUP(DP$2,'Tax 961 - Brown'!$C$5:$M$28,11,FALSE),0),0)),0)</f>
        <v>-643027.02648341551</v>
      </c>
      <c r="DQ96" s="273">
        <f>-IF(DQ$4=7,
IF('Income Assumptions'!$B31='Data Validation'!$O$2,'Income Assumptions'!$D31*((1+'Income Assumptions'!$D$35)^ROUNDDOWN(DATEDIF('Summary &amp; Purchase Assumptions'!$C$18,DQ$6,"Y"),0)),
IF('Income Assumptions'!$B31='Data Validation'!$O$3,IFERROR(VLOOKUP(DQ$2,'Tax 961 - Brown'!$C$5:$M$28,11,FALSE),0),0)),0)</f>
        <v>0</v>
      </c>
      <c r="DR96" s="273">
        <f>-IF(DR$4=7,
IF('Income Assumptions'!$B31='Data Validation'!$O$2,'Income Assumptions'!$D31*((1+'Income Assumptions'!$D$35)^ROUNDDOWN(DATEDIF('Summary &amp; Purchase Assumptions'!$C$18,DR$6,"Y"),0)),
IF('Income Assumptions'!$B31='Data Validation'!$O$3,IFERROR(VLOOKUP(DR$2,'Tax 961 - Brown'!$C$5:$M$28,11,FALSE),0),0)),0)</f>
        <v>0</v>
      </c>
      <c r="DS96" s="273">
        <f>-IF(DS$4=7,
IF('Income Assumptions'!$B31='Data Validation'!$O$2,'Income Assumptions'!$D31*((1+'Income Assumptions'!$D$35)^ROUNDDOWN(DATEDIF('Summary &amp; Purchase Assumptions'!$C$18,DS$6,"Y"),0)),
IF('Income Assumptions'!$B31='Data Validation'!$O$3,IFERROR(VLOOKUP(DS$2,'Tax 961 - Brown'!$C$5:$M$28,11,FALSE),0),0)),0)</f>
        <v>0</v>
      </c>
      <c r="DT96" s="273">
        <f>-IF(DT$4=7,
IF('Income Assumptions'!$B31='Data Validation'!$O$2,'Income Assumptions'!$D31*((1+'Income Assumptions'!$D$35)^ROUNDDOWN(DATEDIF('Summary &amp; Purchase Assumptions'!$C$18,DT$6,"Y"),0)),
IF('Income Assumptions'!$B31='Data Validation'!$O$3,IFERROR(VLOOKUP(DT$2,'Tax 961 - Brown'!$C$5:$M$28,11,FALSE),0),0)),0)</f>
        <v>0</v>
      </c>
      <c r="DU96" s="273">
        <f>-IF(DU$4=7,
IF('Income Assumptions'!$B31='Data Validation'!$O$2,'Income Assumptions'!$D31*((1+'Income Assumptions'!$D$35)^ROUNDDOWN(DATEDIF('Summary &amp; Purchase Assumptions'!$C$18,DU$6,"Y"),0)),
IF('Income Assumptions'!$B31='Data Validation'!$O$3,IFERROR(VLOOKUP(DU$2,'Tax 961 - Brown'!$C$5:$M$28,11,FALSE),0),0)),0)</f>
        <v>0</v>
      </c>
      <c r="DV96" s="273">
        <f>-IF(DV$4=7,
IF('Income Assumptions'!$B31='Data Validation'!$O$2,'Income Assumptions'!$D31*((1+'Income Assumptions'!$D$35)^ROUNDDOWN(DATEDIF('Summary &amp; Purchase Assumptions'!$C$18,DV$6,"Y"),0)),
IF('Income Assumptions'!$B31='Data Validation'!$O$3,IFERROR(VLOOKUP(DV$2,'Tax 961 - Brown'!$C$5:$M$28,11,FALSE),0),0)),0)</f>
        <v>0</v>
      </c>
      <c r="DW96" s="273">
        <f>-IF(DW$4=7,
IF('Income Assumptions'!$B31='Data Validation'!$O$2,'Income Assumptions'!$D31*((1+'Income Assumptions'!$D$35)^ROUNDDOWN(DATEDIF('Summary &amp; Purchase Assumptions'!$C$18,DW$6,"Y"),0)),
IF('Income Assumptions'!$B31='Data Validation'!$O$3,IFERROR(VLOOKUP(DW$2,'Tax 961 - Brown'!$C$5:$M$28,11,FALSE),0),0)),0)</f>
        <v>0</v>
      </c>
      <c r="DX96" s="273">
        <f>-IF(DX$4=7,
IF('Income Assumptions'!$B31='Data Validation'!$O$2,'Income Assumptions'!$D31*((1+'Income Assumptions'!$D$35)^ROUNDDOWN(DATEDIF('Summary &amp; Purchase Assumptions'!$C$18,DX$6,"Y"),0)),
IF('Income Assumptions'!$B31='Data Validation'!$O$3,IFERROR(VLOOKUP(DX$2,'Tax 961 - Brown'!$C$5:$M$28,11,FALSE),0),0)),0)</f>
        <v>0</v>
      </c>
      <c r="DY96" s="273">
        <f>-IF(DY$4=7,
IF('Income Assumptions'!$B31='Data Validation'!$O$2,'Income Assumptions'!$D31*((1+'Income Assumptions'!$D$35)^ROUNDDOWN(DATEDIF('Summary &amp; Purchase Assumptions'!$C$18,DY$6,"Y"),0)),
IF('Income Assumptions'!$B31='Data Validation'!$O$3,IFERROR(VLOOKUP(DY$2,'Tax 961 - Brown'!$C$5:$M$28,11,FALSE),0),0)),0)</f>
        <v>0</v>
      </c>
      <c r="DZ96" s="273">
        <f>-IF(DZ$4=7,
IF('Income Assumptions'!$B31='Data Validation'!$O$2,'Income Assumptions'!$D31*((1+'Income Assumptions'!$D$35)^ROUNDDOWN(DATEDIF('Summary &amp; Purchase Assumptions'!$C$18,DZ$6,"Y"),0)),
IF('Income Assumptions'!$B31='Data Validation'!$O$3,IFERROR(VLOOKUP(DZ$2,'Tax 961 - Brown'!$C$5:$M$28,11,FALSE),0),0)),0)</f>
        <v>0</v>
      </c>
      <c r="EA96" s="273">
        <f>-IF(EA$4=7,
IF('Income Assumptions'!$B31='Data Validation'!$O$2,'Income Assumptions'!$D31*((1+'Income Assumptions'!$D$35)^ROUNDDOWN(DATEDIF('Summary &amp; Purchase Assumptions'!$C$18,EA$6,"Y"),0)),
IF('Income Assumptions'!$B31='Data Validation'!$O$3,IFERROR(VLOOKUP(EA$2,'Tax 961 - Brown'!$C$5:$M$28,11,FALSE),0),0)),0)</f>
        <v>0</v>
      </c>
      <c r="EB96" s="273">
        <f>-IF(EB$4=7,
IF('Income Assumptions'!$B31='Data Validation'!$O$2,'Income Assumptions'!$D31*((1+'Income Assumptions'!$D$35)^ROUNDDOWN(DATEDIF('Summary &amp; Purchase Assumptions'!$C$18,EB$6,"Y"),0)),
IF('Income Assumptions'!$B31='Data Validation'!$O$3,IFERROR(VLOOKUP(EB$2,'Tax 961 - Brown'!$C$5:$M$28,11,FALSE),0),0)),0)</f>
        <v>-652672.43188066664</v>
      </c>
      <c r="EC96" s="273">
        <f>-IF(EC$4=7,
IF('Income Assumptions'!$B31='Data Validation'!$O$2,'Income Assumptions'!$D31*((1+'Income Assumptions'!$D$35)^ROUNDDOWN(DATEDIF('Summary &amp; Purchase Assumptions'!$C$18,EC$6,"Y"),0)),
IF('Income Assumptions'!$B31='Data Validation'!$O$3,IFERROR(VLOOKUP(EC$2,'Tax 961 - Brown'!$C$5:$M$28,11,FALSE),0),0)),0)</f>
        <v>0</v>
      </c>
      <c r="ED96" s="273">
        <f>-IF(ED$4=7,
IF('Income Assumptions'!$B31='Data Validation'!$O$2,'Income Assumptions'!$D31*((1+'Income Assumptions'!$D$35)^ROUNDDOWN(DATEDIF('Summary &amp; Purchase Assumptions'!$C$18,ED$6,"Y"),0)),
IF('Income Assumptions'!$B31='Data Validation'!$O$3,IFERROR(VLOOKUP(ED$2,'Tax 961 - Brown'!$C$5:$M$28,11,FALSE),0),0)),0)</f>
        <v>0</v>
      </c>
      <c r="EE96" s="273">
        <f>-IF(EE$4=7,
IF('Income Assumptions'!$B31='Data Validation'!$O$2,'Income Assumptions'!$D31*((1+'Income Assumptions'!$D$35)^ROUNDDOWN(DATEDIF('Summary &amp; Purchase Assumptions'!$C$18,EE$6,"Y"),0)),
IF('Income Assumptions'!$B31='Data Validation'!$O$3,IFERROR(VLOOKUP(EE$2,'Tax 961 - Brown'!$C$5:$M$28,11,FALSE),0),0)),0)</f>
        <v>0</v>
      </c>
      <c r="EF96" s="273">
        <f>-IF(EF$4=7,
IF('Income Assumptions'!$B31='Data Validation'!$O$2,'Income Assumptions'!$D31*((1+'Income Assumptions'!$D$35)^ROUNDDOWN(DATEDIF('Summary &amp; Purchase Assumptions'!$C$18,EF$6,"Y"),0)),
IF('Income Assumptions'!$B31='Data Validation'!$O$3,IFERROR(VLOOKUP(EF$2,'Tax 961 - Brown'!$C$5:$M$28,11,FALSE),0),0)),0)</f>
        <v>0</v>
      </c>
      <c r="EG96" s="272">
        <f>-IF(EG$4=7,
IF('Income Assumptions'!$B31='Data Validation'!$O$2,'Income Assumptions'!$D31*((1+'Income Assumptions'!$D$35)^ROUNDDOWN(DATEDIF('Summary &amp; Purchase Assumptions'!$C$18,EG$6,"Y"),0)),
IF('Income Assumptions'!$B31='Data Validation'!$O$3,IFERROR(VLOOKUP(EG$2,'Tax 961 - Brown'!$C$5:$M$28,11,FALSE),0),0)),0)</f>
        <v>0</v>
      </c>
      <c r="EH96" s="277" t="s">
        <v>106</v>
      </c>
    </row>
    <row r="97" spans="2:138" ht="15" x14ac:dyDescent="0.25">
      <c r="B97" s="735"/>
      <c r="C97" s="745"/>
      <c r="D97" s="737" t="str">
        <f>'Income Assumptions'!B32</f>
        <v>421a</v>
      </c>
      <c r="E97" s="272">
        <f t="shared" ref="E97:E98" si="62">SUM(F97:EH97)</f>
        <v>-3619666.0845421017</v>
      </c>
      <c r="F97" s="273">
        <f>-IF(F$4=7,
IF('Income Assumptions'!$B32='Data Validation'!$O$2,'Income Assumptions'!$D32*((1+'Income Assumptions'!$D$35)^ROUNDDOWN(DATEDIF('Summary &amp; Purchase Assumptions'!$C$18,F$6,"Y"),0)),
IF('Income Assumptions'!$B32='Data Validation'!$O$3,IFERROR(VLOOKUP(F$2,'Tax 961 - Delaware'!$C$5:$M$28,11,FALSE),0),0)),0)</f>
        <v>0</v>
      </c>
      <c r="G97" s="273">
        <f>-IF(G$4=7,
IF('Income Assumptions'!$B32='Data Validation'!$O$2,'Income Assumptions'!$D32*((1+'Income Assumptions'!$D$35)^ROUNDDOWN(DATEDIF('Summary &amp; Purchase Assumptions'!$C$18,G$6,"Y"),0)),
IF('Income Assumptions'!$B32='Data Validation'!$O$3,IFERROR(VLOOKUP(G$2,'Tax 961 - Delaware'!$C$5:$M$28,11,FALSE),0),0)),0)</f>
        <v>0</v>
      </c>
      <c r="H97" s="273">
        <f>-IF(H$4=7,
IF('Income Assumptions'!$B32='Data Validation'!$O$2,'Income Assumptions'!$D32*((1+'Income Assumptions'!$D$35)^ROUNDDOWN(DATEDIF('Summary &amp; Purchase Assumptions'!$C$18,H$6,"Y"),0)),
IF('Income Assumptions'!$B32='Data Validation'!$O$3,IFERROR(VLOOKUP(H$2,'Tax 961 - Delaware'!$C$5:$M$28,11,FALSE),0),0)),0)</f>
        <v>0</v>
      </c>
      <c r="I97" s="273">
        <f>-IF(I$4=7,
IF('Income Assumptions'!$B32='Data Validation'!$O$2,'Income Assumptions'!$D32*((1+'Income Assumptions'!$D$35)^ROUNDDOWN(DATEDIF('Summary &amp; Purchase Assumptions'!$C$18,I$6,"Y"),0)),
IF('Income Assumptions'!$B32='Data Validation'!$O$3,IFERROR(VLOOKUP(I$2,'Tax 961 - Delaware'!$C$5:$M$28,11,FALSE),0),0)),0)</f>
        <v>0</v>
      </c>
      <c r="J97" s="273">
        <f>-IF(J$4=7,
IF('Income Assumptions'!$B32='Data Validation'!$O$2,'Income Assumptions'!$D32*((1+'Income Assumptions'!$D$35)^ROUNDDOWN(DATEDIF('Summary &amp; Purchase Assumptions'!$C$18,J$6,"Y"),0)),
IF('Income Assumptions'!$B32='Data Validation'!$O$3,IFERROR(VLOOKUP(J$2,'Tax 961 - Delaware'!$C$5:$M$28,11,FALSE),0),0)),0)</f>
        <v>0</v>
      </c>
      <c r="K97" s="273">
        <f>-IF(K$4=7,
IF('Income Assumptions'!$B32='Data Validation'!$O$2,'Income Assumptions'!$D32*((1+'Income Assumptions'!$D$35)^ROUNDDOWN(DATEDIF('Summary &amp; Purchase Assumptions'!$C$18,K$6,"Y"),0)),
IF('Income Assumptions'!$B32='Data Validation'!$O$3,IFERROR(VLOOKUP(K$2,'Tax 961 - Delaware'!$C$5:$M$28,11,FALSE),0),0)),0)</f>
        <v>0</v>
      </c>
      <c r="L97" s="273">
        <f>-IF(L$4=7,
IF('Income Assumptions'!$B32='Data Validation'!$O$2,'Income Assumptions'!$D32*((1+'Income Assumptions'!$D$35)^ROUNDDOWN(DATEDIF('Summary &amp; Purchase Assumptions'!$C$18,L$6,"Y"),0)),
IF('Income Assumptions'!$B32='Data Validation'!$O$3,IFERROR(VLOOKUP(L$2,'Tax 961 - Delaware'!$C$5:$M$28,11,FALSE),0),0)),0)</f>
        <v>-70888.895568000007</v>
      </c>
      <c r="M97" s="273">
        <f>-IF(M$4=7,
IF('Income Assumptions'!$B32='Data Validation'!$O$2,'Income Assumptions'!$D32*((1+'Income Assumptions'!$D$35)^ROUNDDOWN(DATEDIF('Summary &amp; Purchase Assumptions'!$C$18,M$6,"Y"),0)),
IF('Income Assumptions'!$B32='Data Validation'!$O$3,IFERROR(VLOOKUP(M$2,'Tax 961 - Delaware'!$C$5:$M$28,11,FALSE),0),0)),0)</f>
        <v>0</v>
      </c>
      <c r="N97" s="273">
        <f>-IF(N$4=7,
IF('Income Assumptions'!$B32='Data Validation'!$O$2,'Income Assumptions'!$D32*((1+'Income Assumptions'!$D$35)^ROUNDDOWN(DATEDIF('Summary &amp; Purchase Assumptions'!$C$18,N$6,"Y"),0)),
IF('Income Assumptions'!$B32='Data Validation'!$O$3,IFERROR(VLOOKUP(N$2,'Tax 961 - Delaware'!$C$5:$M$28,11,FALSE),0),0)),0)</f>
        <v>0</v>
      </c>
      <c r="O97" s="273">
        <f>-IF(O$4=7,
IF('Income Assumptions'!$B32='Data Validation'!$O$2,'Income Assumptions'!$D32*((1+'Income Assumptions'!$D$35)^ROUNDDOWN(DATEDIF('Summary &amp; Purchase Assumptions'!$C$18,O$6,"Y"),0)),
IF('Income Assumptions'!$B32='Data Validation'!$O$3,IFERROR(VLOOKUP(O$2,'Tax 961 - Delaware'!$C$5:$M$28,11,FALSE),0),0)),0)</f>
        <v>0</v>
      </c>
      <c r="P97" s="273">
        <f>-IF(P$4=7,
IF('Income Assumptions'!$B32='Data Validation'!$O$2,'Income Assumptions'!$D32*((1+'Income Assumptions'!$D$35)^ROUNDDOWN(DATEDIF('Summary &amp; Purchase Assumptions'!$C$18,P$6,"Y"),0)),
IF('Income Assumptions'!$B32='Data Validation'!$O$3,IFERROR(VLOOKUP(P$2,'Tax 961 - Delaware'!$C$5:$M$28,11,FALSE),0),0)),0)</f>
        <v>0</v>
      </c>
      <c r="Q97" s="273">
        <f>-IF(Q$4=7,
IF('Income Assumptions'!$B32='Data Validation'!$O$2,'Income Assumptions'!$D32*((1+'Income Assumptions'!$D$35)^ROUNDDOWN(DATEDIF('Summary &amp; Purchase Assumptions'!$C$18,Q$6,"Y"),0)),
IF('Income Assumptions'!$B32='Data Validation'!$O$3,IFERROR(VLOOKUP(Q$2,'Tax 961 - Delaware'!$C$5:$M$28,11,FALSE),0),0)),0)</f>
        <v>0</v>
      </c>
      <c r="R97" s="273">
        <f>-IF(R$4=7,
IF('Income Assumptions'!$B32='Data Validation'!$O$2,'Income Assumptions'!$D32*((1+'Income Assumptions'!$D$35)^ROUNDDOWN(DATEDIF('Summary &amp; Purchase Assumptions'!$C$18,R$6,"Y"),0)),
IF('Income Assumptions'!$B32='Data Validation'!$O$3,IFERROR(VLOOKUP(R$2,'Tax 961 - Delaware'!$C$5:$M$28,11,FALSE),0),0)),0)</f>
        <v>0</v>
      </c>
      <c r="S97" s="273">
        <f>-IF(S$4=7,
IF('Income Assumptions'!$B32='Data Validation'!$O$2,'Income Assumptions'!$D32*((1+'Income Assumptions'!$D$35)^ROUNDDOWN(DATEDIF('Summary &amp; Purchase Assumptions'!$C$18,S$6,"Y"),0)),
IF('Income Assumptions'!$B32='Data Validation'!$O$3,IFERROR(VLOOKUP(S$2,'Tax 961 - Delaware'!$C$5:$M$28,11,FALSE),0),0)),0)</f>
        <v>0</v>
      </c>
      <c r="T97" s="273">
        <f>-IF(T$4=7,
IF('Income Assumptions'!$B32='Data Validation'!$O$2,'Income Assumptions'!$D32*((1+'Income Assumptions'!$D$35)^ROUNDDOWN(DATEDIF('Summary &amp; Purchase Assumptions'!$C$18,T$6,"Y"),0)),
IF('Income Assumptions'!$B32='Data Validation'!$O$3,IFERROR(VLOOKUP(T$2,'Tax 961 - Delaware'!$C$5:$M$28,11,FALSE),0),0)),0)</f>
        <v>0</v>
      </c>
      <c r="U97" s="273">
        <f>-IF(U$4=7,
IF('Income Assumptions'!$B32='Data Validation'!$O$2,'Income Assumptions'!$D32*((1+'Income Assumptions'!$D$35)^ROUNDDOWN(DATEDIF('Summary &amp; Purchase Assumptions'!$C$18,U$6,"Y"),0)),
IF('Income Assumptions'!$B32='Data Validation'!$O$3,IFERROR(VLOOKUP(U$2,'Tax 961 - Delaware'!$C$5:$M$28,11,FALSE),0),0)),0)</f>
        <v>0</v>
      </c>
      <c r="V97" s="273">
        <f>-IF(V$4=7,
IF('Income Assumptions'!$B32='Data Validation'!$O$2,'Income Assumptions'!$D32*((1+'Income Assumptions'!$D$35)^ROUNDDOWN(DATEDIF('Summary &amp; Purchase Assumptions'!$C$18,V$6,"Y"),0)),
IF('Income Assumptions'!$B32='Data Validation'!$O$3,IFERROR(VLOOKUP(V$2,'Tax 961 - Delaware'!$C$5:$M$28,11,FALSE),0),0)),0)</f>
        <v>0</v>
      </c>
      <c r="W97" s="273">
        <f>-IF(W$4=7,
IF('Income Assumptions'!$B32='Data Validation'!$O$2,'Income Assumptions'!$D32*((1+'Income Assumptions'!$D$35)^ROUNDDOWN(DATEDIF('Summary &amp; Purchase Assumptions'!$C$18,W$6,"Y"),0)),
IF('Income Assumptions'!$B32='Data Validation'!$O$3,IFERROR(VLOOKUP(W$2,'Tax 961 - Delaware'!$C$5:$M$28,11,FALSE),0),0)),0)</f>
        <v>0</v>
      </c>
      <c r="X97" s="273">
        <f>-IF(X$4=7,
IF('Income Assumptions'!$B32='Data Validation'!$O$2,'Income Assumptions'!$D32*((1+'Income Assumptions'!$D$35)^ROUNDDOWN(DATEDIF('Summary &amp; Purchase Assumptions'!$C$18,X$6,"Y"),0)),
IF('Income Assumptions'!$B32='Data Validation'!$O$3,IFERROR(VLOOKUP(X$2,'Tax 961 - Delaware'!$C$5:$M$28,11,FALSE),0),0)),0)</f>
        <v>-331577.07907799992</v>
      </c>
      <c r="Y97" s="273">
        <f>-IF(Y$4=7,
IF('Income Assumptions'!$B32='Data Validation'!$O$2,'Income Assumptions'!$D32*((1+'Income Assumptions'!$D$35)^ROUNDDOWN(DATEDIF('Summary &amp; Purchase Assumptions'!$C$18,Y$6,"Y"),0)),
IF('Income Assumptions'!$B32='Data Validation'!$O$3,IFERROR(VLOOKUP(Y$2,'Tax 961 - Delaware'!$C$5:$M$28,11,FALSE),0),0)),0)</f>
        <v>0</v>
      </c>
      <c r="Z97" s="273">
        <f>-IF(Z$4=7,
IF('Income Assumptions'!$B32='Data Validation'!$O$2,'Income Assumptions'!$D32*((1+'Income Assumptions'!$D$35)^ROUNDDOWN(DATEDIF('Summary &amp; Purchase Assumptions'!$C$18,Z$6,"Y"),0)),
IF('Income Assumptions'!$B32='Data Validation'!$O$3,IFERROR(VLOOKUP(Z$2,'Tax 961 - Delaware'!$C$5:$M$28,11,FALSE),0),0)),0)</f>
        <v>0</v>
      </c>
      <c r="AA97" s="273">
        <f>-IF(AA$4=7,
IF('Income Assumptions'!$B32='Data Validation'!$O$2,'Income Assumptions'!$D32*((1+'Income Assumptions'!$D$35)^ROUNDDOWN(DATEDIF('Summary &amp; Purchase Assumptions'!$C$18,AA$6,"Y"),0)),
IF('Income Assumptions'!$B32='Data Validation'!$O$3,IFERROR(VLOOKUP(AA$2,'Tax 961 - Delaware'!$C$5:$M$28,11,FALSE),0),0)),0)</f>
        <v>0</v>
      </c>
      <c r="AB97" s="273">
        <f>-IF(AB$4=7,
IF('Income Assumptions'!$B32='Data Validation'!$O$2,'Income Assumptions'!$D32*((1+'Income Assumptions'!$D$35)^ROUNDDOWN(DATEDIF('Summary &amp; Purchase Assumptions'!$C$18,AB$6,"Y"),0)),
IF('Income Assumptions'!$B32='Data Validation'!$O$3,IFERROR(VLOOKUP(AB$2,'Tax 961 - Delaware'!$C$5:$M$28,11,FALSE),0),0)),0)</f>
        <v>0</v>
      </c>
      <c r="AC97" s="273">
        <f>-IF(AC$4=7,
IF('Income Assumptions'!$B32='Data Validation'!$O$2,'Income Assumptions'!$D32*((1+'Income Assumptions'!$D$35)^ROUNDDOWN(DATEDIF('Summary &amp; Purchase Assumptions'!$C$18,AC$6,"Y"),0)),
IF('Income Assumptions'!$B32='Data Validation'!$O$3,IFERROR(VLOOKUP(AC$2,'Tax 961 - Delaware'!$C$5:$M$28,11,FALSE),0),0)),0)</f>
        <v>0</v>
      </c>
      <c r="AD97" s="273">
        <f>-IF(AD$4=7,
IF('Income Assumptions'!$B32='Data Validation'!$O$2,'Income Assumptions'!$D32*((1+'Income Assumptions'!$D$35)^ROUNDDOWN(DATEDIF('Summary &amp; Purchase Assumptions'!$C$18,AD$6,"Y"),0)),
IF('Income Assumptions'!$B32='Data Validation'!$O$3,IFERROR(VLOOKUP(AD$2,'Tax 961 - Delaware'!$C$5:$M$28,11,FALSE),0),0)),0)</f>
        <v>0</v>
      </c>
      <c r="AE97" s="273">
        <f>-IF(AE$4=7,
IF('Income Assumptions'!$B32='Data Validation'!$O$2,'Income Assumptions'!$D32*((1+'Income Assumptions'!$D$35)^ROUNDDOWN(DATEDIF('Summary &amp; Purchase Assumptions'!$C$18,AE$6,"Y"),0)),
IF('Income Assumptions'!$B32='Data Validation'!$O$3,IFERROR(VLOOKUP(AE$2,'Tax 961 - Delaware'!$C$5:$M$28,11,FALSE),0),0)),0)</f>
        <v>0</v>
      </c>
      <c r="AF97" s="273">
        <f>-IF(AF$4=7,
IF('Income Assumptions'!$B32='Data Validation'!$O$2,'Income Assumptions'!$D32*((1+'Income Assumptions'!$D$35)^ROUNDDOWN(DATEDIF('Summary &amp; Purchase Assumptions'!$C$18,AF$6,"Y"),0)),
IF('Income Assumptions'!$B32='Data Validation'!$O$3,IFERROR(VLOOKUP(AF$2,'Tax 961 - Delaware'!$C$5:$M$28,11,FALSE),0),0)),0)</f>
        <v>0</v>
      </c>
      <c r="AG97" s="273">
        <f>-IF(AG$4=7,
IF('Income Assumptions'!$B32='Data Validation'!$O$2,'Income Assumptions'!$D32*((1+'Income Assumptions'!$D$35)^ROUNDDOWN(DATEDIF('Summary &amp; Purchase Assumptions'!$C$18,AG$6,"Y"),0)),
IF('Income Assumptions'!$B32='Data Validation'!$O$3,IFERROR(VLOOKUP(AG$2,'Tax 961 - Delaware'!$C$5:$M$28,11,FALSE),0),0)),0)</f>
        <v>0</v>
      </c>
      <c r="AH97" s="273">
        <f>-IF(AH$4=7,
IF('Income Assumptions'!$B32='Data Validation'!$O$2,'Income Assumptions'!$D32*((1+'Income Assumptions'!$D$35)^ROUNDDOWN(DATEDIF('Summary &amp; Purchase Assumptions'!$C$18,AH$6,"Y"),0)),
IF('Income Assumptions'!$B32='Data Validation'!$O$3,IFERROR(VLOOKUP(AH$2,'Tax 961 - Delaware'!$C$5:$M$28,11,FALSE),0),0)),0)</f>
        <v>0</v>
      </c>
      <c r="AI97" s="273">
        <f>-IF(AI$4=7,
IF('Income Assumptions'!$B32='Data Validation'!$O$2,'Income Assumptions'!$D32*((1+'Income Assumptions'!$D$35)^ROUNDDOWN(DATEDIF('Summary &amp; Purchase Assumptions'!$C$18,AI$6,"Y"),0)),
IF('Income Assumptions'!$B32='Data Validation'!$O$3,IFERROR(VLOOKUP(AI$2,'Tax 961 - Delaware'!$C$5:$M$28,11,FALSE),0),0)),0)</f>
        <v>0</v>
      </c>
      <c r="AJ97" s="273">
        <f>-IF(AJ$4=7,
IF('Income Assumptions'!$B32='Data Validation'!$O$2,'Income Assumptions'!$D32*((1+'Income Assumptions'!$D$35)^ROUNDDOWN(DATEDIF('Summary &amp; Purchase Assumptions'!$C$18,AJ$6,"Y"),0)),
IF('Income Assumptions'!$B32='Data Validation'!$O$3,IFERROR(VLOOKUP(AJ$2,'Tax 961 - Delaware'!$C$5:$M$28,11,FALSE),0),0)),0)</f>
        <v>-336550.73526416993</v>
      </c>
      <c r="AK97" s="273">
        <f>-IF(AK$4=7,
IF('Income Assumptions'!$B32='Data Validation'!$O$2,'Income Assumptions'!$D32*((1+'Income Assumptions'!$D$35)^ROUNDDOWN(DATEDIF('Summary &amp; Purchase Assumptions'!$C$18,AK$6,"Y"),0)),
IF('Income Assumptions'!$B32='Data Validation'!$O$3,IFERROR(VLOOKUP(AK$2,'Tax 961 - Delaware'!$C$5:$M$28,11,FALSE),0),0)),0)</f>
        <v>0</v>
      </c>
      <c r="AL97" s="273">
        <f>-IF(AL$4=7,
IF('Income Assumptions'!$B32='Data Validation'!$O$2,'Income Assumptions'!$D32*((1+'Income Assumptions'!$D$35)^ROUNDDOWN(DATEDIF('Summary &amp; Purchase Assumptions'!$C$18,AL$6,"Y"),0)),
IF('Income Assumptions'!$B32='Data Validation'!$O$3,IFERROR(VLOOKUP(AL$2,'Tax 961 - Delaware'!$C$5:$M$28,11,FALSE),0),0)),0)</f>
        <v>0</v>
      </c>
      <c r="AM97" s="273">
        <f>-IF(AM$4=7,
IF('Income Assumptions'!$B32='Data Validation'!$O$2,'Income Assumptions'!$D32*((1+'Income Assumptions'!$D$35)^ROUNDDOWN(DATEDIF('Summary &amp; Purchase Assumptions'!$C$18,AM$6,"Y"),0)),
IF('Income Assumptions'!$B32='Data Validation'!$O$3,IFERROR(VLOOKUP(AM$2,'Tax 961 - Delaware'!$C$5:$M$28,11,FALSE),0),0)),0)</f>
        <v>0</v>
      </c>
      <c r="AN97" s="273">
        <f>-IF(AN$4=7,
IF('Income Assumptions'!$B32='Data Validation'!$O$2,'Income Assumptions'!$D32*((1+'Income Assumptions'!$D$35)^ROUNDDOWN(DATEDIF('Summary &amp; Purchase Assumptions'!$C$18,AN$6,"Y"),0)),
IF('Income Assumptions'!$B32='Data Validation'!$O$3,IFERROR(VLOOKUP(AN$2,'Tax 961 - Delaware'!$C$5:$M$28,11,FALSE),0),0)),0)</f>
        <v>0</v>
      </c>
      <c r="AO97" s="273">
        <f>-IF(AO$4=7,
IF('Income Assumptions'!$B32='Data Validation'!$O$2,'Income Assumptions'!$D32*((1+'Income Assumptions'!$D$35)^ROUNDDOWN(DATEDIF('Summary &amp; Purchase Assumptions'!$C$18,AO$6,"Y"),0)),
IF('Income Assumptions'!$B32='Data Validation'!$O$3,IFERROR(VLOOKUP(AO$2,'Tax 961 - Delaware'!$C$5:$M$28,11,FALSE),0),0)),0)</f>
        <v>0</v>
      </c>
      <c r="AP97" s="273">
        <f>-IF(AP$4=7,
IF('Income Assumptions'!$B32='Data Validation'!$O$2,'Income Assumptions'!$D32*((1+'Income Assumptions'!$D$35)^ROUNDDOWN(DATEDIF('Summary &amp; Purchase Assumptions'!$C$18,AP$6,"Y"),0)),
IF('Income Assumptions'!$B32='Data Validation'!$O$3,IFERROR(VLOOKUP(AP$2,'Tax 961 - Delaware'!$C$5:$M$28,11,FALSE),0),0)),0)</f>
        <v>0</v>
      </c>
      <c r="AQ97" s="273">
        <f>-IF(AQ$4=7,
IF('Income Assumptions'!$B32='Data Validation'!$O$2,'Income Assumptions'!$D32*((1+'Income Assumptions'!$D$35)^ROUNDDOWN(DATEDIF('Summary &amp; Purchase Assumptions'!$C$18,AQ$6,"Y"),0)),
IF('Income Assumptions'!$B32='Data Validation'!$O$3,IFERROR(VLOOKUP(AQ$2,'Tax 961 - Delaware'!$C$5:$M$28,11,FALSE),0),0)),0)</f>
        <v>0</v>
      </c>
      <c r="AR97" s="273">
        <f>-IF(AR$4=7,
IF('Income Assumptions'!$B32='Data Validation'!$O$2,'Income Assumptions'!$D32*((1+'Income Assumptions'!$D$35)^ROUNDDOWN(DATEDIF('Summary &amp; Purchase Assumptions'!$C$18,AR$6,"Y"),0)),
IF('Income Assumptions'!$B32='Data Validation'!$O$3,IFERROR(VLOOKUP(AR$2,'Tax 961 - Delaware'!$C$5:$M$28,11,FALSE),0),0)),0)</f>
        <v>0</v>
      </c>
      <c r="AS97" s="273">
        <f>-IF(AS$4=7,
IF('Income Assumptions'!$B32='Data Validation'!$O$2,'Income Assumptions'!$D32*((1+'Income Assumptions'!$D$35)^ROUNDDOWN(DATEDIF('Summary &amp; Purchase Assumptions'!$C$18,AS$6,"Y"),0)),
IF('Income Assumptions'!$B32='Data Validation'!$O$3,IFERROR(VLOOKUP(AS$2,'Tax 961 - Delaware'!$C$5:$M$28,11,FALSE),0),0)),0)</f>
        <v>0</v>
      </c>
      <c r="AT97" s="273">
        <f>-IF(AT$4=7,
IF('Income Assumptions'!$B32='Data Validation'!$O$2,'Income Assumptions'!$D32*((1+'Income Assumptions'!$D$35)^ROUNDDOWN(DATEDIF('Summary &amp; Purchase Assumptions'!$C$18,AT$6,"Y"),0)),
IF('Income Assumptions'!$B32='Data Validation'!$O$3,IFERROR(VLOOKUP(AT$2,'Tax 961 - Delaware'!$C$5:$M$28,11,FALSE),0),0)),0)</f>
        <v>0</v>
      </c>
      <c r="AU97" s="273">
        <f>-IF(AU$4=7,
IF('Income Assumptions'!$B32='Data Validation'!$O$2,'Income Assumptions'!$D32*((1+'Income Assumptions'!$D$35)^ROUNDDOWN(DATEDIF('Summary &amp; Purchase Assumptions'!$C$18,AU$6,"Y"),0)),
IF('Income Assumptions'!$B32='Data Validation'!$O$3,IFERROR(VLOOKUP(AU$2,'Tax 961 - Delaware'!$C$5:$M$28,11,FALSE),0),0)),0)</f>
        <v>0</v>
      </c>
      <c r="AV97" s="273">
        <f>-IF(AV$4=7,
IF('Income Assumptions'!$B32='Data Validation'!$O$2,'Income Assumptions'!$D32*((1+'Income Assumptions'!$D$35)^ROUNDDOWN(DATEDIF('Summary &amp; Purchase Assumptions'!$C$18,AV$6,"Y"),0)),
IF('Income Assumptions'!$B32='Data Validation'!$O$3,IFERROR(VLOOKUP(AV$2,'Tax 961 - Delaware'!$C$5:$M$28,11,FALSE),0),0)),0)</f>
        <v>-341598.99629313243</v>
      </c>
      <c r="AW97" s="273">
        <f>-IF(AW$4=7,
IF('Income Assumptions'!$B32='Data Validation'!$O$2,'Income Assumptions'!$D32*((1+'Income Assumptions'!$D$35)^ROUNDDOWN(DATEDIF('Summary &amp; Purchase Assumptions'!$C$18,AW$6,"Y"),0)),
IF('Income Assumptions'!$B32='Data Validation'!$O$3,IFERROR(VLOOKUP(AW$2,'Tax 961 - Delaware'!$C$5:$M$28,11,FALSE),0),0)),0)</f>
        <v>0</v>
      </c>
      <c r="AX97" s="273">
        <f>-IF(AX$4=7,
IF('Income Assumptions'!$B32='Data Validation'!$O$2,'Income Assumptions'!$D32*((1+'Income Assumptions'!$D$35)^ROUNDDOWN(DATEDIF('Summary &amp; Purchase Assumptions'!$C$18,AX$6,"Y"),0)),
IF('Income Assumptions'!$B32='Data Validation'!$O$3,IFERROR(VLOOKUP(AX$2,'Tax 961 - Delaware'!$C$5:$M$28,11,FALSE),0),0)),0)</f>
        <v>0</v>
      </c>
      <c r="AY97" s="273">
        <f>-IF(AY$4=7,
IF('Income Assumptions'!$B32='Data Validation'!$O$2,'Income Assumptions'!$D32*((1+'Income Assumptions'!$D$35)^ROUNDDOWN(DATEDIF('Summary &amp; Purchase Assumptions'!$C$18,AY$6,"Y"),0)),
IF('Income Assumptions'!$B32='Data Validation'!$O$3,IFERROR(VLOOKUP(AY$2,'Tax 961 - Delaware'!$C$5:$M$28,11,FALSE),0),0)),0)</f>
        <v>0</v>
      </c>
      <c r="AZ97" s="273">
        <f>-IF(AZ$4=7,
IF('Income Assumptions'!$B32='Data Validation'!$O$2,'Income Assumptions'!$D32*((1+'Income Assumptions'!$D$35)^ROUNDDOWN(DATEDIF('Summary &amp; Purchase Assumptions'!$C$18,AZ$6,"Y"),0)),
IF('Income Assumptions'!$B32='Data Validation'!$O$3,IFERROR(VLOOKUP(AZ$2,'Tax 961 - Delaware'!$C$5:$M$28,11,FALSE),0),0)),0)</f>
        <v>0</v>
      </c>
      <c r="BA97" s="273">
        <f>-IF(BA$4=7,
IF('Income Assumptions'!$B32='Data Validation'!$O$2,'Income Assumptions'!$D32*((1+'Income Assumptions'!$D$35)^ROUNDDOWN(DATEDIF('Summary &amp; Purchase Assumptions'!$C$18,BA$6,"Y"),0)),
IF('Income Assumptions'!$B32='Data Validation'!$O$3,IFERROR(VLOOKUP(BA$2,'Tax 961 - Delaware'!$C$5:$M$28,11,FALSE),0),0)),0)</f>
        <v>0</v>
      </c>
      <c r="BB97" s="273">
        <f>-IF(BB$4=7,
IF('Income Assumptions'!$B32='Data Validation'!$O$2,'Income Assumptions'!$D32*((1+'Income Assumptions'!$D$35)^ROUNDDOWN(DATEDIF('Summary &amp; Purchase Assumptions'!$C$18,BB$6,"Y"),0)),
IF('Income Assumptions'!$B32='Data Validation'!$O$3,IFERROR(VLOOKUP(BB$2,'Tax 961 - Delaware'!$C$5:$M$28,11,FALSE),0),0)),0)</f>
        <v>0</v>
      </c>
      <c r="BC97" s="273">
        <f>-IF(BC$4=7,
IF('Income Assumptions'!$B32='Data Validation'!$O$2,'Income Assumptions'!$D32*((1+'Income Assumptions'!$D$35)^ROUNDDOWN(DATEDIF('Summary &amp; Purchase Assumptions'!$C$18,BC$6,"Y"),0)),
IF('Income Assumptions'!$B32='Data Validation'!$O$3,IFERROR(VLOOKUP(BC$2,'Tax 961 - Delaware'!$C$5:$M$28,11,FALSE),0),0)),0)</f>
        <v>0</v>
      </c>
      <c r="BD97" s="273">
        <f>-IF(BD$4=7,
IF('Income Assumptions'!$B32='Data Validation'!$O$2,'Income Assumptions'!$D32*((1+'Income Assumptions'!$D$35)^ROUNDDOWN(DATEDIF('Summary &amp; Purchase Assumptions'!$C$18,BD$6,"Y"),0)),
IF('Income Assumptions'!$B32='Data Validation'!$O$3,IFERROR(VLOOKUP(BD$2,'Tax 961 - Delaware'!$C$5:$M$28,11,FALSE),0),0)),0)</f>
        <v>0</v>
      </c>
      <c r="BE97" s="273">
        <f>-IF(BE$4=7,
IF('Income Assumptions'!$B32='Data Validation'!$O$2,'Income Assumptions'!$D32*((1+'Income Assumptions'!$D$35)^ROUNDDOWN(DATEDIF('Summary &amp; Purchase Assumptions'!$C$18,BE$6,"Y"),0)),
IF('Income Assumptions'!$B32='Data Validation'!$O$3,IFERROR(VLOOKUP(BE$2,'Tax 961 - Delaware'!$C$5:$M$28,11,FALSE),0),0)),0)</f>
        <v>0</v>
      </c>
      <c r="BF97" s="273">
        <f>-IF(BF$4=7,
IF('Income Assumptions'!$B32='Data Validation'!$O$2,'Income Assumptions'!$D32*((1+'Income Assumptions'!$D$35)^ROUNDDOWN(DATEDIF('Summary &amp; Purchase Assumptions'!$C$18,BF$6,"Y"),0)),
IF('Income Assumptions'!$B32='Data Validation'!$O$3,IFERROR(VLOOKUP(BF$2,'Tax 961 - Delaware'!$C$5:$M$28,11,FALSE),0),0)),0)</f>
        <v>0</v>
      </c>
      <c r="BG97" s="273">
        <f>-IF(BG$4=7,
IF('Income Assumptions'!$B32='Data Validation'!$O$2,'Income Assumptions'!$D32*((1+'Income Assumptions'!$D$35)^ROUNDDOWN(DATEDIF('Summary &amp; Purchase Assumptions'!$C$18,BG$6,"Y"),0)),
IF('Income Assumptions'!$B32='Data Validation'!$O$3,IFERROR(VLOOKUP(BG$2,'Tax 961 - Delaware'!$C$5:$M$28,11,FALSE),0),0)),0)</f>
        <v>0</v>
      </c>
      <c r="BH97" s="273">
        <f>-IF(BH$4=7,
IF('Income Assumptions'!$B32='Data Validation'!$O$2,'Income Assumptions'!$D32*((1+'Income Assumptions'!$D$35)^ROUNDDOWN(DATEDIF('Summary &amp; Purchase Assumptions'!$C$18,BH$6,"Y"),0)),
IF('Income Assumptions'!$B32='Data Validation'!$O$3,IFERROR(VLOOKUP(BH$2,'Tax 961 - Delaware'!$C$5:$M$28,11,FALSE),0),0)),0)</f>
        <v>-346722.98123752937</v>
      </c>
      <c r="BI97" s="273">
        <f>-IF(BI$4=7,
IF('Income Assumptions'!$B32='Data Validation'!$O$2,'Income Assumptions'!$D32*((1+'Income Assumptions'!$D$35)^ROUNDDOWN(DATEDIF('Summary &amp; Purchase Assumptions'!$C$18,BI$6,"Y"),0)),
IF('Income Assumptions'!$B32='Data Validation'!$O$3,IFERROR(VLOOKUP(BI$2,'Tax 961 - Delaware'!$C$5:$M$28,11,FALSE),0),0)),0)</f>
        <v>0</v>
      </c>
      <c r="BJ97" s="273">
        <f>-IF(BJ$4=7,
IF('Income Assumptions'!$B32='Data Validation'!$O$2,'Income Assumptions'!$D32*((1+'Income Assumptions'!$D$35)^ROUNDDOWN(DATEDIF('Summary &amp; Purchase Assumptions'!$C$18,BJ$6,"Y"),0)),
IF('Income Assumptions'!$B32='Data Validation'!$O$3,IFERROR(VLOOKUP(BJ$2,'Tax 961 - Delaware'!$C$5:$M$28,11,FALSE),0),0)),0)</f>
        <v>0</v>
      </c>
      <c r="BK97" s="273">
        <f>-IF(BK$4=7,
IF('Income Assumptions'!$B32='Data Validation'!$O$2,'Income Assumptions'!$D32*((1+'Income Assumptions'!$D$35)^ROUNDDOWN(DATEDIF('Summary &amp; Purchase Assumptions'!$C$18,BK$6,"Y"),0)),
IF('Income Assumptions'!$B32='Data Validation'!$O$3,IFERROR(VLOOKUP(BK$2,'Tax 961 - Delaware'!$C$5:$M$28,11,FALSE),0),0)),0)</f>
        <v>0</v>
      </c>
      <c r="BL97" s="273">
        <f>-IF(BL$4=7,
IF('Income Assumptions'!$B32='Data Validation'!$O$2,'Income Assumptions'!$D32*((1+'Income Assumptions'!$D$35)^ROUNDDOWN(DATEDIF('Summary &amp; Purchase Assumptions'!$C$18,BL$6,"Y"),0)),
IF('Income Assumptions'!$B32='Data Validation'!$O$3,IFERROR(VLOOKUP(BL$2,'Tax 961 - Delaware'!$C$5:$M$28,11,FALSE),0),0)),0)</f>
        <v>0</v>
      </c>
      <c r="BM97" s="273">
        <f>-IF(BM$4=7,
IF('Income Assumptions'!$B32='Data Validation'!$O$2,'Income Assumptions'!$D32*((1+'Income Assumptions'!$D$35)^ROUNDDOWN(DATEDIF('Summary &amp; Purchase Assumptions'!$C$18,BM$6,"Y"),0)),
IF('Income Assumptions'!$B32='Data Validation'!$O$3,IFERROR(VLOOKUP(BM$2,'Tax 961 - Delaware'!$C$5:$M$28,11,FALSE),0),0)),0)</f>
        <v>0</v>
      </c>
      <c r="BN97" s="273">
        <f>-IF(BN$4=7,
IF('Income Assumptions'!$B32='Data Validation'!$O$2,'Income Assumptions'!$D32*((1+'Income Assumptions'!$D$35)^ROUNDDOWN(DATEDIF('Summary &amp; Purchase Assumptions'!$C$18,BN$6,"Y"),0)),
IF('Income Assumptions'!$B32='Data Validation'!$O$3,IFERROR(VLOOKUP(BN$2,'Tax 961 - Delaware'!$C$5:$M$28,11,FALSE),0),0)),0)</f>
        <v>0</v>
      </c>
      <c r="BO97" s="273">
        <f>-IF(BO$4=7,
IF('Income Assumptions'!$B32='Data Validation'!$O$2,'Income Assumptions'!$D32*((1+'Income Assumptions'!$D$35)^ROUNDDOWN(DATEDIF('Summary &amp; Purchase Assumptions'!$C$18,BO$6,"Y"),0)),
IF('Income Assumptions'!$B32='Data Validation'!$O$3,IFERROR(VLOOKUP(BO$2,'Tax 961 - Delaware'!$C$5:$M$28,11,FALSE),0),0)),0)</f>
        <v>0</v>
      </c>
      <c r="BP97" s="273">
        <f>-IF(BP$4=7,
IF('Income Assumptions'!$B32='Data Validation'!$O$2,'Income Assumptions'!$D32*((1+'Income Assumptions'!$D$35)^ROUNDDOWN(DATEDIF('Summary &amp; Purchase Assumptions'!$C$18,BP$6,"Y"),0)),
IF('Income Assumptions'!$B32='Data Validation'!$O$3,IFERROR(VLOOKUP(BP$2,'Tax 961 - Delaware'!$C$5:$M$28,11,FALSE),0),0)),0)</f>
        <v>0</v>
      </c>
      <c r="BQ97" s="273">
        <f>-IF(BQ$4=7,
IF('Income Assumptions'!$B32='Data Validation'!$O$2,'Income Assumptions'!$D32*((1+'Income Assumptions'!$D$35)^ROUNDDOWN(DATEDIF('Summary &amp; Purchase Assumptions'!$C$18,BQ$6,"Y"),0)),
IF('Income Assumptions'!$B32='Data Validation'!$O$3,IFERROR(VLOOKUP(BQ$2,'Tax 961 - Delaware'!$C$5:$M$28,11,FALSE),0),0)),0)</f>
        <v>0</v>
      </c>
      <c r="BR97" s="273">
        <f>-IF(BR$4=7,
IF('Income Assumptions'!$B32='Data Validation'!$O$2,'Income Assumptions'!$D32*((1+'Income Assumptions'!$D$35)^ROUNDDOWN(DATEDIF('Summary &amp; Purchase Assumptions'!$C$18,BR$6,"Y"),0)),
IF('Income Assumptions'!$B32='Data Validation'!$O$3,IFERROR(VLOOKUP(BR$2,'Tax 961 - Delaware'!$C$5:$M$28,11,FALSE),0),0)),0)</f>
        <v>0</v>
      </c>
      <c r="BS97" s="273">
        <f>-IF(BS$4=7,
IF('Income Assumptions'!$B32='Data Validation'!$O$2,'Income Assumptions'!$D32*((1+'Income Assumptions'!$D$35)^ROUNDDOWN(DATEDIF('Summary &amp; Purchase Assumptions'!$C$18,BS$6,"Y"),0)),
IF('Income Assumptions'!$B32='Data Validation'!$O$3,IFERROR(VLOOKUP(BS$2,'Tax 961 - Delaware'!$C$5:$M$28,11,FALSE),0),0)),0)</f>
        <v>0</v>
      </c>
      <c r="BT97" s="273">
        <f>-IF(BT$4=7,
IF('Income Assumptions'!$B32='Data Validation'!$O$2,'Income Assumptions'!$D32*((1+'Income Assumptions'!$D$35)^ROUNDDOWN(DATEDIF('Summary &amp; Purchase Assumptions'!$C$18,BT$6,"Y"),0)),
IF('Income Assumptions'!$B32='Data Validation'!$O$3,IFERROR(VLOOKUP(BT$2,'Tax 961 - Delaware'!$C$5:$M$28,11,FALSE),0),0)),0)</f>
        <v>-351923.82595609227</v>
      </c>
      <c r="BU97" s="273">
        <f>-IF(BU$4=7,
IF('Income Assumptions'!$B32='Data Validation'!$O$2,'Income Assumptions'!$D32*((1+'Income Assumptions'!$D$35)^ROUNDDOWN(DATEDIF('Summary &amp; Purchase Assumptions'!$C$18,BU$6,"Y"),0)),
IF('Income Assumptions'!$B32='Data Validation'!$O$3,IFERROR(VLOOKUP(BU$2,'Tax 961 - Delaware'!$C$5:$M$28,11,FALSE),0),0)),0)</f>
        <v>0</v>
      </c>
      <c r="BV97" s="273">
        <f>-IF(BV$4=7,
IF('Income Assumptions'!$B32='Data Validation'!$O$2,'Income Assumptions'!$D32*((1+'Income Assumptions'!$D$35)^ROUNDDOWN(DATEDIF('Summary &amp; Purchase Assumptions'!$C$18,BV$6,"Y"),0)),
IF('Income Assumptions'!$B32='Data Validation'!$O$3,IFERROR(VLOOKUP(BV$2,'Tax 961 - Delaware'!$C$5:$M$28,11,FALSE),0),0)),0)</f>
        <v>0</v>
      </c>
      <c r="BW97" s="273">
        <f>-IF(BW$4=7,
IF('Income Assumptions'!$B32='Data Validation'!$O$2,'Income Assumptions'!$D32*((1+'Income Assumptions'!$D$35)^ROUNDDOWN(DATEDIF('Summary &amp; Purchase Assumptions'!$C$18,BW$6,"Y"),0)),
IF('Income Assumptions'!$B32='Data Validation'!$O$3,IFERROR(VLOOKUP(BW$2,'Tax 961 - Delaware'!$C$5:$M$28,11,FALSE),0),0)),0)</f>
        <v>0</v>
      </c>
      <c r="BX97" s="273">
        <f>-IF(BX$4=7,
IF('Income Assumptions'!$B32='Data Validation'!$O$2,'Income Assumptions'!$D32*((1+'Income Assumptions'!$D$35)^ROUNDDOWN(DATEDIF('Summary &amp; Purchase Assumptions'!$C$18,BX$6,"Y"),0)),
IF('Income Assumptions'!$B32='Data Validation'!$O$3,IFERROR(VLOOKUP(BX$2,'Tax 961 - Delaware'!$C$5:$M$28,11,FALSE),0),0)),0)</f>
        <v>0</v>
      </c>
      <c r="BY97" s="273">
        <f>-IF(BY$4=7,
IF('Income Assumptions'!$B32='Data Validation'!$O$2,'Income Assumptions'!$D32*((1+'Income Assumptions'!$D$35)^ROUNDDOWN(DATEDIF('Summary &amp; Purchase Assumptions'!$C$18,BY$6,"Y"),0)),
IF('Income Assumptions'!$B32='Data Validation'!$O$3,IFERROR(VLOOKUP(BY$2,'Tax 961 - Delaware'!$C$5:$M$28,11,FALSE),0),0)),0)</f>
        <v>0</v>
      </c>
      <c r="BZ97" s="273">
        <f>-IF(BZ$4=7,
IF('Income Assumptions'!$B32='Data Validation'!$O$2,'Income Assumptions'!$D32*((1+'Income Assumptions'!$D$35)^ROUNDDOWN(DATEDIF('Summary &amp; Purchase Assumptions'!$C$18,BZ$6,"Y"),0)),
IF('Income Assumptions'!$B32='Data Validation'!$O$3,IFERROR(VLOOKUP(BZ$2,'Tax 961 - Delaware'!$C$5:$M$28,11,FALSE),0),0)),0)</f>
        <v>0</v>
      </c>
      <c r="CA97" s="273">
        <f>-IF(CA$4=7,
IF('Income Assumptions'!$B32='Data Validation'!$O$2,'Income Assumptions'!$D32*((1+'Income Assumptions'!$D$35)^ROUNDDOWN(DATEDIF('Summary &amp; Purchase Assumptions'!$C$18,CA$6,"Y"),0)),
IF('Income Assumptions'!$B32='Data Validation'!$O$3,IFERROR(VLOOKUP(CA$2,'Tax 961 - Delaware'!$C$5:$M$28,11,FALSE),0),0)),0)</f>
        <v>0</v>
      </c>
      <c r="CB97" s="273">
        <f>-IF(CB$4=7,
IF('Income Assumptions'!$B32='Data Validation'!$O$2,'Income Assumptions'!$D32*((1+'Income Assumptions'!$D$35)^ROUNDDOWN(DATEDIF('Summary &amp; Purchase Assumptions'!$C$18,CB$6,"Y"),0)),
IF('Income Assumptions'!$B32='Data Validation'!$O$3,IFERROR(VLOOKUP(CB$2,'Tax 961 - Delaware'!$C$5:$M$28,11,FALSE),0),0)),0)</f>
        <v>0</v>
      </c>
      <c r="CC97" s="273">
        <f>-IF(CC$4=7,
IF('Income Assumptions'!$B32='Data Validation'!$O$2,'Income Assumptions'!$D32*((1+'Income Assumptions'!$D$35)^ROUNDDOWN(DATEDIF('Summary &amp; Purchase Assumptions'!$C$18,CC$6,"Y"),0)),
IF('Income Assumptions'!$B32='Data Validation'!$O$3,IFERROR(VLOOKUP(CC$2,'Tax 961 - Delaware'!$C$5:$M$28,11,FALSE),0),0)),0)</f>
        <v>0</v>
      </c>
      <c r="CD97" s="273">
        <f>-IF(CD$4=7,
IF('Income Assumptions'!$B32='Data Validation'!$O$2,'Income Assumptions'!$D32*((1+'Income Assumptions'!$D$35)^ROUNDDOWN(DATEDIF('Summary &amp; Purchase Assumptions'!$C$18,CD$6,"Y"),0)),
IF('Income Assumptions'!$B32='Data Validation'!$O$3,IFERROR(VLOOKUP(CD$2,'Tax 961 - Delaware'!$C$5:$M$28,11,FALSE),0),0)),0)</f>
        <v>0</v>
      </c>
      <c r="CE97" s="273">
        <f>-IF(CE$4=7,
IF('Income Assumptions'!$B32='Data Validation'!$O$2,'Income Assumptions'!$D32*((1+'Income Assumptions'!$D$35)^ROUNDDOWN(DATEDIF('Summary &amp; Purchase Assumptions'!$C$18,CE$6,"Y"),0)),
IF('Income Assumptions'!$B32='Data Validation'!$O$3,IFERROR(VLOOKUP(CE$2,'Tax 961 - Delaware'!$C$5:$M$28,11,FALSE),0),0)),0)</f>
        <v>0</v>
      </c>
      <c r="CF97" s="273">
        <f>-IF(CF$4=7,
IF('Income Assumptions'!$B32='Data Validation'!$O$2,'Income Assumptions'!$D32*((1+'Income Assumptions'!$D$35)^ROUNDDOWN(DATEDIF('Summary &amp; Purchase Assumptions'!$C$18,CF$6,"Y"),0)),
IF('Income Assumptions'!$B32='Data Validation'!$O$3,IFERROR(VLOOKUP(CF$2,'Tax 961 - Delaware'!$C$5:$M$28,11,FALSE),0),0)),0)</f>
        <v>-357202.68334543362</v>
      </c>
      <c r="CG97" s="273">
        <f>-IF(CG$4=7,
IF('Income Assumptions'!$B32='Data Validation'!$O$2,'Income Assumptions'!$D32*((1+'Income Assumptions'!$D$35)^ROUNDDOWN(DATEDIF('Summary &amp; Purchase Assumptions'!$C$18,CG$6,"Y"),0)),
IF('Income Assumptions'!$B32='Data Validation'!$O$3,IFERROR(VLOOKUP(CG$2,'Tax 961 - Delaware'!$C$5:$M$28,11,FALSE),0),0)),0)</f>
        <v>0</v>
      </c>
      <c r="CH97" s="273">
        <f>-IF(CH$4=7,
IF('Income Assumptions'!$B32='Data Validation'!$O$2,'Income Assumptions'!$D32*((1+'Income Assumptions'!$D$35)^ROUNDDOWN(DATEDIF('Summary &amp; Purchase Assumptions'!$C$18,CH$6,"Y"),0)),
IF('Income Assumptions'!$B32='Data Validation'!$O$3,IFERROR(VLOOKUP(CH$2,'Tax 961 - Delaware'!$C$5:$M$28,11,FALSE),0),0)),0)</f>
        <v>0</v>
      </c>
      <c r="CI97" s="273">
        <f>-IF(CI$4=7,
IF('Income Assumptions'!$B32='Data Validation'!$O$2,'Income Assumptions'!$D32*((1+'Income Assumptions'!$D$35)^ROUNDDOWN(DATEDIF('Summary &amp; Purchase Assumptions'!$C$18,CI$6,"Y"),0)),
IF('Income Assumptions'!$B32='Data Validation'!$O$3,IFERROR(VLOOKUP(CI$2,'Tax 961 - Delaware'!$C$5:$M$28,11,FALSE),0),0)),0)</f>
        <v>0</v>
      </c>
      <c r="CJ97" s="273">
        <f>-IF(CJ$4=7,
IF('Income Assumptions'!$B32='Data Validation'!$O$2,'Income Assumptions'!$D32*((1+'Income Assumptions'!$D$35)^ROUNDDOWN(DATEDIF('Summary &amp; Purchase Assumptions'!$C$18,CJ$6,"Y"),0)),
IF('Income Assumptions'!$B32='Data Validation'!$O$3,IFERROR(VLOOKUP(CJ$2,'Tax 961 - Delaware'!$C$5:$M$28,11,FALSE),0),0)),0)</f>
        <v>0</v>
      </c>
      <c r="CK97" s="273">
        <f>-IF(CK$4=7,
IF('Income Assumptions'!$B32='Data Validation'!$O$2,'Income Assumptions'!$D32*((1+'Income Assumptions'!$D$35)^ROUNDDOWN(DATEDIF('Summary &amp; Purchase Assumptions'!$C$18,CK$6,"Y"),0)),
IF('Income Assumptions'!$B32='Data Validation'!$O$3,IFERROR(VLOOKUP(CK$2,'Tax 961 - Delaware'!$C$5:$M$28,11,FALSE),0),0)),0)</f>
        <v>0</v>
      </c>
      <c r="CL97" s="273">
        <f>-IF(CL$4=7,
IF('Income Assumptions'!$B32='Data Validation'!$O$2,'Income Assumptions'!$D32*((1+'Income Assumptions'!$D$35)^ROUNDDOWN(DATEDIF('Summary &amp; Purchase Assumptions'!$C$18,CL$6,"Y"),0)),
IF('Income Assumptions'!$B32='Data Validation'!$O$3,IFERROR(VLOOKUP(CL$2,'Tax 961 - Delaware'!$C$5:$M$28,11,FALSE),0),0)),0)</f>
        <v>0</v>
      </c>
      <c r="CM97" s="273">
        <f>-IF(CM$4=7,
IF('Income Assumptions'!$B32='Data Validation'!$O$2,'Income Assumptions'!$D32*((1+'Income Assumptions'!$D$35)^ROUNDDOWN(DATEDIF('Summary &amp; Purchase Assumptions'!$C$18,CM$6,"Y"),0)),
IF('Income Assumptions'!$B32='Data Validation'!$O$3,IFERROR(VLOOKUP(CM$2,'Tax 961 - Delaware'!$C$5:$M$28,11,FALSE),0),0)),0)</f>
        <v>0</v>
      </c>
      <c r="CN97" s="273">
        <f>-IF(CN$4=7,
IF('Income Assumptions'!$B32='Data Validation'!$O$2,'Income Assumptions'!$D32*((1+'Income Assumptions'!$D$35)^ROUNDDOWN(DATEDIF('Summary &amp; Purchase Assumptions'!$C$18,CN$6,"Y"),0)),
IF('Income Assumptions'!$B32='Data Validation'!$O$3,IFERROR(VLOOKUP(CN$2,'Tax 961 - Delaware'!$C$5:$M$28,11,FALSE),0),0)),0)</f>
        <v>0</v>
      </c>
      <c r="CO97" s="273">
        <f>-IF(CO$4=7,
IF('Income Assumptions'!$B32='Data Validation'!$O$2,'Income Assumptions'!$D32*((1+'Income Assumptions'!$D$35)^ROUNDDOWN(DATEDIF('Summary &amp; Purchase Assumptions'!$C$18,CO$6,"Y"),0)),
IF('Income Assumptions'!$B32='Data Validation'!$O$3,IFERROR(VLOOKUP(CO$2,'Tax 961 - Delaware'!$C$5:$M$28,11,FALSE),0),0)),0)</f>
        <v>0</v>
      </c>
      <c r="CP97" s="273">
        <f>-IF(CP$4=7,
IF('Income Assumptions'!$B32='Data Validation'!$O$2,'Income Assumptions'!$D32*((1+'Income Assumptions'!$D$35)^ROUNDDOWN(DATEDIF('Summary &amp; Purchase Assumptions'!$C$18,CP$6,"Y"),0)),
IF('Income Assumptions'!$B32='Data Validation'!$O$3,IFERROR(VLOOKUP(CP$2,'Tax 961 - Delaware'!$C$5:$M$28,11,FALSE),0),0)),0)</f>
        <v>0</v>
      </c>
      <c r="CQ97" s="273">
        <f>-IF(CQ$4=7,
IF('Income Assumptions'!$B32='Data Validation'!$O$2,'Income Assumptions'!$D32*((1+'Income Assumptions'!$D$35)^ROUNDDOWN(DATEDIF('Summary &amp; Purchase Assumptions'!$C$18,CQ$6,"Y"),0)),
IF('Income Assumptions'!$B32='Data Validation'!$O$3,IFERROR(VLOOKUP(CQ$2,'Tax 961 - Delaware'!$C$5:$M$28,11,FALSE),0),0)),0)</f>
        <v>0</v>
      </c>
      <c r="CR97" s="273">
        <f>-IF(CR$4=7,
IF('Income Assumptions'!$B32='Data Validation'!$O$2,'Income Assumptions'!$D32*((1+'Income Assumptions'!$D$35)^ROUNDDOWN(DATEDIF('Summary &amp; Purchase Assumptions'!$C$18,CR$6,"Y"),0)),
IF('Income Assumptions'!$B32='Data Validation'!$O$3,IFERROR(VLOOKUP(CR$2,'Tax 961 - Delaware'!$C$5:$M$28,11,FALSE),0),0)),0)</f>
        <v>-362560.72359561507</v>
      </c>
      <c r="CS97" s="273">
        <f>-IF(CS$4=7,
IF('Income Assumptions'!$B32='Data Validation'!$O$2,'Income Assumptions'!$D32*((1+'Income Assumptions'!$D$35)^ROUNDDOWN(DATEDIF('Summary &amp; Purchase Assumptions'!$C$18,CS$6,"Y"),0)),
IF('Income Assumptions'!$B32='Data Validation'!$O$3,IFERROR(VLOOKUP(CS$2,'Tax 961 - Delaware'!$C$5:$M$28,11,FALSE),0),0)),0)</f>
        <v>0</v>
      </c>
      <c r="CT97" s="273">
        <f>-IF(CT$4=7,
IF('Income Assumptions'!$B32='Data Validation'!$O$2,'Income Assumptions'!$D32*((1+'Income Assumptions'!$D$35)^ROUNDDOWN(DATEDIF('Summary &amp; Purchase Assumptions'!$C$18,CT$6,"Y"),0)),
IF('Income Assumptions'!$B32='Data Validation'!$O$3,IFERROR(VLOOKUP(CT$2,'Tax 961 - Delaware'!$C$5:$M$28,11,FALSE),0),0)),0)</f>
        <v>0</v>
      </c>
      <c r="CU97" s="273">
        <f>-IF(CU$4=7,
IF('Income Assumptions'!$B32='Data Validation'!$O$2,'Income Assumptions'!$D32*((1+'Income Assumptions'!$D$35)^ROUNDDOWN(DATEDIF('Summary &amp; Purchase Assumptions'!$C$18,CU$6,"Y"),0)),
IF('Income Assumptions'!$B32='Data Validation'!$O$3,IFERROR(VLOOKUP(CU$2,'Tax 961 - Delaware'!$C$5:$M$28,11,FALSE),0),0)),0)</f>
        <v>0</v>
      </c>
      <c r="CV97" s="273">
        <f>-IF(CV$4=7,
IF('Income Assumptions'!$B32='Data Validation'!$O$2,'Income Assumptions'!$D32*((1+'Income Assumptions'!$D$35)^ROUNDDOWN(DATEDIF('Summary &amp; Purchase Assumptions'!$C$18,CV$6,"Y"),0)),
IF('Income Assumptions'!$B32='Data Validation'!$O$3,IFERROR(VLOOKUP(CV$2,'Tax 961 - Delaware'!$C$5:$M$28,11,FALSE),0),0)),0)</f>
        <v>0</v>
      </c>
      <c r="CW97" s="273">
        <f>-IF(CW$4=7,
IF('Income Assumptions'!$B32='Data Validation'!$O$2,'Income Assumptions'!$D32*((1+'Income Assumptions'!$D$35)^ROUNDDOWN(DATEDIF('Summary &amp; Purchase Assumptions'!$C$18,CW$6,"Y"),0)),
IF('Income Assumptions'!$B32='Data Validation'!$O$3,IFERROR(VLOOKUP(CW$2,'Tax 961 - Delaware'!$C$5:$M$28,11,FALSE),0),0)),0)</f>
        <v>0</v>
      </c>
      <c r="CX97" s="273">
        <f>-IF(CX$4=7,
IF('Income Assumptions'!$B32='Data Validation'!$O$2,'Income Assumptions'!$D32*((1+'Income Assumptions'!$D$35)^ROUNDDOWN(DATEDIF('Summary &amp; Purchase Assumptions'!$C$18,CX$6,"Y"),0)),
IF('Income Assumptions'!$B32='Data Validation'!$O$3,IFERROR(VLOOKUP(CX$2,'Tax 961 - Delaware'!$C$5:$M$28,11,FALSE),0),0)),0)</f>
        <v>0</v>
      </c>
      <c r="CY97" s="273">
        <f>-IF(CY$4=7,
IF('Income Assumptions'!$B32='Data Validation'!$O$2,'Income Assumptions'!$D32*((1+'Income Assumptions'!$D$35)^ROUNDDOWN(DATEDIF('Summary &amp; Purchase Assumptions'!$C$18,CY$6,"Y"),0)),
IF('Income Assumptions'!$B32='Data Validation'!$O$3,IFERROR(VLOOKUP(CY$2,'Tax 961 - Delaware'!$C$5:$M$28,11,FALSE),0),0)),0)</f>
        <v>0</v>
      </c>
      <c r="CZ97" s="273">
        <f>-IF(CZ$4=7,
IF('Income Assumptions'!$B32='Data Validation'!$O$2,'Income Assumptions'!$D32*((1+'Income Assumptions'!$D$35)^ROUNDDOWN(DATEDIF('Summary &amp; Purchase Assumptions'!$C$18,CZ$6,"Y"),0)),
IF('Income Assumptions'!$B32='Data Validation'!$O$3,IFERROR(VLOOKUP(CZ$2,'Tax 961 - Delaware'!$C$5:$M$28,11,FALSE),0),0)),0)</f>
        <v>0</v>
      </c>
      <c r="DA97" s="273">
        <f>-IF(DA$4=7,
IF('Income Assumptions'!$B32='Data Validation'!$O$2,'Income Assumptions'!$D32*((1+'Income Assumptions'!$D$35)^ROUNDDOWN(DATEDIF('Summary &amp; Purchase Assumptions'!$C$18,DA$6,"Y"),0)),
IF('Income Assumptions'!$B32='Data Validation'!$O$3,IFERROR(VLOOKUP(DA$2,'Tax 961 - Delaware'!$C$5:$M$28,11,FALSE),0),0)),0)</f>
        <v>0</v>
      </c>
      <c r="DB97" s="273">
        <f>-IF(DB$4=7,
IF('Income Assumptions'!$B32='Data Validation'!$O$2,'Income Assumptions'!$D32*((1+'Income Assumptions'!$D$35)^ROUNDDOWN(DATEDIF('Summary &amp; Purchase Assumptions'!$C$18,DB$6,"Y"),0)),
IF('Income Assumptions'!$B32='Data Validation'!$O$3,IFERROR(VLOOKUP(DB$2,'Tax 961 - Delaware'!$C$5:$M$28,11,FALSE),0),0)),0)</f>
        <v>0</v>
      </c>
      <c r="DC97" s="273">
        <f>-IF(DC$4=7,
IF('Income Assumptions'!$B32='Data Validation'!$O$2,'Income Assumptions'!$D32*((1+'Income Assumptions'!$D$35)^ROUNDDOWN(DATEDIF('Summary &amp; Purchase Assumptions'!$C$18,DC$6,"Y"),0)),
IF('Income Assumptions'!$B32='Data Validation'!$O$3,IFERROR(VLOOKUP(DC$2,'Tax 961 - Delaware'!$C$5:$M$28,11,FALSE),0),0)),0)</f>
        <v>0</v>
      </c>
      <c r="DD97" s="273">
        <f>-IF(DD$4=7,
IF('Income Assumptions'!$B32='Data Validation'!$O$2,'Income Assumptions'!$D32*((1+'Income Assumptions'!$D$35)^ROUNDDOWN(DATEDIF('Summary &amp; Purchase Assumptions'!$C$18,DD$6,"Y"),0)),
IF('Income Assumptions'!$B32='Data Validation'!$O$3,IFERROR(VLOOKUP(DD$2,'Tax 961 - Delaware'!$C$5:$M$28,11,FALSE),0),0)),0)</f>
        <v>-367999.13444954925</v>
      </c>
      <c r="DE97" s="273">
        <f>-IF(DE$4=7,
IF('Income Assumptions'!$B32='Data Validation'!$O$2,'Income Assumptions'!$D32*((1+'Income Assumptions'!$D$35)^ROUNDDOWN(DATEDIF('Summary &amp; Purchase Assumptions'!$C$18,DE$6,"Y"),0)),
IF('Income Assumptions'!$B32='Data Validation'!$O$3,IFERROR(VLOOKUP(DE$2,'Tax 961 - Delaware'!$C$5:$M$28,11,FALSE),0),0)),0)</f>
        <v>0</v>
      </c>
      <c r="DF97" s="273">
        <f>-IF(DF$4=7,
IF('Income Assumptions'!$B32='Data Validation'!$O$2,'Income Assumptions'!$D32*((1+'Income Assumptions'!$D$35)^ROUNDDOWN(DATEDIF('Summary &amp; Purchase Assumptions'!$C$18,DF$6,"Y"),0)),
IF('Income Assumptions'!$B32='Data Validation'!$O$3,IFERROR(VLOOKUP(DF$2,'Tax 961 - Delaware'!$C$5:$M$28,11,FALSE),0),0)),0)</f>
        <v>0</v>
      </c>
      <c r="DG97" s="273">
        <f>-IF(DG$4=7,
IF('Income Assumptions'!$B32='Data Validation'!$O$2,'Income Assumptions'!$D32*((1+'Income Assumptions'!$D$35)^ROUNDDOWN(DATEDIF('Summary &amp; Purchase Assumptions'!$C$18,DG$6,"Y"),0)),
IF('Income Assumptions'!$B32='Data Validation'!$O$3,IFERROR(VLOOKUP(DG$2,'Tax 961 - Delaware'!$C$5:$M$28,11,FALSE),0),0)),0)</f>
        <v>0</v>
      </c>
      <c r="DH97" s="273">
        <f>-IF(DH$4=7,
IF('Income Assumptions'!$B32='Data Validation'!$O$2,'Income Assumptions'!$D32*((1+'Income Assumptions'!$D$35)^ROUNDDOWN(DATEDIF('Summary &amp; Purchase Assumptions'!$C$18,DH$6,"Y"),0)),
IF('Income Assumptions'!$B32='Data Validation'!$O$3,IFERROR(VLOOKUP(DH$2,'Tax 961 - Delaware'!$C$5:$M$28,11,FALSE),0),0)),0)</f>
        <v>0</v>
      </c>
      <c r="DI97" s="273">
        <f>-IF(DI$4=7,
IF('Income Assumptions'!$B32='Data Validation'!$O$2,'Income Assumptions'!$D32*((1+'Income Assumptions'!$D$35)^ROUNDDOWN(DATEDIF('Summary &amp; Purchase Assumptions'!$C$18,DI$6,"Y"),0)),
IF('Income Assumptions'!$B32='Data Validation'!$O$3,IFERROR(VLOOKUP(DI$2,'Tax 961 - Delaware'!$C$5:$M$28,11,FALSE),0),0)),0)</f>
        <v>0</v>
      </c>
      <c r="DJ97" s="273">
        <f>-IF(DJ$4=7,
IF('Income Assumptions'!$B32='Data Validation'!$O$2,'Income Assumptions'!$D32*((1+'Income Assumptions'!$D$35)^ROUNDDOWN(DATEDIF('Summary &amp; Purchase Assumptions'!$C$18,DJ$6,"Y"),0)),
IF('Income Assumptions'!$B32='Data Validation'!$O$3,IFERROR(VLOOKUP(DJ$2,'Tax 961 - Delaware'!$C$5:$M$28,11,FALSE),0),0)),0)</f>
        <v>0</v>
      </c>
      <c r="DK97" s="273">
        <f>-IF(DK$4=7,
IF('Income Assumptions'!$B32='Data Validation'!$O$2,'Income Assumptions'!$D32*((1+'Income Assumptions'!$D$35)^ROUNDDOWN(DATEDIF('Summary &amp; Purchase Assumptions'!$C$18,DK$6,"Y"),0)),
IF('Income Assumptions'!$B32='Data Validation'!$O$3,IFERROR(VLOOKUP(DK$2,'Tax 961 - Delaware'!$C$5:$M$28,11,FALSE),0),0)),0)</f>
        <v>0</v>
      </c>
      <c r="DL97" s="273">
        <f>-IF(DL$4=7,
IF('Income Assumptions'!$B32='Data Validation'!$O$2,'Income Assumptions'!$D32*((1+'Income Assumptions'!$D$35)^ROUNDDOWN(DATEDIF('Summary &amp; Purchase Assumptions'!$C$18,DL$6,"Y"),0)),
IF('Income Assumptions'!$B32='Data Validation'!$O$3,IFERROR(VLOOKUP(DL$2,'Tax 961 - Delaware'!$C$5:$M$28,11,FALSE),0),0)),0)</f>
        <v>0</v>
      </c>
      <c r="DM97" s="273">
        <f>-IF(DM$4=7,
IF('Income Assumptions'!$B32='Data Validation'!$O$2,'Income Assumptions'!$D32*((1+'Income Assumptions'!$D$35)^ROUNDDOWN(DATEDIF('Summary &amp; Purchase Assumptions'!$C$18,DM$6,"Y"),0)),
IF('Income Assumptions'!$B32='Data Validation'!$O$3,IFERROR(VLOOKUP(DM$2,'Tax 961 - Delaware'!$C$5:$M$28,11,FALSE),0),0)),0)</f>
        <v>0</v>
      </c>
      <c r="DN97" s="273">
        <f>-IF(DN$4=7,
IF('Income Assumptions'!$B32='Data Validation'!$O$2,'Income Assumptions'!$D32*((1+'Income Assumptions'!$D$35)^ROUNDDOWN(DATEDIF('Summary &amp; Purchase Assumptions'!$C$18,DN$6,"Y"),0)),
IF('Income Assumptions'!$B32='Data Validation'!$O$3,IFERROR(VLOOKUP(DN$2,'Tax 961 - Delaware'!$C$5:$M$28,11,FALSE),0),0)),0)</f>
        <v>0</v>
      </c>
      <c r="DO97" s="273">
        <f>-IF(DO$4=7,
IF('Income Assumptions'!$B32='Data Validation'!$O$2,'Income Assumptions'!$D32*((1+'Income Assumptions'!$D$35)^ROUNDDOWN(DATEDIF('Summary &amp; Purchase Assumptions'!$C$18,DO$6,"Y"),0)),
IF('Income Assumptions'!$B32='Data Validation'!$O$3,IFERROR(VLOOKUP(DO$2,'Tax 961 - Delaware'!$C$5:$M$28,11,FALSE),0),0)),0)</f>
        <v>0</v>
      </c>
      <c r="DP97" s="273">
        <f>-IF(DP$4=7,
IF('Income Assumptions'!$B32='Data Validation'!$O$2,'Income Assumptions'!$D32*((1+'Income Assumptions'!$D$35)^ROUNDDOWN(DATEDIF('Summary &amp; Purchase Assumptions'!$C$18,DP$6,"Y"),0)),
IF('Income Assumptions'!$B32='Data Validation'!$O$3,IFERROR(VLOOKUP(DP$2,'Tax 961 - Delaware'!$C$5:$M$28,11,FALSE),0),0)),0)</f>
        <v>-373519.12146629248</v>
      </c>
      <c r="DQ97" s="273">
        <f>-IF(DQ$4=7,
IF('Income Assumptions'!$B32='Data Validation'!$O$2,'Income Assumptions'!$D32*((1+'Income Assumptions'!$D$35)^ROUNDDOWN(DATEDIF('Summary &amp; Purchase Assumptions'!$C$18,DQ$6,"Y"),0)),
IF('Income Assumptions'!$B32='Data Validation'!$O$3,IFERROR(VLOOKUP(DQ$2,'Tax 961 - Delaware'!$C$5:$M$28,11,FALSE),0),0)),0)</f>
        <v>0</v>
      </c>
      <c r="DR97" s="273">
        <f>-IF(DR$4=7,
IF('Income Assumptions'!$B32='Data Validation'!$O$2,'Income Assumptions'!$D32*((1+'Income Assumptions'!$D$35)^ROUNDDOWN(DATEDIF('Summary &amp; Purchase Assumptions'!$C$18,DR$6,"Y"),0)),
IF('Income Assumptions'!$B32='Data Validation'!$O$3,IFERROR(VLOOKUP(DR$2,'Tax 961 - Delaware'!$C$5:$M$28,11,FALSE),0),0)),0)</f>
        <v>0</v>
      </c>
      <c r="DS97" s="273">
        <f>-IF(DS$4=7,
IF('Income Assumptions'!$B32='Data Validation'!$O$2,'Income Assumptions'!$D32*((1+'Income Assumptions'!$D$35)^ROUNDDOWN(DATEDIF('Summary &amp; Purchase Assumptions'!$C$18,DS$6,"Y"),0)),
IF('Income Assumptions'!$B32='Data Validation'!$O$3,IFERROR(VLOOKUP(DS$2,'Tax 961 - Delaware'!$C$5:$M$28,11,FALSE),0),0)),0)</f>
        <v>0</v>
      </c>
      <c r="DT97" s="273">
        <f>-IF(DT$4=7,
IF('Income Assumptions'!$B32='Data Validation'!$O$2,'Income Assumptions'!$D32*((1+'Income Assumptions'!$D$35)^ROUNDDOWN(DATEDIF('Summary &amp; Purchase Assumptions'!$C$18,DT$6,"Y"),0)),
IF('Income Assumptions'!$B32='Data Validation'!$O$3,IFERROR(VLOOKUP(DT$2,'Tax 961 - Delaware'!$C$5:$M$28,11,FALSE),0),0)),0)</f>
        <v>0</v>
      </c>
      <c r="DU97" s="273">
        <f>-IF(DU$4=7,
IF('Income Assumptions'!$B32='Data Validation'!$O$2,'Income Assumptions'!$D32*((1+'Income Assumptions'!$D$35)^ROUNDDOWN(DATEDIF('Summary &amp; Purchase Assumptions'!$C$18,DU$6,"Y"),0)),
IF('Income Assumptions'!$B32='Data Validation'!$O$3,IFERROR(VLOOKUP(DU$2,'Tax 961 - Delaware'!$C$5:$M$28,11,FALSE),0),0)),0)</f>
        <v>0</v>
      </c>
      <c r="DV97" s="273">
        <f>-IF(DV$4=7,
IF('Income Assumptions'!$B32='Data Validation'!$O$2,'Income Assumptions'!$D32*((1+'Income Assumptions'!$D$35)^ROUNDDOWN(DATEDIF('Summary &amp; Purchase Assumptions'!$C$18,DV$6,"Y"),0)),
IF('Income Assumptions'!$B32='Data Validation'!$O$3,IFERROR(VLOOKUP(DV$2,'Tax 961 - Delaware'!$C$5:$M$28,11,FALSE),0),0)),0)</f>
        <v>0</v>
      </c>
      <c r="DW97" s="273">
        <f>-IF(DW$4=7,
IF('Income Assumptions'!$B32='Data Validation'!$O$2,'Income Assumptions'!$D32*((1+'Income Assumptions'!$D$35)^ROUNDDOWN(DATEDIF('Summary &amp; Purchase Assumptions'!$C$18,DW$6,"Y"),0)),
IF('Income Assumptions'!$B32='Data Validation'!$O$3,IFERROR(VLOOKUP(DW$2,'Tax 961 - Delaware'!$C$5:$M$28,11,FALSE),0),0)),0)</f>
        <v>0</v>
      </c>
      <c r="DX97" s="273">
        <f>-IF(DX$4=7,
IF('Income Assumptions'!$B32='Data Validation'!$O$2,'Income Assumptions'!$D32*((1+'Income Assumptions'!$D$35)^ROUNDDOWN(DATEDIF('Summary &amp; Purchase Assumptions'!$C$18,DX$6,"Y"),0)),
IF('Income Assumptions'!$B32='Data Validation'!$O$3,IFERROR(VLOOKUP(DX$2,'Tax 961 - Delaware'!$C$5:$M$28,11,FALSE),0),0)),0)</f>
        <v>0</v>
      </c>
      <c r="DY97" s="273">
        <f>-IF(DY$4=7,
IF('Income Assumptions'!$B32='Data Validation'!$O$2,'Income Assumptions'!$D32*((1+'Income Assumptions'!$D$35)^ROUNDDOWN(DATEDIF('Summary &amp; Purchase Assumptions'!$C$18,DY$6,"Y"),0)),
IF('Income Assumptions'!$B32='Data Validation'!$O$3,IFERROR(VLOOKUP(DY$2,'Tax 961 - Delaware'!$C$5:$M$28,11,FALSE),0),0)),0)</f>
        <v>0</v>
      </c>
      <c r="DZ97" s="273">
        <f>-IF(DZ$4=7,
IF('Income Assumptions'!$B32='Data Validation'!$O$2,'Income Assumptions'!$D32*((1+'Income Assumptions'!$D$35)^ROUNDDOWN(DATEDIF('Summary &amp; Purchase Assumptions'!$C$18,DZ$6,"Y"),0)),
IF('Income Assumptions'!$B32='Data Validation'!$O$3,IFERROR(VLOOKUP(DZ$2,'Tax 961 - Delaware'!$C$5:$M$28,11,FALSE),0),0)),0)</f>
        <v>0</v>
      </c>
      <c r="EA97" s="273">
        <f>-IF(EA$4=7,
IF('Income Assumptions'!$B32='Data Validation'!$O$2,'Income Assumptions'!$D32*((1+'Income Assumptions'!$D$35)^ROUNDDOWN(DATEDIF('Summary &amp; Purchase Assumptions'!$C$18,EA$6,"Y"),0)),
IF('Income Assumptions'!$B32='Data Validation'!$O$3,IFERROR(VLOOKUP(EA$2,'Tax 961 - Delaware'!$C$5:$M$28,11,FALSE),0),0)),0)</f>
        <v>0</v>
      </c>
      <c r="EB97" s="273">
        <f>-IF(EB$4=7,
IF('Income Assumptions'!$B32='Data Validation'!$O$2,'Income Assumptions'!$D32*((1+'Income Assumptions'!$D$35)^ROUNDDOWN(DATEDIF('Summary &amp; Purchase Assumptions'!$C$18,EB$6,"Y"),0)),
IF('Income Assumptions'!$B32='Data Validation'!$O$3,IFERROR(VLOOKUP(EB$2,'Tax 961 - Delaware'!$C$5:$M$28,11,FALSE),0),0)),0)</f>
        <v>-379121.90828828682</v>
      </c>
      <c r="EC97" s="273">
        <f>-IF(EC$4=7,
IF('Income Assumptions'!$B32='Data Validation'!$O$2,'Income Assumptions'!$D32*((1+'Income Assumptions'!$D$35)^ROUNDDOWN(DATEDIF('Summary &amp; Purchase Assumptions'!$C$18,EC$6,"Y"),0)),
IF('Income Assumptions'!$B32='Data Validation'!$O$3,IFERROR(VLOOKUP(EC$2,'Tax 961 - Delaware'!$C$5:$M$28,11,FALSE),0),0)),0)</f>
        <v>0</v>
      </c>
      <c r="ED97" s="273">
        <f>-IF(ED$4=7,
IF('Income Assumptions'!$B32='Data Validation'!$O$2,'Income Assumptions'!$D32*((1+'Income Assumptions'!$D$35)^ROUNDDOWN(DATEDIF('Summary &amp; Purchase Assumptions'!$C$18,ED$6,"Y"),0)),
IF('Income Assumptions'!$B32='Data Validation'!$O$3,IFERROR(VLOOKUP(ED$2,'Tax 961 - Delaware'!$C$5:$M$28,11,FALSE),0),0)),0)</f>
        <v>0</v>
      </c>
      <c r="EE97" s="273">
        <f>-IF(EE$4=7,
IF('Income Assumptions'!$B32='Data Validation'!$O$2,'Income Assumptions'!$D32*((1+'Income Assumptions'!$D$35)^ROUNDDOWN(DATEDIF('Summary &amp; Purchase Assumptions'!$C$18,EE$6,"Y"),0)),
IF('Income Assumptions'!$B32='Data Validation'!$O$3,IFERROR(VLOOKUP(EE$2,'Tax 961 - Delaware'!$C$5:$M$28,11,FALSE),0),0)),0)</f>
        <v>0</v>
      </c>
      <c r="EF97" s="273">
        <f>-IF(EF$4=7,
IF('Income Assumptions'!$B32='Data Validation'!$O$2,'Income Assumptions'!$D32*((1+'Income Assumptions'!$D$35)^ROUNDDOWN(DATEDIF('Summary &amp; Purchase Assumptions'!$C$18,EF$6,"Y"),0)),
IF('Income Assumptions'!$B32='Data Validation'!$O$3,IFERROR(VLOOKUP(EF$2,'Tax 961 - Delaware'!$C$5:$M$28,11,FALSE),0),0)),0)</f>
        <v>0</v>
      </c>
      <c r="EG97" s="272">
        <f>-IF(EG$4=7,
IF('Income Assumptions'!$B32='Data Validation'!$O$2,'Income Assumptions'!$D32*((1+'Income Assumptions'!$D$35)^ROUNDDOWN(DATEDIF('Summary &amp; Purchase Assumptions'!$C$18,EG$6,"Y"),0)),
IF('Income Assumptions'!$B32='Data Validation'!$O$3,IFERROR(VLOOKUP(EG$2,'Tax 961 - Delaware'!$C$5:$M$28,11,FALSE),0),0)),0)</f>
        <v>0</v>
      </c>
      <c r="EH97" s="277" t="s">
        <v>106</v>
      </c>
    </row>
    <row r="98" spans="2:138" ht="15" x14ac:dyDescent="0.25">
      <c r="B98" s="735"/>
      <c r="C98" s="745"/>
      <c r="D98" s="737" t="str">
        <f>'Income Assumptions'!B33</f>
        <v>No Abatement</v>
      </c>
      <c r="E98" s="272">
        <f t="shared" si="62"/>
        <v>0</v>
      </c>
      <c r="F98" s="273">
        <f>-IF(F$4=7,
IF('Income Assumptions'!$B33='Data Validation'!$L$2,'Income Assumptions'!$D33*((1+'Income Assumptions'!$D$35)^ROUNDDOWN(DATEDIF('Summary &amp; Purchase Assumptions'!$C$18,F$6,"Y"),0)),
IF('Income Assumptions'!$B33='Data Validation'!$L$3,IFERROR(VLOOKUP(F$2,'ICAP (2)'!$C$5:$K$30,9,FALSE),0),0)),0)</f>
        <v>0</v>
      </c>
      <c r="G98" s="273">
        <f>-IF(G$4=7,
IF('Income Assumptions'!$B33='Data Validation'!$L$2,'Income Assumptions'!$D33*((1+'Income Assumptions'!$D$35)^ROUNDDOWN(DATEDIF('Summary &amp; Purchase Assumptions'!$C$18,G$6,"Y"),0)),
IF('Income Assumptions'!$B33='Data Validation'!$L$3,IFERROR(VLOOKUP(G$2,'ICAP (2)'!$C$5:$K$30,9,FALSE),0),0)),0)</f>
        <v>0</v>
      </c>
      <c r="H98" s="273">
        <f>-IF(H$4=7,
IF('Income Assumptions'!$B33='Data Validation'!$L$2,'Income Assumptions'!$D33*((1+'Income Assumptions'!$D$35)^ROUNDDOWN(DATEDIF('Summary &amp; Purchase Assumptions'!$C$18,H$6,"Y"),0)),
IF('Income Assumptions'!$B33='Data Validation'!$L$3,IFERROR(VLOOKUP(H$2,'ICAP (2)'!$C$5:$K$30,9,FALSE),0),0)),0)</f>
        <v>0</v>
      </c>
      <c r="I98" s="273">
        <f>-IF(I$4=7,
IF('Income Assumptions'!$B33='Data Validation'!$L$2,'Income Assumptions'!$D33*((1+'Income Assumptions'!$D$35)^ROUNDDOWN(DATEDIF('Summary &amp; Purchase Assumptions'!$C$18,I$6,"Y"),0)),
IF('Income Assumptions'!$B33='Data Validation'!$L$3,IFERROR(VLOOKUP(I$2,'ICAP (2)'!$C$5:$K$30,9,FALSE),0),0)),0)</f>
        <v>0</v>
      </c>
      <c r="J98" s="273">
        <f>-IF(J$4=7,
IF('Income Assumptions'!$B33='Data Validation'!$L$2,'Income Assumptions'!$D33*((1+'Income Assumptions'!$D$35)^ROUNDDOWN(DATEDIF('Summary &amp; Purchase Assumptions'!$C$18,J$6,"Y"),0)),
IF('Income Assumptions'!$B33='Data Validation'!$L$3,IFERROR(VLOOKUP(J$2,'ICAP (2)'!$C$5:$K$30,9,FALSE),0),0)),0)</f>
        <v>0</v>
      </c>
      <c r="K98" s="273">
        <f>-IF(K$4=7,
IF('Income Assumptions'!$B33='Data Validation'!$L$2,'Income Assumptions'!$D33*((1+'Income Assumptions'!$D$35)^ROUNDDOWN(DATEDIF('Summary &amp; Purchase Assumptions'!$C$18,K$6,"Y"),0)),
IF('Income Assumptions'!$B33='Data Validation'!$L$3,IFERROR(VLOOKUP(K$2,'ICAP (2)'!$C$5:$K$30,9,FALSE),0),0)),0)</f>
        <v>0</v>
      </c>
      <c r="L98" s="273">
        <f>-IF(L$4=7,
IF('Income Assumptions'!$B33='Data Validation'!$L$2,'Income Assumptions'!$D33*((1+'Income Assumptions'!$D$35)^ROUNDDOWN(DATEDIF('Summary &amp; Purchase Assumptions'!$C$18,L$6,"Y"),0)),
IF('Income Assumptions'!$B33='Data Validation'!$L$3,IFERROR(VLOOKUP(L$2,'ICAP (2)'!$C$5:$K$30,9,FALSE),0),0)),0)</f>
        <v>0</v>
      </c>
      <c r="M98" s="273">
        <f>-IF(M$4=7,
IF('Income Assumptions'!$B33='Data Validation'!$L$2,'Income Assumptions'!$D33*((1+'Income Assumptions'!$D$35)^ROUNDDOWN(DATEDIF('Summary &amp; Purchase Assumptions'!$C$18,M$6,"Y"),0)),
IF('Income Assumptions'!$B33='Data Validation'!$L$3,IFERROR(VLOOKUP(M$2,'ICAP (2)'!$C$5:$K$30,9,FALSE),0),0)),0)</f>
        <v>0</v>
      </c>
      <c r="N98" s="273">
        <f>-IF(N$4=7,
IF('Income Assumptions'!$B33='Data Validation'!$L$2,'Income Assumptions'!$D33*((1+'Income Assumptions'!$D$35)^ROUNDDOWN(DATEDIF('Summary &amp; Purchase Assumptions'!$C$18,N$6,"Y"),0)),
IF('Income Assumptions'!$B33='Data Validation'!$L$3,IFERROR(VLOOKUP(N$2,'ICAP (2)'!$C$5:$K$30,9,FALSE),0),0)),0)</f>
        <v>0</v>
      </c>
      <c r="O98" s="273">
        <f>-IF(O$4=7,
IF('Income Assumptions'!$B33='Data Validation'!$L$2,'Income Assumptions'!$D33*((1+'Income Assumptions'!$D$35)^ROUNDDOWN(DATEDIF('Summary &amp; Purchase Assumptions'!$C$18,O$6,"Y"),0)),
IF('Income Assumptions'!$B33='Data Validation'!$L$3,IFERROR(VLOOKUP(O$2,'ICAP (2)'!$C$5:$K$30,9,FALSE),0),0)),0)</f>
        <v>0</v>
      </c>
      <c r="P98" s="273">
        <f>-IF(P$4=7,
IF('Income Assumptions'!$B33='Data Validation'!$L$2,'Income Assumptions'!$D33*((1+'Income Assumptions'!$D$35)^ROUNDDOWN(DATEDIF('Summary &amp; Purchase Assumptions'!$C$18,P$6,"Y"),0)),
IF('Income Assumptions'!$B33='Data Validation'!$L$3,IFERROR(VLOOKUP(P$2,'ICAP (2)'!$C$5:$K$30,9,FALSE),0),0)),0)</f>
        <v>0</v>
      </c>
      <c r="Q98" s="273">
        <f>-IF(Q$4=7,
IF('Income Assumptions'!$B33='Data Validation'!$L$2,'Income Assumptions'!$D33*((1+'Income Assumptions'!$D$35)^ROUNDDOWN(DATEDIF('Summary &amp; Purchase Assumptions'!$C$18,Q$6,"Y"),0)),
IF('Income Assumptions'!$B33='Data Validation'!$L$3,IFERROR(VLOOKUP(Q$2,'ICAP (2)'!$C$5:$K$30,9,FALSE),0),0)),0)</f>
        <v>0</v>
      </c>
      <c r="R98" s="273">
        <f>-IF(R$4=7,
IF('Income Assumptions'!$B33='Data Validation'!$L$2,'Income Assumptions'!$D33*((1+'Income Assumptions'!$D$35)^ROUNDDOWN(DATEDIF('Summary &amp; Purchase Assumptions'!$C$18,R$6,"Y"),0)),
IF('Income Assumptions'!$B33='Data Validation'!$L$3,IFERROR(VLOOKUP(R$2,'ICAP (2)'!$C$5:$K$30,9,FALSE),0),0)),0)</f>
        <v>0</v>
      </c>
      <c r="S98" s="273">
        <f>-IF(S$4=7,
IF('Income Assumptions'!$B33='Data Validation'!$L$2,'Income Assumptions'!$D33*((1+'Income Assumptions'!$D$35)^ROUNDDOWN(DATEDIF('Summary &amp; Purchase Assumptions'!$C$18,S$6,"Y"),0)),
IF('Income Assumptions'!$B33='Data Validation'!$L$3,IFERROR(VLOOKUP(S$2,'ICAP (2)'!$C$5:$K$30,9,FALSE),0),0)),0)</f>
        <v>0</v>
      </c>
      <c r="T98" s="273">
        <f>-IF(T$4=7,
IF('Income Assumptions'!$B33='Data Validation'!$L$2,'Income Assumptions'!$D33*((1+'Income Assumptions'!$D$35)^ROUNDDOWN(DATEDIF('Summary &amp; Purchase Assumptions'!$C$18,T$6,"Y"),0)),
IF('Income Assumptions'!$B33='Data Validation'!$L$3,IFERROR(VLOOKUP(T$2,'ICAP (2)'!$C$5:$K$30,9,FALSE),0),0)),0)</f>
        <v>0</v>
      </c>
      <c r="U98" s="273">
        <f>-IF(U$4=7,
IF('Income Assumptions'!$B33='Data Validation'!$L$2,'Income Assumptions'!$D33*((1+'Income Assumptions'!$D$35)^ROUNDDOWN(DATEDIF('Summary &amp; Purchase Assumptions'!$C$18,U$6,"Y"),0)),
IF('Income Assumptions'!$B33='Data Validation'!$L$3,IFERROR(VLOOKUP(U$2,'ICAP (2)'!$C$5:$K$30,9,FALSE),0),0)),0)</f>
        <v>0</v>
      </c>
      <c r="V98" s="273">
        <f>-IF(V$4=7,
IF('Income Assumptions'!$B33='Data Validation'!$L$2,'Income Assumptions'!$D33*((1+'Income Assumptions'!$D$35)^ROUNDDOWN(DATEDIF('Summary &amp; Purchase Assumptions'!$C$18,V$6,"Y"),0)),
IF('Income Assumptions'!$B33='Data Validation'!$L$3,IFERROR(VLOOKUP(V$2,'ICAP (2)'!$C$5:$K$30,9,FALSE),0),0)),0)</f>
        <v>0</v>
      </c>
      <c r="W98" s="273">
        <f>-IF(W$4=7,
IF('Income Assumptions'!$B33='Data Validation'!$L$2,'Income Assumptions'!$D33*((1+'Income Assumptions'!$D$35)^ROUNDDOWN(DATEDIF('Summary &amp; Purchase Assumptions'!$C$18,W$6,"Y"),0)),
IF('Income Assumptions'!$B33='Data Validation'!$L$3,IFERROR(VLOOKUP(W$2,'ICAP (2)'!$C$5:$K$30,9,FALSE),0),0)),0)</f>
        <v>0</v>
      </c>
      <c r="X98" s="273">
        <f>-IF(X$4=7,
IF('Income Assumptions'!$B33='Data Validation'!$L$2,'Income Assumptions'!$D33*((1+'Income Assumptions'!$D$35)^ROUNDDOWN(DATEDIF('Summary &amp; Purchase Assumptions'!$C$18,X$6,"Y"),0)),
IF('Income Assumptions'!$B33='Data Validation'!$L$3,IFERROR(VLOOKUP(X$2,'ICAP (2)'!$C$5:$K$30,9,FALSE),0),0)),0)</f>
        <v>0</v>
      </c>
      <c r="Y98" s="273">
        <f>-IF(Y$4=7,
IF('Income Assumptions'!$B33='Data Validation'!$L$2,'Income Assumptions'!$D33*((1+'Income Assumptions'!$D$35)^ROUNDDOWN(DATEDIF('Summary &amp; Purchase Assumptions'!$C$18,Y$6,"Y"),0)),
IF('Income Assumptions'!$B33='Data Validation'!$L$3,IFERROR(VLOOKUP(Y$2,'ICAP (2)'!$C$5:$K$30,9,FALSE),0),0)),0)</f>
        <v>0</v>
      </c>
      <c r="Z98" s="273">
        <f>-IF(Z$4=7,
IF('Income Assumptions'!$B33='Data Validation'!$L$2,'Income Assumptions'!$D33*((1+'Income Assumptions'!$D$35)^ROUNDDOWN(DATEDIF('Summary &amp; Purchase Assumptions'!$C$18,Z$6,"Y"),0)),
IF('Income Assumptions'!$B33='Data Validation'!$L$3,IFERROR(VLOOKUP(Z$2,'ICAP (2)'!$C$5:$K$30,9,FALSE),0),0)),0)</f>
        <v>0</v>
      </c>
      <c r="AA98" s="273">
        <f>-IF(AA$4=7,
IF('Income Assumptions'!$B33='Data Validation'!$L$2,'Income Assumptions'!$D33*((1+'Income Assumptions'!$D$35)^ROUNDDOWN(DATEDIF('Summary &amp; Purchase Assumptions'!$C$18,AA$6,"Y"),0)),
IF('Income Assumptions'!$B33='Data Validation'!$L$3,IFERROR(VLOOKUP(AA$2,'ICAP (2)'!$C$5:$K$30,9,FALSE),0),0)),0)</f>
        <v>0</v>
      </c>
      <c r="AB98" s="273">
        <f>-IF(AB$4=7,
IF('Income Assumptions'!$B33='Data Validation'!$L$2,'Income Assumptions'!$D33*((1+'Income Assumptions'!$D$35)^ROUNDDOWN(DATEDIF('Summary &amp; Purchase Assumptions'!$C$18,AB$6,"Y"),0)),
IF('Income Assumptions'!$B33='Data Validation'!$L$3,IFERROR(VLOOKUP(AB$2,'ICAP (2)'!$C$5:$K$30,9,FALSE),0),0)),0)</f>
        <v>0</v>
      </c>
      <c r="AC98" s="273">
        <f>-IF(AC$4=7,
IF('Income Assumptions'!$B33='Data Validation'!$L$2,'Income Assumptions'!$D33*((1+'Income Assumptions'!$D$35)^ROUNDDOWN(DATEDIF('Summary &amp; Purchase Assumptions'!$C$18,AC$6,"Y"),0)),
IF('Income Assumptions'!$B33='Data Validation'!$L$3,IFERROR(VLOOKUP(AC$2,'ICAP (2)'!$C$5:$K$30,9,FALSE),0),0)),0)</f>
        <v>0</v>
      </c>
      <c r="AD98" s="273">
        <f>-IF(AD$4=7,
IF('Income Assumptions'!$B33='Data Validation'!$L$2,'Income Assumptions'!$D33*((1+'Income Assumptions'!$D$35)^ROUNDDOWN(DATEDIF('Summary &amp; Purchase Assumptions'!$C$18,AD$6,"Y"),0)),
IF('Income Assumptions'!$B33='Data Validation'!$L$3,IFERROR(VLOOKUP(AD$2,'ICAP (2)'!$C$5:$K$30,9,FALSE),0),0)),0)</f>
        <v>0</v>
      </c>
      <c r="AE98" s="273">
        <f>-IF(AE$4=7,
IF('Income Assumptions'!$B33='Data Validation'!$L$2,'Income Assumptions'!$D33*((1+'Income Assumptions'!$D$35)^ROUNDDOWN(DATEDIF('Summary &amp; Purchase Assumptions'!$C$18,AE$6,"Y"),0)),
IF('Income Assumptions'!$B33='Data Validation'!$L$3,IFERROR(VLOOKUP(AE$2,'ICAP (2)'!$C$5:$K$30,9,FALSE),0),0)),0)</f>
        <v>0</v>
      </c>
      <c r="AF98" s="273">
        <f>-IF(AF$4=7,
IF('Income Assumptions'!$B33='Data Validation'!$L$2,'Income Assumptions'!$D33*((1+'Income Assumptions'!$D$35)^ROUNDDOWN(DATEDIF('Summary &amp; Purchase Assumptions'!$C$18,AF$6,"Y"),0)),
IF('Income Assumptions'!$B33='Data Validation'!$L$3,IFERROR(VLOOKUP(AF$2,'ICAP (2)'!$C$5:$K$30,9,FALSE),0),0)),0)</f>
        <v>0</v>
      </c>
      <c r="AG98" s="273">
        <f>-IF(AG$4=7,
IF('Income Assumptions'!$B33='Data Validation'!$L$2,'Income Assumptions'!$D33*((1+'Income Assumptions'!$D$35)^ROUNDDOWN(DATEDIF('Summary &amp; Purchase Assumptions'!$C$18,AG$6,"Y"),0)),
IF('Income Assumptions'!$B33='Data Validation'!$L$3,IFERROR(VLOOKUP(AG$2,'ICAP (2)'!$C$5:$K$30,9,FALSE),0),0)),0)</f>
        <v>0</v>
      </c>
      <c r="AH98" s="273">
        <f>-IF(AH$4=7,
IF('Income Assumptions'!$B33='Data Validation'!$L$2,'Income Assumptions'!$D33*((1+'Income Assumptions'!$D$35)^ROUNDDOWN(DATEDIF('Summary &amp; Purchase Assumptions'!$C$18,AH$6,"Y"),0)),
IF('Income Assumptions'!$B33='Data Validation'!$L$3,IFERROR(VLOOKUP(AH$2,'ICAP (2)'!$C$5:$K$30,9,FALSE),0),0)),0)</f>
        <v>0</v>
      </c>
      <c r="AI98" s="273">
        <f>-IF(AI$4=7,
IF('Income Assumptions'!$B33='Data Validation'!$L$2,'Income Assumptions'!$D33*((1+'Income Assumptions'!$D$35)^ROUNDDOWN(DATEDIF('Summary &amp; Purchase Assumptions'!$C$18,AI$6,"Y"),0)),
IF('Income Assumptions'!$B33='Data Validation'!$L$3,IFERROR(VLOOKUP(AI$2,'ICAP (2)'!$C$5:$K$30,9,FALSE),0),0)),0)</f>
        <v>0</v>
      </c>
      <c r="AJ98" s="273">
        <f>-IF(AJ$4=7,
IF('Income Assumptions'!$B33='Data Validation'!$L$2,'Income Assumptions'!$D33*((1+'Income Assumptions'!$D$35)^ROUNDDOWN(DATEDIF('Summary &amp; Purchase Assumptions'!$C$18,AJ$6,"Y"),0)),
IF('Income Assumptions'!$B33='Data Validation'!$L$3,IFERROR(VLOOKUP(AJ$2,'ICAP (2)'!$C$5:$K$30,9,FALSE),0),0)),0)</f>
        <v>0</v>
      </c>
      <c r="AK98" s="273">
        <f>-IF(AK$4=7,
IF('Income Assumptions'!$B33='Data Validation'!$L$2,'Income Assumptions'!$D33*((1+'Income Assumptions'!$D$35)^ROUNDDOWN(DATEDIF('Summary &amp; Purchase Assumptions'!$C$18,AK$6,"Y"),0)),
IF('Income Assumptions'!$B33='Data Validation'!$L$3,IFERROR(VLOOKUP(AK$2,'ICAP (2)'!$C$5:$K$30,9,FALSE),0),0)),0)</f>
        <v>0</v>
      </c>
      <c r="AL98" s="273">
        <f>-IF(AL$4=7,
IF('Income Assumptions'!$B33='Data Validation'!$L$2,'Income Assumptions'!$D33*((1+'Income Assumptions'!$D$35)^ROUNDDOWN(DATEDIF('Summary &amp; Purchase Assumptions'!$C$18,AL$6,"Y"),0)),
IF('Income Assumptions'!$B33='Data Validation'!$L$3,IFERROR(VLOOKUP(AL$2,'ICAP (2)'!$C$5:$K$30,9,FALSE),0),0)),0)</f>
        <v>0</v>
      </c>
      <c r="AM98" s="273">
        <f>-IF(AM$4=7,
IF('Income Assumptions'!$B33='Data Validation'!$L$2,'Income Assumptions'!$D33*((1+'Income Assumptions'!$D$35)^ROUNDDOWN(DATEDIF('Summary &amp; Purchase Assumptions'!$C$18,AM$6,"Y"),0)),
IF('Income Assumptions'!$B33='Data Validation'!$L$3,IFERROR(VLOOKUP(AM$2,'ICAP (2)'!$C$5:$K$30,9,FALSE),0),0)),0)</f>
        <v>0</v>
      </c>
      <c r="AN98" s="273">
        <f>-IF(AN$4=7,
IF('Income Assumptions'!$B33='Data Validation'!$L$2,'Income Assumptions'!$D33*((1+'Income Assumptions'!$D$35)^ROUNDDOWN(DATEDIF('Summary &amp; Purchase Assumptions'!$C$18,AN$6,"Y"),0)),
IF('Income Assumptions'!$B33='Data Validation'!$L$3,IFERROR(VLOOKUP(AN$2,'ICAP (2)'!$C$5:$K$30,9,FALSE),0),0)),0)</f>
        <v>0</v>
      </c>
      <c r="AO98" s="273">
        <f>-IF(AO$4=7,
IF('Income Assumptions'!$B33='Data Validation'!$L$2,'Income Assumptions'!$D33*((1+'Income Assumptions'!$D$35)^ROUNDDOWN(DATEDIF('Summary &amp; Purchase Assumptions'!$C$18,AO$6,"Y"),0)),
IF('Income Assumptions'!$B33='Data Validation'!$L$3,IFERROR(VLOOKUP(AO$2,'ICAP (2)'!$C$5:$K$30,9,FALSE),0),0)),0)</f>
        <v>0</v>
      </c>
      <c r="AP98" s="273">
        <f>-IF(AP$4=7,
IF('Income Assumptions'!$B33='Data Validation'!$L$2,'Income Assumptions'!$D33*((1+'Income Assumptions'!$D$35)^ROUNDDOWN(DATEDIF('Summary &amp; Purchase Assumptions'!$C$18,AP$6,"Y"),0)),
IF('Income Assumptions'!$B33='Data Validation'!$L$3,IFERROR(VLOOKUP(AP$2,'ICAP (2)'!$C$5:$K$30,9,FALSE),0),0)),0)</f>
        <v>0</v>
      </c>
      <c r="AQ98" s="273">
        <f>-IF(AQ$4=7,
IF('Income Assumptions'!$B33='Data Validation'!$L$2,'Income Assumptions'!$D33*((1+'Income Assumptions'!$D$35)^ROUNDDOWN(DATEDIF('Summary &amp; Purchase Assumptions'!$C$18,AQ$6,"Y"),0)),
IF('Income Assumptions'!$B33='Data Validation'!$L$3,IFERROR(VLOOKUP(AQ$2,'ICAP (2)'!$C$5:$K$30,9,FALSE),0),0)),0)</f>
        <v>0</v>
      </c>
      <c r="AR98" s="273">
        <f>-IF(AR$4=7,
IF('Income Assumptions'!$B33='Data Validation'!$L$2,'Income Assumptions'!$D33*((1+'Income Assumptions'!$D$35)^ROUNDDOWN(DATEDIF('Summary &amp; Purchase Assumptions'!$C$18,AR$6,"Y"),0)),
IF('Income Assumptions'!$B33='Data Validation'!$L$3,IFERROR(VLOOKUP(AR$2,'ICAP (2)'!$C$5:$K$30,9,FALSE),0),0)),0)</f>
        <v>0</v>
      </c>
      <c r="AS98" s="273">
        <f>-IF(AS$4=7,
IF('Income Assumptions'!$B33='Data Validation'!$L$2,'Income Assumptions'!$D33*((1+'Income Assumptions'!$D$35)^ROUNDDOWN(DATEDIF('Summary &amp; Purchase Assumptions'!$C$18,AS$6,"Y"),0)),
IF('Income Assumptions'!$B33='Data Validation'!$L$3,IFERROR(VLOOKUP(AS$2,'ICAP (2)'!$C$5:$K$30,9,FALSE),0),0)),0)</f>
        <v>0</v>
      </c>
      <c r="AT98" s="273">
        <f>-IF(AT$4=7,
IF('Income Assumptions'!$B33='Data Validation'!$L$2,'Income Assumptions'!$D33*((1+'Income Assumptions'!$D$35)^ROUNDDOWN(DATEDIF('Summary &amp; Purchase Assumptions'!$C$18,AT$6,"Y"),0)),
IF('Income Assumptions'!$B33='Data Validation'!$L$3,IFERROR(VLOOKUP(AT$2,'ICAP (2)'!$C$5:$K$30,9,FALSE),0),0)),0)</f>
        <v>0</v>
      </c>
      <c r="AU98" s="273">
        <f>-IF(AU$4=7,
IF('Income Assumptions'!$B33='Data Validation'!$L$2,'Income Assumptions'!$D33*((1+'Income Assumptions'!$D$35)^ROUNDDOWN(DATEDIF('Summary &amp; Purchase Assumptions'!$C$18,AU$6,"Y"),0)),
IF('Income Assumptions'!$B33='Data Validation'!$L$3,IFERROR(VLOOKUP(AU$2,'ICAP (2)'!$C$5:$K$30,9,FALSE),0),0)),0)</f>
        <v>0</v>
      </c>
      <c r="AV98" s="273">
        <f>-IF(AV$4=7,
IF('Income Assumptions'!$B33='Data Validation'!$L$2,'Income Assumptions'!$D33*((1+'Income Assumptions'!$D$35)^ROUNDDOWN(DATEDIF('Summary &amp; Purchase Assumptions'!$C$18,AV$6,"Y"),0)),
IF('Income Assumptions'!$B33='Data Validation'!$L$3,IFERROR(VLOOKUP(AV$2,'ICAP (2)'!$C$5:$K$30,9,FALSE),0),0)),0)</f>
        <v>0</v>
      </c>
      <c r="AW98" s="273">
        <f>-IF(AW$4=7,
IF('Income Assumptions'!$B33='Data Validation'!$L$2,'Income Assumptions'!$D33*((1+'Income Assumptions'!$D$35)^ROUNDDOWN(DATEDIF('Summary &amp; Purchase Assumptions'!$C$18,AW$6,"Y"),0)),
IF('Income Assumptions'!$B33='Data Validation'!$L$3,IFERROR(VLOOKUP(AW$2,'ICAP (2)'!$C$5:$K$30,9,FALSE),0),0)),0)</f>
        <v>0</v>
      </c>
      <c r="AX98" s="273">
        <f>-IF(AX$4=7,
IF('Income Assumptions'!$B33='Data Validation'!$L$2,'Income Assumptions'!$D33*((1+'Income Assumptions'!$D$35)^ROUNDDOWN(DATEDIF('Summary &amp; Purchase Assumptions'!$C$18,AX$6,"Y"),0)),
IF('Income Assumptions'!$B33='Data Validation'!$L$3,IFERROR(VLOOKUP(AX$2,'ICAP (2)'!$C$5:$K$30,9,FALSE),0),0)),0)</f>
        <v>0</v>
      </c>
      <c r="AY98" s="273">
        <f>-IF(AY$4=7,
IF('Income Assumptions'!$B33='Data Validation'!$L$2,'Income Assumptions'!$D33*((1+'Income Assumptions'!$D$35)^ROUNDDOWN(DATEDIF('Summary &amp; Purchase Assumptions'!$C$18,AY$6,"Y"),0)),
IF('Income Assumptions'!$B33='Data Validation'!$L$3,IFERROR(VLOOKUP(AY$2,'ICAP (2)'!$C$5:$K$30,9,FALSE),0),0)),0)</f>
        <v>0</v>
      </c>
      <c r="AZ98" s="273">
        <f>-IF(AZ$4=7,
IF('Income Assumptions'!$B33='Data Validation'!$L$2,'Income Assumptions'!$D33*((1+'Income Assumptions'!$D$35)^ROUNDDOWN(DATEDIF('Summary &amp; Purchase Assumptions'!$C$18,AZ$6,"Y"),0)),
IF('Income Assumptions'!$B33='Data Validation'!$L$3,IFERROR(VLOOKUP(AZ$2,'ICAP (2)'!$C$5:$K$30,9,FALSE),0),0)),0)</f>
        <v>0</v>
      </c>
      <c r="BA98" s="273">
        <f>-IF(BA$4=7,
IF('Income Assumptions'!$B33='Data Validation'!$L$2,'Income Assumptions'!$D33*((1+'Income Assumptions'!$D$35)^ROUNDDOWN(DATEDIF('Summary &amp; Purchase Assumptions'!$C$18,BA$6,"Y"),0)),
IF('Income Assumptions'!$B33='Data Validation'!$L$3,IFERROR(VLOOKUP(BA$2,'ICAP (2)'!$C$5:$K$30,9,FALSE),0),0)),0)</f>
        <v>0</v>
      </c>
      <c r="BB98" s="273">
        <f>-IF(BB$4=7,
IF('Income Assumptions'!$B33='Data Validation'!$L$2,'Income Assumptions'!$D33*((1+'Income Assumptions'!$D$35)^ROUNDDOWN(DATEDIF('Summary &amp; Purchase Assumptions'!$C$18,BB$6,"Y"),0)),
IF('Income Assumptions'!$B33='Data Validation'!$L$3,IFERROR(VLOOKUP(BB$2,'ICAP (2)'!$C$5:$K$30,9,FALSE),0),0)),0)</f>
        <v>0</v>
      </c>
      <c r="BC98" s="273">
        <f>-IF(BC$4=7,
IF('Income Assumptions'!$B33='Data Validation'!$L$2,'Income Assumptions'!$D33*((1+'Income Assumptions'!$D$35)^ROUNDDOWN(DATEDIF('Summary &amp; Purchase Assumptions'!$C$18,BC$6,"Y"),0)),
IF('Income Assumptions'!$B33='Data Validation'!$L$3,IFERROR(VLOOKUP(BC$2,'ICAP (2)'!$C$5:$K$30,9,FALSE),0),0)),0)</f>
        <v>0</v>
      </c>
      <c r="BD98" s="273">
        <f>-IF(BD$4=7,
IF('Income Assumptions'!$B33='Data Validation'!$L$2,'Income Assumptions'!$D33*((1+'Income Assumptions'!$D$35)^ROUNDDOWN(DATEDIF('Summary &amp; Purchase Assumptions'!$C$18,BD$6,"Y"),0)),
IF('Income Assumptions'!$B33='Data Validation'!$L$3,IFERROR(VLOOKUP(BD$2,'ICAP (2)'!$C$5:$K$30,9,FALSE),0),0)),0)</f>
        <v>0</v>
      </c>
      <c r="BE98" s="273">
        <f>-IF(BE$4=7,
IF('Income Assumptions'!$B33='Data Validation'!$L$2,'Income Assumptions'!$D33*((1+'Income Assumptions'!$D$35)^ROUNDDOWN(DATEDIF('Summary &amp; Purchase Assumptions'!$C$18,BE$6,"Y"),0)),
IF('Income Assumptions'!$B33='Data Validation'!$L$3,IFERROR(VLOOKUP(BE$2,'ICAP (2)'!$C$5:$K$30,9,FALSE),0),0)),0)</f>
        <v>0</v>
      </c>
      <c r="BF98" s="273">
        <f>-IF(BF$4=7,
IF('Income Assumptions'!$B33='Data Validation'!$L$2,'Income Assumptions'!$D33*((1+'Income Assumptions'!$D$35)^ROUNDDOWN(DATEDIF('Summary &amp; Purchase Assumptions'!$C$18,BF$6,"Y"),0)),
IF('Income Assumptions'!$B33='Data Validation'!$L$3,IFERROR(VLOOKUP(BF$2,'ICAP (2)'!$C$5:$K$30,9,FALSE),0),0)),0)</f>
        <v>0</v>
      </c>
      <c r="BG98" s="273">
        <f>-IF(BG$4=7,
IF('Income Assumptions'!$B33='Data Validation'!$L$2,'Income Assumptions'!$D33*((1+'Income Assumptions'!$D$35)^ROUNDDOWN(DATEDIF('Summary &amp; Purchase Assumptions'!$C$18,BG$6,"Y"),0)),
IF('Income Assumptions'!$B33='Data Validation'!$L$3,IFERROR(VLOOKUP(BG$2,'ICAP (2)'!$C$5:$K$30,9,FALSE),0),0)),0)</f>
        <v>0</v>
      </c>
      <c r="BH98" s="273">
        <f>-IF(BH$4=7,
IF('Income Assumptions'!$B33='Data Validation'!$L$2,'Income Assumptions'!$D33*((1+'Income Assumptions'!$D$35)^ROUNDDOWN(DATEDIF('Summary &amp; Purchase Assumptions'!$C$18,BH$6,"Y"),0)),
IF('Income Assumptions'!$B33='Data Validation'!$L$3,IFERROR(VLOOKUP(BH$2,'ICAP (2)'!$C$5:$K$30,9,FALSE),0),0)),0)</f>
        <v>0</v>
      </c>
      <c r="BI98" s="273">
        <f>-IF(BI$4=7,
IF('Income Assumptions'!$B33='Data Validation'!$L$2,'Income Assumptions'!$D33*((1+'Income Assumptions'!$D$35)^ROUNDDOWN(DATEDIF('Summary &amp; Purchase Assumptions'!$C$18,BI$6,"Y"),0)),
IF('Income Assumptions'!$B33='Data Validation'!$L$3,IFERROR(VLOOKUP(BI$2,'ICAP (2)'!$C$5:$K$30,9,FALSE),0),0)),0)</f>
        <v>0</v>
      </c>
      <c r="BJ98" s="273">
        <f>-IF(BJ$4=7,
IF('Income Assumptions'!$B33='Data Validation'!$L$2,'Income Assumptions'!$D33*((1+'Income Assumptions'!$D$35)^ROUNDDOWN(DATEDIF('Summary &amp; Purchase Assumptions'!$C$18,BJ$6,"Y"),0)),
IF('Income Assumptions'!$B33='Data Validation'!$L$3,IFERROR(VLOOKUP(BJ$2,'ICAP (2)'!$C$5:$K$30,9,FALSE),0),0)),0)</f>
        <v>0</v>
      </c>
      <c r="BK98" s="273">
        <f>-IF(BK$4=7,
IF('Income Assumptions'!$B33='Data Validation'!$L$2,'Income Assumptions'!$D33*((1+'Income Assumptions'!$D$35)^ROUNDDOWN(DATEDIF('Summary &amp; Purchase Assumptions'!$C$18,BK$6,"Y"),0)),
IF('Income Assumptions'!$B33='Data Validation'!$L$3,IFERROR(VLOOKUP(BK$2,'ICAP (2)'!$C$5:$K$30,9,FALSE),0),0)),0)</f>
        <v>0</v>
      </c>
      <c r="BL98" s="273">
        <f>-IF(BL$4=7,
IF('Income Assumptions'!$B33='Data Validation'!$L$2,'Income Assumptions'!$D33*((1+'Income Assumptions'!$D$35)^ROUNDDOWN(DATEDIF('Summary &amp; Purchase Assumptions'!$C$18,BL$6,"Y"),0)),
IF('Income Assumptions'!$B33='Data Validation'!$L$3,IFERROR(VLOOKUP(BL$2,'ICAP (2)'!$C$5:$K$30,9,FALSE),0),0)),0)</f>
        <v>0</v>
      </c>
      <c r="BM98" s="273">
        <f>-IF(BM$4=7,
IF('Income Assumptions'!$B33='Data Validation'!$L$2,'Income Assumptions'!$D33*((1+'Income Assumptions'!$D$35)^ROUNDDOWN(DATEDIF('Summary &amp; Purchase Assumptions'!$C$18,BM$6,"Y"),0)),
IF('Income Assumptions'!$B33='Data Validation'!$L$3,IFERROR(VLOOKUP(BM$2,'ICAP (2)'!$C$5:$K$30,9,FALSE),0),0)),0)</f>
        <v>0</v>
      </c>
      <c r="BN98" s="273">
        <f>-IF(BN$4=7,
IF('Income Assumptions'!$B33='Data Validation'!$L$2,'Income Assumptions'!$D33*((1+'Income Assumptions'!$D$35)^ROUNDDOWN(DATEDIF('Summary &amp; Purchase Assumptions'!$C$18,BN$6,"Y"),0)),
IF('Income Assumptions'!$B33='Data Validation'!$L$3,IFERROR(VLOOKUP(BN$2,'ICAP (2)'!$C$5:$K$30,9,FALSE),0),0)),0)</f>
        <v>0</v>
      </c>
      <c r="BO98" s="273">
        <f>-IF(BO$4=7,
IF('Income Assumptions'!$B33='Data Validation'!$L$2,'Income Assumptions'!$D33*((1+'Income Assumptions'!$D$35)^ROUNDDOWN(DATEDIF('Summary &amp; Purchase Assumptions'!$C$18,BO$6,"Y"),0)),
IF('Income Assumptions'!$B33='Data Validation'!$L$3,IFERROR(VLOOKUP(BO$2,'ICAP (2)'!$C$5:$K$30,9,FALSE),0),0)),0)</f>
        <v>0</v>
      </c>
      <c r="BP98" s="273">
        <f>-IF(BP$4=7,
IF('Income Assumptions'!$B33='Data Validation'!$L$2,'Income Assumptions'!$D33*((1+'Income Assumptions'!$D$35)^ROUNDDOWN(DATEDIF('Summary &amp; Purchase Assumptions'!$C$18,BP$6,"Y"),0)),
IF('Income Assumptions'!$B33='Data Validation'!$L$3,IFERROR(VLOOKUP(BP$2,'ICAP (2)'!$C$5:$K$30,9,FALSE),0),0)),0)</f>
        <v>0</v>
      </c>
      <c r="BQ98" s="273">
        <f>-IF(BQ$4=7,
IF('Income Assumptions'!$B33='Data Validation'!$L$2,'Income Assumptions'!$D33*((1+'Income Assumptions'!$D$35)^ROUNDDOWN(DATEDIF('Summary &amp; Purchase Assumptions'!$C$18,BQ$6,"Y"),0)),
IF('Income Assumptions'!$B33='Data Validation'!$L$3,IFERROR(VLOOKUP(BQ$2,'ICAP (2)'!$C$5:$K$30,9,FALSE),0),0)),0)</f>
        <v>0</v>
      </c>
      <c r="BR98" s="273">
        <f>-IF(BR$4=7,
IF('Income Assumptions'!$B33='Data Validation'!$L$2,'Income Assumptions'!$D33*((1+'Income Assumptions'!$D$35)^ROUNDDOWN(DATEDIF('Summary &amp; Purchase Assumptions'!$C$18,BR$6,"Y"),0)),
IF('Income Assumptions'!$B33='Data Validation'!$L$3,IFERROR(VLOOKUP(BR$2,'ICAP (2)'!$C$5:$K$30,9,FALSE),0),0)),0)</f>
        <v>0</v>
      </c>
      <c r="BS98" s="273">
        <f>-IF(BS$4=7,
IF('Income Assumptions'!$B33='Data Validation'!$L$2,'Income Assumptions'!$D33*((1+'Income Assumptions'!$D$35)^ROUNDDOWN(DATEDIF('Summary &amp; Purchase Assumptions'!$C$18,BS$6,"Y"),0)),
IF('Income Assumptions'!$B33='Data Validation'!$L$3,IFERROR(VLOOKUP(BS$2,'ICAP (2)'!$C$5:$K$30,9,FALSE),0),0)),0)</f>
        <v>0</v>
      </c>
      <c r="BT98" s="273">
        <f>-IF(BT$4=7,
IF('Income Assumptions'!$B33='Data Validation'!$L$2,'Income Assumptions'!$D33*((1+'Income Assumptions'!$D$35)^ROUNDDOWN(DATEDIF('Summary &amp; Purchase Assumptions'!$C$18,BT$6,"Y"),0)),
IF('Income Assumptions'!$B33='Data Validation'!$L$3,IFERROR(VLOOKUP(BT$2,'ICAP (2)'!$C$5:$K$30,9,FALSE),0),0)),0)</f>
        <v>0</v>
      </c>
      <c r="BU98" s="273">
        <f>-IF(BU$4=7,
IF('Income Assumptions'!$B33='Data Validation'!$L$2,'Income Assumptions'!$D33*((1+'Income Assumptions'!$D$35)^ROUNDDOWN(DATEDIF('Summary &amp; Purchase Assumptions'!$C$18,BU$6,"Y"),0)),
IF('Income Assumptions'!$B33='Data Validation'!$L$3,IFERROR(VLOOKUP(BU$2,'ICAP (2)'!$C$5:$K$30,9,FALSE),0),0)),0)</f>
        <v>0</v>
      </c>
      <c r="BV98" s="273">
        <f>-IF(BV$4=7,
IF('Income Assumptions'!$B33='Data Validation'!$L$2,'Income Assumptions'!$D33*((1+'Income Assumptions'!$D$35)^ROUNDDOWN(DATEDIF('Summary &amp; Purchase Assumptions'!$C$18,BV$6,"Y"),0)),
IF('Income Assumptions'!$B33='Data Validation'!$L$3,IFERROR(VLOOKUP(BV$2,'ICAP (2)'!$C$5:$K$30,9,FALSE),0),0)),0)</f>
        <v>0</v>
      </c>
      <c r="BW98" s="273">
        <f>-IF(BW$4=7,
IF('Income Assumptions'!$B33='Data Validation'!$L$2,'Income Assumptions'!$D33*((1+'Income Assumptions'!$D$35)^ROUNDDOWN(DATEDIF('Summary &amp; Purchase Assumptions'!$C$18,BW$6,"Y"),0)),
IF('Income Assumptions'!$B33='Data Validation'!$L$3,IFERROR(VLOOKUP(BW$2,'ICAP (2)'!$C$5:$K$30,9,FALSE),0),0)),0)</f>
        <v>0</v>
      </c>
      <c r="BX98" s="273">
        <f>-IF(BX$4=7,
IF('Income Assumptions'!$B33='Data Validation'!$L$2,'Income Assumptions'!$D33*((1+'Income Assumptions'!$D$35)^ROUNDDOWN(DATEDIF('Summary &amp; Purchase Assumptions'!$C$18,BX$6,"Y"),0)),
IF('Income Assumptions'!$B33='Data Validation'!$L$3,IFERROR(VLOOKUP(BX$2,'ICAP (2)'!$C$5:$K$30,9,FALSE),0),0)),0)</f>
        <v>0</v>
      </c>
      <c r="BY98" s="273">
        <f>-IF(BY$4=7,
IF('Income Assumptions'!$B33='Data Validation'!$L$2,'Income Assumptions'!$D33*((1+'Income Assumptions'!$D$35)^ROUNDDOWN(DATEDIF('Summary &amp; Purchase Assumptions'!$C$18,BY$6,"Y"),0)),
IF('Income Assumptions'!$B33='Data Validation'!$L$3,IFERROR(VLOOKUP(BY$2,'ICAP (2)'!$C$5:$K$30,9,FALSE),0),0)),0)</f>
        <v>0</v>
      </c>
      <c r="BZ98" s="273">
        <f>-IF(BZ$4=7,
IF('Income Assumptions'!$B33='Data Validation'!$L$2,'Income Assumptions'!$D33*((1+'Income Assumptions'!$D$35)^ROUNDDOWN(DATEDIF('Summary &amp; Purchase Assumptions'!$C$18,BZ$6,"Y"),0)),
IF('Income Assumptions'!$B33='Data Validation'!$L$3,IFERROR(VLOOKUP(BZ$2,'ICAP (2)'!$C$5:$K$30,9,FALSE),0),0)),0)</f>
        <v>0</v>
      </c>
      <c r="CA98" s="273">
        <f>-IF(CA$4=7,
IF('Income Assumptions'!$B33='Data Validation'!$L$2,'Income Assumptions'!$D33*((1+'Income Assumptions'!$D$35)^ROUNDDOWN(DATEDIF('Summary &amp; Purchase Assumptions'!$C$18,CA$6,"Y"),0)),
IF('Income Assumptions'!$B33='Data Validation'!$L$3,IFERROR(VLOOKUP(CA$2,'ICAP (2)'!$C$5:$K$30,9,FALSE),0),0)),0)</f>
        <v>0</v>
      </c>
      <c r="CB98" s="273">
        <f>-IF(CB$4=7,
IF('Income Assumptions'!$B33='Data Validation'!$L$2,'Income Assumptions'!$D33*((1+'Income Assumptions'!$D$35)^ROUNDDOWN(DATEDIF('Summary &amp; Purchase Assumptions'!$C$18,CB$6,"Y"),0)),
IF('Income Assumptions'!$B33='Data Validation'!$L$3,IFERROR(VLOOKUP(CB$2,'ICAP (2)'!$C$5:$K$30,9,FALSE),0),0)),0)</f>
        <v>0</v>
      </c>
      <c r="CC98" s="273">
        <f>-IF(CC$4=7,
IF('Income Assumptions'!$B33='Data Validation'!$L$2,'Income Assumptions'!$D33*((1+'Income Assumptions'!$D$35)^ROUNDDOWN(DATEDIF('Summary &amp; Purchase Assumptions'!$C$18,CC$6,"Y"),0)),
IF('Income Assumptions'!$B33='Data Validation'!$L$3,IFERROR(VLOOKUP(CC$2,'ICAP (2)'!$C$5:$K$30,9,FALSE),0),0)),0)</f>
        <v>0</v>
      </c>
      <c r="CD98" s="273">
        <f>-IF(CD$4=7,
IF('Income Assumptions'!$B33='Data Validation'!$L$2,'Income Assumptions'!$D33*((1+'Income Assumptions'!$D$35)^ROUNDDOWN(DATEDIF('Summary &amp; Purchase Assumptions'!$C$18,CD$6,"Y"),0)),
IF('Income Assumptions'!$B33='Data Validation'!$L$3,IFERROR(VLOOKUP(CD$2,'ICAP (2)'!$C$5:$K$30,9,FALSE),0),0)),0)</f>
        <v>0</v>
      </c>
      <c r="CE98" s="273">
        <f>-IF(CE$4=7,
IF('Income Assumptions'!$B33='Data Validation'!$L$2,'Income Assumptions'!$D33*((1+'Income Assumptions'!$D$35)^ROUNDDOWN(DATEDIF('Summary &amp; Purchase Assumptions'!$C$18,CE$6,"Y"),0)),
IF('Income Assumptions'!$B33='Data Validation'!$L$3,IFERROR(VLOOKUP(CE$2,'ICAP (2)'!$C$5:$K$30,9,FALSE),0),0)),0)</f>
        <v>0</v>
      </c>
      <c r="CF98" s="273">
        <f>-IF(CF$4=7,
IF('Income Assumptions'!$B33='Data Validation'!$L$2,'Income Assumptions'!$D33*((1+'Income Assumptions'!$D$35)^ROUNDDOWN(DATEDIF('Summary &amp; Purchase Assumptions'!$C$18,CF$6,"Y"),0)),
IF('Income Assumptions'!$B33='Data Validation'!$L$3,IFERROR(VLOOKUP(CF$2,'ICAP (2)'!$C$5:$K$30,9,FALSE),0),0)),0)</f>
        <v>0</v>
      </c>
      <c r="CG98" s="273">
        <f>-IF(CG$4=7,
IF('Income Assumptions'!$B33='Data Validation'!$L$2,'Income Assumptions'!$D33*((1+'Income Assumptions'!$D$35)^ROUNDDOWN(DATEDIF('Summary &amp; Purchase Assumptions'!$C$18,CG$6,"Y"),0)),
IF('Income Assumptions'!$B33='Data Validation'!$L$3,IFERROR(VLOOKUP(CG$2,'ICAP (2)'!$C$5:$K$30,9,FALSE),0),0)),0)</f>
        <v>0</v>
      </c>
      <c r="CH98" s="273">
        <f>-IF(CH$4=7,
IF('Income Assumptions'!$B33='Data Validation'!$L$2,'Income Assumptions'!$D33*((1+'Income Assumptions'!$D$35)^ROUNDDOWN(DATEDIF('Summary &amp; Purchase Assumptions'!$C$18,CH$6,"Y"),0)),
IF('Income Assumptions'!$B33='Data Validation'!$L$3,IFERROR(VLOOKUP(CH$2,'ICAP (2)'!$C$5:$K$30,9,FALSE),0),0)),0)</f>
        <v>0</v>
      </c>
      <c r="CI98" s="273">
        <f>-IF(CI$4=7,
IF('Income Assumptions'!$B33='Data Validation'!$L$2,'Income Assumptions'!$D33*((1+'Income Assumptions'!$D$35)^ROUNDDOWN(DATEDIF('Summary &amp; Purchase Assumptions'!$C$18,CI$6,"Y"),0)),
IF('Income Assumptions'!$B33='Data Validation'!$L$3,IFERROR(VLOOKUP(CI$2,'ICAP (2)'!$C$5:$K$30,9,FALSE),0),0)),0)</f>
        <v>0</v>
      </c>
      <c r="CJ98" s="273">
        <f>-IF(CJ$4=7,
IF('Income Assumptions'!$B33='Data Validation'!$L$2,'Income Assumptions'!$D33*((1+'Income Assumptions'!$D$35)^ROUNDDOWN(DATEDIF('Summary &amp; Purchase Assumptions'!$C$18,CJ$6,"Y"),0)),
IF('Income Assumptions'!$B33='Data Validation'!$L$3,IFERROR(VLOOKUP(CJ$2,'ICAP (2)'!$C$5:$K$30,9,FALSE),0),0)),0)</f>
        <v>0</v>
      </c>
      <c r="CK98" s="273">
        <f>-IF(CK$4=7,
IF('Income Assumptions'!$B33='Data Validation'!$L$2,'Income Assumptions'!$D33*((1+'Income Assumptions'!$D$35)^ROUNDDOWN(DATEDIF('Summary &amp; Purchase Assumptions'!$C$18,CK$6,"Y"),0)),
IF('Income Assumptions'!$B33='Data Validation'!$L$3,IFERROR(VLOOKUP(CK$2,'ICAP (2)'!$C$5:$K$30,9,FALSE),0),0)),0)</f>
        <v>0</v>
      </c>
      <c r="CL98" s="273">
        <f>-IF(CL$4=7,
IF('Income Assumptions'!$B33='Data Validation'!$L$2,'Income Assumptions'!$D33*((1+'Income Assumptions'!$D$35)^ROUNDDOWN(DATEDIF('Summary &amp; Purchase Assumptions'!$C$18,CL$6,"Y"),0)),
IF('Income Assumptions'!$B33='Data Validation'!$L$3,IFERROR(VLOOKUP(CL$2,'ICAP (2)'!$C$5:$K$30,9,FALSE),0),0)),0)</f>
        <v>0</v>
      </c>
      <c r="CM98" s="273">
        <f>-IF(CM$4=7,
IF('Income Assumptions'!$B33='Data Validation'!$L$2,'Income Assumptions'!$D33*((1+'Income Assumptions'!$D$35)^ROUNDDOWN(DATEDIF('Summary &amp; Purchase Assumptions'!$C$18,CM$6,"Y"),0)),
IF('Income Assumptions'!$B33='Data Validation'!$L$3,IFERROR(VLOOKUP(CM$2,'ICAP (2)'!$C$5:$K$30,9,FALSE),0),0)),0)</f>
        <v>0</v>
      </c>
      <c r="CN98" s="273">
        <f>-IF(CN$4=7,
IF('Income Assumptions'!$B33='Data Validation'!$L$2,'Income Assumptions'!$D33*((1+'Income Assumptions'!$D$35)^ROUNDDOWN(DATEDIF('Summary &amp; Purchase Assumptions'!$C$18,CN$6,"Y"),0)),
IF('Income Assumptions'!$B33='Data Validation'!$L$3,IFERROR(VLOOKUP(CN$2,'ICAP (2)'!$C$5:$K$30,9,FALSE),0),0)),0)</f>
        <v>0</v>
      </c>
      <c r="CO98" s="273">
        <f>-IF(CO$4=7,
IF('Income Assumptions'!$B33='Data Validation'!$L$2,'Income Assumptions'!$D33*((1+'Income Assumptions'!$D$35)^ROUNDDOWN(DATEDIF('Summary &amp; Purchase Assumptions'!$C$18,CO$6,"Y"),0)),
IF('Income Assumptions'!$B33='Data Validation'!$L$3,IFERROR(VLOOKUP(CO$2,'ICAP (2)'!$C$5:$K$30,9,FALSE),0),0)),0)</f>
        <v>0</v>
      </c>
      <c r="CP98" s="273">
        <f>-IF(CP$4=7,
IF('Income Assumptions'!$B33='Data Validation'!$L$2,'Income Assumptions'!$D33*((1+'Income Assumptions'!$D$35)^ROUNDDOWN(DATEDIF('Summary &amp; Purchase Assumptions'!$C$18,CP$6,"Y"),0)),
IF('Income Assumptions'!$B33='Data Validation'!$L$3,IFERROR(VLOOKUP(CP$2,'ICAP (2)'!$C$5:$K$30,9,FALSE),0),0)),0)</f>
        <v>0</v>
      </c>
      <c r="CQ98" s="273">
        <f>-IF(CQ$4=7,
IF('Income Assumptions'!$B33='Data Validation'!$L$2,'Income Assumptions'!$D33*((1+'Income Assumptions'!$D$35)^ROUNDDOWN(DATEDIF('Summary &amp; Purchase Assumptions'!$C$18,CQ$6,"Y"),0)),
IF('Income Assumptions'!$B33='Data Validation'!$L$3,IFERROR(VLOOKUP(CQ$2,'ICAP (2)'!$C$5:$K$30,9,FALSE),0),0)),0)</f>
        <v>0</v>
      </c>
      <c r="CR98" s="273">
        <f>-IF(CR$4=7,
IF('Income Assumptions'!$B33='Data Validation'!$L$2,'Income Assumptions'!$D33*((1+'Income Assumptions'!$D$35)^ROUNDDOWN(DATEDIF('Summary &amp; Purchase Assumptions'!$C$18,CR$6,"Y"),0)),
IF('Income Assumptions'!$B33='Data Validation'!$L$3,IFERROR(VLOOKUP(CR$2,'ICAP (2)'!$C$5:$K$30,9,FALSE),0),0)),0)</f>
        <v>0</v>
      </c>
      <c r="CS98" s="273">
        <f>-IF(CS$4=7,
IF('Income Assumptions'!$B33='Data Validation'!$L$2,'Income Assumptions'!$D33*((1+'Income Assumptions'!$D$35)^ROUNDDOWN(DATEDIF('Summary &amp; Purchase Assumptions'!$C$18,CS$6,"Y"),0)),
IF('Income Assumptions'!$B33='Data Validation'!$L$3,IFERROR(VLOOKUP(CS$2,'ICAP (2)'!$C$5:$K$30,9,FALSE),0),0)),0)</f>
        <v>0</v>
      </c>
      <c r="CT98" s="273">
        <f>-IF(CT$4=7,
IF('Income Assumptions'!$B33='Data Validation'!$L$2,'Income Assumptions'!$D33*((1+'Income Assumptions'!$D$35)^ROUNDDOWN(DATEDIF('Summary &amp; Purchase Assumptions'!$C$18,CT$6,"Y"),0)),
IF('Income Assumptions'!$B33='Data Validation'!$L$3,IFERROR(VLOOKUP(CT$2,'ICAP (2)'!$C$5:$K$30,9,FALSE),0),0)),0)</f>
        <v>0</v>
      </c>
      <c r="CU98" s="273">
        <f>-IF(CU$4=7,
IF('Income Assumptions'!$B33='Data Validation'!$L$2,'Income Assumptions'!$D33*((1+'Income Assumptions'!$D$35)^ROUNDDOWN(DATEDIF('Summary &amp; Purchase Assumptions'!$C$18,CU$6,"Y"),0)),
IF('Income Assumptions'!$B33='Data Validation'!$L$3,IFERROR(VLOOKUP(CU$2,'ICAP (2)'!$C$5:$K$30,9,FALSE),0),0)),0)</f>
        <v>0</v>
      </c>
      <c r="CV98" s="273">
        <f>-IF(CV$4=7,
IF('Income Assumptions'!$B33='Data Validation'!$L$2,'Income Assumptions'!$D33*((1+'Income Assumptions'!$D$35)^ROUNDDOWN(DATEDIF('Summary &amp; Purchase Assumptions'!$C$18,CV$6,"Y"),0)),
IF('Income Assumptions'!$B33='Data Validation'!$L$3,IFERROR(VLOOKUP(CV$2,'ICAP (2)'!$C$5:$K$30,9,FALSE),0),0)),0)</f>
        <v>0</v>
      </c>
      <c r="CW98" s="273">
        <f>-IF(CW$4=7,
IF('Income Assumptions'!$B33='Data Validation'!$L$2,'Income Assumptions'!$D33*((1+'Income Assumptions'!$D$35)^ROUNDDOWN(DATEDIF('Summary &amp; Purchase Assumptions'!$C$18,CW$6,"Y"),0)),
IF('Income Assumptions'!$B33='Data Validation'!$L$3,IFERROR(VLOOKUP(CW$2,'ICAP (2)'!$C$5:$K$30,9,FALSE),0),0)),0)</f>
        <v>0</v>
      </c>
      <c r="CX98" s="273">
        <f>-IF(CX$4=7,
IF('Income Assumptions'!$B33='Data Validation'!$L$2,'Income Assumptions'!$D33*((1+'Income Assumptions'!$D$35)^ROUNDDOWN(DATEDIF('Summary &amp; Purchase Assumptions'!$C$18,CX$6,"Y"),0)),
IF('Income Assumptions'!$B33='Data Validation'!$L$3,IFERROR(VLOOKUP(CX$2,'ICAP (2)'!$C$5:$K$30,9,FALSE),0),0)),0)</f>
        <v>0</v>
      </c>
      <c r="CY98" s="273">
        <f>-IF(CY$4=7,
IF('Income Assumptions'!$B33='Data Validation'!$L$2,'Income Assumptions'!$D33*((1+'Income Assumptions'!$D$35)^ROUNDDOWN(DATEDIF('Summary &amp; Purchase Assumptions'!$C$18,CY$6,"Y"),0)),
IF('Income Assumptions'!$B33='Data Validation'!$L$3,IFERROR(VLOOKUP(CY$2,'ICAP (2)'!$C$5:$K$30,9,FALSE),0),0)),0)</f>
        <v>0</v>
      </c>
      <c r="CZ98" s="273">
        <f>-IF(CZ$4=7,
IF('Income Assumptions'!$B33='Data Validation'!$L$2,'Income Assumptions'!$D33*((1+'Income Assumptions'!$D$35)^ROUNDDOWN(DATEDIF('Summary &amp; Purchase Assumptions'!$C$18,CZ$6,"Y"),0)),
IF('Income Assumptions'!$B33='Data Validation'!$L$3,IFERROR(VLOOKUP(CZ$2,'ICAP (2)'!$C$5:$K$30,9,FALSE),0),0)),0)</f>
        <v>0</v>
      </c>
      <c r="DA98" s="273">
        <f>-IF(DA$4=7,
IF('Income Assumptions'!$B33='Data Validation'!$L$2,'Income Assumptions'!$D33*((1+'Income Assumptions'!$D$35)^ROUNDDOWN(DATEDIF('Summary &amp; Purchase Assumptions'!$C$18,DA$6,"Y"),0)),
IF('Income Assumptions'!$B33='Data Validation'!$L$3,IFERROR(VLOOKUP(DA$2,'ICAP (2)'!$C$5:$K$30,9,FALSE),0),0)),0)</f>
        <v>0</v>
      </c>
      <c r="DB98" s="273">
        <f>-IF(DB$4=7,
IF('Income Assumptions'!$B33='Data Validation'!$L$2,'Income Assumptions'!$D33*((1+'Income Assumptions'!$D$35)^ROUNDDOWN(DATEDIF('Summary &amp; Purchase Assumptions'!$C$18,DB$6,"Y"),0)),
IF('Income Assumptions'!$B33='Data Validation'!$L$3,IFERROR(VLOOKUP(DB$2,'ICAP (2)'!$C$5:$K$30,9,FALSE),0),0)),0)</f>
        <v>0</v>
      </c>
      <c r="DC98" s="273">
        <f>-IF(DC$4=7,
IF('Income Assumptions'!$B33='Data Validation'!$L$2,'Income Assumptions'!$D33*((1+'Income Assumptions'!$D$35)^ROUNDDOWN(DATEDIF('Summary &amp; Purchase Assumptions'!$C$18,DC$6,"Y"),0)),
IF('Income Assumptions'!$B33='Data Validation'!$L$3,IFERROR(VLOOKUP(DC$2,'ICAP (2)'!$C$5:$K$30,9,FALSE),0),0)),0)</f>
        <v>0</v>
      </c>
      <c r="DD98" s="273">
        <f>-IF(DD$4=7,
IF('Income Assumptions'!$B33='Data Validation'!$L$2,'Income Assumptions'!$D33*((1+'Income Assumptions'!$D$35)^ROUNDDOWN(DATEDIF('Summary &amp; Purchase Assumptions'!$C$18,DD$6,"Y"),0)),
IF('Income Assumptions'!$B33='Data Validation'!$L$3,IFERROR(VLOOKUP(DD$2,'ICAP (2)'!$C$5:$K$30,9,FALSE),0),0)),0)</f>
        <v>0</v>
      </c>
      <c r="DE98" s="273">
        <f>-IF(DE$4=7,
IF('Income Assumptions'!$B33='Data Validation'!$L$2,'Income Assumptions'!$D33*((1+'Income Assumptions'!$D$35)^ROUNDDOWN(DATEDIF('Summary &amp; Purchase Assumptions'!$C$18,DE$6,"Y"),0)),
IF('Income Assumptions'!$B33='Data Validation'!$L$3,IFERROR(VLOOKUP(DE$2,'ICAP (2)'!$C$5:$K$30,9,FALSE),0),0)),0)</f>
        <v>0</v>
      </c>
      <c r="DF98" s="273">
        <f>-IF(DF$4=7,
IF('Income Assumptions'!$B33='Data Validation'!$L$2,'Income Assumptions'!$D33*((1+'Income Assumptions'!$D$35)^ROUNDDOWN(DATEDIF('Summary &amp; Purchase Assumptions'!$C$18,DF$6,"Y"),0)),
IF('Income Assumptions'!$B33='Data Validation'!$L$3,IFERROR(VLOOKUP(DF$2,'ICAP (2)'!$C$5:$K$30,9,FALSE),0),0)),0)</f>
        <v>0</v>
      </c>
      <c r="DG98" s="273">
        <f>-IF(DG$4=7,
IF('Income Assumptions'!$B33='Data Validation'!$L$2,'Income Assumptions'!$D33*((1+'Income Assumptions'!$D$35)^ROUNDDOWN(DATEDIF('Summary &amp; Purchase Assumptions'!$C$18,DG$6,"Y"),0)),
IF('Income Assumptions'!$B33='Data Validation'!$L$3,IFERROR(VLOOKUP(DG$2,'ICAP (2)'!$C$5:$K$30,9,FALSE),0),0)),0)</f>
        <v>0</v>
      </c>
      <c r="DH98" s="273">
        <f>-IF(DH$4=7,
IF('Income Assumptions'!$B33='Data Validation'!$L$2,'Income Assumptions'!$D33*((1+'Income Assumptions'!$D$35)^ROUNDDOWN(DATEDIF('Summary &amp; Purchase Assumptions'!$C$18,DH$6,"Y"),0)),
IF('Income Assumptions'!$B33='Data Validation'!$L$3,IFERROR(VLOOKUP(DH$2,'ICAP (2)'!$C$5:$K$30,9,FALSE),0),0)),0)</f>
        <v>0</v>
      </c>
      <c r="DI98" s="273">
        <f>-IF(DI$4=7,
IF('Income Assumptions'!$B33='Data Validation'!$L$2,'Income Assumptions'!$D33*((1+'Income Assumptions'!$D$35)^ROUNDDOWN(DATEDIF('Summary &amp; Purchase Assumptions'!$C$18,DI$6,"Y"),0)),
IF('Income Assumptions'!$B33='Data Validation'!$L$3,IFERROR(VLOOKUP(DI$2,'ICAP (2)'!$C$5:$K$30,9,FALSE),0),0)),0)</f>
        <v>0</v>
      </c>
      <c r="DJ98" s="273">
        <f>-IF(DJ$4=7,
IF('Income Assumptions'!$B33='Data Validation'!$L$2,'Income Assumptions'!$D33*((1+'Income Assumptions'!$D$35)^ROUNDDOWN(DATEDIF('Summary &amp; Purchase Assumptions'!$C$18,DJ$6,"Y"),0)),
IF('Income Assumptions'!$B33='Data Validation'!$L$3,IFERROR(VLOOKUP(DJ$2,'ICAP (2)'!$C$5:$K$30,9,FALSE),0),0)),0)</f>
        <v>0</v>
      </c>
      <c r="DK98" s="273">
        <f>-IF(DK$4=7,
IF('Income Assumptions'!$B33='Data Validation'!$L$2,'Income Assumptions'!$D33*((1+'Income Assumptions'!$D$35)^ROUNDDOWN(DATEDIF('Summary &amp; Purchase Assumptions'!$C$18,DK$6,"Y"),0)),
IF('Income Assumptions'!$B33='Data Validation'!$L$3,IFERROR(VLOOKUP(DK$2,'ICAP (2)'!$C$5:$K$30,9,FALSE),0),0)),0)</f>
        <v>0</v>
      </c>
      <c r="DL98" s="273">
        <f>-IF(DL$4=7,
IF('Income Assumptions'!$B33='Data Validation'!$L$2,'Income Assumptions'!$D33*((1+'Income Assumptions'!$D$35)^ROUNDDOWN(DATEDIF('Summary &amp; Purchase Assumptions'!$C$18,DL$6,"Y"),0)),
IF('Income Assumptions'!$B33='Data Validation'!$L$3,IFERROR(VLOOKUP(DL$2,'ICAP (2)'!$C$5:$K$30,9,FALSE),0),0)),0)</f>
        <v>0</v>
      </c>
      <c r="DM98" s="273">
        <f>-IF(DM$4=7,
IF('Income Assumptions'!$B33='Data Validation'!$L$2,'Income Assumptions'!$D33*((1+'Income Assumptions'!$D$35)^ROUNDDOWN(DATEDIF('Summary &amp; Purchase Assumptions'!$C$18,DM$6,"Y"),0)),
IF('Income Assumptions'!$B33='Data Validation'!$L$3,IFERROR(VLOOKUP(DM$2,'ICAP (2)'!$C$5:$K$30,9,FALSE),0),0)),0)</f>
        <v>0</v>
      </c>
      <c r="DN98" s="273">
        <f>-IF(DN$4=7,
IF('Income Assumptions'!$B33='Data Validation'!$L$2,'Income Assumptions'!$D33*((1+'Income Assumptions'!$D$35)^ROUNDDOWN(DATEDIF('Summary &amp; Purchase Assumptions'!$C$18,DN$6,"Y"),0)),
IF('Income Assumptions'!$B33='Data Validation'!$L$3,IFERROR(VLOOKUP(DN$2,'ICAP (2)'!$C$5:$K$30,9,FALSE),0),0)),0)</f>
        <v>0</v>
      </c>
      <c r="DO98" s="273">
        <f>-IF(DO$4=7,
IF('Income Assumptions'!$B33='Data Validation'!$L$2,'Income Assumptions'!$D33*((1+'Income Assumptions'!$D$35)^ROUNDDOWN(DATEDIF('Summary &amp; Purchase Assumptions'!$C$18,DO$6,"Y"),0)),
IF('Income Assumptions'!$B33='Data Validation'!$L$3,IFERROR(VLOOKUP(DO$2,'ICAP (2)'!$C$5:$K$30,9,FALSE),0),0)),0)</f>
        <v>0</v>
      </c>
      <c r="DP98" s="273">
        <f>-IF(DP$4=7,
IF('Income Assumptions'!$B33='Data Validation'!$L$2,'Income Assumptions'!$D33*((1+'Income Assumptions'!$D$35)^ROUNDDOWN(DATEDIF('Summary &amp; Purchase Assumptions'!$C$18,DP$6,"Y"),0)),
IF('Income Assumptions'!$B33='Data Validation'!$L$3,IFERROR(VLOOKUP(DP$2,'ICAP (2)'!$C$5:$K$30,9,FALSE),0),0)),0)</f>
        <v>0</v>
      </c>
      <c r="DQ98" s="273">
        <f>-IF(DQ$4=7,
IF('Income Assumptions'!$B33='Data Validation'!$L$2,'Income Assumptions'!$D33*((1+'Income Assumptions'!$D$35)^ROUNDDOWN(DATEDIF('Summary &amp; Purchase Assumptions'!$C$18,DQ$6,"Y"),0)),
IF('Income Assumptions'!$B33='Data Validation'!$L$3,IFERROR(VLOOKUP(DQ$2,'ICAP (2)'!$C$5:$K$30,9,FALSE),0),0)),0)</f>
        <v>0</v>
      </c>
      <c r="DR98" s="273">
        <f>-IF(DR$4=7,
IF('Income Assumptions'!$B33='Data Validation'!$L$2,'Income Assumptions'!$D33*((1+'Income Assumptions'!$D$35)^ROUNDDOWN(DATEDIF('Summary &amp; Purchase Assumptions'!$C$18,DR$6,"Y"),0)),
IF('Income Assumptions'!$B33='Data Validation'!$L$3,IFERROR(VLOOKUP(DR$2,'ICAP (2)'!$C$5:$K$30,9,FALSE),0),0)),0)</f>
        <v>0</v>
      </c>
      <c r="DS98" s="273">
        <f>-IF(DS$4=7,
IF('Income Assumptions'!$B33='Data Validation'!$L$2,'Income Assumptions'!$D33*((1+'Income Assumptions'!$D$35)^ROUNDDOWN(DATEDIF('Summary &amp; Purchase Assumptions'!$C$18,DS$6,"Y"),0)),
IF('Income Assumptions'!$B33='Data Validation'!$L$3,IFERROR(VLOOKUP(DS$2,'ICAP (2)'!$C$5:$K$30,9,FALSE),0),0)),0)</f>
        <v>0</v>
      </c>
      <c r="DT98" s="273">
        <f>-IF(DT$4=7,
IF('Income Assumptions'!$B33='Data Validation'!$L$2,'Income Assumptions'!$D33*((1+'Income Assumptions'!$D$35)^ROUNDDOWN(DATEDIF('Summary &amp; Purchase Assumptions'!$C$18,DT$6,"Y"),0)),
IF('Income Assumptions'!$B33='Data Validation'!$L$3,IFERROR(VLOOKUP(DT$2,'ICAP (2)'!$C$5:$K$30,9,FALSE),0),0)),0)</f>
        <v>0</v>
      </c>
      <c r="DU98" s="273">
        <f>-IF(DU$4=7,
IF('Income Assumptions'!$B33='Data Validation'!$L$2,'Income Assumptions'!$D33*((1+'Income Assumptions'!$D$35)^ROUNDDOWN(DATEDIF('Summary &amp; Purchase Assumptions'!$C$18,DU$6,"Y"),0)),
IF('Income Assumptions'!$B33='Data Validation'!$L$3,IFERROR(VLOOKUP(DU$2,'ICAP (2)'!$C$5:$K$30,9,FALSE),0),0)),0)</f>
        <v>0</v>
      </c>
      <c r="DV98" s="273">
        <f>-IF(DV$4=7,
IF('Income Assumptions'!$B33='Data Validation'!$L$2,'Income Assumptions'!$D33*((1+'Income Assumptions'!$D$35)^ROUNDDOWN(DATEDIF('Summary &amp; Purchase Assumptions'!$C$18,DV$6,"Y"),0)),
IF('Income Assumptions'!$B33='Data Validation'!$L$3,IFERROR(VLOOKUP(DV$2,'ICAP (2)'!$C$5:$K$30,9,FALSE),0),0)),0)</f>
        <v>0</v>
      </c>
      <c r="DW98" s="273">
        <f>-IF(DW$4=7,
IF('Income Assumptions'!$B33='Data Validation'!$L$2,'Income Assumptions'!$D33*((1+'Income Assumptions'!$D$35)^ROUNDDOWN(DATEDIF('Summary &amp; Purchase Assumptions'!$C$18,DW$6,"Y"),0)),
IF('Income Assumptions'!$B33='Data Validation'!$L$3,IFERROR(VLOOKUP(DW$2,'ICAP (2)'!$C$5:$K$30,9,FALSE),0),0)),0)</f>
        <v>0</v>
      </c>
      <c r="DX98" s="273">
        <f>-IF(DX$4=7,
IF('Income Assumptions'!$B33='Data Validation'!$L$2,'Income Assumptions'!$D33*((1+'Income Assumptions'!$D$35)^ROUNDDOWN(DATEDIF('Summary &amp; Purchase Assumptions'!$C$18,DX$6,"Y"),0)),
IF('Income Assumptions'!$B33='Data Validation'!$L$3,IFERROR(VLOOKUP(DX$2,'ICAP (2)'!$C$5:$K$30,9,FALSE),0),0)),0)</f>
        <v>0</v>
      </c>
      <c r="DY98" s="273">
        <f>-IF(DY$4=7,
IF('Income Assumptions'!$B33='Data Validation'!$L$2,'Income Assumptions'!$D33*((1+'Income Assumptions'!$D$35)^ROUNDDOWN(DATEDIF('Summary &amp; Purchase Assumptions'!$C$18,DY$6,"Y"),0)),
IF('Income Assumptions'!$B33='Data Validation'!$L$3,IFERROR(VLOOKUP(DY$2,'ICAP (2)'!$C$5:$K$30,9,FALSE),0),0)),0)</f>
        <v>0</v>
      </c>
      <c r="DZ98" s="273">
        <f>-IF(DZ$4=7,
IF('Income Assumptions'!$B33='Data Validation'!$L$2,'Income Assumptions'!$D33*((1+'Income Assumptions'!$D$35)^ROUNDDOWN(DATEDIF('Summary &amp; Purchase Assumptions'!$C$18,DZ$6,"Y"),0)),
IF('Income Assumptions'!$B33='Data Validation'!$L$3,IFERROR(VLOOKUP(DZ$2,'ICAP (2)'!$C$5:$K$30,9,FALSE),0),0)),0)</f>
        <v>0</v>
      </c>
      <c r="EA98" s="273">
        <f>-IF(EA$4=7,
IF('Income Assumptions'!$B33='Data Validation'!$L$2,'Income Assumptions'!$D33*((1+'Income Assumptions'!$D$35)^ROUNDDOWN(DATEDIF('Summary &amp; Purchase Assumptions'!$C$18,EA$6,"Y"),0)),
IF('Income Assumptions'!$B33='Data Validation'!$L$3,IFERROR(VLOOKUP(EA$2,'ICAP (2)'!$C$5:$K$30,9,FALSE),0),0)),0)</f>
        <v>0</v>
      </c>
      <c r="EB98" s="273">
        <f>-IF(EB$4=7,
IF('Income Assumptions'!$B33='Data Validation'!$L$2,'Income Assumptions'!$D33*((1+'Income Assumptions'!$D$35)^ROUNDDOWN(DATEDIF('Summary &amp; Purchase Assumptions'!$C$18,EB$6,"Y"),0)),
IF('Income Assumptions'!$B33='Data Validation'!$L$3,IFERROR(VLOOKUP(EB$2,'ICAP (2)'!$C$5:$K$30,9,FALSE),0),0)),0)</f>
        <v>0</v>
      </c>
      <c r="EC98" s="273">
        <f>-IF(EC$4=7,
IF('Income Assumptions'!$B33='Data Validation'!$L$2,'Income Assumptions'!$D33*((1+'Income Assumptions'!$D$35)^ROUNDDOWN(DATEDIF('Summary &amp; Purchase Assumptions'!$C$18,EC$6,"Y"),0)),
IF('Income Assumptions'!$B33='Data Validation'!$L$3,IFERROR(VLOOKUP(EC$2,'ICAP (2)'!$C$5:$K$30,9,FALSE),0),0)),0)</f>
        <v>0</v>
      </c>
      <c r="ED98" s="273">
        <f>-IF(ED$4=7,
IF('Income Assumptions'!$B33='Data Validation'!$L$2,'Income Assumptions'!$D33*((1+'Income Assumptions'!$D$35)^ROUNDDOWN(DATEDIF('Summary &amp; Purchase Assumptions'!$C$18,ED$6,"Y"),0)),
IF('Income Assumptions'!$B33='Data Validation'!$L$3,IFERROR(VLOOKUP(ED$2,'ICAP (2)'!$C$5:$K$30,9,FALSE),0),0)),0)</f>
        <v>0</v>
      </c>
      <c r="EE98" s="273">
        <f>-IF(EE$4=7,
IF('Income Assumptions'!$B33='Data Validation'!$L$2,'Income Assumptions'!$D33*((1+'Income Assumptions'!$D$35)^ROUNDDOWN(DATEDIF('Summary &amp; Purchase Assumptions'!$C$18,EE$6,"Y"),0)),
IF('Income Assumptions'!$B33='Data Validation'!$L$3,IFERROR(VLOOKUP(EE$2,'ICAP (2)'!$C$5:$K$30,9,FALSE),0),0)),0)</f>
        <v>0</v>
      </c>
      <c r="EF98" s="273">
        <f>-IF(EF$4=7,
IF('Income Assumptions'!$B33='Data Validation'!$L$2,'Income Assumptions'!$D33*((1+'Income Assumptions'!$D$35)^ROUNDDOWN(DATEDIF('Summary &amp; Purchase Assumptions'!$C$18,EF$6,"Y"),0)),
IF('Income Assumptions'!$B33='Data Validation'!$L$3,IFERROR(VLOOKUP(EF$2,'ICAP (2)'!$C$5:$K$30,9,FALSE),0),0)),0)</f>
        <v>0</v>
      </c>
      <c r="EG98" s="272">
        <f>-IF(EG$4=7,
IF('Income Assumptions'!$B33='Data Validation'!$L$2,'Income Assumptions'!$D33*((1+'Income Assumptions'!$D$35)^ROUNDDOWN(DATEDIF('Summary &amp; Purchase Assumptions'!$C$18,EG$6,"Y"),0)),
IF('Income Assumptions'!$B33='Data Validation'!$L$3,IFERROR(VLOOKUP(EG$2,'ICAP (2)'!$C$5:$K$30,9,FALSE),0),0)),0)</f>
        <v>0</v>
      </c>
      <c r="EH98" s="277" t="s">
        <v>106</v>
      </c>
    </row>
    <row r="99" spans="2:138" ht="15.75" thickBot="1" x14ac:dyDescent="0.3">
      <c r="B99" s="154"/>
      <c r="C99" s="374"/>
      <c r="D99" s="155" t="s">
        <v>19</v>
      </c>
      <c r="E99" s="274">
        <f t="shared" ref="E99:AJ99" si="63">SUM(E96:E98)</f>
        <v>-10291404.135133922</v>
      </c>
      <c r="F99" s="275">
        <f t="shared" si="63"/>
        <v>0</v>
      </c>
      <c r="G99" s="276">
        <f t="shared" si="63"/>
        <v>0</v>
      </c>
      <c r="H99" s="276">
        <f t="shared" si="63"/>
        <v>0</v>
      </c>
      <c r="I99" s="276">
        <f t="shared" si="63"/>
        <v>0</v>
      </c>
      <c r="J99" s="276">
        <f t="shared" si="63"/>
        <v>0</v>
      </c>
      <c r="K99" s="276">
        <f t="shared" si="63"/>
        <v>0</v>
      </c>
      <c r="L99" s="276">
        <f t="shared" si="63"/>
        <v>-633275.34316799999</v>
      </c>
      <c r="M99" s="276">
        <f t="shared" si="63"/>
        <v>0</v>
      </c>
      <c r="N99" s="276">
        <f t="shared" si="63"/>
        <v>0</v>
      </c>
      <c r="O99" s="276">
        <f t="shared" si="63"/>
        <v>0</v>
      </c>
      <c r="P99" s="276">
        <f t="shared" si="63"/>
        <v>0</v>
      </c>
      <c r="Q99" s="276">
        <f t="shared" si="63"/>
        <v>0</v>
      </c>
      <c r="R99" s="276">
        <f t="shared" si="63"/>
        <v>0</v>
      </c>
      <c r="S99" s="276">
        <f t="shared" si="63"/>
        <v>0</v>
      </c>
      <c r="T99" s="276">
        <f t="shared" si="63"/>
        <v>0</v>
      </c>
      <c r="U99" s="276">
        <f t="shared" si="63"/>
        <v>0</v>
      </c>
      <c r="V99" s="276">
        <f t="shared" si="63"/>
        <v>0</v>
      </c>
      <c r="W99" s="276">
        <f t="shared" si="63"/>
        <v>0</v>
      </c>
      <c r="X99" s="276">
        <f t="shared" si="63"/>
        <v>-902399.32339199982</v>
      </c>
      <c r="Y99" s="276">
        <f t="shared" si="63"/>
        <v>0</v>
      </c>
      <c r="Z99" s="276">
        <f t="shared" si="63"/>
        <v>0</v>
      </c>
      <c r="AA99" s="276">
        <f t="shared" si="63"/>
        <v>0</v>
      </c>
      <c r="AB99" s="276">
        <f t="shared" si="63"/>
        <v>0</v>
      </c>
      <c r="AC99" s="276">
        <f t="shared" si="63"/>
        <v>0</v>
      </c>
      <c r="AD99" s="276">
        <f t="shared" si="63"/>
        <v>0</v>
      </c>
      <c r="AE99" s="276">
        <f t="shared" si="63"/>
        <v>0</v>
      </c>
      <c r="AF99" s="276">
        <f t="shared" si="63"/>
        <v>0</v>
      </c>
      <c r="AG99" s="276">
        <f t="shared" si="63"/>
        <v>0</v>
      </c>
      <c r="AH99" s="276">
        <f t="shared" si="63"/>
        <v>0</v>
      </c>
      <c r="AI99" s="276">
        <f t="shared" si="63"/>
        <v>0</v>
      </c>
      <c r="AJ99" s="276">
        <f t="shared" si="63"/>
        <v>-915935.3132428797</v>
      </c>
      <c r="AK99" s="276">
        <f t="shared" ref="AK99:BP99" si="64">SUM(AK96:AK98)</f>
        <v>0</v>
      </c>
      <c r="AL99" s="276">
        <f t="shared" si="64"/>
        <v>0</v>
      </c>
      <c r="AM99" s="276">
        <f t="shared" si="64"/>
        <v>0</v>
      </c>
      <c r="AN99" s="276">
        <f t="shared" si="64"/>
        <v>0</v>
      </c>
      <c r="AO99" s="276">
        <f t="shared" si="64"/>
        <v>0</v>
      </c>
      <c r="AP99" s="276">
        <f t="shared" si="64"/>
        <v>0</v>
      </c>
      <c r="AQ99" s="276">
        <f t="shared" si="64"/>
        <v>0</v>
      </c>
      <c r="AR99" s="276">
        <f t="shared" si="64"/>
        <v>0</v>
      </c>
      <c r="AS99" s="276">
        <f t="shared" si="64"/>
        <v>0</v>
      </c>
      <c r="AT99" s="276">
        <f t="shared" si="64"/>
        <v>0</v>
      </c>
      <c r="AU99" s="276">
        <f t="shared" si="64"/>
        <v>0</v>
      </c>
      <c r="AV99" s="276">
        <f t="shared" si="64"/>
        <v>-929674.34294152283</v>
      </c>
      <c r="AW99" s="276">
        <f t="shared" si="64"/>
        <v>0</v>
      </c>
      <c r="AX99" s="276">
        <f t="shared" si="64"/>
        <v>0</v>
      </c>
      <c r="AY99" s="276">
        <f t="shared" si="64"/>
        <v>0</v>
      </c>
      <c r="AZ99" s="276">
        <f t="shared" si="64"/>
        <v>0</v>
      </c>
      <c r="BA99" s="276">
        <f t="shared" si="64"/>
        <v>0</v>
      </c>
      <c r="BB99" s="276">
        <f t="shared" si="64"/>
        <v>0</v>
      </c>
      <c r="BC99" s="276">
        <f t="shared" si="64"/>
        <v>0</v>
      </c>
      <c r="BD99" s="276">
        <f t="shared" si="64"/>
        <v>0</v>
      </c>
      <c r="BE99" s="276">
        <f t="shared" si="64"/>
        <v>0</v>
      </c>
      <c r="BF99" s="276">
        <f t="shared" si="64"/>
        <v>0</v>
      </c>
      <c r="BG99" s="276">
        <f t="shared" si="64"/>
        <v>0</v>
      </c>
      <c r="BH99" s="276">
        <f t="shared" si="64"/>
        <v>-943619.45808564546</v>
      </c>
      <c r="BI99" s="276">
        <f t="shared" si="64"/>
        <v>0</v>
      </c>
      <c r="BJ99" s="276">
        <f t="shared" si="64"/>
        <v>0</v>
      </c>
      <c r="BK99" s="276">
        <f t="shared" si="64"/>
        <v>0</v>
      </c>
      <c r="BL99" s="276">
        <f t="shared" si="64"/>
        <v>0</v>
      </c>
      <c r="BM99" s="276">
        <f t="shared" si="64"/>
        <v>0</v>
      </c>
      <c r="BN99" s="276">
        <f t="shared" si="64"/>
        <v>0</v>
      </c>
      <c r="BO99" s="276">
        <f t="shared" si="64"/>
        <v>0</v>
      </c>
      <c r="BP99" s="276">
        <f t="shared" si="64"/>
        <v>0</v>
      </c>
      <c r="BQ99" s="276">
        <f t="shared" ref="BQ99:CV99" si="65">SUM(BQ96:BQ98)</f>
        <v>0</v>
      </c>
      <c r="BR99" s="276">
        <f t="shared" si="65"/>
        <v>0</v>
      </c>
      <c r="BS99" s="276">
        <f t="shared" si="65"/>
        <v>0</v>
      </c>
      <c r="BT99" s="276">
        <f t="shared" si="65"/>
        <v>-957773.74995693029</v>
      </c>
      <c r="BU99" s="276">
        <f t="shared" si="65"/>
        <v>0</v>
      </c>
      <c r="BV99" s="276">
        <f t="shared" si="65"/>
        <v>0</v>
      </c>
      <c r="BW99" s="276">
        <f t="shared" si="65"/>
        <v>0</v>
      </c>
      <c r="BX99" s="276">
        <f t="shared" si="65"/>
        <v>0</v>
      </c>
      <c r="BY99" s="276">
        <f t="shared" si="65"/>
        <v>0</v>
      </c>
      <c r="BZ99" s="276">
        <f t="shared" si="65"/>
        <v>0</v>
      </c>
      <c r="CA99" s="276">
        <f t="shared" si="65"/>
        <v>0</v>
      </c>
      <c r="CB99" s="276">
        <f t="shared" si="65"/>
        <v>0</v>
      </c>
      <c r="CC99" s="276">
        <f t="shared" si="65"/>
        <v>0</v>
      </c>
      <c r="CD99" s="276">
        <f t="shared" si="65"/>
        <v>0</v>
      </c>
      <c r="CE99" s="276">
        <f t="shared" si="65"/>
        <v>0</v>
      </c>
      <c r="CF99" s="276">
        <f t="shared" si="65"/>
        <v>-972140.35620628414</v>
      </c>
      <c r="CG99" s="276">
        <f t="shared" si="65"/>
        <v>0</v>
      </c>
      <c r="CH99" s="276">
        <f t="shared" si="65"/>
        <v>0</v>
      </c>
      <c r="CI99" s="276">
        <f t="shared" si="65"/>
        <v>0</v>
      </c>
      <c r="CJ99" s="276">
        <f t="shared" si="65"/>
        <v>0</v>
      </c>
      <c r="CK99" s="276">
        <f t="shared" si="65"/>
        <v>0</v>
      </c>
      <c r="CL99" s="276">
        <f t="shared" si="65"/>
        <v>0</v>
      </c>
      <c r="CM99" s="276">
        <f t="shared" si="65"/>
        <v>0</v>
      </c>
      <c r="CN99" s="276">
        <f t="shared" si="65"/>
        <v>0</v>
      </c>
      <c r="CO99" s="276">
        <f t="shared" si="65"/>
        <v>0</v>
      </c>
      <c r="CP99" s="276">
        <f t="shared" si="65"/>
        <v>0</v>
      </c>
      <c r="CQ99" s="276">
        <f t="shared" si="65"/>
        <v>0</v>
      </c>
      <c r="CR99" s="276">
        <f t="shared" si="65"/>
        <v>-986722.46154937823</v>
      </c>
      <c r="CS99" s="276">
        <f t="shared" si="65"/>
        <v>0</v>
      </c>
      <c r="CT99" s="276">
        <f t="shared" si="65"/>
        <v>0</v>
      </c>
      <c r="CU99" s="276">
        <f t="shared" si="65"/>
        <v>0</v>
      </c>
      <c r="CV99" s="276">
        <f t="shared" si="65"/>
        <v>0</v>
      </c>
      <c r="CW99" s="276">
        <f t="shared" ref="CW99:EB99" si="66">SUM(CW96:CW98)</f>
        <v>0</v>
      </c>
      <c r="CX99" s="276">
        <f t="shared" si="66"/>
        <v>0</v>
      </c>
      <c r="CY99" s="276">
        <f t="shared" si="66"/>
        <v>0</v>
      </c>
      <c r="CZ99" s="276">
        <f t="shared" si="66"/>
        <v>0</v>
      </c>
      <c r="DA99" s="276">
        <f t="shared" si="66"/>
        <v>0</v>
      </c>
      <c r="DB99" s="276">
        <f t="shared" si="66"/>
        <v>0</v>
      </c>
      <c r="DC99" s="276">
        <f t="shared" si="66"/>
        <v>0</v>
      </c>
      <c r="DD99" s="276">
        <f t="shared" si="66"/>
        <v>-1001523.2984726187</v>
      </c>
      <c r="DE99" s="276">
        <f t="shared" si="66"/>
        <v>0</v>
      </c>
      <c r="DF99" s="276">
        <f t="shared" si="66"/>
        <v>0</v>
      </c>
      <c r="DG99" s="276">
        <f t="shared" si="66"/>
        <v>0</v>
      </c>
      <c r="DH99" s="276">
        <f t="shared" si="66"/>
        <v>0</v>
      </c>
      <c r="DI99" s="276">
        <f t="shared" si="66"/>
        <v>0</v>
      </c>
      <c r="DJ99" s="276">
        <f t="shared" si="66"/>
        <v>0</v>
      </c>
      <c r="DK99" s="276">
        <f t="shared" si="66"/>
        <v>0</v>
      </c>
      <c r="DL99" s="276">
        <f t="shared" si="66"/>
        <v>0</v>
      </c>
      <c r="DM99" s="276">
        <f t="shared" si="66"/>
        <v>0</v>
      </c>
      <c r="DN99" s="276">
        <f t="shared" si="66"/>
        <v>0</v>
      </c>
      <c r="DO99" s="276">
        <f t="shared" si="66"/>
        <v>0</v>
      </c>
      <c r="DP99" s="276">
        <f t="shared" si="66"/>
        <v>-1016546.1479497079</v>
      </c>
      <c r="DQ99" s="276">
        <f t="shared" si="66"/>
        <v>0</v>
      </c>
      <c r="DR99" s="276">
        <f t="shared" si="66"/>
        <v>0</v>
      </c>
      <c r="DS99" s="276">
        <f t="shared" si="66"/>
        <v>0</v>
      </c>
      <c r="DT99" s="276">
        <f t="shared" si="66"/>
        <v>0</v>
      </c>
      <c r="DU99" s="276">
        <f t="shared" si="66"/>
        <v>0</v>
      </c>
      <c r="DV99" s="276">
        <f t="shared" si="66"/>
        <v>0</v>
      </c>
      <c r="DW99" s="276">
        <f t="shared" si="66"/>
        <v>0</v>
      </c>
      <c r="DX99" s="276">
        <f t="shared" si="66"/>
        <v>0</v>
      </c>
      <c r="DY99" s="276">
        <f t="shared" si="66"/>
        <v>0</v>
      </c>
      <c r="DZ99" s="276">
        <f t="shared" si="66"/>
        <v>0</v>
      </c>
      <c r="EA99" s="276">
        <f t="shared" si="66"/>
        <v>0</v>
      </c>
      <c r="EB99" s="276">
        <f t="shared" si="66"/>
        <v>-1031794.3401689534</v>
      </c>
      <c r="EC99" s="276">
        <f t="shared" ref="EC99:EG99" si="67">SUM(EC96:EC98)</f>
        <v>0</v>
      </c>
      <c r="ED99" s="276">
        <f t="shared" si="67"/>
        <v>0</v>
      </c>
      <c r="EE99" s="276">
        <f t="shared" si="67"/>
        <v>0</v>
      </c>
      <c r="EF99" s="276">
        <f t="shared" si="67"/>
        <v>0</v>
      </c>
      <c r="EG99" s="274">
        <f t="shared" si="67"/>
        <v>0</v>
      </c>
      <c r="EH99" s="277" t="s">
        <v>106</v>
      </c>
    </row>
    <row r="100" spans="2:138" ht="15" thickTop="1" x14ac:dyDescent="0.2"/>
    <row r="101" spans="2:138" ht="15" x14ac:dyDescent="0.25">
      <c r="C101" s="718"/>
      <c r="D101" s="719" t="s">
        <v>743</v>
      </c>
      <c r="E101" s="720"/>
      <c r="F101" s="721">
        <f>IF(F$5&lt;'Income Assumptions'!$D$17,0,IF(F$5&gt;('Income Assumptions'!$D$18*12),1,IF(AND(F$5&gt;='Income Assumptions'!$D$17,F$5&lt;=('Income Assumptions'!$D$18*12)),((F$5-'Income Assumptions'!$D$17+1)*1/(('Income Assumptions'!$D$18*12)-'Income Assumptions'!$D$17+1)))))</f>
        <v>0</v>
      </c>
      <c r="G101" s="721">
        <f>IF(G$5&lt;'Income Assumptions'!$D$17,0,IF(G$5&gt;('Income Assumptions'!$D$18*12),1,IF(AND(G$5&gt;='Income Assumptions'!$D$17,G$5&lt;=('Income Assumptions'!$D$18*12)),((G$5-'Income Assumptions'!$D$17+1)*1/(('Income Assumptions'!$D$18*12)-'Income Assumptions'!$D$17+1)))))</f>
        <v>2.8571428571428571E-2</v>
      </c>
      <c r="H101" s="721">
        <f>IF(H$5&lt;'Income Assumptions'!$D$17,0,IF(H$5&gt;('Income Assumptions'!$D$18*12),1,IF(AND(H$5&gt;='Income Assumptions'!$D$17,H$5&lt;=('Income Assumptions'!$D$18*12)),((H$5-'Income Assumptions'!$D$17+1)*1/(('Income Assumptions'!$D$18*12)-'Income Assumptions'!$D$17+1)))))</f>
        <v>5.7142857142857141E-2</v>
      </c>
      <c r="I101" s="721">
        <f>IF(I$5&lt;'Income Assumptions'!$D$17,0,IF(I$5&gt;('Income Assumptions'!$D$18*12),1,IF(AND(I$5&gt;='Income Assumptions'!$D$17,I$5&lt;=('Income Assumptions'!$D$18*12)),((I$5-'Income Assumptions'!$D$17+1)*1/(('Income Assumptions'!$D$18*12)-'Income Assumptions'!$D$17+1)))))</f>
        <v>8.5714285714285715E-2</v>
      </c>
      <c r="J101" s="721">
        <f>IF(J$5&lt;'Income Assumptions'!$D$17,0,IF(J$5&gt;('Income Assumptions'!$D$18*12),1,IF(AND(J$5&gt;='Income Assumptions'!$D$17,J$5&lt;=('Income Assumptions'!$D$18*12)),((J$5-'Income Assumptions'!$D$17+1)*1/(('Income Assumptions'!$D$18*12)-'Income Assumptions'!$D$17+1)))))</f>
        <v>0.11428571428571428</v>
      </c>
      <c r="K101" s="721">
        <f>IF(K$5&lt;'Income Assumptions'!$D$17,0,IF(K$5&gt;('Income Assumptions'!$D$18*12),1,IF(AND(K$5&gt;='Income Assumptions'!$D$17,K$5&lt;=('Income Assumptions'!$D$18*12)),((K$5-'Income Assumptions'!$D$17+1)*1/(('Income Assumptions'!$D$18*12)-'Income Assumptions'!$D$17+1)))))</f>
        <v>0.14285714285714285</v>
      </c>
      <c r="L101" s="721">
        <f>IF(L$5&lt;'Income Assumptions'!$D$17,0,IF(L$5&gt;('Income Assumptions'!$D$18*12),1,IF(AND(L$5&gt;='Income Assumptions'!$D$17,L$5&lt;=('Income Assumptions'!$D$18*12)),((L$5-'Income Assumptions'!$D$17+1)*1/(('Income Assumptions'!$D$18*12)-'Income Assumptions'!$D$17+1)))))</f>
        <v>0.17142857142857143</v>
      </c>
      <c r="M101" s="721">
        <f>IF(M$5&lt;'Income Assumptions'!$D$17,0,IF(M$5&gt;('Income Assumptions'!$D$18*12),1,IF(AND(M$5&gt;='Income Assumptions'!$D$17,M$5&lt;=('Income Assumptions'!$D$18*12)),((M$5-'Income Assumptions'!$D$17+1)*1/(('Income Assumptions'!$D$18*12)-'Income Assumptions'!$D$17+1)))))</f>
        <v>0.2</v>
      </c>
      <c r="N101" s="721">
        <f>IF(N$5&lt;'Income Assumptions'!$D$17,0,IF(N$5&gt;('Income Assumptions'!$D$18*12),1,IF(AND(N$5&gt;='Income Assumptions'!$D$17,N$5&lt;=('Income Assumptions'!$D$18*12)),((N$5-'Income Assumptions'!$D$17+1)*1/(('Income Assumptions'!$D$18*12)-'Income Assumptions'!$D$17+1)))))</f>
        <v>0.22857142857142856</v>
      </c>
      <c r="O101" s="721">
        <f>IF(O$5&lt;'Income Assumptions'!$D$17,0,IF(O$5&gt;('Income Assumptions'!$D$18*12),1,IF(AND(O$5&gt;='Income Assumptions'!$D$17,O$5&lt;=('Income Assumptions'!$D$18*12)),((O$5-'Income Assumptions'!$D$17+1)*1/(('Income Assumptions'!$D$18*12)-'Income Assumptions'!$D$17+1)))))</f>
        <v>0.25714285714285712</v>
      </c>
      <c r="P101" s="721">
        <f>IF(P$5&lt;'Income Assumptions'!$D$17,0,IF(P$5&gt;('Income Assumptions'!$D$18*12),1,IF(AND(P$5&gt;='Income Assumptions'!$D$17,P$5&lt;=('Income Assumptions'!$D$18*12)),((P$5-'Income Assumptions'!$D$17+1)*1/(('Income Assumptions'!$D$18*12)-'Income Assumptions'!$D$17+1)))))</f>
        <v>0.2857142857142857</v>
      </c>
      <c r="Q101" s="721">
        <f>IF(Q$5&lt;'Income Assumptions'!$D$17,0,IF(Q$5&gt;('Income Assumptions'!$D$18*12),1,IF(AND(Q$5&gt;='Income Assumptions'!$D$17,Q$5&lt;=('Income Assumptions'!$D$18*12)),((Q$5-'Income Assumptions'!$D$17+1)*1/(('Income Assumptions'!$D$18*12)-'Income Assumptions'!$D$17+1)))))</f>
        <v>0.31428571428571428</v>
      </c>
      <c r="R101" s="721">
        <f>IF(R$5&lt;'Income Assumptions'!$D$17,0,IF(R$5&gt;('Income Assumptions'!$D$18*12),1,IF(AND(R$5&gt;='Income Assumptions'!$D$17,R$5&lt;=('Income Assumptions'!$D$18*12)),((R$5-'Income Assumptions'!$D$17+1)*1/(('Income Assumptions'!$D$18*12)-'Income Assumptions'!$D$17+1)))))</f>
        <v>0.34285714285714286</v>
      </c>
      <c r="S101" s="721">
        <f>IF(S$5&lt;'Income Assumptions'!$D$17,0,IF(S$5&gt;('Income Assumptions'!$D$18*12),1,IF(AND(S$5&gt;='Income Assumptions'!$D$17,S$5&lt;=('Income Assumptions'!$D$18*12)),((S$5-'Income Assumptions'!$D$17+1)*1/(('Income Assumptions'!$D$18*12)-'Income Assumptions'!$D$17+1)))))</f>
        <v>0.37142857142857144</v>
      </c>
      <c r="T101" s="721">
        <f>IF(T$5&lt;'Income Assumptions'!$D$17,0,IF(T$5&gt;('Income Assumptions'!$D$18*12),1,IF(AND(T$5&gt;='Income Assumptions'!$D$17,T$5&lt;=('Income Assumptions'!$D$18*12)),((T$5-'Income Assumptions'!$D$17+1)*1/(('Income Assumptions'!$D$18*12)-'Income Assumptions'!$D$17+1)))))</f>
        <v>0.4</v>
      </c>
      <c r="U101" s="721">
        <f>IF(U$5&lt;'Income Assumptions'!$D$17,0,IF(U$5&gt;('Income Assumptions'!$D$18*12),1,IF(AND(U$5&gt;='Income Assumptions'!$D$17,U$5&lt;=('Income Assumptions'!$D$18*12)),((U$5-'Income Assumptions'!$D$17+1)*1/(('Income Assumptions'!$D$18*12)-'Income Assumptions'!$D$17+1)))))</f>
        <v>0.42857142857142855</v>
      </c>
      <c r="V101" s="721">
        <f>IF(V$5&lt;'Income Assumptions'!$D$17,0,IF(V$5&gt;('Income Assumptions'!$D$18*12),1,IF(AND(V$5&gt;='Income Assumptions'!$D$17,V$5&lt;=('Income Assumptions'!$D$18*12)),((V$5-'Income Assumptions'!$D$17+1)*1/(('Income Assumptions'!$D$18*12)-'Income Assumptions'!$D$17+1)))))</f>
        <v>0.45714285714285713</v>
      </c>
      <c r="W101" s="721">
        <f>IF(W$5&lt;'Income Assumptions'!$D$17,0,IF(W$5&gt;('Income Assumptions'!$D$18*12),1,IF(AND(W$5&gt;='Income Assumptions'!$D$17,W$5&lt;=('Income Assumptions'!$D$18*12)),((W$5-'Income Assumptions'!$D$17+1)*1/(('Income Assumptions'!$D$18*12)-'Income Assumptions'!$D$17+1)))))</f>
        <v>0.48571428571428571</v>
      </c>
      <c r="X101" s="721">
        <f>IF(X$5&lt;'Income Assumptions'!$D$17,0,IF(X$5&gt;('Income Assumptions'!$D$18*12),1,IF(AND(X$5&gt;='Income Assumptions'!$D$17,X$5&lt;=('Income Assumptions'!$D$18*12)),((X$5-'Income Assumptions'!$D$17+1)*1/(('Income Assumptions'!$D$18*12)-'Income Assumptions'!$D$17+1)))))</f>
        <v>0.51428571428571423</v>
      </c>
      <c r="Y101" s="721">
        <f>IF(Y$5&lt;'Income Assumptions'!$D$17,0,IF(Y$5&gt;('Income Assumptions'!$D$18*12),1,IF(AND(Y$5&gt;='Income Assumptions'!$D$17,Y$5&lt;=('Income Assumptions'!$D$18*12)),((Y$5-'Income Assumptions'!$D$17+1)*1/(('Income Assumptions'!$D$18*12)-'Income Assumptions'!$D$17+1)))))</f>
        <v>0.54285714285714282</v>
      </c>
      <c r="Z101" s="721">
        <f>IF(Z$5&lt;'Income Assumptions'!$D$17,0,IF(Z$5&gt;('Income Assumptions'!$D$18*12),1,IF(AND(Z$5&gt;='Income Assumptions'!$D$17,Z$5&lt;=('Income Assumptions'!$D$18*12)),((Z$5-'Income Assumptions'!$D$17+1)*1/(('Income Assumptions'!$D$18*12)-'Income Assumptions'!$D$17+1)))))</f>
        <v>0.5714285714285714</v>
      </c>
      <c r="AA101" s="721">
        <f>IF(AA$5&lt;'Income Assumptions'!$D$17,0,IF(AA$5&gt;('Income Assumptions'!$D$18*12),1,IF(AND(AA$5&gt;='Income Assumptions'!$D$17,AA$5&lt;=('Income Assumptions'!$D$18*12)),((AA$5-'Income Assumptions'!$D$17+1)*1/(('Income Assumptions'!$D$18*12)-'Income Assumptions'!$D$17+1)))))</f>
        <v>0.6</v>
      </c>
      <c r="AB101" s="721">
        <f>IF(AB$5&lt;'Income Assumptions'!$D$17,0,IF(AB$5&gt;('Income Assumptions'!$D$18*12),1,IF(AND(AB$5&gt;='Income Assumptions'!$D$17,AB$5&lt;=('Income Assumptions'!$D$18*12)),((AB$5-'Income Assumptions'!$D$17+1)*1/(('Income Assumptions'!$D$18*12)-'Income Assumptions'!$D$17+1)))))</f>
        <v>0.62857142857142856</v>
      </c>
      <c r="AC101" s="721">
        <f>IF(AC$5&lt;'Income Assumptions'!$D$17,0,IF(AC$5&gt;('Income Assumptions'!$D$18*12),1,IF(AND(AC$5&gt;='Income Assumptions'!$D$17,AC$5&lt;=('Income Assumptions'!$D$18*12)),((AC$5-'Income Assumptions'!$D$17+1)*1/(('Income Assumptions'!$D$18*12)-'Income Assumptions'!$D$17+1)))))</f>
        <v>0.65714285714285714</v>
      </c>
      <c r="AD101" s="721">
        <f>IF(AD$5&lt;'Income Assumptions'!$D$17,0,IF(AD$5&gt;('Income Assumptions'!$D$18*12),1,IF(AND(AD$5&gt;='Income Assumptions'!$D$17,AD$5&lt;=('Income Assumptions'!$D$18*12)),((AD$5-'Income Assumptions'!$D$17+1)*1/(('Income Assumptions'!$D$18*12)-'Income Assumptions'!$D$17+1)))))</f>
        <v>0.68571428571428572</v>
      </c>
      <c r="AE101" s="721">
        <f>IF(AE$5&lt;'Income Assumptions'!$D$17,0,IF(AE$5&gt;('Income Assumptions'!$D$18*12),1,IF(AND(AE$5&gt;='Income Assumptions'!$D$17,AE$5&lt;=('Income Assumptions'!$D$18*12)),((AE$5-'Income Assumptions'!$D$17+1)*1/(('Income Assumptions'!$D$18*12)-'Income Assumptions'!$D$17+1)))))</f>
        <v>0.7142857142857143</v>
      </c>
      <c r="AF101" s="721">
        <f>IF(AF$5&lt;'Income Assumptions'!$D$17,0,IF(AF$5&gt;('Income Assumptions'!$D$18*12),1,IF(AND(AF$5&gt;='Income Assumptions'!$D$17,AF$5&lt;=('Income Assumptions'!$D$18*12)),((AF$5-'Income Assumptions'!$D$17+1)*1/(('Income Assumptions'!$D$18*12)-'Income Assumptions'!$D$17+1)))))</f>
        <v>0.74285714285714288</v>
      </c>
      <c r="AG101" s="721">
        <f>IF(AG$5&lt;'Income Assumptions'!$D$17,0,IF(AG$5&gt;('Income Assumptions'!$D$18*12),1,IF(AND(AG$5&gt;='Income Assumptions'!$D$17,AG$5&lt;=('Income Assumptions'!$D$18*12)),((AG$5-'Income Assumptions'!$D$17+1)*1/(('Income Assumptions'!$D$18*12)-'Income Assumptions'!$D$17+1)))))</f>
        <v>0.77142857142857146</v>
      </c>
      <c r="AH101" s="721">
        <f>IF(AH$5&lt;'Income Assumptions'!$D$17,0,IF(AH$5&gt;('Income Assumptions'!$D$18*12),1,IF(AND(AH$5&gt;='Income Assumptions'!$D$17,AH$5&lt;=('Income Assumptions'!$D$18*12)),((AH$5-'Income Assumptions'!$D$17+1)*1/(('Income Assumptions'!$D$18*12)-'Income Assumptions'!$D$17+1)))))</f>
        <v>0.8</v>
      </c>
      <c r="AI101" s="721">
        <f>IF(AI$5&lt;'Income Assumptions'!$D$17,0,IF(AI$5&gt;('Income Assumptions'!$D$18*12),1,IF(AND(AI$5&gt;='Income Assumptions'!$D$17,AI$5&lt;=('Income Assumptions'!$D$18*12)),((AI$5-'Income Assumptions'!$D$17+1)*1/(('Income Assumptions'!$D$18*12)-'Income Assumptions'!$D$17+1)))))</f>
        <v>0.82857142857142863</v>
      </c>
      <c r="AJ101" s="721">
        <f>IF(AJ$5&lt;'Income Assumptions'!$D$17,0,IF(AJ$5&gt;('Income Assumptions'!$D$18*12),1,IF(AND(AJ$5&gt;='Income Assumptions'!$D$17,AJ$5&lt;=('Income Assumptions'!$D$18*12)),((AJ$5-'Income Assumptions'!$D$17+1)*1/(('Income Assumptions'!$D$18*12)-'Income Assumptions'!$D$17+1)))))</f>
        <v>0.8571428571428571</v>
      </c>
      <c r="AK101" s="721">
        <f>IF(AK$5&lt;'Income Assumptions'!$D$17,0,IF(AK$5&gt;('Income Assumptions'!$D$18*12),1,IF(AND(AK$5&gt;='Income Assumptions'!$D$17,AK$5&lt;=('Income Assumptions'!$D$18*12)),((AK$5-'Income Assumptions'!$D$17+1)*1/(('Income Assumptions'!$D$18*12)-'Income Assumptions'!$D$17+1)))))</f>
        <v>0.88571428571428568</v>
      </c>
      <c r="AL101" s="721">
        <f>IF(AL$5&lt;'Income Assumptions'!$D$17,0,IF(AL$5&gt;('Income Assumptions'!$D$18*12),1,IF(AND(AL$5&gt;='Income Assumptions'!$D$17,AL$5&lt;=('Income Assumptions'!$D$18*12)),((AL$5-'Income Assumptions'!$D$17+1)*1/(('Income Assumptions'!$D$18*12)-'Income Assumptions'!$D$17+1)))))</f>
        <v>0.91428571428571426</v>
      </c>
      <c r="AM101" s="721">
        <f>IF(AM$5&lt;'Income Assumptions'!$D$17,0,IF(AM$5&gt;('Income Assumptions'!$D$18*12),1,IF(AND(AM$5&gt;='Income Assumptions'!$D$17,AM$5&lt;=('Income Assumptions'!$D$18*12)),((AM$5-'Income Assumptions'!$D$17+1)*1/(('Income Assumptions'!$D$18*12)-'Income Assumptions'!$D$17+1)))))</f>
        <v>0.94285714285714284</v>
      </c>
      <c r="AN101" s="721">
        <f>IF(AN$5&lt;'Income Assumptions'!$D$17,0,IF(AN$5&gt;('Income Assumptions'!$D$18*12),1,IF(AND(AN$5&gt;='Income Assumptions'!$D$17,AN$5&lt;=('Income Assumptions'!$D$18*12)),((AN$5-'Income Assumptions'!$D$17+1)*1/(('Income Assumptions'!$D$18*12)-'Income Assumptions'!$D$17+1)))))</f>
        <v>0.97142857142857142</v>
      </c>
      <c r="AO101" s="721">
        <f>IF(AO$5&lt;'Income Assumptions'!$D$17,0,IF(AO$5&gt;('Income Assumptions'!$D$18*12),1,IF(AND(AO$5&gt;='Income Assumptions'!$D$17,AO$5&lt;=('Income Assumptions'!$D$18*12)),((AO$5-'Income Assumptions'!$D$17+1)*1/(('Income Assumptions'!$D$18*12)-'Income Assumptions'!$D$17+1)))))</f>
        <v>1</v>
      </c>
      <c r="AP101" s="721">
        <f>IF(AP$5&lt;'Income Assumptions'!$D$17,0,IF(AP$5&gt;('Income Assumptions'!$D$18*12),1,IF(AND(AP$5&gt;='Income Assumptions'!$D$17,AP$5&lt;=('Income Assumptions'!$D$18*12)),((AP$5-'Income Assumptions'!$D$17+1)*1/(('Income Assumptions'!$D$18*12)-'Income Assumptions'!$D$17+1)))))</f>
        <v>1</v>
      </c>
      <c r="AQ101" s="721">
        <f>IF(AQ$5&lt;'Income Assumptions'!$D$17,0,IF(AQ$5&gt;('Income Assumptions'!$D$18*12),1,IF(AND(AQ$5&gt;='Income Assumptions'!$D$17,AQ$5&lt;=('Income Assumptions'!$D$18*12)),((AQ$5-'Income Assumptions'!$D$17+1)*1/(('Income Assumptions'!$D$18*12)-'Income Assumptions'!$D$17+1)))))</f>
        <v>1</v>
      </c>
      <c r="AR101" s="721">
        <f>IF(AR$5&lt;'Income Assumptions'!$D$17,0,IF(AR$5&gt;('Income Assumptions'!$D$18*12),1,IF(AND(AR$5&gt;='Income Assumptions'!$D$17,AR$5&lt;=('Income Assumptions'!$D$18*12)),((AR$5-'Income Assumptions'!$D$17+1)*1/(('Income Assumptions'!$D$18*12)-'Income Assumptions'!$D$17+1)))))</f>
        <v>1</v>
      </c>
      <c r="AS101" s="721">
        <f>IF(AS$5&lt;'Income Assumptions'!$D$17,0,IF(AS$5&gt;('Income Assumptions'!$D$18*12),1,IF(AND(AS$5&gt;='Income Assumptions'!$D$17,AS$5&lt;=('Income Assumptions'!$D$18*12)),((AS$5-'Income Assumptions'!$D$17+1)*1/(('Income Assumptions'!$D$18*12)-'Income Assumptions'!$D$17+1)))))</f>
        <v>1</v>
      </c>
      <c r="AT101" s="721">
        <f>IF(AT$5&lt;'Income Assumptions'!$D$17,0,IF(AT$5&gt;('Income Assumptions'!$D$18*12),1,IF(AND(AT$5&gt;='Income Assumptions'!$D$17,AT$5&lt;=('Income Assumptions'!$D$18*12)),((AT$5-'Income Assumptions'!$D$17+1)*1/(('Income Assumptions'!$D$18*12)-'Income Assumptions'!$D$17+1)))))</f>
        <v>1</v>
      </c>
      <c r="AU101" s="721">
        <f>IF(AU$5&lt;'Income Assumptions'!$D$17,0,IF(AU$5&gt;('Income Assumptions'!$D$18*12),1,IF(AND(AU$5&gt;='Income Assumptions'!$D$17,AU$5&lt;=('Income Assumptions'!$D$18*12)),((AU$5-'Income Assumptions'!$D$17+1)*1/(('Income Assumptions'!$D$18*12)-'Income Assumptions'!$D$17+1)))))</f>
        <v>1</v>
      </c>
      <c r="AV101" s="721">
        <f>IF(AV$5&lt;'Income Assumptions'!$D$17,0,IF(AV$5&gt;('Income Assumptions'!$D$18*12),1,IF(AND(AV$5&gt;='Income Assumptions'!$D$17,AV$5&lt;=('Income Assumptions'!$D$18*12)),((AV$5-'Income Assumptions'!$D$17+1)*1/(('Income Assumptions'!$D$18*12)-'Income Assumptions'!$D$17+1)))))</f>
        <v>1</v>
      </c>
      <c r="AW101" s="721">
        <f>IF(AW$5&lt;'Income Assumptions'!$D$17,0,IF(AW$5&gt;('Income Assumptions'!$D$18*12),1,IF(AND(AW$5&gt;='Income Assumptions'!$D$17,AW$5&lt;=('Income Assumptions'!$D$18*12)),((AW$5-'Income Assumptions'!$D$17+1)*1/(('Income Assumptions'!$D$18*12)-'Income Assumptions'!$D$17+1)))))</f>
        <v>1</v>
      </c>
      <c r="AX101" s="721">
        <f>IF(AX$5&lt;'Income Assumptions'!$D$17,0,IF(AX$5&gt;('Income Assumptions'!$D$18*12),1,IF(AND(AX$5&gt;='Income Assumptions'!$D$17,AX$5&lt;=('Income Assumptions'!$D$18*12)),((AX$5-'Income Assumptions'!$D$17+1)*1/(('Income Assumptions'!$D$18*12)-'Income Assumptions'!$D$17+1)))))</f>
        <v>1</v>
      </c>
      <c r="AY101" s="721">
        <f>IF(AY$5&lt;'Income Assumptions'!$D$17,0,IF(AY$5&gt;('Income Assumptions'!$D$18*12),1,IF(AND(AY$5&gt;='Income Assumptions'!$D$17,AY$5&lt;=('Income Assumptions'!$D$18*12)),((AY$5-'Income Assumptions'!$D$17+1)*1/(('Income Assumptions'!$D$18*12)-'Income Assumptions'!$D$17+1)))))</f>
        <v>1</v>
      </c>
      <c r="AZ101" s="721">
        <f>IF(AZ$5&lt;'Income Assumptions'!$D$17,0,IF(AZ$5&gt;('Income Assumptions'!$D$18*12),1,IF(AND(AZ$5&gt;='Income Assumptions'!$D$17,AZ$5&lt;=('Income Assumptions'!$D$18*12)),((AZ$5-'Income Assumptions'!$D$17+1)*1/(('Income Assumptions'!$D$18*12)-'Income Assumptions'!$D$17+1)))))</f>
        <v>1</v>
      </c>
      <c r="BA101" s="721">
        <f>IF(BA$5&lt;'Income Assumptions'!$D$17,0,IF(BA$5&gt;('Income Assumptions'!$D$18*12),1,IF(AND(BA$5&gt;='Income Assumptions'!$D$17,BA$5&lt;=('Income Assumptions'!$D$18*12)),((BA$5-'Income Assumptions'!$D$17+1)*1/(('Income Assumptions'!$D$18*12)-'Income Assumptions'!$D$17+1)))))</f>
        <v>1</v>
      </c>
      <c r="BB101" s="721">
        <f>IF(BB$5&lt;'Income Assumptions'!$D$17,0,IF(BB$5&gt;('Income Assumptions'!$D$18*12),1,IF(AND(BB$5&gt;='Income Assumptions'!$D$17,BB$5&lt;=('Income Assumptions'!$D$18*12)),((BB$5-'Income Assumptions'!$D$17+1)*1/(('Income Assumptions'!$D$18*12)-'Income Assumptions'!$D$17+1)))))</f>
        <v>1</v>
      </c>
      <c r="BC101" s="721">
        <f>IF(BC$5&lt;'Income Assumptions'!$D$17,0,IF(BC$5&gt;('Income Assumptions'!$D$18*12),1,IF(AND(BC$5&gt;='Income Assumptions'!$D$17,BC$5&lt;=('Income Assumptions'!$D$18*12)),((BC$5-'Income Assumptions'!$D$17+1)*1/(('Income Assumptions'!$D$18*12)-'Income Assumptions'!$D$17+1)))))</f>
        <v>1</v>
      </c>
      <c r="BD101" s="721">
        <f>IF(BD$5&lt;'Income Assumptions'!$D$17,0,IF(BD$5&gt;('Income Assumptions'!$D$18*12),1,IF(AND(BD$5&gt;='Income Assumptions'!$D$17,BD$5&lt;=('Income Assumptions'!$D$18*12)),((BD$5-'Income Assumptions'!$D$17+1)*1/(('Income Assumptions'!$D$18*12)-'Income Assumptions'!$D$17+1)))))</f>
        <v>1</v>
      </c>
      <c r="BE101" s="721">
        <f>IF(BE$5&lt;'Income Assumptions'!$D$17,0,IF(BE$5&gt;('Income Assumptions'!$D$18*12),1,IF(AND(BE$5&gt;='Income Assumptions'!$D$17,BE$5&lt;=('Income Assumptions'!$D$18*12)),((BE$5-'Income Assumptions'!$D$17+1)*1/(('Income Assumptions'!$D$18*12)-'Income Assumptions'!$D$17+1)))))</f>
        <v>1</v>
      </c>
      <c r="BF101" s="721">
        <f>IF(BF$5&lt;'Income Assumptions'!$D$17,0,IF(BF$5&gt;('Income Assumptions'!$D$18*12),1,IF(AND(BF$5&gt;='Income Assumptions'!$D$17,BF$5&lt;=('Income Assumptions'!$D$18*12)),((BF$5-'Income Assumptions'!$D$17+1)*1/(('Income Assumptions'!$D$18*12)-'Income Assumptions'!$D$17+1)))))</f>
        <v>1</v>
      </c>
      <c r="BG101" s="721">
        <f>IF(BG$5&lt;'Income Assumptions'!$D$17,0,IF(BG$5&gt;('Income Assumptions'!$D$18*12),1,IF(AND(BG$5&gt;='Income Assumptions'!$D$17,BG$5&lt;=('Income Assumptions'!$D$18*12)),((BG$5-'Income Assumptions'!$D$17+1)*1/(('Income Assumptions'!$D$18*12)-'Income Assumptions'!$D$17+1)))))</f>
        <v>1</v>
      </c>
      <c r="BH101" s="721">
        <f>IF(BH$5&lt;'Income Assumptions'!$D$17,0,IF(BH$5&gt;('Income Assumptions'!$D$18*12),1,IF(AND(BH$5&gt;='Income Assumptions'!$D$17,BH$5&lt;=('Income Assumptions'!$D$18*12)),((BH$5-'Income Assumptions'!$D$17+1)*1/(('Income Assumptions'!$D$18*12)-'Income Assumptions'!$D$17+1)))))</f>
        <v>1</v>
      </c>
      <c r="BI101" s="721">
        <f>IF(BI$5&lt;'Income Assumptions'!$D$17,0,IF(BI$5&gt;('Income Assumptions'!$D$18*12),1,IF(AND(BI$5&gt;='Income Assumptions'!$D$17,BI$5&lt;=('Income Assumptions'!$D$18*12)),((BI$5-'Income Assumptions'!$D$17+1)*1/(('Income Assumptions'!$D$18*12)-'Income Assumptions'!$D$17+1)))))</f>
        <v>1</v>
      </c>
      <c r="BJ101" s="721">
        <f>IF(BJ$5&lt;'Income Assumptions'!$D$17,0,IF(BJ$5&gt;('Income Assumptions'!$D$18*12),1,IF(AND(BJ$5&gt;='Income Assumptions'!$D$17,BJ$5&lt;=('Income Assumptions'!$D$18*12)),((BJ$5-'Income Assumptions'!$D$17+1)*1/(('Income Assumptions'!$D$18*12)-'Income Assumptions'!$D$17+1)))))</f>
        <v>1</v>
      </c>
      <c r="BK101" s="721">
        <f>IF(BK$5&lt;'Income Assumptions'!$D$17,0,IF(BK$5&gt;('Income Assumptions'!$D$18*12),1,IF(AND(BK$5&gt;='Income Assumptions'!$D$17,BK$5&lt;=('Income Assumptions'!$D$18*12)),((BK$5-'Income Assumptions'!$D$17+1)*1/(('Income Assumptions'!$D$18*12)-'Income Assumptions'!$D$17+1)))))</f>
        <v>1</v>
      </c>
      <c r="BL101" s="721">
        <f>IF(BL$5&lt;'Income Assumptions'!$D$17,0,IF(BL$5&gt;('Income Assumptions'!$D$18*12),1,IF(AND(BL$5&gt;='Income Assumptions'!$D$17,BL$5&lt;=('Income Assumptions'!$D$18*12)),((BL$5-'Income Assumptions'!$D$17+1)*1/(('Income Assumptions'!$D$18*12)-'Income Assumptions'!$D$17+1)))))</f>
        <v>1</v>
      </c>
      <c r="BM101" s="721">
        <f>IF(BM$5&lt;'Income Assumptions'!$D$17,0,IF(BM$5&gt;('Income Assumptions'!$D$18*12),1,IF(AND(BM$5&gt;='Income Assumptions'!$D$17,BM$5&lt;=('Income Assumptions'!$D$18*12)),((BM$5-'Income Assumptions'!$D$17+1)*1/(('Income Assumptions'!$D$18*12)-'Income Assumptions'!$D$17+1)))))</f>
        <v>1</v>
      </c>
      <c r="BN101" s="721">
        <f>IF(BN$5&lt;'Income Assumptions'!$D$17,0,IF(BN$5&gt;('Income Assumptions'!$D$18*12),1,IF(AND(BN$5&gt;='Income Assumptions'!$D$17,BN$5&lt;=('Income Assumptions'!$D$18*12)),((BN$5-'Income Assumptions'!$D$17+1)*1/(('Income Assumptions'!$D$18*12)-'Income Assumptions'!$D$17+1)))))</f>
        <v>1</v>
      </c>
      <c r="BO101" s="721">
        <f>IF(BO$5&lt;'Income Assumptions'!$D$17,0,IF(BO$5&gt;('Income Assumptions'!$D$18*12),1,IF(AND(BO$5&gt;='Income Assumptions'!$D$17,BO$5&lt;=('Income Assumptions'!$D$18*12)),((BO$5-'Income Assumptions'!$D$17+1)*1/(('Income Assumptions'!$D$18*12)-'Income Assumptions'!$D$17+1)))))</f>
        <v>1</v>
      </c>
      <c r="BP101" s="721">
        <f>IF(BP$5&lt;'Income Assumptions'!$D$17,0,IF(BP$5&gt;('Income Assumptions'!$D$18*12),1,IF(AND(BP$5&gt;='Income Assumptions'!$D$17,BP$5&lt;=('Income Assumptions'!$D$18*12)),((BP$5-'Income Assumptions'!$D$17+1)*1/(('Income Assumptions'!$D$18*12)-'Income Assumptions'!$D$17+1)))))</f>
        <v>1</v>
      </c>
      <c r="BQ101" s="721">
        <f>IF(BQ$5&lt;'Income Assumptions'!$D$17,0,IF(BQ$5&gt;('Income Assumptions'!$D$18*12),1,IF(AND(BQ$5&gt;='Income Assumptions'!$D$17,BQ$5&lt;=('Income Assumptions'!$D$18*12)),((BQ$5-'Income Assumptions'!$D$17+1)*1/(('Income Assumptions'!$D$18*12)-'Income Assumptions'!$D$17+1)))))</f>
        <v>1</v>
      </c>
      <c r="BR101" s="721">
        <f>IF(BR$5&lt;'Income Assumptions'!$D$17,0,IF(BR$5&gt;('Income Assumptions'!$D$18*12),1,IF(AND(BR$5&gt;='Income Assumptions'!$D$17,BR$5&lt;=('Income Assumptions'!$D$18*12)),((BR$5-'Income Assumptions'!$D$17+1)*1/(('Income Assumptions'!$D$18*12)-'Income Assumptions'!$D$17+1)))))</f>
        <v>1</v>
      </c>
      <c r="BS101" s="721">
        <f>IF(BS$5&lt;'Income Assumptions'!$D$17,0,IF(BS$5&gt;('Income Assumptions'!$D$18*12),1,IF(AND(BS$5&gt;='Income Assumptions'!$D$17,BS$5&lt;=('Income Assumptions'!$D$18*12)),((BS$5-'Income Assumptions'!$D$17+1)*1/(('Income Assumptions'!$D$18*12)-'Income Assumptions'!$D$17+1)))))</f>
        <v>1</v>
      </c>
      <c r="BT101" s="721">
        <f>IF(BT$5&lt;'Income Assumptions'!$D$17,0,IF(BT$5&gt;('Income Assumptions'!$D$18*12),1,IF(AND(BT$5&gt;='Income Assumptions'!$D$17,BT$5&lt;=('Income Assumptions'!$D$18*12)),((BT$5-'Income Assumptions'!$D$17+1)*1/(('Income Assumptions'!$D$18*12)-'Income Assumptions'!$D$17+1)))))</f>
        <v>1</v>
      </c>
      <c r="BU101" s="721">
        <f>IF(BU$5&lt;'Income Assumptions'!$D$17,0,IF(BU$5&gt;('Income Assumptions'!$D$18*12),1,IF(AND(BU$5&gt;='Income Assumptions'!$D$17,BU$5&lt;=('Income Assumptions'!$D$18*12)),((BU$5-'Income Assumptions'!$D$17+1)*1/(('Income Assumptions'!$D$18*12)-'Income Assumptions'!$D$17+1)))))</f>
        <v>1</v>
      </c>
      <c r="BV101" s="721">
        <f>IF(BV$5&lt;'Income Assumptions'!$D$17,0,IF(BV$5&gt;('Income Assumptions'!$D$18*12),1,IF(AND(BV$5&gt;='Income Assumptions'!$D$17,BV$5&lt;=('Income Assumptions'!$D$18*12)),((BV$5-'Income Assumptions'!$D$17+1)*1/(('Income Assumptions'!$D$18*12)-'Income Assumptions'!$D$17+1)))))</f>
        <v>1</v>
      </c>
      <c r="BW101" s="721">
        <f>IF(BW$5&lt;'Income Assumptions'!$D$17,0,IF(BW$5&gt;('Income Assumptions'!$D$18*12),1,IF(AND(BW$5&gt;='Income Assumptions'!$D$17,BW$5&lt;=('Income Assumptions'!$D$18*12)),((BW$5-'Income Assumptions'!$D$17+1)*1/(('Income Assumptions'!$D$18*12)-'Income Assumptions'!$D$17+1)))))</f>
        <v>1</v>
      </c>
      <c r="BX101" s="721">
        <f>IF(BX$5&lt;'Income Assumptions'!$D$17,0,IF(BX$5&gt;('Income Assumptions'!$D$18*12),1,IF(AND(BX$5&gt;='Income Assumptions'!$D$17,BX$5&lt;=('Income Assumptions'!$D$18*12)),((BX$5-'Income Assumptions'!$D$17+1)*1/(('Income Assumptions'!$D$18*12)-'Income Assumptions'!$D$17+1)))))</f>
        <v>1</v>
      </c>
      <c r="BY101" s="721">
        <f>IF(BY$5&lt;'Income Assumptions'!$D$17,0,IF(BY$5&gt;('Income Assumptions'!$D$18*12),1,IF(AND(BY$5&gt;='Income Assumptions'!$D$17,BY$5&lt;=('Income Assumptions'!$D$18*12)),((BY$5-'Income Assumptions'!$D$17+1)*1/(('Income Assumptions'!$D$18*12)-'Income Assumptions'!$D$17+1)))))</f>
        <v>1</v>
      </c>
      <c r="BZ101" s="721">
        <f>IF(BZ$5&lt;'Income Assumptions'!$D$17,0,IF(BZ$5&gt;('Income Assumptions'!$D$18*12),1,IF(AND(BZ$5&gt;='Income Assumptions'!$D$17,BZ$5&lt;=('Income Assumptions'!$D$18*12)),((BZ$5-'Income Assumptions'!$D$17+1)*1/(('Income Assumptions'!$D$18*12)-'Income Assumptions'!$D$17+1)))))</f>
        <v>1</v>
      </c>
      <c r="CA101" s="721">
        <f>IF(CA$5&lt;'Income Assumptions'!$D$17,0,IF(CA$5&gt;('Income Assumptions'!$D$18*12),1,IF(AND(CA$5&gt;='Income Assumptions'!$D$17,CA$5&lt;=('Income Assumptions'!$D$18*12)),((CA$5-'Income Assumptions'!$D$17+1)*1/(('Income Assumptions'!$D$18*12)-'Income Assumptions'!$D$17+1)))))</f>
        <v>1</v>
      </c>
      <c r="CB101" s="721">
        <f>IF(CB$5&lt;'Income Assumptions'!$D$17,0,IF(CB$5&gt;('Income Assumptions'!$D$18*12),1,IF(AND(CB$5&gt;='Income Assumptions'!$D$17,CB$5&lt;=('Income Assumptions'!$D$18*12)),((CB$5-'Income Assumptions'!$D$17+1)*1/(('Income Assumptions'!$D$18*12)-'Income Assumptions'!$D$17+1)))))</f>
        <v>1</v>
      </c>
      <c r="CC101" s="721">
        <f>IF(CC$5&lt;'Income Assumptions'!$D$17,0,IF(CC$5&gt;('Income Assumptions'!$D$18*12),1,IF(AND(CC$5&gt;='Income Assumptions'!$D$17,CC$5&lt;=('Income Assumptions'!$D$18*12)),((CC$5-'Income Assumptions'!$D$17+1)*1/(('Income Assumptions'!$D$18*12)-'Income Assumptions'!$D$17+1)))))</f>
        <v>1</v>
      </c>
      <c r="CD101" s="721">
        <f>IF(CD$5&lt;'Income Assumptions'!$D$17,0,IF(CD$5&gt;('Income Assumptions'!$D$18*12),1,IF(AND(CD$5&gt;='Income Assumptions'!$D$17,CD$5&lt;=('Income Assumptions'!$D$18*12)),((CD$5-'Income Assumptions'!$D$17+1)*1/(('Income Assumptions'!$D$18*12)-'Income Assumptions'!$D$17+1)))))</f>
        <v>1</v>
      </c>
      <c r="CE101" s="721">
        <f>IF(CE$5&lt;'Income Assumptions'!$D$17,0,IF(CE$5&gt;('Income Assumptions'!$D$18*12),1,IF(AND(CE$5&gt;='Income Assumptions'!$D$17,CE$5&lt;=('Income Assumptions'!$D$18*12)),((CE$5-'Income Assumptions'!$D$17+1)*1/(('Income Assumptions'!$D$18*12)-'Income Assumptions'!$D$17+1)))))</f>
        <v>1</v>
      </c>
      <c r="CF101" s="721">
        <f>IF(CF$5&lt;'Income Assumptions'!$D$17,0,IF(CF$5&gt;('Income Assumptions'!$D$18*12),1,IF(AND(CF$5&gt;='Income Assumptions'!$D$17,CF$5&lt;=('Income Assumptions'!$D$18*12)),((CF$5-'Income Assumptions'!$D$17+1)*1/(('Income Assumptions'!$D$18*12)-'Income Assumptions'!$D$17+1)))))</f>
        <v>1</v>
      </c>
      <c r="CG101" s="721">
        <f>IF(CG$5&lt;'Income Assumptions'!$D$17,0,IF(CG$5&gt;('Income Assumptions'!$D$18*12),1,IF(AND(CG$5&gt;='Income Assumptions'!$D$17,CG$5&lt;=('Income Assumptions'!$D$18*12)),((CG$5-'Income Assumptions'!$D$17+1)*1/(('Income Assumptions'!$D$18*12)-'Income Assumptions'!$D$17+1)))))</f>
        <v>1</v>
      </c>
      <c r="CH101" s="721">
        <f>IF(CH$5&lt;'Income Assumptions'!$D$17,0,IF(CH$5&gt;('Income Assumptions'!$D$18*12),1,IF(AND(CH$5&gt;='Income Assumptions'!$D$17,CH$5&lt;=('Income Assumptions'!$D$18*12)),((CH$5-'Income Assumptions'!$D$17+1)*1/(('Income Assumptions'!$D$18*12)-'Income Assumptions'!$D$17+1)))))</f>
        <v>1</v>
      </c>
      <c r="CI101" s="721">
        <f>IF(CI$5&lt;'Income Assumptions'!$D$17,0,IF(CI$5&gt;('Income Assumptions'!$D$18*12),1,IF(AND(CI$5&gt;='Income Assumptions'!$D$17,CI$5&lt;=('Income Assumptions'!$D$18*12)),((CI$5-'Income Assumptions'!$D$17+1)*1/(('Income Assumptions'!$D$18*12)-'Income Assumptions'!$D$17+1)))))</f>
        <v>1</v>
      </c>
      <c r="CJ101" s="721">
        <f>IF(CJ$5&lt;'Income Assumptions'!$D$17,0,IF(CJ$5&gt;('Income Assumptions'!$D$18*12),1,IF(AND(CJ$5&gt;='Income Assumptions'!$D$17,CJ$5&lt;=('Income Assumptions'!$D$18*12)),((CJ$5-'Income Assumptions'!$D$17+1)*1/(('Income Assumptions'!$D$18*12)-'Income Assumptions'!$D$17+1)))))</f>
        <v>1</v>
      </c>
      <c r="CK101" s="721">
        <f>IF(CK$5&lt;'Income Assumptions'!$D$17,0,IF(CK$5&gt;('Income Assumptions'!$D$18*12),1,IF(AND(CK$5&gt;='Income Assumptions'!$D$17,CK$5&lt;=('Income Assumptions'!$D$18*12)),((CK$5-'Income Assumptions'!$D$17+1)*1/(('Income Assumptions'!$D$18*12)-'Income Assumptions'!$D$17+1)))))</f>
        <v>1</v>
      </c>
      <c r="CL101" s="721">
        <f>IF(CL$5&lt;'Income Assumptions'!$D$17,0,IF(CL$5&gt;('Income Assumptions'!$D$18*12),1,IF(AND(CL$5&gt;='Income Assumptions'!$D$17,CL$5&lt;=('Income Assumptions'!$D$18*12)),((CL$5-'Income Assumptions'!$D$17+1)*1/(('Income Assumptions'!$D$18*12)-'Income Assumptions'!$D$17+1)))))</f>
        <v>1</v>
      </c>
      <c r="CM101" s="721">
        <f>IF(CM$5&lt;'Income Assumptions'!$D$17,0,IF(CM$5&gt;('Income Assumptions'!$D$18*12),1,IF(AND(CM$5&gt;='Income Assumptions'!$D$17,CM$5&lt;=('Income Assumptions'!$D$18*12)),((CM$5-'Income Assumptions'!$D$17+1)*1/(('Income Assumptions'!$D$18*12)-'Income Assumptions'!$D$17+1)))))</f>
        <v>1</v>
      </c>
      <c r="CN101" s="721">
        <f>IF(CN$5&lt;'Income Assumptions'!$D$17,0,IF(CN$5&gt;('Income Assumptions'!$D$18*12),1,IF(AND(CN$5&gt;='Income Assumptions'!$D$17,CN$5&lt;=('Income Assumptions'!$D$18*12)),((CN$5-'Income Assumptions'!$D$17+1)*1/(('Income Assumptions'!$D$18*12)-'Income Assumptions'!$D$17+1)))))</f>
        <v>1</v>
      </c>
      <c r="CO101" s="721">
        <f>IF(CO$5&lt;'Income Assumptions'!$D$17,0,IF(CO$5&gt;('Income Assumptions'!$D$18*12),1,IF(AND(CO$5&gt;='Income Assumptions'!$D$17,CO$5&lt;=('Income Assumptions'!$D$18*12)),((CO$5-'Income Assumptions'!$D$17+1)*1/(('Income Assumptions'!$D$18*12)-'Income Assumptions'!$D$17+1)))))</f>
        <v>1</v>
      </c>
      <c r="CP101" s="721">
        <f>IF(CP$5&lt;'Income Assumptions'!$D$17,0,IF(CP$5&gt;('Income Assumptions'!$D$18*12),1,IF(AND(CP$5&gt;='Income Assumptions'!$D$17,CP$5&lt;=('Income Assumptions'!$D$18*12)),((CP$5-'Income Assumptions'!$D$17+1)*1/(('Income Assumptions'!$D$18*12)-'Income Assumptions'!$D$17+1)))))</f>
        <v>1</v>
      </c>
      <c r="CQ101" s="721">
        <f>IF(CQ$5&lt;'Income Assumptions'!$D$17,0,IF(CQ$5&gt;('Income Assumptions'!$D$18*12),1,IF(AND(CQ$5&gt;='Income Assumptions'!$D$17,CQ$5&lt;=('Income Assumptions'!$D$18*12)),((CQ$5-'Income Assumptions'!$D$17+1)*1/(('Income Assumptions'!$D$18*12)-'Income Assumptions'!$D$17+1)))))</f>
        <v>1</v>
      </c>
      <c r="CR101" s="721">
        <f>IF(CR$5&lt;'Income Assumptions'!$D$17,0,IF(CR$5&gt;('Income Assumptions'!$D$18*12),1,IF(AND(CR$5&gt;='Income Assumptions'!$D$17,CR$5&lt;=('Income Assumptions'!$D$18*12)),((CR$5-'Income Assumptions'!$D$17+1)*1/(('Income Assumptions'!$D$18*12)-'Income Assumptions'!$D$17+1)))))</f>
        <v>1</v>
      </c>
      <c r="CS101" s="721">
        <f>IF(CS$5&lt;'Income Assumptions'!$D$17,0,IF(CS$5&gt;('Income Assumptions'!$D$18*12),1,IF(AND(CS$5&gt;='Income Assumptions'!$D$17,CS$5&lt;=('Income Assumptions'!$D$18*12)),((CS$5-'Income Assumptions'!$D$17+1)*1/(('Income Assumptions'!$D$18*12)-'Income Assumptions'!$D$17+1)))))</f>
        <v>1</v>
      </c>
      <c r="CT101" s="721">
        <f>IF(CT$5&lt;'Income Assumptions'!$D$17,0,IF(CT$5&gt;('Income Assumptions'!$D$18*12),1,IF(AND(CT$5&gt;='Income Assumptions'!$D$17,CT$5&lt;=('Income Assumptions'!$D$18*12)),((CT$5-'Income Assumptions'!$D$17+1)*1/(('Income Assumptions'!$D$18*12)-'Income Assumptions'!$D$17+1)))))</f>
        <v>1</v>
      </c>
      <c r="CU101" s="721">
        <f>IF(CU$5&lt;'Income Assumptions'!$D$17,0,IF(CU$5&gt;('Income Assumptions'!$D$18*12),1,IF(AND(CU$5&gt;='Income Assumptions'!$D$17,CU$5&lt;=('Income Assumptions'!$D$18*12)),((CU$5-'Income Assumptions'!$D$17+1)*1/(('Income Assumptions'!$D$18*12)-'Income Assumptions'!$D$17+1)))))</f>
        <v>1</v>
      </c>
      <c r="CV101" s="721">
        <f>IF(CV$5&lt;'Income Assumptions'!$D$17,0,IF(CV$5&gt;('Income Assumptions'!$D$18*12),1,IF(AND(CV$5&gt;='Income Assumptions'!$D$17,CV$5&lt;=('Income Assumptions'!$D$18*12)),((CV$5-'Income Assumptions'!$D$17+1)*1/(('Income Assumptions'!$D$18*12)-'Income Assumptions'!$D$17+1)))))</f>
        <v>1</v>
      </c>
      <c r="CW101" s="721">
        <f>IF(CW$5&lt;'Income Assumptions'!$D$17,0,IF(CW$5&gt;('Income Assumptions'!$D$18*12),1,IF(AND(CW$5&gt;='Income Assumptions'!$D$17,CW$5&lt;=('Income Assumptions'!$D$18*12)),((CW$5-'Income Assumptions'!$D$17+1)*1/(('Income Assumptions'!$D$18*12)-'Income Assumptions'!$D$17+1)))))</f>
        <v>1</v>
      </c>
      <c r="CX101" s="721">
        <f>IF(CX$5&lt;'Income Assumptions'!$D$17,0,IF(CX$5&gt;('Income Assumptions'!$D$18*12),1,IF(AND(CX$5&gt;='Income Assumptions'!$D$17,CX$5&lt;=('Income Assumptions'!$D$18*12)),((CX$5-'Income Assumptions'!$D$17+1)*1/(('Income Assumptions'!$D$18*12)-'Income Assumptions'!$D$17+1)))))</f>
        <v>1</v>
      </c>
      <c r="CY101" s="721">
        <f>IF(CY$5&lt;'Income Assumptions'!$D$17,0,IF(CY$5&gt;('Income Assumptions'!$D$18*12),1,IF(AND(CY$5&gt;='Income Assumptions'!$D$17,CY$5&lt;=('Income Assumptions'!$D$18*12)),((CY$5-'Income Assumptions'!$D$17+1)*1/(('Income Assumptions'!$D$18*12)-'Income Assumptions'!$D$17+1)))))</f>
        <v>1</v>
      </c>
      <c r="CZ101" s="721">
        <f>IF(CZ$5&lt;'Income Assumptions'!$D$17,0,IF(CZ$5&gt;('Income Assumptions'!$D$18*12),1,IF(AND(CZ$5&gt;='Income Assumptions'!$D$17,CZ$5&lt;=('Income Assumptions'!$D$18*12)),((CZ$5-'Income Assumptions'!$D$17+1)*1/(('Income Assumptions'!$D$18*12)-'Income Assumptions'!$D$17+1)))))</f>
        <v>1</v>
      </c>
      <c r="DA101" s="721">
        <f>IF(DA$5&lt;'Income Assumptions'!$D$17,0,IF(DA$5&gt;('Income Assumptions'!$D$18*12),1,IF(AND(DA$5&gt;='Income Assumptions'!$D$17,DA$5&lt;=('Income Assumptions'!$D$18*12)),((DA$5-'Income Assumptions'!$D$17+1)*1/(('Income Assumptions'!$D$18*12)-'Income Assumptions'!$D$17+1)))))</f>
        <v>1</v>
      </c>
      <c r="DB101" s="721">
        <f>IF(DB$5&lt;'Income Assumptions'!$D$17,0,IF(DB$5&gt;('Income Assumptions'!$D$18*12),1,IF(AND(DB$5&gt;='Income Assumptions'!$D$17,DB$5&lt;=('Income Assumptions'!$D$18*12)),((DB$5-'Income Assumptions'!$D$17+1)*1/(('Income Assumptions'!$D$18*12)-'Income Assumptions'!$D$17+1)))))</f>
        <v>1</v>
      </c>
      <c r="DC101" s="721">
        <f>IF(DC$5&lt;'Income Assumptions'!$D$17,0,IF(DC$5&gt;('Income Assumptions'!$D$18*12),1,IF(AND(DC$5&gt;='Income Assumptions'!$D$17,DC$5&lt;=('Income Assumptions'!$D$18*12)),((DC$5-'Income Assumptions'!$D$17+1)*1/(('Income Assumptions'!$D$18*12)-'Income Assumptions'!$D$17+1)))))</f>
        <v>1</v>
      </c>
      <c r="DD101" s="721">
        <f>IF(DD$5&lt;'Income Assumptions'!$D$17,0,IF(DD$5&gt;('Income Assumptions'!$D$18*12),1,IF(AND(DD$5&gt;='Income Assumptions'!$D$17,DD$5&lt;=('Income Assumptions'!$D$18*12)),((DD$5-'Income Assumptions'!$D$17+1)*1/(('Income Assumptions'!$D$18*12)-'Income Assumptions'!$D$17+1)))))</f>
        <v>1</v>
      </c>
      <c r="DE101" s="721">
        <f>IF(DE$5&lt;'Income Assumptions'!$D$17,0,IF(DE$5&gt;('Income Assumptions'!$D$18*12),1,IF(AND(DE$5&gt;='Income Assumptions'!$D$17,DE$5&lt;=('Income Assumptions'!$D$18*12)),((DE$5-'Income Assumptions'!$D$17+1)*1/(('Income Assumptions'!$D$18*12)-'Income Assumptions'!$D$17+1)))))</f>
        <v>1</v>
      </c>
      <c r="DF101" s="721">
        <f>IF(DF$5&lt;'Income Assumptions'!$D$17,0,IF(DF$5&gt;('Income Assumptions'!$D$18*12),1,IF(AND(DF$5&gt;='Income Assumptions'!$D$17,DF$5&lt;=('Income Assumptions'!$D$18*12)),((DF$5-'Income Assumptions'!$D$17+1)*1/(('Income Assumptions'!$D$18*12)-'Income Assumptions'!$D$17+1)))))</f>
        <v>1</v>
      </c>
      <c r="DG101" s="721">
        <f>IF(DG$5&lt;'Income Assumptions'!$D$17,0,IF(DG$5&gt;('Income Assumptions'!$D$18*12),1,IF(AND(DG$5&gt;='Income Assumptions'!$D$17,DG$5&lt;=('Income Assumptions'!$D$18*12)),((DG$5-'Income Assumptions'!$D$17+1)*1/(('Income Assumptions'!$D$18*12)-'Income Assumptions'!$D$17+1)))))</f>
        <v>1</v>
      </c>
      <c r="DH101" s="721">
        <f>IF(DH$5&lt;'Income Assumptions'!$D$17,0,IF(DH$5&gt;('Income Assumptions'!$D$18*12),1,IF(AND(DH$5&gt;='Income Assumptions'!$D$17,DH$5&lt;=('Income Assumptions'!$D$18*12)),((DH$5-'Income Assumptions'!$D$17+1)*1/(('Income Assumptions'!$D$18*12)-'Income Assumptions'!$D$17+1)))))</f>
        <v>1</v>
      </c>
      <c r="DI101" s="721">
        <f>IF(DI$5&lt;'Income Assumptions'!$D$17,0,IF(DI$5&gt;('Income Assumptions'!$D$18*12),1,IF(AND(DI$5&gt;='Income Assumptions'!$D$17,DI$5&lt;=('Income Assumptions'!$D$18*12)),((DI$5-'Income Assumptions'!$D$17+1)*1/(('Income Assumptions'!$D$18*12)-'Income Assumptions'!$D$17+1)))))</f>
        <v>1</v>
      </c>
      <c r="DJ101" s="721">
        <f>IF(DJ$5&lt;'Income Assumptions'!$D$17,0,IF(DJ$5&gt;('Income Assumptions'!$D$18*12),1,IF(AND(DJ$5&gt;='Income Assumptions'!$D$17,DJ$5&lt;=('Income Assumptions'!$D$18*12)),((DJ$5-'Income Assumptions'!$D$17+1)*1/(('Income Assumptions'!$D$18*12)-'Income Assumptions'!$D$17+1)))))</f>
        <v>1</v>
      </c>
      <c r="DK101" s="721">
        <f>IF(DK$5&lt;'Income Assumptions'!$D$17,0,IF(DK$5&gt;('Income Assumptions'!$D$18*12),1,IF(AND(DK$5&gt;='Income Assumptions'!$D$17,DK$5&lt;=('Income Assumptions'!$D$18*12)),((DK$5-'Income Assumptions'!$D$17+1)*1/(('Income Assumptions'!$D$18*12)-'Income Assumptions'!$D$17+1)))))</f>
        <v>1</v>
      </c>
      <c r="DL101" s="721">
        <f>IF(DL$5&lt;'Income Assumptions'!$D$17,0,IF(DL$5&gt;('Income Assumptions'!$D$18*12),1,IF(AND(DL$5&gt;='Income Assumptions'!$D$17,DL$5&lt;=('Income Assumptions'!$D$18*12)),((DL$5-'Income Assumptions'!$D$17+1)*1/(('Income Assumptions'!$D$18*12)-'Income Assumptions'!$D$17+1)))))</f>
        <v>1</v>
      </c>
      <c r="DM101" s="721">
        <f>IF(DM$5&lt;'Income Assumptions'!$D$17,0,IF(DM$5&gt;('Income Assumptions'!$D$18*12),1,IF(AND(DM$5&gt;='Income Assumptions'!$D$17,DM$5&lt;=('Income Assumptions'!$D$18*12)),((DM$5-'Income Assumptions'!$D$17+1)*1/(('Income Assumptions'!$D$18*12)-'Income Assumptions'!$D$17+1)))))</f>
        <v>1</v>
      </c>
      <c r="DN101" s="721">
        <f>IF(DN$5&lt;'Income Assumptions'!$D$17,0,IF(DN$5&gt;('Income Assumptions'!$D$18*12),1,IF(AND(DN$5&gt;='Income Assumptions'!$D$17,DN$5&lt;=('Income Assumptions'!$D$18*12)),((DN$5-'Income Assumptions'!$D$17+1)*1/(('Income Assumptions'!$D$18*12)-'Income Assumptions'!$D$17+1)))))</f>
        <v>1</v>
      </c>
      <c r="DO101" s="721">
        <f>IF(DO$5&lt;'Income Assumptions'!$D$17,0,IF(DO$5&gt;('Income Assumptions'!$D$18*12),1,IF(AND(DO$5&gt;='Income Assumptions'!$D$17,DO$5&lt;=('Income Assumptions'!$D$18*12)),((DO$5-'Income Assumptions'!$D$17+1)*1/(('Income Assumptions'!$D$18*12)-'Income Assumptions'!$D$17+1)))))</f>
        <v>1</v>
      </c>
      <c r="DP101" s="721">
        <f>IF(DP$5&lt;'Income Assumptions'!$D$17,0,IF(DP$5&gt;('Income Assumptions'!$D$18*12),1,IF(AND(DP$5&gt;='Income Assumptions'!$D$17,DP$5&lt;=('Income Assumptions'!$D$18*12)),((DP$5-'Income Assumptions'!$D$17+1)*1/(('Income Assumptions'!$D$18*12)-'Income Assumptions'!$D$17+1)))))</f>
        <v>1</v>
      </c>
      <c r="DQ101" s="721">
        <f>IF(DQ$5&lt;'Income Assumptions'!$D$17,0,IF(DQ$5&gt;('Income Assumptions'!$D$18*12),1,IF(AND(DQ$5&gt;='Income Assumptions'!$D$17,DQ$5&lt;=('Income Assumptions'!$D$18*12)),((DQ$5-'Income Assumptions'!$D$17+1)*1/(('Income Assumptions'!$D$18*12)-'Income Assumptions'!$D$17+1)))))</f>
        <v>1</v>
      </c>
      <c r="DR101" s="721">
        <f>IF(DR$5&lt;'Income Assumptions'!$D$17,0,IF(DR$5&gt;('Income Assumptions'!$D$18*12),1,IF(AND(DR$5&gt;='Income Assumptions'!$D$17,DR$5&lt;=('Income Assumptions'!$D$18*12)),((DR$5-'Income Assumptions'!$D$17+1)*1/(('Income Assumptions'!$D$18*12)-'Income Assumptions'!$D$17+1)))))</f>
        <v>1</v>
      </c>
      <c r="DS101" s="721">
        <f>IF(DS$5&lt;'Income Assumptions'!$D$17,0,IF(DS$5&gt;('Income Assumptions'!$D$18*12),1,IF(AND(DS$5&gt;='Income Assumptions'!$D$17,DS$5&lt;=('Income Assumptions'!$D$18*12)),((DS$5-'Income Assumptions'!$D$17+1)*1/(('Income Assumptions'!$D$18*12)-'Income Assumptions'!$D$17+1)))))</f>
        <v>1</v>
      </c>
      <c r="DT101" s="721">
        <f>IF(DT$5&lt;'Income Assumptions'!$D$17,0,IF(DT$5&gt;('Income Assumptions'!$D$18*12),1,IF(AND(DT$5&gt;='Income Assumptions'!$D$17,DT$5&lt;=('Income Assumptions'!$D$18*12)),((DT$5-'Income Assumptions'!$D$17+1)*1/(('Income Assumptions'!$D$18*12)-'Income Assumptions'!$D$17+1)))))</f>
        <v>1</v>
      </c>
      <c r="DU101" s="721">
        <f>IF(DU$5&lt;'Income Assumptions'!$D$17,0,IF(DU$5&gt;('Income Assumptions'!$D$18*12),1,IF(AND(DU$5&gt;='Income Assumptions'!$D$17,DU$5&lt;=('Income Assumptions'!$D$18*12)),((DU$5-'Income Assumptions'!$D$17+1)*1/(('Income Assumptions'!$D$18*12)-'Income Assumptions'!$D$17+1)))))</f>
        <v>1</v>
      </c>
      <c r="DV101" s="721">
        <f>IF(DV$5&lt;'Income Assumptions'!$D$17,0,IF(DV$5&gt;('Income Assumptions'!$D$18*12),1,IF(AND(DV$5&gt;='Income Assumptions'!$D$17,DV$5&lt;=('Income Assumptions'!$D$18*12)),((DV$5-'Income Assumptions'!$D$17+1)*1/(('Income Assumptions'!$D$18*12)-'Income Assumptions'!$D$17+1)))))</f>
        <v>1</v>
      </c>
      <c r="DW101" s="721">
        <f>IF(DW$5&lt;'Income Assumptions'!$D$17,0,IF(DW$5&gt;('Income Assumptions'!$D$18*12),1,IF(AND(DW$5&gt;='Income Assumptions'!$D$17,DW$5&lt;=('Income Assumptions'!$D$18*12)),((DW$5-'Income Assumptions'!$D$17+1)*1/(('Income Assumptions'!$D$18*12)-'Income Assumptions'!$D$17+1)))))</f>
        <v>1</v>
      </c>
      <c r="DX101" s="721">
        <f>IF(DX$5&lt;'Income Assumptions'!$D$17,0,IF(DX$5&gt;('Income Assumptions'!$D$18*12),1,IF(AND(DX$5&gt;='Income Assumptions'!$D$17,DX$5&lt;=('Income Assumptions'!$D$18*12)),((DX$5-'Income Assumptions'!$D$17+1)*1/(('Income Assumptions'!$D$18*12)-'Income Assumptions'!$D$17+1)))))</f>
        <v>1</v>
      </c>
      <c r="DY101" s="721">
        <f>IF(DY$5&lt;'Income Assumptions'!$D$17,0,IF(DY$5&gt;('Income Assumptions'!$D$18*12),1,IF(AND(DY$5&gt;='Income Assumptions'!$D$17,DY$5&lt;=('Income Assumptions'!$D$18*12)),((DY$5-'Income Assumptions'!$D$17+1)*1/(('Income Assumptions'!$D$18*12)-'Income Assumptions'!$D$17+1)))))</f>
        <v>1</v>
      </c>
      <c r="DZ101" s="721">
        <f>IF(DZ$5&lt;'Income Assumptions'!$D$17,0,IF(DZ$5&gt;('Income Assumptions'!$D$18*12),1,IF(AND(DZ$5&gt;='Income Assumptions'!$D$17,DZ$5&lt;=('Income Assumptions'!$D$18*12)),((DZ$5-'Income Assumptions'!$D$17+1)*1/(('Income Assumptions'!$D$18*12)-'Income Assumptions'!$D$17+1)))))</f>
        <v>1</v>
      </c>
      <c r="EA101" s="721">
        <f>IF(EA$5&lt;'Income Assumptions'!$D$17,0,IF(EA$5&gt;('Income Assumptions'!$D$18*12),1,IF(AND(EA$5&gt;='Income Assumptions'!$D$17,EA$5&lt;=('Income Assumptions'!$D$18*12)),((EA$5-'Income Assumptions'!$D$17+1)*1/(('Income Assumptions'!$D$18*12)-'Income Assumptions'!$D$17+1)))))</f>
        <v>1</v>
      </c>
      <c r="EB101" s="721">
        <f>IF(EB$5&lt;'Income Assumptions'!$D$17,0,IF(EB$5&gt;('Income Assumptions'!$D$18*12),1,IF(AND(EB$5&gt;='Income Assumptions'!$D$17,EB$5&lt;=('Income Assumptions'!$D$18*12)),((EB$5-'Income Assumptions'!$D$17+1)*1/(('Income Assumptions'!$D$18*12)-'Income Assumptions'!$D$17+1)))))</f>
        <v>1</v>
      </c>
      <c r="EC101" s="721">
        <f>IF(EC$5&lt;'Income Assumptions'!$D$17,0,IF(EC$5&gt;('Income Assumptions'!$D$18*12),1,IF(AND(EC$5&gt;='Income Assumptions'!$D$17,EC$5&lt;=('Income Assumptions'!$D$18*12)),((EC$5-'Income Assumptions'!$D$17+1)*1/(('Income Assumptions'!$D$18*12)-'Income Assumptions'!$D$17+1)))))</f>
        <v>1</v>
      </c>
      <c r="ED101" s="721">
        <f>IF(ED$5&lt;'Income Assumptions'!$D$17,0,IF(ED$5&gt;('Income Assumptions'!$D$18*12),1,IF(AND(ED$5&gt;='Income Assumptions'!$D$17,ED$5&lt;=('Income Assumptions'!$D$18*12)),((ED$5-'Income Assumptions'!$D$17+1)*1/(('Income Assumptions'!$D$18*12)-'Income Assumptions'!$D$17+1)))))</f>
        <v>1</v>
      </c>
      <c r="EE101" s="721">
        <f>IF(EE$5&lt;'Income Assumptions'!$D$17,0,IF(EE$5&gt;('Income Assumptions'!$D$18*12),1,IF(AND(EE$5&gt;='Income Assumptions'!$D$17,EE$5&lt;=('Income Assumptions'!$D$18*12)),((EE$5-'Income Assumptions'!$D$17+1)*1/(('Income Assumptions'!$D$18*12)-'Income Assumptions'!$D$17+1)))))</f>
        <v>1</v>
      </c>
      <c r="EF101" s="721">
        <f>IF(EF$5&lt;'Income Assumptions'!$D$17,0,IF(EF$5&gt;('Income Assumptions'!$D$18*12),1,IF(AND(EF$5&gt;='Income Assumptions'!$D$17,EF$5&lt;=('Income Assumptions'!$D$18*12)),((EF$5-'Income Assumptions'!$D$17+1)*1/(('Income Assumptions'!$D$18*12)-'Income Assumptions'!$D$17+1)))))</f>
        <v>1</v>
      </c>
      <c r="EG101" s="720">
        <f>IF(EG$5&lt;'Income Assumptions'!$D$17,0,IF(EG$5&gt;('Income Assumptions'!$D$18*12),1,IF(AND(EG$5&gt;='Income Assumptions'!$D$17,EG$5&lt;=('Income Assumptions'!$D$18*12)),((EG$5-'Income Assumptions'!$D$17+1)*1/(('Income Assumptions'!$D$18*12)-'Income Assumptions'!$D$17+1)))))</f>
        <v>1</v>
      </c>
    </row>
    <row r="102" spans="2:138" x14ac:dyDescent="0.2">
      <c r="C102" s="710" t="s">
        <v>541</v>
      </c>
      <c r="D102" s="711" t="s">
        <v>741</v>
      </c>
      <c r="E102" s="703">
        <f>SUM(F102:EG102)</f>
        <v>3432641.7750810781</v>
      </c>
      <c r="F102" s="702">
        <f>IFERROR('Rent Roll | Residential'!F4*'Rent Roll | Residential'!C4,"")</f>
        <v>20854.615384615383</v>
      </c>
      <c r="G102" s="702">
        <f>IFERROR(
IF(G$6&lt;='Income Assumptions'!$D$7,F102*((1+'Income Assumptions'!$D$8)^(1/12)),
IF(AND(G$6&gt;='Income Assumptions'!$E$5,G$6&lt;='Income Assumptions'!$E$7),F102*((1+'Income Assumptions'!$E$8)^(1/12)),
IF(G$6&gt;='Income Assumptions'!$F$5,F102*((1+'Income Assumptions'!$F$8)^(1/12)),"-"))),"-")</f>
        <v>20939.579669152685</v>
      </c>
      <c r="H102" s="702">
        <f>IFERROR(
IF(H$6&lt;='Income Assumptions'!$D$7,G102*((1+'Income Assumptions'!$D$8)^(1/12)),
IF(AND(H$6&gt;='Income Assumptions'!$E$5,H$6&lt;='Income Assumptions'!$E$7),G102*((1+'Income Assumptions'!$E$8)^(1/12)),
IF(H$6&gt;='Income Assumptions'!$F$5,G102*((1+'Income Assumptions'!$F$8)^(1/12)),"-"))),"-")</f>
        <v>21024.890108702381</v>
      </c>
      <c r="I102" s="702">
        <f>IFERROR(
IF(I$6&lt;='Income Assumptions'!$D$7,H102*((1+'Income Assumptions'!$D$8)^(1/12)),
IF(AND(I$6&gt;='Income Assumptions'!$E$5,I$6&lt;='Income Assumptions'!$E$7),H102*((1+'Income Assumptions'!$E$8)^(1/12)),
IF(I$6&gt;='Income Assumptions'!$F$5,H102*((1+'Income Assumptions'!$F$8)^(1/12)),"-"))),"-")</f>
        <v>21110.548113542838</v>
      </c>
      <c r="J102" s="702">
        <f>IFERROR(
IF(J$6&lt;='Income Assumptions'!$D$7,I102*((1+'Income Assumptions'!$D$8)^(1/12)),
IF(AND(J$6&gt;='Income Assumptions'!$E$5,J$6&lt;='Income Assumptions'!$E$7),I102*((1+'Income Assumptions'!$E$8)^(1/12)),
IF(J$6&gt;='Income Assumptions'!$F$5,I102*((1+'Income Assumptions'!$F$8)^(1/12)),"-"))),"-")</f>
        <v>21196.555099698075</v>
      </c>
      <c r="K102" s="702">
        <f>IFERROR(
IF(K$6&lt;='Income Assumptions'!$D$7,J102*((1+'Income Assumptions'!$D$8)^(1/12)),
IF(AND(K$6&gt;='Income Assumptions'!$E$5,K$6&lt;='Income Assumptions'!$E$7),J102*((1+'Income Assumptions'!$E$8)^(1/12)),
IF(K$6&gt;='Income Assumptions'!$F$5,J102*((1+'Income Assumptions'!$F$8)^(1/12)),"-"))),"-")</f>
        <v>21282.912488961167</v>
      </c>
      <c r="L102" s="702">
        <f>IFERROR(
IF(L$6&lt;='Income Assumptions'!$D$7,K102*((1+'Income Assumptions'!$D$8)^(1/12)),
IF(AND(L$6&gt;='Income Assumptions'!$E$5,L$6&lt;='Income Assumptions'!$E$7),K102*((1+'Income Assumptions'!$E$8)^(1/12)),
IF(L$6&gt;='Income Assumptions'!$F$5,K102*((1+'Income Assumptions'!$F$8)^(1/12)),"-"))),"-")</f>
        <v>21369.621708917752</v>
      </c>
      <c r="M102" s="702">
        <f>IFERROR(
IF(M$6&lt;='Income Assumptions'!$D$7,L102*((1+'Income Assumptions'!$D$8)^(1/12)),
IF(AND(M$6&gt;='Income Assumptions'!$E$5,M$6&lt;='Income Assumptions'!$E$7),L102*((1+'Income Assumptions'!$E$8)^(1/12)),
IF(M$6&gt;='Income Assumptions'!$F$5,L102*((1+'Income Assumptions'!$F$8)^(1/12)),"-"))),"-")</f>
        <v>21456.68419296962</v>
      </c>
      <c r="N102" s="702">
        <f>IFERROR(
IF(N$6&lt;='Income Assumptions'!$D$7,M102*((1+'Income Assumptions'!$D$8)^(1/12)),
IF(AND(N$6&gt;='Income Assumptions'!$E$5,N$6&lt;='Income Assumptions'!$E$7),M102*((1+'Income Assumptions'!$E$8)^(1/12)),
IF(N$6&gt;='Income Assumptions'!$F$5,M102*((1+'Income Assumptions'!$F$8)^(1/12)),"-"))),"-")</f>
        <v>21544.101380358428</v>
      </c>
      <c r="O102" s="702">
        <f>IFERROR(
IF(O$6&lt;='Income Assumptions'!$D$7,N102*((1+'Income Assumptions'!$D$8)^(1/12)),
IF(AND(O$6&gt;='Income Assumptions'!$E$5,O$6&lt;='Income Assumptions'!$E$7),N102*((1+'Income Assumptions'!$E$8)^(1/12)),
IF(O$6&gt;='Income Assumptions'!$F$5,N102*((1+'Income Assumptions'!$F$8)^(1/12)),"-"))),"-")</f>
        <v>21631.874716189479</v>
      </c>
      <c r="P102" s="702">
        <f>IFERROR(
IF(P$6&lt;='Income Assumptions'!$D$7,O102*((1+'Income Assumptions'!$D$8)^(1/12)),
IF(AND(P$6&gt;='Income Assumptions'!$E$5,P$6&lt;='Income Assumptions'!$E$7),O102*((1+'Income Assumptions'!$E$8)^(1/12)),
IF(P$6&gt;='Income Assumptions'!$F$5,O102*((1+'Income Assumptions'!$F$8)^(1/12)),"-"))),"-")</f>
        <v>21720.005651455609</v>
      </c>
      <c r="Q102" s="702">
        <f>IFERROR(
IF(Q$6&lt;='Income Assumptions'!$D$7,P102*((1+'Income Assumptions'!$D$8)^(1/12)),
IF(AND(Q$6&gt;='Income Assumptions'!$E$5,Q$6&lt;='Income Assumptions'!$E$7),P102*((1+'Income Assumptions'!$E$8)^(1/12)),
IF(Q$6&gt;='Income Assumptions'!$F$5,P102*((1+'Income Assumptions'!$F$8)^(1/12)),"-"))),"-")</f>
        <v>21808.495643061182</v>
      </c>
      <c r="R102" s="702">
        <f>IFERROR(
IF(R$6&lt;='Income Assumptions'!$D$7,Q102*((1+'Income Assumptions'!$D$8)^(1/12)),
IF(AND(R$6&gt;='Income Assumptions'!$E$5,R$6&lt;='Income Assumptions'!$E$7),Q102*((1+'Income Assumptions'!$E$8)^(1/12)),
IF(R$6&gt;='Income Assumptions'!$F$5,Q102*((1+'Income Assumptions'!$F$8)^(1/12)),"-"))),"-")</f>
        <v>21897.346153846171</v>
      </c>
      <c r="S102" s="702">
        <f>IFERROR(
IF(S$6&lt;='Income Assumptions'!$D$7,R102*((1+'Income Assumptions'!$D$8)^(1/12)),
IF(AND(S$6&gt;='Income Assumptions'!$E$5,S$6&lt;='Income Assumptions'!$E$7),R102*((1+'Income Assumptions'!$E$8)^(1/12)),
IF(S$6&gt;='Income Assumptions'!$F$5,R102*((1+'Income Assumptions'!$F$8)^(1/12)),"-"))),"-")</f>
        <v>21986.558652610336</v>
      </c>
      <c r="T102" s="702">
        <f>IFERROR(
IF(T$6&lt;='Income Assumptions'!$D$7,S102*((1+'Income Assumptions'!$D$8)^(1/12)),
IF(AND(T$6&gt;='Income Assumptions'!$E$5,T$6&lt;='Income Assumptions'!$E$7),S102*((1+'Income Assumptions'!$E$8)^(1/12)),
IF(T$6&gt;='Income Assumptions'!$F$5,S102*((1+'Income Assumptions'!$F$8)^(1/12)),"-"))),"-")</f>
        <v>22076.134614137514</v>
      </c>
      <c r="U102" s="702">
        <f>IFERROR(
IF(U$6&lt;='Income Assumptions'!$D$7,T102*((1+'Income Assumptions'!$D$8)^(1/12)),
IF(AND(U$6&gt;='Income Assumptions'!$E$5,U$6&lt;='Income Assumptions'!$E$7),T102*((1+'Income Assumptions'!$E$8)^(1/12)),
IF(U$6&gt;='Income Assumptions'!$F$5,T102*((1+'Income Assumptions'!$F$8)^(1/12)),"-"))),"-")</f>
        <v>22166.075519219994</v>
      </c>
      <c r="V102" s="702">
        <f>IFERROR(
IF(V$6&lt;='Income Assumptions'!$D$7,U102*((1+'Income Assumptions'!$D$8)^(1/12)),
IF(AND(V$6&gt;='Income Assumptions'!$E$5,V$6&lt;='Income Assumptions'!$E$7),U102*((1+'Income Assumptions'!$E$8)^(1/12)),
IF(V$6&gt;='Income Assumptions'!$F$5,U102*((1+'Income Assumptions'!$F$8)^(1/12)),"-"))),"-")</f>
        <v>22256.382854682994</v>
      </c>
      <c r="W102" s="702">
        <f>IFERROR(
IF(W$6&lt;='Income Assumptions'!$D$7,V102*((1+'Income Assumptions'!$D$8)^(1/12)),
IF(AND(W$6&gt;='Income Assumptions'!$E$5,W$6&lt;='Income Assumptions'!$E$7),V102*((1+'Income Assumptions'!$E$8)^(1/12)),
IF(W$6&gt;='Income Assumptions'!$F$5,V102*((1+'Income Assumptions'!$F$8)^(1/12)),"-"))),"-")</f>
        <v>22347.058113409243</v>
      </c>
      <c r="X102" s="702">
        <f>IFERROR(
IF(X$6&lt;='Income Assumptions'!$D$7,W102*((1+'Income Assumptions'!$D$8)^(1/12)),
IF(AND(X$6&gt;='Income Assumptions'!$E$5,X$6&lt;='Income Assumptions'!$E$7),W102*((1+'Income Assumptions'!$E$8)^(1/12)),
IF(X$6&gt;='Income Assumptions'!$F$5,W102*((1+'Income Assumptions'!$F$8)^(1/12)),"-"))),"-")</f>
        <v>22438.102794363655</v>
      </c>
      <c r="Y102" s="702">
        <f>IFERROR(
IF(Y$6&lt;='Income Assumptions'!$D$7,X102*((1+'Income Assumptions'!$D$8)^(1/12)),
IF(AND(Y$6&gt;='Income Assumptions'!$E$5,Y$6&lt;='Income Assumptions'!$E$7),X102*((1+'Income Assumptions'!$E$8)^(1/12)),
IF(Y$6&gt;='Income Assumptions'!$F$5,X102*((1+'Income Assumptions'!$F$8)^(1/12)),"-"))),"-")</f>
        <v>22529.51840261812</v>
      </c>
      <c r="Z102" s="702">
        <f>IFERROR(
IF(Z$6&lt;='Income Assumptions'!$D$7,Y102*((1+'Income Assumptions'!$D$8)^(1/12)),
IF(AND(Z$6&gt;='Income Assumptions'!$E$5,Z$6&lt;='Income Assumptions'!$E$7),Y102*((1+'Income Assumptions'!$E$8)^(1/12)),
IF(Z$6&gt;='Income Assumptions'!$F$5,Y102*((1+'Income Assumptions'!$F$8)^(1/12)),"-"))),"-")</f>
        <v>22621.30644937637</v>
      </c>
      <c r="AA102" s="702">
        <f>IFERROR(
IF(AA$6&lt;='Income Assumptions'!$D$7,Z102*((1+'Income Assumptions'!$D$8)^(1/12)),
IF(AND(AA$6&gt;='Income Assumptions'!$E$5,AA$6&lt;='Income Assumptions'!$E$7),Z102*((1+'Income Assumptions'!$E$8)^(1/12)),
IF(AA$6&gt;='Income Assumptions'!$F$5,Z102*((1+'Income Assumptions'!$F$8)^(1/12)),"-"))),"-")</f>
        <v>22713.468451998971</v>
      </c>
      <c r="AB102" s="702">
        <f>IFERROR(
IF(AB$6&lt;='Income Assumptions'!$D$7,AA102*((1+'Income Assumptions'!$D$8)^(1/12)),
IF(AND(AB$6&gt;='Income Assumptions'!$E$5,AB$6&lt;='Income Assumptions'!$E$7),AA102*((1+'Income Assumptions'!$E$8)^(1/12)),
IF(AB$6&gt;='Income Assumptions'!$F$5,AA102*((1+'Income Assumptions'!$F$8)^(1/12)),"-"))),"-")</f>
        <v>22806.005934028406</v>
      </c>
      <c r="AC102" s="702">
        <f>IFERROR(
IF(AC$6&lt;='Income Assumptions'!$D$7,AB102*((1+'Income Assumptions'!$D$8)^(1/12)),
IF(AND(AC$6&gt;='Income Assumptions'!$E$5,AC$6&lt;='Income Assumptions'!$E$7),AB102*((1+'Income Assumptions'!$E$8)^(1/12)),
IF(AC$6&gt;='Income Assumptions'!$F$5,AB102*((1+'Income Assumptions'!$F$8)^(1/12)),"-"))),"-")</f>
        <v>22898.920425214255</v>
      </c>
      <c r="AD102" s="702">
        <f>IFERROR(
IF(AD$6&lt;='Income Assumptions'!$D$7,AC102*((1+'Income Assumptions'!$D$8)^(1/12)),
IF(AND(AD$6&gt;='Income Assumptions'!$E$5,AD$6&lt;='Income Assumptions'!$E$7),AC102*((1+'Income Assumptions'!$E$8)^(1/12)),
IF(AD$6&gt;='Income Assumptions'!$F$5,AC102*((1+'Income Assumptions'!$F$8)^(1/12)),"-"))),"-")</f>
        <v>22973.885531979686</v>
      </c>
      <c r="AE102" s="702">
        <f>IFERROR(
IF(AE$6&lt;='Income Assumptions'!$D$7,AD102*((1+'Income Assumptions'!$D$8)^(1/12)),
IF(AND(AE$6&gt;='Income Assumptions'!$E$5,AE$6&lt;='Income Assumptions'!$E$7),AD102*((1+'Income Assumptions'!$E$8)^(1/12)),
IF(AE$6&gt;='Income Assumptions'!$F$5,AD102*((1+'Income Assumptions'!$F$8)^(1/12)),"-"))),"-")</f>
        <v>23049.096054997412</v>
      </c>
      <c r="AF102" s="702">
        <f>IFERROR(
IF(AF$6&lt;='Income Assumptions'!$D$7,AE102*((1+'Income Assumptions'!$D$8)^(1/12)),
IF(AND(AF$6&gt;='Income Assumptions'!$E$5,AF$6&lt;='Income Assumptions'!$E$7),AE102*((1+'Income Assumptions'!$E$8)^(1/12)),
IF(AF$6&gt;='Income Assumptions'!$F$5,AE102*((1+'Income Assumptions'!$F$8)^(1/12)),"-"))),"-")</f>
        <v>23124.552797696382</v>
      </c>
      <c r="AG102" s="702">
        <f>IFERROR(
IF(AG$6&lt;='Income Assumptions'!$D$7,AF102*((1+'Income Assumptions'!$D$8)^(1/12)),
IF(AND(AG$6&gt;='Income Assumptions'!$E$5,AG$6&lt;='Income Assumptions'!$E$7),AF102*((1+'Income Assumptions'!$E$8)^(1/12)),
IF(AG$6&gt;='Income Assumptions'!$F$5,AF102*((1+'Income Assumptions'!$F$8)^(1/12)),"-"))),"-")</f>
        <v>23200.256566135758</v>
      </c>
      <c r="AH102" s="702">
        <f>IFERROR(
IF(AH$6&lt;='Income Assumptions'!$D$7,AG102*((1+'Income Assumptions'!$D$8)^(1/12)),
IF(AND(AH$6&gt;='Income Assumptions'!$E$5,AH$6&lt;='Income Assumptions'!$E$7),AG102*((1+'Income Assumptions'!$E$8)^(1/12)),
IF(AH$6&gt;='Income Assumptions'!$F$5,AG102*((1+'Income Assumptions'!$F$8)^(1/12)),"-"))),"-")</f>
        <v>23276.208169013538</v>
      </c>
      <c r="AI102" s="702">
        <f>IFERROR(
IF(AI$6&lt;='Income Assumptions'!$D$7,AH102*((1+'Income Assumptions'!$D$8)^(1/12)),
IF(AND(AI$6&gt;='Income Assumptions'!$E$5,AI$6&lt;='Income Assumptions'!$E$7),AH102*((1+'Income Assumptions'!$E$8)^(1/12)),
IF(AI$6&gt;='Income Assumptions'!$F$5,AH102*((1+'Income Assumptions'!$F$8)^(1/12)),"-"))),"-")</f>
        <v>23352.408417675182</v>
      </c>
      <c r="AJ102" s="702">
        <f>IFERROR(
IF(AJ$6&lt;='Income Assumptions'!$D$7,AI102*((1+'Income Assumptions'!$D$8)^(1/12)),
IF(AND(AJ$6&gt;='Income Assumptions'!$E$5,AJ$6&lt;='Income Assumptions'!$E$7),AI102*((1+'Income Assumptions'!$E$8)^(1/12)),
IF(AJ$6&gt;='Income Assumptions'!$F$5,AI102*((1+'Income Assumptions'!$F$8)^(1/12)),"-"))),"-")</f>
        <v>23428.858126122283</v>
      </c>
      <c r="AK102" s="702">
        <f>IFERROR(
IF(AK$6&lt;='Income Assumptions'!$D$7,AJ102*((1+'Income Assumptions'!$D$8)^(1/12)),
IF(AND(AK$6&gt;='Income Assumptions'!$E$5,AK$6&lt;='Income Assumptions'!$E$7),AJ102*((1+'Income Assumptions'!$E$8)^(1/12)),
IF(AK$6&gt;='Income Assumptions'!$F$5,AJ102*((1+'Income Assumptions'!$F$8)^(1/12)),"-"))),"-")</f>
        <v>23505.558111021262</v>
      </c>
      <c r="AL102" s="702">
        <f>IFERROR(
IF(AL$6&lt;='Income Assumptions'!$D$7,AK102*((1+'Income Assumptions'!$D$8)^(1/12)),
IF(AND(AL$6&gt;='Income Assumptions'!$E$5,AL$6&lt;='Income Assumptions'!$E$7),AK102*((1+'Income Assumptions'!$E$8)^(1/12)),
IF(AL$6&gt;='Income Assumptions'!$F$5,AK102*((1+'Income Assumptions'!$F$8)^(1/12)),"-"))),"-")</f>
        <v>23582.509191712103</v>
      </c>
      <c r="AM102" s="702">
        <f>IFERROR(
IF(AM$6&lt;='Income Assumptions'!$D$7,AL102*((1+'Income Assumptions'!$D$8)^(1/12)),
IF(AND(AM$6&gt;='Income Assumptions'!$E$5,AM$6&lt;='Income Assumptions'!$E$7),AL102*((1+'Income Assumptions'!$E$8)^(1/12)),
IF(AM$6&gt;='Income Assumptions'!$F$5,AL102*((1+'Income Assumptions'!$F$8)^(1/12)),"-"))),"-")</f>
        <v>23659.712190217084</v>
      </c>
      <c r="AN102" s="702">
        <f>IFERROR(
IF(AN$6&lt;='Income Assumptions'!$D$7,AM102*((1+'Income Assumptions'!$D$8)^(1/12)),
IF(AND(AN$6&gt;='Income Assumptions'!$E$5,AN$6&lt;='Income Assumptions'!$E$7),AM102*((1+'Income Assumptions'!$E$8)^(1/12)),
IF(AN$6&gt;='Income Assumptions'!$F$5,AM102*((1+'Income Assumptions'!$F$8)^(1/12)),"-"))),"-")</f>
        <v>23737.167931249573</v>
      </c>
      <c r="AO102" s="702">
        <f>IFERROR(
IF(AO$6&lt;='Income Assumptions'!$D$7,AN102*((1+'Income Assumptions'!$D$8)^(1/12)),
IF(AND(AO$6&gt;='Income Assumptions'!$E$5,AO$6&lt;='Income Assumptions'!$E$7),AN102*((1+'Income Assumptions'!$E$8)^(1/12)),
IF(AO$6&gt;='Income Assumptions'!$F$5,AN102*((1+'Income Assumptions'!$F$8)^(1/12)),"-"))),"-")</f>
        <v>23814.877242222839</v>
      </c>
      <c r="AP102" s="702">
        <f>IFERROR(
IF(AP$6&lt;='Income Assumptions'!$D$7,AO102*((1+'Income Assumptions'!$D$8)^(1/12)),
IF(AND(AP$6&gt;='Income Assumptions'!$E$5,AP$6&lt;='Income Assumptions'!$E$7),AO102*((1+'Income Assumptions'!$E$8)^(1/12)),
IF(AP$6&gt;='Income Assumptions'!$F$5,AO102*((1+'Income Assumptions'!$F$8)^(1/12)),"-"))),"-")</f>
        <v>23892.840953258888</v>
      </c>
      <c r="AQ102" s="702">
        <f>IFERROR(
IF(AQ$6&lt;='Income Assumptions'!$D$7,AP102*((1+'Income Assumptions'!$D$8)^(1/12)),
IF(AND(AQ$6&gt;='Income Assumptions'!$E$5,AQ$6&lt;='Income Assumptions'!$E$7),AP102*((1+'Income Assumptions'!$E$8)^(1/12)),
IF(AQ$6&gt;='Income Assumptions'!$F$5,AP102*((1+'Income Assumptions'!$F$8)^(1/12)),"-"))),"-")</f>
        <v>23971.059897197323</v>
      </c>
      <c r="AR102" s="702">
        <f>IFERROR(
IF(AR$6&lt;='Income Assumptions'!$D$7,AQ102*((1+'Income Assumptions'!$D$8)^(1/12)),
IF(AND(AR$6&gt;='Income Assumptions'!$E$5,AR$6&lt;='Income Assumptions'!$E$7),AQ102*((1+'Income Assumptions'!$E$8)^(1/12)),
IF(AR$6&gt;='Income Assumptions'!$F$5,AQ102*((1+'Income Assumptions'!$F$8)^(1/12)),"-"))),"-")</f>
        <v>24049.534909604252</v>
      </c>
      <c r="AS102" s="702">
        <f>IFERROR(
IF(AS$6&lt;='Income Assumptions'!$D$7,AR102*((1+'Income Assumptions'!$D$8)^(1/12)),
IF(AND(AS$6&gt;='Income Assumptions'!$E$5,AS$6&lt;='Income Assumptions'!$E$7),AR102*((1+'Income Assumptions'!$E$8)^(1/12)),
IF(AS$6&gt;='Income Assumptions'!$F$5,AR102*((1+'Income Assumptions'!$F$8)^(1/12)),"-"))),"-")</f>
        <v>24128.266828781205</v>
      </c>
      <c r="AT102" s="702">
        <f>IFERROR(
IF(AT$6&lt;='Income Assumptions'!$D$7,AS102*((1+'Income Assumptions'!$D$8)^(1/12)),
IF(AND(AT$6&gt;='Income Assumptions'!$E$5,AT$6&lt;='Income Assumptions'!$E$7),AS102*((1+'Income Assumptions'!$E$8)^(1/12)),
IF(AT$6&gt;='Income Assumptions'!$F$5,AS102*((1+'Income Assumptions'!$F$8)^(1/12)),"-"))),"-")</f>
        <v>24207.256495774098</v>
      </c>
      <c r="AU102" s="702">
        <f>IFERROR(
IF(AU$6&lt;='Income Assumptions'!$D$7,AT102*((1+'Income Assumptions'!$D$8)^(1/12)),
IF(AND(AU$6&gt;='Income Assumptions'!$E$5,AU$6&lt;='Income Assumptions'!$E$7),AT102*((1+'Income Assumptions'!$E$8)^(1/12)),
IF(AU$6&gt;='Income Assumptions'!$F$5,AT102*((1+'Income Assumptions'!$F$8)^(1/12)),"-"))),"-")</f>
        <v>24286.504754382207</v>
      </c>
      <c r="AV102" s="702">
        <f>IFERROR(
IF(AV$6&lt;='Income Assumptions'!$D$7,AU102*((1+'Income Assumptions'!$D$8)^(1/12)),
IF(AND(AV$6&gt;='Income Assumptions'!$E$5,AV$6&lt;='Income Assumptions'!$E$7),AU102*((1+'Income Assumptions'!$E$8)^(1/12)),
IF(AV$6&gt;='Income Assumptions'!$F$5,AU102*((1+'Income Assumptions'!$F$8)^(1/12)),"-"))),"-")</f>
        <v>24366.012451167193</v>
      </c>
      <c r="AW102" s="702">
        <f>IFERROR(
IF(AW$6&lt;='Income Assumptions'!$D$7,AV102*((1+'Income Assumptions'!$D$8)^(1/12)),
IF(AND(AW$6&gt;='Income Assumptions'!$E$5,AW$6&lt;='Income Assumptions'!$E$7),AV102*((1+'Income Assumptions'!$E$8)^(1/12)),
IF(AW$6&gt;='Income Assumptions'!$F$5,AV102*((1+'Income Assumptions'!$F$8)^(1/12)),"-"))),"-")</f>
        <v>24445.780435462133</v>
      </c>
      <c r="AX102" s="702">
        <f>IFERROR(
IF(AX$6&lt;='Income Assumptions'!$D$7,AW102*((1+'Income Assumptions'!$D$8)^(1/12)),
IF(AND(AX$6&gt;='Income Assumptions'!$E$5,AX$6&lt;='Income Assumptions'!$E$7),AW102*((1+'Income Assumptions'!$E$8)^(1/12)),
IF(AX$6&gt;='Income Assumptions'!$F$5,AW102*((1+'Income Assumptions'!$F$8)^(1/12)),"-"))),"-")</f>
        <v>24525.809559380607</v>
      </c>
      <c r="AY102" s="702">
        <f>IFERROR(
IF(AY$6&lt;='Income Assumptions'!$D$7,AX102*((1+'Income Assumptions'!$D$8)^(1/12)),
IF(AND(AY$6&gt;='Income Assumptions'!$E$5,AY$6&lt;='Income Assumptions'!$E$7),AX102*((1+'Income Assumptions'!$E$8)^(1/12)),
IF(AY$6&gt;='Income Assumptions'!$F$5,AX102*((1+'Income Assumptions'!$F$8)^(1/12)),"-"))),"-")</f>
        <v>24606.100677825787</v>
      </c>
      <c r="AZ102" s="702">
        <f>IFERROR(
IF(AZ$6&lt;='Income Assumptions'!$D$7,AY102*((1+'Income Assumptions'!$D$8)^(1/12)),
IF(AND(AZ$6&gt;='Income Assumptions'!$E$5,AZ$6&lt;='Income Assumptions'!$E$7),AY102*((1+'Income Assumptions'!$E$8)^(1/12)),
IF(AZ$6&gt;='Income Assumptions'!$F$5,AY102*((1+'Income Assumptions'!$F$8)^(1/12)),"-"))),"-")</f>
        <v>24686.654648499578</v>
      </c>
      <c r="BA102" s="702">
        <f>IFERROR(
IF(BA$6&lt;='Income Assumptions'!$D$7,AZ102*((1+'Income Assumptions'!$D$8)^(1/12)),
IF(AND(BA$6&gt;='Income Assumptions'!$E$5,BA$6&lt;='Income Assumptions'!$E$7),AZ102*((1+'Income Assumptions'!$E$8)^(1/12)),
IF(BA$6&gt;='Income Assumptions'!$F$5,AZ102*((1+'Income Assumptions'!$F$8)^(1/12)),"-"))),"-")</f>
        <v>24767.472331911777</v>
      </c>
      <c r="BB102" s="702">
        <f>IFERROR(
IF(BB$6&lt;='Income Assumptions'!$D$7,BA102*((1+'Income Assumptions'!$D$8)^(1/12)),
IF(AND(BB$6&gt;='Income Assumptions'!$E$5,BB$6&lt;='Income Assumptions'!$E$7),BA102*((1+'Income Assumptions'!$E$8)^(1/12)),
IF(BB$6&gt;='Income Assumptions'!$F$5,BA102*((1+'Income Assumptions'!$F$8)^(1/12)),"-"))),"-")</f>
        <v>24848.554591389267</v>
      </c>
      <c r="BC102" s="702">
        <f>IFERROR(
IF(BC$6&lt;='Income Assumptions'!$D$7,BB102*((1+'Income Assumptions'!$D$8)^(1/12)),
IF(AND(BC$6&gt;='Income Assumptions'!$E$5,BC$6&lt;='Income Assumptions'!$E$7),BB102*((1+'Income Assumptions'!$E$8)^(1/12)),
IF(BC$6&gt;='Income Assumptions'!$F$5,BB102*((1+'Income Assumptions'!$F$8)^(1/12)),"-"))),"-")</f>
        <v>24929.902293085241</v>
      </c>
      <c r="BD102" s="702">
        <f>IFERROR(
IF(BD$6&lt;='Income Assumptions'!$D$7,BC102*((1+'Income Assumptions'!$D$8)^(1/12)),
IF(AND(BD$6&gt;='Income Assumptions'!$E$5,BD$6&lt;='Income Assumptions'!$E$7),BC102*((1+'Income Assumptions'!$E$8)^(1/12)),
IF(BD$6&gt;='Income Assumptions'!$F$5,BC102*((1+'Income Assumptions'!$F$8)^(1/12)),"-"))),"-")</f>
        <v>25011.516305988447</v>
      </c>
      <c r="BE102" s="702">
        <f>IFERROR(
IF(BE$6&lt;='Income Assumptions'!$D$7,BD102*((1+'Income Assumptions'!$D$8)^(1/12)),
IF(AND(BE$6&gt;='Income Assumptions'!$E$5,BE$6&lt;='Income Assumptions'!$E$7),BD102*((1+'Income Assumptions'!$E$8)^(1/12)),
IF(BE$6&gt;='Income Assumptions'!$F$5,BD102*((1+'Income Assumptions'!$F$8)^(1/12)),"-"))),"-")</f>
        <v>25093.397501932479</v>
      </c>
      <c r="BF102" s="702">
        <f>IFERROR(
IF(BF$6&lt;='Income Assumptions'!$D$7,BE102*((1+'Income Assumptions'!$D$8)^(1/12)),
IF(AND(BF$6&gt;='Income Assumptions'!$E$5,BF$6&lt;='Income Assumptions'!$E$7),BE102*((1+'Income Assumptions'!$E$8)^(1/12)),
IF(BF$6&gt;='Income Assumptions'!$F$5,BE102*((1+'Income Assumptions'!$F$8)^(1/12)),"-"))),"-")</f>
        <v>25175.546755605086</v>
      </c>
      <c r="BG102" s="702">
        <f>IFERROR(
IF(BG$6&lt;='Income Assumptions'!$D$7,BF102*((1+'Income Assumptions'!$D$8)^(1/12)),
IF(AND(BG$6&gt;='Income Assumptions'!$E$5,BG$6&lt;='Income Assumptions'!$E$7),BF102*((1+'Income Assumptions'!$E$8)^(1/12)),
IF(BG$6&gt;='Income Assumptions'!$F$5,BF102*((1+'Income Assumptions'!$F$8)^(1/12)),"-"))),"-")</f>
        <v>25257.96494455752</v>
      </c>
      <c r="BH102" s="702">
        <f>IFERROR(
IF(BH$6&lt;='Income Assumptions'!$D$7,BG102*((1+'Income Assumptions'!$D$8)^(1/12)),
IF(AND(BH$6&gt;='Income Assumptions'!$E$5,BH$6&lt;='Income Assumptions'!$E$7),BG102*((1+'Income Assumptions'!$E$8)^(1/12)),
IF(BH$6&gt;='Income Assumptions'!$F$5,BG102*((1+'Income Assumptions'!$F$8)^(1/12)),"-"))),"-")</f>
        <v>25340.652949213902</v>
      </c>
      <c r="BI102" s="702">
        <f>IFERROR(
IF(BI$6&lt;='Income Assumptions'!$D$7,BH102*((1+'Income Assumptions'!$D$8)^(1/12)),
IF(AND(BI$6&gt;='Income Assumptions'!$E$5,BI$6&lt;='Income Assumptions'!$E$7),BH102*((1+'Income Assumptions'!$E$8)^(1/12)),
IF(BI$6&gt;='Income Assumptions'!$F$5,BH102*((1+'Income Assumptions'!$F$8)^(1/12)),"-"))),"-")</f>
        <v>25423.611652880638</v>
      </c>
      <c r="BJ102" s="702">
        <f>IFERROR(
IF(BJ$6&lt;='Income Assumptions'!$D$7,BI102*((1+'Income Assumptions'!$D$8)^(1/12)),
IF(AND(BJ$6&gt;='Income Assumptions'!$E$5,BJ$6&lt;='Income Assumptions'!$E$7),BI102*((1+'Income Assumptions'!$E$8)^(1/12)),
IF(BJ$6&gt;='Income Assumptions'!$F$5,BI102*((1+'Income Assumptions'!$F$8)^(1/12)),"-"))),"-")</f>
        <v>25506.841941755851</v>
      </c>
      <c r="BK102" s="702">
        <f>IFERROR(
IF(BK$6&lt;='Income Assumptions'!$D$7,BJ102*((1+'Income Assumptions'!$D$8)^(1/12)),
IF(AND(BK$6&gt;='Income Assumptions'!$E$5,BK$6&lt;='Income Assumptions'!$E$7),BJ102*((1+'Income Assumptions'!$E$8)^(1/12)),
IF(BK$6&gt;='Income Assumptions'!$F$5,BJ102*((1+'Income Assumptions'!$F$8)^(1/12)),"-"))),"-")</f>
        <v>25590.344704938838</v>
      </c>
      <c r="BL102" s="702">
        <f>IFERROR(
IF(BL$6&lt;='Income Assumptions'!$D$7,BK102*((1+'Income Assumptions'!$D$8)^(1/12)),
IF(AND(BL$6&gt;='Income Assumptions'!$E$5,BL$6&lt;='Income Assumptions'!$E$7),BK102*((1+'Income Assumptions'!$E$8)^(1/12)),
IF(BL$6&gt;='Income Assumptions'!$F$5,BK102*((1+'Income Assumptions'!$F$8)^(1/12)),"-"))),"-")</f>
        <v>25674.120834439578</v>
      </c>
      <c r="BM102" s="702">
        <f>IFERROR(
IF(BM$6&lt;='Income Assumptions'!$D$7,BL102*((1+'Income Assumptions'!$D$8)^(1/12)),
IF(AND(BM$6&gt;='Income Assumptions'!$E$5,BM$6&lt;='Income Assumptions'!$E$7),BL102*((1+'Income Assumptions'!$E$8)^(1/12)),
IF(BM$6&gt;='Income Assumptions'!$F$5,BL102*((1+'Income Assumptions'!$F$8)^(1/12)),"-"))),"-")</f>
        <v>25758.171225188264</v>
      </c>
      <c r="BN102" s="702">
        <f>IFERROR(
IF(BN$6&lt;='Income Assumptions'!$D$7,BM102*((1+'Income Assumptions'!$D$8)^(1/12)),
IF(AND(BN$6&gt;='Income Assumptions'!$E$5,BN$6&lt;='Income Assumptions'!$E$7),BM102*((1+'Income Assumptions'!$E$8)^(1/12)),
IF(BN$6&gt;='Income Assumptions'!$F$5,BM102*((1+'Income Assumptions'!$F$8)^(1/12)),"-"))),"-")</f>
        <v>25821.697824270766</v>
      </c>
      <c r="BO102" s="702">
        <f>IFERROR(
IF(BO$6&lt;='Income Assumptions'!$D$7,BN102*((1+'Income Assumptions'!$D$8)^(1/12)),
IF(AND(BO$6&gt;='Income Assumptions'!$E$5,BO$6&lt;='Income Assumptions'!$E$7),BN102*((1+'Income Assumptions'!$E$8)^(1/12)),
IF(BO$6&gt;='Income Assumptions'!$F$5,BN102*((1+'Income Assumptions'!$F$8)^(1/12)),"-"))),"-")</f>
        <v>25885.381097084326</v>
      </c>
      <c r="BP102" s="702">
        <f>IFERROR(
IF(BP$6&lt;='Income Assumptions'!$D$7,BO102*((1+'Income Assumptions'!$D$8)^(1/12)),
IF(AND(BP$6&gt;='Income Assumptions'!$E$5,BP$6&lt;='Income Assumptions'!$E$7),BO102*((1+'Income Assumptions'!$E$8)^(1/12)),
IF(BP$6&gt;='Income Assumptions'!$F$5,BO102*((1+'Income Assumptions'!$F$8)^(1/12)),"-"))),"-")</f>
        <v>25949.221430028625</v>
      </c>
      <c r="BQ102" s="702">
        <f>IFERROR(
IF(BQ$6&lt;='Income Assumptions'!$D$7,BP102*((1+'Income Assumptions'!$D$8)^(1/12)),
IF(AND(BQ$6&gt;='Income Assumptions'!$E$5,BQ$6&lt;='Income Assumptions'!$E$7),BP102*((1+'Income Assumptions'!$E$8)^(1/12)),
IF(BQ$6&gt;='Income Assumptions'!$F$5,BP102*((1+'Income Assumptions'!$F$8)^(1/12)),"-"))),"-")</f>
        <v>26013.219210456318</v>
      </c>
      <c r="BR102" s="702">
        <f>IFERROR(
IF(BR$6&lt;='Income Assumptions'!$D$7,BQ102*((1+'Income Assumptions'!$D$8)^(1/12)),
IF(AND(BR$6&gt;='Income Assumptions'!$E$5,BR$6&lt;='Income Assumptions'!$E$7),BQ102*((1+'Income Assumptions'!$E$8)^(1/12)),
IF(BR$6&gt;='Income Assumptions'!$F$5,BQ102*((1+'Income Assumptions'!$F$8)^(1/12)),"-"))),"-")</f>
        <v>26077.374826675376</v>
      </c>
      <c r="BS102" s="702">
        <f>IFERROR(
IF(BS$6&lt;='Income Assumptions'!$D$7,BR102*((1+'Income Assumptions'!$D$8)^(1/12)),
IF(AND(BS$6&gt;='Income Assumptions'!$E$5,BS$6&lt;='Income Assumptions'!$E$7),BR102*((1+'Income Assumptions'!$E$8)^(1/12)),
IF(BS$6&gt;='Income Assumptions'!$F$5,BR102*((1+'Income Assumptions'!$F$8)^(1/12)),"-"))),"-")</f>
        <v>26141.688667951439</v>
      </c>
      <c r="BT102" s="702">
        <f>IFERROR(
IF(BT$6&lt;='Income Assumptions'!$D$7,BS102*((1+'Income Assumptions'!$D$8)^(1/12)),
IF(AND(BT$6&gt;='Income Assumptions'!$E$5,BT$6&lt;='Income Assumptions'!$E$7),BS102*((1+'Income Assumptions'!$E$8)^(1/12)),
IF(BT$6&gt;='Income Assumptions'!$F$5,BS102*((1+'Income Assumptions'!$F$8)^(1/12)),"-"))),"-")</f>
        <v>26206.161124510181</v>
      </c>
      <c r="BU102" s="702">
        <f>IFERROR(
IF(BU$6&lt;='Income Assumptions'!$D$7,BT102*((1+'Income Assumptions'!$D$8)^(1/12)),
IF(AND(BU$6&gt;='Income Assumptions'!$E$5,BU$6&lt;='Income Assumptions'!$E$7),BT102*((1+'Income Assumptions'!$E$8)^(1/12)),
IF(BU$6&gt;='Income Assumptions'!$F$5,BT102*((1+'Income Assumptions'!$F$8)^(1/12)),"-"))),"-")</f>
        <v>26270.79258753968</v>
      </c>
      <c r="BV102" s="702">
        <f>IFERROR(
IF(BV$6&lt;='Income Assumptions'!$D$7,BU102*((1+'Income Assumptions'!$D$8)^(1/12)),
IF(AND(BV$6&gt;='Income Assumptions'!$E$5,BV$6&lt;='Income Assumptions'!$E$7),BU102*((1+'Income Assumptions'!$E$8)^(1/12)),
IF(BV$6&gt;='Income Assumptions'!$F$5,BU102*((1+'Income Assumptions'!$F$8)^(1/12)),"-"))),"-")</f>
        <v>26335.583449192789</v>
      </c>
      <c r="BW102" s="702">
        <f>IFERROR(
IF(BW$6&lt;='Income Assumptions'!$D$7,BV102*((1+'Income Assumptions'!$D$8)^(1/12)),
IF(AND(BW$6&gt;='Income Assumptions'!$E$5,BW$6&lt;='Income Assumptions'!$E$7),BV102*((1+'Income Assumptions'!$E$8)^(1/12)),
IF(BW$6&gt;='Income Assumptions'!$F$5,BV102*((1+'Income Assumptions'!$F$8)^(1/12)),"-"))),"-")</f>
        <v>26400.534102589514</v>
      </c>
      <c r="BX102" s="702">
        <f>IFERROR(
IF(BX$6&lt;='Income Assumptions'!$D$7,BW102*((1+'Income Assumptions'!$D$8)^(1/12)),
IF(AND(BX$6&gt;='Income Assumptions'!$E$5,BX$6&lt;='Income Assumptions'!$E$7),BW102*((1+'Income Assumptions'!$E$8)^(1/12)),
IF(BX$6&gt;='Income Assumptions'!$F$5,BW102*((1+'Income Assumptions'!$F$8)^(1/12)),"-"))),"-")</f>
        <v>26465.644941819402</v>
      </c>
      <c r="BY102" s="702">
        <f>IFERROR(
IF(BY$6&lt;='Income Assumptions'!$D$7,BX102*((1+'Income Assumptions'!$D$8)^(1/12)),
IF(AND(BY$6&gt;='Income Assumptions'!$E$5,BY$6&lt;='Income Assumptions'!$E$7),BX102*((1+'Income Assumptions'!$E$8)^(1/12)),
IF(BY$6&gt;='Income Assumptions'!$F$5,BX102*((1+'Income Assumptions'!$F$8)^(1/12)),"-"))),"-")</f>
        <v>26530.916361943935</v>
      </c>
      <c r="BZ102" s="702">
        <f>IFERROR(
IF(BZ$6&lt;='Income Assumptions'!$D$7,BY102*((1+'Income Assumptions'!$D$8)^(1/12)),
IF(AND(BZ$6&gt;='Income Assumptions'!$E$5,BZ$6&lt;='Income Assumptions'!$E$7),BY102*((1+'Income Assumptions'!$E$8)^(1/12)),
IF(BZ$6&gt;='Income Assumptions'!$F$5,BY102*((1+'Income Assumptions'!$F$8)^(1/12)),"-"))),"-")</f>
        <v>26596.348758998916</v>
      </c>
      <c r="CA102" s="702">
        <f>IFERROR(
IF(CA$6&lt;='Income Assumptions'!$D$7,BZ102*((1+'Income Assumptions'!$D$8)^(1/12)),
IF(AND(CA$6&gt;='Income Assumptions'!$E$5,CA$6&lt;='Income Assumptions'!$E$7),BZ102*((1+'Income Assumptions'!$E$8)^(1/12)),
IF(CA$6&gt;='Income Assumptions'!$F$5,BZ102*((1+'Income Assumptions'!$F$8)^(1/12)),"-"))),"-")</f>
        <v>26661.942529996883</v>
      </c>
      <c r="CB102" s="702">
        <f>IFERROR(
IF(CB$6&lt;='Income Assumptions'!$D$7,CA102*((1+'Income Assumptions'!$D$8)^(1/12)),
IF(AND(CB$6&gt;='Income Assumptions'!$E$5,CB$6&lt;='Income Assumptions'!$E$7),CA102*((1+'Income Assumptions'!$E$8)^(1/12)),
IF(CB$6&gt;='Income Assumptions'!$F$5,CA102*((1+'Income Assumptions'!$F$8)^(1/12)),"-"))),"-")</f>
        <v>26727.69807292951</v>
      </c>
      <c r="CC102" s="702">
        <f>IFERROR(
IF(CC$6&lt;='Income Assumptions'!$D$7,CB102*((1+'Income Assumptions'!$D$8)^(1/12)),
IF(AND(CC$6&gt;='Income Assumptions'!$E$5,CC$6&lt;='Income Assumptions'!$E$7),CB102*((1+'Income Assumptions'!$E$8)^(1/12)),
IF(CC$6&gt;='Income Assumptions'!$F$5,CB102*((1+'Income Assumptions'!$F$8)^(1/12)),"-"))),"-")</f>
        <v>26793.615786770035</v>
      </c>
      <c r="CD102" s="702">
        <f>IFERROR(
IF(CD$6&lt;='Income Assumptions'!$D$7,CC102*((1+'Income Assumptions'!$D$8)^(1/12)),
IF(AND(CD$6&gt;='Income Assumptions'!$E$5,CD$6&lt;='Income Assumptions'!$E$7),CC102*((1+'Income Assumptions'!$E$8)^(1/12)),
IF(CD$6&gt;='Income Assumptions'!$F$5,CC102*((1+'Income Assumptions'!$F$8)^(1/12)),"-"))),"-")</f>
        <v>26859.696071475664</v>
      </c>
      <c r="CE102" s="702">
        <f>IFERROR(
IF(CE$6&lt;='Income Assumptions'!$D$7,CD102*((1+'Income Assumptions'!$D$8)^(1/12)),
IF(AND(CE$6&gt;='Income Assumptions'!$E$5,CE$6&lt;='Income Assumptions'!$E$7),CD102*((1+'Income Assumptions'!$E$8)^(1/12)),
IF(CE$6&gt;='Income Assumptions'!$F$5,CD102*((1+'Income Assumptions'!$F$8)^(1/12)),"-"))),"-")</f>
        <v>26925.93932799001</v>
      </c>
      <c r="CF102" s="702">
        <f>IFERROR(
IF(CF$6&lt;='Income Assumptions'!$D$7,CE102*((1+'Income Assumptions'!$D$8)^(1/12)),
IF(AND(CF$6&gt;='Income Assumptions'!$E$5,CF$6&lt;='Income Assumptions'!$E$7),CE102*((1+'Income Assumptions'!$E$8)^(1/12)),
IF(CF$6&gt;='Income Assumptions'!$F$5,CE102*((1+'Income Assumptions'!$F$8)^(1/12)),"-"))),"-")</f>
        <v>26992.345958245514</v>
      </c>
      <c r="CG102" s="702">
        <f>IFERROR(
IF(CG$6&lt;='Income Assumptions'!$D$7,CF102*((1+'Income Assumptions'!$D$8)^(1/12)),
IF(AND(CG$6&gt;='Income Assumptions'!$E$5,CG$6&lt;='Income Assumptions'!$E$7),CF102*((1+'Income Assumptions'!$E$8)^(1/12)),
IF(CG$6&gt;='Income Assumptions'!$F$5,CF102*((1+'Income Assumptions'!$F$8)^(1/12)),"-"))),"-")</f>
        <v>27058.9163651659</v>
      </c>
      <c r="CH102" s="702">
        <f>IFERROR(
IF(CH$6&lt;='Income Assumptions'!$D$7,CG102*((1+'Income Assumptions'!$D$8)^(1/12)),
IF(AND(CH$6&gt;='Income Assumptions'!$E$5,CH$6&lt;='Income Assumptions'!$E$7),CG102*((1+'Income Assumptions'!$E$8)^(1/12)),
IF(CH$6&gt;='Income Assumptions'!$F$5,CG102*((1+'Income Assumptions'!$F$8)^(1/12)),"-"))),"-")</f>
        <v>27125.650952668602</v>
      </c>
      <c r="CI102" s="702">
        <f>IFERROR(
IF(CI$6&lt;='Income Assumptions'!$D$7,CH102*((1+'Income Assumptions'!$D$8)^(1/12)),
IF(AND(CI$6&gt;='Income Assumptions'!$E$5,CI$6&lt;='Income Assumptions'!$E$7),CH102*((1+'Income Assumptions'!$E$8)^(1/12)),
IF(CI$6&gt;='Income Assumptions'!$F$5,CH102*((1+'Income Assumptions'!$F$8)^(1/12)),"-"))),"-")</f>
        <v>27192.550125667229</v>
      </c>
      <c r="CJ102" s="702">
        <f>IFERROR(
IF(CJ$6&lt;='Income Assumptions'!$D$7,CI102*((1+'Income Assumptions'!$D$8)^(1/12)),
IF(AND(CJ$6&gt;='Income Assumptions'!$E$5,CJ$6&lt;='Income Assumptions'!$E$7),CI102*((1+'Income Assumptions'!$E$8)^(1/12)),
IF(CJ$6&gt;='Income Assumptions'!$F$5,CI102*((1+'Income Assumptions'!$F$8)^(1/12)),"-"))),"-")</f>
        <v>27259.614290074016</v>
      </c>
      <c r="CK102" s="702">
        <f>IFERROR(
IF(CK$6&lt;='Income Assumptions'!$D$7,CJ102*((1+'Income Assumptions'!$D$8)^(1/12)),
IF(AND(CK$6&gt;='Income Assumptions'!$E$5,CK$6&lt;='Income Assumptions'!$E$7),CJ102*((1+'Income Assumptions'!$E$8)^(1/12)),
IF(CK$6&gt;='Income Assumptions'!$F$5,CJ102*((1+'Income Assumptions'!$F$8)^(1/12)),"-"))),"-")</f>
        <v>27326.843852802282</v>
      </c>
      <c r="CL102" s="702">
        <f>IFERROR(
IF(CL$6&lt;='Income Assumptions'!$D$7,CK102*((1+'Income Assumptions'!$D$8)^(1/12)),
IF(AND(CL$6&gt;='Income Assumptions'!$E$5,CL$6&lt;='Income Assumptions'!$E$7),CK102*((1+'Income Assumptions'!$E$8)^(1/12)),
IF(CL$6&gt;='Income Assumptions'!$F$5,CK102*((1+'Income Assumptions'!$F$8)^(1/12)),"-"))),"-")</f>
        <v>27394.239221768912</v>
      </c>
      <c r="CM102" s="702">
        <f>IFERROR(
IF(CM$6&lt;='Income Assumptions'!$D$7,CL102*((1+'Income Assumptions'!$D$8)^(1/12)),
IF(AND(CM$6&gt;='Income Assumptions'!$E$5,CM$6&lt;='Income Assumptions'!$E$7),CL102*((1+'Income Assumptions'!$E$8)^(1/12)),
IF(CM$6&gt;='Income Assumptions'!$F$5,CL102*((1+'Income Assumptions'!$F$8)^(1/12)),"-"))),"-")</f>
        <v>27461.800805896815</v>
      </c>
      <c r="CN102" s="702">
        <f>IFERROR(
IF(CN$6&lt;='Income Assumptions'!$D$7,CM102*((1+'Income Assumptions'!$D$8)^(1/12)),
IF(AND(CN$6&gt;='Income Assumptions'!$E$5,CN$6&lt;='Income Assumptions'!$E$7),CM102*((1+'Income Assumptions'!$E$8)^(1/12)),
IF(CN$6&gt;='Income Assumptions'!$F$5,CM102*((1+'Income Assumptions'!$F$8)^(1/12)),"-"))),"-")</f>
        <v>27529.529015117423</v>
      </c>
      <c r="CO102" s="702">
        <f>IFERROR(
IF(CO$6&lt;='Income Assumptions'!$D$7,CN102*((1+'Income Assumptions'!$D$8)^(1/12)),
IF(AND(CO$6&gt;='Income Assumptions'!$E$5,CO$6&lt;='Income Assumptions'!$E$7),CN102*((1+'Income Assumptions'!$E$8)^(1/12)),
IF(CO$6&gt;='Income Assumptions'!$F$5,CN102*((1+'Income Assumptions'!$F$8)^(1/12)),"-"))),"-")</f>
        <v>27597.424260373165</v>
      </c>
      <c r="CP102" s="702">
        <f>IFERROR(
IF(CP$6&lt;='Income Assumptions'!$D$7,CO102*((1+'Income Assumptions'!$D$8)^(1/12)),
IF(AND(CP$6&gt;='Income Assumptions'!$E$5,CP$6&lt;='Income Assumptions'!$E$7),CO102*((1+'Income Assumptions'!$E$8)^(1/12)),
IF(CP$6&gt;='Income Assumptions'!$F$5,CO102*((1+'Income Assumptions'!$F$8)^(1/12)),"-"))),"-")</f>
        <v>27665.486953619966</v>
      </c>
      <c r="CQ102" s="702">
        <f>IFERROR(
IF(CQ$6&lt;='Income Assumptions'!$D$7,CP102*((1+'Income Assumptions'!$D$8)^(1/12)),
IF(AND(CQ$6&gt;='Income Assumptions'!$E$5,CQ$6&lt;='Income Assumptions'!$E$7),CP102*((1+'Income Assumptions'!$E$8)^(1/12)),
IF(CQ$6&gt;='Income Assumptions'!$F$5,CP102*((1+'Income Assumptions'!$F$8)^(1/12)),"-"))),"-")</f>
        <v>27733.71750782974</v>
      </c>
      <c r="CR102" s="702">
        <f>IFERROR(
IF(CR$6&lt;='Income Assumptions'!$D$7,CQ102*((1+'Income Assumptions'!$D$8)^(1/12)),
IF(AND(CR$6&gt;='Income Assumptions'!$E$5,CR$6&lt;='Income Assumptions'!$E$7),CQ102*((1+'Income Assumptions'!$E$8)^(1/12)),
IF(CR$6&gt;='Income Assumptions'!$F$5,CQ102*((1+'Income Assumptions'!$F$8)^(1/12)),"-"))),"-")</f>
        <v>27802.116336992909</v>
      </c>
      <c r="CS102" s="702">
        <f>IFERROR(
IF(CS$6&lt;='Income Assumptions'!$D$7,CR102*((1+'Income Assumptions'!$D$8)^(1/12)),
IF(AND(CS$6&gt;='Income Assumptions'!$E$5,CS$6&lt;='Income Assumptions'!$E$7),CR102*((1+'Income Assumptions'!$E$8)^(1/12)),
IF(CS$6&gt;='Income Assumptions'!$F$5,CR102*((1+'Income Assumptions'!$F$8)^(1/12)),"-"))),"-")</f>
        <v>27870.683856120904</v>
      </c>
      <c r="CT102" s="702">
        <f>IFERROR(
IF(CT$6&lt;='Income Assumptions'!$D$7,CS102*((1+'Income Assumptions'!$D$8)^(1/12)),
IF(AND(CT$6&gt;='Income Assumptions'!$E$5,CT$6&lt;='Income Assumptions'!$E$7),CS102*((1+'Income Assumptions'!$E$8)^(1/12)),
IF(CT$6&gt;='Income Assumptions'!$F$5,CS102*((1+'Income Assumptions'!$F$8)^(1/12)),"-"))),"-")</f>
        <v>27939.420481248686</v>
      </c>
      <c r="CU102" s="702">
        <f>IFERROR(
IF(CU$6&lt;='Income Assumptions'!$D$7,CT102*((1+'Income Assumptions'!$D$8)^(1/12)),
IF(AND(CU$6&gt;='Income Assumptions'!$E$5,CU$6&lt;='Income Assumptions'!$E$7),CT102*((1+'Income Assumptions'!$E$8)^(1/12)),
IF(CU$6&gt;='Income Assumptions'!$F$5,CT102*((1+'Income Assumptions'!$F$8)^(1/12)),"-"))),"-")</f>
        <v>28008.326629437273</v>
      </c>
      <c r="CV102" s="702">
        <f>IFERROR(
IF(CV$6&lt;='Income Assumptions'!$D$7,CU102*((1+'Income Assumptions'!$D$8)^(1/12)),
IF(AND(CV$6&gt;='Income Assumptions'!$E$5,CV$6&lt;='Income Assumptions'!$E$7),CU102*((1+'Income Assumptions'!$E$8)^(1/12)),
IF(CV$6&gt;='Income Assumptions'!$F$5,CU102*((1+'Income Assumptions'!$F$8)^(1/12)),"-"))),"-")</f>
        <v>28077.402718776262</v>
      </c>
      <c r="CW102" s="702">
        <f>IFERROR(
IF(CW$6&lt;='Income Assumptions'!$D$7,CV102*((1+'Income Assumptions'!$D$8)^(1/12)),
IF(AND(CW$6&gt;='Income Assumptions'!$E$5,CW$6&lt;='Income Assumptions'!$E$7),CV102*((1+'Income Assumptions'!$E$8)^(1/12)),
IF(CW$6&gt;='Income Assumptions'!$F$5,CV102*((1+'Income Assumptions'!$F$8)^(1/12)),"-"))),"-")</f>
        <v>28146.649168386379</v>
      </c>
      <c r="CX102" s="702">
        <f>IFERROR(
IF(CX$6&lt;='Income Assumptions'!$D$7,CW102*((1+'Income Assumptions'!$D$8)^(1/12)),
IF(AND(CX$6&gt;='Income Assumptions'!$E$5,CX$6&lt;='Income Assumptions'!$E$7),CW102*((1+'Income Assumptions'!$E$8)^(1/12)),
IF(CX$6&gt;='Income Assumptions'!$F$5,CW102*((1+'Income Assumptions'!$F$8)^(1/12)),"-"))),"-")</f>
        <v>28216.066398422008</v>
      </c>
      <c r="CY102" s="702">
        <f>IFERROR(
IF(CY$6&lt;='Income Assumptions'!$D$7,CX102*((1+'Income Assumptions'!$D$8)^(1/12)),
IF(AND(CY$6&gt;='Income Assumptions'!$E$5,CY$6&lt;='Income Assumptions'!$E$7),CX102*((1+'Income Assumptions'!$E$8)^(1/12)),
IF(CY$6&gt;='Income Assumptions'!$F$5,CX102*((1+'Income Assumptions'!$F$8)^(1/12)),"-"))),"-")</f>
        <v>28285.654830073749</v>
      </c>
      <c r="CZ102" s="702">
        <f>IFERROR(
IF(CZ$6&lt;='Income Assumptions'!$D$7,CY102*((1+'Income Assumptions'!$D$8)^(1/12)),
IF(AND(CZ$6&gt;='Income Assumptions'!$E$5,CZ$6&lt;='Income Assumptions'!$E$7),CY102*((1+'Income Assumptions'!$E$8)^(1/12)),
IF(CZ$6&gt;='Income Assumptions'!$F$5,CY102*((1+'Income Assumptions'!$F$8)^(1/12)),"-"))),"-")</f>
        <v>28355.414885570975</v>
      </c>
      <c r="DA102" s="702">
        <f>IFERROR(
IF(DA$6&lt;='Income Assumptions'!$D$7,CZ102*((1+'Income Assumptions'!$D$8)^(1/12)),
IF(AND(DA$6&gt;='Income Assumptions'!$E$5,DA$6&lt;='Income Assumptions'!$E$7),CZ102*((1+'Income Assumptions'!$E$8)^(1/12)),
IF(DA$6&gt;='Income Assumptions'!$F$5,CZ102*((1+'Income Assumptions'!$F$8)^(1/12)),"-"))),"-")</f>
        <v>28425.346988184388</v>
      </c>
      <c r="DB102" s="702">
        <f>IFERROR(
IF(DB$6&lt;='Income Assumptions'!$D$7,DA102*((1+'Income Assumptions'!$D$8)^(1/12)),
IF(AND(DB$6&gt;='Income Assumptions'!$E$5,DB$6&lt;='Income Assumptions'!$E$7),DA102*((1+'Income Assumptions'!$E$8)^(1/12)),
IF(DB$6&gt;='Income Assumptions'!$F$5,DA102*((1+'Income Assumptions'!$F$8)^(1/12)),"-"))),"-")</f>
        <v>28495.451562228591</v>
      </c>
      <c r="DC102" s="702">
        <f>IFERROR(
IF(DC$6&lt;='Income Assumptions'!$D$7,DB102*((1+'Income Assumptions'!$D$8)^(1/12)),
IF(AND(DC$6&gt;='Income Assumptions'!$E$5,DC$6&lt;='Income Assumptions'!$E$7),DB102*((1+'Income Assumptions'!$E$8)^(1/12)),
IF(DC$6&gt;='Income Assumptions'!$F$5,DB102*((1+'Income Assumptions'!$F$8)^(1/12)),"-"))),"-")</f>
        <v>28565.729033064657</v>
      </c>
      <c r="DD102" s="702">
        <f>IFERROR(
IF(DD$6&lt;='Income Assumptions'!$D$7,DC102*((1+'Income Assumptions'!$D$8)^(1/12)),
IF(AND(DD$6&gt;='Income Assumptions'!$E$5,DD$6&lt;='Income Assumptions'!$E$7),DC102*((1+'Income Assumptions'!$E$8)^(1/12)),
IF(DD$6&gt;='Income Assumptions'!$F$5,DC102*((1+'Income Assumptions'!$F$8)^(1/12)),"-"))),"-")</f>
        <v>28636.179827102722</v>
      </c>
      <c r="DE102" s="702">
        <f>IFERROR(
IF(DE$6&lt;='Income Assumptions'!$D$7,DD102*((1+'Income Assumptions'!$D$8)^(1/12)),
IF(AND(DE$6&gt;='Income Assumptions'!$E$5,DE$6&lt;='Income Assumptions'!$E$7),DD102*((1+'Income Assumptions'!$E$8)^(1/12)),
IF(DE$6&gt;='Income Assumptions'!$F$5,DD102*((1+'Income Assumptions'!$F$8)^(1/12)),"-"))),"-")</f>
        <v>28706.804371804559</v>
      </c>
      <c r="DF102" s="702">
        <f>IFERROR(
IF(DF$6&lt;='Income Assumptions'!$D$7,DE102*((1+'Income Assumptions'!$D$8)^(1/12)),
IF(AND(DF$6&gt;='Income Assumptions'!$E$5,DF$6&lt;='Income Assumptions'!$E$7),DE102*((1+'Income Assumptions'!$E$8)^(1/12)),
IF(DF$6&gt;='Income Assumptions'!$F$5,DE102*((1+'Income Assumptions'!$F$8)^(1/12)),"-"))),"-")</f>
        <v>28777.603095686176</v>
      </c>
      <c r="DG102" s="702">
        <f>IFERROR(
IF(DG$6&lt;='Income Assumptions'!$D$7,DF102*((1+'Income Assumptions'!$D$8)^(1/12)),
IF(AND(DG$6&gt;='Income Assumptions'!$E$5,DG$6&lt;='Income Assumptions'!$E$7),DF102*((1+'Income Assumptions'!$E$8)^(1/12)),
IF(DG$6&gt;='Income Assumptions'!$F$5,DF102*((1+'Income Assumptions'!$F$8)^(1/12)),"-"))),"-")</f>
        <v>28848.576428320419</v>
      </c>
      <c r="DH102" s="702">
        <f>IFERROR(
IF(DH$6&lt;='Income Assumptions'!$D$7,DG102*((1+'Income Assumptions'!$D$8)^(1/12)),
IF(AND(DH$6&gt;='Income Assumptions'!$E$5,DH$6&lt;='Income Assumptions'!$E$7),DG102*((1+'Income Assumptions'!$E$8)^(1/12)),
IF(DH$6&gt;='Income Assumptions'!$F$5,DG102*((1+'Income Assumptions'!$F$8)^(1/12)),"-"))),"-")</f>
        <v>28919.72480033958</v>
      </c>
      <c r="DI102" s="702">
        <f>IFERROR(
IF(DI$6&lt;='Income Assumptions'!$D$7,DH102*((1+'Income Assumptions'!$D$8)^(1/12)),
IF(AND(DI$6&gt;='Income Assumptions'!$E$5,DI$6&lt;='Income Assumptions'!$E$7),DH102*((1+'Income Assumptions'!$E$8)^(1/12)),
IF(DI$6&gt;='Income Assumptions'!$F$5,DH102*((1+'Income Assumptions'!$F$8)^(1/12)),"-"))),"-")</f>
        <v>28991.048643438</v>
      </c>
      <c r="DJ102" s="702">
        <f>IFERROR(
IF(DJ$6&lt;='Income Assumptions'!$D$7,DI102*((1+'Income Assumptions'!$D$8)^(1/12)),
IF(AND(DJ$6&gt;='Income Assumptions'!$E$5,DJ$6&lt;='Income Assumptions'!$E$7),DI102*((1+'Income Assumptions'!$E$8)^(1/12)),
IF(DJ$6&gt;='Income Assumptions'!$F$5,DI102*((1+'Income Assumptions'!$F$8)^(1/12)),"-"))),"-")</f>
        <v>29062.548390374697</v>
      </c>
      <c r="DK102" s="702">
        <f>IFERROR(
IF(DK$6&lt;='Income Assumptions'!$D$7,DJ102*((1+'Income Assumptions'!$D$8)^(1/12)),
IF(AND(DK$6&gt;='Income Assumptions'!$E$5,DK$6&lt;='Income Assumptions'!$E$7),DJ102*((1+'Income Assumptions'!$E$8)^(1/12)),
IF(DK$6&gt;='Income Assumptions'!$F$5,DJ102*((1+'Income Assumptions'!$F$8)^(1/12)),"-"))),"-")</f>
        <v>29134.224474975992</v>
      </c>
      <c r="DL102" s="702">
        <f>IFERROR(
IF(DL$6&lt;='Income Assumptions'!$D$7,DK102*((1+'Income Assumptions'!$D$8)^(1/12)),
IF(AND(DL$6&gt;='Income Assumptions'!$E$5,DL$6&lt;='Income Assumptions'!$E$7),DK102*((1+'Income Assumptions'!$E$8)^(1/12)),
IF(DL$6&gt;='Income Assumptions'!$F$5,DK102*((1+'Income Assumptions'!$F$8)^(1/12)),"-"))),"-")</f>
        <v>29206.077332138135</v>
      </c>
      <c r="DM102" s="702">
        <f>IFERROR(
IF(DM$6&lt;='Income Assumptions'!$D$7,DL102*((1+'Income Assumptions'!$D$8)^(1/12)),
IF(AND(DM$6&gt;='Income Assumptions'!$E$5,DM$6&lt;='Income Assumptions'!$E$7),DL102*((1+'Income Assumptions'!$E$8)^(1/12)),
IF(DM$6&gt;='Income Assumptions'!$F$5,DL102*((1+'Income Assumptions'!$F$8)^(1/12)),"-"))),"-")</f>
        <v>29278.10739782995</v>
      </c>
      <c r="DN102" s="702">
        <f>IFERROR(
IF(DN$6&lt;='Income Assumptions'!$D$7,DM102*((1+'Income Assumptions'!$D$8)^(1/12)),
IF(AND(DN$6&gt;='Income Assumptions'!$E$5,DN$6&lt;='Income Assumptions'!$E$7),DM102*((1+'Income Assumptions'!$E$8)^(1/12)),
IF(DN$6&gt;='Income Assumptions'!$F$5,DM102*((1+'Income Assumptions'!$F$8)^(1/12)),"-"))),"-")</f>
        <v>29350.315109095478</v>
      </c>
      <c r="DO102" s="702">
        <f>IFERROR(
IF(DO$6&lt;='Income Assumptions'!$D$7,DN102*((1+'Income Assumptions'!$D$8)^(1/12)),
IF(AND(DO$6&gt;='Income Assumptions'!$E$5,DO$6&lt;='Income Assumptions'!$E$7),DN102*((1+'Income Assumptions'!$E$8)^(1/12)),
IF(DO$6&gt;='Income Assumptions'!$F$5,DN102*((1+'Income Assumptions'!$F$8)^(1/12)),"-"))),"-")</f>
        <v>29422.70090405663</v>
      </c>
      <c r="DP102" s="702">
        <f>IFERROR(
IF(DP$6&lt;='Income Assumptions'!$D$7,DO102*((1+'Income Assumptions'!$D$8)^(1/12)),
IF(AND(DP$6&gt;='Income Assumptions'!$E$5,DP$6&lt;='Income Assumptions'!$E$7),DO102*((1+'Income Assumptions'!$E$8)^(1/12)),
IF(DP$6&gt;='Income Assumptions'!$F$5,DO102*((1+'Income Assumptions'!$F$8)^(1/12)),"-"))),"-")</f>
        <v>29495.265221915837</v>
      </c>
      <c r="DQ102" s="702">
        <f>IFERROR(
IF(DQ$6&lt;='Income Assumptions'!$D$7,DP102*((1+'Income Assumptions'!$D$8)^(1/12)),
IF(AND(DQ$6&gt;='Income Assumptions'!$E$5,DQ$6&lt;='Income Assumptions'!$E$7),DP102*((1+'Income Assumptions'!$E$8)^(1/12)),
IF(DQ$6&gt;='Income Assumptions'!$F$5,DP102*((1+'Income Assumptions'!$F$8)^(1/12)),"-"))),"-")</f>
        <v>29568.008502958728</v>
      </c>
      <c r="DR102" s="702">
        <f>IFERROR(
IF(DR$6&lt;='Income Assumptions'!$D$7,DQ102*((1+'Income Assumptions'!$D$8)^(1/12)),
IF(AND(DR$6&gt;='Income Assumptions'!$E$5,DR$6&lt;='Income Assumptions'!$E$7),DQ102*((1+'Income Assumptions'!$E$8)^(1/12)),
IF(DR$6&gt;='Income Assumptions'!$F$5,DQ102*((1+'Income Assumptions'!$F$8)^(1/12)),"-"))),"-")</f>
        <v>29640.931188556795</v>
      </c>
      <c r="DS102" s="702">
        <f>IFERROR(
IF(DS$6&lt;='Income Assumptions'!$D$7,DR102*((1+'Income Assumptions'!$D$8)^(1/12)),
IF(AND(DS$6&gt;='Income Assumptions'!$E$5,DS$6&lt;='Income Assumptions'!$E$7),DR102*((1+'Income Assumptions'!$E$8)^(1/12)),
IF(DS$6&gt;='Income Assumptions'!$F$5,DR102*((1+'Income Assumptions'!$F$8)^(1/12)),"-"))),"-")</f>
        <v>29714.033721170064</v>
      </c>
      <c r="DT102" s="702">
        <f>IFERROR(
IF(DT$6&lt;='Income Assumptions'!$D$7,DS102*((1+'Income Assumptions'!$D$8)^(1/12)),
IF(AND(DT$6&gt;='Income Assumptions'!$E$5,DT$6&lt;='Income Assumptions'!$E$7),DS102*((1+'Income Assumptions'!$E$8)^(1/12)),
IF(DT$6&gt;='Income Assumptions'!$F$5,DS102*((1+'Income Assumptions'!$F$8)^(1/12)),"-"))),"-")</f>
        <v>29787.3165443498</v>
      </c>
      <c r="DU102" s="702">
        <f>IFERROR(
IF(DU$6&lt;='Income Assumptions'!$D$7,DT102*((1+'Income Assumptions'!$D$8)^(1/12)),
IF(AND(DU$6&gt;='Income Assumptions'!$E$5,DU$6&lt;='Income Assumptions'!$E$7),DT102*((1+'Income Assumptions'!$E$8)^(1/12)),
IF(DU$6&gt;='Income Assumptions'!$F$5,DT102*((1+'Income Assumptions'!$F$8)^(1/12)),"-"))),"-")</f>
        <v>29860.780102741173</v>
      </c>
      <c r="DV102" s="702">
        <f>IFERROR(
IF(DV$6&lt;='Income Assumptions'!$D$7,DU102*((1+'Income Assumptions'!$D$8)^(1/12)),
IF(AND(DV$6&gt;='Income Assumptions'!$E$5,DV$6&lt;='Income Assumptions'!$E$7),DU102*((1+'Income Assumptions'!$E$8)^(1/12)),
IF(DV$6&gt;='Income Assumptions'!$F$5,DU102*((1+'Income Assumptions'!$F$8)^(1/12)),"-"))),"-")</f>
        <v>29934.424842085969</v>
      </c>
      <c r="DW102" s="702">
        <f>IFERROR(
IF(DW$6&lt;='Income Assumptions'!$D$7,DV102*((1+'Income Assumptions'!$D$8)^(1/12)),
IF(AND(DW$6&gt;='Income Assumptions'!$E$5,DW$6&lt;='Income Assumptions'!$E$7),DV102*((1+'Income Assumptions'!$E$8)^(1/12)),
IF(DW$6&gt;='Income Assumptions'!$F$5,DV102*((1+'Income Assumptions'!$F$8)^(1/12)),"-"))),"-")</f>
        <v>30008.251209225302</v>
      </c>
      <c r="DX102" s="702">
        <f>IFERROR(
IF(DX$6&lt;='Income Assumptions'!$D$7,DW102*((1+'Income Assumptions'!$D$8)^(1/12)),
IF(AND(DX$6&gt;='Income Assumptions'!$E$5,DX$6&lt;='Income Assumptions'!$E$7),DW102*((1+'Income Assumptions'!$E$8)^(1/12)),
IF(DX$6&gt;='Income Assumptions'!$F$5,DW102*((1+'Income Assumptions'!$F$8)^(1/12)),"-"))),"-")</f>
        <v>30082.259652102312</v>
      </c>
      <c r="DY102" s="702">
        <f>IFERROR(
IF(DY$6&lt;='Income Assumptions'!$D$7,DX102*((1+'Income Assumptions'!$D$8)^(1/12)),
IF(AND(DY$6&gt;='Income Assumptions'!$E$5,DY$6&lt;='Income Assumptions'!$E$7),DX102*((1+'Income Assumptions'!$E$8)^(1/12)),
IF(DY$6&gt;='Income Assumptions'!$F$5,DX102*((1+'Income Assumptions'!$F$8)^(1/12)),"-"))),"-")</f>
        <v>30156.450619764881</v>
      </c>
      <c r="DZ102" s="702">
        <f>IFERROR(
IF(DZ$6&lt;='Income Assumptions'!$D$7,DY102*((1+'Income Assumptions'!$D$8)^(1/12)),
IF(AND(DZ$6&gt;='Income Assumptions'!$E$5,DZ$6&lt;='Income Assumptions'!$E$7),DY102*((1+'Income Assumptions'!$E$8)^(1/12)),
IF(DZ$6&gt;='Income Assumptions'!$F$5,DY102*((1+'Income Assumptions'!$F$8)^(1/12)),"-"))),"-")</f>
        <v>30230.824562368376</v>
      </c>
      <c r="EA102" s="702">
        <f>IFERROR(
IF(EA$6&lt;='Income Assumptions'!$D$7,DZ102*((1+'Income Assumptions'!$D$8)^(1/12)),
IF(AND(EA$6&gt;='Income Assumptions'!$E$5,EA$6&lt;='Income Assumptions'!$E$7),DZ102*((1+'Income Assumptions'!$E$8)^(1/12)),
IF(EA$6&gt;='Income Assumptions'!$F$5,DZ102*((1+'Income Assumptions'!$F$8)^(1/12)),"-"))),"-")</f>
        <v>30305.381931178363</v>
      </c>
      <c r="EB102" s="702">
        <f>IFERROR(
IF(EB$6&lt;='Income Assumptions'!$D$7,EA102*((1+'Income Assumptions'!$D$8)^(1/12)),
IF(AND(EB$6&gt;='Income Assumptions'!$E$5,EB$6&lt;='Income Assumptions'!$E$7),EA102*((1+'Income Assumptions'!$E$8)^(1/12)),
IF(EB$6&gt;='Income Assumptions'!$F$5,EA102*((1+'Income Assumptions'!$F$8)^(1/12)),"-"))),"-")</f>
        <v>30380.123178573347</v>
      </c>
      <c r="EC102" s="702">
        <f>IFERROR(
IF(EC$6&lt;='Income Assumptions'!$D$7,EB102*((1+'Income Assumptions'!$D$8)^(1/12)),
IF(AND(EC$6&gt;='Income Assumptions'!$E$5,EC$6&lt;='Income Assumptions'!$E$7),EB102*((1+'Income Assumptions'!$E$8)^(1/12)),
IF(EC$6&gt;='Income Assumptions'!$F$5,EB102*((1+'Income Assumptions'!$F$8)^(1/12)),"-"))),"-")</f>
        <v>30455.048758047524</v>
      </c>
      <c r="ED102" s="702">
        <f>IFERROR(
IF(ED$6&lt;='Income Assumptions'!$D$7,EC102*((1+'Income Assumptions'!$D$8)^(1/12)),
IF(AND(ED$6&gt;='Income Assumptions'!$E$5,ED$6&lt;='Income Assumptions'!$E$7),EC102*((1+'Income Assumptions'!$E$8)^(1/12)),
IF(ED$6&gt;='Income Assumptions'!$F$5,EC102*((1+'Income Assumptions'!$F$8)^(1/12)),"-"))),"-")</f>
        <v>30530.159124213533</v>
      </c>
      <c r="EE102" s="702">
        <f>IFERROR(
IF(EE$6&lt;='Income Assumptions'!$D$7,ED102*((1+'Income Assumptions'!$D$8)^(1/12)),
IF(AND(EE$6&gt;='Income Assumptions'!$E$5,EE$6&lt;='Income Assumptions'!$E$7),ED102*((1+'Income Assumptions'!$E$8)^(1/12)),
IF(EE$6&gt;='Income Assumptions'!$F$5,ED102*((1+'Income Assumptions'!$F$8)^(1/12)),"-"))),"-")</f>
        <v>30605.454732805203</v>
      </c>
      <c r="EF102" s="702">
        <f>IFERROR(
IF(EF$6&lt;='Income Assumptions'!$D$7,EE102*((1+'Income Assumptions'!$D$8)^(1/12)),
IF(AND(EF$6&gt;='Income Assumptions'!$E$5,EF$6&lt;='Income Assumptions'!$E$7),EE102*((1+'Income Assumptions'!$E$8)^(1/12)),
IF(EF$6&gt;='Income Assumptions'!$F$5,EE102*((1+'Income Assumptions'!$F$8)^(1/12)),"-"))),"-")</f>
        <v>30680.936040680328</v>
      </c>
      <c r="EG102" s="703">
        <f>IFERROR(
IF(EG$6&lt;='Income Assumptions'!$D$7,EF102*((1+'Income Assumptions'!$D$8)^(1/12)),
IF(AND(EG$6&gt;='Income Assumptions'!$E$5,EG$6&lt;='Income Assumptions'!$E$7),EF102*((1+'Income Assumptions'!$E$8)^(1/12)),
IF(EG$6&gt;='Income Assumptions'!$F$5,EF102*((1+'Income Assumptions'!$F$8)^(1/12)),"-"))),"-")</f>
        <v>30756.603505823441</v>
      </c>
    </row>
    <row r="103" spans="2:138" x14ac:dyDescent="0.2">
      <c r="C103" s="712"/>
      <c r="D103" s="713" t="s">
        <v>742</v>
      </c>
      <c r="E103" s="700">
        <f t="shared" ref="E103:E111" si="68">SUM(F103:EG103)</f>
        <v>3687010.0140297688</v>
      </c>
      <c r="F103" s="701">
        <f>IFERROR('Rent Roll | Residential'!H4*'Rent Roll | Residential'!C4,"")</f>
        <v>22400</v>
      </c>
      <c r="G103" s="701">
        <f>IFERROR(
IF(G$6&lt;='Income Assumptions'!$D$7,F103*((1+'Income Assumptions'!$D$8)^(1/12)),
IF(AND(G$6&gt;='Income Assumptions'!$E$5,G$6&lt;='Income Assumptions'!$E$7),F103*((1+'Income Assumptions'!$E$8)^(1/12)),
IF(G$6&gt;='Income Assumptions'!$F$5,F103*((1+'Income Assumptions'!$F$8)^(1/12)),"-"))),"-")</f>
        <v>22491.260372753724</v>
      </c>
      <c r="H103" s="701">
        <f>IFERROR(
IF(H$6&lt;='Income Assumptions'!$D$7,G103*((1+'Income Assumptions'!$D$8)^(1/12)),
IF(AND(H$6&gt;='Income Assumptions'!$E$5,H$6&lt;='Income Assumptions'!$E$7),G103*((1+'Income Assumptions'!$E$8)^(1/12)),
IF(H$6&gt;='Income Assumptions'!$F$5,G103*((1+'Income Assumptions'!$F$8)^(1/12)),"-"))),"-")</f>
        <v>22582.892551562589</v>
      </c>
      <c r="I103" s="701">
        <f>IFERROR(
IF(I$6&lt;='Income Assumptions'!$D$7,H103*((1+'Income Assumptions'!$D$8)^(1/12)),
IF(AND(I$6&gt;='Income Assumptions'!$E$5,I$6&lt;='Income Assumptions'!$E$7),H103*((1+'Income Assumptions'!$E$8)^(1/12)),
IF(I$6&gt;='Income Assumptions'!$F$5,H103*((1+'Income Assumptions'!$F$8)^(1/12)),"-"))),"-")</f>
        <v>22674.898051210486</v>
      </c>
      <c r="J103" s="701">
        <f>IFERROR(
IF(J$6&lt;='Income Assumptions'!$D$7,I103*((1+'Income Assumptions'!$D$8)^(1/12)),
IF(AND(J$6&gt;='Income Assumptions'!$E$5,J$6&lt;='Income Assumptions'!$E$7),I103*((1+'Income Assumptions'!$E$8)^(1/12)),
IF(J$6&gt;='Income Assumptions'!$F$5,I103*((1+'Income Assumptions'!$F$8)^(1/12)),"-"))),"-")</f>
        <v>22767.278392652726</v>
      </c>
      <c r="K103" s="701">
        <f>IFERROR(
IF(K$6&lt;='Income Assumptions'!$D$7,J103*((1+'Income Assumptions'!$D$8)^(1/12)),
IF(AND(K$6&gt;='Income Assumptions'!$E$5,K$6&lt;='Income Assumptions'!$E$7),J103*((1+'Income Assumptions'!$E$8)^(1/12)),
IF(K$6&gt;='Income Assumptions'!$F$5,J103*((1+'Income Assumptions'!$F$8)^(1/12)),"-"))),"-")</f>
        <v>22860.035103041177</v>
      </c>
      <c r="L103" s="701">
        <f>IFERROR(
IF(L$6&lt;='Income Assumptions'!$D$7,K103*((1+'Income Assumptions'!$D$8)^(1/12)),
IF(AND(L$6&gt;='Income Assumptions'!$E$5,L$6&lt;='Income Assumptions'!$E$7),K103*((1+'Income Assumptions'!$E$8)^(1/12)),
IF(L$6&gt;='Income Assumptions'!$F$5,K103*((1+'Income Assumptions'!$F$8)^(1/12)),"-"))),"-")</f>
        <v>22953.169715749515</v>
      </c>
      <c r="M103" s="701">
        <f>IFERROR(
IF(M$6&lt;='Income Assumptions'!$D$7,L103*((1+'Income Assumptions'!$D$8)^(1/12)),
IF(AND(M$6&gt;='Income Assumptions'!$E$5,M$6&lt;='Income Assumptions'!$E$7),L103*((1+'Income Assumptions'!$E$8)^(1/12)),
IF(M$6&gt;='Income Assumptions'!$F$5,L103*((1+'Income Assumptions'!$F$8)^(1/12)),"-"))),"-")</f>
        <v>23046.683770398566</v>
      </c>
      <c r="N103" s="701">
        <f>IFERROR(
IF(N$6&lt;='Income Assumptions'!$D$7,M103*((1+'Income Assumptions'!$D$8)^(1/12)),
IF(AND(N$6&gt;='Income Assumptions'!$E$5,N$6&lt;='Income Assumptions'!$E$7),M103*((1+'Income Assumptions'!$E$8)^(1/12)),
IF(N$6&gt;='Income Assumptions'!$F$5,M103*((1+'Income Assumptions'!$F$8)^(1/12)),"-"))),"-")</f>
        <v>23140.578812881769</v>
      </c>
      <c r="O103" s="701">
        <f>IFERROR(
IF(O$6&lt;='Income Assumptions'!$D$7,N103*((1+'Income Assumptions'!$D$8)^(1/12)),
IF(AND(O$6&gt;='Income Assumptions'!$E$5,O$6&lt;='Income Assumptions'!$E$7),N103*((1+'Income Assumptions'!$E$8)^(1/12)),
IF(O$6&gt;='Income Assumptions'!$F$5,N103*((1+'Income Assumptions'!$F$8)^(1/12)),"-"))),"-")</f>
        <v>23234.856395390721</v>
      </c>
      <c r="P103" s="701">
        <f>IFERROR(
IF(P$6&lt;='Income Assumptions'!$D$7,O103*((1+'Income Assumptions'!$D$8)^(1/12)),
IF(AND(P$6&gt;='Income Assumptions'!$E$5,P$6&lt;='Income Assumptions'!$E$7),O103*((1+'Income Assumptions'!$E$8)^(1/12)),
IF(P$6&gt;='Income Assumptions'!$F$5,O103*((1+'Income Assumptions'!$F$8)^(1/12)),"-"))),"-")</f>
        <v>23329.518076440836</v>
      </c>
      <c r="Q103" s="701">
        <f>IFERROR(
IF(Q$6&lt;='Income Assumptions'!$D$7,P103*((1+'Income Assumptions'!$D$8)^(1/12)),
IF(AND(Q$6&gt;='Income Assumptions'!$E$5,Q$6&lt;='Income Assumptions'!$E$7),P103*((1+'Income Assumptions'!$E$8)^(1/12)),
IF(Q$6&gt;='Income Assumptions'!$F$5,P103*((1+'Income Assumptions'!$F$8)^(1/12)),"-"))),"-")</f>
        <v>23424.565420897117</v>
      </c>
      <c r="R103" s="701">
        <f>IFERROR(
IF(R$6&lt;='Income Assumptions'!$D$7,Q103*((1+'Income Assumptions'!$D$8)^(1/12)),
IF(AND(R$6&gt;='Income Assumptions'!$E$5,R$6&lt;='Income Assumptions'!$E$7),Q103*((1+'Income Assumptions'!$E$8)^(1/12)),
IF(R$6&gt;='Income Assumptions'!$F$5,Q103*((1+'Income Assumptions'!$F$8)^(1/12)),"-"))),"-")</f>
        <v>23520.000000000022</v>
      </c>
      <c r="S103" s="701">
        <f>IFERROR(
IF(S$6&lt;='Income Assumptions'!$D$7,R103*((1+'Income Assumptions'!$D$8)^(1/12)),
IF(AND(S$6&gt;='Income Assumptions'!$E$5,S$6&lt;='Income Assumptions'!$E$7),R103*((1+'Income Assumptions'!$E$8)^(1/12)),
IF(S$6&gt;='Income Assumptions'!$F$5,R103*((1+'Income Assumptions'!$F$8)^(1/12)),"-"))),"-")</f>
        <v>23615.82339139143</v>
      </c>
      <c r="T103" s="701">
        <f>IFERROR(
IF(T$6&lt;='Income Assumptions'!$D$7,S103*((1+'Income Assumptions'!$D$8)^(1/12)),
IF(AND(T$6&gt;='Income Assumptions'!$E$5,T$6&lt;='Income Assumptions'!$E$7),S103*((1+'Income Assumptions'!$E$8)^(1/12)),
IF(T$6&gt;='Income Assumptions'!$F$5,S103*((1+'Income Assumptions'!$F$8)^(1/12)),"-"))),"-")</f>
        <v>23712.037179140738</v>
      </c>
      <c r="U103" s="701">
        <f>IFERROR(
IF(U$6&lt;='Income Assumptions'!$D$7,T103*((1+'Income Assumptions'!$D$8)^(1/12)),
IF(AND(U$6&gt;='Income Assumptions'!$E$5,U$6&lt;='Income Assumptions'!$E$7),T103*((1+'Income Assumptions'!$E$8)^(1/12)),
IF(U$6&gt;='Income Assumptions'!$F$5,T103*((1+'Income Assumptions'!$F$8)^(1/12)),"-"))),"-")</f>
        <v>23808.642953771028</v>
      </c>
      <c r="V103" s="701">
        <f>IFERROR(
IF(V$6&lt;='Income Assumptions'!$D$7,U103*((1+'Income Assumptions'!$D$8)^(1/12)),
IF(AND(V$6&gt;='Income Assumptions'!$E$5,V$6&lt;='Income Assumptions'!$E$7),U103*((1+'Income Assumptions'!$E$8)^(1/12)),
IF(V$6&gt;='Income Assumptions'!$F$5,U103*((1+'Income Assumptions'!$F$8)^(1/12)),"-"))),"-")</f>
        <v>23905.642312285378</v>
      </c>
      <c r="W103" s="701">
        <f>IFERROR(
IF(W$6&lt;='Income Assumptions'!$D$7,V103*((1+'Income Assumptions'!$D$8)^(1/12)),
IF(AND(W$6&gt;='Income Assumptions'!$E$5,W$6&lt;='Income Assumptions'!$E$7),V103*((1+'Income Assumptions'!$E$8)^(1/12)),
IF(W$6&gt;='Income Assumptions'!$F$5,V103*((1+'Income Assumptions'!$F$8)^(1/12)),"-"))),"-")</f>
        <v>24003.036858193249</v>
      </c>
      <c r="X103" s="701">
        <f>IFERROR(
IF(X$6&lt;='Income Assumptions'!$D$7,W103*((1+'Income Assumptions'!$D$8)^(1/12)),
IF(AND(X$6&gt;='Income Assumptions'!$E$5,X$6&lt;='Income Assumptions'!$E$7),W103*((1+'Income Assumptions'!$E$8)^(1/12)),
IF(X$6&gt;='Income Assumptions'!$F$5,W103*((1+'Income Assumptions'!$F$8)^(1/12)),"-"))),"-")</f>
        <v>24100.828201537002</v>
      </c>
      <c r="Y103" s="701">
        <f>IFERROR(
IF(Y$6&lt;='Income Assumptions'!$D$7,X103*((1+'Income Assumptions'!$D$8)^(1/12)),
IF(AND(Y$6&gt;='Income Assumptions'!$E$5,Y$6&lt;='Income Assumptions'!$E$7),X103*((1+'Income Assumptions'!$E$8)^(1/12)),
IF(Y$6&gt;='Income Assumptions'!$F$5,X103*((1+'Income Assumptions'!$F$8)^(1/12)),"-"))),"-")</f>
        <v>24199.017958918506</v>
      </c>
      <c r="Z103" s="701">
        <f>IFERROR(
IF(Z$6&lt;='Income Assumptions'!$D$7,Y103*((1+'Income Assumptions'!$D$8)^(1/12)),
IF(AND(Z$6&gt;='Income Assumptions'!$E$5,Z$6&lt;='Income Assumptions'!$E$7),Y103*((1+'Income Assumptions'!$E$8)^(1/12)),
IF(Z$6&gt;='Income Assumptions'!$F$5,Y103*((1+'Income Assumptions'!$F$8)^(1/12)),"-"))),"-")</f>
        <v>24297.60775352587</v>
      </c>
      <c r="AA103" s="701">
        <f>IFERROR(
IF(AA$6&lt;='Income Assumptions'!$D$7,Z103*((1+'Income Assumptions'!$D$8)^(1/12)),
IF(AND(AA$6&gt;='Income Assumptions'!$E$5,AA$6&lt;='Income Assumptions'!$E$7),Z103*((1+'Income Assumptions'!$E$8)^(1/12)),
IF(AA$6&gt;='Income Assumptions'!$F$5,Z103*((1+'Income Assumptions'!$F$8)^(1/12)),"-"))),"-")</f>
        <v>24396.59921516027</v>
      </c>
      <c r="AB103" s="701">
        <f>IFERROR(
IF(AB$6&lt;='Income Assumptions'!$D$7,AA103*((1+'Income Assumptions'!$D$8)^(1/12)),
IF(AND(AB$6&gt;='Income Assumptions'!$E$5,AB$6&lt;='Income Assumptions'!$E$7),AA103*((1+'Income Assumptions'!$E$8)^(1/12)),
IF(AB$6&gt;='Income Assumptions'!$F$5,AA103*((1+'Income Assumptions'!$F$8)^(1/12)),"-"))),"-")</f>
        <v>24495.993980262891</v>
      </c>
      <c r="AC103" s="701">
        <f>IFERROR(
IF(AC$6&lt;='Income Assumptions'!$D$7,AB103*((1+'Income Assumptions'!$D$8)^(1/12)),
IF(AND(AC$6&gt;='Income Assumptions'!$E$5,AC$6&lt;='Income Assumptions'!$E$7),AB103*((1+'Income Assumptions'!$E$8)^(1/12)),
IF(AC$6&gt;='Income Assumptions'!$F$5,AB103*((1+'Income Assumptions'!$F$8)^(1/12)),"-"))),"-")</f>
        <v>24595.793691941988</v>
      </c>
      <c r="AD103" s="701">
        <f>IFERROR(
IF(AD$6&lt;='Income Assumptions'!$D$7,AC103*((1+'Income Assumptions'!$D$8)^(1/12)),
IF(AND(AD$6&gt;='Income Assumptions'!$E$5,AD$6&lt;='Income Assumptions'!$E$7),AC103*((1+'Income Assumptions'!$E$8)^(1/12)),
IF(AD$6&gt;='Income Assumptions'!$F$5,AC103*((1+'Income Assumptions'!$F$8)^(1/12)),"-"))),"-")</f>
        <v>24676.313920226057</v>
      </c>
      <c r="AE103" s="701">
        <f>IFERROR(
IF(AE$6&lt;='Income Assumptions'!$D$7,AD103*((1+'Income Assumptions'!$D$8)^(1/12)),
IF(AND(AE$6&gt;='Income Assumptions'!$E$5,AE$6&lt;='Income Assumptions'!$E$7),AD103*((1+'Income Assumptions'!$E$8)^(1/12)),
IF(AE$6&gt;='Income Assumptions'!$F$5,AD103*((1+'Income Assumptions'!$F$8)^(1/12)),"-"))),"-")</f>
        <v>24757.097750784731</v>
      </c>
      <c r="AF103" s="701">
        <f>IFERROR(
IF(AF$6&lt;='Income Assumptions'!$D$7,AE103*((1+'Income Assumptions'!$D$8)^(1/12)),
IF(AND(AF$6&gt;='Income Assumptions'!$E$5,AF$6&lt;='Income Assumptions'!$E$7),AE103*((1+'Income Assumptions'!$E$8)^(1/12)),
IF(AF$6&gt;='Income Assumptions'!$F$5,AE103*((1+'Income Assumptions'!$F$8)^(1/12)),"-"))),"-")</f>
        <v>24838.146046583261</v>
      </c>
      <c r="AG103" s="701">
        <f>IFERROR(
IF(AG$6&lt;='Income Assumptions'!$D$7,AF103*((1+'Income Assumptions'!$D$8)^(1/12)),
IF(AND(AG$6&gt;='Income Assumptions'!$E$5,AG$6&lt;='Income Assumptions'!$E$7),AF103*((1+'Income Assumptions'!$E$8)^(1/12)),
IF(AG$6&gt;='Income Assumptions'!$F$5,AF103*((1+'Income Assumptions'!$F$8)^(1/12)),"-"))),"-")</f>
        <v>24919.459673412028</v>
      </c>
      <c r="AH103" s="701">
        <f>IFERROR(
IF(AH$6&lt;='Income Assumptions'!$D$7,AG103*((1+'Income Assumptions'!$D$8)^(1/12)),
IF(AND(AH$6&gt;='Income Assumptions'!$E$5,AH$6&lt;='Income Assumptions'!$E$7),AG103*((1+'Income Assumptions'!$E$8)^(1/12)),
IF(AH$6&gt;='Income Assumptions'!$F$5,AG103*((1+'Income Assumptions'!$F$8)^(1/12)),"-"))),"-")</f>
        <v>25001.039499895778</v>
      </c>
      <c r="AI103" s="701">
        <f>IFERROR(
IF(AI$6&lt;='Income Assumptions'!$D$7,AH103*((1+'Income Assumptions'!$D$8)^(1/12)),
IF(AND(AI$6&gt;='Income Assumptions'!$E$5,AI$6&lt;='Income Assumptions'!$E$7),AH103*((1+'Income Assumptions'!$E$8)^(1/12)),
IF(AI$6&gt;='Income Assumptions'!$F$5,AH103*((1+'Income Assumptions'!$F$8)^(1/12)),"-"))),"-")</f>
        <v>25082.886397502913</v>
      </c>
      <c r="AJ103" s="701">
        <f>IFERROR(
IF(AJ$6&lt;='Income Assumptions'!$D$7,AI103*((1+'Income Assumptions'!$D$8)^(1/12)),
IF(AND(AJ$6&gt;='Income Assumptions'!$E$5,AJ$6&lt;='Income Assumptions'!$E$7),AI103*((1+'Income Assumptions'!$E$8)^(1/12)),
IF(AJ$6&gt;='Income Assumptions'!$F$5,AI103*((1+'Income Assumptions'!$F$8)^(1/12)),"-"))),"-")</f>
        <v>25165.001240554793</v>
      </c>
      <c r="AK103" s="701">
        <f>IFERROR(
IF(AK$6&lt;='Income Assumptions'!$D$7,AJ103*((1+'Income Assumptions'!$D$8)^(1/12)),
IF(AND(AK$6&gt;='Income Assumptions'!$E$5,AK$6&lt;='Income Assumptions'!$E$7),AJ103*((1+'Income Assumptions'!$E$8)^(1/12)),
IF(AK$6&gt;='Income Assumptions'!$F$5,AJ103*((1+'Income Assumptions'!$F$8)^(1/12)),"-"))),"-")</f>
        <v>25247.384906235082</v>
      </c>
      <c r="AL103" s="701">
        <f>IFERROR(
IF(AL$6&lt;='Income Assumptions'!$D$7,AK103*((1+'Income Assumptions'!$D$8)^(1/12)),
IF(AND(AL$6&gt;='Income Assumptions'!$E$5,AL$6&lt;='Income Assumptions'!$E$7),AK103*((1+'Income Assumptions'!$E$8)^(1/12)),
IF(AL$6&gt;='Income Assumptions'!$F$5,AK103*((1+'Income Assumptions'!$F$8)^(1/12)),"-"))),"-")</f>
        <v>25330.038274599112</v>
      </c>
      <c r="AM103" s="701">
        <f>IFERROR(
IF(AM$6&lt;='Income Assumptions'!$D$7,AL103*((1+'Income Assumptions'!$D$8)^(1/12)),
IF(AND(AM$6&gt;='Income Assumptions'!$E$5,AM$6&lt;='Income Assumptions'!$E$7),AL103*((1+'Income Assumptions'!$E$8)^(1/12)),
IF(AM$6&gt;='Income Assumptions'!$F$5,AL103*((1+'Income Assumptions'!$F$8)^(1/12)),"-"))),"-")</f>
        <v>25412.962228583288</v>
      </c>
      <c r="AN103" s="701">
        <f>IFERROR(
IF(AN$6&lt;='Income Assumptions'!$D$7,AM103*((1+'Income Assumptions'!$D$8)^(1/12)),
IF(AND(AN$6&gt;='Income Assumptions'!$E$5,AN$6&lt;='Income Assumptions'!$E$7),AM103*((1+'Income Assumptions'!$E$8)^(1/12)),
IF(AN$6&gt;='Income Assumptions'!$F$5,AM103*((1+'Income Assumptions'!$F$8)^(1/12)),"-"))),"-")</f>
        <v>25496.157654014522</v>
      </c>
      <c r="AO103" s="701">
        <f>IFERROR(
IF(AO$6&lt;='Income Assumptions'!$D$7,AN103*((1+'Income Assumptions'!$D$8)^(1/12)),
IF(AND(AO$6&gt;='Income Assumptions'!$E$5,AO$6&lt;='Income Assumptions'!$E$7),AN103*((1+'Income Assumptions'!$E$8)^(1/12)),
IF(AO$6&gt;='Income Assumptions'!$F$5,AN103*((1+'Income Assumptions'!$F$8)^(1/12)),"-"))),"-")</f>
        <v>25579.625439619685</v>
      </c>
      <c r="AP103" s="701">
        <f>IFERROR(
IF(AP$6&lt;='Income Assumptions'!$D$7,AO103*((1+'Income Assumptions'!$D$8)^(1/12)),
IF(AND(AP$6&gt;='Income Assumptions'!$E$5,AP$6&lt;='Income Assumptions'!$E$7),AO103*((1+'Income Assumptions'!$E$8)^(1/12)),
IF(AP$6&gt;='Income Assumptions'!$F$5,AO103*((1+'Income Assumptions'!$F$8)^(1/12)),"-"))),"-")</f>
        <v>25663.366477035117</v>
      </c>
      <c r="AQ103" s="701">
        <f>IFERROR(
IF(AQ$6&lt;='Income Assumptions'!$D$7,AP103*((1+'Income Assumptions'!$D$8)^(1/12)),
IF(AND(AQ$6&gt;='Income Assumptions'!$E$5,AQ$6&lt;='Income Assumptions'!$E$7),AP103*((1+'Income Assumptions'!$E$8)^(1/12)),
IF(AQ$6&gt;='Income Assumptions'!$F$5,AP103*((1+'Income Assumptions'!$F$8)^(1/12)),"-"))),"-")</f>
        <v>25747.381660816136</v>
      </c>
      <c r="AR103" s="701">
        <f>IFERROR(
IF(AR$6&lt;='Income Assumptions'!$D$7,AQ103*((1+'Income Assumptions'!$D$8)^(1/12)),
IF(AND(AR$6&gt;='Income Assumptions'!$E$5,AR$6&lt;='Income Assumptions'!$E$7),AQ103*((1+'Income Assumptions'!$E$8)^(1/12)),
IF(AR$6&gt;='Income Assumptions'!$F$5,AQ103*((1+'Income Assumptions'!$F$8)^(1/12)),"-"))),"-")</f>
        <v>25831.67188844661</v>
      </c>
      <c r="AS103" s="701">
        <f>IFERROR(
IF(AS$6&lt;='Income Assumptions'!$D$7,AR103*((1+'Income Assumptions'!$D$8)^(1/12)),
IF(AND(AS$6&gt;='Income Assumptions'!$E$5,AS$6&lt;='Income Assumptions'!$E$7),AR103*((1+'Income Assumptions'!$E$8)^(1/12)),
IF(AS$6&gt;='Income Assumptions'!$F$5,AR103*((1+'Income Assumptions'!$F$8)^(1/12)),"-"))),"-")</f>
        <v>25916.238060348525</v>
      </c>
      <c r="AT103" s="701">
        <f>IFERROR(
IF(AT$6&lt;='Income Assumptions'!$D$7,AS103*((1+'Income Assumptions'!$D$8)^(1/12)),
IF(AND(AT$6&gt;='Income Assumptions'!$E$5,AT$6&lt;='Income Assumptions'!$E$7),AS103*((1+'Income Assumptions'!$E$8)^(1/12)),
IF(AT$6&gt;='Income Assumptions'!$F$5,AS103*((1+'Income Assumptions'!$F$8)^(1/12)),"-"))),"-")</f>
        <v>26001.081079891625</v>
      </c>
      <c r="AU103" s="701">
        <f>IFERROR(
IF(AU$6&lt;='Income Assumptions'!$D$7,AT103*((1+'Income Assumptions'!$D$8)^(1/12)),
IF(AND(AU$6&gt;='Income Assumptions'!$E$5,AU$6&lt;='Income Assumptions'!$E$7),AT103*((1+'Income Assumptions'!$E$8)^(1/12)),
IF(AU$6&gt;='Income Assumptions'!$F$5,AT103*((1+'Income Assumptions'!$F$8)^(1/12)),"-"))),"-")</f>
        <v>26086.201853403047</v>
      </c>
      <c r="AV103" s="701">
        <f>IFERROR(
IF(AV$6&lt;='Income Assumptions'!$D$7,AU103*((1+'Income Assumptions'!$D$8)^(1/12)),
IF(AND(AV$6&gt;='Income Assumptions'!$E$5,AV$6&lt;='Income Assumptions'!$E$7),AU103*((1+'Income Assumptions'!$E$8)^(1/12)),
IF(AV$6&gt;='Income Assumptions'!$F$5,AU103*((1+'Income Assumptions'!$F$8)^(1/12)),"-"))),"-")</f>
        <v>26171.601290177005</v>
      </c>
      <c r="AW103" s="701">
        <f>IFERROR(
IF(AW$6&lt;='Income Assumptions'!$D$7,AV103*((1+'Income Assumptions'!$D$8)^(1/12)),
IF(AND(AW$6&gt;='Income Assumptions'!$E$5,AW$6&lt;='Income Assumptions'!$E$7),AV103*((1+'Income Assumptions'!$E$8)^(1/12)),
IF(AW$6&gt;='Income Assumptions'!$F$5,AV103*((1+'Income Assumptions'!$F$8)^(1/12)),"-"))),"-")</f>
        <v>26257.280302484505</v>
      </c>
      <c r="AX103" s="701">
        <f>IFERROR(
IF(AX$6&lt;='Income Assumptions'!$D$7,AW103*((1+'Income Assumptions'!$D$8)^(1/12)),
IF(AND(AX$6&gt;='Income Assumptions'!$E$5,AX$6&lt;='Income Assumptions'!$E$7),AW103*((1+'Income Assumptions'!$E$8)^(1/12)),
IF(AX$6&gt;='Income Assumptions'!$F$5,AW103*((1+'Income Assumptions'!$F$8)^(1/12)),"-"))),"-")</f>
        <v>26343.239805583096</v>
      </c>
      <c r="AY103" s="701">
        <f>IFERROR(
IF(AY$6&lt;='Income Assumptions'!$D$7,AX103*((1+'Income Assumptions'!$D$8)^(1/12)),
IF(AND(AY$6&gt;='Income Assumptions'!$E$5,AY$6&lt;='Income Assumptions'!$E$7),AX103*((1+'Income Assumptions'!$E$8)^(1/12)),
IF(AY$6&gt;='Income Assumptions'!$F$5,AX103*((1+'Income Assumptions'!$F$8)^(1/12)),"-"))),"-")</f>
        <v>26429.480717726641</v>
      </c>
      <c r="AZ103" s="701">
        <f>IFERROR(
IF(AZ$6&lt;='Income Assumptions'!$D$7,AY103*((1+'Income Assumptions'!$D$8)^(1/12)),
IF(AND(AZ$6&gt;='Income Assumptions'!$E$5,AZ$6&lt;='Income Assumptions'!$E$7),AY103*((1+'Income Assumptions'!$E$8)^(1/12)),
IF(AZ$6&gt;='Income Assumptions'!$F$5,AY103*((1+'Income Assumptions'!$F$8)^(1/12)),"-"))),"-")</f>
        <v>26516.003960175123</v>
      </c>
      <c r="BA103" s="701">
        <f>IFERROR(
IF(BA$6&lt;='Income Assumptions'!$D$7,AZ103*((1+'Income Assumptions'!$D$8)^(1/12)),
IF(AND(BA$6&gt;='Income Assumptions'!$E$5,BA$6&lt;='Income Assumptions'!$E$7),AZ103*((1+'Income Assumptions'!$E$8)^(1/12)),
IF(BA$6&gt;='Income Assumptions'!$F$5,AZ103*((1+'Income Assumptions'!$F$8)^(1/12)),"-"))),"-")</f>
        <v>26602.810457204494</v>
      </c>
      <c r="BB103" s="701">
        <f>IFERROR(
IF(BB$6&lt;='Income Assumptions'!$D$7,BA103*((1+'Income Assumptions'!$D$8)^(1/12)),
IF(AND(BB$6&gt;='Income Assumptions'!$E$5,BB$6&lt;='Income Assumptions'!$E$7),BA103*((1+'Income Assumptions'!$E$8)^(1/12)),
IF(BB$6&gt;='Income Assumptions'!$F$5,BA103*((1+'Income Assumptions'!$F$8)^(1/12)),"-"))),"-")</f>
        <v>26689.901136116543</v>
      </c>
      <c r="BC103" s="701">
        <f>IFERROR(
IF(BC$6&lt;='Income Assumptions'!$D$7,BB103*((1+'Income Assumptions'!$D$8)^(1/12)),
IF(AND(BC$6&gt;='Income Assumptions'!$E$5,BC$6&lt;='Income Assumptions'!$E$7),BB103*((1+'Income Assumptions'!$E$8)^(1/12)),
IF(BC$6&gt;='Income Assumptions'!$F$5,BB103*((1+'Income Assumptions'!$F$8)^(1/12)),"-"))),"-")</f>
        <v>26777.276927248804</v>
      </c>
      <c r="BD103" s="701">
        <f>IFERROR(
IF(BD$6&lt;='Income Assumptions'!$D$7,BC103*((1+'Income Assumptions'!$D$8)^(1/12)),
IF(AND(BD$6&gt;='Income Assumptions'!$E$5,BD$6&lt;='Income Assumptions'!$E$7),BC103*((1+'Income Assumptions'!$E$8)^(1/12)),
IF(BD$6&gt;='Income Assumptions'!$F$5,BC103*((1+'Income Assumptions'!$F$8)^(1/12)),"-"))),"-")</f>
        <v>26864.938763984497</v>
      </c>
      <c r="BE103" s="701">
        <f>IFERROR(
IF(BE$6&lt;='Income Assumptions'!$D$7,BD103*((1+'Income Assumptions'!$D$8)^(1/12)),
IF(AND(BE$6&gt;='Income Assumptions'!$E$5,BE$6&lt;='Income Assumptions'!$E$7),BD103*((1+'Income Assumptions'!$E$8)^(1/12)),
IF(BE$6&gt;='Income Assumptions'!$F$5,BD103*((1+'Income Assumptions'!$F$8)^(1/12)),"-"))),"-")</f>
        <v>26952.887582762491</v>
      </c>
      <c r="BF103" s="701">
        <f>IFERROR(
IF(BF$6&lt;='Income Assumptions'!$D$7,BE103*((1+'Income Assumptions'!$D$8)^(1/12)),
IF(AND(BF$6&gt;='Income Assumptions'!$E$5,BF$6&lt;='Income Assumptions'!$E$7),BE103*((1+'Income Assumptions'!$E$8)^(1/12)),
IF(BF$6&gt;='Income Assumptions'!$F$5,BE103*((1+'Income Assumptions'!$F$8)^(1/12)),"-"))),"-")</f>
        <v>27041.124323087315</v>
      </c>
      <c r="BG103" s="701">
        <f>IFERROR(
IF(BG$6&lt;='Income Assumptions'!$D$7,BF103*((1+'Income Assumptions'!$D$8)^(1/12)),
IF(AND(BG$6&gt;='Income Assumptions'!$E$5,BG$6&lt;='Income Assumptions'!$E$7),BF103*((1+'Income Assumptions'!$E$8)^(1/12)),
IF(BG$6&gt;='Income Assumptions'!$F$5,BF103*((1+'Income Assumptions'!$F$8)^(1/12)),"-"))),"-")</f>
        <v>27129.649927539194</v>
      </c>
      <c r="BH103" s="701">
        <f>IFERROR(
IF(BH$6&lt;='Income Assumptions'!$D$7,BG103*((1+'Income Assumptions'!$D$8)^(1/12)),
IF(AND(BH$6&gt;='Income Assumptions'!$E$5,BH$6&lt;='Income Assumptions'!$E$7),BG103*((1+'Income Assumptions'!$E$8)^(1/12)),
IF(BH$6&gt;='Income Assumptions'!$F$5,BG103*((1+'Income Assumptions'!$F$8)^(1/12)),"-"))),"-")</f>
        <v>27218.465341784111</v>
      </c>
      <c r="BI103" s="701">
        <f>IFERROR(
IF(BI$6&lt;='Income Assumptions'!$D$7,BH103*((1+'Income Assumptions'!$D$8)^(1/12)),
IF(AND(BI$6&gt;='Income Assumptions'!$E$5,BI$6&lt;='Income Assumptions'!$E$7),BH103*((1+'Income Assumptions'!$E$8)^(1/12)),
IF(BI$6&gt;='Income Assumptions'!$F$5,BH103*((1+'Income Assumptions'!$F$8)^(1/12)),"-"))),"-")</f>
        <v>27307.571514583913</v>
      </c>
      <c r="BJ103" s="701">
        <f>IFERROR(
IF(BJ$6&lt;='Income Assumptions'!$D$7,BI103*((1+'Income Assumptions'!$D$8)^(1/12)),
IF(AND(BJ$6&gt;='Income Assumptions'!$E$5,BJ$6&lt;='Income Assumptions'!$E$7),BI103*((1+'Income Assumptions'!$E$8)^(1/12)),
IF(BJ$6&gt;='Income Assumptions'!$F$5,BI103*((1+'Income Assumptions'!$F$8)^(1/12)),"-"))),"-")</f>
        <v>27396.96939780645</v>
      </c>
      <c r="BK103" s="701">
        <f>IFERROR(
IF(BK$6&lt;='Income Assumptions'!$D$7,BJ103*((1+'Income Assumptions'!$D$8)^(1/12)),
IF(AND(BK$6&gt;='Income Assumptions'!$E$5,BK$6&lt;='Income Assumptions'!$E$7),BJ103*((1+'Income Assumptions'!$E$8)^(1/12)),
IF(BK$6&gt;='Income Assumptions'!$F$5,BJ103*((1+'Income Assumptions'!$F$8)^(1/12)),"-"))),"-")</f>
        <v>27486.659946435735</v>
      </c>
      <c r="BL103" s="701">
        <f>IFERROR(
IF(BL$6&lt;='Income Assumptions'!$D$7,BK103*((1+'Income Assumptions'!$D$8)^(1/12)),
IF(AND(BL$6&gt;='Income Assumptions'!$E$5,BL$6&lt;='Income Assumptions'!$E$7),BK103*((1+'Income Assumptions'!$E$8)^(1/12)),
IF(BL$6&gt;='Income Assumptions'!$F$5,BK103*((1+'Income Assumptions'!$F$8)^(1/12)),"-"))),"-")</f>
        <v>27576.644118582157</v>
      </c>
      <c r="BM103" s="701">
        <f>IFERROR(
IF(BM$6&lt;='Income Assumptions'!$D$7,BL103*((1+'Income Assumptions'!$D$8)^(1/12)),
IF(AND(BM$6&gt;='Income Assumptions'!$E$5,BM$6&lt;='Income Assumptions'!$E$7),BL103*((1+'Income Assumptions'!$E$8)^(1/12)),
IF(BM$6&gt;='Income Assumptions'!$F$5,BL103*((1+'Income Assumptions'!$F$8)^(1/12)),"-"))),"-")</f>
        <v>27666.922875492703</v>
      </c>
      <c r="BN103" s="701">
        <f>IFERROR(
IF(BN$6&lt;='Income Assumptions'!$D$7,BM103*((1+'Income Assumptions'!$D$8)^(1/12)),
IF(AND(BN$6&gt;='Income Assumptions'!$E$5,BN$6&lt;='Income Assumptions'!$E$7),BM103*((1+'Income Assumptions'!$E$8)^(1/12)),
IF(BN$6&gt;='Income Assumptions'!$F$5,BM103*((1+'Income Assumptions'!$F$8)^(1/12)),"-"))),"-")</f>
        <v>27735.156971073189</v>
      </c>
      <c r="BO103" s="701">
        <f>IFERROR(
IF(BO$6&lt;='Income Assumptions'!$D$7,BN103*((1+'Income Assumptions'!$D$8)^(1/12)),
IF(AND(BO$6&gt;='Income Assumptions'!$E$5,BO$6&lt;='Income Assumptions'!$E$7),BN103*((1+'Income Assumptions'!$E$8)^(1/12)),
IF(BO$6&gt;='Income Assumptions'!$F$5,BN103*((1+'Income Assumptions'!$F$8)^(1/12)),"-"))),"-")</f>
        <v>27803.559350341046</v>
      </c>
      <c r="BP103" s="701">
        <f>IFERROR(
IF(BP$6&lt;='Income Assumptions'!$D$7,BO103*((1+'Income Assumptions'!$D$8)^(1/12)),
IF(AND(BP$6&gt;='Income Assumptions'!$E$5,BP$6&lt;='Income Assumptions'!$E$7),BO103*((1+'Income Assumptions'!$E$8)^(1/12)),
IF(BP$6&gt;='Income Assumptions'!$F$5,BO103*((1+'Income Assumptions'!$F$8)^(1/12)),"-"))),"-")</f>
        <v>27872.130428329245</v>
      </c>
      <c r="BQ103" s="701">
        <f>IFERROR(
IF(BQ$6&lt;='Income Assumptions'!$D$7,BP103*((1+'Income Assumptions'!$D$8)^(1/12)),
IF(AND(BQ$6&gt;='Income Assumptions'!$E$5,BQ$6&lt;='Income Assumptions'!$E$7),BP103*((1+'Income Assumptions'!$E$8)^(1/12)),
IF(BQ$6&gt;='Income Assumptions'!$F$5,BP103*((1+'Income Assumptions'!$F$8)^(1/12)),"-"))),"-")</f>
        <v>27940.870621094338</v>
      </c>
      <c r="BR103" s="701">
        <f>IFERROR(
IF(BR$6&lt;='Income Assumptions'!$D$7,BQ103*((1+'Income Assumptions'!$D$8)^(1/12)),
IF(AND(BR$6&gt;='Income Assumptions'!$E$5,BR$6&lt;='Income Assumptions'!$E$7),BQ103*((1+'Income Assumptions'!$E$8)^(1/12)),
IF(BR$6&gt;='Income Assumptions'!$F$5,BQ103*((1+'Income Assumptions'!$F$8)^(1/12)),"-"))),"-")</f>
        <v>28009.780345718991</v>
      </c>
      <c r="BS103" s="701">
        <f>IFERROR(
IF(BS$6&lt;='Income Assumptions'!$D$7,BR103*((1+'Income Assumptions'!$D$8)^(1/12)),
IF(AND(BS$6&gt;='Income Assumptions'!$E$5,BS$6&lt;='Income Assumptions'!$E$7),BR103*((1+'Income Assumptions'!$E$8)^(1/12)),
IF(BS$6&gt;='Income Assumptions'!$F$5,BR103*((1+'Income Assumptions'!$F$8)^(1/12)),"-"))),"-")</f>
        <v>28078.860020314503</v>
      </c>
      <c r="BT103" s="701">
        <f>IFERROR(
IF(BT$6&lt;='Income Assumptions'!$D$7,BS103*((1+'Income Assumptions'!$D$8)^(1/12)),
IF(AND(BT$6&gt;='Income Assumptions'!$E$5,BT$6&lt;='Income Assumptions'!$E$7),BS103*((1+'Income Assumptions'!$E$8)^(1/12)),
IF(BT$6&gt;='Income Assumptions'!$F$5,BS103*((1+'Income Assumptions'!$F$8)^(1/12)),"-"))),"-")</f>
        <v>28148.110064023353</v>
      </c>
      <c r="BU103" s="701">
        <f>IFERROR(
IF(BU$6&lt;='Income Assumptions'!$D$7,BT103*((1+'Income Assumptions'!$D$8)^(1/12)),
IF(AND(BU$6&gt;='Income Assumptions'!$E$5,BU$6&lt;='Income Assumptions'!$E$7),BT103*((1+'Income Assumptions'!$E$8)^(1/12)),
IF(BU$6&gt;='Income Assumptions'!$F$5,BT103*((1+'Income Assumptions'!$F$8)^(1/12)),"-"))),"-")</f>
        <v>28217.53089702173</v>
      </c>
      <c r="BV103" s="701">
        <f>IFERROR(
IF(BV$6&lt;='Income Assumptions'!$D$7,BU103*((1+'Income Assumptions'!$D$8)^(1/12)),
IF(AND(BV$6&gt;='Income Assumptions'!$E$5,BV$6&lt;='Income Assumptions'!$E$7),BU103*((1+'Income Assumptions'!$E$8)^(1/12)),
IF(BV$6&gt;='Income Assumptions'!$F$5,BU103*((1+'Income Assumptions'!$F$8)^(1/12)),"-"))),"-")</f>
        <v>28287.122940522102</v>
      </c>
      <c r="BW103" s="701">
        <f>IFERROR(
IF(BW$6&lt;='Income Assumptions'!$D$7,BV103*((1+'Income Assumptions'!$D$8)^(1/12)),
IF(AND(BW$6&gt;='Income Assumptions'!$E$5,BW$6&lt;='Income Assumptions'!$E$7),BV103*((1+'Income Assumptions'!$E$8)^(1/12)),
IF(BW$6&gt;='Income Assumptions'!$F$5,BV103*((1+'Income Assumptions'!$F$8)^(1/12)),"-"))),"-")</f>
        <v>28356.886616775751</v>
      </c>
      <c r="BX103" s="701">
        <f>IFERROR(
IF(BX$6&lt;='Income Assumptions'!$D$7,BW103*((1+'Income Assumptions'!$D$8)^(1/12)),
IF(AND(BX$6&gt;='Income Assumptions'!$E$5,BX$6&lt;='Income Assumptions'!$E$7),BW103*((1+'Income Assumptions'!$E$8)^(1/12)),
IF(BX$6&gt;='Income Assumptions'!$F$5,BW103*((1+'Income Assumptions'!$F$8)^(1/12)),"-"))),"-")</f>
        <v>28426.822349075348</v>
      </c>
      <c r="BY103" s="701">
        <f>IFERROR(
IF(BY$6&lt;='Income Assumptions'!$D$7,BX103*((1+'Income Assumptions'!$D$8)^(1/12)),
IF(AND(BY$6&gt;='Income Assumptions'!$E$5,BY$6&lt;='Income Assumptions'!$E$7),BX103*((1+'Income Assumptions'!$E$8)^(1/12)),
IF(BY$6&gt;='Income Assumptions'!$F$5,BX103*((1+'Income Assumptions'!$F$8)^(1/12)),"-"))),"-")</f>
        <v>28496.930561757519</v>
      </c>
      <c r="BZ103" s="701">
        <f>IFERROR(
IF(BZ$6&lt;='Income Assumptions'!$D$7,BY103*((1+'Income Assumptions'!$D$8)^(1/12)),
IF(AND(BZ$6&gt;='Income Assumptions'!$E$5,BZ$6&lt;='Income Assumptions'!$E$7),BY103*((1+'Income Assumptions'!$E$8)^(1/12)),
IF(BZ$6&gt;='Income Assumptions'!$F$5,BY103*((1+'Income Assumptions'!$F$8)^(1/12)),"-"))),"-")</f>
        <v>28567.211680205419</v>
      </c>
      <c r="CA103" s="701">
        <f>IFERROR(
IF(CA$6&lt;='Income Assumptions'!$D$7,BZ103*((1+'Income Assumptions'!$D$8)^(1/12)),
IF(AND(CA$6&gt;='Income Assumptions'!$E$5,CA$6&lt;='Income Assumptions'!$E$7),BZ103*((1+'Income Assumptions'!$E$8)^(1/12)),
IF(CA$6&gt;='Income Assumptions'!$F$5,BZ103*((1+'Income Assumptions'!$F$8)^(1/12)),"-"))),"-")</f>
        <v>28637.66613085131</v>
      </c>
      <c r="CB103" s="701">
        <f>IFERROR(
IF(CB$6&lt;='Income Assumptions'!$D$7,CA103*((1+'Income Assumptions'!$D$8)^(1/12)),
IF(AND(CB$6&gt;='Income Assumptions'!$E$5,CB$6&lt;='Income Assumptions'!$E$7),CA103*((1+'Income Assumptions'!$E$8)^(1/12)),
IF(CB$6&gt;='Income Assumptions'!$F$5,CA103*((1+'Income Assumptions'!$F$8)^(1/12)),"-"))),"-")</f>
        <v>28708.294341179153</v>
      </c>
      <c r="CC103" s="701">
        <f>IFERROR(
IF(CC$6&lt;='Income Assumptions'!$D$7,CB103*((1+'Income Assumptions'!$D$8)^(1/12)),
IF(AND(CC$6&gt;='Income Assumptions'!$E$5,CC$6&lt;='Income Assumptions'!$E$7),CB103*((1+'Income Assumptions'!$E$8)^(1/12)),
IF(CC$6&gt;='Income Assumptions'!$F$5,CB103*((1+'Income Assumptions'!$F$8)^(1/12)),"-"))),"-")</f>
        <v>28779.0967397272</v>
      </c>
      <c r="CD103" s="701">
        <f>IFERROR(
IF(CD$6&lt;='Income Assumptions'!$D$7,CC103*((1+'Income Assumptions'!$D$8)^(1/12)),
IF(AND(CD$6&gt;='Income Assumptions'!$E$5,CD$6&lt;='Income Assumptions'!$E$7),CC103*((1+'Income Assumptions'!$E$8)^(1/12)),
IF(CD$6&gt;='Income Assumptions'!$F$5,CC103*((1+'Income Assumptions'!$F$8)^(1/12)),"-"))),"-")</f>
        <v>28850.073756090591</v>
      </c>
      <c r="CE103" s="701">
        <f>IFERROR(
IF(CE$6&lt;='Income Assumptions'!$D$7,CD103*((1+'Income Assumptions'!$D$8)^(1/12)),
IF(AND(CE$6&gt;='Income Assumptions'!$E$5,CE$6&lt;='Income Assumptions'!$E$7),CD103*((1+'Income Assumptions'!$E$8)^(1/12)),
IF(CE$6&gt;='Income Assumptions'!$F$5,CD103*((1+'Income Assumptions'!$F$8)^(1/12)),"-"))),"-")</f>
        <v>28921.22582092397</v>
      </c>
      <c r="CF103" s="701">
        <f>IFERROR(
IF(CF$6&lt;='Income Assumptions'!$D$7,CE103*((1+'Income Assumptions'!$D$8)^(1/12)),
IF(AND(CF$6&gt;='Income Assumptions'!$E$5,CF$6&lt;='Income Assumptions'!$E$7),CE103*((1+'Income Assumptions'!$E$8)^(1/12)),
IF(CF$6&gt;='Income Assumptions'!$F$5,CE103*((1+'Income Assumptions'!$F$8)^(1/12)),"-"))),"-")</f>
        <v>28992.553365944084</v>
      </c>
      <c r="CG103" s="701">
        <f>IFERROR(
IF(CG$6&lt;='Income Assumptions'!$D$7,CF103*((1+'Income Assumptions'!$D$8)^(1/12)),
IF(AND(CG$6&gt;='Income Assumptions'!$E$5,CG$6&lt;='Income Assumptions'!$E$7),CF103*((1+'Income Assumptions'!$E$8)^(1/12)),
IF(CG$6&gt;='Income Assumptions'!$F$5,CF103*((1+'Income Assumptions'!$F$8)^(1/12)),"-"))),"-")</f>
        <v>29064.056823932413</v>
      </c>
      <c r="CH103" s="701">
        <f>IFERROR(
IF(CH$6&lt;='Income Assumptions'!$D$7,CG103*((1+'Income Assumptions'!$D$8)^(1/12)),
IF(AND(CH$6&gt;='Income Assumptions'!$E$5,CH$6&lt;='Income Assumptions'!$E$7),CG103*((1+'Income Assumptions'!$E$8)^(1/12)),
IF(CH$6&gt;='Income Assumptions'!$F$5,CG103*((1+'Income Assumptions'!$F$8)^(1/12)),"-"))),"-")</f>
        <v>29135.736628737795</v>
      </c>
      <c r="CI103" s="701">
        <f>IFERROR(
IF(CI$6&lt;='Income Assumptions'!$D$7,CH103*((1+'Income Assumptions'!$D$8)^(1/12)),
IF(AND(CI$6&gt;='Income Assumptions'!$E$5,CI$6&lt;='Income Assumptions'!$E$7),CH103*((1+'Income Assumptions'!$E$8)^(1/12)),
IF(CI$6&gt;='Income Assumptions'!$F$5,CH103*((1+'Income Assumptions'!$F$8)^(1/12)),"-"))),"-")</f>
        <v>29207.593215279052</v>
      </c>
      <c r="CJ103" s="701">
        <f>IFERROR(
IF(CJ$6&lt;='Income Assumptions'!$D$7,CI103*((1+'Income Assumptions'!$D$8)^(1/12)),
IF(AND(CJ$6&gt;='Income Assumptions'!$E$5,CJ$6&lt;='Income Assumptions'!$E$7),CI103*((1+'Income Assumptions'!$E$8)^(1/12)),
IF(CJ$6&gt;='Income Assumptions'!$F$5,CI103*((1+'Income Assumptions'!$F$8)^(1/12)),"-"))),"-")</f>
        <v>29279.627019547635</v>
      </c>
      <c r="CK103" s="701">
        <f>IFERROR(
IF(CK$6&lt;='Income Assumptions'!$D$7,CJ103*((1+'Income Assumptions'!$D$8)^(1/12)),
IF(AND(CK$6&gt;='Income Assumptions'!$E$5,CK$6&lt;='Income Assumptions'!$E$7),CJ103*((1+'Income Assumptions'!$E$8)^(1/12)),
IF(CK$6&gt;='Income Assumptions'!$F$5,CJ103*((1+'Income Assumptions'!$F$8)^(1/12)),"-"))),"-")</f>
        <v>29351.838478610272</v>
      </c>
      <c r="CL103" s="701">
        <f>IFERROR(
IF(CL$6&lt;='Income Assumptions'!$D$7,CK103*((1+'Income Assumptions'!$D$8)^(1/12)),
IF(AND(CL$6&gt;='Income Assumptions'!$E$5,CL$6&lt;='Income Assumptions'!$E$7),CK103*((1+'Income Assumptions'!$E$8)^(1/12)),
IF(CL$6&gt;='Income Assumptions'!$F$5,CK103*((1+'Income Assumptions'!$F$8)^(1/12)),"-"))),"-")</f>
        <v>29424.228030611608</v>
      </c>
      <c r="CM103" s="701">
        <f>IFERROR(
IF(CM$6&lt;='Income Assumptions'!$D$7,CL103*((1+'Income Assumptions'!$D$8)^(1/12)),
IF(AND(CM$6&gt;='Income Assumptions'!$E$5,CM$6&lt;='Income Assumptions'!$E$7),CL103*((1+'Income Assumptions'!$E$8)^(1/12)),
IF(CM$6&gt;='Income Assumptions'!$F$5,CL103*((1+'Income Assumptions'!$F$8)^(1/12)),"-"))),"-")</f>
        <v>29496.796114776876</v>
      </c>
      <c r="CN103" s="701">
        <f>IFERROR(
IF(CN$6&lt;='Income Assumptions'!$D$7,CM103*((1+'Income Assumptions'!$D$8)^(1/12)),
IF(AND(CN$6&gt;='Income Assumptions'!$E$5,CN$6&lt;='Income Assumptions'!$E$7),CM103*((1+'Income Assumptions'!$E$8)^(1/12)),
IF(CN$6&gt;='Income Assumptions'!$F$5,CM103*((1+'Income Assumptions'!$F$8)^(1/12)),"-"))),"-")</f>
        <v>29569.543171414556</v>
      </c>
      <c r="CO103" s="701">
        <f>IFERROR(
IF(CO$6&lt;='Income Assumptions'!$D$7,CN103*((1+'Income Assumptions'!$D$8)^(1/12)),
IF(AND(CO$6&gt;='Income Assumptions'!$E$5,CO$6&lt;='Income Assumptions'!$E$7),CN103*((1+'Income Assumptions'!$E$8)^(1/12)),
IF(CO$6&gt;='Income Assumptions'!$F$5,CN103*((1+'Income Assumptions'!$F$8)^(1/12)),"-"))),"-")</f>
        <v>29642.469641919044</v>
      </c>
      <c r="CP103" s="701">
        <f>IFERROR(
IF(CP$6&lt;='Income Assumptions'!$D$7,CO103*((1+'Income Assumptions'!$D$8)^(1/12)),
IF(AND(CP$6&gt;='Income Assumptions'!$E$5,CP$6&lt;='Income Assumptions'!$E$7),CO103*((1+'Income Assumptions'!$E$8)^(1/12)),
IF(CP$6&gt;='Income Assumptions'!$F$5,CO103*((1+'Income Assumptions'!$F$8)^(1/12)),"-"))),"-")</f>
        <v>29715.575968773337</v>
      </c>
      <c r="CQ103" s="701">
        <f>IFERROR(
IF(CQ$6&lt;='Income Assumptions'!$D$7,CP103*((1+'Income Assumptions'!$D$8)^(1/12)),
IF(AND(CQ$6&gt;='Income Assumptions'!$E$5,CQ$6&lt;='Income Assumptions'!$E$7),CP103*((1+'Income Assumptions'!$E$8)^(1/12)),
IF(CQ$6&gt;='Income Assumptions'!$F$5,CP103*((1+'Income Assumptions'!$F$8)^(1/12)),"-"))),"-")</f>
        <v>29788.862595551716</v>
      </c>
      <c r="CR103" s="701">
        <f>IFERROR(
IF(CR$6&lt;='Income Assumptions'!$D$7,CQ103*((1+'Income Assumptions'!$D$8)^(1/12)),
IF(AND(CR$6&gt;='Income Assumptions'!$E$5,CR$6&lt;='Income Assumptions'!$E$7),CQ103*((1+'Income Assumptions'!$E$8)^(1/12)),
IF(CR$6&gt;='Income Assumptions'!$F$5,CQ103*((1+'Income Assumptions'!$F$8)^(1/12)),"-"))),"-")</f>
        <v>29862.329966922433</v>
      </c>
      <c r="CS103" s="701">
        <f>IFERROR(
IF(CS$6&lt;='Income Assumptions'!$D$7,CR103*((1+'Income Assumptions'!$D$8)^(1/12)),
IF(AND(CS$6&gt;='Income Assumptions'!$E$5,CS$6&lt;='Income Assumptions'!$E$7),CR103*((1+'Income Assumptions'!$E$8)^(1/12)),
IF(CS$6&gt;='Income Assumptions'!$F$5,CR103*((1+'Income Assumptions'!$F$8)^(1/12)),"-"))),"-")</f>
        <v>29935.978528650412</v>
      </c>
      <c r="CT103" s="701">
        <f>IFERROR(
IF(CT$6&lt;='Income Assumptions'!$D$7,CS103*((1+'Income Assumptions'!$D$8)^(1/12)),
IF(AND(CT$6&gt;='Income Assumptions'!$E$5,CT$6&lt;='Income Assumptions'!$E$7),CS103*((1+'Income Assumptions'!$E$8)^(1/12)),
IF(CT$6&gt;='Income Assumptions'!$F$5,CS103*((1+'Income Assumptions'!$F$8)^(1/12)),"-"))),"-")</f>
        <v>30009.808727599953</v>
      </c>
      <c r="CU103" s="701">
        <f>IFERROR(
IF(CU$6&lt;='Income Assumptions'!$D$7,CT103*((1+'Income Assumptions'!$D$8)^(1/12)),
IF(AND(CU$6&gt;='Income Assumptions'!$E$5,CU$6&lt;='Income Assumptions'!$E$7),CT103*((1+'Income Assumptions'!$E$8)^(1/12)),
IF(CU$6&gt;='Income Assumptions'!$F$5,CT103*((1+'Income Assumptions'!$F$8)^(1/12)),"-"))),"-")</f>
        <v>30083.821011737447</v>
      </c>
      <c r="CV103" s="701">
        <f>IFERROR(
IF(CV$6&lt;='Income Assumptions'!$D$7,CU103*((1+'Income Assumptions'!$D$8)^(1/12)),
IF(AND(CV$6&gt;='Income Assumptions'!$E$5,CV$6&lt;='Income Assumptions'!$E$7),CU103*((1+'Income Assumptions'!$E$8)^(1/12)),
IF(CV$6&gt;='Income Assumptions'!$F$5,CU103*((1+'Income Assumptions'!$F$8)^(1/12)),"-"))),"-")</f>
        <v>30158.015830134089</v>
      </c>
      <c r="CW103" s="701">
        <f>IFERROR(
IF(CW$6&lt;='Income Assumptions'!$D$7,CV103*((1+'Income Assumptions'!$D$8)^(1/12)),
IF(AND(CW$6&gt;='Income Assumptions'!$E$5,CW$6&lt;='Income Assumptions'!$E$7),CV103*((1+'Income Assumptions'!$E$8)^(1/12)),
IF(CW$6&gt;='Income Assumptions'!$F$5,CV103*((1+'Income Assumptions'!$F$8)^(1/12)),"-"))),"-")</f>
        <v>30232.393632968604</v>
      </c>
      <c r="CX103" s="701">
        <f>IFERROR(
IF(CX$6&lt;='Income Assumptions'!$D$7,CW103*((1+'Income Assumptions'!$D$8)^(1/12)),
IF(AND(CX$6&gt;='Income Assumptions'!$E$5,CX$6&lt;='Income Assumptions'!$E$7),CW103*((1+'Income Assumptions'!$E$8)^(1/12)),
IF(CX$6&gt;='Income Assumptions'!$F$5,CW103*((1+'Income Assumptions'!$F$8)^(1/12)),"-"))),"-")</f>
        <v>30306.954871529982</v>
      </c>
      <c r="CY103" s="701">
        <f>IFERROR(
IF(CY$6&lt;='Income Assumptions'!$D$7,CX103*((1+'Income Assumptions'!$D$8)^(1/12)),
IF(AND(CY$6&gt;='Income Assumptions'!$E$5,CY$6&lt;='Income Assumptions'!$E$7),CX103*((1+'Income Assumptions'!$E$8)^(1/12)),
IF(CY$6&gt;='Income Assumptions'!$F$5,CX103*((1+'Income Assumptions'!$F$8)^(1/12)),"-"))),"-")</f>
        <v>30381.699998220211</v>
      </c>
      <c r="CZ103" s="701">
        <f>IFERROR(
IF(CZ$6&lt;='Income Assumptions'!$D$7,CY103*((1+'Income Assumptions'!$D$8)^(1/12)),
IF(AND(CZ$6&gt;='Income Assumptions'!$E$5,CZ$6&lt;='Income Assumptions'!$E$7),CY103*((1+'Income Assumptions'!$E$8)^(1/12)),
IF(CZ$6&gt;='Income Assumptions'!$F$5,CY103*((1+'Income Assumptions'!$F$8)^(1/12)),"-"))),"-")</f>
        <v>30456.62946655702</v>
      </c>
      <c r="DA103" s="701">
        <f>IFERROR(
IF(DA$6&lt;='Income Assumptions'!$D$7,CZ103*((1+'Income Assumptions'!$D$8)^(1/12)),
IF(AND(DA$6&gt;='Income Assumptions'!$E$5,DA$6&lt;='Income Assumptions'!$E$7),CZ103*((1+'Income Assumptions'!$E$8)^(1/12)),
IF(DA$6&gt;='Income Assumptions'!$F$5,CZ103*((1+'Income Assumptions'!$F$8)^(1/12)),"-"))),"-")</f>
        <v>30531.743731176644</v>
      </c>
      <c r="DB103" s="701">
        <f>IFERROR(
IF(DB$6&lt;='Income Assumptions'!$D$7,DA103*((1+'Income Assumptions'!$D$8)^(1/12)),
IF(AND(DB$6&gt;='Income Assumptions'!$E$5,DB$6&lt;='Income Assumptions'!$E$7),DA103*((1+'Income Assumptions'!$E$8)^(1/12)),
IF(DB$6&gt;='Income Assumptions'!$F$5,DA103*((1+'Income Assumptions'!$F$8)^(1/12)),"-"))),"-")</f>
        <v>30607.043247836569</v>
      </c>
      <c r="DC103" s="701">
        <f>IFERROR(
IF(DC$6&lt;='Income Assumptions'!$D$7,DB103*((1+'Income Assumptions'!$D$8)^(1/12)),
IF(AND(DC$6&gt;='Income Assumptions'!$E$5,DC$6&lt;='Income Assumptions'!$E$7),DB103*((1+'Income Assumptions'!$E$8)^(1/12)),
IF(DC$6&gt;='Income Assumptions'!$F$5,DB103*((1+'Income Assumptions'!$F$8)^(1/12)),"-"))),"-")</f>
        <v>30682.528473418301</v>
      </c>
      <c r="DD103" s="701">
        <f>IFERROR(
IF(DD$6&lt;='Income Assumptions'!$D$7,DC103*((1+'Income Assumptions'!$D$8)^(1/12)),
IF(AND(DD$6&gt;='Income Assumptions'!$E$5,DD$6&lt;='Income Assumptions'!$E$7),DC103*((1+'Income Assumptions'!$E$8)^(1/12)),
IF(DD$6&gt;='Income Assumptions'!$F$5,DC103*((1+'Income Assumptions'!$F$8)^(1/12)),"-"))),"-")</f>
        <v>30758.199865930139</v>
      </c>
      <c r="DE103" s="701">
        <f>IFERROR(
IF(DE$6&lt;='Income Assumptions'!$D$7,DD103*((1+'Income Assumptions'!$D$8)^(1/12)),
IF(AND(DE$6&gt;='Income Assumptions'!$E$5,DE$6&lt;='Income Assumptions'!$E$7),DD103*((1+'Income Assumptions'!$E$8)^(1/12)),
IF(DE$6&gt;='Income Assumptions'!$F$5,DD103*((1+'Income Assumptions'!$F$8)^(1/12)),"-"))),"-")</f>
        <v>30834.057884509959</v>
      </c>
      <c r="DF103" s="701">
        <f>IFERROR(
IF(DF$6&lt;='Income Assumptions'!$D$7,DE103*((1+'Income Assumptions'!$D$8)^(1/12)),
IF(AND(DF$6&gt;='Income Assumptions'!$E$5,DF$6&lt;='Income Assumptions'!$E$7),DE103*((1+'Income Assumptions'!$E$8)^(1/12)),
IF(DF$6&gt;='Income Assumptions'!$F$5,DE103*((1+'Income Assumptions'!$F$8)^(1/12)),"-"))),"-")</f>
        <v>30910.102989427989</v>
      </c>
      <c r="DG103" s="701">
        <f>IFERROR(
IF(DG$6&lt;='Income Assumptions'!$D$7,DF103*((1+'Income Assumptions'!$D$8)^(1/12)),
IF(AND(DG$6&gt;='Income Assumptions'!$E$5,DG$6&lt;='Income Assumptions'!$E$7),DF103*((1+'Income Assumptions'!$E$8)^(1/12)),
IF(DG$6&gt;='Income Assumptions'!$F$5,DF103*((1+'Income Assumptions'!$F$8)^(1/12)),"-"))),"-")</f>
        <v>30986.335642089609</v>
      </c>
      <c r="DH103" s="701">
        <f>IFERROR(
IF(DH$6&lt;='Income Assumptions'!$D$7,DG103*((1+'Income Assumptions'!$D$8)^(1/12)),
IF(AND(DH$6&gt;='Income Assumptions'!$E$5,DH$6&lt;='Income Assumptions'!$E$7),DG103*((1+'Income Assumptions'!$E$8)^(1/12)),
IF(DH$6&gt;='Income Assumptions'!$F$5,DG103*((1+'Income Assumptions'!$F$8)^(1/12)),"-"))),"-")</f>
        <v>31062.75630503815</v>
      </c>
      <c r="DI103" s="701">
        <f>IFERROR(
IF(DI$6&lt;='Income Assumptions'!$D$7,DH103*((1+'Income Assumptions'!$D$8)^(1/12)),
IF(AND(DI$6&gt;='Income Assumptions'!$E$5,DI$6&lt;='Income Assumptions'!$E$7),DH103*((1+'Income Assumptions'!$E$8)^(1/12)),
IF(DI$6&gt;='Income Assumptions'!$F$5,DH103*((1+'Income Assumptions'!$F$8)^(1/12)),"-"))),"-")</f>
        <v>31139.365441957703</v>
      </c>
      <c r="DJ103" s="701">
        <f>IFERROR(
IF(DJ$6&lt;='Income Assumptions'!$D$7,DI103*((1+'Income Assumptions'!$D$8)^(1/12)),
IF(AND(DJ$6&gt;='Income Assumptions'!$E$5,DJ$6&lt;='Income Assumptions'!$E$7),DI103*((1+'Income Assumptions'!$E$8)^(1/12)),
IF(DJ$6&gt;='Income Assumptions'!$F$5,DI103*((1+'Income Assumptions'!$F$8)^(1/12)),"-"))),"-")</f>
        <v>31216.163517675923</v>
      </c>
      <c r="DK103" s="701">
        <f>IFERROR(
IF(DK$6&lt;='Income Assumptions'!$D$7,DJ103*((1+'Income Assumptions'!$D$8)^(1/12)),
IF(AND(DK$6&gt;='Income Assumptions'!$E$5,DK$6&lt;='Income Assumptions'!$E$7),DJ103*((1+'Income Assumptions'!$E$8)^(1/12)),
IF(DK$6&gt;='Income Assumptions'!$F$5,DJ103*((1+'Income Assumptions'!$F$8)^(1/12)),"-"))),"-")</f>
        <v>31293.150998166857</v>
      </c>
      <c r="DL103" s="701">
        <f>IFERROR(
IF(DL$6&lt;='Income Assumptions'!$D$7,DK103*((1+'Income Assumptions'!$D$8)^(1/12)),
IF(AND(DL$6&gt;='Income Assumptions'!$E$5,DL$6&lt;='Income Assumptions'!$E$7),DK103*((1+'Income Assumptions'!$E$8)^(1/12)),
IF(DL$6&gt;='Income Assumptions'!$F$5,DK103*((1+'Income Assumptions'!$F$8)^(1/12)),"-"))),"-")</f>
        <v>31370.328350553769</v>
      </c>
      <c r="DM103" s="701">
        <f>IFERROR(
IF(DM$6&lt;='Income Assumptions'!$D$7,DL103*((1+'Income Assumptions'!$D$8)^(1/12)),
IF(AND(DM$6&gt;='Income Assumptions'!$E$5,DM$6&lt;='Income Assumptions'!$E$7),DL103*((1+'Income Assumptions'!$E$8)^(1/12)),
IF(DM$6&gt;='Income Assumptions'!$F$5,DL103*((1+'Income Assumptions'!$F$8)^(1/12)),"-"))),"-")</f>
        <v>31447.696043111981</v>
      </c>
      <c r="DN103" s="701">
        <f>IFERROR(
IF(DN$6&lt;='Income Assumptions'!$D$7,DM103*((1+'Income Assumptions'!$D$8)^(1/12)),
IF(AND(DN$6&gt;='Income Assumptions'!$E$5,DN$6&lt;='Income Assumptions'!$E$7),DM103*((1+'Income Assumptions'!$E$8)^(1/12)),
IF(DN$6&gt;='Income Assumptions'!$F$5,DM103*((1+'Income Assumptions'!$F$8)^(1/12)),"-"))),"-")</f>
        <v>31525.254545271702</v>
      </c>
      <c r="DO103" s="701">
        <f>IFERROR(
IF(DO$6&lt;='Income Assumptions'!$D$7,DN103*((1+'Income Assumptions'!$D$8)^(1/12)),
IF(AND(DO$6&gt;='Income Assumptions'!$E$5,DO$6&lt;='Income Assumptions'!$E$7),DN103*((1+'Income Assumptions'!$E$8)^(1/12)),
IF(DO$6&gt;='Income Assumptions'!$F$5,DN103*((1+'Income Assumptions'!$F$8)^(1/12)),"-"))),"-")</f>
        <v>31603.004327620885</v>
      </c>
      <c r="DP103" s="701">
        <f>IFERROR(
IF(DP$6&lt;='Income Assumptions'!$D$7,DO103*((1+'Income Assumptions'!$D$8)^(1/12)),
IF(AND(DP$6&gt;='Income Assumptions'!$E$5,DP$6&lt;='Income Assumptions'!$E$7),DO103*((1+'Income Assumptions'!$E$8)^(1/12)),
IF(DP$6&gt;='Income Assumptions'!$F$5,DO103*((1+'Income Assumptions'!$F$8)^(1/12)),"-"))),"-")</f>
        <v>31680.94586190808</v>
      </c>
      <c r="DQ103" s="701">
        <f>IFERROR(
IF(DQ$6&lt;='Income Assumptions'!$D$7,DP103*((1+'Income Assumptions'!$D$8)^(1/12)),
IF(AND(DQ$6&gt;='Income Assumptions'!$E$5,DQ$6&lt;='Income Assumptions'!$E$7),DP103*((1+'Income Assumptions'!$E$8)^(1/12)),
IF(DQ$6&gt;='Income Assumptions'!$F$5,DP103*((1+'Income Assumptions'!$F$8)^(1/12)),"-"))),"-")</f>
        <v>31759.079621045294</v>
      </c>
      <c r="DR103" s="701">
        <f>IFERROR(
IF(DR$6&lt;='Income Assumptions'!$D$7,DQ103*((1+'Income Assumptions'!$D$8)^(1/12)),
IF(AND(DR$6&gt;='Income Assumptions'!$E$5,DR$6&lt;='Income Assumptions'!$E$7),DQ103*((1+'Income Assumptions'!$E$8)^(1/12)),
IF(DR$6&gt;='Income Assumptions'!$F$5,DQ103*((1+'Income Assumptions'!$F$8)^(1/12)),"-"))),"-")</f>
        <v>31837.406079110864</v>
      </c>
      <c r="DS103" s="701">
        <f>IFERROR(
IF(DS$6&lt;='Income Assumptions'!$D$7,DR103*((1+'Income Assumptions'!$D$8)^(1/12)),
IF(AND(DS$6&gt;='Income Assumptions'!$E$5,DS$6&lt;='Income Assumptions'!$E$7),DR103*((1+'Income Assumptions'!$E$8)^(1/12)),
IF(DS$6&gt;='Income Assumptions'!$F$5,DR103*((1+'Income Assumptions'!$F$8)^(1/12)),"-"))),"-")</f>
        <v>31915.925711352334</v>
      </c>
      <c r="DT103" s="701">
        <f>IFERROR(
IF(DT$6&lt;='Income Assumptions'!$D$7,DS103*((1+'Income Assumptions'!$D$8)^(1/12)),
IF(AND(DT$6&gt;='Income Assumptions'!$E$5,DT$6&lt;='Income Assumptions'!$E$7),DS103*((1+'Income Assumptions'!$E$8)^(1/12)),
IF(DT$6&gt;='Income Assumptions'!$F$5,DS103*((1+'Income Assumptions'!$F$8)^(1/12)),"-"))),"-")</f>
        <v>31994.638994189332</v>
      </c>
      <c r="DU103" s="701">
        <f>IFERROR(
IF(DU$6&lt;='Income Assumptions'!$D$7,DT103*((1+'Income Assumptions'!$D$8)^(1/12)),
IF(AND(DU$6&gt;='Income Assumptions'!$E$5,DU$6&lt;='Income Assumptions'!$E$7),DT103*((1+'Income Assumptions'!$E$8)^(1/12)),
IF(DU$6&gt;='Income Assumptions'!$F$5,DT103*((1+'Income Assumptions'!$F$8)^(1/12)),"-"))),"-")</f>
        <v>32073.546405216472</v>
      </c>
      <c r="DV103" s="701">
        <f>IFERROR(
IF(DV$6&lt;='Income Assumptions'!$D$7,DU103*((1+'Income Assumptions'!$D$8)^(1/12)),
IF(AND(DV$6&gt;='Income Assumptions'!$E$5,DV$6&lt;='Income Assumptions'!$E$7),DU103*((1+'Income Assumptions'!$E$8)^(1/12)),
IF(DV$6&gt;='Income Assumptions'!$F$5,DU103*((1+'Income Assumptions'!$F$8)^(1/12)),"-"))),"-")</f>
        <v>32152.648423206236</v>
      </c>
      <c r="DW103" s="701">
        <f>IFERROR(
IF(DW$6&lt;='Income Assumptions'!$D$7,DV103*((1+'Income Assumptions'!$D$8)^(1/12)),
IF(AND(DW$6&gt;='Income Assumptions'!$E$5,DW$6&lt;='Income Assumptions'!$E$7),DV103*((1+'Income Assumptions'!$E$8)^(1/12)),
IF(DW$6&gt;='Income Assumptions'!$F$5,DV103*((1+'Income Assumptions'!$F$8)^(1/12)),"-"))),"-")</f>
        <v>32231.945528111897</v>
      </c>
      <c r="DX103" s="701">
        <f>IFERROR(
IF(DX$6&lt;='Income Assumptions'!$D$7,DW103*((1+'Income Assumptions'!$D$8)^(1/12)),
IF(AND(DX$6&gt;='Income Assumptions'!$E$5,DX$6&lt;='Income Assumptions'!$E$7),DW103*((1+'Income Assumptions'!$E$8)^(1/12)),
IF(DX$6&gt;='Income Assumptions'!$F$5,DW103*((1+'Income Assumptions'!$F$8)^(1/12)),"-"))),"-")</f>
        <v>32311.438201070418</v>
      </c>
      <c r="DY103" s="701">
        <f>IFERROR(
IF(DY$6&lt;='Income Assumptions'!$D$7,DX103*((1+'Income Assumptions'!$D$8)^(1/12)),
IF(AND(DY$6&gt;='Income Assumptions'!$E$5,DY$6&lt;='Income Assumptions'!$E$7),DX103*((1+'Income Assumptions'!$E$8)^(1/12)),
IF(DY$6&gt;='Income Assumptions'!$F$5,DX103*((1+'Income Assumptions'!$F$8)^(1/12)),"-"))),"-")</f>
        <v>32391.126924405376</v>
      </c>
      <c r="DZ103" s="701">
        <f>IFERROR(
IF(DZ$6&lt;='Income Assumptions'!$D$7,DY103*((1+'Income Assumptions'!$D$8)^(1/12)),
IF(AND(DZ$6&gt;='Income Assumptions'!$E$5,DZ$6&lt;='Income Assumptions'!$E$7),DY103*((1+'Income Assumptions'!$E$8)^(1/12)),
IF(DZ$6&gt;='Income Assumptions'!$F$5,DY103*((1+'Income Assumptions'!$F$8)^(1/12)),"-"))),"-")</f>
        <v>32471.012181629889</v>
      </c>
      <c r="EA103" s="701">
        <f>IFERROR(
IF(EA$6&lt;='Income Assumptions'!$D$7,DZ103*((1+'Income Assumptions'!$D$8)^(1/12)),
IF(AND(EA$6&gt;='Income Assumptions'!$E$5,EA$6&lt;='Income Assumptions'!$E$7),DZ103*((1+'Income Assumptions'!$E$8)^(1/12)),
IF(EA$6&gt;='Income Assumptions'!$F$5,DZ103*((1+'Income Assumptions'!$F$8)^(1/12)),"-"))),"-")</f>
        <v>32551.094457449548</v>
      </c>
      <c r="EB103" s="701">
        <f>IFERROR(
IF(EB$6&lt;='Income Assumptions'!$D$7,EA103*((1+'Income Assumptions'!$D$8)^(1/12)),
IF(AND(EB$6&gt;='Income Assumptions'!$E$5,EB$6&lt;='Income Assumptions'!$E$7),EA103*((1+'Income Assumptions'!$E$8)^(1/12)),
IF(EB$6&gt;='Income Assumptions'!$F$5,EA103*((1+'Income Assumptions'!$F$8)^(1/12)),"-"))),"-")</f>
        <v>32631.374237765358</v>
      </c>
      <c r="EC103" s="701">
        <f>IFERROR(
IF(EC$6&lt;='Income Assumptions'!$D$7,EB103*((1+'Income Assumptions'!$D$8)^(1/12)),
IF(AND(EC$6&gt;='Income Assumptions'!$E$5,EC$6&lt;='Income Assumptions'!$E$7),EB103*((1+'Income Assumptions'!$E$8)^(1/12)),
IF(EC$6&gt;='Income Assumptions'!$F$5,EB103*((1+'Income Assumptions'!$F$8)^(1/12)),"-"))),"-")</f>
        <v>32711.852009676688</v>
      </c>
      <c r="ED103" s="701">
        <f>IFERROR(
IF(ED$6&lt;='Income Assumptions'!$D$7,EC103*((1+'Income Assumptions'!$D$8)^(1/12)),
IF(AND(ED$6&gt;='Income Assumptions'!$E$5,ED$6&lt;='Income Assumptions'!$E$7),EC103*((1+'Income Assumptions'!$E$8)^(1/12)),
IF(ED$6&gt;='Income Assumptions'!$F$5,EC103*((1+'Income Assumptions'!$F$8)^(1/12)),"-"))),"-")</f>
        <v>32792.528261484222</v>
      </c>
      <c r="EE103" s="701">
        <f>IFERROR(
IF(EE$6&lt;='Income Assumptions'!$D$7,ED103*((1+'Income Assumptions'!$D$8)^(1/12)),
IF(AND(EE$6&gt;='Income Assumptions'!$E$5,EE$6&lt;='Income Assumptions'!$E$7),ED103*((1+'Income Assumptions'!$E$8)^(1/12)),
IF(EE$6&gt;='Income Assumptions'!$F$5,ED103*((1+'Income Assumptions'!$F$8)^(1/12)),"-"))),"-")</f>
        <v>32873.403482692935</v>
      </c>
      <c r="EF103" s="701">
        <f>IFERROR(
IF(EF$6&lt;='Income Assumptions'!$D$7,EE103*((1+'Income Assumptions'!$D$8)^(1/12)),
IF(AND(EF$6&gt;='Income Assumptions'!$E$5,EF$6&lt;='Income Assumptions'!$E$7),EE103*((1+'Income Assumptions'!$E$8)^(1/12)),
IF(EF$6&gt;='Income Assumptions'!$F$5,EE103*((1+'Income Assumptions'!$F$8)^(1/12)),"-"))),"-")</f>
        <v>32954.47816401504</v>
      </c>
      <c r="EG103" s="700">
        <f>IFERROR(
IF(EG$6&lt;='Income Assumptions'!$D$7,EF103*((1+'Income Assumptions'!$D$8)^(1/12)),
IF(AND(EG$6&gt;='Income Assumptions'!$E$5,EG$6&lt;='Income Assumptions'!$E$7),EF103*((1+'Income Assumptions'!$E$8)^(1/12)),
IF(EG$6&gt;='Income Assumptions'!$F$5,EF103*((1+'Income Assumptions'!$F$8)^(1/12)),"-"))),"-")</f>
        <v>33035.752797372988</v>
      </c>
    </row>
    <row r="104" spans="2:138" x14ac:dyDescent="0.2">
      <c r="C104" s="714">
        <v>1</v>
      </c>
      <c r="D104" s="711" t="s">
        <v>741</v>
      </c>
      <c r="E104" s="703">
        <f t="shared" si="68"/>
        <v>33255279.714860335</v>
      </c>
      <c r="F104" s="702">
        <f>IFERROR('Rent Roll | Residential'!F5*'Rent Roll | Residential'!C5,"")</f>
        <v>202038.57943925232</v>
      </c>
      <c r="G104" s="702">
        <f>IFERROR(
IF(G$6&lt;='Income Assumptions'!$D$7,F104*((1+'Income Assumptions'!$D$8)^(1/12)),
IF(AND(G$6&gt;='Income Assumptions'!$E$5,G$6&lt;='Income Assumptions'!$E$7),F104*((1+'Income Assumptions'!$E$8)^(1/12)),
IF(G$6&gt;='Income Assumptions'!$F$5,F104*((1+'Income Assumptions'!$F$8)^(1/12)),"-"))),"-")</f>
        <v>202861.70962096032</v>
      </c>
      <c r="H104" s="702">
        <f>IFERROR(
IF(H$6&lt;='Income Assumptions'!$D$7,G104*((1+'Income Assumptions'!$D$8)^(1/12)),
IF(AND(H$6&gt;='Income Assumptions'!$E$5,H$6&lt;='Income Assumptions'!$E$7),G104*((1+'Income Assumptions'!$E$8)^(1/12)),
IF(H$6&gt;='Income Assumptions'!$F$5,G104*((1+'Income Assumptions'!$F$8)^(1/12)),"-"))),"-")</f>
        <v>203688.19333691863</v>
      </c>
      <c r="I104" s="702">
        <f>IFERROR(
IF(I$6&lt;='Income Assumptions'!$D$7,H104*((1+'Income Assumptions'!$D$8)^(1/12)),
IF(AND(I$6&gt;='Income Assumptions'!$E$5,I$6&lt;='Income Assumptions'!$E$7),H104*((1+'Income Assumptions'!$E$8)^(1/12)),
IF(I$6&gt;='Income Assumptions'!$F$5,H104*((1+'Income Assumptions'!$F$8)^(1/12)),"-"))),"-")</f>
        <v>204518.04424984092</v>
      </c>
      <c r="J104" s="702">
        <f>IFERROR(
IF(J$6&lt;='Income Assumptions'!$D$7,I104*((1+'Income Assumptions'!$D$8)^(1/12)),
IF(AND(J$6&gt;='Income Assumptions'!$E$5,J$6&lt;='Income Assumptions'!$E$7),I104*((1+'Income Assumptions'!$E$8)^(1/12)),
IF(J$6&gt;='Income Assumptions'!$F$5,I104*((1+'Income Assumptions'!$F$8)^(1/12)),"-"))),"-")</f>
        <v>205351.27607810445</v>
      </c>
      <c r="K104" s="702">
        <f>IFERROR(
IF(K$6&lt;='Income Assumptions'!$D$7,J104*((1+'Income Assumptions'!$D$8)^(1/12)),
IF(AND(K$6&gt;='Income Assumptions'!$E$5,K$6&lt;='Income Assumptions'!$E$7),J104*((1+'Income Assumptions'!$E$8)^(1/12)),
IF(K$6&gt;='Income Assumptions'!$F$5,J104*((1+'Income Assumptions'!$F$8)^(1/12)),"-"))),"-")</f>
        <v>206187.9025959768</v>
      </c>
      <c r="L104" s="702">
        <f>IFERROR(
IF(L$6&lt;='Income Assumptions'!$D$7,K104*((1+'Income Assumptions'!$D$8)^(1/12)),
IF(AND(L$6&gt;='Income Assumptions'!$E$5,L$6&lt;='Income Assumptions'!$E$7),K104*((1+'Income Assumptions'!$E$8)^(1/12)),
IF(L$6&gt;='Income Assumptions'!$F$5,K104*((1+'Income Assumptions'!$F$8)^(1/12)),"-"))),"-")</f>
        <v>207027.93763384366</v>
      </c>
      <c r="M104" s="702">
        <f>IFERROR(
IF(M$6&lt;='Income Assumptions'!$D$7,L104*((1+'Income Assumptions'!$D$8)^(1/12)),
IF(AND(M$6&gt;='Income Assumptions'!$E$5,M$6&lt;='Income Assumptions'!$E$7),L104*((1+'Income Assumptions'!$E$8)^(1/12)),
IF(M$6&gt;='Income Assumptions'!$F$5,L104*((1+'Income Assumptions'!$F$8)^(1/12)),"-"))),"-")</f>
        <v>207871.39507843737</v>
      </c>
      <c r="N104" s="702">
        <f>IFERROR(
IF(N$6&lt;='Income Assumptions'!$D$7,M104*((1+'Income Assumptions'!$D$8)^(1/12)),
IF(AND(N$6&gt;='Income Assumptions'!$E$5,N$6&lt;='Income Assumptions'!$E$7),M104*((1+'Income Assumptions'!$E$8)^(1/12)),
IF(N$6&gt;='Income Assumptions'!$F$5,M104*((1+'Income Assumptions'!$F$8)^(1/12)),"-"))),"-")</f>
        <v>208718.2888730666</v>
      </c>
      <c r="O104" s="702">
        <f>IFERROR(
IF(O$6&lt;='Income Assumptions'!$D$7,N104*((1+'Income Assumptions'!$D$8)^(1/12)),
IF(AND(O$6&gt;='Income Assumptions'!$E$5,O$6&lt;='Income Assumptions'!$E$7),N104*((1+'Income Assumptions'!$E$8)^(1/12)),
IF(O$6&gt;='Income Assumptions'!$F$5,N104*((1+'Income Assumptions'!$F$8)^(1/12)),"-"))),"-")</f>
        <v>209568.63301784676</v>
      </c>
      <c r="P104" s="702">
        <f>IFERROR(
IF(P$6&lt;='Income Assumptions'!$D$7,O104*((1+'Income Assumptions'!$D$8)^(1/12)),
IF(AND(P$6&gt;='Income Assumptions'!$E$5,P$6&lt;='Income Assumptions'!$E$7),O104*((1+'Income Assumptions'!$E$8)^(1/12)),
IF(P$6&gt;='Income Assumptions'!$F$5,O104*((1+'Income Assumptions'!$F$8)^(1/12)),"-"))),"-")</f>
        <v>210422.44156993146</v>
      </c>
      <c r="Q104" s="702">
        <f>IFERROR(
IF(Q$6&lt;='Income Assumptions'!$D$7,P104*((1+'Income Assumptions'!$D$8)^(1/12)),
IF(AND(Q$6&gt;='Income Assumptions'!$E$5,Q$6&lt;='Income Assumptions'!$E$7),P104*((1+'Income Assumptions'!$E$8)^(1/12)),
IF(Q$6&gt;='Income Assumptions'!$F$5,P104*((1+'Income Assumptions'!$F$8)^(1/12)),"-"))),"-")</f>
        <v>211279.72864374486</v>
      </c>
      <c r="R104" s="702">
        <f>IFERROR(
IF(R$6&lt;='Income Assumptions'!$D$7,Q104*((1+'Income Assumptions'!$D$8)^(1/12)),
IF(AND(R$6&gt;='Income Assumptions'!$E$5,R$6&lt;='Income Assumptions'!$E$7),Q104*((1+'Income Assumptions'!$E$8)^(1/12)),
IF(R$6&gt;='Income Assumptions'!$F$5,Q104*((1+'Income Assumptions'!$F$8)^(1/12)),"-"))),"-")</f>
        <v>212140.50841121512</v>
      </c>
      <c r="S104" s="702">
        <f>IFERROR(
IF(S$6&lt;='Income Assumptions'!$D$7,R104*((1+'Income Assumptions'!$D$8)^(1/12)),
IF(AND(S$6&gt;='Income Assumptions'!$E$5,S$6&lt;='Income Assumptions'!$E$7),R104*((1+'Income Assumptions'!$E$8)^(1/12)),
IF(S$6&gt;='Income Assumptions'!$F$5,R104*((1+'Income Assumptions'!$F$8)^(1/12)),"-"))),"-")</f>
        <v>213004.7951020085</v>
      </c>
      <c r="T104" s="702">
        <f>IFERROR(
IF(T$6&lt;='Income Assumptions'!$D$7,S104*((1+'Income Assumptions'!$D$8)^(1/12)),
IF(AND(T$6&gt;='Income Assumptions'!$E$5,T$6&lt;='Income Assumptions'!$E$7),S104*((1+'Income Assumptions'!$E$8)^(1/12)),
IF(T$6&gt;='Income Assumptions'!$F$5,S104*((1+'Income Assumptions'!$F$8)^(1/12)),"-"))),"-")</f>
        <v>213872.60300376473</v>
      </c>
      <c r="U104" s="702">
        <f>IFERROR(
IF(U$6&lt;='Income Assumptions'!$D$7,T104*((1+'Income Assumptions'!$D$8)^(1/12)),
IF(AND(U$6&gt;='Income Assumptions'!$E$5,U$6&lt;='Income Assumptions'!$E$7),T104*((1+'Income Assumptions'!$E$8)^(1/12)),
IF(U$6&gt;='Income Assumptions'!$F$5,T104*((1+'Income Assumptions'!$F$8)^(1/12)),"-"))),"-")</f>
        <v>214743.94646233314</v>
      </c>
      <c r="V104" s="702">
        <f>IFERROR(
IF(V$6&lt;='Income Assumptions'!$D$7,U104*((1+'Income Assumptions'!$D$8)^(1/12)),
IF(AND(V$6&gt;='Income Assumptions'!$E$5,V$6&lt;='Income Assumptions'!$E$7),U104*((1+'Income Assumptions'!$E$8)^(1/12)),
IF(V$6&gt;='Income Assumptions'!$F$5,U104*((1+'Income Assumptions'!$F$8)^(1/12)),"-"))),"-")</f>
        <v>215618.83988200984</v>
      </c>
      <c r="W104" s="702">
        <f>IFERROR(
IF(W$6&lt;='Income Assumptions'!$D$7,V104*((1+'Income Assumptions'!$D$8)^(1/12)),
IF(AND(W$6&gt;='Income Assumptions'!$E$5,W$6&lt;='Income Assumptions'!$E$7),V104*((1+'Income Assumptions'!$E$8)^(1/12)),
IF(W$6&gt;='Income Assumptions'!$F$5,V104*((1+'Income Assumptions'!$F$8)^(1/12)),"-"))),"-")</f>
        <v>216497.2977257758</v>
      </c>
      <c r="X104" s="702">
        <f>IFERROR(
IF(X$6&lt;='Income Assumptions'!$D$7,W104*((1+'Income Assumptions'!$D$8)^(1/12)),
IF(AND(X$6&gt;='Income Assumptions'!$E$5,X$6&lt;='Income Assumptions'!$E$7),W104*((1+'Income Assumptions'!$E$8)^(1/12)),
IF(X$6&gt;='Income Assumptions'!$F$5,W104*((1+'Income Assumptions'!$F$8)^(1/12)),"-"))),"-")</f>
        <v>217379.33451553597</v>
      </c>
      <c r="Y104" s="702">
        <f>IFERROR(
IF(Y$6&lt;='Income Assumptions'!$D$7,X104*((1+'Income Assumptions'!$D$8)^(1/12)),
IF(AND(Y$6&gt;='Income Assumptions'!$E$5,Y$6&lt;='Income Assumptions'!$E$7),X104*((1+'Income Assumptions'!$E$8)^(1/12)),
IF(Y$6&gt;='Income Assumptions'!$F$5,X104*((1+'Income Assumptions'!$F$8)^(1/12)),"-"))),"-")</f>
        <v>218264.96483235937</v>
      </c>
      <c r="Z104" s="702">
        <f>IFERROR(
IF(Z$6&lt;='Income Assumptions'!$D$7,Y104*((1+'Income Assumptions'!$D$8)^(1/12)),
IF(AND(Z$6&gt;='Income Assumptions'!$E$5,Z$6&lt;='Income Assumptions'!$E$7),Y104*((1+'Income Assumptions'!$E$8)^(1/12)),
IF(Z$6&gt;='Income Assumptions'!$F$5,Y104*((1+'Income Assumptions'!$F$8)^(1/12)),"-"))),"-")</f>
        <v>219154.20331672006</v>
      </c>
      <c r="AA104" s="702">
        <f>IFERROR(
IF(AA$6&lt;='Income Assumptions'!$D$7,Z104*((1+'Income Assumptions'!$D$8)^(1/12)),
IF(AND(AA$6&gt;='Income Assumptions'!$E$5,AA$6&lt;='Income Assumptions'!$E$7),Z104*((1+'Income Assumptions'!$E$8)^(1/12)),
IF(AA$6&gt;='Income Assumptions'!$F$5,Z104*((1+'Income Assumptions'!$F$8)^(1/12)),"-"))),"-")</f>
        <v>220047.06466873921</v>
      </c>
      <c r="AB104" s="702">
        <f>IFERROR(
IF(AB$6&lt;='Income Assumptions'!$D$7,AA104*((1+'Income Assumptions'!$D$8)^(1/12)),
IF(AND(AB$6&gt;='Income Assumptions'!$E$5,AB$6&lt;='Income Assumptions'!$E$7),AA104*((1+'Income Assumptions'!$E$8)^(1/12)),
IF(AB$6&gt;='Income Assumptions'!$F$5,AA104*((1+'Income Assumptions'!$F$8)^(1/12)),"-"))),"-")</f>
        <v>220943.56364842813</v>
      </c>
      <c r="AC104" s="702">
        <f>IFERROR(
IF(AC$6&lt;='Income Assumptions'!$D$7,AB104*((1+'Income Assumptions'!$D$8)^(1/12)),
IF(AND(AC$6&gt;='Income Assumptions'!$E$5,AC$6&lt;='Income Assumptions'!$E$7),AB104*((1+'Income Assumptions'!$E$8)^(1/12)),
IF(AC$6&gt;='Income Assumptions'!$F$5,AB104*((1+'Income Assumptions'!$F$8)^(1/12)),"-"))),"-")</f>
        <v>221843.71507593221</v>
      </c>
      <c r="AD104" s="702">
        <f>IFERROR(
IF(AD$6&lt;='Income Assumptions'!$D$7,AC104*((1+'Income Assumptions'!$D$8)^(1/12)),
IF(AND(AD$6&gt;='Income Assumptions'!$E$5,AD$6&lt;='Income Assumptions'!$E$7),AC104*((1+'Income Assumptions'!$E$8)^(1/12)),
IF(AD$6&gt;='Income Assumptions'!$F$5,AC104*((1+'Income Assumptions'!$F$8)^(1/12)),"-"))),"-")</f>
        <v>222569.97367140709</v>
      </c>
      <c r="AE104" s="702">
        <f>IFERROR(
IF(AE$6&lt;='Income Assumptions'!$D$7,AD104*((1+'Income Assumptions'!$D$8)^(1/12)),
IF(AND(AE$6&gt;='Income Assumptions'!$E$5,AE$6&lt;='Income Assumptions'!$E$7),AD104*((1+'Income Assumptions'!$E$8)^(1/12)),
IF(AE$6&gt;='Income Assumptions'!$F$5,AD104*((1+'Income Assumptions'!$F$8)^(1/12)),"-"))),"-")</f>
        <v>223298.60984853815</v>
      </c>
      <c r="AF104" s="702">
        <f>IFERROR(
IF(AF$6&lt;='Income Assumptions'!$D$7,AE104*((1+'Income Assumptions'!$D$8)^(1/12)),
IF(AND(AF$6&gt;='Income Assumptions'!$E$5,AF$6&lt;='Income Assumptions'!$E$7),AE104*((1+'Income Assumptions'!$E$8)^(1/12)),
IF(AF$6&gt;='Income Assumptions'!$F$5,AE104*((1+'Income Assumptions'!$F$8)^(1/12)),"-"))),"-")</f>
        <v>224029.63139090902</v>
      </c>
      <c r="AG104" s="702">
        <f>IFERROR(
IF(AG$6&lt;='Income Assumptions'!$D$7,AF104*((1+'Income Assumptions'!$D$8)^(1/12)),
IF(AND(AG$6&gt;='Income Assumptions'!$E$5,AG$6&lt;='Income Assumptions'!$E$7),AF104*((1+'Income Assumptions'!$E$8)^(1/12)),
IF(AG$6&gt;='Income Assumptions'!$F$5,AF104*((1+'Income Assumptions'!$F$8)^(1/12)),"-"))),"-")</f>
        <v>224763.04610758481</v>
      </c>
      <c r="AH104" s="702">
        <f>IFERROR(
IF(AH$6&lt;='Income Assumptions'!$D$7,AG104*((1+'Income Assumptions'!$D$8)^(1/12)),
IF(AND(AH$6&gt;='Income Assumptions'!$E$5,AH$6&lt;='Income Assumptions'!$E$7),AG104*((1+'Income Assumptions'!$E$8)^(1/12)),
IF(AH$6&gt;='Income Assumptions'!$F$5,AG104*((1+'Income Assumptions'!$F$8)^(1/12)),"-"))),"-")</f>
        <v>225498.86183319543</v>
      </c>
      <c r="AI104" s="702">
        <f>IFERROR(
IF(AI$6&lt;='Income Assumptions'!$D$7,AH104*((1+'Income Assumptions'!$D$8)^(1/12)),
IF(AND(AI$6&gt;='Income Assumptions'!$E$5,AI$6&lt;='Income Assumptions'!$E$7),AH104*((1+'Income Assumptions'!$E$8)^(1/12)),
IF(AI$6&gt;='Income Assumptions'!$F$5,AH104*((1+'Income Assumptions'!$F$8)^(1/12)),"-"))),"-")</f>
        <v>226237.08642801933</v>
      </c>
      <c r="AJ104" s="702">
        <f>IFERROR(
IF(AJ$6&lt;='Income Assumptions'!$D$7,AI104*((1+'Income Assumptions'!$D$8)^(1/12)),
IF(AND(AJ$6&gt;='Income Assumptions'!$E$5,AJ$6&lt;='Income Assumptions'!$E$7),AI104*((1+'Income Assumptions'!$E$8)^(1/12)),
IF(AJ$6&gt;='Income Assumptions'!$F$5,AI104*((1+'Income Assumptions'!$F$8)^(1/12)),"-"))),"-")</f>
        <v>226977.72777806752</v>
      </c>
      <c r="AK104" s="702">
        <f>IFERROR(
IF(AK$6&lt;='Income Assumptions'!$D$7,AJ104*((1+'Income Assumptions'!$D$8)^(1/12)),
IF(AND(AK$6&gt;='Income Assumptions'!$E$5,AK$6&lt;='Income Assumptions'!$E$7),AJ104*((1+'Income Assumptions'!$E$8)^(1/12)),
IF(AK$6&gt;='Income Assumptions'!$F$5,AJ104*((1+'Income Assumptions'!$F$8)^(1/12)),"-"))),"-")</f>
        <v>227720.7937951677</v>
      </c>
      <c r="AL104" s="702">
        <f>IFERROR(
IF(AL$6&lt;='Income Assumptions'!$D$7,AK104*((1+'Income Assumptions'!$D$8)^(1/12)),
IF(AND(AL$6&gt;='Income Assumptions'!$E$5,AL$6&lt;='Income Assumptions'!$E$7),AK104*((1+'Income Assumptions'!$E$8)^(1/12)),
IF(AL$6&gt;='Income Assumptions'!$F$5,AK104*((1+'Income Assumptions'!$F$8)^(1/12)),"-"))),"-")</f>
        <v>228466.29241704885</v>
      </c>
      <c r="AM104" s="702">
        <f>IFERROR(
IF(AM$6&lt;='Income Assumptions'!$D$7,AL104*((1+'Income Assumptions'!$D$8)^(1/12)),
IF(AND(AM$6&gt;='Income Assumptions'!$E$5,AM$6&lt;='Income Assumptions'!$E$7),AL104*((1+'Income Assumptions'!$E$8)^(1/12)),
IF(AM$6&gt;='Income Assumptions'!$F$5,AL104*((1+'Income Assumptions'!$F$8)^(1/12)),"-"))),"-")</f>
        <v>229214.23160742605</v>
      </c>
      <c r="AN104" s="702">
        <f>IFERROR(
IF(AN$6&lt;='Income Assumptions'!$D$7,AM104*((1+'Income Assumptions'!$D$8)^(1/12)),
IF(AND(AN$6&gt;='Income Assumptions'!$E$5,AN$6&lt;='Income Assumptions'!$E$7),AM104*((1+'Income Assumptions'!$E$8)^(1/12)),
IF(AN$6&gt;='Income Assumptions'!$F$5,AM104*((1+'Income Assumptions'!$F$8)^(1/12)),"-"))),"-")</f>
        <v>229964.61935608543</v>
      </c>
      <c r="AO104" s="702">
        <f>IFERROR(
IF(AO$6&lt;='Income Assumptions'!$D$7,AN104*((1+'Income Assumptions'!$D$8)^(1/12)),
IF(AND(AO$6&gt;='Income Assumptions'!$E$5,AO$6&lt;='Income Assumptions'!$E$7),AN104*((1+'Income Assumptions'!$E$8)^(1/12)),
IF(AO$6&gt;='Income Assumptions'!$F$5,AN104*((1+'Income Assumptions'!$F$8)^(1/12)),"-"))),"-")</f>
        <v>230717.46367896968</v>
      </c>
      <c r="AP104" s="702">
        <f>IFERROR(
IF(AP$6&lt;='Income Assumptions'!$D$7,AO104*((1+'Income Assumptions'!$D$8)^(1/12)),
IF(AND(AP$6&gt;='Income Assumptions'!$E$5,AP$6&lt;='Income Assumptions'!$E$7),AO104*((1+'Income Assumptions'!$E$8)^(1/12)),
IF(AP$6&gt;='Income Assumptions'!$F$5,AO104*((1+'Income Assumptions'!$F$8)^(1/12)),"-"))),"-")</f>
        <v>231472.77261826355</v>
      </c>
      <c r="AQ104" s="702">
        <f>IFERROR(
IF(AQ$6&lt;='Income Assumptions'!$D$7,AP104*((1+'Income Assumptions'!$D$8)^(1/12)),
IF(AND(AQ$6&gt;='Income Assumptions'!$E$5,AQ$6&lt;='Income Assumptions'!$E$7),AP104*((1+'Income Assumptions'!$E$8)^(1/12)),
IF(AQ$6&gt;='Income Assumptions'!$F$5,AP104*((1+'Income Assumptions'!$F$8)^(1/12)),"-"))),"-")</f>
        <v>232230.55424247985</v>
      </c>
      <c r="AR104" s="702">
        <f>IFERROR(
IF(AR$6&lt;='Income Assumptions'!$D$7,AQ104*((1+'Income Assumptions'!$D$8)^(1/12)),
IF(AND(AR$6&gt;='Income Assumptions'!$E$5,AR$6&lt;='Income Assumptions'!$E$7),AQ104*((1+'Income Assumptions'!$E$8)^(1/12)),
IF(AR$6&gt;='Income Assumptions'!$F$5,AQ104*((1+'Income Assumptions'!$F$8)^(1/12)),"-"))),"-")</f>
        <v>232990.81664654554</v>
      </c>
      <c r="AS104" s="702">
        <f>IFERROR(
IF(AS$6&lt;='Income Assumptions'!$D$7,AR104*((1+'Income Assumptions'!$D$8)^(1/12)),
IF(AND(AS$6&gt;='Income Assumptions'!$E$5,AS$6&lt;='Income Assumptions'!$E$7),AR104*((1+'Income Assumptions'!$E$8)^(1/12)),
IF(AS$6&gt;='Income Assumptions'!$F$5,AR104*((1+'Income Assumptions'!$F$8)^(1/12)),"-"))),"-")</f>
        <v>233753.56795188834</v>
      </c>
      <c r="AT104" s="702">
        <f>IFERROR(
IF(AT$6&lt;='Income Assumptions'!$D$7,AS104*((1+'Income Assumptions'!$D$8)^(1/12)),
IF(AND(AT$6&gt;='Income Assumptions'!$E$5,AT$6&lt;='Income Assumptions'!$E$7),AS104*((1+'Income Assumptions'!$E$8)^(1/12)),
IF(AT$6&gt;='Income Assumptions'!$F$5,AS104*((1+'Income Assumptions'!$F$8)^(1/12)),"-"))),"-")</f>
        <v>234518.81630652337</v>
      </c>
      <c r="AU104" s="702">
        <f>IFERROR(
IF(AU$6&lt;='Income Assumptions'!$D$7,AT104*((1+'Income Assumptions'!$D$8)^(1/12)),
IF(AND(AU$6&gt;='Income Assumptions'!$E$5,AU$6&lt;='Income Assumptions'!$E$7),AT104*((1+'Income Assumptions'!$E$8)^(1/12)),
IF(AU$6&gt;='Income Assumptions'!$F$5,AT104*((1+'Income Assumptions'!$F$8)^(1/12)),"-"))),"-")</f>
        <v>235286.56988514023</v>
      </c>
      <c r="AV104" s="702">
        <f>IFERROR(
IF(AV$6&lt;='Income Assumptions'!$D$7,AU104*((1+'Income Assumptions'!$D$8)^(1/12)),
IF(AND(AV$6&gt;='Income Assumptions'!$E$5,AV$6&lt;='Income Assumptions'!$E$7),AU104*((1+'Income Assumptions'!$E$8)^(1/12)),
IF(AV$6&gt;='Income Assumptions'!$F$5,AU104*((1+'Income Assumptions'!$F$8)^(1/12)),"-"))),"-")</f>
        <v>236056.83688919034</v>
      </c>
      <c r="AW104" s="702">
        <f>IFERROR(
IF(AW$6&lt;='Income Assumptions'!$D$7,AV104*((1+'Income Assumptions'!$D$8)^(1/12)),
IF(AND(AW$6&gt;='Income Assumptions'!$E$5,AW$6&lt;='Income Assumptions'!$E$7),AV104*((1+'Income Assumptions'!$E$8)^(1/12)),
IF(AW$6&gt;='Income Assumptions'!$F$5,AV104*((1+'Income Assumptions'!$F$8)^(1/12)),"-"))),"-")</f>
        <v>236829.62554697451</v>
      </c>
      <c r="AX104" s="702">
        <f>IFERROR(
IF(AX$6&lt;='Income Assumptions'!$D$7,AW104*((1+'Income Assumptions'!$D$8)^(1/12)),
IF(AND(AX$6&gt;='Income Assumptions'!$E$5,AX$6&lt;='Income Assumptions'!$E$7),AW104*((1+'Income Assumptions'!$E$8)^(1/12)),
IF(AX$6&gt;='Income Assumptions'!$F$5,AW104*((1+'Income Assumptions'!$F$8)^(1/12)),"-"))),"-")</f>
        <v>237604.94411373092</v>
      </c>
      <c r="AY104" s="702">
        <f>IFERROR(
IF(AY$6&lt;='Income Assumptions'!$D$7,AX104*((1+'Income Assumptions'!$D$8)^(1/12)),
IF(AND(AY$6&gt;='Income Assumptions'!$E$5,AY$6&lt;='Income Assumptions'!$E$7),AX104*((1+'Income Assumptions'!$E$8)^(1/12)),
IF(AY$6&gt;='Income Assumptions'!$F$5,AX104*((1+'Income Assumptions'!$F$8)^(1/12)),"-"))),"-")</f>
        <v>238382.80087172319</v>
      </c>
      <c r="AZ104" s="702">
        <f>IFERROR(
IF(AZ$6&lt;='Income Assumptions'!$D$7,AY104*((1+'Income Assumptions'!$D$8)^(1/12)),
IF(AND(AZ$6&gt;='Income Assumptions'!$E$5,AZ$6&lt;='Income Assumptions'!$E$7),AY104*((1+'Income Assumptions'!$E$8)^(1/12)),
IF(AZ$6&gt;='Income Assumptions'!$F$5,AY104*((1+'Income Assumptions'!$F$8)^(1/12)),"-"))),"-")</f>
        <v>239163.20413032896</v>
      </c>
      <c r="BA104" s="702">
        <f>IFERROR(
IF(BA$6&lt;='Income Assumptions'!$D$7,AZ104*((1+'Income Assumptions'!$D$8)^(1/12)),
IF(AND(BA$6&gt;='Income Assumptions'!$E$5,BA$6&lt;='Income Assumptions'!$E$7),AZ104*((1+'Income Assumptions'!$E$8)^(1/12)),
IF(BA$6&gt;='Income Assumptions'!$F$5,AZ104*((1+'Income Assumptions'!$F$8)^(1/12)),"-"))),"-")</f>
        <v>239946.16222612857</v>
      </c>
      <c r="BB104" s="702">
        <f>IFERROR(
IF(BB$6&lt;='Income Assumptions'!$D$7,BA104*((1+'Income Assumptions'!$D$8)^(1/12)),
IF(AND(BB$6&gt;='Income Assumptions'!$E$5,BB$6&lt;='Income Assumptions'!$E$7),BA104*((1+'Income Assumptions'!$E$8)^(1/12)),
IF(BB$6&gt;='Income Assumptions'!$F$5,BA104*((1+'Income Assumptions'!$F$8)^(1/12)),"-"))),"-")</f>
        <v>240731.68352299419</v>
      </c>
      <c r="BC104" s="702">
        <f>IFERROR(
IF(BC$6&lt;='Income Assumptions'!$D$7,BB104*((1+'Income Assumptions'!$D$8)^(1/12)),
IF(AND(BC$6&gt;='Income Assumptions'!$E$5,BC$6&lt;='Income Assumptions'!$E$7),BB104*((1+'Income Assumptions'!$E$8)^(1/12)),
IF(BC$6&gt;='Income Assumptions'!$F$5,BB104*((1+'Income Assumptions'!$F$8)^(1/12)),"-"))),"-")</f>
        <v>241519.77641217914</v>
      </c>
      <c r="BD104" s="702">
        <f>IFERROR(
IF(BD$6&lt;='Income Assumptions'!$D$7,BC104*((1+'Income Assumptions'!$D$8)^(1/12)),
IF(AND(BD$6&gt;='Income Assumptions'!$E$5,BD$6&lt;='Income Assumptions'!$E$7),BC104*((1+'Income Assumptions'!$E$8)^(1/12)),
IF(BD$6&gt;='Income Assumptions'!$F$5,BC104*((1+'Income Assumptions'!$F$8)^(1/12)),"-"))),"-")</f>
        <v>242310.44931240747</v>
      </c>
      <c r="BE104" s="702">
        <f>IFERROR(
IF(BE$6&lt;='Income Assumptions'!$D$7,BD104*((1+'Income Assumptions'!$D$8)^(1/12)),
IF(AND(BE$6&gt;='Income Assumptions'!$E$5,BE$6&lt;='Income Assumptions'!$E$7),BD104*((1+'Income Assumptions'!$E$8)^(1/12)),
IF(BE$6&gt;='Income Assumptions'!$F$5,BD104*((1+'Income Assumptions'!$F$8)^(1/12)),"-"))),"-")</f>
        <v>243103.710669964</v>
      </c>
      <c r="BF104" s="702">
        <f>IFERROR(
IF(BF$6&lt;='Income Assumptions'!$D$7,BE104*((1+'Income Assumptions'!$D$8)^(1/12)),
IF(AND(BF$6&gt;='Income Assumptions'!$E$5,BF$6&lt;='Income Assumptions'!$E$7),BE104*((1+'Income Assumptions'!$E$8)^(1/12)),
IF(BF$6&gt;='Income Assumptions'!$F$5,BE104*((1+'Income Assumptions'!$F$8)^(1/12)),"-"))),"-")</f>
        <v>243899.56895878442</v>
      </c>
      <c r="BG104" s="702">
        <f>IFERROR(
IF(BG$6&lt;='Income Assumptions'!$D$7,BF104*((1+'Income Assumptions'!$D$8)^(1/12)),
IF(AND(BG$6&gt;='Income Assumptions'!$E$5,BG$6&lt;='Income Assumptions'!$E$7),BF104*((1+'Income Assumptions'!$E$8)^(1/12)),
IF(BG$6&gt;='Income Assumptions'!$F$5,BF104*((1+'Income Assumptions'!$F$8)^(1/12)),"-"))),"-")</f>
        <v>244698.03268054596</v>
      </c>
      <c r="BH104" s="702">
        <f>IFERROR(
IF(BH$6&lt;='Income Assumptions'!$D$7,BG104*((1+'Income Assumptions'!$D$8)^(1/12)),
IF(AND(BH$6&gt;='Income Assumptions'!$E$5,BH$6&lt;='Income Assumptions'!$E$7),BG104*((1+'Income Assumptions'!$E$8)^(1/12)),
IF(BH$6&gt;='Income Assumptions'!$F$5,BG104*((1+'Income Assumptions'!$F$8)^(1/12)),"-"))),"-")</f>
        <v>245499.11036475809</v>
      </c>
      <c r="BI104" s="702">
        <f>IFERROR(
IF(BI$6&lt;='Income Assumptions'!$D$7,BH104*((1+'Income Assumptions'!$D$8)^(1/12)),
IF(AND(BI$6&gt;='Income Assumptions'!$E$5,BI$6&lt;='Income Assumptions'!$E$7),BH104*((1+'Income Assumptions'!$E$8)^(1/12)),
IF(BI$6&gt;='Income Assumptions'!$F$5,BH104*((1+'Income Assumptions'!$F$8)^(1/12)),"-"))),"-")</f>
        <v>246302.81056885363</v>
      </c>
      <c r="BJ104" s="702">
        <f>IFERROR(
IF(BJ$6&lt;='Income Assumptions'!$D$7,BI104*((1+'Income Assumptions'!$D$8)^(1/12)),
IF(AND(BJ$6&gt;='Income Assumptions'!$E$5,BJ$6&lt;='Income Assumptions'!$E$7),BI104*((1+'Income Assumptions'!$E$8)^(1/12)),
IF(BJ$6&gt;='Income Assumptions'!$F$5,BI104*((1+'Income Assumptions'!$F$8)^(1/12)),"-"))),"-")</f>
        <v>247109.14187828029</v>
      </c>
      <c r="BK104" s="702">
        <f>IFERROR(
IF(BK$6&lt;='Income Assumptions'!$D$7,BJ104*((1+'Income Assumptions'!$D$8)^(1/12)),
IF(AND(BK$6&gt;='Income Assumptions'!$E$5,BK$6&lt;='Income Assumptions'!$E$7),BJ104*((1+'Income Assumptions'!$E$8)^(1/12)),
IF(BK$6&gt;='Income Assumptions'!$F$5,BJ104*((1+'Income Assumptions'!$F$8)^(1/12)),"-"))),"-")</f>
        <v>247918.11290659226</v>
      </c>
      <c r="BL104" s="702">
        <f>IFERROR(
IF(BL$6&lt;='Income Assumptions'!$D$7,BK104*((1+'Income Assumptions'!$D$8)^(1/12)),
IF(AND(BL$6&gt;='Income Assumptions'!$E$5,BL$6&lt;='Income Assumptions'!$E$7),BK104*((1+'Income Assumptions'!$E$8)^(1/12)),
IF(BL$6&gt;='Income Assumptions'!$F$5,BK104*((1+'Income Assumptions'!$F$8)^(1/12)),"-"))),"-")</f>
        <v>248729.73229554226</v>
      </c>
      <c r="BM104" s="702">
        <f>IFERROR(
IF(BM$6&lt;='Income Assumptions'!$D$7,BL104*((1+'Income Assumptions'!$D$8)^(1/12)),
IF(AND(BM$6&gt;='Income Assumptions'!$E$5,BM$6&lt;='Income Assumptions'!$E$7),BL104*((1+'Income Assumptions'!$E$8)^(1/12)),
IF(BM$6&gt;='Income Assumptions'!$F$5,BL104*((1+'Income Assumptions'!$F$8)^(1/12)),"-"))),"-")</f>
        <v>249544.00871517387</v>
      </c>
      <c r="BN104" s="702">
        <f>IFERROR(
IF(BN$6&lt;='Income Assumptions'!$D$7,BM104*((1+'Income Assumptions'!$D$8)^(1/12)),
IF(AND(BN$6&gt;='Income Assumptions'!$E$5,BN$6&lt;='Income Assumptions'!$E$7),BM104*((1+'Income Assumptions'!$E$8)^(1/12)),
IF(BN$6&gt;='Income Assumptions'!$F$5,BM104*((1+'Income Assumptions'!$F$8)^(1/12)),"-"))),"-")</f>
        <v>250159.45156072758</v>
      </c>
      <c r="BO104" s="702">
        <f>IFERROR(
IF(BO$6&lt;='Income Assumptions'!$D$7,BN104*((1+'Income Assumptions'!$D$8)^(1/12)),
IF(AND(BO$6&gt;='Income Assumptions'!$E$5,BO$6&lt;='Income Assumptions'!$E$7),BN104*((1+'Income Assumptions'!$E$8)^(1/12)),
IF(BO$6&gt;='Income Assumptions'!$F$5,BN104*((1+'Income Assumptions'!$F$8)^(1/12)),"-"))),"-")</f>
        <v>250776.41225436787</v>
      </c>
      <c r="BP104" s="702">
        <f>IFERROR(
IF(BP$6&lt;='Income Assumptions'!$D$7,BO104*((1+'Income Assumptions'!$D$8)^(1/12)),
IF(AND(BP$6&gt;='Income Assumptions'!$E$5,BP$6&lt;='Income Assumptions'!$E$7),BO104*((1+'Income Assumptions'!$E$8)^(1/12)),
IF(BP$6&gt;='Income Assumptions'!$F$5,BO104*((1+'Income Assumptions'!$F$8)^(1/12)),"-"))),"-")</f>
        <v>251394.89453951758</v>
      </c>
      <c r="BQ104" s="702">
        <f>IFERROR(
IF(BQ$6&lt;='Income Assumptions'!$D$7,BP104*((1+'Income Assumptions'!$D$8)^(1/12)),
IF(AND(BQ$6&gt;='Income Assumptions'!$E$5,BQ$6&lt;='Income Assumptions'!$E$7),BP104*((1+'Income Assumptions'!$E$8)^(1/12)),
IF(BQ$6&gt;='Income Assumptions'!$F$5,BP104*((1+'Income Assumptions'!$F$8)^(1/12)),"-"))),"-")</f>
        <v>252014.90216883188</v>
      </c>
      <c r="BR104" s="702">
        <f>IFERROR(
IF(BR$6&lt;='Income Assumptions'!$D$7,BQ104*((1+'Income Assumptions'!$D$8)^(1/12)),
IF(AND(BR$6&gt;='Income Assumptions'!$E$5,BR$6&lt;='Income Assumptions'!$E$7),BQ104*((1+'Income Assumptions'!$E$8)^(1/12)),
IF(BR$6&gt;='Income Assumptions'!$F$5,BQ104*((1+'Income Assumptions'!$F$8)^(1/12)),"-"))),"-")</f>
        <v>252636.43890422094</v>
      </c>
      <c r="BS104" s="702">
        <f>IFERROR(
IF(BS$6&lt;='Income Assumptions'!$D$7,BR104*((1+'Income Assumptions'!$D$8)^(1/12)),
IF(AND(BS$6&gt;='Income Assumptions'!$E$5,BS$6&lt;='Income Assumptions'!$E$7),BR104*((1+'Income Assumptions'!$E$8)^(1/12)),
IF(BS$6&gt;='Income Assumptions'!$F$5,BR104*((1+'Income Assumptions'!$F$8)^(1/12)),"-"))),"-")</f>
        <v>253259.50851687285</v>
      </c>
      <c r="BT104" s="702">
        <f>IFERROR(
IF(BT$6&lt;='Income Assumptions'!$D$7,BS104*((1+'Income Assumptions'!$D$8)^(1/12)),
IF(AND(BT$6&gt;='Income Assumptions'!$E$5,BT$6&lt;='Income Assumptions'!$E$7),BS104*((1+'Income Assumptions'!$E$8)^(1/12)),
IF(BT$6&gt;='Income Assumptions'!$F$5,BS104*((1+'Income Assumptions'!$F$8)^(1/12)),"-"))),"-")</f>
        <v>253884.11478727651</v>
      </c>
      <c r="BU104" s="702">
        <f>IFERROR(
IF(BU$6&lt;='Income Assumptions'!$D$7,BT104*((1+'Income Assumptions'!$D$8)^(1/12)),
IF(AND(BU$6&gt;='Income Assumptions'!$E$5,BU$6&lt;='Income Assumptions'!$E$7),BT104*((1+'Income Assumptions'!$E$8)^(1/12)),
IF(BU$6&gt;='Income Assumptions'!$F$5,BT104*((1+'Income Assumptions'!$F$8)^(1/12)),"-"))),"-")</f>
        <v>254510.26150524445</v>
      </c>
      <c r="BV104" s="702">
        <f>IFERROR(
IF(BV$6&lt;='Income Assumptions'!$D$7,BU104*((1+'Income Assumptions'!$D$8)^(1/12)),
IF(AND(BV$6&gt;='Income Assumptions'!$E$5,BV$6&lt;='Income Assumptions'!$E$7),BU104*((1+'Income Assumptions'!$E$8)^(1/12)),
IF(BV$6&gt;='Income Assumptions'!$F$5,BU104*((1+'Income Assumptions'!$F$8)^(1/12)),"-"))),"-")</f>
        <v>255137.95246993593</v>
      </c>
      <c r="BW104" s="702">
        <f>IFERROR(
IF(BW$6&lt;='Income Assumptions'!$D$7,BV104*((1+'Income Assumptions'!$D$8)^(1/12)),
IF(AND(BW$6&gt;='Income Assumptions'!$E$5,BW$6&lt;='Income Assumptions'!$E$7),BV104*((1+'Income Assumptions'!$E$8)^(1/12)),
IF(BW$6&gt;='Income Assumptions'!$F$5,BV104*((1+'Income Assumptions'!$F$8)^(1/12)),"-"))),"-")</f>
        <v>255767.19148988</v>
      </c>
      <c r="BX104" s="702">
        <f>IFERROR(
IF(BX$6&lt;='Income Assumptions'!$D$7,BW104*((1+'Income Assumptions'!$D$8)^(1/12)),
IF(AND(BX$6&gt;='Income Assumptions'!$E$5,BX$6&lt;='Income Assumptions'!$E$7),BW104*((1+'Income Assumptions'!$E$8)^(1/12)),
IF(BX$6&gt;='Income Assumptions'!$F$5,BW104*((1+'Income Assumptions'!$F$8)^(1/12)),"-"))),"-")</f>
        <v>256397.98238299851</v>
      </c>
      <c r="BY104" s="702">
        <f>IFERROR(
IF(BY$6&lt;='Income Assumptions'!$D$7,BX104*((1+'Income Assumptions'!$D$8)^(1/12)),
IF(AND(BY$6&gt;='Income Assumptions'!$E$5,BY$6&lt;='Income Assumptions'!$E$7),BX104*((1+'Income Assumptions'!$E$8)^(1/12)),
IF(BY$6&gt;='Income Assumptions'!$F$5,BX104*((1+'Income Assumptions'!$F$8)^(1/12)),"-"))),"-")</f>
        <v>257030.32897662936</v>
      </c>
      <c r="BZ104" s="702">
        <f>IFERROR(
IF(BZ$6&lt;='Income Assumptions'!$D$7,BY104*((1+'Income Assumptions'!$D$8)^(1/12)),
IF(AND(BZ$6&gt;='Income Assumptions'!$E$5,BZ$6&lt;='Income Assumptions'!$E$7),BY104*((1+'Income Assumptions'!$E$8)^(1/12)),
IF(BZ$6&gt;='Income Assumptions'!$F$5,BY104*((1+'Income Assumptions'!$F$8)^(1/12)),"-"))),"-")</f>
        <v>257664.2351075497</v>
      </c>
      <c r="CA104" s="702">
        <f>IFERROR(
IF(CA$6&lt;='Income Assumptions'!$D$7,BZ104*((1+'Income Assumptions'!$D$8)^(1/12)),
IF(AND(CA$6&gt;='Income Assumptions'!$E$5,CA$6&lt;='Income Assumptions'!$E$7),BZ104*((1+'Income Assumptions'!$E$8)^(1/12)),
IF(CA$6&gt;='Income Assumptions'!$F$5,BZ104*((1+'Income Assumptions'!$F$8)^(1/12)),"-"))),"-")</f>
        <v>258299.7046219992</v>
      </c>
      <c r="CB104" s="702">
        <f>IFERROR(
IF(CB$6&lt;='Income Assumptions'!$D$7,CA104*((1+'Income Assumptions'!$D$8)^(1/12)),
IF(AND(CB$6&gt;='Income Assumptions'!$E$5,CB$6&lt;='Income Assumptions'!$E$7),CA104*((1+'Income Assumptions'!$E$8)^(1/12)),
IF(CB$6&gt;='Income Assumptions'!$F$5,CA104*((1+'Income Assumptions'!$F$8)^(1/12)),"-"))),"-")</f>
        <v>258936.74137570342</v>
      </c>
      <c r="CC104" s="702">
        <f>IFERROR(
IF(CC$6&lt;='Income Assumptions'!$D$7,CB104*((1+'Income Assumptions'!$D$8)^(1/12)),
IF(AND(CC$6&gt;='Income Assumptions'!$E$5,CC$6&lt;='Income Assumptions'!$E$7),CB104*((1+'Income Assumptions'!$E$8)^(1/12)),
IF(CC$6&gt;='Income Assumptions'!$F$5,CB104*((1+'Income Assumptions'!$F$8)^(1/12)),"-"))),"-")</f>
        <v>259575.34923389714</v>
      </c>
      <c r="CD104" s="702">
        <f>IFERROR(
IF(CD$6&lt;='Income Assumptions'!$D$7,CC104*((1+'Income Assumptions'!$D$8)^(1/12)),
IF(AND(CD$6&gt;='Income Assumptions'!$E$5,CD$6&lt;='Income Assumptions'!$E$7),CC104*((1+'Income Assumptions'!$E$8)^(1/12)),
IF(CD$6&gt;='Income Assumptions'!$F$5,CC104*((1+'Income Assumptions'!$F$8)^(1/12)),"-"))),"-")</f>
        <v>260215.53207134787</v>
      </c>
      <c r="CE104" s="702">
        <f>IFERROR(
IF(CE$6&lt;='Income Assumptions'!$D$7,CD104*((1+'Income Assumptions'!$D$8)^(1/12)),
IF(AND(CE$6&gt;='Income Assumptions'!$E$5,CE$6&lt;='Income Assumptions'!$E$7),CD104*((1+'Income Assumptions'!$E$8)^(1/12)),
IF(CE$6&gt;='Income Assumptions'!$F$5,CD104*((1+'Income Assumptions'!$F$8)^(1/12)),"-"))),"-")</f>
        <v>260857.29377237934</v>
      </c>
      <c r="CF104" s="702">
        <f>IFERROR(
IF(CF$6&lt;='Income Assumptions'!$D$7,CE104*((1+'Income Assumptions'!$D$8)^(1/12)),
IF(AND(CF$6&gt;='Income Assumptions'!$E$5,CF$6&lt;='Income Assumptions'!$E$7),CE104*((1+'Income Assumptions'!$E$8)^(1/12)),
IF(CF$6&gt;='Income Assumptions'!$F$5,CE104*((1+'Income Assumptions'!$F$8)^(1/12)),"-"))),"-")</f>
        <v>261500.6382308951</v>
      </c>
      <c r="CG104" s="702">
        <f>IFERROR(
IF(CG$6&lt;='Income Assumptions'!$D$7,CF104*((1+'Income Assumptions'!$D$8)^(1/12)),
IF(AND(CG$6&gt;='Income Assumptions'!$E$5,CG$6&lt;='Income Assumptions'!$E$7),CF104*((1+'Income Assumptions'!$E$8)^(1/12)),
IF(CG$6&gt;='Income Assumptions'!$F$5,CF104*((1+'Income Assumptions'!$F$8)^(1/12)),"-"))),"-")</f>
        <v>262145.5693504021</v>
      </c>
      <c r="CH104" s="702">
        <f>IFERROR(
IF(CH$6&lt;='Income Assumptions'!$D$7,CG104*((1+'Income Assumptions'!$D$8)^(1/12)),
IF(AND(CH$6&gt;='Income Assumptions'!$E$5,CH$6&lt;='Income Assumptions'!$E$7),CG104*((1+'Income Assumptions'!$E$8)^(1/12)),
IF(CH$6&gt;='Income Assumptions'!$F$5,CG104*((1+'Income Assumptions'!$F$8)^(1/12)),"-"))),"-")</f>
        <v>262792.09104403434</v>
      </c>
      <c r="CI104" s="702">
        <f>IFERROR(
IF(CI$6&lt;='Income Assumptions'!$D$7,CH104*((1+'Income Assumptions'!$D$8)^(1/12)),
IF(AND(CI$6&gt;='Income Assumptions'!$E$5,CI$6&lt;='Income Assumptions'!$E$7),CH104*((1+'Income Assumptions'!$E$8)^(1/12)),
IF(CI$6&gt;='Income Assumptions'!$F$5,CH104*((1+'Income Assumptions'!$F$8)^(1/12)),"-"))),"-")</f>
        <v>263440.20723457675</v>
      </c>
      <c r="CJ104" s="702">
        <f>IFERROR(
IF(CJ$6&lt;='Income Assumptions'!$D$7,CI104*((1+'Income Assumptions'!$D$8)^(1/12)),
IF(AND(CJ$6&gt;='Income Assumptions'!$E$5,CJ$6&lt;='Income Assumptions'!$E$7),CI104*((1+'Income Assumptions'!$E$8)^(1/12)),
IF(CJ$6&gt;='Income Assumptions'!$F$5,CI104*((1+'Income Assumptions'!$F$8)^(1/12)),"-"))),"-")</f>
        <v>264089.92185448878</v>
      </c>
      <c r="CK104" s="702">
        <f>IFERROR(
IF(CK$6&lt;='Income Assumptions'!$D$7,CJ104*((1+'Income Assumptions'!$D$8)^(1/12)),
IF(AND(CK$6&gt;='Income Assumptions'!$E$5,CK$6&lt;='Income Assumptions'!$E$7),CJ104*((1+'Income Assumptions'!$E$8)^(1/12)),
IF(CK$6&gt;='Income Assumptions'!$F$5,CJ104*((1+'Income Assumptions'!$F$8)^(1/12)),"-"))),"-")</f>
        <v>264741.23884592857</v>
      </c>
      <c r="CL104" s="702">
        <f>IFERROR(
IF(CL$6&lt;='Income Assumptions'!$D$7,CK104*((1+'Income Assumptions'!$D$8)^(1/12)),
IF(AND(CL$6&gt;='Income Assumptions'!$E$5,CL$6&lt;='Income Assumptions'!$E$7),CK104*((1+'Income Assumptions'!$E$8)^(1/12)),
IF(CL$6&gt;='Income Assumptions'!$F$5,CK104*((1+'Income Assumptions'!$F$8)^(1/12)),"-"))),"-")</f>
        <v>265394.1621607765</v>
      </c>
      <c r="CM104" s="702">
        <f>IFERROR(
IF(CM$6&lt;='Income Assumptions'!$D$7,CL104*((1+'Income Assumptions'!$D$8)^(1/12)),
IF(AND(CM$6&gt;='Income Assumptions'!$E$5,CM$6&lt;='Income Assumptions'!$E$7),CL104*((1+'Income Assumptions'!$E$8)^(1/12)),
IF(CM$6&gt;='Income Assumptions'!$F$5,CL104*((1+'Income Assumptions'!$F$8)^(1/12)),"-"))),"-")</f>
        <v>266048.69576065947</v>
      </c>
      <c r="CN104" s="702">
        <f>IFERROR(
IF(CN$6&lt;='Income Assumptions'!$D$7,CM104*((1+'Income Assumptions'!$D$8)^(1/12)),
IF(AND(CN$6&gt;='Income Assumptions'!$E$5,CN$6&lt;='Income Assumptions'!$E$7),CM104*((1+'Income Assumptions'!$E$8)^(1/12)),
IF(CN$6&gt;='Income Assumptions'!$F$5,CM104*((1+'Income Assumptions'!$F$8)^(1/12)),"-"))),"-")</f>
        <v>266704.84361697477</v>
      </c>
      <c r="CO104" s="702">
        <f>IFERROR(
IF(CO$6&lt;='Income Assumptions'!$D$7,CN104*((1+'Income Assumptions'!$D$8)^(1/12)),
IF(AND(CO$6&gt;='Income Assumptions'!$E$5,CO$6&lt;='Income Assumptions'!$E$7),CN104*((1+'Income Assumptions'!$E$8)^(1/12)),
IF(CO$6&gt;='Income Assumptions'!$F$5,CN104*((1+'Income Assumptions'!$F$8)^(1/12)),"-"))),"-")</f>
        <v>267362.60971091432</v>
      </c>
      <c r="CP104" s="702">
        <f>IFERROR(
IF(CP$6&lt;='Income Assumptions'!$D$7,CO104*((1+'Income Assumptions'!$D$8)^(1/12)),
IF(AND(CP$6&gt;='Income Assumptions'!$E$5,CP$6&lt;='Income Assumptions'!$E$7),CO104*((1+'Income Assumptions'!$E$8)^(1/12)),
IF(CP$6&gt;='Income Assumptions'!$F$5,CO104*((1+'Income Assumptions'!$F$8)^(1/12)),"-"))),"-")</f>
        <v>268021.99803348858</v>
      </c>
      <c r="CQ104" s="702">
        <f>IFERROR(
IF(CQ$6&lt;='Income Assumptions'!$D$7,CP104*((1+'Income Assumptions'!$D$8)^(1/12)),
IF(AND(CQ$6&gt;='Income Assumptions'!$E$5,CQ$6&lt;='Income Assumptions'!$E$7),CP104*((1+'Income Assumptions'!$E$8)^(1/12)),
IF(CQ$6&gt;='Income Assumptions'!$F$5,CP104*((1+'Income Assumptions'!$F$8)^(1/12)),"-"))),"-")</f>
        <v>268683.01258555101</v>
      </c>
      <c r="CR104" s="702">
        <f>IFERROR(
IF(CR$6&lt;='Income Assumptions'!$D$7,CQ104*((1+'Income Assumptions'!$D$8)^(1/12)),
IF(AND(CR$6&gt;='Income Assumptions'!$E$5,CR$6&lt;='Income Assumptions'!$E$7),CQ104*((1+'Income Assumptions'!$E$8)^(1/12)),
IF(CR$6&gt;='Income Assumptions'!$F$5,CQ104*((1+'Income Assumptions'!$F$8)^(1/12)),"-"))),"-")</f>
        <v>269345.65737782227</v>
      </c>
      <c r="CS104" s="702">
        <f>IFERROR(
IF(CS$6&lt;='Income Assumptions'!$D$7,CR104*((1+'Income Assumptions'!$D$8)^(1/12)),
IF(AND(CS$6&gt;='Income Assumptions'!$E$5,CS$6&lt;='Income Assumptions'!$E$7),CR104*((1+'Income Assumptions'!$E$8)^(1/12)),
IF(CS$6&gt;='Income Assumptions'!$F$5,CR104*((1+'Income Assumptions'!$F$8)^(1/12)),"-"))),"-")</f>
        <v>270009.93643091444</v>
      </c>
      <c r="CT104" s="702">
        <f>IFERROR(
IF(CT$6&lt;='Income Assumptions'!$D$7,CS104*((1+'Income Assumptions'!$D$8)^(1/12)),
IF(AND(CT$6&gt;='Income Assumptions'!$E$5,CT$6&lt;='Income Assumptions'!$E$7),CS104*((1+'Income Assumptions'!$E$8)^(1/12)),
IF(CT$6&gt;='Income Assumptions'!$F$5,CS104*((1+'Income Assumptions'!$F$8)^(1/12)),"-"))),"-")</f>
        <v>270675.85377535567</v>
      </c>
      <c r="CU104" s="702">
        <f>IFERROR(
IF(CU$6&lt;='Income Assumptions'!$D$7,CT104*((1+'Income Assumptions'!$D$8)^(1/12)),
IF(AND(CU$6&gt;='Income Assumptions'!$E$5,CU$6&lt;='Income Assumptions'!$E$7),CT104*((1+'Income Assumptions'!$E$8)^(1/12)),
IF(CU$6&gt;='Income Assumptions'!$F$5,CT104*((1+'Income Assumptions'!$F$8)^(1/12)),"-"))),"-")</f>
        <v>271343.41345161432</v>
      </c>
      <c r="CV104" s="702">
        <f>IFERROR(
IF(CV$6&lt;='Income Assumptions'!$D$7,CU104*((1+'Income Assumptions'!$D$8)^(1/12)),
IF(AND(CV$6&gt;='Income Assumptions'!$E$5,CV$6&lt;='Income Assumptions'!$E$7),CU104*((1+'Income Assumptions'!$E$8)^(1/12)),
IF(CV$6&gt;='Income Assumptions'!$F$5,CU104*((1+'Income Assumptions'!$F$8)^(1/12)),"-"))),"-")</f>
        <v>272012.61951012374</v>
      </c>
      <c r="CW104" s="702">
        <f>IFERROR(
IF(CW$6&lt;='Income Assumptions'!$D$7,CV104*((1+'Income Assumptions'!$D$8)^(1/12)),
IF(AND(CW$6&gt;='Income Assumptions'!$E$5,CW$6&lt;='Income Assumptions'!$E$7),CV104*((1+'Income Assumptions'!$E$8)^(1/12)),
IF(CW$6&gt;='Income Assumptions'!$F$5,CV104*((1+'Income Assumptions'!$F$8)^(1/12)),"-"))),"-")</f>
        <v>272683.47601130669</v>
      </c>
      <c r="CX104" s="702">
        <f>IFERROR(
IF(CX$6&lt;='Income Assumptions'!$D$7,CW104*((1+'Income Assumptions'!$D$8)^(1/12)),
IF(AND(CX$6&gt;='Income Assumptions'!$E$5,CX$6&lt;='Income Assumptions'!$E$7),CW104*((1+'Income Assumptions'!$E$8)^(1/12)),
IF(CX$6&gt;='Income Assumptions'!$F$5,CW104*((1+'Income Assumptions'!$F$8)^(1/12)),"-"))),"-")</f>
        <v>273355.98702560004</v>
      </c>
      <c r="CY104" s="702">
        <f>IFERROR(
IF(CY$6&lt;='Income Assumptions'!$D$7,CX104*((1+'Income Assumptions'!$D$8)^(1/12)),
IF(AND(CY$6&gt;='Income Assumptions'!$E$5,CY$6&lt;='Income Assumptions'!$E$7),CX104*((1+'Income Assumptions'!$E$8)^(1/12)),
IF(CY$6&gt;='Income Assumptions'!$F$5,CX104*((1+'Income Assumptions'!$F$8)^(1/12)),"-"))),"-")</f>
        <v>274030.15663347952</v>
      </c>
      <c r="CZ104" s="702">
        <f>IFERROR(
IF(CZ$6&lt;='Income Assumptions'!$D$7,CY104*((1+'Income Assumptions'!$D$8)^(1/12)),
IF(AND(CZ$6&gt;='Income Assumptions'!$E$5,CZ$6&lt;='Income Assumptions'!$E$7),CY104*((1+'Income Assumptions'!$E$8)^(1/12)),
IF(CZ$6&gt;='Income Assumptions'!$F$5,CY104*((1+'Income Assumptions'!$F$8)^(1/12)),"-"))),"-")</f>
        <v>274705.9889254843</v>
      </c>
      <c r="DA104" s="702">
        <f>IFERROR(
IF(DA$6&lt;='Income Assumptions'!$D$7,CZ104*((1+'Income Assumptions'!$D$8)^(1/12)),
IF(AND(DA$6&gt;='Income Assumptions'!$E$5,DA$6&lt;='Income Assumptions'!$E$7),CZ104*((1+'Income Assumptions'!$E$8)^(1/12)),
IF(DA$6&gt;='Income Assumptions'!$F$5,CZ104*((1+'Income Assumptions'!$F$8)^(1/12)),"-"))),"-")</f>
        <v>275383.488002242</v>
      </c>
      <c r="DB104" s="702">
        <f>IFERROR(
IF(DB$6&lt;='Income Assumptions'!$D$7,DA104*((1+'Income Assumptions'!$D$8)^(1/12)),
IF(AND(DB$6&gt;='Income Assumptions'!$E$5,DB$6&lt;='Income Assumptions'!$E$7),DA104*((1+'Income Assumptions'!$E$8)^(1/12)),
IF(DB$6&gt;='Income Assumptions'!$F$5,DA104*((1+'Income Assumptions'!$F$8)^(1/12)),"-"))),"-")</f>
        <v>276062.65797449346</v>
      </c>
      <c r="DC104" s="702">
        <f>IFERROR(
IF(DC$6&lt;='Income Assumptions'!$D$7,DB104*((1+'Income Assumptions'!$D$8)^(1/12)),
IF(AND(DC$6&gt;='Income Assumptions'!$E$5,DC$6&lt;='Income Assumptions'!$E$7),DB104*((1+'Income Assumptions'!$E$8)^(1/12)),
IF(DC$6&gt;='Income Assumptions'!$F$5,DB104*((1+'Income Assumptions'!$F$8)^(1/12)),"-"))),"-")</f>
        <v>276743.50296311779</v>
      </c>
      <c r="DD104" s="702">
        <f>IFERROR(
IF(DD$6&lt;='Income Assumptions'!$D$7,DC104*((1+'Income Assumptions'!$D$8)^(1/12)),
IF(AND(DD$6&gt;='Income Assumptions'!$E$5,DD$6&lt;='Income Assumptions'!$E$7),DC104*((1+'Income Assumptions'!$E$8)^(1/12)),
IF(DD$6&gt;='Income Assumptions'!$F$5,DC104*((1+'Income Assumptions'!$F$8)^(1/12)),"-"))),"-")</f>
        <v>277426.02709915716</v>
      </c>
      <c r="DE104" s="702">
        <f>IFERROR(
IF(DE$6&lt;='Income Assumptions'!$D$7,DD104*((1+'Income Assumptions'!$D$8)^(1/12)),
IF(AND(DE$6&gt;='Income Assumptions'!$E$5,DE$6&lt;='Income Assumptions'!$E$7),DD104*((1+'Income Assumptions'!$E$8)^(1/12)),
IF(DE$6&gt;='Income Assumptions'!$F$5,DD104*((1+'Income Assumptions'!$F$8)^(1/12)),"-"))),"-")</f>
        <v>278110.23452384211</v>
      </c>
      <c r="DF104" s="702">
        <f>IFERROR(
IF(DF$6&lt;='Income Assumptions'!$D$7,DE104*((1+'Income Assumptions'!$D$8)^(1/12)),
IF(AND(DF$6&gt;='Income Assumptions'!$E$5,DF$6&lt;='Income Assumptions'!$E$7),DE104*((1+'Income Assumptions'!$E$8)^(1/12)),
IF(DF$6&gt;='Income Assumptions'!$F$5,DE104*((1+'Income Assumptions'!$F$8)^(1/12)),"-"))),"-")</f>
        <v>278796.12938861654</v>
      </c>
      <c r="DG104" s="702">
        <f>IFERROR(
IF(DG$6&lt;='Income Assumptions'!$D$7,DF104*((1+'Income Assumptions'!$D$8)^(1/12)),
IF(AND(DG$6&gt;='Income Assumptions'!$E$5,DG$6&lt;='Income Assumptions'!$E$7),DF104*((1+'Income Assumptions'!$E$8)^(1/12)),
IF(DG$6&gt;='Income Assumptions'!$F$5,DF104*((1+'Income Assumptions'!$F$8)^(1/12)),"-"))),"-")</f>
        <v>279483.71585516294</v>
      </c>
      <c r="DH104" s="702">
        <f>IFERROR(
IF(DH$6&lt;='Income Assumptions'!$D$7,DG104*((1+'Income Assumptions'!$D$8)^(1/12)),
IF(AND(DH$6&gt;='Income Assumptions'!$E$5,DH$6&lt;='Income Assumptions'!$E$7),DG104*((1+'Income Assumptions'!$E$8)^(1/12)),
IF(DH$6&gt;='Income Assumptions'!$F$5,DG104*((1+'Income Assumptions'!$F$8)^(1/12)),"-"))),"-")</f>
        <v>280172.99809542764</v>
      </c>
      <c r="DI104" s="702">
        <f>IFERROR(
IF(DI$6&lt;='Income Assumptions'!$D$7,DH104*((1+'Income Assumptions'!$D$8)^(1/12)),
IF(AND(DI$6&gt;='Income Assumptions'!$E$5,DI$6&lt;='Income Assumptions'!$E$7),DH104*((1+'Income Assumptions'!$E$8)^(1/12)),
IF(DI$6&gt;='Income Assumptions'!$F$5,DH104*((1+'Income Assumptions'!$F$8)^(1/12)),"-"))),"-")</f>
        <v>280863.98029164609</v>
      </c>
      <c r="DJ104" s="702">
        <f>IFERROR(
IF(DJ$6&lt;='Income Assumptions'!$D$7,DI104*((1+'Income Assumptions'!$D$8)^(1/12)),
IF(AND(DJ$6&gt;='Income Assumptions'!$E$5,DJ$6&lt;='Income Assumptions'!$E$7),DI104*((1+'Income Assumptions'!$E$8)^(1/12)),
IF(DJ$6&gt;='Income Assumptions'!$F$5,DI104*((1+'Income Assumptions'!$F$8)^(1/12)),"-"))),"-")</f>
        <v>281556.66663636826</v>
      </c>
      <c r="DK104" s="702">
        <f>IFERROR(
IF(DK$6&lt;='Income Assumptions'!$D$7,DJ104*((1+'Income Assumptions'!$D$8)^(1/12)),
IF(AND(DK$6&gt;='Income Assumptions'!$E$5,DK$6&lt;='Income Assumptions'!$E$7),DJ104*((1+'Income Assumptions'!$E$8)^(1/12)),
IF(DK$6&gt;='Income Assumptions'!$F$5,DJ104*((1+'Income Assumptions'!$F$8)^(1/12)),"-"))),"-")</f>
        <v>282251.06133248413</v>
      </c>
      <c r="DL104" s="702">
        <f>IFERROR(
IF(DL$6&lt;='Income Assumptions'!$D$7,DK104*((1+'Income Assumptions'!$D$8)^(1/12)),
IF(AND(DL$6&gt;='Income Assumptions'!$E$5,DL$6&lt;='Income Assumptions'!$E$7),DK104*((1+'Income Assumptions'!$E$8)^(1/12)),
IF(DL$6&gt;='Income Assumptions'!$F$5,DK104*((1+'Income Assumptions'!$F$8)^(1/12)),"-"))),"-")</f>
        <v>282947.16859324905</v>
      </c>
      <c r="DM104" s="702">
        <f>IFERROR(
IF(DM$6&lt;='Income Assumptions'!$D$7,DL104*((1+'Income Assumptions'!$D$8)^(1/12)),
IF(AND(DM$6&gt;='Income Assumptions'!$E$5,DM$6&lt;='Income Assumptions'!$E$7),DL104*((1+'Income Assumptions'!$E$8)^(1/12)),
IF(DM$6&gt;='Income Assumptions'!$F$5,DL104*((1+'Income Assumptions'!$F$8)^(1/12)),"-"))),"-")</f>
        <v>283644.99264230952</v>
      </c>
      <c r="DN104" s="702">
        <f>IFERROR(
IF(DN$6&lt;='Income Assumptions'!$D$7,DM104*((1+'Income Assumptions'!$D$8)^(1/12)),
IF(AND(DN$6&gt;='Income Assumptions'!$E$5,DN$6&lt;='Income Assumptions'!$E$7),DM104*((1+'Income Assumptions'!$E$8)^(1/12)),
IF(DN$6&gt;='Income Assumptions'!$F$5,DM104*((1+'Income Assumptions'!$F$8)^(1/12)),"-"))),"-")</f>
        <v>284344.53771372855</v>
      </c>
      <c r="DO104" s="702">
        <f>IFERROR(
IF(DO$6&lt;='Income Assumptions'!$D$7,DN104*((1+'Income Assumptions'!$D$8)^(1/12)),
IF(AND(DO$6&gt;='Income Assumptions'!$E$5,DO$6&lt;='Income Assumptions'!$E$7),DN104*((1+'Income Assumptions'!$E$8)^(1/12)),
IF(DO$6&gt;='Income Assumptions'!$F$5,DN104*((1+'Income Assumptions'!$F$8)^(1/12)),"-"))),"-")</f>
        <v>285045.80805201159</v>
      </c>
      <c r="DP104" s="702">
        <f>IFERROR(
IF(DP$6&lt;='Income Assumptions'!$D$7,DO104*((1+'Income Assumptions'!$D$8)^(1/12)),
IF(AND(DP$6&gt;='Income Assumptions'!$E$5,DP$6&lt;='Income Assumptions'!$E$7),DO104*((1+'Income Assumptions'!$E$8)^(1/12)),
IF(DP$6&gt;='Income Assumptions'!$F$5,DO104*((1+'Income Assumptions'!$F$8)^(1/12)),"-"))),"-")</f>
        <v>285748.80791213212</v>
      </c>
      <c r="DQ104" s="702">
        <f>IFERROR(
IF(DQ$6&lt;='Income Assumptions'!$D$7,DP104*((1+'Income Assumptions'!$D$8)^(1/12)),
IF(AND(DQ$6&gt;='Income Assumptions'!$E$5,DQ$6&lt;='Income Assumptions'!$E$7),DP104*((1+'Income Assumptions'!$E$8)^(1/12)),
IF(DQ$6&gt;='Income Assumptions'!$F$5,DP104*((1+'Income Assumptions'!$F$8)^(1/12)),"-"))),"-")</f>
        <v>286453.54155955761</v>
      </c>
      <c r="DR104" s="702">
        <f>IFERROR(
IF(DR$6&lt;='Income Assumptions'!$D$7,DQ104*((1+'Income Assumptions'!$D$8)^(1/12)),
IF(AND(DR$6&gt;='Income Assumptions'!$E$5,DR$6&lt;='Income Assumptions'!$E$7),DQ104*((1+'Income Assumptions'!$E$8)^(1/12)),
IF(DR$6&gt;='Income Assumptions'!$F$5,DQ104*((1+'Income Assumptions'!$F$8)^(1/12)),"-"))),"-")</f>
        <v>287160.01327027526</v>
      </c>
      <c r="DS104" s="702">
        <f>IFERROR(
IF(DS$6&lt;='Income Assumptions'!$D$7,DR104*((1+'Income Assumptions'!$D$8)^(1/12)),
IF(AND(DS$6&gt;='Income Assumptions'!$E$5,DS$6&lt;='Income Assumptions'!$E$7),DR104*((1+'Income Assumptions'!$E$8)^(1/12)),
IF(DS$6&gt;='Income Assumptions'!$F$5,DR104*((1+'Income Assumptions'!$F$8)^(1/12)),"-"))),"-")</f>
        <v>287868.22733081807</v>
      </c>
      <c r="DT104" s="702">
        <f>IFERROR(
IF(DT$6&lt;='Income Assumptions'!$D$7,DS104*((1+'Income Assumptions'!$D$8)^(1/12)),
IF(AND(DT$6&gt;='Income Assumptions'!$E$5,DT$6&lt;='Income Assumptions'!$E$7),DS104*((1+'Income Assumptions'!$E$8)^(1/12)),
IF(DT$6&gt;='Income Assumptions'!$F$5,DS104*((1+'Income Assumptions'!$F$8)^(1/12)),"-"))),"-")</f>
        <v>288578.18803829071</v>
      </c>
      <c r="DU104" s="702">
        <f>IFERROR(
IF(DU$6&lt;='Income Assumptions'!$D$7,DT104*((1+'Income Assumptions'!$D$8)^(1/12)),
IF(AND(DU$6&gt;='Income Assumptions'!$E$5,DU$6&lt;='Income Assumptions'!$E$7),DT104*((1+'Income Assumptions'!$E$8)^(1/12)),
IF(DU$6&gt;='Income Assumptions'!$F$5,DT104*((1+'Income Assumptions'!$F$8)^(1/12)),"-"))),"-")</f>
        <v>289289.8997003957</v>
      </c>
      <c r="DV104" s="702">
        <f>IFERROR(
IF(DV$6&lt;='Income Assumptions'!$D$7,DU104*((1+'Income Assumptions'!$D$8)^(1/12)),
IF(AND(DV$6&gt;='Income Assumptions'!$E$5,DV$6&lt;='Income Assumptions'!$E$7),DU104*((1+'Income Assumptions'!$E$8)^(1/12)),
IF(DV$6&gt;='Income Assumptions'!$F$5,DU104*((1+'Income Assumptions'!$F$8)^(1/12)),"-"))),"-")</f>
        <v>290003.36663545953</v>
      </c>
      <c r="DW104" s="702">
        <f>IFERROR(
IF(DW$6&lt;='Income Assumptions'!$D$7,DV104*((1+'Income Assumptions'!$D$8)^(1/12)),
IF(AND(DW$6&gt;='Income Assumptions'!$E$5,DW$6&lt;='Income Assumptions'!$E$7),DV104*((1+'Income Assumptions'!$E$8)^(1/12)),
IF(DW$6&gt;='Income Assumptions'!$F$5,DV104*((1+'Income Assumptions'!$F$8)^(1/12)),"-"))),"-")</f>
        <v>290718.59317245887</v>
      </c>
      <c r="DX104" s="702">
        <f>IFERROR(
IF(DX$6&lt;='Income Assumptions'!$D$7,DW104*((1+'Income Assumptions'!$D$8)^(1/12)),
IF(AND(DX$6&gt;='Income Assumptions'!$E$5,DX$6&lt;='Income Assumptions'!$E$7),DW104*((1+'Income Assumptions'!$E$8)^(1/12)),
IF(DX$6&gt;='Income Assumptions'!$F$5,DW104*((1+'Income Assumptions'!$F$8)^(1/12)),"-"))),"-")</f>
        <v>291435.58365104673</v>
      </c>
      <c r="DY104" s="702">
        <f>IFERROR(
IF(DY$6&lt;='Income Assumptions'!$D$7,DX104*((1+'Income Assumptions'!$D$8)^(1/12)),
IF(AND(DY$6&gt;='Income Assumptions'!$E$5,DY$6&lt;='Income Assumptions'!$E$7),DX104*((1+'Income Assumptions'!$E$8)^(1/12)),
IF(DY$6&gt;='Income Assumptions'!$F$5,DX104*((1+'Income Assumptions'!$F$8)^(1/12)),"-"))),"-")</f>
        <v>292154.342421579</v>
      </c>
      <c r="DZ104" s="702">
        <f>IFERROR(
IF(DZ$6&lt;='Income Assumptions'!$D$7,DY104*((1+'Income Assumptions'!$D$8)^(1/12)),
IF(AND(DZ$6&gt;='Income Assumptions'!$E$5,DZ$6&lt;='Income Assumptions'!$E$7),DY104*((1+'Income Assumptions'!$E$8)^(1/12)),
IF(DZ$6&gt;='Income Assumptions'!$F$5,DY104*((1+'Income Assumptions'!$F$8)^(1/12)),"-"))),"-")</f>
        <v>292874.87384514062</v>
      </c>
      <c r="EA104" s="702">
        <f>IFERROR(
IF(EA$6&lt;='Income Assumptions'!$D$7,DZ104*((1+'Income Assumptions'!$D$8)^(1/12)),
IF(AND(EA$6&gt;='Income Assumptions'!$E$5,EA$6&lt;='Income Assumptions'!$E$7),DZ104*((1+'Income Assumptions'!$E$8)^(1/12)),
IF(EA$6&gt;='Income Assumptions'!$F$5,DZ104*((1+'Income Assumptions'!$F$8)^(1/12)),"-"))),"-")</f>
        <v>293597.18229357217</v>
      </c>
      <c r="EB104" s="702">
        <f>IFERROR(
IF(EB$6&lt;='Income Assumptions'!$D$7,EA104*((1+'Income Assumptions'!$D$8)^(1/12)),
IF(AND(EB$6&gt;='Income Assumptions'!$E$5,EB$6&lt;='Income Assumptions'!$E$7),EA104*((1+'Income Assumptions'!$E$8)^(1/12)),
IF(EB$6&gt;='Income Assumptions'!$F$5,EA104*((1+'Income Assumptions'!$F$8)^(1/12)),"-"))),"-")</f>
        <v>294321.27214949636</v>
      </c>
      <c r="EC104" s="702">
        <f>IFERROR(
IF(EC$6&lt;='Income Assumptions'!$D$7,EB104*((1+'Income Assumptions'!$D$8)^(1/12)),
IF(AND(EC$6&gt;='Income Assumptions'!$E$5,EC$6&lt;='Income Assumptions'!$E$7),EB104*((1+'Income Assumptions'!$E$8)^(1/12)),
IF(EC$6&gt;='Income Assumptions'!$F$5,EB104*((1+'Income Assumptions'!$F$8)^(1/12)),"-"))),"-")</f>
        <v>295047.14780634461</v>
      </c>
      <c r="ED104" s="702">
        <f>IFERROR(
IF(ED$6&lt;='Income Assumptions'!$D$7,EC104*((1+'Income Assumptions'!$D$8)^(1/12)),
IF(AND(ED$6&gt;='Income Assumptions'!$E$5,ED$6&lt;='Income Assumptions'!$E$7),EC104*((1+'Income Assumptions'!$E$8)^(1/12)),
IF(ED$6&gt;='Income Assumptions'!$F$5,EC104*((1+'Income Assumptions'!$F$8)^(1/12)),"-"))),"-")</f>
        <v>295774.81366838381</v>
      </c>
      <c r="EE104" s="702">
        <f>IFERROR(
IF(EE$6&lt;='Income Assumptions'!$D$7,ED104*((1+'Income Assumptions'!$D$8)^(1/12)),
IF(AND(EE$6&gt;='Income Assumptions'!$E$5,EE$6&lt;='Income Assumptions'!$E$7),ED104*((1+'Income Assumptions'!$E$8)^(1/12)),
IF(EE$6&gt;='Income Assumptions'!$F$5,ED104*((1+'Income Assumptions'!$F$8)^(1/12)),"-"))),"-")</f>
        <v>296504.27415074292</v>
      </c>
      <c r="EF104" s="702">
        <f>IFERROR(
IF(EF$6&lt;='Income Assumptions'!$D$7,EE104*((1+'Income Assumptions'!$D$8)^(1/12)),
IF(AND(EF$6&gt;='Income Assumptions'!$E$5,EF$6&lt;='Income Assumptions'!$E$7),EE104*((1+'Income Assumptions'!$E$8)^(1/12)),
IF(EF$6&gt;='Income Assumptions'!$F$5,EE104*((1+'Income Assumptions'!$F$8)^(1/12)),"-"))),"-")</f>
        <v>297235.53367943974</v>
      </c>
      <c r="EG104" s="703">
        <f>IFERROR(
IF(EG$6&lt;='Income Assumptions'!$D$7,EF104*((1+'Income Assumptions'!$D$8)^(1/12)),
IF(AND(EG$6&gt;='Income Assumptions'!$E$5,EG$6&lt;='Income Assumptions'!$E$7),EF104*((1+'Income Assumptions'!$E$8)^(1/12)),
IF(EG$6&gt;='Income Assumptions'!$F$5,EF104*((1+'Income Assumptions'!$F$8)^(1/12)),"-"))),"-")</f>
        <v>297968.5966914079</v>
      </c>
    </row>
    <row r="105" spans="2:138" x14ac:dyDescent="0.2">
      <c r="C105" s="715"/>
      <c r="D105" s="713" t="s">
        <v>742</v>
      </c>
      <c r="E105" s="700">
        <f t="shared" si="68"/>
        <v>35948347.636790223</v>
      </c>
      <c r="F105" s="701">
        <f>IFERROR('Rent Roll | Residential'!H5*'Rent Roll | Residential'!C5,"")</f>
        <v>218400</v>
      </c>
      <c r="G105" s="701">
        <f>IFERROR(
IF(G$6&lt;='Income Assumptions'!$D$7,F105*((1+'Income Assumptions'!$D$8)^(1/12)),
IF(AND(G$6&gt;='Income Assumptions'!$E$5,G$6&lt;='Income Assumptions'!$E$7),F105*((1+'Income Assumptions'!$E$8)^(1/12)),
IF(G$6&gt;='Income Assumptions'!$F$5,F105*((1+'Income Assumptions'!$F$8)^(1/12)),"-"))),"-")</f>
        <v>219289.78863434881</v>
      </c>
      <c r="H105" s="701">
        <f>IFERROR(
IF(H$6&lt;='Income Assumptions'!$D$7,G105*((1+'Income Assumptions'!$D$8)^(1/12)),
IF(AND(H$6&gt;='Income Assumptions'!$E$5,H$6&lt;='Income Assumptions'!$E$7),G105*((1+'Income Assumptions'!$E$8)^(1/12)),
IF(H$6&gt;='Income Assumptions'!$F$5,G105*((1+'Income Assumptions'!$F$8)^(1/12)),"-"))),"-")</f>
        <v>220183.20237773523</v>
      </c>
      <c r="I105" s="701">
        <f>IFERROR(
IF(I$6&lt;='Income Assumptions'!$D$7,H105*((1+'Income Assumptions'!$D$8)^(1/12)),
IF(AND(I$6&gt;='Income Assumptions'!$E$5,I$6&lt;='Income Assumptions'!$E$7),H105*((1+'Income Assumptions'!$E$8)^(1/12)),
IF(I$6&gt;='Income Assumptions'!$F$5,H105*((1+'Income Assumptions'!$F$8)^(1/12)),"-"))),"-")</f>
        <v>221080.25599930223</v>
      </c>
      <c r="J105" s="701">
        <f>IFERROR(
IF(J$6&lt;='Income Assumptions'!$D$7,I105*((1+'Income Assumptions'!$D$8)^(1/12)),
IF(AND(J$6&gt;='Income Assumptions'!$E$5,J$6&lt;='Income Assumptions'!$E$7),I105*((1+'Income Assumptions'!$E$8)^(1/12)),
IF(J$6&gt;='Income Assumptions'!$F$5,I105*((1+'Income Assumptions'!$F$8)^(1/12)),"-"))),"-")</f>
        <v>221980.96432836406</v>
      </c>
      <c r="K105" s="701">
        <f>IFERROR(
IF(K$6&lt;='Income Assumptions'!$D$7,J105*((1+'Income Assumptions'!$D$8)^(1/12)),
IF(AND(K$6&gt;='Income Assumptions'!$E$5,K$6&lt;='Income Assumptions'!$E$7),J105*((1+'Income Assumptions'!$E$8)^(1/12)),
IF(K$6&gt;='Income Assumptions'!$F$5,J105*((1+'Income Assumptions'!$F$8)^(1/12)),"-"))),"-")</f>
        <v>222885.34225465145</v>
      </c>
      <c r="L105" s="701">
        <f>IFERROR(
IF(L$6&lt;='Income Assumptions'!$D$7,K105*((1+'Income Assumptions'!$D$8)^(1/12)),
IF(AND(L$6&gt;='Income Assumptions'!$E$5,L$6&lt;='Income Assumptions'!$E$7),K105*((1+'Income Assumptions'!$E$8)^(1/12)),
IF(L$6&gt;='Income Assumptions'!$F$5,K105*((1+'Income Assumptions'!$F$8)^(1/12)),"-"))),"-")</f>
        <v>223793.40472855774</v>
      </c>
      <c r="M105" s="701">
        <f>IFERROR(
IF(M$6&lt;='Income Assumptions'!$D$7,L105*((1+'Income Assumptions'!$D$8)^(1/12)),
IF(AND(M$6&gt;='Income Assumptions'!$E$5,M$6&lt;='Income Assumptions'!$E$7),L105*((1+'Income Assumptions'!$E$8)^(1/12)),
IF(M$6&gt;='Income Assumptions'!$F$5,L105*((1+'Income Assumptions'!$F$8)^(1/12)),"-"))),"-")</f>
        <v>224705.166761386</v>
      </c>
      <c r="N105" s="701">
        <f>IFERROR(
IF(N$6&lt;='Income Assumptions'!$D$7,M105*((1+'Income Assumptions'!$D$8)^(1/12)),
IF(AND(N$6&gt;='Income Assumptions'!$E$5,N$6&lt;='Income Assumptions'!$E$7),M105*((1+'Income Assumptions'!$E$8)^(1/12)),
IF(N$6&gt;='Income Assumptions'!$F$5,M105*((1+'Income Assumptions'!$F$8)^(1/12)),"-"))),"-")</f>
        <v>225620.64342559723</v>
      </c>
      <c r="O105" s="701">
        <f>IFERROR(
IF(O$6&lt;='Income Assumptions'!$D$7,N105*((1+'Income Assumptions'!$D$8)^(1/12)),
IF(AND(O$6&gt;='Income Assumptions'!$E$5,O$6&lt;='Income Assumptions'!$E$7),N105*((1+'Income Assumptions'!$E$8)^(1/12)),
IF(O$6&gt;='Income Assumptions'!$F$5,N105*((1+'Income Assumptions'!$F$8)^(1/12)),"-"))),"-")</f>
        <v>226539.8498550595</v>
      </c>
      <c r="P105" s="701">
        <f>IFERROR(
IF(P$6&lt;='Income Assumptions'!$D$7,O105*((1+'Income Assumptions'!$D$8)^(1/12)),
IF(AND(P$6&gt;='Income Assumptions'!$E$5,P$6&lt;='Income Assumptions'!$E$7),O105*((1+'Income Assumptions'!$E$8)^(1/12)),
IF(P$6&gt;='Income Assumptions'!$F$5,O105*((1+'Income Assumptions'!$F$8)^(1/12)),"-"))),"-")</f>
        <v>227462.80124529812</v>
      </c>
      <c r="Q105" s="701">
        <f>IFERROR(
IF(Q$6&lt;='Income Assumptions'!$D$7,P105*((1+'Income Assumptions'!$D$8)^(1/12)),
IF(AND(Q$6&gt;='Income Assumptions'!$E$5,Q$6&lt;='Income Assumptions'!$E$7),P105*((1+'Income Assumptions'!$E$8)^(1/12)),
IF(Q$6&gt;='Income Assumptions'!$F$5,P105*((1+'Income Assumptions'!$F$8)^(1/12)),"-"))),"-")</f>
        <v>228389.51285374686</v>
      </c>
      <c r="R105" s="701">
        <f>IFERROR(
IF(R$6&lt;='Income Assumptions'!$D$7,Q105*((1+'Income Assumptions'!$D$8)^(1/12)),
IF(AND(R$6&gt;='Income Assumptions'!$E$5,R$6&lt;='Income Assumptions'!$E$7),Q105*((1+'Income Assumptions'!$E$8)^(1/12)),
IF(R$6&gt;='Income Assumptions'!$F$5,Q105*((1+'Income Assumptions'!$F$8)^(1/12)),"-"))),"-")</f>
        <v>229320.00000000017</v>
      </c>
      <c r="S105" s="701">
        <f>IFERROR(
IF(S$6&lt;='Income Assumptions'!$D$7,R105*((1+'Income Assumptions'!$D$8)^(1/12)),
IF(AND(S$6&gt;='Income Assumptions'!$E$5,S$6&lt;='Income Assumptions'!$E$7),R105*((1+'Income Assumptions'!$E$8)^(1/12)),
IF(S$6&gt;='Income Assumptions'!$F$5,R105*((1+'Income Assumptions'!$F$8)^(1/12)),"-"))),"-")</f>
        <v>230254.27806606641</v>
      </c>
      <c r="T105" s="701">
        <f>IFERROR(
IF(T$6&lt;='Income Assumptions'!$D$7,S105*((1+'Income Assumptions'!$D$8)^(1/12)),
IF(AND(T$6&gt;='Income Assumptions'!$E$5,T$6&lt;='Income Assumptions'!$E$7),S105*((1+'Income Assumptions'!$E$8)^(1/12)),
IF(T$6&gt;='Income Assumptions'!$F$5,S105*((1+'Income Assumptions'!$F$8)^(1/12)),"-"))),"-")</f>
        <v>231192.36249662217</v>
      </c>
      <c r="U105" s="701">
        <f>IFERROR(
IF(U$6&lt;='Income Assumptions'!$D$7,T105*((1+'Income Assumptions'!$D$8)^(1/12)),
IF(AND(U$6&gt;='Income Assumptions'!$E$5,U$6&lt;='Income Assumptions'!$E$7),T105*((1+'Income Assumptions'!$E$8)^(1/12)),
IF(U$6&gt;='Income Assumptions'!$F$5,T105*((1+'Income Assumptions'!$F$8)^(1/12)),"-"))),"-")</f>
        <v>232134.26879926751</v>
      </c>
      <c r="V105" s="701">
        <f>IFERROR(
IF(V$6&lt;='Income Assumptions'!$D$7,U105*((1+'Income Assumptions'!$D$8)^(1/12)),
IF(AND(V$6&gt;='Income Assumptions'!$E$5,V$6&lt;='Income Assumptions'!$E$7),U105*((1+'Income Assumptions'!$E$8)^(1/12)),
IF(V$6&gt;='Income Assumptions'!$F$5,U105*((1+'Income Assumptions'!$F$8)^(1/12)),"-"))),"-")</f>
        <v>233080.01254478242</v>
      </c>
      <c r="W105" s="701">
        <f>IFERROR(
IF(W$6&lt;='Income Assumptions'!$D$7,V105*((1+'Income Assumptions'!$D$8)^(1/12)),
IF(AND(W$6&gt;='Income Assumptions'!$E$5,W$6&lt;='Income Assumptions'!$E$7),V105*((1+'Income Assumptions'!$E$8)^(1/12)),
IF(W$6&gt;='Income Assumptions'!$F$5,V105*((1+'Income Assumptions'!$F$8)^(1/12)),"-"))),"-")</f>
        <v>234029.60936738417</v>
      </c>
      <c r="X105" s="701">
        <f>IFERROR(
IF(X$6&lt;='Income Assumptions'!$D$7,W105*((1+'Income Assumptions'!$D$8)^(1/12)),
IF(AND(X$6&gt;='Income Assumptions'!$E$5,X$6&lt;='Income Assumptions'!$E$7),W105*((1+'Income Assumptions'!$E$8)^(1/12)),
IF(X$6&gt;='Income Assumptions'!$F$5,W105*((1+'Income Assumptions'!$F$8)^(1/12)),"-"))),"-")</f>
        <v>234983.07496498578</v>
      </c>
      <c r="Y105" s="701">
        <f>IFERROR(
IF(Y$6&lt;='Income Assumptions'!$D$7,X105*((1+'Income Assumptions'!$D$8)^(1/12)),
IF(AND(Y$6&gt;='Income Assumptions'!$E$5,Y$6&lt;='Income Assumptions'!$E$7),X105*((1+'Income Assumptions'!$E$8)^(1/12)),
IF(Y$6&gt;='Income Assumptions'!$F$5,X105*((1+'Income Assumptions'!$F$8)^(1/12)),"-"))),"-")</f>
        <v>235940.42509945546</v>
      </c>
      <c r="Z105" s="701">
        <f>IFERROR(
IF(Z$6&lt;='Income Assumptions'!$D$7,Y105*((1+'Income Assumptions'!$D$8)^(1/12)),
IF(AND(Z$6&gt;='Income Assumptions'!$E$5,Z$6&lt;='Income Assumptions'!$E$7),Y105*((1+'Income Assumptions'!$E$8)^(1/12)),
IF(Z$6&gt;='Income Assumptions'!$F$5,Y105*((1+'Income Assumptions'!$F$8)^(1/12)),"-"))),"-")</f>
        <v>236901.67559687726</v>
      </c>
      <c r="AA105" s="701">
        <f>IFERROR(
IF(AA$6&lt;='Income Assumptions'!$D$7,Z105*((1+'Income Assumptions'!$D$8)^(1/12)),
IF(AND(AA$6&gt;='Income Assumptions'!$E$5,AA$6&lt;='Income Assumptions'!$E$7),Z105*((1+'Income Assumptions'!$E$8)^(1/12)),
IF(AA$6&gt;='Income Assumptions'!$F$5,Z105*((1+'Income Assumptions'!$F$8)^(1/12)),"-"))),"-")</f>
        <v>237866.84234781264</v>
      </c>
      <c r="AB105" s="701">
        <f>IFERROR(
IF(AB$6&lt;='Income Assumptions'!$D$7,AA105*((1+'Income Assumptions'!$D$8)^(1/12)),
IF(AND(AB$6&gt;='Income Assumptions'!$E$5,AB$6&lt;='Income Assumptions'!$E$7),AA105*((1+'Income Assumptions'!$E$8)^(1/12)),
IF(AB$6&gt;='Income Assumptions'!$F$5,AA105*((1+'Income Assumptions'!$F$8)^(1/12)),"-"))),"-")</f>
        <v>238835.94130756319</v>
      </c>
      <c r="AC105" s="701">
        <f>IFERROR(
IF(AC$6&lt;='Income Assumptions'!$D$7,AB105*((1+'Income Assumptions'!$D$8)^(1/12)),
IF(AND(AC$6&gt;='Income Assumptions'!$E$5,AC$6&lt;='Income Assumptions'!$E$7),AB105*((1+'Income Assumptions'!$E$8)^(1/12)),
IF(AC$6&gt;='Income Assumptions'!$F$5,AB105*((1+'Income Assumptions'!$F$8)^(1/12)),"-"))),"-")</f>
        <v>239808.98849643438</v>
      </c>
      <c r="AD105" s="701">
        <f>IFERROR(
IF(AD$6&lt;='Income Assumptions'!$D$7,AC105*((1+'Income Assumptions'!$D$8)^(1/12)),
IF(AND(AD$6&gt;='Income Assumptions'!$E$5,AD$6&lt;='Income Assumptions'!$E$7),AC105*((1+'Income Assumptions'!$E$8)^(1/12)),
IF(AD$6&gt;='Income Assumptions'!$F$5,AC105*((1+'Income Assumptions'!$F$8)^(1/12)),"-"))),"-")</f>
        <v>240594.06072220404</v>
      </c>
      <c r="AE105" s="701">
        <f>IFERROR(
IF(AE$6&lt;='Income Assumptions'!$D$7,AD105*((1+'Income Assumptions'!$D$8)^(1/12)),
IF(AND(AE$6&gt;='Income Assumptions'!$E$5,AE$6&lt;='Income Assumptions'!$E$7),AD105*((1+'Income Assumptions'!$E$8)^(1/12)),
IF(AE$6&gt;='Income Assumptions'!$F$5,AD105*((1+'Income Assumptions'!$F$8)^(1/12)),"-"))),"-")</f>
        <v>241381.7030701511</v>
      </c>
      <c r="AF105" s="701">
        <f>IFERROR(
IF(AF$6&lt;='Income Assumptions'!$D$7,AE105*((1+'Income Assumptions'!$D$8)^(1/12)),
IF(AND(AF$6&gt;='Income Assumptions'!$E$5,AF$6&lt;='Income Assumptions'!$E$7),AE105*((1+'Income Assumptions'!$E$8)^(1/12)),
IF(AF$6&gt;='Income Assumptions'!$F$5,AE105*((1+'Income Assumptions'!$F$8)^(1/12)),"-"))),"-")</f>
        <v>242171.92395418679</v>
      </c>
      <c r="AG105" s="701">
        <f>IFERROR(
IF(AG$6&lt;='Income Assumptions'!$D$7,AF105*((1+'Income Assumptions'!$D$8)^(1/12)),
IF(AND(AG$6&gt;='Income Assumptions'!$E$5,AG$6&lt;='Income Assumptions'!$E$7),AF105*((1+'Income Assumptions'!$E$8)^(1/12)),
IF(AG$6&gt;='Income Assumptions'!$F$5,AF105*((1+'Income Assumptions'!$F$8)^(1/12)),"-"))),"-")</f>
        <v>242964.73181576727</v>
      </c>
      <c r="AH105" s="701">
        <f>IFERROR(
IF(AH$6&lt;='Income Assumptions'!$D$7,AG105*((1+'Income Assumptions'!$D$8)^(1/12)),
IF(AND(AH$6&gt;='Income Assumptions'!$E$5,AH$6&lt;='Income Assumptions'!$E$7),AG105*((1+'Income Assumptions'!$E$8)^(1/12)),
IF(AH$6&gt;='Income Assumptions'!$F$5,AG105*((1+'Income Assumptions'!$F$8)^(1/12)),"-"))),"-")</f>
        <v>243760.13512398384</v>
      </c>
      <c r="AI105" s="701">
        <f>IFERROR(
IF(AI$6&lt;='Income Assumptions'!$D$7,AH105*((1+'Income Assumptions'!$D$8)^(1/12)),
IF(AND(AI$6&gt;='Income Assumptions'!$E$5,AI$6&lt;='Income Assumptions'!$E$7),AH105*((1+'Income Assumptions'!$E$8)^(1/12)),
IF(AI$6&gt;='Income Assumptions'!$F$5,AH105*((1+'Income Assumptions'!$F$8)^(1/12)),"-"))),"-")</f>
        <v>244558.14237565341</v>
      </c>
      <c r="AJ105" s="701">
        <f>IFERROR(
IF(AJ$6&lt;='Income Assumptions'!$D$7,AI105*((1+'Income Assumptions'!$D$8)^(1/12)),
IF(AND(AJ$6&gt;='Income Assumptions'!$E$5,AJ$6&lt;='Income Assumptions'!$E$7),AI105*((1+'Income Assumptions'!$E$8)^(1/12)),
IF(AJ$6&gt;='Income Assumptions'!$F$5,AI105*((1+'Income Assumptions'!$F$8)^(1/12)),"-"))),"-")</f>
        <v>245358.76209540924</v>
      </c>
      <c r="AK105" s="701">
        <f>IFERROR(
IF(AK$6&lt;='Income Assumptions'!$D$7,AJ105*((1+'Income Assumptions'!$D$8)^(1/12)),
IF(AND(AK$6&gt;='Income Assumptions'!$E$5,AK$6&lt;='Income Assumptions'!$E$7),AJ105*((1+'Income Assumptions'!$E$8)^(1/12)),
IF(AK$6&gt;='Income Assumptions'!$F$5,AJ105*((1+'Income Assumptions'!$F$8)^(1/12)),"-"))),"-")</f>
        <v>246162.00283579205</v>
      </c>
      <c r="AL105" s="701">
        <f>IFERROR(
IF(AL$6&lt;='Income Assumptions'!$D$7,AK105*((1+'Income Assumptions'!$D$8)^(1/12)),
IF(AND(AL$6&gt;='Income Assumptions'!$E$5,AL$6&lt;='Income Assumptions'!$E$7),AK105*((1+'Income Assumptions'!$E$8)^(1/12)),
IF(AL$6&gt;='Income Assumptions'!$F$5,AK105*((1+'Income Assumptions'!$F$8)^(1/12)),"-"))),"-")</f>
        <v>246967.87317734136</v>
      </c>
      <c r="AM105" s="701">
        <f>IFERROR(
IF(AM$6&lt;='Income Assumptions'!$D$7,AL105*((1+'Income Assumptions'!$D$8)^(1/12)),
IF(AND(AM$6&gt;='Income Assumptions'!$E$5,AM$6&lt;='Income Assumptions'!$E$7),AL105*((1+'Income Assumptions'!$E$8)^(1/12)),
IF(AM$6&gt;='Income Assumptions'!$F$5,AL105*((1+'Income Assumptions'!$F$8)^(1/12)),"-"))),"-")</f>
        <v>247776.38172868709</v>
      </c>
      <c r="AN105" s="701">
        <f>IFERROR(
IF(AN$6&lt;='Income Assumptions'!$D$7,AM105*((1+'Income Assumptions'!$D$8)^(1/12)),
IF(AND(AN$6&gt;='Income Assumptions'!$E$5,AN$6&lt;='Income Assumptions'!$E$7),AM105*((1+'Income Assumptions'!$E$8)^(1/12)),
IF(AN$6&gt;='Income Assumptions'!$F$5,AM105*((1+'Income Assumptions'!$F$8)^(1/12)),"-"))),"-")</f>
        <v>248587.5371266416</v>
      </c>
      <c r="AO105" s="701">
        <f>IFERROR(
IF(AO$6&lt;='Income Assumptions'!$D$7,AN105*((1+'Income Assumptions'!$D$8)^(1/12)),
IF(AND(AO$6&gt;='Income Assumptions'!$E$5,AO$6&lt;='Income Assumptions'!$E$7),AN105*((1+'Income Assumptions'!$E$8)^(1/12)),
IF(AO$6&gt;='Income Assumptions'!$F$5,AN105*((1+'Income Assumptions'!$F$8)^(1/12)),"-"))),"-")</f>
        <v>249401.34803629195</v>
      </c>
      <c r="AP105" s="701">
        <f>IFERROR(
IF(AP$6&lt;='Income Assumptions'!$D$7,AO105*((1+'Income Assumptions'!$D$8)^(1/12)),
IF(AND(AP$6&gt;='Income Assumptions'!$E$5,AP$6&lt;='Income Assumptions'!$E$7),AO105*((1+'Income Assumptions'!$E$8)^(1/12)),
IF(AP$6&gt;='Income Assumptions'!$F$5,AO105*((1+'Income Assumptions'!$F$8)^(1/12)),"-"))),"-")</f>
        <v>250217.82315109239</v>
      </c>
      <c r="AQ105" s="701">
        <f>IFERROR(
IF(AQ$6&lt;='Income Assumptions'!$D$7,AP105*((1+'Income Assumptions'!$D$8)^(1/12)),
IF(AND(AQ$6&gt;='Income Assumptions'!$E$5,AQ$6&lt;='Income Assumptions'!$E$7),AP105*((1+'Income Assumptions'!$E$8)^(1/12)),
IF(AQ$6&gt;='Income Assumptions'!$F$5,AP105*((1+'Income Assumptions'!$F$8)^(1/12)),"-"))),"-")</f>
        <v>251036.97119295734</v>
      </c>
      <c r="AR105" s="701">
        <f>IFERROR(
IF(AR$6&lt;='Income Assumptions'!$D$7,AQ105*((1+'Income Assumptions'!$D$8)^(1/12)),
IF(AND(AR$6&gt;='Income Assumptions'!$E$5,AR$6&lt;='Income Assumptions'!$E$7),AQ105*((1+'Income Assumptions'!$E$8)^(1/12)),
IF(AR$6&gt;='Income Assumptions'!$F$5,AQ105*((1+'Income Assumptions'!$F$8)^(1/12)),"-"))),"-")</f>
        <v>251858.80091235443</v>
      </c>
      <c r="AS105" s="701">
        <f>IFERROR(
IF(AS$6&lt;='Income Assumptions'!$D$7,AR105*((1+'Income Assumptions'!$D$8)^(1/12)),
IF(AND(AS$6&gt;='Income Assumptions'!$E$5,AS$6&lt;='Income Assumptions'!$E$7),AR105*((1+'Income Assumptions'!$E$8)^(1/12)),
IF(AS$6&gt;='Income Assumptions'!$F$5,AR105*((1+'Income Assumptions'!$F$8)^(1/12)),"-"))),"-")</f>
        <v>252683.32108839814</v>
      </c>
      <c r="AT105" s="701">
        <f>IFERROR(
IF(AT$6&lt;='Income Assumptions'!$D$7,AS105*((1+'Income Assumptions'!$D$8)^(1/12)),
IF(AND(AT$6&gt;='Income Assumptions'!$E$5,AT$6&lt;='Income Assumptions'!$E$7),AS105*((1+'Income Assumptions'!$E$8)^(1/12)),
IF(AT$6&gt;='Income Assumptions'!$F$5,AS105*((1+'Income Assumptions'!$F$8)^(1/12)),"-"))),"-")</f>
        <v>253510.54052894335</v>
      </c>
      <c r="AU105" s="701">
        <f>IFERROR(
IF(AU$6&lt;='Income Assumptions'!$D$7,AT105*((1+'Income Assumptions'!$D$8)^(1/12)),
IF(AND(AU$6&gt;='Income Assumptions'!$E$5,AU$6&lt;='Income Assumptions'!$E$7),AT105*((1+'Income Assumptions'!$E$8)^(1/12)),
IF(AU$6&gt;='Income Assumptions'!$F$5,AT105*((1+'Income Assumptions'!$F$8)^(1/12)),"-"))),"-")</f>
        <v>254340.46807067969</v>
      </c>
      <c r="AV105" s="701">
        <f>IFERROR(
IF(AV$6&lt;='Income Assumptions'!$D$7,AU105*((1+'Income Assumptions'!$D$8)^(1/12)),
IF(AND(AV$6&gt;='Income Assumptions'!$E$5,AV$6&lt;='Income Assumptions'!$E$7),AU105*((1+'Income Assumptions'!$E$8)^(1/12)),
IF(AV$6&gt;='Income Assumptions'!$F$5,AU105*((1+'Income Assumptions'!$F$8)^(1/12)),"-"))),"-")</f>
        <v>255173.11257922577</v>
      </c>
      <c r="AW105" s="701">
        <f>IFERROR(
IF(AW$6&lt;='Income Assumptions'!$D$7,AV105*((1+'Income Assumptions'!$D$8)^(1/12)),
IF(AND(AW$6&gt;='Income Assumptions'!$E$5,AW$6&lt;='Income Assumptions'!$E$7),AV105*((1+'Income Assumptions'!$E$8)^(1/12)),
IF(AW$6&gt;='Income Assumptions'!$F$5,AV105*((1+'Income Assumptions'!$F$8)^(1/12)),"-"))),"-")</f>
        <v>256008.48294922389</v>
      </c>
      <c r="AX105" s="701">
        <f>IFERROR(
IF(AX$6&lt;='Income Assumptions'!$D$7,AW105*((1+'Income Assumptions'!$D$8)^(1/12)),
IF(AND(AX$6&gt;='Income Assumptions'!$E$5,AX$6&lt;='Income Assumptions'!$E$7),AW105*((1+'Income Assumptions'!$E$8)^(1/12)),
IF(AX$6&gt;='Income Assumptions'!$F$5,AW105*((1+'Income Assumptions'!$F$8)^(1/12)),"-"))),"-")</f>
        <v>256846.58810443516</v>
      </c>
      <c r="AY105" s="701">
        <f>IFERROR(
IF(AY$6&lt;='Income Assumptions'!$D$7,AX105*((1+'Income Assumptions'!$D$8)^(1/12)),
IF(AND(AY$6&gt;='Income Assumptions'!$E$5,AY$6&lt;='Income Assumptions'!$E$7),AX105*((1+'Income Assumptions'!$E$8)^(1/12)),
IF(AY$6&gt;='Income Assumptions'!$F$5,AX105*((1+'Income Assumptions'!$F$8)^(1/12)),"-"))),"-")</f>
        <v>257687.43699783471</v>
      </c>
      <c r="AZ105" s="701">
        <f>IFERROR(
IF(AZ$6&lt;='Income Assumptions'!$D$7,AY105*((1+'Income Assumptions'!$D$8)^(1/12)),
IF(AND(AZ$6&gt;='Income Assumptions'!$E$5,AZ$6&lt;='Income Assumptions'!$E$7),AY105*((1+'Income Assumptions'!$E$8)^(1/12)),
IF(AZ$6&gt;='Income Assumptions'!$F$5,AY105*((1+'Income Assumptions'!$F$8)^(1/12)),"-"))),"-")</f>
        <v>258531.03861170739</v>
      </c>
      <c r="BA105" s="701">
        <f>IFERROR(
IF(BA$6&lt;='Income Assumptions'!$D$7,AZ105*((1+'Income Assumptions'!$D$8)^(1/12)),
IF(AND(BA$6&gt;='Income Assumptions'!$E$5,BA$6&lt;='Income Assumptions'!$E$7),AZ105*((1+'Income Assumptions'!$E$8)^(1/12)),
IF(BA$6&gt;='Income Assumptions'!$F$5,AZ105*((1+'Income Assumptions'!$F$8)^(1/12)),"-"))),"-")</f>
        <v>259377.40195774374</v>
      </c>
      <c r="BB105" s="701">
        <f>IFERROR(
IF(BB$6&lt;='Income Assumptions'!$D$7,BA105*((1+'Income Assumptions'!$D$8)^(1/12)),
IF(AND(BB$6&gt;='Income Assumptions'!$E$5,BB$6&lt;='Income Assumptions'!$E$7),BA105*((1+'Income Assumptions'!$E$8)^(1/12)),
IF(BB$6&gt;='Income Assumptions'!$F$5,BA105*((1+'Income Assumptions'!$F$8)^(1/12)),"-"))),"-")</f>
        <v>260226.5360771362</v>
      </c>
      <c r="BC105" s="701">
        <f>IFERROR(
IF(BC$6&lt;='Income Assumptions'!$D$7,BB105*((1+'Income Assumptions'!$D$8)^(1/12)),
IF(AND(BC$6&gt;='Income Assumptions'!$E$5,BC$6&lt;='Income Assumptions'!$E$7),BB105*((1+'Income Assumptions'!$E$8)^(1/12)),
IF(BC$6&gt;='Income Assumptions'!$F$5,BB105*((1+'Income Assumptions'!$F$8)^(1/12)),"-"))),"-")</f>
        <v>261078.45004067576</v>
      </c>
      <c r="BD105" s="701">
        <f>IFERROR(
IF(BD$6&lt;='Income Assumptions'!$D$7,BC105*((1+'Income Assumptions'!$D$8)^(1/12)),
IF(AND(BD$6&gt;='Income Assumptions'!$E$5,BD$6&lt;='Income Assumptions'!$E$7),BC105*((1+'Income Assumptions'!$E$8)^(1/12)),
IF(BD$6&gt;='Income Assumptions'!$F$5,BC105*((1+'Income Assumptions'!$F$8)^(1/12)),"-"))),"-")</f>
        <v>261933.15294884876</v>
      </c>
      <c r="BE105" s="701">
        <f>IFERROR(
IF(BE$6&lt;='Income Assumptions'!$D$7,BD105*((1+'Income Assumptions'!$D$8)^(1/12)),
IF(AND(BE$6&gt;='Income Assumptions'!$E$5,BE$6&lt;='Income Assumptions'!$E$7),BD105*((1+'Income Assumptions'!$E$8)^(1/12)),
IF(BE$6&gt;='Income Assumptions'!$F$5,BD105*((1+'Income Assumptions'!$F$8)^(1/12)),"-"))),"-")</f>
        <v>262790.65393193421</v>
      </c>
      <c r="BF105" s="701">
        <f>IFERROR(
IF(BF$6&lt;='Income Assumptions'!$D$7,BE105*((1+'Income Assumptions'!$D$8)^(1/12)),
IF(AND(BF$6&gt;='Income Assumptions'!$E$5,BF$6&lt;='Income Assumptions'!$E$7),BE105*((1+'Income Assumptions'!$E$8)^(1/12)),
IF(BF$6&gt;='Income Assumptions'!$F$5,BE105*((1+'Income Assumptions'!$F$8)^(1/12)),"-"))),"-")</f>
        <v>263650.96215010126</v>
      </c>
      <c r="BG105" s="701">
        <f>IFERROR(
IF(BG$6&lt;='Income Assumptions'!$D$7,BF105*((1+'Income Assumptions'!$D$8)^(1/12)),
IF(AND(BG$6&gt;='Income Assumptions'!$E$5,BG$6&lt;='Income Assumptions'!$E$7),BF105*((1+'Income Assumptions'!$E$8)^(1/12)),
IF(BG$6&gt;='Income Assumptions'!$F$5,BF105*((1+'Income Assumptions'!$F$8)^(1/12)),"-"))),"-")</f>
        <v>264514.08679350704</v>
      </c>
      <c r="BH105" s="701">
        <f>IFERROR(
IF(BH$6&lt;='Income Assumptions'!$D$7,BG105*((1+'Income Assumptions'!$D$8)^(1/12)),
IF(AND(BH$6&gt;='Income Assumptions'!$E$5,BH$6&lt;='Income Assumptions'!$E$7),BG105*((1+'Income Assumptions'!$E$8)^(1/12)),
IF(BH$6&gt;='Income Assumptions'!$F$5,BG105*((1+'Income Assumptions'!$F$8)^(1/12)),"-"))),"-")</f>
        <v>265380.03708239493</v>
      </c>
      <c r="BI105" s="701">
        <f>IFERROR(
IF(BI$6&lt;='Income Assumptions'!$D$7,BH105*((1+'Income Assumptions'!$D$8)^(1/12)),
IF(AND(BI$6&gt;='Income Assumptions'!$E$5,BI$6&lt;='Income Assumptions'!$E$7),BH105*((1+'Income Assumptions'!$E$8)^(1/12)),
IF(BI$6&gt;='Income Assumptions'!$F$5,BH105*((1+'Income Assumptions'!$F$8)^(1/12)),"-"))),"-")</f>
        <v>266248.822267193</v>
      </c>
      <c r="BJ105" s="701">
        <f>IFERROR(
IF(BJ$6&lt;='Income Assumptions'!$D$7,BI105*((1+'Income Assumptions'!$D$8)^(1/12)),
IF(AND(BJ$6&gt;='Income Assumptions'!$E$5,BJ$6&lt;='Income Assumptions'!$E$7),BI105*((1+'Income Assumptions'!$E$8)^(1/12)),
IF(BJ$6&gt;='Income Assumptions'!$F$5,BI105*((1+'Income Assumptions'!$F$8)^(1/12)),"-"))),"-")</f>
        <v>267120.4516286127</v>
      </c>
      <c r="BK105" s="701">
        <f>IFERROR(
IF(BK$6&lt;='Income Assumptions'!$D$7,BJ105*((1+'Income Assumptions'!$D$8)^(1/12)),
IF(AND(BK$6&gt;='Income Assumptions'!$E$5,BK$6&lt;='Income Assumptions'!$E$7),BJ105*((1+'Income Assumptions'!$E$8)^(1/12)),
IF(BK$6&gt;='Income Assumptions'!$F$5,BJ105*((1+'Income Assumptions'!$F$8)^(1/12)),"-"))),"-")</f>
        <v>267994.93447774823</v>
      </c>
      <c r="BL105" s="701">
        <f>IFERROR(
IF(BL$6&lt;='Income Assumptions'!$D$7,BK105*((1+'Income Assumptions'!$D$8)^(1/12)),
IF(AND(BL$6&gt;='Income Assumptions'!$E$5,BL$6&lt;='Income Assumptions'!$E$7),BK105*((1+'Income Assumptions'!$E$8)^(1/12)),
IF(BL$6&gt;='Income Assumptions'!$F$5,BK105*((1+'Income Assumptions'!$F$8)^(1/12)),"-"))),"-")</f>
        <v>268872.28015617584</v>
      </c>
      <c r="BM105" s="701">
        <f>IFERROR(
IF(BM$6&lt;='Income Assumptions'!$D$7,BL105*((1+'Income Assumptions'!$D$8)^(1/12)),
IF(AND(BM$6&gt;='Income Assumptions'!$E$5,BM$6&lt;='Income Assumptions'!$E$7),BL105*((1+'Income Assumptions'!$E$8)^(1/12)),
IF(BM$6&gt;='Income Assumptions'!$F$5,BL105*((1+'Income Assumptions'!$F$8)^(1/12)),"-"))),"-")</f>
        <v>269752.49803605367</v>
      </c>
      <c r="BN105" s="701">
        <f>IFERROR(
IF(BN$6&lt;='Income Assumptions'!$D$7,BM105*((1+'Income Assumptions'!$D$8)^(1/12)),
IF(AND(BN$6&gt;='Income Assumptions'!$E$5,BN$6&lt;='Income Assumptions'!$E$7),BM105*((1+'Income Assumptions'!$E$8)^(1/12)),
IF(BN$6&gt;='Income Assumptions'!$F$5,BM105*((1+'Income Assumptions'!$F$8)^(1/12)),"-"))),"-")</f>
        <v>270417.78046796343</v>
      </c>
      <c r="BO105" s="701">
        <f>IFERROR(
IF(BO$6&lt;='Income Assumptions'!$D$7,BN105*((1+'Income Assumptions'!$D$8)^(1/12)),
IF(AND(BO$6&gt;='Income Assumptions'!$E$5,BO$6&lt;='Income Assumptions'!$E$7),BN105*((1+'Income Assumptions'!$E$8)^(1/12)),
IF(BO$6&gt;='Income Assumptions'!$F$5,BN105*((1+'Income Assumptions'!$F$8)^(1/12)),"-"))),"-")</f>
        <v>271084.70366582501</v>
      </c>
      <c r="BP105" s="701">
        <f>IFERROR(
IF(BP$6&lt;='Income Assumptions'!$D$7,BO105*((1+'Income Assumptions'!$D$8)^(1/12)),
IF(AND(BP$6&gt;='Income Assumptions'!$E$5,BP$6&lt;='Income Assumptions'!$E$7),BO105*((1+'Income Assumptions'!$E$8)^(1/12)),
IF(BP$6&gt;='Income Assumptions'!$F$5,BO105*((1+'Income Assumptions'!$F$8)^(1/12)),"-"))),"-")</f>
        <v>271753.27167620993</v>
      </c>
      <c r="BQ105" s="701">
        <f>IFERROR(
IF(BQ$6&lt;='Income Assumptions'!$D$7,BP105*((1+'Income Assumptions'!$D$8)^(1/12)),
IF(AND(BQ$6&gt;='Income Assumptions'!$E$5,BQ$6&lt;='Income Assumptions'!$E$7),BP105*((1+'Income Assumptions'!$E$8)^(1/12)),
IF(BQ$6&gt;='Income Assumptions'!$F$5,BP105*((1+'Income Assumptions'!$F$8)^(1/12)),"-"))),"-")</f>
        <v>272423.48855566961</v>
      </c>
      <c r="BR105" s="701">
        <f>IFERROR(
IF(BR$6&lt;='Income Assumptions'!$D$7,BQ105*((1+'Income Assumptions'!$D$8)^(1/12)),
IF(AND(BR$6&gt;='Income Assumptions'!$E$5,BR$6&lt;='Income Assumptions'!$E$7),BQ105*((1+'Income Assumptions'!$E$8)^(1/12)),
IF(BR$6&gt;='Income Assumptions'!$F$5,BQ105*((1+'Income Assumptions'!$F$8)^(1/12)),"-"))),"-")</f>
        <v>273095.35837075999</v>
      </c>
      <c r="BS105" s="701">
        <f>IFERROR(
IF(BS$6&lt;='Income Assumptions'!$D$7,BR105*((1+'Income Assumptions'!$D$8)^(1/12)),
IF(AND(BS$6&gt;='Income Assumptions'!$E$5,BS$6&lt;='Income Assumptions'!$E$7),BR105*((1+'Income Assumptions'!$E$8)^(1/12)),
IF(BS$6&gt;='Income Assumptions'!$F$5,BR105*((1+'Income Assumptions'!$F$8)^(1/12)),"-"))),"-")</f>
        <v>273768.88519806624</v>
      </c>
      <c r="BT105" s="701">
        <f>IFERROR(
IF(BT$6&lt;='Income Assumptions'!$D$7,BS105*((1+'Income Assumptions'!$D$8)^(1/12)),
IF(AND(BT$6&gt;='Income Assumptions'!$E$5,BT$6&lt;='Income Assumptions'!$E$7),BS105*((1+'Income Assumptions'!$E$8)^(1/12)),
IF(BT$6&gt;='Income Assumptions'!$F$5,BS105*((1+'Income Assumptions'!$F$8)^(1/12)),"-"))),"-")</f>
        <v>274444.07312422752</v>
      </c>
      <c r="BU105" s="701">
        <f>IFERROR(
IF(BU$6&lt;='Income Assumptions'!$D$7,BT105*((1+'Income Assumptions'!$D$8)^(1/12)),
IF(AND(BU$6&gt;='Income Assumptions'!$E$5,BU$6&lt;='Income Assumptions'!$E$7),BT105*((1+'Income Assumptions'!$E$8)^(1/12)),
IF(BU$6&gt;='Income Assumptions'!$F$5,BT105*((1+'Income Assumptions'!$F$8)^(1/12)),"-"))),"-")</f>
        <v>275120.92624596169</v>
      </c>
      <c r="BV105" s="701">
        <f>IFERROR(
IF(BV$6&lt;='Income Assumptions'!$D$7,BU105*((1+'Income Assumptions'!$D$8)^(1/12)),
IF(AND(BV$6&gt;='Income Assumptions'!$E$5,BV$6&lt;='Income Assumptions'!$E$7),BU105*((1+'Income Assumptions'!$E$8)^(1/12)),
IF(BV$6&gt;='Income Assumptions'!$F$5,BU105*((1+'Income Assumptions'!$F$8)^(1/12)),"-"))),"-")</f>
        <v>275799.44867009029</v>
      </c>
      <c r="BW105" s="701">
        <f>IFERROR(
IF(BW$6&lt;='Income Assumptions'!$D$7,BV105*((1+'Income Assumptions'!$D$8)^(1/12)),
IF(AND(BW$6&gt;='Income Assumptions'!$E$5,BW$6&lt;='Income Assumptions'!$E$7),BV105*((1+'Income Assumptions'!$E$8)^(1/12)),
IF(BW$6&gt;='Income Assumptions'!$F$5,BV105*((1+'Income Assumptions'!$F$8)^(1/12)),"-"))),"-")</f>
        <v>276479.64451356337</v>
      </c>
      <c r="BX105" s="701">
        <f>IFERROR(
IF(BX$6&lt;='Income Assumptions'!$D$7,BW105*((1+'Income Assumptions'!$D$8)^(1/12)),
IF(AND(BX$6&gt;='Income Assumptions'!$E$5,BX$6&lt;='Income Assumptions'!$E$7),BW105*((1+'Income Assumptions'!$E$8)^(1/12)),
IF(BX$6&gt;='Income Assumptions'!$F$5,BW105*((1+'Income Assumptions'!$F$8)^(1/12)),"-"))),"-")</f>
        <v>277161.51790348446</v>
      </c>
      <c r="BY105" s="701">
        <f>IFERROR(
IF(BY$6&lt;='Income Assumptions'!$D$7,BX105*((1+'Income Assumptions'!$D$8)^(1/12)),
IF(AND(BY$6&gt;='Income Assumptions'!$E$5,BY$6&lt;='Income Assumptions'!$E$7),BX105*((1+'Income Assumptions'!$E$8)^(1/12)),
IF(BY$6&gt;='Income Assumptions'!$F$5,BX105*((1+'Income Assumptions'!$F$8)^(1/12)),"-"))),"-")</f>
        <v>277845.07297713566</v>
      </c>
      <c r="BZ105" s="701">
        <f>IFERROR(
IF(BZ$6&lt;='Income Assumptions'!$D$7,BY105*((1+'Income Assumptions'!$D$8)^(1/12)),
IF(AND(BZ$6&gt;='Income Assumptions'!$E$5,BZ$6&lt;='Income Assumptions'!$E$7),BY105*((1+'Income Assumptions'!$E$8)^(1/12)),
IF(BZ$6&gt;='Income Assumptions'!$F$5,BY105*((1+'Income Assumptions'!$F$8)^(1/12)),"-"))),"-")</f>
        <v>278530.31388200267</v>
      </c>
      <c r="CA105" s="701">
        <f>IFERROR(
IF(CA$6&lt;='Income Assumptions'!$D$7,BZ105*((1+'Income Assumptions'!$D$8)^(1/12)),
IF(AND(CA$6&gt;='Income Assumptions'!$E$5,CA$6&lt;='Income Assumptions'!$E$7),BZ105*((1+'Income Assumptions'!$E$8)^(1/12)),
IF(CA$6&gt;='Income Assumptions'!$F$5,BZ105*((1+'Income Assumptions'!$F$8)^(1/12)),"-"))),"-")</f>
        <v>279217.24477580009</v>
      </c>
      <c r="CB105" s="701">
        <f>IFERROR(
IF(CB$6&lt;='Income Assumptions'!$D$7,CA105*((1+'Income Assumptions'!$D$8)^(1/12)),
IF(AND(CB$6&gt;='Income Assumptions'!$E$5,CB$6&lt;='Income Assumptions'!$E$7),CA105*((1+'Income Assumptions'!$E$8)^(1/12)),
IF(CB$6&gt;='Income Assumptions'!$F$5,CA105*((1+'Income Assumptions'!$F$8)^(1/12)),"-"))),"-")</f>
        <v>279905.86982649658</v>
      </c>
      <c r="CC105" s="701">
        <f>IFERROR(
IF(CC$6&lt;='Income Assumptions'!$D$7,CB105*((1+'Income Assumptions'!$D$8)^(1/12)),
IF(AND(CC$6&gt;='Income Assumptions'!$E$5,CC$6&lt;='Income Assumptions'!$E$7),CB105*((1+'Income Assumptions'!$E$8)^(1/12)),
IF(CC$6&gt;='Income Assumptions'!$F$5,CB105*((1+'Income Assumptions'!$F$8)^(1/12)),"-"))),"-")</f>
        <v>280596.19321234006</v>
      </c>
      <c r="CD105" s="701">
        <f>IFERROR(
IF(CD$6&lt;='Income Assumptions'!$D$7,CC105*((1+'Income Assumptions'!$D$8)^(1/12)),
IF(AND(CD$6&gt;='Income Assumptions'!$E$5,CD$6&lt;='Income Assumptions'!$E$7),CC105*((1+'Income Assumptions'!$E$8)^(1/12)),
IF(CD$6&gt;='Income Assumptions'!$F$5,CC105*((1+'Income Assumptions'!$F$8)^(1/12)),"-"))),"-")</f>
        <v>281288.21912188316</v>
      </c>
      <c r="CE105" s="701">
        <f>IFERROR(
IF(CE$6&lt;='Income Assumptions'!$D$7,CD105*((1+'Income Assumptions'!$D$8)^(1/12)),
IF(AND(CE$6&gt;='Income Assumptions'!$E$5,CE$6&lt;='Income Assumptions'!$E$7),CD105*((1+'Income Assumptions'!$E$8)^(1/12)),
IF(CE$6&gt;='Income Assumptions'!$F$5,CD105*((1+'Income Assumptions'!$F$8)^(1/12)),"-"))),"-")</f>
        <v>281981.95175400859</v>
      </c>
      <c r="CF105" s="701">
        <f>IFERROR(
IF(CF$6&lt;='Income Assumptions'!$D$7,CE105*((1+'Income Assumptions'!$D$8)^(1/12)),
IF(AND(CF$6&gt;='Income Assumptions'!$E$5,CF$6&lt;='Income Assumptions'!$E$7),CE105*((1+'Income Assumptions'!$E$8)^(1/12)),
IF(CF$6&gt;='Income Assumptions'!$F$5,CE105*((1+'Income Assumptions'!$F$8)^(1/12)),"-"))),"-")</f>
        <v>282677.39531795471</v>
      </c>
      <c r="CG105" s="701">
        <f>IFERROR(
IF(CG$6&lt;='Income Assumptions'!$D$7,CF105*((1+'Income Assumptions'!$D$8)^(1/12)),
IF(AND(CG$6&gt;='Income Assumptions'!$E$5,CG$6&lt;='Income Assumptions'!$E$7),CF105*((1+'Income Assumptions'!$E$8)^(1/12)),
IF(CG$6&gt;='Income Assumptions'!$F$5,CF105*((1+'Income Assumptions'!$F$8)^(1/12)),"-"))),"-")</f>
        <v>283374.55403334094</v>
      </c>
      <c r="CH105" s="701">
        <f>IFERROR(
IF(CH$6&lt;='Income Assumptions'!$D$7,CG105*((1+'Income Assumptions'!$D$8)^(1/12)),
IF(AND(CH$6&gt;='Income Assumptions'!$E$5,CH$6&lt;='Income Assumptions'!$E$7),CG105*((1+'Income Assumptions'!$E$8)^(1/12)),
IF(CH$6&gt;='Income Assumptions'!$F$5,CG105*((1+'Income Assumptions'!$F$8)^(1/12)),"-"))),"-")</f>
        <v>284073.4321301934</v>
      </c>
      <c r="CI105" s="701">
        <f>IFERROR(
IF(CI$6&lt;='Income Assumptions'!$D$7,CH105*((1+'Income Assumptions'!$D$8)^(1/12)),
IF(AND(CI$6&gt;='Income Assumptions'!$E$5,CI$6&lt;='Income Assumptions'!$E$7),CH105*((1+'Income Assumptions'!$E$8)^(1/12)),
IF(CI$6&gt;='Income Assumptions'!$F$5,CH105*((1+'Income Assumptions'!$F$8)^(1/12)),"-"))),"-")</f>
        <v>284774.03384897066</v>
      </c>
      <c r="CJ105" s="701">
        <f>IFERROR(
IF(CJ$6&lt;='Income Assumptions'!$D$7,CI105*((1+'Income Assumptions'!$D$8)^(1/12)),
IF(AND(CJ$6&gt;='Income Assumptions'!$E$5,CJ$6&lt;='Income Assumptions'!$E$7),CI105*((1+'Income Assumptions'!$E$8)^(1/12)),
IF(CJ$6&gt;='Income Assumptions'!$F$5,CI105*((1+'Income Assumptions'!$F$8)^(1/12)),"-"))),"-")</f>
        <v>285476.36344058934</v>
      </c>
      <c r="CK105" s="701">
        <f>IFERROR(
IF(CK$6&lt;='Income Assumptions'!$D$7,CJ105*((1+'Income Assumptions'!$D$8)^(1/12)),
IF(AND(CK$6&gt;='Income Assumptions'!$E$5,CK$6&lt;='Income Assumptions'!$E$7),CJ105*((1+'Income Assumptions'!$E$8)^(1/12)),
IF(CK$6&gt;='Income Assumptions'!$F$5,CJ105*((1+'Income Assumptions'!$F$8)^(1/12)),"-"))),"-")</f>
        <v>286180.42516645003</v>
      </c>
      <c r="CL105" s="701">
        <f>IFERROR(
IF(CL$6&lt;='Income Assumptions'!$D$7,CK105*((1+'Income Assumptions'!$D$8)^(1/12)),
IF(AND(CL$6&gt;='Income Assumptions'!$E$5,CL$6&lt;='Income Assumptions'!$E$7),CK105*((1+'Income Assumptions'!$E$8)^(1/12)),
IF(CL$6&gt;='Income Assumptions'!$F$5,CK105*((1+'Income Assumptions'!$F$8)^(1/12)),"-"))),"-")</f>
        <v>286886.22329846304</v>
      </c>
      <c r="CM105" s="701">
        <f>IFERROR(
IF(CM$6&lt;='Income Assumptions'!$D$7,CL105*((1+'Income Assumptions'!$D$8)^(1/12)),
IF(AND(CM$6&gt;='Income Assumptions'!$E$5,CM$6&lt;='Income Assumptions'!$E$7),CL105*((1+'Income Assumptions'!$E$8)^(1/12)),
IF(CM$6&gt;='Income Assumptions'!$F$5,CL105*((1+'Income Assumptions'!$F$8)^(1/12)),"-"))),"-")</f>
        <v>287593.76211907441</v>
      </c>
      <c r="CN105" s="701">
        <f>IFERROR(
IF(CN$6&lt;='Income Assumptions'!$D$7,CM105*((1+'Income Assumptions'!$D$8)^(1/12)),
IF(AND(CN$6&gt;='Income Assumptions'!$E$5,CN$6&lt;='Income Assumptions'!$E$7),CM105*((1+'Income Assumptions'!$E$8)^(1/12)),
IF(CN$6&gt;='Income Assumptions'!$F$5,CM105*((1+'Income Assumptions'!$F$8)^(1/12)),"-"))),"-")</f>
        <v>288303.04592129181</v>
      </c>
      <c r="CO105" s="701">
        <f>IFERROR(
IF(CO$6&lt;='Income Assumptions'!$D$7,CN105*((1+'Income Assumptions'!$D$8)^(1/12)),
IF(AND(CO$6&gt;='Income Assumptions'!$E$5,CO$6&lt;='Income Assumptions'!$E$7),CN105*((1+'Income Assumptions'!$E$8)^(1/12)),
IF(CO$6&gt;='Income Assumptions'!$F$5,CN105*((1+'Income Assumptions'!$F$8)^(1/12)),"-"))),"-")</f>
        <v>289014.07900871057</v>
      </c>
      <c r="CP105" s="701">
        <f>IFERROR(
IF(CP$6&lt;='Income Assumptions'!$D$7,CO105*((1+'Income Assumptions'!$D$8)^(1/12)),
IF(AND(CP$6&gt;='Income Assumptions'!$E$5,CP$6&lt;='Income Assumptions'!$E$7),CO105*((1+'Income Assumptions'!$E$8)^(1/12)),
IF(CP$6&gt;='Income Assumptions'!$F$5,CO105*((1+'Income Assumptions'!$F$8)^(1/12)),"-"))),"-")</f>
        <v>289726.86569553992</v>
      </c>
      <c r="CQ105" s="701">
        <f>IFERROR(
IF(CQ$6&lt;='Income Assumptions'!$D$7,CP105*((1+'Income Assumptions'!$D$8)^(1/12)),
IF(AND(CQ$6&gt;='Income Assumptions'!$E$5,CQ$6&lt;='Income Assumptions'!$E$7),CP105*((1+'Income Assumptions'!$E$8)^(1/12)),
IF(CQ$6&gt;='Income Assumptions'!$F$5,CP105*((1+'Income Assumptions'!$F$8)^(1/12)),"-"))),"-")</f>
        <v>290441.41030662914</v>
      </c>
      <c r="CR105" s="701">
        <f>IFERROR(
IF(CR$6&lt;='Income Assumptions'!$D$7,CQ105*((1+'Income Assumptions'!$D$8)^(1/12)),
IF(AND(CR$6&gt;='Income Assumptions'!$E$5,CR$6&lt;='Income Assumptions'!$E$7),CQ105*((1+'Income Assumptions'!$E$8)^(1/12)),
IF(CR$6&gt;='Income Assumptions'!$F$5,CQ105*((1+'Income Assumptions'!$F$8)^(1/12)),"-"))),"-")</f>
        <v>291157.71717749361</v>
      </c>
      <c r="CS105" s="701">
        <f>IFERROR(
IF(CS$6&lt;='Income Assumptions'!$D$7,CR105*((1+'Income Assumptions'!$D$8)^(1/12)),
IF(AND(CS$6&gt;='Income Assumptions'!$E$5,CS$6&lt;='Income Assumptions'!$E$7),CR105*((1+'Income Assumptions'!$E$8)^(1/12)),
IF(CS$6&gt;='Income Assumptions'!$F$5,CR105*((1+'Income Assumptions'!$F$8)^(1/12)),"-"))),"-")</f>
        <v>291875.7906543414</v>
      </c>
      <c r="CT105" s="701">
        <f>IFERROR(
IF(CT$6&lt;='Income Assumptions'!$D$7,CS105*((1+'Income Assumptions'!$D$8)^(1/12)),
IF(AND(CT$6&gt;='Income Assumptions'!$E$5,CT$6&lt;='Income Assumptions'!$E$7),CS105*((1+'Income Assumptions'!$E$8)^(1/12)),
IF(CT$6&gt;='Income Assumptions'!$F$5,CS105*((1+'Income Assumptions'!$F$8)^(1/12)),"-"))),"-")</f>
        <v>292595.63509409945</v>
      </c>
      <c r="CU105" s="701">
        <f>IFERROR(
IF(CU$6&lt;='Income Assumptions'!$D$7,CT105*((1+'Income Assumptions'!$D$8)^(1/12)),
IF(AND(CU$6&gt;='Income Assumptions'!$E$5,CU$6&lt;='Income Assumptions'!$E$7),CT105*((1+'Income Assumptions'!$E$8)^(1/12)),
IF(CU$6&gt;='Income Assumptions'!$F$5,CT105*((1+'Income Assumptions'!$F$8)^(1/12)),"-"))),"-")</f>
        <v>293317.25486444001</v>
      </c>
      <c r="CV105" s="701">
        <f>IFERROR(
IF(CV$6&lt;='Income Assumptions'!$D$7,CU105*((1+'Income Assumptions'!$D$8)^(1/12)),
IF(AND(CV$6&gt;='Income Assumptions'!$E$5,CV$6&lt;='Income Assumptions'!$E$7),CU105*((1+'Income Assumptions'!$E$8)^(1/12)),
IF(CV$6&gt;='Income Assumptions'!$F$5,CU105*((1+'Income Assumptions'!$F$8)^(1/12)),"-"))),"-")</f>
        <v>294040.65434380725</v>
      </c>
      <c r="CW105" s="701">
        <f>IFERROR(
IF(CW$6&lt;='Income Assumptions'!$D$7,CV105*((1+'Income Assumptions'!$D$8)^(1/12)),
IF(AND(CW$6&gt;='Income Assumptions'!$E$5,CW$6&lt;='Income Assumptions'!$E$7),CV105*((1+'Income Assumptions'!$E$8)^(1/12)),
IF(CW$6&gt;='Income Assumptions'!$F$5,CV105*((1+'Income Assumptions'!$F$8)^(1/12)),"-"))),"-")</f>
        <v>294765.8379214438</v>
      </c>
      <c r="CX105" s="701">
        <f>IFERROR(
IF(CX$6&lt;='Income Assumptions'!$D$7,CW105*((1+'Income Assumptions'!$D$8)^(1/12)),
IF(AND(CX$6&gt;='Income Assumptions'!$E$5,CX$6&lt;='Income Assumptions'!$E$7),CW105*((1+'Income Assumptions'!$E$8)^(1/12)),
IF(CX$6&gt;='Income Assumptions'!$F$5,CW105*((1+'Income Assumptions'!$F$8)^(1/12)),"-"))),"-")</f>
        <v>295492.80999741721</v>
      </c>
      <c r="CY105" s="701">
        <f>IFERROR(
IF(CY$6&lt;='Income Assumptions'!$D$7,CX105*((1+'Income Assumptions'!$D$8)^(1/12)),
IF(AND(CY$6&gt;='Income Assumptions'!$E$5,CY$6&lt;='Income Assumptions'!$E$7),CX105*((1+'Income Assumptions'!$E$8)^(1/12)),
IF(CY$6&gt;='Income Assumptions'!$F$5,CX105*((1+'Income Assumptions'!$F$8)^(1/12)),"-"))),"-")</f>
        <v>296221.57498264691</v>
      </c>
      <c r="CZ105" s="701">
        <f>IFERROR(
IF(CZ$6&lt;='Income Assumptions'!$D$7,CY105*((1+'Income Assumptions'!$D$8)^(1/12)),
IF(AND(CZ$6&gt;='Income Assumptions'!$E$5,CZ$6&lt;='Income Assumptions'!$E$7),CY105*((1+'Income Assumptions'!$E$8)^(1/12)),
IF(CZ$6&gt;='Income Assumptions'!$F$5,CY105*((1+'Income Assumptions'!$F$8)^(1/12)),"-"))),"-")</f>
        <v>296952.13729893079</v>
      </c>
      <c r="DA105" s="701">
        <f>IFERROR(
IF(DA$6&lt;='Income Assumptions'!$D$7,CZ105*((1+'Income Assumptions'!$D$8)^(1/12)),
IF(AND(DA$6&gt;='Income Assumptions'!$E$5,DA$6&lt;='Income Assumptions'!$E$7),CZ105*((1+'Income Assumptions'!$E$8)^(1/12)),
IF(DA$6&gt;='Income Assumptions'!$F$5,CZ105*((1+'Income Assumptions'!$F$8)^(1/12)),"-"))),"-")</f>
        <v>297684.50137897214</v>
      </c>
      <c r="DB105" s="701">
        <f>IFERROR(
IF(DB$6&lt;='Income Assumptions'!$D$7,DA105*((1+'Income Assumptions'!$D$8)^(1/12)),
IF(AND(DB$6&gt;='Income Assumptions'!$E$5,DB$6&lt;='Income Assumptions'!$E$7),DA105*((1+'Income Assumptions'!$E$8)^(1/12)),
IF(DB$6&gt;='Income Assumptions'!$F$5,DA105*((1+'Income Assumptions'!$F$8)^(1/12)),"-"))),"-")</f>
        <v>298418.67166640639</v>
      </c>
      <c r="DC105" s="701">
        <f>IFERROR(
IF(DC$6&lt;='Income Assumptions'!$D$7,DB105*((1+'Income Assumptions'!$D$8)^(1/12)),
IF(AND(DC$6&gt;='Income Assumptions'!$E$5,DC$6&lt;='Income Assumptions'!$E$7),DB105*((1+'Income Assumptions'!$E$8)^(1/12)),
IF(DC$6&gt;='Income Assumptions'!$F$5,DB105*((1+'Income Assumptions'!$F$8)^(1/12)),"-"))),"-")</f>
        <v>299154.65261582826</v>
      </c>
      <c r="DD105" s="701">
        <f>IFERROR(
IF(DD$6&lt;='Income Assumptions'!$D$7,DC105*((1+'Income Assumptions'!$D$8)^(1/12)),
IF(AND(DD$6&gt;='Income Assumptions'!$E$5,DD$6&lt;='Income Assumptions'!$E$7),DC105*((1+'Income Assumptions'!$E$8)^(1/12)),
IF(DD$6&gt;='Income Assumptions'!$F$5,DC105*((1+'Income Assumptions'!$F$8)^(1/12)),"-"))),"-")</f>
        <v>299892.4486928187</v>
      </c>
      <c r="DE105" s="701">
        <f>IFERROR(
IF(DE$6&lt;='Income Assumptions'!$D$7,DD105*((1+'Income Assumptions'!$D$8)^(1/12)),
IF(AND(DE$6&gt;='Income Assumptions'!$E$5,DE$6&lt;='Income Assumptions'!$E$7),DD105*((1+'Income Assumptions'!$E$8)^(1/12)),
IF(DE$6&gt;='Income Assumptions'!$F$5,DD105*((1+'Income Assumptions'!$F$8)^(1/12)),"-"))),"-")</f>
        <v>300632.06437397195</v>
      </c>
      <c r="DF105" s="701">
        <f>IFERROR(
IF(DF$6&lt;='Income Assumptions'!$D$7,DE105*((1+'Income Assumptions'!$D$8)^(1/12)),
IF(AND(DF$6&gt;='Income Assumptions'!$E$5,DF$6&lt;='Income Assumptions'!$E$7),DE105*((1+'Income Assumptions'!$E$8)^(1/12)),
IF(DF$6&gt;='Income Assumptions'!$F$5,DE105*((1+'Income Assumptions'!$F$8)^(1/12)),"-"))),"-")</f>
        <v>301373.50414692273</v>
      </c>
      <c r="DG105" s="701">
        <f>IFERROR(
IF(DG$6&lt;='Income Assumptions'!$D$7,DF105*((1+'Income Assumptions'!$D$8)^(1/12)),
IF(AND(DG$6&gt;='Income Assumptions'!$E$5,DG$6&lt;='Income Assumptions'!$E$7),DF105*((1+'Income Assumptions'!$E$8)^(1/12)),
IF(DG$6&gt;='Income Assumptions'!$F$5,DF105*((1+'Income Assumptions'!$F$8)^(1/12)),"-"))),"-")</f>
        <v>302116.7725103735</v>
      </c>
      <c r="DH105" s="701">
        <f>IFERROR(
IF(DH$6&lt;='Income Assumptions'!$D$7,DG105*((1+'Income Assumptions'!$D$8)^(1/12)),
IF(AND(DH$6&gt;='Income Assumptions'!$E$5,DH$6&lt;='Income Assumptions'!$E$7),DG105*((1+'Income Assumptions'!$E$8)^(1/12)),
IF(DH$6&gt;='Income Assumptions'!$F$5,DG105*((1+'Income Assumptions'!$F$8)^(1/12)),"-"))),"-")</f>
        <v>302861.87397412176</v>
      </c>
      <c r="DI105" s="701">
        <f>IFERROR(
IF(DI$6&lt;='Income Assumptions'!$D$7,DH105*((1+'Income Assumptions'!$D$8)^(1/12)),
IF(AND(DI$6&gt;='Income Assumptions'!$E$5,DI$6&lt;='Income Assumptions'!$E$7),DH105*((1+'Income Assumptions'!$E$8)^(1/12)),
IF(DI$6&gt;='Income Assumptions'!$F$5,DH105*((1+'Income Assumptions'!$F$8)^(1/12)),"-"))),"-")</f>
        <v>303608.81305908738</v>
      </c>
      <c r="DJ105" s="701">
        <f>IFERROR(
IF(DJ$6&lt;='Income Assumptions'!$D$7,DI105*((1+'Income Assumptions'!$D$8)^(1/12)),
IF(AND(DJ$6&gt;='Income Assumptions'!$E$5,DJ$6&lt;='Income Assumptions'!$E$7),DI105*((1+'Income Assumptions'!$E$8)^(1/12)),
IF(DJ$6&gt;='Income Assumptions'!$F$5,DI105*((1+'Income Assumptions'!$F$8)^(1/12)),"-"))),"-")</f>
        <v>304357.59429734002</v>
      </c>
      <c r="DK105" s="701">
        <f>IFERROR(
IF(DK$6&lt;='Income Assumptions'!$D$7,DJ105*((1+'Income Assumptions'!$D$8)^(1/12)),
IF(AND(DK$6&gt;='Income Assumptions'!$E$5,DK$6&lt;='Income Assumptions'!$E$7),DJ105*((1+'Income Assumptions'!$E$8)^(1/12)),
IF(DK$6&gt;='Income Assumptions'!$F$5,DJ105*((1+'Income Assumptions'!$F$8)^(1/12)),"-"))),"-")</f>
        <v>305108.22223212663</v>
      </c>
      <c r="DL105" s="701">
        <f>IFERROR(
IF(DL$6&lt;='Income Assumptions'!$D$7,DK105*((1+'Income Assumptions'!$D$8)^(1/12)),
IF(AND(DL$6&gt;='Income Assumptions'!$E$5,DL$6&lt;='Income Assumptions'!$E$7),DK105*((1+'Income Assumptions'!$E$8)^(1/12)),
IF(DL$6&gt;='Income Assumptions'!$F$5,DK105*((1+'Income Assumptions'!$F$8)^(1/12)),"-"))),"-")</f>
        <v>305860.70141789905</v>
      </c>
      <c r="DM105" s="701">
        <f>IFERROR(
IF(DM$6&lt;='Income Assumptions'!$D$7,DL105*((1+'Income Assumptions'!$D$8)^(1/12)),
IF(AND(DM$6&gt;='Income Assumptions'!$E$5,DM$6&lt;='Income Assumptions'!$E$7),DL105*((1+'Income Assumptions'!$E$8)^(1/12)),
IF(DM$6&gt;='Income Assumptions'!$F$5,DL105*((1+'Income Assumptions'!$F$8)^(1/12)),"-"))),"-")</f>
        <v>306615.03642034164</v>
      </c>
      <c r="DN105" s="701">
        <f>IFERROR(
IF(DN$6&lt;='Income Assumptions'!$D$7,DM105*((1+'Income Assumptions'!$D$8)^(1/12)),
IF(AND(DN$6&gt;='Income Assumptions'!$E$5,DN$6&lt;='Income Assumptions'!$E$7),DM105*((1+'Income Assumptions'!$E$8)^(1/12)),
IF(DN$6&gt;='Income Assumptions'!$F$5,DM105*((1+'Income Assumptions'!$F$8)^(1/12)),"-"))),"-")</f>
        <v>307371.23181639891</v>
      </c>
      <c r="DO105" s="701">
        <f>IFERROR(
IF(DO$6&lt;='Income Assumptions'!$D$7,DN105*((1+'Income Assumptions'!$D$8)^(1/12)),
IF(AND(DO$6&gt;='Income Assumptions'!$E$5,DO$6&lt;='Income Assumptions'!$E$7),DN105*((1+'Income Assumptions'!$E$8)^(1/12)),
IF(DO$6&gt;='Income Assumptions'!$F$5,DN105*((1+'Income Assumptions'!$F$8)^(1/12)),"-"))),"-")</f>
        <v>308129.29219430342</v>
      </c>
      <c r="DP105" s="701">
        <f>IFERROR(
IF(DP$6&lt;='Income Assumptions'!$D$7,DO105*((1+'Income Assumptions'!$D$8)^(1/12)),
IF(AND(DP$6&gt;='Income Assumptions'!$E$5,DP$6&lt;='Income Assumptions'!$E$7),DO105*((1+'Income Assumptions'!$E$8)^(1/12)),
IF(DP$6&gt;='Income Assumptions'!$F$5,DO105*((1+'Income Assumptions'!$F$8)^(1/12)),"-"))),"-")</f>
        <v>308889.22215360356</v>
      </c>
      <c r="DQ105" s="701">
        <f>IFERROR(
IF(DQ$6&lt;='Income Assumptions'!$D$7,DP105*((1+'Income Assumptions'!$D$8)^(1/12)),
IF(AND(DQ$6&gt;='Income Assumptions'!$E$5,DQ$6&lt;='Income Assumptions'!$E$7),DP105*((1+'Income Assumptions'!$E$8)^(1/12)),
IF(DQ$6&gt;='Income Assumptions'!$F$5,DP105*((1+'Income Assumptions'!$F$8)^(1/12)),"-"))),"-")</f>
        <v>309651.02630519139</v>
      </c>
      <c r="DR105" s="701">
        <f>IFERROR(
IF(DR$6&lt;='Income Assumptions'!$D$7,DQ105*((1+'Income Assumptions'!$D$8)^(1/12)),
IF(AND(DR$6&gt;='Income Assumptions'!$E$5,DR$6&lt;='Income Assumptions'!$E$7),DQ105*((1+'Income Assumptions'!$E$8)^(1/12)),
IF(DR$6&gt;='Income Assumptions'!$F$5,DQ105*((1+'Income Assumptions'!$F$8)^(1/12)),"-"))),"-")</f>
        <v>310414.70927133068</v>
      </c>
      <c r="DS105" s="701">
        <f>IFERROR(
IF(DS$6&lt;='Income Assumptions'!$D$7,DR105*((1+'Income Assumptions'!$D$8)^(1/12)),
IF(AND(DS$6&gt;='Income Assumptions'!$E$5,DS$6&lt;='Income Assumptions'!$E$7),DR105*((1+'Income Assumptions'!$E$8)^(1/12)),
IF(DS$6&gt;='Income Assumptions'!$F$5,DR105*((1+'Income Assumptions'!$F$8)^(1/12)),"-"))),"-")</f>
        <v>311180.27568568499</v>
      </c>
      <c r="DT105" s="701">
        <f>IFERROR(
IF(DT$6&lt;='Income Assumptions'!$D$7,DS105*((1+'Income Assumptions'!$D$8)^(1/12)),
IF(AND(DT$6&gt;='Income Assumptions'!$E$5,DT$6&lt;='Income Assumptions'!$E$7),DS105*((1+'Income Assumptions'!$E$8)^(1/12)),
IF(DT$6&gt;='Income Assumptions'!$F$5,DS105*((1+'Income Assumptions'!$F$8)^(1/12)),"-"))),"-")</f>
        <v>311947.73019334575</v>
      </c>
      <c r="DU105" s="701">
        <f>IFERROR(
IF(DU$6&lt;='Income Assumptions'!$D$7,DT105*((1+'Income Assumptions'!$D$8)^(1/12)),
IF(AND(DU$6&gt;='Income Assumptions'!$E$5,DU$6&lt;='Income Assumptions'!$E$7),DT105*((1+'Income Assumptions'!$E$8)^(1/12)),
IF(DU$6&gt;='Income Assumptions'!$F$5,DT105*((1+'Income Assumptions'!$F$8)^(1/12)),"-"))),"-")</f>
        <v>312717.07745086035</v>
      </c>
      <c r="DV105" s="701">
        <f>IFERROR(
IF(DV$6&lt;='Income Assumptions'!$D$7,DU105*((1+'Income Assumptions'!$D$8)^(1/12)),
IF(AND(DV$6&gt;='Income Assumptions'!$E$5,DV$6&lt;='Income Assumptions'!$E$7),DU105*((1+'Income Assumptions'!$E$8)^(1/12)),
IF(DV$6&gt;='Income Assumptions'!$F$5,DU105*((1+'Income Assumptions'!$F$8)^(1/12)),"-"))),"-")</f>
        <v>313488.32212626055</v>
      </c>
      <c r="DW105" s="701">
        <f>IFERROR(
IF(DW$6&lt;='Income Assumptions'!$D$7,DV105*((1+'Income Assumptions'!$D$8)^(1/12)),
IF(AND(DW$6&gt;='Income Assumptions'!$E$5,DW$6&lt;='Income Assumptions'!$E$7),DV105*((1+'Income Assumptions'!$E$8)^(1/12)),
IF(DW$6&gt;='Income Assumptions'!$F$5,DV105*((1+'Income Assumptions'!$F$8)^(1/12)),"-"))),"-")</f>
        <v>314261.46889909077</v>
      </c>
      <c r="DX105" s="701">
        <f>IFERROR(
IF(DX$6&lt;='Income Assumptions'!$D$7,DW105*((1+'Income Assumptions'!$D$8)^(1/12)),
IF(AND(DX$6&gt;='Income Assumptions'!$E$5,DX$6&lt;='Income Assumptions'!$E$7),DW105*((1+'Income Assumptions'!$E$8)^(1/12)),
IF(DX$6&gt;='Income Assumptions'!$F$5,DW105*((1+'Income Assumptions'!$F$8)^(1/12)),"-"))),"-")</f>
        <v>315036.52246043633</v>
      </c>
      <c r="DY105" s="701">
        <f>IFERROR(
IF(DY$6&lt;='Income Assumptions'!$D$7,DX105*((1+'Income Assumptions'!$D$8)^(1/12)),
IF(AND(DY$6&gt;='Income Assumptions'!$E$5,DY$6&lt;='Income Assumptions'!$E$7),DX105*((1+'Income Assumptions'!$E$8)^(1/12)),
IF(DY$6&gt;='Income Assumptions'!$F$5,DX105*((1+'Income Assumptions'!$F$8)^(1/12)),"-"))),"-")</f>
        <v>315813.48751295218</v>
      </c>
      <c r="DZ105" s="701">
        <f>IFERROR(
IF(DZ$6&lt;='Income Assumptions'!$D$7,DY105*((1+'Income Assumptions'!$D$8)^(1/12)),
IF(AND(DZ$6&gt;='Income Assumptions'!$E$5,DZ$6&lt;='Income Assumptions'!$E$7),DY105*((1+'Income Assumptions'!$E$8)^(1/12)),
IF(DZ$6&gt;='Income Assumptions'!$F$5,DY105*((1+'Income Assumptions'!$F$8)^(1/12)),"-"))),"-")</f>
        <v>316592.36877089116</v>
      </c>
      <c r="EA105" s="701">
        <f>IFERROR(
IF(EA$6&lt;='Income Assumptions'!$D$7,DZ105*((1+'Income Assumptions'!$D$8)^(1/12)),
IF(AND(EA$6&gt;='Income Assumptions'!$E$5,EA$6&lt;='Income Assumptions'!$E$7),DZ105*((1+'Income Assumptions'!$E$8)^(1/12)),
IF(EA$6&gt;='Income Assumptions'!$F$5,DZ105*((1+'Income Assumptions'!$F$8)^(1/12)),"-"))),"-")</f>
        <v>317373.17096013285</v>
      </c>
      <c r="EB105" s="701">
        <f>IFERROR(
IF(EB$6&lt;='Income Assumptions'!$D$7,EA105*((1+'Income Assumptions'!$D$8)^(1/12)),
IF(AND(EB$6&gt;='Income Assumptions'!$E$5,EB$6&lt;='Income Assumptions'!$E$7),EA105*((1+'Income Assumptions'!$E$8)^(1/12)),
IF(EB$6&gt;='Income Assumptions'!$F$5,EA105*((1+'Income Assumptions'!$F$8)^(1/12)),"-"))),"-")</f>
        <v>318155.89881821198</v>
      </c>
      <c r="EC105" s="701">
        <f>IFERROR(
IF(EC$6&lt;='Income Assumptions'!$D$7,EB105*((1+'Income Assumptions'!$D$8)^(1/12)),
IF(AND(EC$6&gt;='Income Assumptions'!$E$5,EC$6&lt;='Income Assumptions'!$E$7),EB105*((1+'Income Assumptions'!$E$8)^(1/12)),
IF(EC$6&gt;='Income Assumptions'!$F$5,EB105*((1+'Income Assumptions'!$F$8)^(1/12)),"-"))),"-")</f>
        <v>318940.55709434743</v>
      </c>
      <c r="ED105" s="701">
        <f>IFERROR(
IF(ED$6&lt;='Income Assumptions'!$D$7,EC105*((1+'Income Assumptions'!$D$8)^(1/12)),
IF(AND(ED$6&gt;='Income Assumptions'!$E$5,ED$6&lt;='Income Assumptions'!$E$7),EC105*((1+'Income Assumptions'!$E$8)^(1/12)),
IF(ED$6&gt;='Income Assumptions'!$F$5,EC105*((1+'Income Assumptions'!$F$8)^(1/12)),"-"))),"-")</f>
        <v>319727.15054947091</v>
      </c>
      <c r="EE105" s="701">
        <f>IFERROR(
IF(EE$6&lt;='Income Assumptions'!$D$7,ED105*((1+'Income Assumptions'!$D$8)^(1/12)),
IF(AND(EE$6&gt;='Income Assumptions'!$E$5,EE$6&lt;='Income Assumptions'!$E$7),ED105*((1+'Income Assumptions'!$E$8)^(1/12)),
IF(EE$6&gt;='Income Assumptions'!$F$5,ED105*((1+'Income Assumptions'!$F$8)^(1/12)),"-"))),"-")</f>
        <v>320515.68395625585</v>
      </c>
      <c r="EF105" s="701">
        <f>IFERROR(
IF(EF$6&lt;='Income Assumptions'!$D$7,EE105*((1+'Income Assumptions'!$D$8)^(1/12)),
IF(AND(EF$6&gt;='Income Assumptions'!$E$5,EF$6&lt;='Income Assumptions'!$E$7),EE105*((1+'Income Assumptions'!$E$8)^(1/12)),
IF(EF$6&gt;='Income Assumptions'!$F$5,EE105*((1+'Income Assumptions'!$F$8)^(1/12)),"-"))),"-")</f>
        <v>321306.1620991464</v>
      </c>
      <c r="EG105" s="700">
        <f>IFERROR(
IF(EG$6&lt;='Income Assumptions'!$D$7,EF105*((1+'Income Assumptions'!$D$8)^(1/12)),
IF(AND(EG$6&gt;='Income Assumptions'!$E$5,EG$6&lt;='Income Assumptions'!$E$7),EF105*((1+'Income Assumptions'!$E$8)^(1/12)),
IF(EG$6&gt;='Income Assumptions'!$F$5,EF105*((1+'Income Assumptions'!$F$8)^(1/12)),"-"))),"-")</f>
        <v>322098.58977438643</v>
      </c>
    </row>
    <row r="106" spans="2:138" x14ac:dyDescent="0.2">
      <c r="C106" s="714">
        <v>2</v>
      </c>
      <c r="D106" s="711" t="s">
        <v>741</v>
      </c>
      <c r="E106" s="703">
        <f t="shared" si="68"/>
        <v>44228096.096774079</v>
      </c>
      <c r="F106" s="702">
        <f>IFERROR('Rent Roll | Residential'!F6*'Rent Roll | Residential'!C6,"")</f>
        <v>268702.64761904761</v>
      </c>
      <c r="G106" s="702">
        <f>IFERROR(
IF(G$6&lt;='Income Assumptions'!$D$7,F106*((1+'Income Assumptions'!$D$8)^(1/12)),
IF(AND(G$6&gt;='Income Assumptions'!$E$5,G$6&lt;='Income Assumptions'!$E$7),F106*((1+'Income Assumptions'!$E$8)^(1/12)),
IF(G$6&gt;='Income Assumptions'!$F$5,F106*((1+'Income Assumptions'!$F$8)^(1/12)),"-"))),"-")</f>
        <v>269797.37546644168</v>
      </c>
      <c r="H106" s="702">
        <f>IFERROR(
IF(H$6&lt;='Income Assumptions'!$D$7,G106*((1+'Income Assumptions'!$D$8)^(1/12)),
IF(AND(H$6&gt;='Income Assumptions'!$E$5,H$6&lt;='Income Assumptions'!$E$7),G106*((1+'Income Assumptions'!$E$8)^(1/12)),
IF(H$6&gt;='Income Assumptions'!$F$5,G106*((1+'Income Assumptions'!$F$8)^(1/12)),"-"))),"-")</f>
        <v>270896.5633705954</v>
      </c>
      <c r="I106" s="702">
        <f>IFERROR(
IF(I$6&lt;='Income Assumptions'!$D$7,H106*((1+'Income Assumptions'!$D$8)^(1/12)),
IF(AND(I$6&gt;='Income Assumptions'!$E$5,I$6&lt;='Income Assumptions'!$E$7),H106*((1+'Income Assumptions'!$E$8)^(1/12)),
IF(I$6&gt;='Income Assumptions'!$F$5,H106*((1+'Income Assumptions'!$F$8)^(1/12)),"-"))),"-")</f>
        <v>272000.22950233216</v>
      </c>
      <c r="J106" s="702">
        <f>IFERROR(
IF(J$6&lt;='Income Assumptions'!$D$7,I106*((1+'Income Assumptions'!$D$8)^(1/12)),
IF(AND(J$6&gt;='Income Assumptions'!$E$5,J$6&lt;='Income Assumptions'!$E$7),I106*((1+'Income Assumptions'!$E$8)^(1/12)),
IF(J$6&gt;='Income Assumptions'!$F$5,I106*((1+'Income Assumptions'!$F$8)^(1/12)),"-"))),"-")</f>
        <v>273108.3921065054</v>
      </c>
      <c r="K106" s="702">
        <f>IFERROR(
IF(K$6&lt;='Income Assumptions'!$D$7,J106*((1+'Income Assumptions'!$D$8)^(1/12)),
IF(AND(K$6&gt;='Income Assumptions'!$E$5,K$6&lt;='Income Assumptions'!$E$7),J106*((1+'Income Assumptions'!$E$8)^(1/12)),
IF(K$6&gt;='Income Assumptions'!$F$5,J106*((1+'Income Assumptions'!$F$8)^(1/12)),"-"))),"-")</f>
        <v>274221.06950230047</v>
      </c>
      <c r="L106" s="702">
        <f>IFERROR(
IF(L$6&lt;='Income Assumptions'!$D$7,K106*((1+'Income Assumptions'!$D$8)^(1/12)),
IF(AND(L$6&gt;='Income Assumptions'!$E$5,L$6&lt;='Income Assumptions'!$E$7),K106*((1+'Income Assumptions'!$E$8)^(1/12)),
IF(L$6&gt;='Income Assumptions'!$F$5,K106*((1+'Income Assumptions'!$F$8)^(1/12)),"-"))),"-")</f>
        <v>275338.28008353728</v>
      </c>
      <c r="M106" s="702">
        <f>IFERROR(
IF(M$6&lt;='Income Assumptions'!$D$7,L106*((1+'Income Assumptions'!$D$8)^(1/12)),
IF(AND(M$6&gt;='Income Assumptions'!$E$5,M$6&lt;='Income Assumptions'!$E$7),L106*((1+'Income Assumptions'!$E$8)^(1/12)),
IF(M$6&gt;='Income Assumptions'!$F$5,L106*((1+'Income Assumptions'!$F$8)^(1/12)),"-"))),"-")</f>
        <v>276460.04231897445</v>
      </c>
      <c r="N106" s="702">
        <f>IFERROR(
IF(N$6&lt;='Income Assumptions'!$D$7,M106*((1+'Income Assumptions'!$D$8)^(1/12)),
IF(AND(N$6&gt;='Income Assumptions'!$E$5,N$6&lt;='Income Assumptions'!$E$7),M106*((1+'Income Assumptions'!$E$8)^(1/12)),
IF(N$6&gt;='Income Assumptions'!$F$5,M106*((1+'Income Assumptions'!$F$8)^(1/12)),"-"))),"-")</f>
        <v>277586.37475261459</v>
      </c>
      <c r="O106" s="702">
        <f>IFERROR(
IF(O$6&lt;='Income Assumptions'!$D$7,N106*((1+'Income Assumptions'!$D$8)^(1/12)),
IF(AND(O$6&gt;='Income Assumptions'!$E$5,O$6&lt;='Income Assumptions'!$E$7),N106*((1+'Income Assumptions'!$E$8)^(1/12)),
IF(O$6&gt;='Income Assumptions'!$F$5,N106*((1+'Income Assumptions'!$F$8)^(1/12)),"-"))),"-")</f>
        <v>278717.29600401095</v>
      </c>
      <c r="P106" s="702">
        <f>IFERROR(
IF(P$6&lt;='Income Assumptions'!$D$7,O106*((1+'Income Assumptions'!$D$8)^(1/12)),
IF(AND(P$6&gt;='Income Assumptions'!$E$5,P$6&lt;='Income Assumptions'!$E$7),O106*((1+'Income Assumptions'!$E$8)^(1/12)),
IF(P$6&gt;='Income Assumptions'!$F$5,O106*((1+'Income Assumptions'!$F$8)^(1/12)),"-"))),"-")</f>
        <v>279852.82476857502</v>
      </c>
      <c r="Q106" s="702">
        <f>IFERROR(
IF(Q$6&lt;='Income Assumptions'!$D$7,P106*((1+'Income Assumptions'!$D$8)^(1/12)),
IF(AND(Q$6&gt;='Income Assumptions'!$E$5,Q$6&lt;='Income Assumptions'!$E$7),P106*((1+'Income Assumptions'!$E$8)^(1/12)),
IF(Q$6&gt;='Income Assumptions'!$F$5,P106*((1+'Income Assumptions'!$F$8)^(1/12)),"-"))),"-")</f>
        <v>280992.97981788585</v>
      </c>
      <c r="R106" s="702">
        <f>IFERROR(
IF(R$6&lt;='Income Assumptions'!$D$7,Q106*((1+'Income Assumptions'!$D$8)^(1/12)),
IF(AND(R$6&gt;='Income Assumptions'!$E$5,R$6&lt;='Income Assumptions'!$E$7),Q106*((1+'Income Assumptions'!$E$8)^(1/12)),
IF(R$6&gt;='Income Assumptions'!$F$5,Q106*((1+'Income Assumptions'!$F$8)^(1/12)),"-"))),"-")</f>
        <v>282137.78000000014</v>
      </c>
      <c r="S106" s="702">
        <f>IFERROR(
IF(S$6&lt;='Income Assumptions'!$D$7,R106*((1+'Income Assumptions'!$D$8)^(1/12)),
IF(AND(S$6&gt;='Income Assumptions'!$E$5,S$6&lt;='Income Assumptions'!$E$7),R106*((1+'Income Assumptions'!$E$8)^(1/12)),
IF(S$6&gt;='Income Assumptions'!$F$5,R106*((1+'Income Assumptions'!$F$8)^(1/12)),"-"))),"-")</f>
        <v>283287.24423976388</v>
      </c>
      <c r="T106" s="702">
        <f>IFERROR(
IF(T$6&lt;='Income Assumptions'!$D$7,S106*((1+'Income Assumptions'!$D$8)^(1/12)),
IF(AND(T$6&gt;='Income Assumptions'!$E$5,T$6&lt;='Income Assumptions'!$E$7),S106*((1+'Income Assumptions'!$E$8)^(1/12)),
IF(T$6&gt;='Income Assumptions'!$F$5,S106*((1+'Income Assumptions'!$F$8)^(1/12)),"-"))),"-")</f>
        <v>284441.3915391253</v>
      </c>
      <c r="U106" s="702">
        <f>IFERROR(
IF(U$6&lt;='Income Assumptions'!$D$7,T106*((1+'Income Assumptions'!$D$8)^(1/12)),
IF(AND(U$6&gt;='Income Assumptions'!$E$5,U$6&lt;='Income Assumptions'!$E$7),T106*((1+'Income Assumptions'!$E$8)^(1/12)),
IF(U$6&gt;='Income Assumptions'!$F$5,T106*((1+'Income Assumptions'!$F$8)^(1/12)),"-"))),"-")</f>
        <v>285600.24097744888</v>
      </c>
      <c r="V106" s="702">
        <f>IFERROR(
IF(V$6&lt;='Income Assumptions'!$D$7,U106*((1+'Income Assumptions'!$D$8)^(1/12)),
IF(AND(V$6&gt;='Income Assumptions'!$E$5,V$6&lt;='Income Assumptions'!$E$7),U106*((1+'Income Assumptions'!$E$8)^(1/12)),
IF(V$6&gt;='Income Assumptions'!$F$5,U106*((1+'Income Assumptions'!$F$8)^(1/12)),"-"))),"-")</f>
        <v>286763.81171183079</v>
      </c>
      <c r="W106" s="702">
        <f>IFERROR(
IF(W$6&lt;='Income Assumptions'!$D$7,V106*((1+'Income Assumptions'!$D$8)^(1/12)),
IF(AND(W$6&gt;='Income Assumptions'!$E$5,W$6&lt;='Income Assumptions'!$E$7),V106*((1+'Income Assumptions'!$E$8)^(1/12)),
IF(W$6&gt;='Income Assumptions'!$F$5,V106*((1+'Income Assumptions'!$F$8)^(1/12)),"-"))),"-")</f>
        <v>287932.12297741562</v>
      </c>
      <c r="X106" s="702">
        <f>IFERROR(
IF(X$6&lt;='Income Assumptions'!$D$7,W106*((1+'Income Assumptions'!$D$8)^(1/12)),
IF(AND(X$6&gt;='Income Assumptions'!$E$5,X$6&lt;='Income Assumptions'!$E$7),W106*((1+'Income Assumptions'!$E$8)^(1/12)),
IF(X$6&gt;='Income Assumptions'!$F$5,W106*((1+'Income Assumptions'!$F$8)^(1/12)),"-"))),"-")</f>
        <v>289105.19408771425</v>
      </c>
      <c r="Y106" s="702">
        <f>IFERROR(
IF(Y$6&lt;='Income Assumptions'!$D$7,X106*((1+'Income Assumptions'!$D$8)^(1/12)),
IF(AND(Y$6&gt;='Income Assumptions'!$E$5,Y$6&lt;='Income Assumptions'!$E$7),X106*((1+'Income Assumptions'!$E$8)^(1/12)),
IF(Y$6&gt;='Income Assumptions'!$F$5,X106*((1+'Income Assumptions'!$F$8)^(1/12)),"-"))),"-")</f>
        <v>290283.04443492327</v>
      </c>
      <c r="Z106" s="702">
        <f>IFERROR(
IF(Z$6&lt;='Income Assumptions'!$D$7,Y106*((1+'Income Assumptions'!$D$8)^(1/12)),
IF(AND(Z$6&gt;='Income Assumptions'!$E$5,Z$6&lt;='Income Assumptions'!$E$7),Y106*((1+'Income Assumptions'!$E$8)^(1/12)),
IF(Z$6&gt;='Income Assumptions'!$F$5,Y106*((1+'Income Assumptions'!$F$8)^(1/12)),"-"))),"-")</f>
        <v>291465.69349024544</v>
      </c>
      <c r="AA106" s="702">
        <f>IFERROR(
IF(AA$6&lt;='Income Assumptions'!$D$7,Z106*((1+'Income Assumptions'!$D$8)^(1/12)),
IF(AND(AA$6&gt;='Income Assumptions'!$E$5,AA$6&lt;='Income Assumptions'!$E$7),Z106*((1+'Income Assumptions'!$E$8)^(1/12)),
IF(AA$6&gt;='Income Assumptions'!$F$5,Z106*((1+'Income Assumptions'!$F$8)^(1/12)),"-"))),"-")</f>
        <v>292653.16080421163</v>
      </c>
      <c r="AB106" s="702">
        <f>IFERROR(
IF(AB$6&lt;='Income Assumptions'!$D$7,AA106*((1+'Income Assumptions'!$D$8)^(1/12)),
IF(AND(AB$6&gt;='Income Assumptions'!$E$5,AB$6&lt;='Income Assumptions'!$E$7),AA106*((1+'Income Assumptions'!$E$8)^(1/12)),
IF(AB$6&gt;='Income Assumptions'!$F$5,AA106*((1+'Income Assumptions'!$F$8)^(1/12)),"-"))),"-")</f>
        <v>293845.46600700391</v>
      </c>
      <c r="AC106" s="702">
        <f>IFERROR(
IF(AC$6&lt;='Income Assumptions'!$D$7,AB106*((1+'Income Assumptions'!$D$8)^(1/12)),
IF(AND(AC$6&gt;='Income Assumptions'!$E$5,AC$6&lt;='Income Assumptions'!$E$7),AB106*((1+'Income Assumptions'!$E$8)^(1/12)),
IF(AC$6&gt;='Income Assumptions'!$F$5,AB106*((1+'Income Assumptions'!$F$8)^(1/12)),"-"))),"-")</f>
        <v>295042.62880878028</v>
      </c>
      <c r="AD106" s="702">
        <f>IFERROR(
IF(AD$6&lt;='Income Assumptions'!$D$7,AC106*((1+'Income Assumptions'!$D$8)^(1/12)),
IF(AND(AD$6&gt;='Income Assumptions'!$E$5,AD$6&lt;='Income Assumptions'!$E$7),AC106*((1+'Income Assumptions'!$E$8)^(1/12)),
IF(AD$6&gt;='Income Assumptions'!$F$5,AC106*((1+'Income Assumptions'!$F$8)^(1/12)),"-"))),"-")</f>
        <v>296008.52160015615</v>
      </c>
      <c r="AE106" s="702">
        <f>IFERROR(
IF(AE$6&lt;='Income Assumptions'!$D$7,AD106*((1+'Income Assumptions'!$D$8)^(1/12)),
IF(AND(AE$6&gt;='Income Assumptions'!$E$5,AE$6&lt;='Income Assumptions'!$E$7),AD106*((1+'Income Assumptions'!$E$8)^(1/12)),
IF(AE$6&gt;='Income Assumptions'!$F$5,AD106*((1+'Income Assumptions'!$F$8)^(1/12)),"-"))),"-")</f>
        <v>296977.57647318847</v>
      </c>
      <c r="AF106" s="702">
        <f>IFERROR(
IF(AF$6&lt;='Income Assumptions'!$D$7,AE106*((1+'Income Assumptions'!$D$8)^(1/12)),
IF(AND(AF$6&gt;='Income Assumptions'!$E$5,AF$6&lt;='Income Assumptions'!$E$7),AE106*((1+'Income Assumptions'!$E$8)^(1/12)),
IF(AF$6&gt;='Income Assumptions'!$F$5,AE106*((1+'Income Assumptions'!$F$8)^(1/12)),"-"))),"-")</f>
        <v>297949.80377970979</v>
      </c>
      <c r="AG106" s="702">
        <f>IFERROR(
IF(AG$6&lt;='Income Assumptions'!$D$7,AF106*((1+'Income Assumptions'!$D$8)^(1/12)),
IF(AND(AG$6&gt;='Income Assumptions'!$E$5,AG$6&lt;='Income Assumptions'!$E$7),AF106*((1+'Income Assumptions'!$E$8)^(1/12)),
IF(AG$6&gt;='Income Assumptions'!$F$5,AF106*((1+'Income Assumptions'!$F$8)^(1/12)),"-"))),"-")</f>
        <v>298925.21390544181</v>
      </c>
      <c r="AH106" s="702">
        <f>IFERROR(
IF(AH$6&lt;='Income Assumptions'!$D$7,AG106*((1+'Income Assumptions'!$D$8)^(1/12)),
IF(AND(AH$6&gt;='Income Assumptions'!$E$5,AH$6&lt;='Income Assumptions'!$E$7),AG106*((1+'Income Assumptions'!$E$8)^(1/12)),
IF(AH$6&gt;='Income Assumptions'!$F$5,AG106*((1+'Income Assumptions'!$F$8)^(1/12)),"-"))),"-")</f>
        <v>299903.81727010634</v>
      </c>
      <c r="AI106" s="702">
        <f>IFERROR(
IF(AI$6&lt;='Income Assumptions'!$D$7,AH106*((1+'Income Assumptions'!$D$8)^(1/12)),
IF(AND(AI$6&gt;='Income Assumptions'!$E$5,AI$6&lt;='Income Assumptions'!$E$7),AH106*((1+'Income Assumptions'!$E$8)^(1/12)),
IF(AI$6&gt;='Income Assumptions'!$F$5,AH106*((1+'Income Assumptions'!$F$8)^(1/12)),"-"))),"-")</f>
        <v>300885.62432753679</v>
      </c>
      <c r="AJ106" s="702">
        <f>IFERROR(
IF(AJ$6&lt;='Income Assumptions'!$D$7,AI106*((1+'Income Assumptions'!$D$8)^(1/12)),
IF(AND(AJ$6&gt;='Income Assumptions'!$E$5,AJ$6&lt;='Income Assumptions'!$E$7),AI106*((1+'Income Assumptions'!$E$8)^(1/12)),
IF(AJ$6&gt;='Income Assumptions'!$F$5,AI106*((1+'Income Assumptions'!$F$8)^(1/12)),"-"))),"-")</f>
        <v>301870.6455657896</v>
      </c>
      <c r="AK106" s="702">
        <f>IFERROR(
IF(AK$6&lt;='Income Assumptions'!$D$7,AJ106*((1+'Income Assumptions'!$D$8)^(1/12)),
IF(AND(AK$6&gt;='Income Assumptions'!$E$5,AK$6&lt;='Income Assumptions'!$E$7),AJ106*((1+'Income Assumptions'!$E$8)^(1/12)),
IF(AK$6&gt;='Income Assumptions'!$F$5,AJ106*((1+'Income Assumptions'!$F$8)^(1/12)),"-"))),"-")</f>
        <v>302858.89150725637</v>
      </c>
      <c r="AL106" s="702">
        <f>IFERROR(
IF(AL$6&lt;='Income Assumptions'!$D$7,AK106*((1+'Income Assumptions'!$D$8)^(1/12)),
IF(AND(AL$6&gt;='Income Assumptions'!$E$5,AL$6&lt;='Income Assumptions'!$E$7),AK106*((1+'Income Assumptions'!$E$8)^(1/12)),
IF(AL$6&gt;='Income Assumptions'!$F$5,AK106*((1+'Income Assumptions'!$F$8)^(1/12)),"-"))),"-")</f>
        <v>303850.37270877633</v>
      </c>
      <c r="AM106" s="702">
        <f>IFERROR(
IF(AM$6&lt;='Income Assumptions'!$D$7,AL106*((1+'Income Assumptions'!$D$8)^(1/12)),
IF(AND(AM$6&gt;='Income Assumptions'!$E$5,AM$6&lt;='Income Assumptions'!$E$7),AL106*((1+'Income Assumptions'!$E$8)^(1/12)),
IF(AM$6&gt;='Income Assumptions'!$F$5,AL106*((1+'Income Assumptions'!$F$8)^(1/12)),"-"))),"-")</f>
        <v>304845.09976174904</v>
      </c>
      <c r="AN106" s="702">
        <f>IFERROR(
IF(AN$6&lt;='Income Assumptions'!$D$7,AM106*((1+'Income Assumptions'!$D$8)^(1/12)),
IF(AND(AN$6&gt;='Income Assumptions'!$E$5,AN$6&lt;='Income Assumptions'!$E$7),AM106*((1+'Income Assumptions'!$E$8)^(1/12)),
IF(AN$6&gt;='Income Assumptions'!$F$5,AM106*((1+'Income Assumptions'!$F$8)^(1/12)),"-"))),"-")</f>
        <v>305843.08329224749</v>
      </c>
      <c r="AO106" s="702">
        <f>IFERROR(
IF(AO$6&lt;='Income Assumptions'!$D$7,AN106*((1+'Income Assumptions'!$D$8)^(1/12)),
IF(AND(AO$6&gt;='Income Assumptions'!$E$5,AO$6&lt;='Income Assumptions'!$E$7),AN106*((1+'Income Assumptions'!$E$8)^(1/12)),
IF(AO$6&gt;='Income Assumptions'!$F$5,AN106*((1+'Income Assumptions'!$F$8)^(1/12)),"-"))),"-")</f>
        <v>306844.33396113169</v>
      </c>
      <c r="AP106" s="702">
        <f>IFERROR(
IF(AP$6&lt;='Income Assumptions'!$D$7,AO106*((1+'Income Assumptions'!$D$8)^(1/12)),
IF(AND(AP$6&gt;='Income Assumptions'!$E$5,AP$6&lt;='Income Assumptions'!$E$7),AO106*((1+'Income Assumptions'!$E$8)^(1/12)),
IF(AP$6&gt;='Income Assumptions'!$F$5,AO106*((1+'Income Assumptions'!$F$8)^(1/12)),"-"))),"-")</f>
        <v>307848.86246416258</v>
      </c>
      <c r="AQ106" s="702">
        <f>IFERROR(
IF(AQ$6&lt;='Income Assumptions'!$D$7,AP106*((1+'Income Assumptions'!$D$8)^(1/12)),
IF(AND(AQ$6&gt;='Income Assumptions'!$E$5,AQ$6&lt;='Income Assumptions'!$E$7),AP106*((1+'Income Assumptions'!$E$8)^(1/12)),
IF(AQ$6&gt;='Income Assumptions'!$F$5,AP106*((1+'Income Assumptions'!$F$8)^(1/12)),"-"))),"-")</f>
        <v>308856.67953211616</v>
      </c>
      <c r="AR106" s="702">
        <f>IFERROR(
IF(AR$6&lt;='Income Assumptions'!$D$7,AQ106*((1+'Income Assumptions'!$D$8)^(1/12)),
IF(AND(AR$6&gt;='Income Assumptions'!$E$5,AR$6&lt;='Income Assumptions'!$E$7),AQ106*((1+'Income Assumptions'!$E$8)^(1/12)),
IF(AR$6&gt;='Income Assumptions'!$F$5,AQ106*((1+'Income Assumptions'!$F$8)^(1/12)),"-"))),"-")</f>
        <v>309867.79593089834</v>
      </c>
      <c r="AS106" s="702">
        <f>IFERROR(
IF(AS$6&lt;='Income Assumptions'!$D$7,AR106*((1+'Income Assumptions'!$D$8)^(1/12)),
IF(AND(AS$6&gt;='Income Assumptions'!$E$5,AS$6&lt;='Income Assumptions'!$E$7),AR106*((1+'Income Assumptions'!$E$8)^(1/12)),
IF(AS$6&gt;='Income Assumptions'!$F$5,AR106*((1+'Income Assumptions'!$F$8)^(1/12)),"-"))),"-")</f>
        <v>310882.22246165964</v>
      </c>
      <c r="AT106" s="702">
        <f>IFERROR(
IF(AT$6&lt;='Income Assumptions'!$D$7,AS106*((1+'Income Assumptions'!$D$8)^(1/12)),
IF(AND(AT$6&gt;='Income Assumptions'!$E$5,AT$6&lt;='Income Assumptions'!$E$7),AS106*((1+'Income Assumptions'!$E$8)^(1/12)),
IF(AT$6&gt;='Income Assumptions'!$F$5,AS106*((1+'Income Assumptions'!$F$8)^(1/12)),"-"))),"-")</f>
        <v>311899.96996091079</v>
      </c>
      <c r="AU106" s="702">
        <f>IFERROR(
IF(AU$6&lt;='Income Assumptions'!$D$7,AT106*((1+'Income Assumptions'!$D$8)^(1/12)),
IF(AND(AU$6&gt;='Income Assumptions'!$E$5,AU$6&lt;='Income Assumptions'!$E$7),AT106*((1+'Income Assumptions'!$E$8)^(1/12)),
IF(AU$6&gt;='Income Assumptions'!$F$5,AT106*((1+'Income Assumptions'!$F$8)^(1/12)),"-"))),"-")</f>
        <v>312921.04930063849</v>
      </c>
      <c r="AV106" s="702">
        <f>IFERROR(
IF(AV$6&lt;='Income Assumptions'!$D$7,AU106*((1+'Income Assumptions'!$D$8)^(1/12)),
IF(AND(AV$6&gt;='Income Assumptions'!$E$5,AV$6&lt;='Income Assumptions'!$E$7),AU106*((1+'Income Assumptions'!$E$8)^(1/12)),
IF(AV$6&gt;='Income Assumptions'!$F$5,AU106*((1+'Income Assumptions'!$F$8)^(1/12)),"-"))),"-")</f>
        <v>313945.47138842143</v>
      </c>
      <c r="AW106" s="702">
        <f>IFERROR(
IF(AW$6&lt;='Income Assumptions'!$D$7,AV106*((1+'Income Assumptions'!$D$8)^(1/12)),
IF(AND(AW$6&gt;='Income Assumptions'!$E$5,AW$6&lt;='Income Assumptions'!$E$7),AV106*((1+'Income Assumptions'!$E$8)^(1/12)),
IF(AW$6&gt;='Income Assumptions'!$F$5,AV106*((1+'Income Assumptions'!$F$8)^(1/12)),"-"))),"-")</f>
        <v>314973.24716754688</v>
      </c>
      <c r="AX106" s="702">
        <f>IFERROR(
IF(AX$6&lt;='Income Assumptions'!$D$7,AW106*((1+'Income Assumptions'!$D$8)^(1/12)),
IF(AND(AX$6&gt;='Income Assumptions'!$E$5,AX$6&lt;='Income Assumptions'!$E$7),AW106*((1+'Income Assumptions'!$E$8)^(1/12)),
IF(AX$6&gt;='Income Assumptions'!$F$5,AW106*((1+'Income Assumptions'!$F$8)^(1/12)),"-"))),"-")</f>
        <v>316004.38761712768</v>
      </c>
      <c r="AY106" s="702">
        <f>IFERROR(
IF(AY$6&lt;='Income Assumptions'!$D$7,AX106*((1+'Income Assumptions'!$D$8)^(1/12)),
IF(AND(AY$6&gt;='Income Assumptions'!$E$5,AY$6&lt;='Income Assumptions'!$E$7),AX106*((1+'Income Assumptions'!$E$8)^(1/12)),
IF(AY$6&gt;='Income Assumptions'!$F$5,AX106*((1+'Income Assumptions'!$F$8)^(1/12)),"-"))),"-")</f>
        <v>317038.90375221928</v>
      </c>
      <c r="AZ106" s="702">
        <f>IFERROR(
IF(AZ$6&lt;='Income Assumptions'!$D$7,AY106*((1+'Income Assumptions'!$D$8)^(1/12)),
IF(AND(AZ$6&gt;='Income Assumptions'!$E$5,AZ$6&lt;='Income Assumptions'!$E$7),AY106*((1+'Income Assumptions'!$E$8)^(1/12)),
IF(AZ$6&gt;='Income Assumptions'!$F$5,AY106*((1+'Income Assumptions'!$F$8)^(1/12)),"-"))),"-")</f>
        <v>318076.80662393768</v>
      </c>
      <c r="BA106" s="702">
        <f>IFERROR(
IF(BA$6&lt;='Income Assumptions'!$D$7,AZ106*((1+'Income Assumptions'!$D$8)^(1/12)),
IF(AND(BA$6&gt;='Income Assumptions'!$E$5,BA$6&lt;='Income Assumptions'!$E$7),AZ106*((1+'Income Assumptions'!$E$8)^(1/12)),
IF(BA$6&gt;='Income Assumptions'!$F$5,AZ106*((1+'Income Assumptions'!$F$8)^(1/12)),"-"))),"-")</f>
        <v>319118.10731957725</v>
      </c>
      <c r="BB106" s="702">
        <f>IFERROR(
IF(BB$6&lt;='Income Assumptions'!$D$7,BA106*((1+'Income Assumptions'!$D$8)^(1/12)),
IF(AND(BB$6&gt;='Income Assumptions'!$E$5,BB$6&lt;='Income Assumptions'!$E$7),BA106*((1+'Income Assumptions'!$E$8)^(1/12)),
IF(BB$6&gt;='Income Assumptions'!$F$5,BA106*((1+'Income Assumptions'!$F$8)^(1/12)),"-"))),"-")</f>
        <v>320162.81696272938</v>
      </c>
      <c r="BC106" s="702">
        <f>IFERROR(
IF(BC$6&lt;='Income Assumptions'!$D$7,BB106*((1+'Income Assumptions'!$D$8)^(1/12)),
IF(AND(BC$6&gt;='Income Assumptions'!$E$5,BC$6&lt;='Income Assumptions'!$E$7),BB106*((1+'Income Assumptions'!$E$8)^(1/12)),
IF(BC$6&gt;='Income Assumptions'!$F$5,BB106*((1+'Income Assumptions'!$F$8)^(1/12)),"-"))),"-")</f>
        <v>321210.94671340112</v>
      </c>
      <c r="BD106" s="702">
        <f>IFERROR(
IF(BD$6&lt;='Income Assumptions'!$D$7,BC106*((1+'Income Assumptions'!$D$8)^(1/12)),
IF(AND(BD$6&gt;='Income Assumptions'!$E$5,BD$6&lt;='Income Assumptions'!$E$7),BC106*((1+'Income Assumptions'!$E$8)^(1/12)),
IF(BD$6&gt;='Income Assumptions'!$F$5,BC106*((1+'Income Assumptions'!$F$8)^(1/12)),"-"))),"-")</f>
        <v>322262.50776813459</v>
      </c>
      <c r="BE106" s="702">
        <f>IFERROR(
IF(BE$6&lt;='Income Assumptions'!$D$7,BD106*((1+'Income Assumptions'!$D$8)^(1/12)),
IF(AND(BE$6&gt;='Income Assumptions'!$E$5,BE$6&lt;='Income Assumptions'!$E$7),BD106*((1+'Income Assumptions'!$E$8)^(1/12)),
IF(BE$6&gt;='Income Assumptions'!$F$5,BD106*((1+'Income Assumptions'!$F$8)^(1/12)),"-"))),"-")</f>
        <v>323317.51136012631</v>
      </c>
      <c r="BF106" s="702">
        <f>IFERROR(
IF(BF$6&lt;='Income Assumptions'!$D$7,BE106*((1+'Income Assumptions'!$D$8)^(1/12)),
IF(AND(BF$6&gt;='Income Assumptions'!$E$5,BF$6&lt;='Income Assumptions'!$E$7),BE106*((1+'Income Assumptions'!$E$8)^(1/12)),
IF(BF$6&gt;='Income Assumptions'!$F$5,BE106*((1+'Income Assumptions'!$F$8)^(1/12)),"-"))),"-")</f>
        <v>324375.96875934751</v>
      </c>
      <c r="BG106" s="702">
        <f>IFERROR(
IF(BG$6&lt;='Income Assumptions'!$D$7,BF106*((1+'Income Assumptions'!$D$8)^(1/12)),
IF(AND(BG$6&gt;='Income Assumptions'!$E$5,BG$6&lt;='Income Assumptions'!$E$7),BF106*((1+'Income Assumptions'!$E$8)^(1/12)),
IF(BG$6&gt;='Income Assumptions'!$F$5,BF106*((1+'Income Assumptions'!$F$8)^(1/12)),"-"))),"-")</f>
        <v>325437.8912726643</v>
      </c>
      <c r="BH106" s="702">
        <f>IFERROR(
IF(BH$6&lt;='Income Assumptions'!$D$7,BG106*((1+'Income Assumptions'!$D$8)^(1/12)),
IF(AND(BH$6&gt;='Income Assumptions'!$E$5,BH$6&lt;='Income Assumptions'!$E$7),BG106*((1+'Income Assumptions'!$E$8)^(1/12)),
IF(BH$6&gt;='Income Assumptions'!$F$5,BG106*((1+'Income Assumptions'!$F$8)^(1/12)),"-"))),"-")</f>
        <v>326503.29024395853</v>
      </c>
      <c r="BI106" s="702">
        <f>IFERROR(
IF(BI$6&lt;='Income Assumptions'!$D$7,BH106*((1+'Income Assumptions'!$D$8)^(1/12)),
IF(AND(BI$6&gt;='Income Assumptions'!$E$5,BI$6&lt;='Income Assumptions'!$E$7),BH106*((1+'Income Assumptions'!$E$8)^(1/12)),
IF(BI$6&gt;='Income Assumptions'!$F$5,BH106*((1+'Income Assumptions'!$F$8)^(1/12)),"-"))),"-")</f>
        <v>327572.17705424904</v>
      </c>
      <c r="BJ106" s="702">
        <f>IFERROR(
IF(BJ$6&lt;='Income Assumptions'!$D$7,BI106*((1+'Income Assumptions'!$D$8)^(1/12)),
IF(AND(BJ$6&gt;='Income Assumptions'!$E$5,BJ$6&lt;='Income Assumptions'!$E$7),BI106*((1+'Income Assumptions'!$E$8)^(1/12)),
IF(BJ$6&gt;='Income Assumptions'!$F$5,BI106*((1+'Income Assumptions'!$F$8)^(1/12)),"-"))),"-")</f>
        <v>328644.56312181306</v>
      </c>
      <c r="BK106" s="702">
        <f>IFERROR(
IF(BK$6&lt;='Income Assumptions'!$D$7,BJ106*((1+'Income Assumptions'!$D$8)^(1/12)),
IF(AND(BK$6&gt;='Income Assumptions'!$E$5,BK$6&lt;='Income Assumptions'!$E$7),BJ106*((1+'Income Assumptions'!$E$8)^(1/12)),
IF(BK$6&gt;='Income Assumptions'!$F$5,BJ106*((1+'Income Assumptions'!$F$8)^(1/12)),"-"))),"-")</f>
        <v>329720.4599023083</v>
      </c>
      <c r="BL106" s="702">
        <f>IFERROR(
IF(BL$6&lt;='Income Assumptions'!$D$7,BK106*((1+'Income Assumptions'!$D$8)^(1/12)),
IF(AND(BL$6&gt;='Income Assumptions'!$E$5,BL$6&lt;='Income Assumptions'!$E$7),BK106*((1+'Income Assumptions'!$E$8)^(1/12)),
IF(BL$6&gt;='Income Assumptions'!$F$5,BK106*((1+'Income Assumptions'!$F$8)^(1/12)),"-"))),"-")</f>
        <v>330799.87888889539</v>
      </c>
      <c r="BM106" s="702">
        <f>IFERROR(
IF(BM$6&lt;='Income Assumptions'!$D$7,BL106*((1+'Income Assumptions'!$D$8)^(1/12)),
IF(AND(BM$6&gt;='Income Assumptions'!$E$5,BM$6&lt;='Income Assumptions'!$E$7),BL106*((1+'Income Assumptions'!$E$8)^(1/12)),
IF(BM$6&gt;='Income Assumptions'!$F$5,BL106*((1+'Income Assumptions'!$F$8)^(1/12)),"-"))),"-")</f>
        <v>331882.83161236055</v>
      </c>
      <c r="BN106" s="702">
        <f>IFERROR(
IF(BN$6&lt;='Income Assumptions'!$D$7,BM106*((1+'Income Assumptions'!$D$8)^(1/12)),
IF(AND(BN$6&gt;='Income Assumptions'!$E$5,BN$6&lt;='Income Assumptions'!$E$7),BM106*((1+'Income Assumptions'!$E$8)^(1/12)),
IF(BN$6&gt;='Income Assumptions'!$F$5,BM106*((1+'Income Assumptions'!$F$8)^(1/12)),"-"))),"-")</f>
        <v>332701.34420791268</v>
      </c>
      <c r="BO106" s="702">
        <f>IFERROR(
IF(BO$6&lt;='Income Assumptions'!$D$7,BN106*((1+'Income Assumptions'!$D$8)^(1/12)),
IF(AND(BO$6&gt;='Income Assumptions'!$E$5,BO$6&lt;='Income Assumptions'!$E$7),BN106*((1+'Income Assumptions'!$E$8)^(1/12)),
IF(BO$6&gt;='Income Assumptions'!$F$5,BN106*((1+'Income Assumptions'!$F$8)^(1/12)),"-"))),"-")</f>
        <v>333521.87547633745</v>
      </c>
      <c r="BP106" s="702">
        <f>IFERROR(
IF(BP$6&lt;='Income Assumptions'!$D$7,BO106*((1+'Income Assumptions'!$D$8)^(1/12)),
IF(AND(BP$6&gt;='Income Assumptions'!$E$5,BP$6&lt;='Income Assumptions'!$E$7),BO106*((1+'Income Assumptions'!$E$8)^(1/12)),
IF(BP$6&gt;='Income Assumptions'!$F$5,BO106*((1+'Income Assumptions'!$F$8)^(1/12)),"-"))),"-")</f>
        <v>334344.43039622676</v>
      </c>
      <c r="BQ106" s="702">
        <f>IFERROR(
IF(BQ$6&lt;='Income Assumptions'!$D$7,BP106*((1+'Income Assumptions'!$D$8)^(1/12)),
IF(AND(BQ$6&gt;='Income Assumptions'!$E$5,BQ$6&lt;='Income Assumptions'!$E$7),BP106*((1+'Income Assumptions'!$E$8)^(1/12)),
IF(BQ$6&gt;='Income Assumptions'!$F$5,BP106*((1+'Income Assumptions'!$F$8)^(1/12)),"-"))),"-")</f>
        <v>335169.01395845105</v>
      </c>
      <c r="BR106" s="702">
        <f>IFERROR(
IF(BR$6&lt;='Income Assumptions'!$D$7,BQ106*((1+'Income Assumptions'!$D$8)^(1/12)),
IF(AND(BR$6&gt;='Income Assumptions'!$E$5,BR$6&lt;='Income Assumptions'!$E$7),BQ106*((1+'Income Assumptions'!$E$8)^(1/12)),
IF(BR$6&gt;='Income Assumptions'!$F$5,BQ106*((1+'Income Assumptions'!$F$8)^(1/12)),"-"))),"-")</f>
        <v>335995.63116618962</v>
      </c>
      <c r="BS106" s="702">
        <f>IFERROR(
IF(BS$6&lt;='Income Assumptions'!$D$7,BR106*((1+'Income Assumptions'!$D$8)^(1/12)),
IF(AND(BS$6&gt;='Income Assumptions'!$E$5,BS$6&lt;='Income Assumptions'!$E$7),BR106*((1+'Income Assumptions'!$E$8)^(1/12)),
IF(BS$6&gt;='Income Assumptions'!$F$5,BR106*((1+'Income Assumptions'!$F$8)^(1/12)),"-"))),"-")</f>
        <v>336824.28703496087</v>
      </c>
      <c r="BT106" s="702">
        <f>IFERROR(
IF(BT$6&lt;='Income Assumptions'!$D$7,BS106*((1+'Income Assumptions'!$D$8)^(1/12)),
IF(AND(BT$6&gt;='Income Assumptions'!$E$5,BT$6&lt;='Income Assumptions'!$E$7),BS106*((1+'Income Assumptions'!$E$8)^(1/12)),
IF(BT$6&gt;='Income Assumptions'!$F$5,BS106*((1+'Income Assumptions'!$F$8)^(1/12)),"-"))),"-")</f>
        <v>337654.98659265292</v>
      </c>
      <c r="BU106" s="702">
        <f>IFERROR(
IF(BU$6&lt;='Income Assumptions'!$D$7,BT106*((1+'Income Assumptions'!$D$8)^(1/12)),
IF(AND(BU$6&gt;='Income Assumptions'!$E$5,BU$6&lt;='Income Assumptions'!$E$7),BT106*((1+'Income Assumptions'!$E$8)^(1/12)),
IF(BU$6&gt;='Income Assumptions'!$F$5,BT106*((1+'Income Assumptions'!$F$8)^(1/12)),"-"))),"-")</f>
        <v>338487.73487955396</v>
      </c>
      <c r="BV106" s="702">
        <f>IFERROR(
IF(BV$6&lt;='Income Assumptions'!$D$7,BU106*((1+'Income Assumptions'!$D$8)^(1/12)),
IF(AND(BV$6&gt;='Income Assumptions'!$E$5,BV$6&lt;='Income Assumptions'!$E$7),BU106*((1+'Income Assumptions'!$E$8)^(1/12)),
IF(BV$6&gt;='Income Assumptions'!$F$5,BU106*((1+'Income Assumptions'!$F$8)^(1/12)),"-"))),"-")</f>
        <v>339322.53694838297</v>
      </c>
      <c r="BW106" s="702">
        <f>IFERROR(
IF(BW$6&lt;='Income Assumptions'!$D$7,BV106*((1+'Income Assumptions'!$D$8)^(1/12)),
IF(AND(BW$6&gt;='Income Assumptions'!$E$5,BW$6&lt;='Income Assumptions'!$E$7),BV106*((1+'Income Assumptions'!$E$8)^(1/12)),
IF(BW$6&gt;='Income Assumptions'!$F$5,BV106*((1+'Income Assumptions'!$F$8)^(1/12)),"-"))),"-")</f>
        <v>340159.39786432014</v>
      </c>
      <c r="BX106" s="702">
        <f>IFERROR(
IF(BX$6&lt;='Income Assumptions'!$D$7,BW106*((1+'Income Assumptions'!$D$8)^(1/12)),
IF(AND(BX$6&gt;='Income Assumptions'!$E$5,BX$6&lt;='Income Assumptions'!$E$7),BW106*((1+'Income Assumptions'!$E$8)^(1/12)),
IF(BX$6&gt;='Income Assumptions'!$F$5,BW106*((1+'Income Assumptions'!$F$8)^(1/12)),"-"))),"-")</f>
        <v>340998.32270503795</v>
      </c>
      <c r="BY106" s="702">
        <f>IFERROR(
IF(BY$6&lt;='Income Assumptions'!$D$7,BX106*((1+'Income Assumptions'!$D$8)^(1/12)),
IF(AND(BY$6&gt;='Income Assumptions'!$E$5,BY$6&lt;='Income Assumptions'!$E$7),BX106*((1+'Income Assumptions'!$E$8)^(1/12)),
IF(BY$6&gt;='Income Assumptions'!$F$5,BX106*((1+'Income Assumptions'!$F$8)^(1/12)),"-"))),"-")</f>
        <v>341839.31656073162</v>
      </c>
      <c r="BZ106" s="702">
        <f>IFERROR(
IF(BZ$6&lt;='Income Assumptions'!$D$7,BY106*((1+'Income Assumptions'!$D$8)^(1/12)),
IF(AND(BZ$6&gt;='Income Assumptions'!$E$5,BZ$6&lt;='Income Assumptions'!$E$7),BY106*((1+'Income Assumptions'!$E$8)^(1/12)),
IF(BZ$6&gt;='Income Assumptions'!$F$5,BY106*((1+'Income Assumptions'!$F$8)^(1/12)),"-"))),"-")</f>
        <v>342682.3845341503</v>
      </c>
      <c r="CA106" s="702">
        <f>IFERROR(
IF(CA$6&lt;='Income Assumptions'!$D$7,BZ106*((1+'Income Assumptions'!$D$8)^(1/12)),
IF(AND(CA$6&gt;='Income Assumptions'!$E$5,CA$6&lt;='Income Assumptions'!$E$7),BZ106*((1+'Income Assumptions'!$E$8)^(1/12)),
IF(CA$6&gt;='Income Assumptions'!$F$5,BZ106*((1+'Income Assumptions'!$F$8)^(1/12)),"-"))),"-")</f>
        <v>343527.53174062783</v>
      </c>
      <c r="CB106" s="702">
        <f>IFERROR(
IF(CB$6&lt;='Income Assumptions'!$D$7,CA106*((1+'Income Assumptions'!$D$8)^(1/12)),
IF(AND(CB$6&gt;='Income Assumptions'!$E$5,CB$6&lt;='Income Assumptions'!$E$7),CA106*((1+'Income Assumptions'!$E$8)^(1/12)),
IF(CB$6&gt;='Income Assumptions'!$F$5,CA106*((1+'Income Assumptions'!$F$8)^(1/12)),"-"))),"-")</f>
        <v>344374.76330811385</v>
      </c>
      <c r="CC106" s="702">
        <f>IFERROR(
IF(CC$6&lt;='Income Assumptions'!$D$7,CB106*((1+'Income Assumptions'!$D$8)^(1/12)),
IF(AND(CC$6&gt;='Income Assumptions'!$E$5,CC$6&lt;='Income Assumptions'!$E$7),CB106*((1+'Income Assumptions'!$E$8)^(1/12)),
IF(CC$6&gt;='Income Assumptions'!$F$5,CB106*((1+'Income Assumptions'!$F$8)^(1/12)),"-"))),"-")</f>
        <v>345224.08437720488</v>
      </c>
      <c r="CD106" s="702">
        <f>IFERROR(
IF(CD$6&lt;='Income Assumptions'!$D$7,CC106*((1+'Income Assumptions'!$D$8)^(1/12)),
IF(AND(CD$6&gt;='Income Assumptions'!$E$5,CD$6&lt;='Income Assumptions'!$E$7),CC106*((1+'Income Assumptions'!$E$8)^(1/12)),
IF(CD$6&gt;='Income Assumptions'!$F$5,CC106*((1+'Income Assumptions'!$F$8)^(1/12)),"-"))),"-")</f>
        <v>346075.50010117562</v>
      </c>
      <c r="CE106" s="702">
        <f>IFERROR(
IF(CE$6&lt;='Income Assumptions'!$D$7,CD106*((1+'Income Assumptions'!$D$8)^(1/12)),
IF(AND(CE$6&gt;='Income Assumptions'!$E$5,CE$6&lt;='Income Assumptions'!$E$7),CD106*((1+'Income Assumptions'!$E$8)^(1/12)),
IF(CE$6&gt;='Income Assumptions'!$F$5,CD106*((1+'Income Assumptions'!$F$8)^(1/12)),"-"))),"-")</f>
        <v>346929.01564601006</v>
      </c>
      <c r="CF106" s="702">
        <f>IFERROR(
IF(CF$6&lt;='Income Assumptions'!$D$7,CE106*((1+'Income Assumptions'!$D$8)^(1/12)),
IF(AND(CF$6&gt;='Income Assumptions'!$E$5,CF$6&lt;='Income Assumptions'!$E$7),CE106*((1+'Income Assumptions'!$E$8)^(1/12)),
IF(CF$6&gt;='Income Assumptions'!$F$5,CE106*((1+'Income Assumptions'!$F$8)^(1/12)),"-"))),"-")</f>
        <v>347784.63619043288</v>
      </c>
      <c r="CG106" s="702">
        <f>IFERROR(
IF(CG$6&lt;='Income Assumptions'!$D$7,CF106*((1+'Income Assumptions'!$D$8)^(1/12)),
IF(AND(CG$6&gt;='Income Assumptions'!$E$5,CG$6&lt;='Income Assumptions'!$E$7),CF106*((1+'Income Assumptions'!$E$8)^(1/12)),
IF(CG$6&gt;='Income Assumptions'!$F$5,CF106*((1+'Income Assumptions'!$F$8)^(1/12)),"-"))),"-")</f>
        <v>348642.36692594097</v>
      </c>
      <c r="CH106" s="702">
        <f>IFERROR(
IF(CH$6&lt;='Income Assumptions'!$D$7,CG106*((1+'Income Assumptions'!$D$8)^(1/12)),
IF(AND(CH$6&gt;='Income Assumptions'!$E$5,CH$6&lt;='Income Assumptions'!$E$7),CG106*((1+'Income Assumptions'!$E$8)^(1/12)),
IF(CH$6&gt;='Income Assumptions'!$F$5,CG106*((1+'Income Assumptions'!$F$8)^(1/12)),"-"))),"-")</f>
        <v>349502.21305683482</v>
      </c>
      <c r="CI106" s="702">
        <f>IFERROR(
IF(CI$6&lt;='Income Assumptions'!$D$7,CH106*((1+'Income Assumptions'!$D$8)^(1/12)),
IF(AND(CI$6&gt;='Income Assumptions'!$E$5,CI$6&lt;='Income Assumptions'!$E$7),CH106*((1+'Income Assumptions'!$E$8)^(1/12)),
IF(CI$6&gt;='Income Assumptions'!$F$5,CH106*((1+'Income Assumptions'!$F$8)^(1/12)),"-"))),"-")</f>
        <v>350364.17980025016</v>
      </c>
      <c r="CJ106" s="702">
        <f>IFERROR(
IF(CJ$6&lt;='Income Assumptions'!$D$7,CI106*((1+'Income Assumptions'!$D$8)^(1/12)),
IF(AND(CJ$6&gt;='Income Assumptions'!$E$5,CJ$6&lt;='Income Assumptions'!$E$7),CI106*((1+'Income Assumptions'!$E$8)^(1/12)),
IF(CJ$6&gt;='Income Assumptions'!$F$5,CI106*((1+'Income Assumptions'!$F$8)^(1/12)),"-"))),"-")</f>
        <v>351228.27238618949</v>
      </c>
      <c r="CK106" s="702">
        <f>IFERROR(
IF(CK$6&lt;='Income Assumptions'!$D$7,CJ106*((1+'Income Assumptions'!$D$8)^(1/12)),
IF(AND(CK$6&gt;='Income Assumptions'!$E$5,CK$6&lt;='Income Assumptions'!$E$7),CJ106*((1+'Income Assumptions'!$E$8)^(1/12)),
IF(CK$6&gt;='Income Assumptions'!$F$5,CJ106*((1+'Income Assumptions'!$F$8)^(1/12)),"-"))),"-")</f>
        <v>352094.49605755397</v>
      </c>
      <c r="CL106" s="702">
        <f>IFERROR(
IF(CL$6&lt;='Income Assumptions'!$D$7,CK106*((1+'Income Assumptions'!$D$8)^(1/12)),
IF(AND(CL$6&gt;='Income Assumptions'!$E$5,CL$6&lt;='Income Assumptions'!$E$7),CK106*((1+'Income Assumptions'!$E$8)^(1/12)),
IF(CL$6&gt;='Income Assumptions'!$F$5,CK106*((1+'Income Assumptions'!$F$8)^(1/12)),"-"))),"-")</f>
        <v>352962.85607017524</v>
      </c>
      <c r="CM106" s="702">
        <f>IFERROR(
IF(CM$6&lt;='Income Assumptions'!$D$7,CL106*((1+'Income Assumptions'!$D$8)^(1/12)),
IF(AND(CM$6&gt;='Income Assumptions'!$E$5,CM$6&lt;='Income Assumptions'!$E$7),CL106*((1+'Income Assumptions'!$E$8)^(1/12)),
IF(CM$6&gt;='Income Assumptions'!$F$5,CL106*((1+'Income Assumptions'!$F$8)^(1/12)),"-"))),"-")</f>
        <v>353833.35769284709</v>
      </c>
      <c r="CN106" s="702">
        <f>IFERROR(
IF(CN$6&lt;='Income Assumptions'!$D$7,CM106*((1+'Income Assumptions'!$D$8)^(1/12)),
IF(AND(CN$6&gt;='Income Assumptions'!$E$5,CN$6&lt;='Income Assumptions'!$E$7),CM106*((1+'Income Assumptions'!$E$8)^(1/12)),
IF(CN$6&gt;='Income Assumptions'!$F$5,CM106*((1+'Income Assumptions'!$F$8)^(1/12)),"-"))),"-")</f>
        <v>354706.00620735768</v>
      </c>
      <c r="CO106" s="702">
        <f>IFERROR(
IF(CO$6&lt;='Income Assumptions'!$D$7,CN106*((1+'Income Assumptions'!$D$8)^(1/12)),
IF(AND(CO$6&gt;='Income Assumptions'!$E$5,CO$6&lt;='Income Assumptions'!$E$7),CN106*((1+'Income Assumptions'!$E$8)^(1/12)),
IF(CO$6&gt;='Income Assumptions'!$F$5,CN106*((1+'Income Assumptions'!$F$8)^(1/12)),"-"))),"-")</f>
        <v>355580.80690852145</v>
      </c>
      <c r="CP106" s="702">
        <f>IFERROR(
IF(CP$6&lt;='Income Assumptions'!$D$7,CO106*((1+'Income Assumptions'!$D$8)^(1/12)),
IF(AND(CP$6&gt;='Income Assumptions'!$E$5,CP$6&lt;='Income Assumptions'!$E$7),CO106*((1+'Income Assumptions'!$E$8)^(1/12)),
IF(CP$6&gt;='Income Assumptions'!$F$5,CO106*((1+'Income Assumptions'!$F$8)^(1/12)),"-"))),"-")</f>
        <v>356457.76510421128</v>
      </c>
      <c r="CQ106" s="702">
        <f>IFERROR(
IF(CQ$6&lt;='Income Assumptions'!$D$7,CP106*((1+'Income Assumptions'!$D$8)^(1/12)),
IF(AND(CQ$6&gt;='Income Assumptions'!$E$5,CQ$6&lt;='Income Assumptions'!$E$7),CP106*((1+'Income Assumptions'!$E$8)^(1/12)),
IF(CQ$6&gt;='Income Assumptions'!$F$5,CP106*((1+'Income Assumptions'!$F$8)^(1/12)),"-"))),"-")</f>
        <v>357336.88611539075</v>
      </c>
      <c r="CR106" s="702">
        <f>IFERROR(
IF(CR$6&lt;='Income Assumptions'!$D$7,CQ106*((1+'Income Assumptions'!$D$8)^(1/12)),
IF(AND(CR$6&gt;='Income Assumptions'!$E$5,CR$6&lt;='Income Assumptions'!$E$7),CQ106*((1+'Income Assumptions'!$E$8)^(1/12)),
IF(CR$6&gt;='Income Assumptions'!$F$5,CQ106*((1+'Income Assumptions'!$F$8)^(1/12)),"-"))),"-")</f>
        <v>358218.17527614627</v>
      </c>
      <c r="CS106" s="702">
        <f>IFERROR(
IF(CS$6&lt;='Income Assumptions'!$D$7,CR106*((1+'Income Assumptions'!$D$8)^(1/12)),
IF(AND(CS$6&gt;='Income Assumptions'!$E$5,CS$6&lt;='Income Assumptions'!$E$7),CR106*((1+'Income Assumptions'!$E$8)^(1/12)),
IF(CS$6&gt;='Income Assumptions'!$F$5,CR106*((1+'Income Assumptions'!$F$8)^(1/12)),"-"))),"-")</f>
        <v>359101.63793371961</v>
      </c>
      <c r="CT106" s="702">
        <f>IFERROR(
IF(CT$6&lt;='Income Assumptions'!$D$7,CS106*((1+'Income Assumptions'!$D$8)^(1/12)),
IF(AND(CT$6&gt;='Income Assumptions'!$E$5,CT$6&lt;='Income Assumptions'!$E$7),CS106*((1+'Income Assumptions'!$E$8)^(1/12)),
IF(CT$6&gt;='Income Assumptions'!$F$5,CS106*((1+'Income Assumptions'!$F$8)^(1/12)),"-"))),"-")</f>
        <v>359987.2794485403</v>
      </c>
      <c r="CU106" s="702">
        <f>IFERROR(
IF(CU$6&lt;='Income Assumptions'!$D$7,CT106*((1+'Income Assumptions'!$D$8)^(1/12)),
IF(AND(CU$6&gt;='Income Assumptions'!$E$5,CU$6&lt;='Income Assumptions'!$E$7),CT106*((1+'Income Assumptions'!$E$8)^(1/12)),
IF(CU$6&gt;='Income Assumptions'!$F$5,CT106*((1+'Income Assumptions'!$F$8)^(1/12)),"-"))),"-")</f>
        <v>360875.1051942581</v>
      </c>
      <c r="CV106" s="702">
        <f>IFERROR(
IF(CV$6&lt;='Income Assumptions'!$D$7,CU106*((1+'Income Assumptions'!$D$8)^(1/12)),
IF(AND(CV$6&gt;='Income Assumptions'!$E$5,CV$6&lt;='Income Assumptions'!$E$7),CU106*((1+'Income Assumptions'!$E$8)^(1/12)),
IF(CV$6&gt;='Income Assumptions'!$F$5,CU106*((1+'Income Assumptions'!$F$8)^(1/12)),"-"))),"-")</f>
        <v>361765.1205577756</v>
      </c>
      <c r="CW106" s="702">
        <f>IFERROR(
IF(CW$6&lt;='Income Assumptions'!$D$7,CV106*((1+'Income Assumptions'!$D$8)^(1/12)),
IF(AND(CW$6&gt;='Income Assumptions'!$E$5,CW$6&lt;='Income Assumptions'!$E$7),CV106*((1+'Income Assumptions'!$E$8)^(1/12)),
IF(CW$6&gt;='Income Assumptions'!$F$5,CV106*((1+'Income Assumptions'!$F$8)^(1/12)),"-"))),"-")</f>
        <v>362657.33093928103</v>
      </c>
      <c r="CX106" s="702">
        <f>IFERROR(
IF(CX$6&lt;='Income Assumptions'!$D$7,CW106*((1+'Income Assumptions'!$D$8)^(1/12)),
IF(AND(CX$6&gt;='Income Assumptions'!$E$5,CX$6&lt;='Income Assumptions'!$E$7),CW106*((1+'Income Assumptions'!$E$8)^(1/12)),
IF(CX$6&gt;='Income Assumptions'!$F$5,CW106*((1+'Income Assumptions'!$F$8)^(1/12)),"-"))),"-")</f>
        <v>363551.74175228091</v>
      </c>
      <c r="CY106" s="702">
        <f>IFERROR(
IF(CY$6&lt;='Income Assumptions'!$D$7,CX106*((1+'Income Assumptions'!$D$8)^(1/12)),
IF(AND(CY$6&gt;='Income Assumptions'!$E$5,CY$6&lt;='Income Assumptions'!$E$7),CX106*((1+'Income Assumptions'!$E$8)^(1/12)),
IF(CY$6&gt;='Income Assumptions'!$F$5,CX106*((1+'Income Assumptions'!$F$8)^(1/12)),"-"))),"-")</f>
        <v>364448.35842363292</v>
      </c>
      <c r="CZ106" s="702">
        <f>IFERROR(
IF(CZ$6&lt;='Income Assumptions'!$D$7,CY106*((1+'Income Assumptions'!$D$8)^(1/12)),
IF(AND(CZ$6&gt;='Income Assumptions'!$E$5,CZ$6&lt;='Income Assumptions'!$E$7),CY106*((1+'Income Assumptions'!$E$8)^(1/12)),
IF(CZ$6&gt;='Income Assumptions'!$F$5,CY106*((1+'Income Assumptions'!$F$8)^(1/12)),"-"))),"-")</f>
        <v>365347.18639357883</v>
      </c>
      <c r="DA106" s="702">
        <f>IFERROR(
IF(DA$6&lt;='Income Assumptions'!$D$7,CZ106*((1+'Income Assumptions'!$D$8)^(1/12)),
IF(AND(DA$6&gt;='Income Assumptions'!$E$5,DA$6&lt;='Income Assumptions'!$E$7),CZ106*((1+'Income Assumptions'!$E$8)^(1/12)),
IF(DA$6&gt;='Income Assumptions'!$F$5,CZ106*((1+'Income Assumptions'!$F$8)^(1/12)),"-"))),"-")</f>
        <v>366248.23111577751</v>
      </c>
      <c r="DB106" s="702">
        <f>IFERROR(
IF(DB$6&lt;='Income Assumptions'!$D$7,DA106*((1+'Income Assumptions'!$D$8)^(1/12)),
IF(AND(DB$6&gt;='Income Assumptions'!$E$5,DB$6&lt;='Income Assumptions'!$E$7),DA106*((1+'Income Assumptions'!$E$8)^(1/12)),
IF(DB$6&gt;='Income Assumptions'!$F$5,DA106*((1+'Income Assumptions'!$F$8)^(1/12)),"-"))),"-")</f>
        <v>367151.49805733806</v>
      </c>
      <c r="DC106" s="702">
        <f>IFERROR(
IF(DC$6&lt;='Income Assumptions'!$D$7,DB106*((1+'Income Assumptions'!$D$8)^(1/12)),
IF(AND(DC$6&gt;='Income Assumptions'!$E$5,DC$6&lt;='Income Assumptions'!$E$7),DB106*((1+'Income Assumptions'!$E$8)^(1/12)),
IF(DC$6&gt;='Income Assumptions'!$F$5,DB106*((1+'Income Assumptions'!$F$8)^(1/12)),"-"))),"-")</f>
        <v>368056.9926988529</v>
      </c>
      <c r="DD106" s="702">
        <f>IFERROR(
IF(DD$6&lt;='Income Assumptions'!$D$7,DC106*((1+'Income Assumptions'!$D$8)^(1/12)),
IF(AND(DD$6&gt;='Income Assumptions'!$E$5,DD$6&lt;='Income Assumptions'!$E$7),DC106*((1+'Income Assumptions'!$E$8)^(1/12)),
IF(DD$6&gt;='Income Assumptions'!$F$5,DC106*((1+'Income Assumptions'!$F$8)^(1/12)),"-"))),"-")</f>
        <v>368964.72053443111</v>
      </c>
      <c r="DE106" s="702">
        <f>IFERROR(
IF(DE$6&lt;='Income Assumptions'!$D$7,DD106*((1+'Income Assumptions'!$D$8)^(1/12)),
IF(AND(DE$6&gt;='Income Assumptions'!$E$5,DE$6&lt;='Income Assumptions'!$E$7),DD106*((1+'Income Assumptions'!$E$8)^(1/12)),
IF(DE$6&gt;='Income Assumptions'!$F$5,DD106*((1+'Income Assumptions'!$F$8)^(1/12)),"-"))),"-")</f>
        <v>369874.68707173166</v>
      </c>
      <c r="DF106" s="702">
        <f>IFERROR(
IF(DF$6&lt;='Income Assumptions'!$D$7,DE106*((1+'Income Assumptions'!$D$8)^(1/12)),
IF(AND(DF$6&gt;='Income Assumptions'!$E$5,DF$6&lt;='Income Assumptions'!$E$7),DE106*((1+'Income Assumptions'!$E$8)^(1/12)),
IF(DF$6&gt;='Income Assumptions'!$F$5,DE106*((1+'Income Assumptions'!$F$8)^(1/12)),"-"))),"-")</f>
        <v>370786.89783199696</v>
      </c>
      <c r="DG106" s="702">
        <f>IFERROR(
IF(DG$6&lt;='Income Assumptions'!$D$7,DF106*((1+'Income Assumptions'!$D$8)^(1/12)),
IF(AND(DG$6&gt;='Income Assumptions'!$E$5,DG$6&lt;='Income Assumptions'!$E$7),DF106*((1+'Income Assumptions'!$E$8)^(1/12)),
IF(DG$6&gt;='Income Assumptions'!$F$5,DF106*((1+'Income Assumptions'!$F$8)^(1/12)),"-"))),"-")</f>
        <v>371701.35835008626</v>
      </c>
      <c r="DH106" s="702">
        <f>IFERROR(
IF(DH$6&lt;='Income Assumptions'!$D$7,DG106*((1+'Income Assumptions'!$D$8)^(1/12)),
IF(AND(DH$6&gt;='Income Assumptions'!$E$5,DH$6&lt;='Income Assumptions'!$E$7),DG106*((1+'Income Assumptions'!$E$8)^(1/12)),
IF(DH$6&gt;='Income Assumptions'!$F$5,DG106*((1+'Income Assumptions'!$F$8)^(1/12)),"-"))),"-")</f>
        <v>372618.07417450933</v>
      </c>
      <c r="DI106" s="702">
        <f>IFERROR(
IF(DI$6&lt;='Income Assumptions'!$D$7,DH106*((1+'Income Assumptions'!$D$8)^(1/12)),
IF(AND(DI$6&gt;='Income Assumptions'!$E$5,DI$6&lt;='Income Assumptions'!$E$7),DH106*((1+'Income Assumptions'!$E$8)^(1/12)),
IF(DI$6&gt;='Income Assumptions'!$F$5,DH106*((1+'Income Assumptions'!$F$8)^(1/12)),"-"))),"-")</f>
        <v>373537.05086745991</v>
      </c>
      <c r="DJ106" s="702">
        <f>IFERROR(
IF(DJ$6&lt;='Income Assumptions'!$D$7,DI106*((1+'Income Assumptions'!$D$8)^(1/12)),
IF(AND(DJ$6&gt;='Income Assumptions'!$E$5,DJ$6&lt;='Income Assumptions'!$E$7),DI106*((1+'Income Assumptions'!$E$8)^(1/12)),
IF(DJ$6&gt;='Income Assumptions'!$F$5,DI106*((1+'Income Assumptions'!$F$8)^(1/12)),"-"))),"-")</f>
        <v>374458.2940048498</v>
      </c>
      <c r="DK106" s="702">
        <f>IFERROR(
IF(DK$6&lt;='Income Assumptions'!$D$7,DJ106*((1+'Income Assumptions'!$D$8)^(1/12)),
IF(AND(DK$6&gt;='Income Assumptions'!$E$5,DK$6&lt;='Income Assumptions'!$E$7),DJ106*((1+'Income Assumptions'!$E$8)^(1/12)),
IF(DK$6&gt;='Income Assumptions'!$F$5,DJ106*((1+'Income Assumptions'!$F$8)^(1/12)),"-"))),"-")</f>
        <v>375381.80917634239</v>
      </c>
      <c r="DL106" s="702">
        <f>IFERROR(
IF(DL$6&lt;='Income Assumptions'!$D$7,DK106*((1+'Income Assumptions'!$D$8)^(1/12)),
IF(AND(DL$6&gt;='Income Assumptions'!$E$5,DL$6&lt;='Income Assumptions'!$E$7),DK106*((1+'Income Assumptions'!$E$8)^(1/12)),
IF(DL$6&gt;='Income Assumptions'!$F$5,DK106*((1+'Income Assumptions'!$F$8)^(1/12)),"-"))),"-")</f>
        <v>376307.60198538669</v>
      </c>
      <c r="DM106" s="702">
        <f>IFERROR(
IF(DM$6&lt;='Income Assumptions'!$D$7,DL106*((1+'Income Assumptions'!$D$8)^(1/12)),
IF(AND(DM$6&gt;='Income Assumptions'!$E$5,DM$6&lt;='Income Assumptions'!$E$7),DL106*((1+'Income Assumptions'!$E$8)^(1/12)),
IF(DM$6&gt;='Income Assumptions'!$F$5,DL106*((1+'Income Assumptions'!$F$8)^(1/12)),"-"))),"-")</f>
        <v>377235.67804925132</v>
      </c>
      <c r="DN106" s="702">
        <f>IFERROR(
IF(DN$6&lt;='Income Assumptions'!$D$7,DM106*((1+'Income Assumptions'!$D$8)^(1/12)),
IF(AND(DN$6&gt;='Income Assumptions'!$E$5,DN$6&lt;='Income Assumptions'!$E$7),DM106*((1+'Income Assumptions'!$E$8)^(1/12)),
IF(DN$6&gt;='Income Assumptions'!$F$5,DM106*((1+'Income Assumptions'!$F$8)^(1/12)),"-"))),"-")</f>
        <v>378166.04299905867</v>
      </c>
      <c r="DO106" s="702">
        <f>IFERROR(
IF(DO$6&lt;='Income Assumptions'!$D$7,DN106*((1+'Income Assumptions'!$D$8)^(1/12)),
IF(AND(DO$6&gt;='Income Assumptions'!$E$5,DO$6&lt;='Income Assumptions'!$E$7),DN106*((1+'Income Assumptions'!$E$8)^(1/12)),
IF(DO$6&gt;='Income Assumptions'!$F$5,DN106*((1+'Income Assumptions'!$F$8)^(1/12)),"-"))),"-")</f>
        <v>379098.70247981895</v>
      </c>
      <c r="DP106" s="702">
        <f>IFERROR(
IF(DP$6&lt;='Income Assumptions'!$D$7,DO106*((1+'Income Assumptions'!$D$8)^(1/12)),
IF(AND(DP$6&gt;='Income Assumptions'!$E$5,DP$6&lt;='Income Assumptions'!$E$7),DO106*((1+'Income Assumptions'!$E$8)^(1/12)),
IF(DP$6&gt;='Income Assumptions'!$F$5,DO106*((1+'Income Assumptions'!$F$8)^(1/12)),"-"))),"-")</f>
        <v>380033.66215046449</v>
      </c>
      <c r="DQ106" s="702">
        <f>IFERROR(
IF(DQ$6&lt;='Income Assumptions'!$D$7,DP106*((1+'Income Assumptions'!$D$8)^(1/12)),
IF(AND(DQ$6&gt;='Income Assumptions'!$E$5,DQ$6&lt;='Income Assumptions'!$E$7),DP106*((1+'Income Assumptions'!$E$8)^(1/12)),
IF(DQ$6&gt;='Income Assumptions'!$F$5,DP106*((1+'Income Assumptions'!$F$8)^(1/12)),"-"))),"-")</f>
        <v>380970.92768388405</v>
      </c>
      <c r="DR106" s="702">
        <f>IFERROR(
IF(DR$6&lt;='Income Assumptions'!$D$7,DQ106*((1+'Income Assumptions'!$D$8)^(1/12)),
IF(AND(DR$6&gt;='Income Assumptions'!$E$5,DR$6&lt;='Income Assumptions'!$E$7),DQ106*((1+'Income Assumptions'!$E$8)^(1/12)),
IF(DR$6&gt;='Income Assumptions'!$F$5,DQ106*((1+'Income Assumptions'!$F$8)^(1/12)),"-"))),"-")</f>
        <v>381910.50476695731</v>
      </c>
      <c r="DS106" s="702">
        <f>IFERROR(
IF(DS$6&lt;='Income Assumptions'!$D$7,DR106*((1+'Income Assumptions'!$D$8)^(1/12)),
IF(AND(DS$6&gt;='Income Assumptions'!$E$5,DS$6&lt;='Income Assumptions'!$E$7),DR106*((1+'Income Assumptions'!$E$8)^(1/12)),
IF(DS$6&gt;='Income Assumptions'!$F$5,DR106*((1+'Income Assumptions'!$F$8)^(1/12)),"-"))),"-")</f>
        <v>382852.39910058927</v>
      </c>
      <c r="DT106" s="702">
        <f>IFERROR(
IF(DT$6&lt;='Income Assumptions'!$D$7,DS106*((1+'Income Assumptions'!$D$8)^(1/12)),
IF(AND(DT$6&gt;='Income Assumptions'!$E$5,DT$6&lt;='Income Assumptions'!$E$7),DS106*((1+'Income Assumptions'!$E$8)^(1/12)),
IF(DT$6&gt;='Income Assumptions'!$F$5,DS106*((1+'Income Assumptions'!$F$8)^(1/12)),"-"))),"-")</f>
        <v>383796.61639974499</v>
      </c>
      <c r="DU106" s="702">
        <f>IFERROR(
IF(DU$6&lt;='Income Assumptions'!$D$7,DT106*((1+'Income Assumptions'!$D$8)^(1/12)),
IF(AND(DU$6&gt;='Income Assumptions'!$E$5,DU$6&lt;='Income Assumptions'!$E$7),DT106*((1+'Income Assumptions'!$E$8)^(1/12)),
IF(DU$6&gt;='Income Assumptions'!$F$5,DT106*((1+'Income Assumptions'!$F$8)^(1/12)),"-"))),"-")</f>
        <v>384743.16239348409</v>
      </c>
      <c r="DV106" s="702">
        <f>IFERROR(
IF(DV$6&lt;='Income Assumptions'!$D$7,DU106*((1+'Income Assumptions'!$D$8)^(1/12)),
IF(AND(DV$6&gt;='Income Assumptions'!$E$5,DV$6&lt;='Income Assumptions'!$E$7),DU106*((1+'Income Assumptions'!$E$8)^(1/12)),
IF(DV$6&gt;='Income Assumptions'!$F$5,DU106*((1+'Income Assumptions'!$F$8)^(1/12)),"-"))),"-")</f>
        <v>385692.04282499565</v>
      </c>
      <c r="DW106" s="702">
        <f>IFERROR(
IF(DW$6&lt;='Income Assumptions'!$D$7,DV106*((1+'Income Assumptions'!$D$8)^(1/12)),
IF(AND(DW$6&gt;='Income Assumptions'!$E$5,DW$6&lt;='Income Assumptions'!$E$7),DV106*((1+'Income Assumptions'!$E$8)^(1/12)),
IF(DW$6&gt;='Income Assumptions'!$F$5,DV106*((1+'Income Assumptions'!$F$8)^(1/12)),"-"))),"-")</f>
        <v>386643.26345163299</v>
      </c>
      <c r="DX106" s="702">
        <f>IFERROR(
IF(DX$6&lt;='Income Assumptions'!$D$7,DW106*((1+'Income Assumptions'!$D$8)^(1/12)),
IF(AND(DX$6&gt;='Income Assumptions'!$E$5,DX$6&lt;='Income Assumptions'!$E$7),DW106*((1+'Income Assumptions'!$E$8)^(1/12)),
IF(DX$6&gt;='Income Assumptions'!$F$5,DW106*((1+'Income Assumptions'!$F$8)^(1/12)),"-"))),"-")</f>
        <v>387596.83004494861</v>
      </c>
      <c r="DY106" s="702">
        <f>IFERROR(
IF(DY$6&lt;='Income Assumptions'!$D$7,DX106*((1+'Income Assumptions'!$D$8)^(1/12)),
IF(AND(DY$6&gt;='Income Assumptions'!$E$5,DY$6&lt;='Income Assumptions'!$E$7),DX106*((1+'Income Assumptions'!$E$8)^(1/12)),
IF(DY$6&gt;='Income Assumptions'!$F$5,DX106*((1+'Income Assumptions'!$F$8)^(1/12)),"-"))),"-")</f>
        <v>388552.74839072919</v>
      </c>
      <c r="DZ106" s="702">
        <f>IFERROR(
IF(DZ$6&lt;='Income Assumptions'!$D$7,DY106*((1+'Income Assumptions'!$D$8)^(1/12)),
IF(AND(DZ$6&gt;='Income Assumptions'!$E$5,DZ$6&lt;='Income Assumptions'!$E$7),DY106*((1+'Income Assumptions'!$E$8)^(1/12)),
IF(DZ$6&gt;='Income Assumptions'!$F$5,DY106*((1+'Income Assumptions'!$F$8)^(1/12)),"-"))),"-")</f>
        <v>389511.02428903076</v>
      </c>
      <c r="EA106" s="702">
        <f>IFERROR(
IF(EA$6&lt;='Income Assumptions'!$D$7,DZ106*((1+'Income Assumptions'!$D$8)^(1/12)),
IF(AND(EA$6&gt;='Income Assumptions'!$E$5,EA$6&lt;='Income Assumptions'!$E$7),DZ106*((1+'Income Assumptions'!$E$8)^(1/12)),
IF(EA$6&gt;='Income Assumptions'!$F$5,DZ106*((1+'Income Assumptions'!$F$8)^(1/12)),"-"))),"-")</f>
        <v>390471.66355421382</v>
      </c>
      <c r="EB106" s="702">
        <f>IFERROR(
IF(EB$6&lt;='Income Assumptions'!$D$7,EA106*((1+'Income Assumptions'!$D$8)^(1/12)),
IF(AND(EB$6&gt;='Income Assumptions'!$E$5,EB$6&lt;='Income Assumptions'!$E$7),EA106*((1+'Income Assumptions'!$E$8)^(1/12)),
IF(EB$6&gt;='Income Assumptions'!$F$5,EA106*((1+'Income Assumptions'!$F$8)^(1/12)),"-"))),"-")</f>
        <v>391434.67201497871</v>
      </c>
      <c r="EC106" s="702">
        <f>IFERROR(
IF(EC$6&lt;='Income Assumptions'!$D$7,EB106*((1+'Income Assumptions'!$D$8)^(1/12)),
IF(AND(EC$6&gt;='Income Assumptions'!$E$5,EC$6&lt;='Income Assumptions'!$E$7),EB106*((1+'Income Assumptions'!$E$8)^(1/12)),
IF(EC$6&gt;='Income Assumptions'!$F$5,EB106*((1+'Income Assumptions'!$F$8)^(1/12)),"-"))),"-")</f>
        <v>392400.05551440088</v>
      </c>
      <c r="ED106" s="702">
        <f>IFERROR(
IF(ED$6&lt;='Income Assumptions'!$D$7,EC106*((1+'Income Assumptions'!$D$8)^(1/12)),
IF(AND(ED$6&gt;='Income Assumptions'!$E$5,ED$6&lt;='Income Assumptions'!$E$7),EC106*((1+'Income Assumptions'!$E$8)^(1/12)),
IF(ED$6&gt;='Income Assumptions'!$F$5,EC106*((1+'Income Assumptions'!$F$8)^(1/12)),"-"))),"-")</f>
        <v>393367.81990996632</v>
      </c>
      <c r="EE106" s="702">
        <f>IFERROR(
IF(EE$6&lt;='Income Assumptions'!$D$7,ED106*((1+'Income Assumptions'!$D$8)^(1/12)),
IF(AND(EE$6&gt;='Income Assumptions'!$E$5,EE$6&lt;='Income Assumptions'!$E$7),ED106*((1+'Income Assumptions'!$E$8)^(1/12)),
IF(EE$6&gt;='Income Assumptions'!$F$5,ED106*((1+'Income Assumptions'!$F$8)^(1/12)),"-"))),"-")</f>
        <v>394337.97107360727</v>
      </c>
      <c r="EF106" s="702">
        <f>IFERROR(
IF(EF$6&lt;='Income Assumptions'!$D$7,EE106*((1+'Income Assumptions'!$D$8)^(1/12)),
IF(AND(EF$6&gt;='Income Assumptions'!$E$5,EF$6&lt;='Income Assumptions'!$E$7),EE106*((1+'Income Assumptions'!$E$8)^(1/12)),
IF(EF$6&gt;='Income Assumptions'!$F$5,EE106*((1+'Income Assumptions'!$F$8)^(1/12)),"-"))),"-")</f>
        <v>395310.51489173766</v>
      </c>
      <c r="EG106" s="703">
        <f>IFERROR(
IF(EG$6&lt;='Income Assumptions'!$D$7,EF106*((1+'Income Assumptions'!$D$8)^(1/12)),
IF(AND(EG$6&gt;='Income Assumptions'!$E$5,EG$6&lt;='Income Assumptions'!$E$7),EF106*((1+'Income Assumptions'!$E$8)^(1/12)),
IF(EG$6&gt;='Income Assumptions'!$F$5,EF106*((1+'Income Assumptions'!$F$8)^(1/12)),"-"))),"-")</f>
        <v>396285.45726528898</v>
      </c>
    </row>
    <row r="107" spans="2:138" x14ac:dyDescent="0.2">
      <c r="C107" s="712"/>
      <c r="D107" s="713" t="s">
        <v>742</v>
      </c>
      <c r="E107" s="700">
        <f t="shared" si="68"/>
        <v>47544323.328236483</v>
      </c>
      <c r="F107" s="701">
        <f>IFERROR('Rent Roll | Residential'!H6*'Rent Roll | Residential'!C6,"")</f>
        <v>288850</v>
      </c>
      <c r="G107" s="701">
        <f>IFERROR(
IF(G$6&lt;='Income Assumptions'!$D$7,F107*((1+'Income Assumptions'!$D$8)^(1/12)),
IF(AND(G$6&gt;='Income Assumptions'!$E$5,G$6&lt;='Income Assumptions'!$E$7),F107*((1+'Income Assumptions'!$E$8)^(1/12)),
IF(G$6&gt;='Income Assumptions'!$F$5,F107*((1+'Income Assumptions'!$F$8)^(1/12)),"-"))),"-")</f>
        <v>290026.81065490685</v>
      </c>
      <c r="H107" s="701">
        <f>IFERROR(
IF(H$6&lt;='Income Assumptions'!$D$7,G107*((1+'Income Assumptions'!$D$8)^(1/12)),
IF(AND(H$6&gt;='Income Assumptions'!$E$5,H$6&lt;='Income Assumptions'!$E$7),G107*((1+'Income Assumptions'!$E$8)^(1/12)),
IF(H$6&gt;='Income Assumptions'!$F$5,G107*((1+'Income Assumptions'!$F$8)^(1/12)),"-"))),"-")</f>
        <v>291208.41578209167</v>
      </c>
      <c r="I107" s="701">
        <f>IFERROR(
IF(I$6&lt;='Income Assumptions'!$D$7,H107*((1+'Income Assumptions'!$D$8)^(1/12)),
IF(AND(I$6&gt;='Income Assumptions'!$E$5,I$6&lt;='Income Assumptions'!$E$7),H107*((1+'Income Assumptions'!$E$8)^(1/12)),
IF(I$6&gt;='Income Assumptions'!$F$5,H107*((1+'Income Assumptions'!$F$8)^(1/12)),"-"))),"-")</f>
        <v>292394.83491482807</v>
      </c>
      <c r="J107" s="701">
        <f>IFERROR(
IF(J$6&lt;='Income Assumptions'!$D$7,I107*((1+'Income Assumptions'!$D$8)^(1/12)),
IF(AND(J$6&gt;='Income Assumptions'!$E$5,J$6&lt;='Income Assumptions'!$E$7),I107*((1+'Income Assumptions'!$E$8)^(1/12)),
IF(J$6&gt;='Income Assumptions'!$F$5,I107*((1+'Income Assumptions'!$F$8)^(1/12)),"-"))),"-")</f>
        <v>293586.0876659705</v>
      </c>
      <c r="K107" s="701">
        <f>IFERROR(
IF(K$6&lt;='Income Assumptions'!$D$7,J107*((1+'Income Assumptions'!$D$8)^(1/12)),
IF(AND(K$6&gt;='Income Assumptions'!$E$5,K$6&lt;='Income Assumptions'!$E$7),J107*((1+'Income Assumptions'!$E$8)^(1/12)),
IF(K$6&gt;='Income Assumptions'!$F$5,J107*((1+'Income Assumptions'!$F$8)^(1/12)),"-"))),"-")</f>
        <v>294782.19372827868</v>
      </c>
      <c r="L107" s="701">
        <f>IFERROR(
IF(L$6&lt;='Income Assumptions'!$D$7,K107*((1+'Income Assumptions'!$D$8)^(1/12)),
IF(AND(L$6&gt;='Income Assumptions'!$E$5,L$6&lt;='Income Assumptions'!$E$7),K107*((1+'Income Assumptions'!$E$8)^(1/12)),
IF(L$6&gt;='Income Assumptions'!$F$5,K107*((1+'Income Assumptions'!$F$8)^(1/12)),"-"))),"-")</f>
        <v>295983.17287474312</v>
      </c>
      <c r="M107" s="701">
        <f>IFERROR(
IF(M$6&lt;='Income Assumptions'!$D$7,L107*((1+'Income Assumptions'!$D$8)^(1/12)),
IF(AND(M$6&gt;='Income Assumptions'!$E$5,M$6&lt;='Income Assumptions'!$E$7),L107*((1+'Income Assumptions'!$E$8)^(1/12)),
IF(M$6&gt;='Income Assumptions'!$F$5,L107*((1+'Income Assumptions'!$F$8)^(1/12)),"-"))),"-")</f>
        <v>297189.04495891184</v>
      </c>
      <c r="N107" s="701">
        <f>IFERROR(
IF(N$6&lt;='Income Assumptions'!$D$7,M107*((1+'Income Assumptions'!$D$8)^(1/12)),
IF(AND(N$6&gt;='Income Assumptions'!$E$5,N$6&lt;='Income Assumptions'!$E$7),M107*((1+'Income Assumptions'!$E$8)^(1/12)),
IF(N$6&gt;='Income Assumptions'!$F$5,M107*((1+'Income Assumptions'!$F$8)^(1/12)),"-"))),"-")</f>
        <v>298399.8299152187</v>
      </c>
      <c r="O107" s="701">
        <f>IFERROR(
IF(O$6&lt;='Income Assumptions'!$D$7,N107*((1+'Income Assumptions'!$D$8)^(1/12)),
IF(AND(O$6&gt;='Income Assumptions'!$E$5,O$6&lt;='Income Assumptions'!$E$7),N107*((1+'Income Assumptions'!$E$8)^(1/12)),
IF(O$6&gt;='Income Assumptions'!$F$5,N107*((1+'Income Assumptions'!$F$8)^(1/12)),"-"))),"-")</f>
        <v>299615.5477593129</v>
      </c>
      <c r="P107" s="701">
        <f>IFERROR(
IF(P$6&lt;='Income Assumptions'!$D$7,O107*((1+'Income Assumptions'!$D$8)^(1/12)),
IF(AND(P$6&gt;='Income Assumptions'!$E$5,P$6&lt;='Income Assumptions'!$E$7),O107*((1+'Income Assumptions'!$E$8)^(1/12)),
IF(P$6&gt;='Income Assumptions'!$F$5,O107*((1+'Income Assumptions'!$F$8)^(1/12)),"-"))),"-")</f>
        <v>300836.21858838992</v>
      </c>
      <c r="Q107" s="701">
        <f>IFERROR(
IF(Q$6&lt;='Income Assumptions'!$D$7,P107*((1+'Income Assumptions'!$D$8)^(1/12)),
IF(AND(Q$6&gt;='Income Assumptions'!$E$5,Q$6&lt;='Income Assumptions'!$E$7),P107*((1+'Income Assumptions'!$E$8)^(1/12)),
IF(Q$6&gt;='Income Assumptions'!$F$5,P107*((1+'Income Assumptions'!$F$8)^(1/12)),"-"))),"-")</f>
        <v>302061.86258152372</v>
      </c>
      <c r="R107" s="701">
        <f>IFERROR(
IF(R$6&lt;='Income Assumptions'!$D$7,Q107*((1+'Income Assumptions'!$D$8)^(1/12)),
IF(AND(R$6&gt;='Income Assumptions'!$E$5,R$6&lt;='Income Assumptions'!$E$7),Q107*((1+'Income Assumptions'!$E$8)^(1/12)),
IF(R$6&gt;='Income Assumptions'!$F$5,Q107*((1+'Income Assumptions'!$F$8)^(1/12)),"-"))),"-")</f>
        <v>303292.50000000023</v>
      </c>
      <c r="S107" s="701">
        <f>IFERROR(
IF(S$6&lt;='Income Assumptions'!$D$7,R107*((1+'Income Assumptions'!$D$8)^(1/12)),
IF(AND(S$6&gt;='Income Assumptions'!$E$5,S$6&lt;='Income Assumptions'!$E$7),R107*((1+'Income Assumptions'!$E$8)^(1/12)),
IF(S$6&gt;='Income Assumptions'!$F$5,R107*((1+'Income Assumptions'!$F$8)^(1/12)),"-"))),"-")</f>
        <v>304528.15118765243</v>
      </c>
      <c r="T107" s="701">
        <f>IFERROR(
IF(T$6&lt;='Income Assumptions'!$D$7,S107*((1+'Income Assumptions'!$D$8)^(1/12)),
IF(AND(T$6&gt;='Income Assumptions'!$E$5,T$6&lt;='Income Assumptions'!$E$7),S107*((1+'Income Assumptions'!$E$8)^(1/12)),
IF(T$6&gt;='Income Assumptions'!$F$5,S107*((1+'Income Assumptions'!$F$8)^(1/12)),"-"))),"-")</f>
        <v>305768.8365711965</v>
      </c>
      <c r="U107" s="701">
        <f>IFERROR(
IF(U$6&lt;='Income Assumptions'!$D$7,T107*((1+'Income Assumptions'!$D$8)^(1/12)),
IF(AND(U$6&gt;='Income Assumptions'!$E$5,U$6&lt;='Income Assumptions'!$E$7),T107*((1+'Income Assumptions'!$E$8)^(1/12)),
IF(U$6&gt;='Income Assumptions'!$F$5,T107*((1+'Income Assumptions'!$F$8)^(1/12)),"-"))),"-")</f>
        <v>307014.5766605697</v>
      </c>
      <c r="V107" s="701">
        <f>IFERROR(
IF(V$6&lt;='Income Assumptions'!$D$7,U107*((1+'Income Assumptions'!$D$8)^(1/12)),
IF(AND(V$6&gt;='Income Assumptions'!$E$5,V$6&lt;='Income Assumptions'!$E$7),U107*((1+'Income Assumptions'!$E$8)^(1/12)),
IF(V$6&gt;='Income Assumptions'!$F$5,U107*((1+'Income Assumptions'!$F$8)^(1/12)),"-"))),"-")</f>
        <v>308265.39204926929</v>
      </c>
      <c r="W107" s="701">
        <f>IFERROR(
IF(W$6&lt;='Income Assumptions'!$D$7,V107*((1+'Income Assumptions'!$D$8)^(1/12)),
IF(AND(W$6&gt;='Income Assumptions'!$E$5,W$6&lt;='Income Assumptions'!$E$7),V107*((1+'Income Assumptions'!$E$8)^(1/12)),
IF(W$6&gt;='Income Assumptions'!$F$5,V107*((1+'Income Assumptions'!$F$8)^(1/12)),"-"))),"-")</f>
        <v>309521.30341469287</v>
      </c>
      <c r="X107" s="701">
        <f>IFERROR(
IF(X$6&lt;='Income Assumptions'!$D$7,W107*((1+'Income Assumptions'!$D$8)^(1/12)),
IF(AND(X$6&gt;='Income Assumptions'!$E$5,X$6&lt;='Income Assumptions'!$E$7),W107*((1+'Income Assumptions'!$E$8)^(1/12)),
IF(X$6&gt;='Income Assumptions'!$F$5,W107*((1+'Income Assumptions'!$F$8)^(1/12)),"-"))),"-")</f>
        <v>310782.3315184805</v>
      </c>
      <c r="Y107" s="701">
        <f>IFERROR(
IF(Y$6&lt;='Income Assumptions'!$D$7,X107*((1+'Income Assumptions'!$D$8)^(1/12)),
IF(AND(Y$6&gt;='Income Assumptions'!$E$5,Y$6&lt;='Income Assumptions'!$E$7),X107*((1+'Income Assumptions'!$E$8)^(1/12)),
IF(Y$6&gt;='Income Assumptions'!$F$5,X107*((1+'Income Assumptions'!$F$8)^(1/12)),"-"))),"-")</f>
        <v>312048.4972068576</v>
      </c>
      <c r="Z107" s="701">
        <f>IFERROR(
IF(Z$6&lt;='Income Assumptions'!$D$7,Y107*((1+'Income Assumptions'!$D$8)^(1/12)),
IF(AND(Z$6&gt;='Income Assumptions'!$E$5,Z$6&lt;='Income Assumptions'!$E$7),Y107*((1+'Income Assumptions'!$E$8)^(1/12)),
IF(Z$6&gt;='Income Assumptions'!$F$5,Y107*((1+'Income Assumptions'!$F$8)^(1/12)),"-"))),"-")</f>
        <v>313319.82141097978</v>
      </c>
      <c r="AA107" s="701">
        <f>IFERROR(
IF(AA$6&lt;='Income Assumptions'!$D$7,Z107*((1+'Income Assumptions'!$D$8)^(1/12)),
IF(AND(AA$6&gt;='Income Assumptions'!$E$5,AA$6&lt;='Income Assumptions'!$E$7),Z107*((1+'Income Assumptions'!$E$8)^(1/12)),
IF(AA$6&gt;='Income Assumptions'!$F$5,Z107*((1+'Income Assumptions'!$F$8)^(1/12)),"-"))),"-")</f>
        <v>314596.32514727872</v>
      </c>
      <c r="AB107" s="701">
        <f>IFERROR(
IF(AB$6&lt;='Income Assumptions'!$D$7,AA107*((1+'Income Assumptions'!$D$8)^(1/12)),
IF(AND(AB$6&gt;='Income Assumptions'!$E$5,AB$6&lt;='Income Assumptions'!$E$7),AA107*((1+'Income Assumptions'!$E$8)^(1/12)),
IF(AB$6&gt;='Income Assumptions'!$F$5,AA107*((1+'Income Assumptions'!$F$8)^(1/12)),"-"))),"-")</f>
        <v>315878.02951780963</v>
      </c>
      <c r="AC107" s="701">
        <f>IFERROR(
IF(AC$6&lt;='Income Assumptions'!$D$7,AB107*((1+'Income Assumptions'!$D$8)^(1/12)),
IF(AND(AC$6&gt;='Income Assumptions'!$E$5,AC$6&lt;='Income Assumptions'!$E$7),AB107*((1+'Income Assumptions'!$E$8)^(1/12)),
IF(AC$6&gt;='Income Assumptions'!$F$5,AB107*((1+'Income Assumptions'!$F$8)^(1/12)),"-"))),"-")</f>
        <v>317164.95571060013</v>
      </c>
      <c r="AD107" s="701">
        <f>IFERROR(
IF(AD$6&lt;='Income Assumptions'!$D$7,AC107*((1+'Income Assumptions'!$D$8)^(1/12)),
IF(AND(AD$6&gt;='Income Assumptions'!$E$5,AD$6&lt;='Income Assumptions'!$E$7),AC107*((1+'Income Assumptions'!$E$8)^(1/12)),
IF(AD$6&gt;='Income Assumptions'!$F$5,AC107*((1+'Income Assumptions'!$F$8)^(1/12)),"-"))),"-")</f>
        <v>318203.27124362928</v>
      </c>
      <c r="AE107" s="701">
        <f>IFERROR(
IF(AE$6&lt;='Income Assumptions'!$D$7,AD107*((1+'Income Assumptions'!$D$8)^(1/12)),
IF(AND(AE$6&gt;='Income Assumptions'!$E$5,AE$6&lt;='Income Assumptions'!$E$7),AD107*((1+'Income Assumptions'!$E$8)^(1/12)),
IF(AE$6&gt;='Income Assumptions'!$F$5,AD107*((1+'Income Assumptions'!$F$8)^(1/12)),"-"))),"-")</f>
        <v>319244.98595152539</v>
      </c>
      <c r="AF107" s="701">
        <f>IFERROR(
IF(AF$6&lt;='Income Assumptions'!$D$7,AE107*((1+'Income Assumptions'!$D$8)^(1/12)),
IF(AND(AF$6&gt;='Income Assumptions'!$E$5,AF$6&lt;='Income Assumptions'!$E$7),AE107*((1+'Income Assumptions'!$E$8)^(1/12)),
IF(AF$6&gt;='Income Assumptions'!$F$5,AE107*((1+'Income Assumptions'!$F$8)^(1/12)),"-"))),"-")</f>
        <v>320290.11096230242</v>
      </c>
      <c r="AG107" s="701">
        <f>IFERROR(
IF(AG$6&lt;='Income Assumptions'!$D$7,AF107*((1+'Income Assumptions'!$D$8)^(1/12)),
IF(AND(AG$6&gt;='Income Assumptions'!$E$5,AG$6&lt;='Income Assumptions'!$E$7),AF107*((1+'Income Assumptions'!$E$8)^(1/12)),
IF(AG$6&gt;='Income Assumptions'!$F$5,AF107*((1+'Income Assumptions'!$F$8)^(1/12)),"-"))),"-")</f>
        <v>321338.65744040464</v>
      </c>
      <c r="AH107" s="701">
        <f>IFERROR(
IF(AH$6&lt;='Income Assumptions'!$D$7,AG107*((1+'Income Assumptions'!$D$8)^(1/12)),
IF(AND(AH$6&gt;='Income Assumptions'!$E$5,AH$6&lt;='Income Assumptions'!$E$7),AG107*((1+'Income Assumptions'!$E$8)^(1/12)),
IF(AH$6&gt;='Income Assumptions'!$F$5,AG107*((1+'Income Assumptions'!$F$8)^(1/12)),"-"))),"-")</f>
        <v>322390.63658682565</v>
      </c>
      <c r="AI107" s="701">
        <f>IFERROR(
IF(AI$6&lt;='Income Assumptions'!$D$7,AH107*((1+'Income Assumptions'!$D$8)^(1/12)),
IF(AND(AI$6&gt;='Income Assumptions'!$E$5,AI$6&lt;='Income Assumptions'!$E$7),AH107*((1+'Income Assumptions'!$E$8)^(1/12)),
IF(AI$6&gt;='Income Assumptions'!$F$5,AH107*((1+'Income Assumptions'!$F$8)^(1/12)),"-"))),"-")</f>
        <v>323446.05963922839</v>
      </c>
      <c r="AJ107" s="701">
        <f>IFERROR(
IF(AJ$6&lt;='Income Assumptions'!$D$7,AI107*((1+'Income Assumptions'!$D$8)^(1/12)),
IF(AND(AJ$6&gt;='Income Assumptions'!$E$5,AJ$6&lt;='Income Assumptions'!$E$7),AI107*((1+'Income Assumptions'!$E$8)^(1/12)),
IF(AJ$6&gt;='Income Assumptions'!$F$5,AI107*((1+'Income Assumptions'!$F$8)^(1/12)),"-"))),"-")</f>
        <v>324504.93787206482</v>
      </c>
      <c r="AK107" s="701">
        <f>IFERROR(
IF(AK$6&lt;='Income Assumptions'!$D$7,AJ107*((1+'Income Assumptions'!$D$8)^(1/12)),
IF(AND(AK$6&gt;='Income Assumptions'!$E$5,AK$6&lt;='Income Assumptions'!$E$7),AJ107*((1+'Income Assumptions'!$E$8)^(1/12)),
IF(AK$6&gt;='Income Assumptions'!$F$5,AJ107*((1+'Income Assumptions'!$F$8)^(1/12)),"-"))),"-")</f>
        <v>325567.28259669658</v>
      </c>
      <c r="AL107" s="701">
        <f>IFERROR(
IF(AL$6&lt;='Income Assumptions'!$D$7,AK107*((1+'Income Assumptions'!$D$8)^(1/12)),
IF(AND(AL$6&gt;='Income Assumptions'!$E$5,AL$6&lt;='Income Assumptions'!$E$7),AK107*((1+'Income Assumptions'!$E$8)^(1/12)),
IF(AL$6&gt;='Income Assumptions'!$F$5,AK107*((1+'Income Assumptions'!$F$8)^(1/12)),"-"))),"-")</f>
        <v>326633.10516151576</v>
      </c>
      <c r="AM107" s="701">
        <f>IFERROR(
IF(AM$6&lt;='Income Assumptions'!$D$7,AL107*((1+'Income Assumptions'!$D$8)^(1/12)),
IF(AND(AM$6&gt;='Income Assumptions'!$E$5,AM$6&lt;='Income Assumptions'!$E$7),AL107*((1+'Income Assumptions'!$E$8)^(1/12)),
IF(AM$6&gt;='Income Assumptions'!$F$5,AL107*((1+'Income Assumptions'!$F$8)^(1/12)),"-"))),"-")</f>
        <v>327702.41695206618</v>
      </c>
      <c r="AN107" s="701">
        <f>IFERROR(
IF(AN$6&lt;='Income Assumptions'!$D$7,AM107*((1+'Income Assumptions'!$D$8)^(1/12)),
IF(AND(AN$6&gt;='Income Assumptions'!$E$5,AN$6&lt;='Income Assumptions'!$E$7),AM107*((1+'Income Assumptions'!$E$8)^(1/12)),
IF(AN$6&gt;='Income Assumptions'!$F$5,AM107*((1+'Income Assumptions'!$F$8)^(1/12)),"-"))),"-")</f>
        <v>328775.2293911649</v>
      </c>
      <c r="AO107" s="701">
        <f>IFERROR(
IF(AO$6&lt;='Income Assumptions'!$D$7,AN107*((1+'Income Assumptions'!$D$8)^(1/12)),
IF(AND(AO$6&gt;='Income Assumptions'!$E$5,AO$6&lt;='Income Assumptions'!$E$7),AN107*((1+'Income Assumptions'!$E$8)^(1/12)),
IF(AO$6&gt;='Income Assumptions'!$F$5,AN107*((1+'Income Assumptions'!$F$8)^(1/12)),"-"))),"-")</f>
        <v>329851.55393902434</v>
      </c>
      <c r="AP107" s="701">
        <f>IFERROR(
IF(AP$6&lt;='Income Assumptions'!$D$7,AO107*((1+'Income Assumptions'!$D$8)^(1/12)),
IF(AND(AP$6&gt;='Income Assumptions'!$E$5,AP$6&lt;='Income Assumptions'!$E$7),AO107*((1+'Income Assumptions'!$E$8)^(1/12)),
IF(AP$6&gt;='Income Assumptions'!$F$5,AO107*((1+'Income Assumptions'!$F$8)^(1/12)),"-"))),"-")</f>
        <v>330931.40209337464</v>
      </c>
      <c r="AQ107" s="701">
        <f>IFERROR(
IF(AQ$6&lt;='Income Assumptions'!$D$7,AP107*((1+'Income Assumptions'!$D$8)^(1/12)),
IF(AND(AQ$6&gt;='Income Assumptions'!$E$5,AQ$6&lt;='Income Assumptions'!$E$7),AP107*((1+'Income Assumptions'!$E$8)^(1/12)),
IF(AQ$6&gt;='Income Assumptions'!$F$5,AP107*((1+'Income Assumptions'!$F$8)^(1/12)),"-"))),"-")</f>
        <v>332014.78538958658</v>
      </c>
      <c r="AR107" s="701">
        <f>IFERROR(
IF(AR$6&lt;='Income Assumptions'!$D$7,AQ107*((1+'Income Assumptions'!$D$8)^(1/12)),
IF(AND(AR$6&gt;='Income Assumptions'!$E$5,AR$6&lt;='Income Assumptions'!$E$7),AQ107*((1+'Income Assumptions'!$E$8)^(1/12)),
IF(AR$6&gt;='Income Assumptions'!$F$5,AQ107*((1+'Income Assumptions'!$F$8)^(1/12)),"-"))),"-")</f>
        <v>333101.7154007947</v>
      </c>
      <c r="AS107" s="701">
        <f>IFERROR(
IF(AS$6&lt;='Income Assumptions'!$D$7,AR107*((1+'Income Assumptions'!$D$8)^(1/12)),
IF(AND(AS$6&gt;='Income Assumptions'!$E$5,AS$6&lt;='Income Assumptions'!$E$7),AR107*((1+'Income Assumptions'!$E$8)^(1/12)),
IF(AS$6&gt;='Income Assumptions'!$F$5,AR107*((1+'Income Assumptions'!$F$8)^(1/12)),"-"))),"-")</f>
        <v>334192.20373802097</v>
      </c>
      <c r="AT107" s="701">
        <f>IFERROR(
IF(AT$6&lt;='Income Assumptions'!$D$7,AS107*((1+'Income Assumptions'!$D$8)^(1/12)),
IF(AND(AT$6&gt;='Income Assumptions'!$E$5,AT$6&lt;='Income Assumptions'!$E$7),AS107*((1+'Income Assumptions'!$E$8)^(1/12)),
IF(AT$6&gt;='Income Assumptions'!$F$5,AS107*((1+'Income Assumptions'!$F$8)^(1/12)),"-"))),"-")</f>
        <v>335286.26205029886</v>
      </c>
      <c r="AU107" s="701">
        <f>IFERROR(
IF(AU$6&lt;='Income Assumptions'!$D$7,AT107*((1+'Income Assumptions'!$D$8)^(1/12)),
IF(AND(AU$6&gt;='Income Assumptions'!$E$5,AU$6&lt;='Income Assumptions'!$E$7),AT107*((1+'Income Assumptions'!$E$8)^(1/12)),
IF(AU$6&gt;='Income Assumptions'!$F$5,AT107*((1+'Income Assumptions'!$F$8)^(1/12)),"-"))),"-")</f>
        <v>336383.90202479769</v>
      </c>
      <c r="AV107" s="701">
        <f>IFERROR(
IF(AV$6&lt;='Income Assumptions'!$D$7,AU107*((1+'Income Assumptions'!$D$8)^(1/12)),
IF(AND(AV$6&gt;='Income Assumptions'!$E$5,AV$6&lt;='Income Assumptions'!$E$7),AU107*((1+'Income Assumptions'!$E$8)^(1/12)),
IF(AV$6&gt;='Income Assumptions'!$F$5,AU107*((1+'Income Assumptions'!$F$8)^(1/12)),"-"))),"-")</f>
        <v>337485.13538694754</v>
      </c>
      <c r="AW107" s="701">
        <f>IFERROR(
IF(AW$6&lt;='Income Assumptions'!$D$7,AV107*((1+'Income Assumptions'!$D$8)^(1/12)),
IF(AND(AW$6&gt;='Income Assumptions'!$E$5,AW$6&lt;='Income Assumptions'!$E$7),AV107*((1+'Income Assumptions'!$E$8)^(1/12)),
IF(AW$6&gt;='Income Assumptions'!$F$5,AV107*((1+'Income Assumptions'!$F$8)^(1/12)),"-"))),"-")</f>
        <v>338589.9739005646</v>
      </c>
      <c r="AX107" s="701">
        <f>IFERROR(
IF(AX$6&lt;='Income Assumptions'!$D$7,AW107*((1+'Income Assumptions'!$D$8)^(1/12)),
IF(AND(AX$6&gt;='Income Assumptions'!$E$5,AX$6&lt;='Income Assumptions'!$E$7),AW107*((1+'Income Assumptions'!$E$8)^(1/12)),
IF(AX$6&gt;='Income Assumptions'!$F$5,AW107*((1+'Income Assumptions'!$F$8)^(1/12)),"-"))),"-")</f>
        <v>339698.42936797655</v>
      </c>
      <c r="AY107" s="701">
        <f>IFERROR(
IF(AY$6&lt;='Income Assumptions'!$D$7,AX107*((1+'Income Assumptions'!$D$8)^(1/12)),
IF(AND(AY$6&gt;='Income Assumptions'!$E$5,AY$6&lt;='Income Assumptions'!$E$7),AX107*((1+'Income Assumptions'!$E$8)^(1/12)),
IF(AY$6&gt;='Income Assumptions'!$F$5,AX107*((1+'Income Assumptions'!$F$8)^(1/12)),"-"))),"-")</f>
        <v>340810.51363014901</v>
      </c>
      <c r="AZ107" s="701">
        <f>IFERROR(
IF(AZ$6&lt;='Income Assumptions'!$D$7,AY107*((1+'Income Assumptions'!$D$8)^(1/12)),
IF(AND(AZ$6&gt;='Income Assumptions'!$E$5,AZ$6&lt;='Income Assumptions'!$E$7),AY107*((1+'Income Assumptions'!$E$8)^(1/12)),
IF(AZ$6&gt;='Income Assumptions'!$F$5,AY107*((1+'Income Assumptions'!$F$8)^(1/12)),"-"))),"-")</f>
        <v>341926.23856681166</v>
      </c>
      <c r="BA107" s="701">
        <f>IFERROR(
IF(BA$6&lt;='Income Assumptions'!$D$7,AZ107*((1+'Income Assumptions'!$D$8)^(1/12)),
IF(AND(BA$6&gt;='Income Assumptions'!$E$5,BA$6&lt;='Income Assumptions'!$E$7),AZ107*((1+'Income Assumptions'!$E$8)^(1/12)),
IF(BA$6&gt;='Income Assumptions'!$F$5,AZ107*((1+'Income Assumptions'!$F$8)^(1/12)),"-"))),"-")</f>
        <v>343045.61609658547</v>
      </c>
      <c r="BB107" s="701">
        <f>IFERROR(
IF(BB$6&lt;='Income Assumptions'!$D$7,BA107*((1+'Income Assumptions'!$D$8)^(1/12)),
IF(AND(BB$6&gt;='Income Assumptions'!$E$5,BB$6&lt;='Income Assumptions'!$E$7),BA107*((1+'Income Assumptions'!$E$8)^(1/12)),
IF(BB$6&gt;='Income Assumptions'!$F$5,BA107*((1+'Income Assumptions'!$F$8)^(1/12)),"-"))),"-")</f>
        <v>344168.65817710978</v>
      </c>
      <c r="BC107" s="701">
        <f>IFERROR(
IF(BC$6&lt;='Income Assumptions'!$D$7,BB107*((1+'Income Assumptions'!$D$8)^(1/12)),
IF(AND(BC$6&gt;='Income Assumptions'!$E$5,BC$6&lt;='Income Assumptions'!$E$7),BB107*((1+'Income Assumptions'!$E$8)^(1/12)),
IF(BC$6&gt;='Income Assumptions'!$F$5,BB107*((1+'Income Assumptions'!$F$8)^(1/12)),"-"))),"-")</f>
        <v>345295.37680517021</v>
      </c>
      <c r="BD107" s="701">
        <f>IFERROR(
IF(BD$6&lt;='Income Assumptions'!$D$7,BC107*((1+'Income Assumptions'!$D$8)^(1/12)),
IF(AND(BD$6&gt;='Income Assumptions'!$E$5,BD$6&lt;='Income Assumptions'!$E$7),BC107*((1+'Income Assumptions'!$E$8)^(1/12)),
IF(BD$6&gt;='Income Assumptions'!$F$5,BC107*((1+'Income Assumptions'!$F$8)^(1/12)),"-"))),"-")</f>
        <v>346425.78401682666</v>
      </c>
      <c r="BE107" s="701">
        <f>IFERROR(
IF(BE$6&lt;='Income Assumptions'!$D$7,BD107*((1+'Income Assumptions'!$D$8)^(1/12)),
IF(AND(BE$6&gt;='Income Assumptions'!$E$5,BE$6&lt;='Income Assumptions'!$E$7),BD107*((1+'Income Assumptions'!$E$8)^(1/12)),
IF(BE$6&gt;='Income Assumptions'!$F$5,BD107*((1+'Income Assumptions'!$F$8)^(1/12)),"-"))),"-")</f>
        <v>347559.89188754198</v>
      </c>
      <c r="BF107" s="701">
        <f>IFERROR(
IF(BF$6&lt;='Income Assumptions'!$D$7,BE107*((1+'Income Assumptions'!$D$8)^(1/12)),
IF(AND(BF$6&gt;='Income Assumptions'!$E$5,BF$6&lt;='Income Assumptions'!$E$7),BE107*((1+'Income Assumptions'!$E$8)^(1/12)),
IF(BF$6&gt;='Income Assumptions'!$F$5,BE107*((1+'Income Assumptions'!$F$8)^(1/12)),"-"))),"-")</f>
        <v>348697.71253231098</v>
      </c>
      <c r="BG107" s="701">
        <f>IFERROR(
IF(BG$6&lt;='Income Assumptions'!$D$7,BF107*((1+'Income Assumptions'!$D$8)^(1/12)),
IF(AND(BG$6&gt;='Income Assumptions'!$E$5,BG$6&lt;='Income Assumptions'!$E$7),BF107*((1+'Income Assumptions'!$E$8)^(1/12)),
IF(BG$6&gt;='Income Assumptions'!$F$5,BF107*((1+'Income Assumptions'!$F$8)^(1/12)),"-"))),"-")</f>
        <v>349839.25810578978</v>
      </c>
      <c r="BH107" s="701">
        <f>IFERROR(
IF(BH$6&lt;='Income Assumptions'!$D$7,BG107*((1+'Income Assumptions'!$D$8)^(1/12)),
IF(AND(BH$6&gt;='Income Assumptions'!$E$5,BH$6&lt;='Income Assumptions'!$E$7),BG107*((1+'Income Assumptions'!$E$8)^(1/12)),
IF(BH$6&gt;='Income Assumptions'!$F$5,BG107*((1+'Income Assumptions'!$F$8)^(1/12)),"-"))),"-")</f>
        <v>350984.54080242565</v>
      </c>
      <c r="BI107" s="701">
        <f>IFERROR(
IF(BI$6&lt;='Income Assumptions'!$D$7,BH107*((1+'Income Assumptions'!$D$8)^(1/12)),
IF(AND(BI$6&gt;='Income Assumptions'!$E$5,BI$6&lt;='Income Assumptions'!$E$7),BH107*((1+'Income Assumptions'!$E$8)^(1/12)),
IF(BI$6&gt;='Income Assumptions'!$F$5,BH107*((1+'Income Assumptions'!$F$8)^(1/12)),"-"))),"-")</f>
        <v>352133.57285658736</v>
      </c>
      <c r="BJ107" s="701">
        <f>IFERROR(
IF(BJ$6&lt;='Income Assumptions'!$D$7,BI107*((1+'Income Assumptions'!$D$8)^(1/12)),
IF(AND(BJ$6&gt;='Income Assumptions'!$E$5,BJ$6&lt;='Income Assumptions'!$E$7),BI107*((1+'Income Assumptions'!$E$8)^(1/12)),
IF(BJ$6&gt;='Income Assumptions'!$F$5,BI107*((1+'Income Assumptions'!$F$8)^(1/12)),"-"))),"-")</f>
        <v>353286.36654269579</v>
      </c>
      <c r="BK107" s="701">
        <f>IFERROR(
IF(BK$6&lt;='Income Assumptions'!$D$7,BJ107*((1+'Income Assumptions'!$D$8)^(1/12)),
IF(AND(BK$6&gt;='Income Assumptions'!$E$5,BK$6&lt;='Income Assumptions'!$E$7),BJ107*((1+'Income Assumptions'!$E$8)^(1/12)),
IF(BK$6&gt;='Income Assumptions'!$F$5,BJ107*((1+'Income Assumptions'!$F$8)^(1/12)),"-"))),"-")</f>
        <v>354442.93417535513</v>
      </c>
      <c r="BL107" s="701">
        <f>IFERROR(
IF(BL$6&lt;='Income Assumptions'!$D$7,BK107*((1+'Income Assumptions'!$D$8)^(1/12)),
IF(AND(BL$6&gt;='Income Assumptions'!$E$5,BL$6&lt;='Income Assumptions'!$E$7),BK107*((1+'Income Assumptions'!$E$8)^(1/12)),
IF(BL$6&gt;='Income Assumptions'!$F$5,BK107*((1+'Income Assumptions'!$F$8)^(1/12)),"-"))),"-")</f>
        <v>355603.2881094843</v>
      </c>
      <c r="BM107" s="701">
        <f>IFERROR(
IF(BM$6&lt;='Income Assumptions'!$D$7,BL107*((1+'Income Assumptions'!$D$8)^(1/12)),
IF(AND(BM$6&gt;='Income Assumptions'!$E$5,BM$6&lt;='Income Assumptions'!$E$7),BL107*((1+'Income Assumptions'!$E$8)^(1/12)),
IF(BM$6&gt;='Income Assumptions'!$F$5,BL107*((1+'Income Assumptions'!$F$8)^(1/12)),"-"))),"-")</f>
        <v>356767.44074044906</v>
      </c>
      <c r="BN107" s="701">
        <f>IFERROR(
IF(BN$6&lt;='Income Assumptions'!$D$7,BM107*((1+'Income Assumptions'!$D$8)^(1/12)),
IF(AND(BN$6&gt;='Income Assumptions'!$E$5,BN$6&lt;='Income Assumptions'!$E$7),BM107*((1+'Income Assumptions'!$E$8)^(1/12)),
IF(BN$6&gt;='Income Assumptions'!$F$5,BM107*((1+'Income Assumptions'!$F$8)^(1/12)),"-"))),"-")</f>
        <v>357647.32549528941</v>
      </c>
      <c r="BO107" s="701">
        <f>IFERROR(
IF(BO$6&lt;='Income Assumptions'!$D$7,BN107*((1+'Income Assumptions'!$D$8)^(1/12)),
IF(AND(BO$6&gt;='Income Assumptions'!$E$5,BO$6&lt;='Income Assumptions'!$E$7),BN107*((1+'Income Assumptions'!$E$8)^(1/12)),
IF(BO$6&gt;='Income Assumptions'!$F$5,BN107*((1+'Income Assumptions'!$F$8)^(1/12)),"-"))),"-")</f>
        <v>358529.38028330368</v>
      </c>
      <c r="BP107" s="701">
        <f>IFERROR(
IF(BP$6&lt;='Income Assumptions'!$D$7,BO107*((1+'Income Assumptions'!$D$8)^(1/12)),
IF(AND(BP$6&gt;='Income Assumptions'!$E$5,BP$6&lt;='Income Assumptions'!$E$7),BO107*((1+'Income Assumptions'!$E$8)^(1/12)),
IF(BP$6&gt;='Income Assumptions'!$F$5,BO107*((1+'Income Assumptions'!$F$8)^(1/12)),"-"))),"-")</f>
        <v>359413.61045637919</v>
      </c>
      <c r="BQ107" s="701">
        <f>IFERROR(
IF(BQ$6&lt;='Income Assumptions'!$D$7,BP107*((1+'Income Assumptions'!$D$8)^(1/12)),
IF(AND(BQ$6&gt;='Income Assumptions'!$E$5,BQ$6&lt;='Income Assumptions'!$E$7),BP107*((1+'Income Assumptions'!$E$8)^(1/12)),
IF(BQ$6&gt;='Income Assumptions'!$F$5,BP107*((1+'Income Assumptions'!$F$8)^(1/12)),"-"))),"-")</f>
        <v>360300.02137960232</v>
      </c>
      <c r="BR107" s="701">
        <f>IFERROR(
IF(BR$6&lt;='Income Assumptions'!$D$7,BQ107*((1+'Income Assumptions'!$D$8)^(1/12)),
IF(AND(BR$6&gt;='Income Assumptions'!$E$5,BR$6&lt;='Income Assumptions'!$E$7),BQ107*((1+'Income Assumptions'!$E$8)^(1/12)),
IF(BR$6&gt;='Income Assumptions'!$F$5,BQ107*((1+'Income Assumptions'!$F$8)^(1/12)),"-"))),"-")</f>
        <v>361188.61843129119</v>
      </c>
      <c r="BS107" s="701">
        <f>IFERROR(
IF(BS$6&lt;='Income Assumptions'!$D$7,BR107*((1+'Income Assumptions'!$D$8)^(1/12)),
IF(AND(BS$6&gt;='Income Assumptions'!$E$5,BS$6&lt;='Income Assumptions'!$E$7),BR107*((1+'Income Assumptions'!$E$8)^(1/12)),
IF(BS$6&gt;='Income Assumptions'!$F$5,BR107*((1+'Income Assumptions'!$F$8)^(1/12)),"-"))),"-")</f>
        <v>362079.40700302843</v>
      </c>
      <c r="BT107" s="701">
        <f>IFERROR(
IF(BT$6&lt;='Income Assumptions'!$D$7,BS107*((1+'Income Assumptions'!$D$8)^(1/12)),
IF(AND(BT$6&gt;='Income Assumptions'!$E$5,BT$6&lt;='Income Assumptions'!$E$7),BS107*((1+'Income Assumptions'!$E$8)^(1/12)),
IF(BT$6&gt;='Income Assumptions'!$F$5,BS107*((1+'Income Assumptions'!$F$8)^(1/12)),"-"))),"-")</f>
        <v>362972.39249969367</v>
      </c>
      <c r="BU107" s="701">
        <f>IFERROR(
IF(BU$6&lt;='Income Assumptions'!$D$7,BT107*((1+'Income Assumptions'!$D$8)^(1/12)),
IF(AND(BU$6&gt;='Income Assumptions'!$E$5,BU$6&lt;='Income Assumptions'!$E$7),BT107*((1+'Income Assumptions'!$E$8)^(1/12)),
IF(BU$6&gt;='Income Assumptions'!$F$5,BT107*((1+'Income Assumptions'!$F$8)^(1/12)),"-"))),"-")</f>
        <v>363867.58033949643</v>
      </c>
      <c r="BV107" s="701">
        <f>IFERROR(
IF(BV$6&lt;='Income Assumptions'!$D$7,BU107*((1+'Income Assumptions'!$D$8)^(1/12)),
IF(AND(BV$6&gt;='Income Assumptions'!$E$5,BV$6&lt;='Income Assumptions'!$E$7),BU107*((1+'Income Assumptions'!$E$8)^(1/12)),
IF(BV$6&gt;='Income Assumptions'!$F$5,BU107*((1+'Income Assumptions'!$F$8)^(1/12)),"-"))),"-")</f>
        <v>364764.97595400899</v>
      </c>
      <c r="BW107" s="701">
        <f>IFERROR(
IF(BW$6&lt;='Income Assumptions'!$D$7,BV107*((1+'Income Assumptions'!$D$8)^(1/12)),
IF(AND(BW$6&gt;='Income Assumptions'!$E$5,BW$6&lt;='Income Assumptions'!$E$7),BV107*((1+'Income Assumptions'!$E$8)^(1/12)),
IF(BW$6&gt;='Income Assumptions'!$F$5,BV107*((1+'Income Assumptions'!$F$8)^(1/12)),"-"))),"-")</f>
        <v>365664.58478819946</v>
      </c>
      <c r="BX107" s="701">
        <f>IFERROR(
IF(BX$6&lt;='Income Assumptions'!$D$7,BW107*((1+'Income Assumptions'!$D$8)^(1/12)),
IF(AND(BX$6&gt;='Income Assumptions'!$E$5,BX$6&lt;='Income Assumptions'!$E$7),BW107*((1+'Income Assumptions'!$E$8)^(1/12)),
IF(BX$6&gt;='Income Assumptions'!$F$5,BW107*((1+'Income Assumptions'!$F$8)^(1/12)),"-"))),"-")</f>
        <v>366566.41230046458</v>
      </c>
      <c r="BY107" s="701">
        <f>IFERROR(
IF(BY$6&lt;='Income Assumptions'!$D$7,BX107*((1+'Income Assumptions'!$D$8)^(1/12)),
IF(AND(BY$6&gt;='Income Assumptions'!$E$5,BY$6&lt;='Income Assumptions'!$E$7),BX107*((1+'Income Assumptions'!$E$8)^(1/12)),
IF(BY$6&gt;='Income Assumptions'!$F$5,BX107*((1+'Income Assumptions'!$F$8)^(1/12)),"-"))),"-")</f>
        <v>367470.46396266302</v>
      </c>
      <c r="BZ107" s="701">
        <f>IFERROR(
IF(BZ$6&lt;='Income Assumptions'!$D$7,BY107*((1+'Income Assumptions'!$D$8)^(1/12)),
IF(AND(BZ$6&gt;='Income Assumptions'!$E$5,BZ$6&lt;='Income Assumptions'!$E$7),BY107*((1+'Income Assumptions'!$E$8)^(1/12)),
IF(BZ$6&gt;='Income Assumptions'!$F$5,BY107*((1+'Income Assumptions'!$F$8)^(1/12)),"-"))),"-")</f>
        <v>368376.74526014854</v>
      </c>
      <c r="CA107" s="701">
        <f>IFERROR(
IF(CA$6&lt;='Income Assumptions'!$D$7,BZ107*((1+'Income Assumptions'!$D$8)^(1/12)),
IF(AND(CA$6&gt;='Income Assumptions'!$E$5,CA$6&lt;='Income Assumptions'!$E$7),BZ107*((1+'Income Assumptions'!$E$8)^(1/12)),
IF(CA$6&gt;='Income Assumptions'!$F$5,BZ107*((1+'Income Assumptions'!$F$8)^(1/12)),"-"))),"-")</f>
        <v>369285.26169180329</v>
      </c>
      <c r="CB107" s="701">
        <f>IFERROR(
IF(CB$6&lt;='Income Assumptions'!$D$7,CA107*((1+'Income Assumptions'!$D$8)^(1/12)),
IF(AND(CB$6&gt;='Income Assumptions'!$E$5,CB$6&lt;='Income Assumptions'!$E$7),CA107*((1+'Income Assumptions'!$E$8)^(1/12)),
IF(CB$6&gt;='Income Assumptions'!$F$5,CA107*((1+'Income Assumptions'!$F$8)^(1/12)),"-"))),"-")</f>
        <v>370196.01877007104</v>
      </c>
      <c r="CC107" s="701">
        <f>IFERROR(
IF(CC$6&lt;='Income Assumptions'!$D$7,CB107*((1+'Income Assumptions'!$D$8)^(1/12)),
IF(AND(CC$6&gt;='Income Assumptions'!$E$5,CC$6&lt;='Income Assumptions'!$E$7),CB107*((1+'Income Assumptions'!$E$8)^(1/12)),
IF(CC$6&gt;='Income Assumptions'!$F$5,CB107*((1+'Income Assumptions'!$F$8)^(1/12)),"-"))),"-")</f>
        <v>371109.02202099084</v>
      </c>
      <c r="CD107" s="701">
        <f>IFERROR(
IF(CD$6&lt;='Income Assumptions'!$D$7,CC107*((1+'Income Assumptions'!$D$8)^(1/12)),
IF(AND(CD$6&gt;='Income Assumptions'!$E$5,CD$6&lt;='Income Assumptions'!$E$7),CC107*((1+'Income Assumptions'!$E$8)^(1/12)),
IF(CD$6&gt;='Income Assumptions'!$F$5,CC107*((1+'Income Assumptions'!$F$8)^(1/12)),"-"))),"-")</f>
        <v>372024.27698423038</v>
      </c>
      <c r="CE107" s="701">
        <f>IFERROR(
IF(CE$6&lt;='Income Assumptions'!$D$7,CD107*((1+'Income Assumptions'!$D$8)^(1/12)),
IF(AND(CE$6&gt;='Income Assumptions'!$E$5,CE$6&lt;='Income Assumptions'!$E$7),CD107*((1+'Income Assumptions'!$E$8)^(1/12)),
IF(CE$6&gt;='Income Assumptions'!$F$5,CD107*((1+'Income Assumptions'!$F$8)^(1/12)),"-"))),"-")</f>
        <v>372941.78921311971</v>
      </c>
      <c r="CF107" s="701">
        <f>IFERROR(
IF(CF$6&lt;='Income Assumptions'!$D$7,CE107*((1+'Income Assumptions'!$D$8)^(1/12)),
IF(AND(CF$6&gt;='Income Assumptions'!$E$5,CF$6&lt;='Income Assumptions'!$E$7),CE107*((1+'Income Assumptions'!$E$8)^(1/12)),
IF(CF$6&gt;='Income Assumptions'!$F$5,CE107*((1+'Income Assumptions'!$F$8)^(1/12)),"-"))),"-")</f>
        <v>373861.56427468488</v>
      </c>
      <c r="CG107" s="701">
        <f>IFERROR(
IF(CG$6&lt;='Income Assumptions'!$D$7,CF107*((1+'Income Assumptions'!$D$8)^(1/12)),
IF(AND(CG$6&gt;='Income Assumptions'!$E$5,CG$6&lt;='Income Assumptions'!$E$7),CF107*((1+'Income Assumptions'!$E$8)^(1/12)),
IF(CG$6&gt;='Income Assumptions'!$F$5,CF107*((1+'Income Assumptions'!$F$8)^(1/12)),"-"))),"-")</f>
        <v>374783.60774968169</v>
      </c>
      <c r="CH107" s="701">
        <f>IFERROR(
IF(CH$6&lt;='Income Assumptions'!$D$7,CG107*((1+'Income Assumptions'!$D$8)^(1/12)),
IF(AND(CH$6&gt;='Income Assumptions'!$E$5,CH$6&lt;='Income Assumptions'!$E$7),CG107*((1+'Income Assumptions'!$E$8)^(1/12)),
IF(CH$6&gt;='Income Assumptions'!$F$5,CG107*((1+'Income Assumptions'!$F$8)^(1/12)),"-"))),"-")</f>
        <v>375707.92523262964</v>
      </c>
      <c r="CI107" s="701">
        <f>IFERROR(
IF(CI$6&lt;='Income Assumptions'!$D$7,CH107*((1+'Income Assumptions'!$D$8)^(1/12)),
IF(AND(CI$6&gt;='Income Assumptions'!$E$5,CI$6&lt;='Income Assumptions'!$E$7),CH107*((1+'Income Assumptions'!$E$8)^(1/12)),
IF(CI$6&gt;='Income Assumptions'!$F$5,CH107*((1+'Income Assumptions'!$F$8)^(1/12)),"-"))),"-")</f>
        <v>376634.52233184583</v>
      </c>
      <c r="CJ107" s="701">
        <f>IFERROR(
IF(CJ$6&lt;='Income Assumptions'!$D$7,CI107*((1+'Income Assumptions'!$D$8)^(1/12)),
IF(AND(CJ$6&gt;='Income Assumptions'!$E$5,CJ$6&lt;='Income Assumptions'!$E$7),CI107*((1+'Income Assumptions'!$E$8)^(1/12)),
IF(CJ$6&gt;='Income Assumptions'!$F$5,CI107*((1+'Income Assumptions'!$F$8)^(1/12)),"-"))),"-")</f>
        <v>377563.40466947888</v>
      </c>
      <c r="CK107" s="701">
        <f>IFERROR(
IF(CK$6&lt;='Income Assumptions'!$D$7,CJ107*((1+'Income Assumptions'!$D$8)^(1/12)),
IF(AND(CK$6&gt;='Income Assumptions'!$E$5,CK$6&lt;='Income Assumptions'!$E$7),CJ107*((1+'Income Assumptions'!$E$8)^(1/12)),
IF(CK$6&gt;='Income Assumptions'!$F$5,CJ107*((1+'Income Assumptions'!$F$8)^(1/12)),"-"))),"-")</f>
        <v>378494.57788154326</v>
      </c>
      <c r="CL107" s="701">
        <f>IFERROR(
IF(CL$6&lt;='Income Assumptions'!$D$7,CK107*((1+'Income Assumptions'!$D$8)^(1/12)),
IF(AND(CL$6&gt;='Income Assumptions'!$E$5,CL$6&lt;='Income Assumptions'!$E$7),CK107*((1+'Income Assumptions'!$E$8)^(1/12)),
IF(CL$6&gt;='Income Assumptions'!$F$5,CK107*((1+'Income Assumptions'!$F$8)^(1/12)),"-"))),"-")</f>
        <v>379428.04761795333</v>
      </c>
      <c r="CM107" s="701">
        <f>IFERROR(
IF(CM$6&lt;='Income Assumptions'!$D$7,CL107*((1+'Income Assumptions'!$D$8)^(1/12)),
IF(AND(CM$6&gt;='Income Assumptions'!$E$5,CM$6&lt;='Income Assumptions'!$E$7),CL107*((1+'Income Assumptions'!$E$8)^(1/12)),
IF(CM$6&gt;='Income Assumptions'!$F$5,CL107*((1+'Income Assumptions'!$F$8)^(1/12)),"-"))),"-")</f>
        <v>380363.8195425577</v>
      </c>
      <c r="CN107" s="701">
        <f>IFERROR(
IF(CN$6&lt;='Income Assumptions'!$D$7,CM107*((1+'Income Assumptions'!$D$8)^(1/12)),
IF(AND(CN$6&gt;='Income Assumptions'!$E$5,CN$6&lt;='Income Assumptions'!$E$7),CM107*((1+'Income Assumptions'!$E$8)^(1/12)),
IF(CN$6&gt;='Income Assumptions'!$F$5,CM107*((1+'Income Assumptions'!$F$8)^(1/12)),"-"))),"-")</f>
        <v>381301.89933317347</v>
      </c>
      <c r="CO107" s="701">
        <f>IFERROR(
IF(CO$6&lt;='Income Assumptions'!$D$7,CN107*((1+'Income Assumptions'!$D$8)^(1/12)),
IF(AND(CO$6&gt;='Income Assumptions'!$E$5,CO$6&lt;='Income Assumptions'!$E$7),CN107*((1+'Income Assumptions'!$E$8)^(1/12)),
IF(CO$6&gt;='Income Assumptions'!$F$5,CN107*((1+'Income Assumptions'!$F$8)^(1/12)),"-"))),"-")</f>
        <v>382242.29268162086</v>
      </c>
      <c r="CP107" s="701">
        <f>IFERROR(
IF(CP$6&lt;='Income Assumptions'!$D$7,CO107*((1+'Income Assumptions'!$D$8)^(1/12)),
IF(AND(CP$6&gt;='Income Assumptions'!$E$5,CP$6&lt;='Income Assumptions'!$E$7),CO107*((1+'Income Assumptions'!$E$8)^(1/12)),
IF(CP$6&gt;='Income Assumptions'!$F$5,CO107*((1+'Income Assumptions'!$F$8)^(1/12)),"-"))),"-")</f>
        <v>383185.0052937576</v>
      </c>
      <c r="CQ107" s="701">
        <f>IFERROR(
IF(CQ$6&lt;='Income Assumptions'!$D$7,CP107*((1+'Income Assumptions'!$D$8)^(1/12)),
IF(AND(CQ$6&gt;='Income Assumptions'!$E$5,CQ$6&lt;='Income Assumptions'!$E$7),CP107*((1+'Income Assumptions'!$E$8)^(1/12)),
IF(CQ$6&gt;='Income Assumptions'!$F$5,CP107*((1+'Income Assumptions'!$F$8)^(1/12)),"-"))),"-")</f>
        <v>384130.0428895136</v>
      </c>
      <c r="CR107" s="701">
        <f>IFERROR(
IF(CR$6&lt;='Income Assumptions'!$D$7,CQ107*((1+'Income Assumptions'!$D$8)^(1/12)),
IF(AND(CR$6&gt;='Income Assumptions'!$E$5,CR$6&lt;='Income Assumptions'!$E$7),CQ107*((1+'Income Assumptions'!$E$8)^(1/12)),
IF(CR$6&gt;='Income Assumptions'!$F$5,CQ107*((1+'Income Assumptions'!$F$8)^(1/12)),"-"))),"-")</f>
        <v>385077.41120292572</v>
      </c>
      <c r="CS107" s="701">
        <f>IFERROR(
IF(CS$6&lt;='Income Assumptions'!$D$7,CR107*((1+'Income Assumptions'!$D$8)^(1/12)),
IF(AND(CS$6&gt;='Income Assumptions'!$E$5,CS$6&lt;='Income Assumptions'!$E$7),CR107*((1+'Income Assumptions'!$E$8)^(1/12)),
IF(CS$6&gt;='Income Assumptions'!$F$5,CR107*((1+'Income Assumptions'!$F$8)^(1/12)),"-"))),"-")</f>
        <v>386027.11598217243</v>
      </c>
      <c r="CT107" s="701">
        <f>IFERROR(
IF(CT$6&lt;='Income Assumptions'!$D$7,CS107*((1+'Income Assumptions'!$D$8)^(1/12)),
IF(AND(CT$6&gt;='Income Assumptions'!$E$5,CT$6&lt;='Income Assumptions'!$E$7),CS107*((1+'Income Assumptions'!$E$8)^(1/12)),
IF(CT$6&gt;='Income Assumptions'!$F$5,CS107*((1+'Income Assumptions'!$F$8)^(1/12)),"-"))),"-")</f>
        <v>386979.16298960883</v>
      </c>
      <c r="CU107" s="701">
        <f>IFERROR(
IF(CU$6&lt;='Income Assumptions'!$D$7,CT107*((1+'Income Assumptions'!$D$8)^(1/12)),
IF(AND(CU$6&gt;='Income Assumptions'!$E$5,CU$6&lt;='Income Assumptions'!$E$7),CT107*((1+'Income Assumptions'!$E$8)^(1/12)),
IF(CU$6&gt;='Income Assumptions'!$F$5,CT107*((1+'Income Assumptions'!$F$8)^(1/12)),"-"))),"-")</f>
        <v>387933.55800180149</v>
      </c>
      <c r="CV107" s="701">
        <f>IFERROR(
IF(CV$6&lt;='Income Assumptions'!$D$7,CU107*((1+'Income Assumptions'!$D$8)^(1/12)),
IF(AND(CV$6&gt;='Income Assumptions'!$E$5,CV$6&lt;='Income Assumptions'!$E$7),CU107*((1+'Income Assumptions'!$E$8)^(1/12)),
IF(CV$6&gt;='Income Assumptions'!$F$5,CU107*((1+'Income Assumptions'!$F$8)^(1/12)),"-"))),"-")</f>
        <v>388890.30680956354</v>
      </c>
      <c r="CW107" s="701">
        <f>IFERROR(
IF(CW$6&lt;='Income Assumptions'!$D$7,CV107*((1+'Income Assumptions'!$D$8)^(1/12)),
IF(AND(CW$6&gt;='Income Assumptions'!$E$5,CW$6&lt;='Income Assumptions'!$E$7),CV107*((1+'Income Assumptions'!$E$8)^(1/12)),
IF(CW$6&gt;='Income Assumptions'!$F$5,CV107*((1+'Income Assumptions'!$F$8)^(1/12)),"-"))),"-")</f>
        <v>389849.41521798988</v>
      </c>
      <c r="CX107" s="701">
        <f>IFERROR(
IF(CX$6&lt;='Income Assumptions'!$D$7,CW107*((1+'Income Assumptions'!$D$8)^(1/12)),
IF(AND(CX$6&gt;='Income Assumptions'!$E$5,CX$6&lt;='Income Assumptions'!$E$7),CW107*((1+'Income Assumptions'!$E$8)^(1/12)),
IF(CX$6&gt;='Income Assumptions'!$F$5,CW107*((1+'Income Assumptions'!$F$8)^(1/12)),"-"))),"-")</f>
        <v>390810.88904649229</v>
      </c>
      <c r="CY107" s="701">
        <f>IFERROR(
IF(CY$6&lt;='Income Assumptions'!$D$7,CX107*((1+'Income Assumptions'!$D$8)^(1/12)),
IF(AND(CY$6&gt;='Income Assumptions'!$E$5,CY$6&lt;='Income Assumptions'!$E$7),CX107*((1+'Income Assumptions'!$E$8)^(1/12)),
IF(CY$6&gt;='Income Assumptions'!$F$5,CX107*((1+'Income Assumptions'!$F$8)^(1/12)),"-"))),"-")</f>
        <v>391774.7341288348</v>
      </c>
      <c r="CZ107" s="701">
        <f>IFERROR(
IF(CZ$6&lt;='Income Assumptions'!$D$7,CY107*((1+'Income Assumptions'!$D$8)^(1/12)),
IF(AND(CZ$6&gt;='Income Assumptions'!$E$5,CZ$6&lt;='Income Assumptions'!$E$7),CY107*((1+'Income Assumptions'!$E$8)^(1/12)),
IF(CZ$6&gt;='Income Assumptions'!$F$5,CY107*((1+'Income Assumptions'!$F$8)^(1/12)),"-"))),"-")</f>
        <v>392740.95631316904</v>
      </c>
      <c r="DA107" s="701">
        <f>IFERROR(
IF(DA$6&lt;='Income Assumptions'!$D$7,CZ107*((1+'Income Assumptions'!$D$8)^(1/12)),
IF(AND(DA$6&gt;='Income Assumptions'!$E$5,DA$6&lt;='Income Assumptions'!$E$7),CZ107*((1+'Income Assumptions'!$E$8)^(1/12)),
IF(DA$6&gt;='Income Assumptions'!$F$5,CZ107*((1+'Income Assumptions'!$F$8)^(1/12)),"-"))),"-")</f>
        <v>393709.56146206986</v>
      </c>
      <c r="DB107" s="701">
        <f>IFERROR(
IF(DB$6&lt;='Income Assumptions'!$D$7,DA107*((1+'Income Assumptions'!$D$8)^(1/12)),
IF(AND(DB$6&gt;='Income Assumptions'!$E$5,DB$6&lt;='Income Assumptions'!$E$7),DA107*((1+'Income Assumptions'!$E$8)^(1/12)),
IF(DB$6&gt;='Income Assumptions'!$F$5,DA107*((1+'Income Assumptions'!$F$8)^(1/12)),"-"))),"-")</f>
        <v>394680.55545257073</v>
      </c>
      <c r="DC107" s="701">
        <f>IFERROR(
IF(DC$6&lt;='Income Assumptions'!$D$7,DB107*((1+'Income Assumptions'!$D$8)^(1/12)),
IF(AND(DC$6&gt;='Income Assumptions'!$E$5,DC$6&lt;='Income Assumptions'!$E$7),DB107*((1+'Income Assumptions'!$E$8)^(1/12)),
IF(DC$6&gt;='Income Assumptions'!$F$5,DB107*((1+'Income Assumptions'!$F$8)^(1/12)),"-"))),"-")</f>
        <v>395653.94417619944</v>
      </c>
      <c r="DD107" s="701">
        <f>IFERROR(
IF(DD$6&lt;='Income Assumptions'!$D$7,DC107*((1+'Income Assumptions'!$D$8)^(1/12)),
IF(AND(DD$6&gt;='Income Assumptions'!$E$5,DD$6&lt;='Income Assumptions'!$E$7),DC107*((1+'Income Assumptions'!$E$8)^(1/12)),
IF(DD$6&gt;='Income Assumptions'!$F$5,DC107*((1+'Income Assumptions'!$F$8)^(1/12)),"-"))),"-")</f>
        <v>396629.73353901395</v>
      </c>
      <c r="DE107" s="701">
        <f>IFERROR(
IF(DE$6&lt;='Income Assumptions'!$D$7,DD107*((1+'Income Assumptions'!$D$8)^(1/12)),
IF(AND(DE$6&gt;='Income Assumptions'!$E$5,DE$6&lt;='Income Assumptions'!$E$7),DD107*((1+'Income Assumptions'!$E$8)^(1/12)),
IF(DE$6&gt;='Income Assumptions'!$F$5,DD107*((1+'Income Assumptions'!$F$8)^(1/12)),"-"))),"-")</f>
        <v>397607.92946163809</v>
      </c>
      <c r="DF107" s="701">
        <f>IFERROR(
IF(DF$6&lt;='Income Assumptions'!$D$7,DE107*((1+'Income Assumptions'!$D$8)^(1/12)),
IF(AND(DF$6&gt;='Income Assumptions'!$E$5,DF$6&lt;='Income Assumptions'!$E$7),DE107*((1+'Income Assumptions'!$E$8)^(1/12)),
IF(DF$6&gt;='Income Assumptions'!$F$5,DE107*((1+'Income Assumptions'!$F$8)^(1/12)),"-"))),"-")</f>
        <v>398588.53787929757</v>
      </c>
      <c r="DG107" s="701">
        <f>IFERROR(
IF(DG$6&lt;='Income Assumptions'!$D$7,DF107*((1+'Income Assumptions'!$D$8)^(1/12)),
IF(AND(DG$6&gt;='Income Assumptions'!$E$5,DG$6&lt;='Income Assumptions'!$E$7),DF107*((1+'Income Assumptions'!$E$8)^(1/12)),
IF(DG$6&gt;='Income Assumptions'!$F$5,DF107*((1+'Income Assumptions'!$F$8)^(1/12)),"-"))),"-")</f>
        <v>399571.56474185601</v>
      </c>
      <c r="DH107" s="701">
        <f>IFERROR(
IF(DH$6&lt;='Income Assumptions'!$D$7,DG107*((1+'Income Assumptions'!$D$8)^(1/12)),
IF(AND(DH$6&gt;='Income Assumptions'!$E$5,DH$6&lt;='Income Assumptions'!$E$7),DG107*((1+'Income Assumptions'!$E$8)^(1/12)),
IF(DH$6&gt;='Income Assumptions'!$F$5,DG107*((1+'Income Assumptions'!$F$8)^(1/12)),"-"))),"-")</f>
        <v>400557.01601385092</v>
      </c>
      <c r="DI107" s="701">
        <f>IFERROR(
IF(DI$6&lt;='Income Assumptions'!$D$7,DH107*((1+'Income Assumptions'!$D$8)^(1/12)),
IF(AND(DI$6&gt;='Income Assumptions'!$E$5,DI$6&lt;='Income Assumptions'!$E$7),DH107*((1+'Income Assumptions'!$E$8)^(1/12)),
IF(DI$6&gt;='Income Assumptions'!$F$5,DH107*((1+'Income Assumptions'!$F$8)^(1/12)),"-"))),"-")</f>
        <v>401544.89767453005</v>
      </c>
      <c r="DJ107" s="701">
        <f>IFERROR(
IF(DJ$6&lt;='Income Assumptions'!$D$7,DI107*((1+'Income Assumptions'!$D$8)^(1/12)),
IF(AND(DJ$6&gt;='Income Assumptions'!$E$5,DJ$6&lt;='Income Assumptions'!$E$7),DI107*((1+'Income Assumptions'!$E$8)^(1/12)),
IF(DJ$6&gt;='Income Assumptions'!$F$5,DI107*((1+'Income Assumptions'!$F$8)^(1/12)),"-"))),"-")</f>
        <v>402535.21571788751</v>
      </c>
      <c r="DK107" s="701">
        <f>IFERROR(
IF(DK$6&lt;='Income Assumptions'!$D$7,DJ107*((1+'Income Assumptions'!$D$8)^(1/12)),
IF(AND(DK$6&gt;='Income Assumptions'!$E$5,DK$6&lt;='Income Assumptions'!$E$7),DJ107*((1+'Income Assumptions'!$E$8)^(1/12)),
IF(DK$6&gt;='Income Assumptions'!$F$5,DJ107*((1+'Income Assumptions'!$F$8)^(1/12)),"-"))),"-")</f>
        <v>403527.97615270026</v>
      </c>
      <c r="DL107" s="701">
        <f>IFERROR(
IF(DL$6&lt;='Income Assumptions'!$D$7,DK107*((1+'Income Assumptions'!$D$8)^(1/12)),
IF(AND(DL$6&gt;='Income Assumptions'!$E$5,DL$6&lt;='Income Assumptions'!$E$7),DK107*((1+'Income Assumptions'!$E$8)^(1/12)),
IF(DL$6&gt;='Income Assumptions'!$F$5,DK107*((1+'Income Assumptions'!$F$8)^(1/12)),"-"))),"-")</f>
        <v>404523.18500256457</v>
      </c>
      <c r="DM107" s="701">
        <f>IFERROR(
IF(DM$6&lt;='Income Assumptions'!$D$7,DL107*((1+'Income Assumptions'!$D$8)^(1/12)),
IF(AND(DM$6&gt;='Income Assumptions'!$E$5,DM$6&lt;='Income Assumptions'!$E$7),DL107*((1+'Income Assumptions'!$E$8)^(1/12)),
IF(DM$6&gt;='Income Assumptions'!$F$5,DL107*((1+'Income Assumptions'!$F$8)^(1/12)),"-"))),"-")</f>
        <v>405520.84830593242</v>
      </c>
      <c r="DN107" s="701">
        <f>IFERROR(
IF(DN$6&lt;='Income Assumptions'!$D$7,DM107*((1+'Income Assumptions'!$D$8)^(1/12)),
IF(AND(DN$6&gt;='Income Assumptions'!$E$5,DN$6&lt;='Income Assumptions'!$E$7),DM107*((1+'Income Assumptions'!$E$8)^(1/12)),
IF(DN$6&gt;='Income Assumptions'!$F$5,DM107*((1+'Income Assumptions'!$F$8)^(1/12)),"-"))),"-")</f>
        <v>406520.97211614827</v>
      </c>
      <c r="DO107" s="701">
        <f>IFERROR(
IF(DO$6&lt;='Income Assumptions'!$D$7,DN107*((1+'Income Assumptions'!$D$8)^(1/12)),
IF(AND(DO$6&gt;='Income Assumptions'!$E$5,DO$6&lt;='Income Assumptions'!$E$7),DN107*((1+'Income Assumptions'!$E$8)^(1/12)),
IF(DO$6&gt;='Income Assumptions'!$F$5,DN107*((1+'Income Assumptions'!$F$8)^(1/12)),"-"))),"-")</f>
        <v>407523.56250148587</v>
      </c>
      <c r="DP107" s="701">
        <f>IFERROR(
IF(DP$6&lt;='Income Assumptions'!$D$7,DO107*((1+'Income Assumptions'!$D$8)^(1/12)),
IF(AND(DP$6&gt;='Income Assumptions'!$E$5,DP$6&lt;='Income Assumptions'!$E$7),DO107*((1+'Income Assumptions'!$E$8)^(1/12)),
IF(DP$6&gt;='Income Assumptions'!$F$5,DO107*((1+'Income Assumptions'!$F$8)^(1/12)),"-"))),"-")</f>
        <v>408528.62554518477</v>
      </c>
      <c r="DQ107" s="701">
        <f>IFERROR(
IF(DQ$6&lt;='Income Assumptions'!$D$7,DP107*((1+'Income Assumptions'!$D$8)^(1/12)),
IF(AND(DQ$6&gt;='Income Assumptions'!$E$5,DQ$6&lt;='Income Assumptions'!$E$7),DP107*((1+'Income Assumptions'!$E$8)^(1/12)),
IF(DQ$6&gt;='Income Assumptions'!$F$5,DP107*((1+'Income Assumptions'!$F$8)^(1/12)),"-"))),"-")</f>
        <v>409536.16734548763</v>
      </c>
      <c r="DR107" s="701">
        <f>IFERROR(
IF(DR$6&lt;='Income Assumptions'!$D$7,DQ107*((1+'Income Assumptions'!$D$8)^(1/12)),
IF(AND(DR$6&gt;='Income Assumptions'!$E$5,DR$6&lt;='Income Assumptions'!$E$7),DQ107*((1+'Income Assumptions'!$E$8)^(1/12)),
IF(DR$6&gt;='Income Assumptions'!$F$5,DQ107*((1+'Income Assumptions'!$F$8)^(1/12)),"-"))),"-")</f>
        <v>410546.19401567691</v>
      </c>
      <c r="DS107" s="701">
        <f>IFERROR(
IF(DS$6&lt;='Income Assumptions'!$D$7,DR107*((1+'Income Assumptions'!$D$8)^(1/12)),
IF(AND(DS$6&gt;='Income Assumptions'!$E$5,DS$6&lt;='Income Assumptions'!$E$7),DR107*((1+'Income Assumptions'!$E$8)^(1/12)),
IF(DS$6&gt;='Income Assumptions'!$F$5,DR107*((1+'Income Assumptions'!$F$8)^(1/12)),"-"))),"-")</f>
        <v>411558.71168411209</v>
      </c>
      <c r="DT107" s="701">
        <f>IFERROR(
IF(DT$6&lt;='Income Assumptions'!$D$7,DS107*((1+'Income Assumptions'!$D$8)^(1/12)),
IF(AND(DT$6&gt;='Income Assumptions'!$E$5,DT$6&lt;='Income Assumptions'!$E$7),DS107*((1+'Income Assumptions'!$E$8)^(1/12)),
IF(DT$6&gt;='Income Assumptions'!$F$5,DS107*((1+'Income Assumptions'!$F$8)^(1/12)),"-"))),"-")</f>
        <v>412573.72649426688</v>
      </c>
      <c r="DU107" s="701">
        <f>IFERROR(
IF(DU$6&lt;='Income Assumptions'!$D$7,DT107*((1+'Income Assumptions'!$D$8)^(1/12)),
IF(AND(DU$6&gt;='Income Assumptions'!$E$5,DU$6&lt;='Income Assumptions'!$E$7),DT107*((1+'Income Assumptions'!$E$8)^(1/12)),
IF(DU$6&gt;='Income Assumptions'!$F$5,DT107*((1+'Income Assumptions'!$F$8)^(1/12)),"-"))),"-")</f>
        <v>413591.24460476637</v>
      </c>
      <c r="DV107" s="701">
        <f>IFERROR(
IF(DV$6&lt;='Income Assumptions'!$D$7,DU107*((1+'Income Assumptions'!$D$8)^(1/12)),
IF(AND(DV$6&gt;='Income Assumptions'!$E$5,DV$6&lt;='Income Assumptions'!$E$7),DU107*((1+'Income Assumptions'!$E$8)^(1/12)),
IF(DV$6&gt;='Income Assumptions'!$F$5,DU107*((1+'Income Assumptions'!$F$8)^(1/12)),"-"))),"-")</f>
        <v>414611.27218942455</v>
      </c>
      <c r="DW107" s="701">
        <f>IFERROR(
IF(DW$6&lt;='Income Assumptions'!$D$7,DV107*((1+'Income Assumptions'!$D$8)^(1/12)),
IF(AND(DW$6&gt;='Income Assumptions'!$E$5,DW$6&lt;='Income Assumptions'!$E$7),DV107*((1+'Income Assumptions'!$E$8)^(1/12)),
IF(DW$6&gt;='Income Assumptions'!$F$5,DV107*((1+'Income Assumptions'!$F$8)^(1/12)),"-"))),"-")</f>
        <v>415633.81543728168</v>
      </c>
      <c r="DX107" s="701">
        <f>IFERROR(
IF(DX$6&lt;='Income Assumptions'!$D$7,DW107*((1+'Income Assumptions'!$D$8)^(1/12)),
IF(AND(DX$6&gt;='Income Assumptions'!$E$5,DX$6&lt;='Income Assumptions'!$E$7),DW107*((1+'Income Assumptions'!$E$8)^(1/12)),
IF(DX$6&gt;='Income Assumptions'!$F$5,DW107*((1+'Income Assumptions'!$F$8)^(1/12)),"-"))),"-")</f>
        <v>416658.88055264187</v>
      </c>
      <c r="DY107" s="701">
        <f>IFERROR(
IF(DY$6&lt;='Income Assumptions'!$D$7,DX107*((1+'Income Assumptions'!$D$8)^(1/12)),
IF(AND(DY$6&gt;='Income Assumptions'!$E$5,DY$6&lt;='Income Assumptions'!$E$7),DX107*((1+'Income Assumptions'!$E$8)^(1/12)),
IF(DY$6&gt;='Income Assumptions'!$F$5,DX107*((1+'Income Assumptions'!$F$8)^(1/12)),"-"))),"-")</f>
        <v>417686.47375511075</v>
      </c>
      <c r="DZ107" s="701">
        <f>IFERROR(
IF(DZ$6&lt;='Income Assumptions'!$D$7,DY107*((1+'Income Assumptions'!$D$8)^(1/12)),
IF(AND(DZ$6&gt;='Income Assumptions'!$E$5,DZ$6&lt;='Income Assumptions'!$E$7),DY107*((1+'Income Assumptions'!$E$8)^(1/12)),
IF(DZ$6&gt;='Income Assumptions'!$F$5,DY107*((1+'Income Assumptions'!$F$8)^(1/12)),"-"))),"-")</f>
        <v>418716.60127963312</v>
      </c>
      <c r="EA107" s="701">
        <f>IFERROR(
IF(EA$6&lt;='Income Assumptions'!$D$7,DZ107*((1+'Income Assumptions'!$D$8)^(1/12)),
IF(AND(EA$6&gt;='Income Assumptions'!$E$5,EA$6&lt;='Income Assumptions'!$E$7),DZ107*((1+'Income Assumptions'!$E$8)^(1/12)),
IF(EA$6&gt;='Income Assumptions'!$F$5,DZ107*((1+'Income Assumptions'!$F$8)^(1/12)),"-"))),"-")</f>
        <v>419749.26937653084</v>
      </c>
      <c r="EB107" s="701">
        <f>IFERROR(
IF(EB$6&lt;='Income Assumptions'!$D$7,EA107*((1+'Income Assumptions'!$D$8)^(1/12)),
IF(AND(EB$6&gt;='Income Assumptions'!$E$5,EB$6&lt;='Income Assumptions'!$E$7),EA107*((1+'Income Assumptions'!$E$8)^(1/12)),
IF(EB$6&gt;='Income Assumptions'!$F$5,EA107*((1+'Income Assumptions'!$F$8)^(1/12)),"-"))),"-")</f>
        <v>420784.48431154073</v>
      </c>
      <c r="EC107" s="701">
        <f>IFERROR(
IF(EC$6&lt;='Income Assumptions'!$D$7,EB107*((1+'Income Assumptions'!$D$8)^(1/12)),
IF(AND(EC$6&gt;='Income Assumptions'!$E$5,EC$6&lt;='Income Assumptions'!$E$7),EB107*((1+'Income Assumptions'!$E$8)^(1/12)),
IF(EC$6&gt;='Income Assumptions'!$F$5,EB107*((1+'Income Assumptions'!$F$8)^(1/12)),"-"))),"-")</f>
        <v>421822.25236585265</v>
      </c>
      <c r="ED107" s="701">
        <f>IFERROR(
IF(ED$6&lt;='Income Assumptions'!$D$7,EC107*((1+'Income Assumptions'!$D$8)^(1/12)),
IF(AND(ED$6&gt;='Income Assumptions'!$E$5,ED$6&lt;='Income Assumptions'!$E$7),EC107*((1+'Income Assumptions'!$E$8)^(1/12)),
IF(ED$6&gt;='Income Assumptions'!$F$5,EC107*((1+'Income Assumptions'!$F$8)^(1/12)),"-"))),"-")</f>
        <v>422862.5798361476</v>
      </c>
      <c r="EE107" s="701">
        <f>IFERROR(
IF(EE$6&lt;='Income Assumptions'!$D$7,ED107*((1+'Income Assumptions'!$D$8)^(1/12)),
IF(AND(EE$6&gt;='Income Assumptions'!$E$5,EE$6&lt;='Income Assumptions'!$E$7),ED107*((1+'Income Assumptions'!$E$8)^(1/12)),
IF(EE$6&gt;='Income Assumptions'!$F$5,ED107*((1+'Income Assumptions'!$F$8)^(1/12)),"-"))),"-")</f>
        <v>423905.47303463583</v>
      </c>
      <c r="EF107" s="701">
        <f>IFERROR(
IF(EF$6&lt;='Income Assumptions'!$D$7,EE107*((1+'Income Assumptions'!$D$8)^(1/12)),
IF(AND(EF$6&gt;='Income Assumptions'!$E$5,EF$6&lt;='Income Assumptions'!$E$7),EE107*((1+'Income Assumptions'!$E$8)^(1/12)),
IF(EF$6&gt;='Income Assumptions'!$F$5,EE107*((1+'Income Assumptions'!$F$8)^(1/12)),"-"))),"-")</f>
        <v>424950.93828909524</v>
      </c>
      <c r="EG107" s="700">
        <f>IFERROR(
IF(EG$6&lt;='Income Assumptions'!$D$7,EF107*((1+'Income Assumptions'!$D$8)^(1/12)),
IF(AND(EG$6&gt;='Income Assumptions'!$E$5,EG$6&lt;='Income Assumptions'!$E$7),EF107*((1+'Income Assumptions'!$E$8)^(1/12)),
IF(EG$6&gt;='Income Assumptions'!$F$5,EF107*((1+'Income Assumptions'!$F$8)^(1/12)),"-"))),"-")</f>
        <v>425998.98194290971</v>
      </c>
    </row>
    <row r="108" spans="2:138" x14ac:dyDescent="0.2">
      <c r="C108" s="714">
        <v>3</v>
      </c>
      <c r="D108" s="711" t="s">
        <v>741</v>
      </c>
      <c r="E108" s="703">
        <f t="shared" si="68"/>
        <v>5250697.2967656013</v>
      </c>
      <c r="F108" s="702">
        <f>IFERROR('Rent Roll | Residential'!F7*'Rent Roll | Residential'!C7,"")</f>
        <v>31900</v>
      </c>
      <c r="G108" s="702">
        <f>IFERROR(
IF(G$6&lt;='Income Assumptions'!$D$7,F108*((1+'Income Assumptions'!$D$8)^(1/12)),
IF(AND(G$6&gt;='Income Assumptions'!$E$5,G$6&lt;='Income Assumptions'!$E$7),F108*((1+'Income Assumptions'!$E$8)^(1/12)),
IF(G$6&gt;='Income Assumptions'!$F$5,F108*((1+'Income Assumptions'!$F$8)^(1/12)),"-"))),"-")</f>
        <v>32029.964548698383</v>
      </c>
      <c r="H108" s="702">
        <f>IFERROR(
IF(H$6&lt;='Income Assumptions'!$D$7,G108*((1+'Income Assumptions'!$D$8)^(1/12)),
IF(AND(H$6&gt;='Income Assumptions'!$E$5,H$6&lt;='Income Assumptions'!$E$7),G108*((1+'Income Assumptions'!$E$8)^(1/12)),
IF(H$6&gt;='Income Assumptions'!$F$5,G108*((1+'Income Assumptions'!$F$8)^(1/12)),"-"))),"-")</f>
        <v>32160.458589055648</v>
      </c>
      <c r="I108" s="702">
        <f>IFERROR(
IF(I$6&lt;='Income Assumptions'!$D$7,H108*((1+'Income Assumptions'!$D$8)^(1/12)),
IF(AND(I$6&gt;='Income Assumptions'!$E$5,I$6&lt;='Income Assumptions'!$E$7),H108*((1+'Income Assumptions'!$E$8)^(1/12)),
IF(I$6&gt;='Income Assumptions'!$F$5,H108*((1+'Income Assumptions'!$F$8)^(1/12)),"-"))),"-")</f>
        <v>32291.484278286356</v>
      </c>
      <c r="J108" s="702">
        <f>IFERROR(
IF(J$6&lt;='Income Assumptions'!$D$7,I108*((1+'Income Assumptions'!$D$8)^(1/12)),
IF(AND(J$6&gt;='Income Assumptions'!$E$5,J$6&lt;='Income Assumptions'!$E$7),I108*((1+'Income Assumptions'!$E$8)^(1/12)),
IF(J$6&gt;='Income Assumptions'!$F$5,I108*((1+'Income Assumptions'!$F$8)^(1/12)),"-"))),"-")</f>
        <v>32423.04378239383</v>
      </c>
      <c r="K108" s="702">
        <f>IFERROR(
IF(K$6&lt;='Income Assumptions'!$D$7,J108*((1+'Income Assumptions'!$D$8)^(1/12)),
IF(AND(K$6&gt;='Income Assumptions'!$E$5,K$6&lt;='Income Assumptions'!$E$7),J108*((1+'Income Assumptions'!$E$8)^(1/12)),
IF(K$6&gt;='Income Assumptions'!$F$5,J108*((1+'Income Assumptions'!$F$8)^(1/12)),"-"))),"-")</f>
        <v>32555.139276205951</v>
      </c>
      <c r="L108" s="702">
        <f>IFERROR(
IF(L$6&lt;='Income Assumptions'!$D$7,K108*((1+'Income Assumptions'!$D$8)^(1/12)),
IF(AND(L$6&gt;='Income Assumptions'!$E$5,L$6&lt;='Income Assumptions'!$E$7),K108*((1+'Income Assumptions'!$E$8)^(1/12)),
IF(L$6&gt;='Income Assumptions'!$F$5,K108*((1+'Income Assumptions'!$F$8)^(1/12)),"-"))),"-")</f>
        <v>32687.772943411128</v>
      </c>
      <c r="M108" s="702">
        <f>IFERROR(
IF(M$6&lt;='Income Assumptions'!$D$7,L108*((1+'Income Assumptions'!$D$8)^(1/12)),
IF(AND(M$6&gt;='Income Assumptions'!$E$5,M$6&lt;='Income Assumptions'!$E$7),L108*((1+'Income Assumptions'!$E$8)^(1/12)),
IF(M$6&gt;='Income Assumptions'!$F$5,L108*((1+'Income Assumptions'!$F$8)^(1/12)),"-"))),"-")</f>
        <v>32820.94697659438</v>
      </c>
      <c r="N108" s="702">
        <f>IFERROR(
IF(N$6&lt;='Income Assumptions'!$D$7,M108*((1+'Income Assumptions'!$D$8)^(1/12)),
IF(AND(N$6&gt;='Income Assumptions'!$E$5,N$6&lt;='Income Assumptions'!$E$7),M108*((1+'Income Assumptions'!$E$8)^(1/12)),
IF(N$6&gt;='Income Assumptions'!$F$5,M108*((1+'Income Assumptions'!$F$8)^(1/12)),"-"))),"-")</f>
        <v>32954.663577273583</v>
      </c>
      <c r="O108" s="702">
        <f>IFERROR(
IF(O$6&lt;='Income Assumptions'!$D$7,N108*((1+'Income Assumptions'!$D$8)^(1/12)),
IF(AND(O$6&gt;='Income Assumptions'!$E$5,O$6&lt;='Income Assumptions'!$E$7),N108*((1+'Income Assumptions'!$E$8)^(1/12)),
IF(O$6&gt;='Income Assumptions'!$F$5,N108*((1+'Income Assumptions'!$F$8)^(1/12)),"-"))),"-")</f>
        <v>33088.92495593588</v>
      </c>
      <c r="P108" s="702">
        <f>IFERROR(
IF(P$6&lt;='Income Assumptions'!$D$7,O108*((1+'Income Assumptions'!$D$8)^(1/12)),
IF(AND(P$6&gt;='Income Assumptions'!$E$5,P$6&lt;='Income Assumptions'!$E$7),O108*((1+'Income Assumptions'!$E$8)^(1/12)),
IF(P$6&gt;='Income Assumptions'!$F$5,O108*((1+'Income Assumptions'!$F$8)^(1/12)),"-"))),"-")</f>
        <v>33223.733332074211</v>
      </c>
      <c r="Q108" s="702">
        <f>IFERROR(
IF(Q$6&lt;='Income Assumptions'!$D$7,P108*((1+'Income Assumptions'!$D$8)^(1/12)),
IF(AND(Q$6&gt;='Income Assumptions'!$E$5,Q$6&lt;='Income Assumptions'!$E$7),P108*((1+'Income Assumptions'!$E$8)^(1/12)),
IF(Q$6&gt;='Income Assumptions'!$F$5,P108*((1+'Income Assumptions'!$F$8)^(1/12)),"-"))),"-")</f>
        <v>33359.090934224005</v>
      </c>
      <c r="R108" s="702">
        <f>IFERROR(
IF(R$6&lt;='Income Assumptions'!$D$7,Q108*((1+'Income Assumptions'!$D$8)^(1/12)),
IF(AND(R$6&gt;='Income Assumptions'!$E$5,R$6&lt;='Income Assumptions'!$E$7),Q108*((1+'Income Assumptions'!$E$8)^(1/12)),
IF(R$6&gt;='Income Assumptions'!$F$5,Q108*((1+'Income Assumptions'!$F$8)^(1/12)),"-"))),"-")</f>
        <v>33495.000000000015</v>
      </c>
      <c r="S108" s="702">
        <f>IFERROR(
IF(S$6&lt;='Income Assumptions'!$D$7,R108*((1+'Income Assumptions'!$D$8)^(1/12)),
IF(AND(S$6&gt;='Income Assumptions'!$E$5,S$6&lt;='Income Assumptions'!$E$7),R108*((1+'Income Assumptions'!$E$8)^(1/12)),
IF(S$6&gt;='Income Assumptions'!$F$5,R108*((1+'Income Assumptions'!$F$8)^(1/12)),"-"))),"-")</f>
        <v>33631.462776133318</v>
      </c>
      <c r="T108" s="702">
        <f>IFERROR(
IF(T$6&lt;='Income Assumptions'!$D$7,S108*((1+'Income Assumptions'!$D$8)^(1/12)),
IF(AND(T$6&gt;='Income Assumptions'!$E$5,T$6&lt;='Income Assumptions'!$E$7),S108*((1+'Income Assumptions'!$E$8)^(1/12)),
IF(T$6&gt;='Income Assumptions'!$F$5,S108*((1+'Income Assumptions'!$F$8)^(1/12)),"-"))),"-")</f>
        <v>33768.481518508444</v>
      </c>
      <c r="U108" s="702">
        <f>IFERROR(
IF(U$6&lt;='Income Assumptions'!$D$7,T108*((1+'Income Assumptions'!$D$8)^(1/12)),
IF(AND(U$6&gt;='Income Assumptions'!$E$5,U$6&lt;='Income Assumptions'!$E$7),T108*((1+'Income Assumptions'!$E$8)^(1/12)),
IF(U$6&gt;='Income Assumptions'!$F$5,T108*((1+'Income Assumptions'!$F$8)^(1/12)),"-"))),"-")</f>
        <v>33906.058492200689</v>
      </c>
      <c r="V108" s="702">
        <f>IFERROR(
IF(V$6&lt;='Income Assumptions'!$D$7,U108*((1+'Income Assumptions'!$D$8)^(1/12)),
IF(AND(V$6&gt;='Income Assumptions'!$E$5,V$6&lt;='Income Assumptions'!$E$7),U108*((1+'Income Assumptions'!$E$8)^(1/12)),
IF(V$6&gt;='Income Assumptions'!$F$5,U108*((1+'Income Assumptions'!$F$8)^(1/12)),"-"))),"-")</f>
        <v>34044.195971513538</v>
      </c>
      <c r="W108" s="702">
        <f>IFERROR(
IF(W$6&lt;='Income Assumptions'!$D$7,V108*((1+'Income Assumptions'!$D$8)^(1/12)),
IF(AND(W$6&gt;='Income Assumptions'!$E$5,W$6&lt;='Income Assumptions'!$E$7),V108*((1+'Income Assumptions'!$E$8)^(1/12)),
IF(W$6&gt;='Income Assumptions'!$F$5,V108*((1+'Income Assumptions'!$F$8)^(1/12)),"-"))),"-")</f>
        <v>34182.896240016264</v>
      </c>
      <c r="X108" s="702">
        <f>IFERROR(
IF(X$6&lt;='Income Assumptions'!$D$7,W108*((1+'Income Assumptions'!$D$8)^(1/12)),
IF(AND(X$6&gt;='Income Assumptions'!$E$5,X$6&lt;='Income Assumptions'!$E$7),W108*((1+'Income Assumptions'!$E$8)^(1/12)),
IF(X$6&gt;='Income Assumptions'!$F$5,W108*((1+'Income Assumptions'!$F$8)^(1/12)),"-"))),"-")</f>
        <v>34322.161590581694</v>
      </c>
      <c r="Y108" s="702">
        <f>IFERROR(
IF(Y$6&lt;='Income Assumptions'!$D$7,X108*((1+'Income Assumptions'!$D$8)^(1/12)),
IF(AND(Y$6&gt;='Income Assumptions'!$E$5,Y$6&lt;='Income Assumptions'!$E$7),X108*((1+'Income Assumptions'!$E$8)^(1/12)),
IF(Y$6&gt;='Income Assumptions'!$F$5,X108*((1+'Income Assumptions'!$F$8)^(1/12)),"-"))),"-")</f>
        <v>34461.994325424108</v>
      </c>
      <c r="Z108" s="702">
        <f>IFERROR(
IF(Z$6&lt;='Income Assumptions'!$D$7,Y108*((1+'Income Assumptions'!$D$8)^(1/12)),
IF(AND(Z$6&gt;='Income Assumptions'!$E$5,Z$6&lt;='Income Assumptions'!$E$7),Y108*((1+'Income Assumptions'!$E$8)^(1/12)),
IF(Z$6&gt;='Income Assumptions'!$F$5,Y108*((1+'Income Assumptions'!$F$8)^(1/12)),"-"))),"-")</f>
        <v>34602.39675613727</v>
      </c>
      <c r="AA108" s="702">
        <f>IFERROR(
IF(AA$6&lt;='Income Assumptions'!$D$7,Z108*((1+'Income Assumptions'!$D$8)^(1/12)),
IF(AND(AA$6&gt;='Income Assumptions'!$E$5,AA$6&lt;='Income Assumptions'!$E$7),Z108*((1+'Income Assumptions'!$E$8)^(1/12)),
IF(AA$6&gt;='Income Assumptions'!$F$5,Z108*((1+'Income Assumptions'!$F$8)^(1/12)),"-"))),"-")</f>
        <v>34743.371203732684</v>
      </c>
      <c r="AB108" s="702">
        <f>IFERROR(
IF(AB$6&lt;='Income Assumptions'!$D$7,AA108*((1+'Income Assumptions'!$D$8)^(1/12)),
IF(AND(AB$6&gt;='Income Assumptions'!$E$5,AB$6&lt;='Income Assumptions'!$E$7),AA108*((1+'Income Assumptions'!$E$8)^(1/12)),
IF(AB$6&gt;='Income Assumptions'!$F$5,AA108*((1+'Income Assumptions'!$F$8)^(1/12)),"-"))),"-")</f>
        <v>34884.919998677935</v>
      </c>
      <c r="AC108" s="702">
        <f>IFERROR(
IF(AC$6&lt;='Income Assumptions'!$D$7,AB108*((1+'Income Assumptions'!$D$8)^(1/12)),
IF(AND(AC$6&gt;='Income Assumptions'!$E$5,AC$6&lt;='Income Assumptions'!$E$7),AB108*((1+'Income Assumptions'!$E$8)^(1/12)),
IF(AC$6&gt;='Income Assumptions'!$F$5,AB108*((1+'Income Assumptions'!$F$8)^(1/12)),"-"))),"-")</f>
        <v>35027.045480935216</v>
      </c>
      <c r="AD108" s="702">
        <f>IFERROR(
IF(AD$6&lt;='Income Assumptions'!$D$7,AC108*((1+'Income Assumptions'!$D$8)^(1/12)),
IF(AND(AD$6&gt;='Income Assumptions'!$E$5,AD$6&lt;='Income Assumptions'!$E$7),AC108*((1+'Income Assumptions'!$E$8)^(1/12)),
IF(AD$6&gt;='Income Assumptions'!$F$5,AC108*((1+'Income Assumptions'!$F$8)^(1/12)),"-"))),"-")</f>
        <v>35141.714913179043</v>
      </c>
      <c r="AE108" s="702">
        <f>IFERROR(
IF(AE$6&lt;='Income Assumptions'!$D$7,AD108*((1+'Income Assumptions'!$D$8)^(1/12)),
IF(AND(AE$6&gt;='Income Assumptions'!$E$5,AE$6&lt;='Income Assumptions'!$E$7),AD108*((1+'Income Assumptions'!$E$8)^(1/12)),
IF(AE$6&gt;='Income Assumptions'!$F$5,AD108*((1+'Income Assumptions'!$F$8)^(1/12)),"-"))),"-")</f>
        <v>35256.75974330501</v>
      </c>
      <c r="AF108" s="702">
        <f>IFERROR(
IF(AF$6&lt;='Income Assumptions'!$D$7,AE108*((1+'Income Assumptions'!$D$8)^(1/12)),
IF(AND(AF$6&gt;='Income Assumptions'!$E$5,AF$6&lt;='Income Assumptions'!$E$7),AE108*((1+'Income Assumptions'!$E$8)^(1/12)),
IF(AF$6&gt;='Income Assumptions'!$F$5,AE108*((1+'Income Assumptions'!$F$8)^(1/12)),"-"))),"-")</f>
        <v>35372.181200268096</v>
      </c>
      <c r="AG108" s="702">
        <f>IFERROR(
IF(AG$6&lt;='Income Assumptions'!$D$7,AF108*((1+'Income Assumptions'!$D$8)^(1/12)),
IF(AND(AG$6&gt;='Income Assumptions'!$E$5,AG$6&lt;='Income Assumptions'!$E$7),AF108*((1+'Income Assumptions'!$E$8)^(1/12)),
IF(AG$6&gt;='Income Assumptions'!$F$5,AF108*((1+'Income Assumptions'!$F$8)^(1/12)),"-"))),"-")</f>
        <v>35487.980517046562</v>
      </c>
      <c r="AH108" s="702">
        <f>IFERROR(
IF(AH$6&lt;='Income Assumptions'!$D$7,AG108*((1+'Income Assumptions'!$D$8)^(1/12)),
IF(AND(AH$6&gt;='Income Assumptions'!$E$5,AH$6&lt;='Income Assumptions'!$E$7),AG108*((1+'Income Assumptions'!$E$8)^(1/12)),
IF(AH$6&gt;='Income Assumptions'!$F$5,AG108*((1+'Income Assumptions'!$F$8)^(1/12)),"-"))),"-")</f>
        <v>35604.158930655118</v>
      </c>
      <c r="AI108" s="702">
        <f>IFERROR(
IF(AI$6&lt;='Income Assumptions'!$D$7,AH108*((1+'Income Assumptions'!$D$8)^(1/12)),
IF(AND(AI$6&gt;='Income Assumptions'!$E$5,AI$6&lt;='Income Assumptions'!$E$7),AH108*((1+'Income Assumptions'!$E$8)^(1/12)),
IF(AI$6&gt;='Income Assumptions'!$F$5,AH108*((1+'Income Assumptions'!$F$8)^(1/12)),"-"))),"-")</f>
        <v>35720.717682158138</v>
      </c>
      <c r="AJ108" s="702">
        <f>IFERROR(
IF(AJ$6&lt;='Income Assumptions'!$D$7,AI108*((1+'Income Assumptions'!$D$8)^(1/12)),
IF(AND(AJ$6&gt;='Income Assumptions'!$E$5,AJ$6&lt;='Income Assumptions'!$E$7),AI108*((1+'Income Assumptions'!$E$8)^(1/12)),
IF(AJ$6&gt;='Income Assumptions'!$F$5,AI108*((1+'Income Assumptions'!$F$8)^(1/12)),"-"))),"-")</f>
        <v>35837.658016682915</v>
      </c>
      <c r="AK108" s="702">
        <f>IFERROR(
IF(AK$6&lt;='Income Assumptions'!$D$7,AJ108*((1+'Income Assumptions'!$D$8)^(1/12)),
IF(AND(AK$6&gt;='Income Assumptions'!$E$5,AK$6&lt;='Income Assumptions'!$E$7),AJ108*((1+'Income Assumptions'!$E$8)^(1/12)),
IF(AK$6&gt;='Income Assumptions'!$F$5,AJ108*((1+'Income Assumptions'!$F$8)^(1/12)),"-"))),"-")</f>
        <v>35954.981183432967</v>
      </c>
      <c r="AL108" s="702">
        <f>IFERROR(
IF(AL$6&lt;='Income Assumptions'!$D$7,AK108*((1+'Income Assumptions'!$D$8)^(1/12)),
IF(AND(AL$6&gt;='Income Assumptions'!$E$5,AL$6&lt;='Income Assumptions'!$E$7),AK108*((1+'Income Assumptions'!$E$8)^(1/12)),
IF(AL$6&gt;='Income Assumptions'!$F$5,AK108*((1+'Income Assumptions'!$F$8)^(1/12)),"-"))),"-")</f>
        <v>36072.688435701384</v>
      </c>
      <c r="AM108" s="702">
        <f>IFERROR(
IF(AM$6&lt;='Income Assumptions'!$D$7,AL108*((1+'Income Assumptions'!$D$8)^(1/12)),
IF(AND(AM$6&gt;='Income Assumptions'!$E$5,AM$6&lt;='Income Assumptions'!$E$7),AL108*((1+'Income Assumptions'!$E$8)^(1/12)),
IF(AM$6&gt;='Income Assumptions'!$F$5,AL108*((1+'Income Assumptions'!$F$8)^(1/12)),"-"))),"-")</f>
        <v>36190.781030884209</v>
      </c>
      <c r="AN108" s="702">
        <f>IFERROR(
IF(AN$6&lt;='Income Assumptions'!$D$7,AM108*((1+'Income Assumptions'!$D$8)^(1/12)),
IF(AND(AN$6&gt;='Income Assumptions'!$E$5,AN$6&lt;='Income Assumptions'!$E$7),AM108*((1+'Income Assumptions'!$E$8)^(1/12)),
IF(AN$6&gt;='Income Assumptions'!$F$5,AM108*((1+'Income Assumptions'!$F$8)^(1/12)),"-"))),"-")</f>
        <v>36309.260230493863</v>
      </c>
      <c r="AO108" s="702">
        <f>IFERROR(
IF(AO$6&lt;='Income Assumptions'!$D$7,AN108*((1+'Income Assumptions'!$D$8)^(1/12)),
IF(AND(AO$6&gt;='Income Assumptions'!$E$5,AO$6&lt;='Income Assumptions'!$E$7),AN108*((1+'Income Assumptions'!$E$8)^(1/12)),
IF(AO$6&gt;='Income Assumptions'!$F$5,AN108*((1+'Income Assumptions'!$F$8)^(1/12)),"-"))),"-")</f>
        <v>36428.127300172644</v>
      </c>
      <c r="AP108" s="702">
        <f>IFERROR(
IF(AP$6&lt;='Income Assumptions'!$D$7,AO108*((1+'Income Assumptions'!$D$8)^(1/12)),
IF(AND(AP$6&gt;='Income Assumptions'!$E$5,AP$6&lt;='Income Assumptions'!$E$7),AO108*((1+'Income Assumptions'!$E$8)^(1/12)),
IF(AP$6&gt;='Income Assumptions'!$F$5,AO108*((1+'Income Assumptions'!$F$8)^(1/12)),"-"))),"-")</f>
        <v>36547.383509706226</v>
      </c>
      <c r="AQ108" s="702">
        <f>IFERROR(
IF(AQ$6&lt;='Income Assumptions'!$D$7,AP108*((1+'Income Assumptions'!$D$8)^(1/12)),
IF(AND(AQ$6&gt;='Income Assumptions'!$E$5,AQ$6&lt;='Income Assumptions'!$E$7),AP108*((1+'Income Assumptions'!$E$8)^(1/12)),
IF(AQ$6&gt;='Income Assumptions'!$F$5,AP108*((1+'Income Assumptions'!$F$8)^(1/12)),"-"))),"-")</f>
        <v>36667.030133037231</v>
      </c>
      <c r="AR108" s="702">
        <f>IFERROR(
IF(AR$6&lt;='Income Assumptions'!$D$7,AQ108*((1+'Income Assumptions'!$D$8)^(1/12)),
IF(AND(AR$6&gt;='Income Assumptions'!$E$5,AR$6&lt;='Income Assumptions'!$E$7),AQ108*((1+'Income Assumptions'!$E$8)^(1/12)),
IF(AR$6&gt;='Income Assumptions'!$F$5,AQ108*((1+'Income Assumptions'!$F$8)^(1/12)),"-"))),"-")</f>
        <v>36787.068448278842</v>
      </c>
      <c r="AS108" s="702">
        <f>IFERROR(
IF(AS$6&lt;='Income Assumptions'!$D$7,AR108*((1+'Income Assumptions'!$D$8)^(1/12)),
IF(AND(AS$6&gt;='Income Assumptions'!$E$5,AS$6&lt;='Income Assumptions'!$E$7),AR108*((1+'Income Assumptions'!$E$8)^(1/12)),
IF(AS$6&gt;='Income Assumptions'!$F$5,AR108*((1+'Income Assumptions'!$F$8)^(1/12)),"-"))),"-")</f>
        <v>36907.499737728445</v>
      </c>
      <c r="AT108" s="702">
        <f>IFERROR(
IF(AT$6&lt;='Income Assumptions'!$D$7,AS108*((1+'Income Assumptions'!$D$8)^(1/12)),
IF(AND(AT$6&gt;='Income Assumptions'!$E$5,AT$6&lt;='Income Assumptions'!$E$7),AS108*((1+'Income Assumptions'!$E$8)^(1/12)),
IF(AT$6&gt;='Income Assumptions'!$F$5,AS108*((1+'Income Assumptions'!$F$8)^(1/12)),"-"))),"-")</f>
        <v>37028.325287881344</v>
      </c>
      <c r="AU108" s="702">
        <f>IFERROR(
IF(AU$6&lt;='Income Assumptions'!$D$7,AT108*((1+'Income Assumptions'!$D$8)^(1/12)),
IF(AND(AU$6&gt;='Income Assumptions'!$E$5,AU$6&lt;='Income Assumptions'!$E$7),AT108*((1+'Income Assumptions'!$E$8)^(1/12)),
IF(AU$6&gt;='Income Assumptions'!$F$5,AT108*((1+'Income Assumptions'!$F$8)^(1/12)),"-"))),"-")</f>
        <v>37149.546389444484</v>
      </c>
      <c r="AV108" s="702">
        <f>IFERROR(
IF(AV$6&lt;='Income Assumptions'!$D$7,AU108*((1+'Income Assumptions'!$D$8)^(1/12)),
IF(AND(AV$6&gt;='Income Assumptions'!$E$5,AV$6&lt;='Income Assumptions'!$E$7),AU108*((1+'Income Assumptions'!$E$8)^(1/12)),
IF(AV$6&gt;='Income Assumptions'!$F$5,AU108*((1+'Income Assumptions'!$F$8)^(1/12)),"-"))),"-")</f>
        <v>37271.164337350252</v>
      </c>
      <c r="AW108" s="702">
        <f>IFERROR(
IF(AW$6&lt;='Income Assumptions'!$D$7,AV108*((1+'Income Assumptions'!$D$8)^(1/12)),
IF(AND(AW$6&gt;='Income Assumptions'!$E$5,AW$6&lt;='Income Assumptions'!$E$7),AV108*((1+'Income Assumptions'!$E$8)^(1/12)),
IF(AW$6&gt;='Income Assumptions'!$F$5,AV108*((1+'Income Assumptions'!$F$8)^(1/12)),"-"))),"-")</f>
        <v>37393.180430770306</v>
      </c>
      <c r="AX108" s="702">
        <f>IFERROR(
IF(AX$6&lt;='Income Assumptions'!$D$7,AW108*((1+'Income Assumptions'!$D$8)^(1/12)),
IF(AND(AX$6&gt;='Income Assumptions'!$E$5,AX$6&lt;='Income Assumptions'!$E$7),AW108*((1+'Income Assumptions'!$E$8)^(1/12)),
IF(AX$6&gt;='Income Assumptions'!$F$5,AW108*((1+'Income Assumptions'!$F$8)^(1/12)),"-"))),"-")</f>
        <v>37515.595973129464</v>
      </c>
      <c r="AY108" s="702">
        <f>IFERROR(
IF(AY$6&lt;='Income Assumptions'!$D$7,AX108*((1+'Income Assumptions'!$D$8)^(1/12)),
IF(AND(AY$6&gt;='Income Assumptions'!$E$5,AY$6&lt;='Income Assumptions'!$E$7),AX108*((1+'Income Assumptions'!$E$8)^(1/12)),
IF(AY$6&gt;='Income Assumptions'!$F$5,AX108*((1+'Income Assumptions'!$F$8)^(1/12)),"-"))),"-")</f>
        <v>37638.412272119596</v>
      </c>
      <c r="AZ108" s="702">
        <f>IFERROR(
IF(AZ$6&lt;='Income Assumptions'!$D$7,AY108*((1+'Income Assumptions'!$D$8)^(1/12)),
IF(AND(AZ$6&gt;='Income Assumptions'!$E$5,AZ$6&lt;='Income Assumptions'!$E$7),AY108*((1+'Income Assumptions'!$E$8)^(1/12)),
IF(AZ$6&gt;='Income Assumptions'!$F$5,AY108*((1+'Income Assumptions'!$F$8)^(1/12)),"-"))),"-")</f>
        <v>37761.630639713636</v>
      </c>
      <c r="BA108" s="702">
        <f>IFERROR(
IF(BA$6&lt;='Income Assumptions'!$D$7,AZ108*((1+'Income Assumptions'!$D$8)^(1/12)),
IF(AND(BA$6&gt;='Income Assumptions'!$E$5,BA$6&lt;='Income Assumptions'!$E$7),AZ108*((1+'Income Assumptions'!$E$8)^(1/12)),
IF(BA$6&gt;='Income Assumptions'!$F$5,AZ108*((1+'Income Assumptions'!$F$8)^(1/12)),"-"))),"-")</f>
        <v>37885.252392179566</v>
      </c>
      <c r="BB108" s="702">
        <f>IFERROR(
IF(BB$6&lt;='Income Assumptions'!$D$7,BA108*((1+'Income Assumptions'!$D$8)^(1/12)),
IF(AND(BB$6&gt;='Income Assumptions'!$E$5,BB$6&lt;='Income Assumptions'!$E$7),BA108*((1+'Income Assumptions'!$E$8)^(1/12)),
IF(BB$6&gt;='Income Assumptions'!$F$5,BA108*((1+'Income Assumptions'!$F$8)^(1/12)),"-"))),"-")</f>
        <v>38009.278850094488</v>
      </c>
      <c r="BC108" s="702">
        <f>IFERROR(
IF(BC$6&lt;='Income Assumptions'!$D$7,BB108*((1+'Income Assumptions'!$D$8)^(1/12)),
IF(AND(BC$6&gt;='Income Assumptions'!$E$5,BC$6&lt;='Income Assumptions'!$E$7),BB108*((1+'Income Assumptions'!$E$8)^(1/12)),
IF(BC$6&gt;='Income Assumptions'!$F$5,BB108*((1+'Income Assumptions'!$F$8)^(1/12)),"-"))),"-")</f>
        <v>38133.711338358735</v>
      </c>
      <c r="BD108" s="702">
        <f>IFERROR(
IF(BD$6&lt;='Income Assumptions'!$D$7,BC108*((1+'Income Assumptions'!$D$8)^(1/12)),
IF(AND(BD$6&gt;='Income Assumptions'!$E$5,BD$6&lt;='Income Assumptions'!$E$7),BC108*((1+'Income Assumptions'!$E$8)^(1/12)),
IF(BD$6&gt;='Income Assumptions'!$F$5,BC108*((1+'Income Assumptions'!$F$8)^(1/12)),"-"))),"-")</f>
        <v>38258.55118621001</v>
      </c>
      <c r="BE108" s="702">
        <f>IFERROR(
IF(BE$6&lt;='Income Assumptions'!$D$7,BD108*((1+'Income Assumptions'!$D$8)^(1/12)),
IF(AND(BE$6&gt;='Income Assumptions'!$E$5,BE$6&lt;='Income Assumptions'!$E$7),BD108*((1+'Income Assumptions'!$E$8)^(1/12)),
IF(BE$6&gt;='Income Assumptions'!$F$5,BD108*((1+'Income Assumptions'!$F$8)^(1/12)),"-"))),"-")</f>
        <v>38383.799727237601</v>
      </c>
      <c r="BF108" s="702">
        <f>IFERROR(
IF(BF$6&lt;='Income Assumptions'!$D$7,BE108*((1+'Income Assumptions'!$D$8)^(1/12)),
IF(AND(BF$6&gt;='Income Assumptions'!$E$5,BF$6&lt;='Income Assumptions'!$E$7),BE108*((1+'Income Assumptions'!$E$8)^(1/12)),
IF(BF$6&gt;='Income Assumptions'!$F$5,BE108*((1+'Income Assumptions'!$F$8)^(1/12)),"-"))),"-")</f>
        <v>38509.458299396618</v>
      </c>
      <c r="BG108" s="702">
        <f>IFERROR(
IF(BG$6&lt;='Income Assumptions'!$D$7,BF108*((1+'Income Assumptions'!$D$8)^(1/12)),
IF(AND(BG$6&gt;='Income Assumptions'!$E$5,BG$6&lt;='Income Assumptions'!$E$7),BF108*((1+'Income Assumptions'!$E$8)^(1/12)),
IF(BG$6&gt;='Income Assumptions'!$F$5,BF108*((1+'Income Assumptions'!$F$8)^(1/12)),"-"))),"-")</f>
        <v>38635.52824502228</v>
      </c>
      <c r="BH108" s="702">
        <f>IFERROR(
IF(BH$6&lt;='Income Assumptions'!$D$7,BG108*((1+'Income Assumptions'!$D$8)^(1/12)),
IF(AND(BH$6&gt;='Income Assumptions'!$E$5,BH$6&lt;='Income Assumptions'!$E$7),BG108*((1+'Income Assumptions'!$E$8)^(1/12)),
IF(BH$6&gt;='Income Assumptions'!$F$5,BG108*((1+'Income Assumptions'!$F$8)^(1/12)),"-"))),"-")</f>
        <v>38762.010910844278</v>
      </c>
      <c r="BI108" s="702">
        <f>IFERROR(
IF(BI$6&lt;='Income Assumptions'!$D$7,BH108*((1+'Income Assumptions'!$D$8)^(1/12)),
IF(AND(BI$6&gt;='Income Assumptions'!$E$5,BI$6&lt;='Income Assumptions'!$E$7),BH108*((1+'Income Assumptions'!$E$8)^(1/12)),
IF(BI$6&gt;='Income Assumptions'!$F$5,BH108*((1+'Income Assumptions'!$F$8)^(1/12)),"-"))),"-")</f>
        <v>38888.907648001135</v>
      </c>
      <c r="BJ108" s="702">
        <f>IFERROR(
IF(BJ$6&lt;='Income Assumptions'!$D$7,BI108*((1+'Income Assumptions'!$D$8)^(1/12)),
IF(AND(BJ$6&gt;='Income Assumptions'!$E$5,BJ$6&lt;='Income Assumptions'!$E$7),BI108*((1+'Income Assumptions'!$E$8)^(1/12)),
IF(BJ$6&gt;='Income Assumptions'!$F$5,BI108*((1+'Income Assumptions'!$F$8)^(1/12)),"-"))),"-")</f>
        <v>39016.219812054653</v>
      </c>
      <c r="BK108" s="702">
        <f>IFERROR(
IF(BK$6&lt;='Income Assumptions'!$D$7,BJ108*((1+'Income Assumptions'!$D$8)^(1/12)),
IF(AND(BK$6&gt;='Income Assumptions'!$E$5,BK$6&lt;='Income Assumptions'!$E$7),BJ108*((1+'Income Assumptions'!$E$8)^(1/12)),
IF(BK$6&gt;='Income Assumptions'!$F$5,BJ108*((1+'Income Assumptions'!$F$8)^(1/12)),"-"))),"-")</f>
        <v>39143.948763004395</v>
      </c>
      <c r="BL108" s="702">
        <f>IFERROR(
IF(BL$6&lt;='Income Assumptions'!$D$7,BK108*((1+'Income Assumptions'!$D$8)^(1/12)),
IF(AND(BL$6&gt;='Income Assumptions'!$E$5,BL$6&lt;='Income Assumptions'!$E$7),BK108*((1+'Income Assumptions'!$E$8)^(1/12)),
IF(BL$6&gt;='Income Assumptions'!$F$5,BK108*((1+'Income Assumptions'!$F$8)^(1/12)),"-"))),"-")</f>
        <v>39272.095865302195</v>
      </c>
      <c r="BM108" s="702">
        <f>IFERROR(
IF(BM$6&lt;='Income Assumptions'!$D$7,BL108*((1+'Income Assumptions'!$D$8)^(1/12)),
IF(AND(BM$6&gt;='Income Assumptions'!$E$5,BM$6&lt;='Income Assumptions'!$E$7),BL108*((1+'Income Assumptions'!$E$8)^(1/12)),
IF(BM$6&gt;='Income Assumptions'!$F$5,BL108*((1+'Income Assumptions'!$F$8)^(1/12)),"-"))),"-")</f>
        <v>39400.662487866764</v>
      </c>
      <c r="BN108" s="702">
        <f>IFERROR(
IF(BN$6&lt;='Income Assumptions'!$D$7,BM108*((1+'Income Assumptions'!$D$8)^(1/12)),
IF(AND(BN$6&gt;='Income Assumptions'!$E$5,BN$6&lt;='Income Assumptions'!$E$7),BM108*((1+'Income Assumptions'!$E$8)^(1/12)),
IF(BN$6&gt;='Income Assumptions'!$F$5,BM108*((1+'Income Assumptions'!$F$8)^(1/12)),"-"))),"-")</f>
        <v>39497.83515076933</v>
      </c>
      <c r="BO108" s="702">
        <f>IFERROR(
IF(BO$6&lt;='Income Assumptions'!$D$7,BN108*((1+'Income Assumptions'!$D$8)^(1/12)),
IF(AND(BO$6&gt;='Income Assumptions'!$E$5,BO$6&lt;='Income Assumptions'!$E$7),BN108*((1+'Income Assumptions'!$E$8)^(1/12)),
IF(BO$6&gt;='Income Assumptions'!$F$5,BN108*((1+'Income Assumptions'!$F$8)^(1/12)),"-"))),"-")</f>
        <v>39595.247467673107</v>
      </c>
      <c r="BP108" s="702">
        <f>IFERROR(
IF(BP$6&lt;='Income Assumptions'!$D$7,BO108*((1+'Income Assumptions'!$D$8)^(1/12)),
IF(AND(BP$6&gt;='Income Assumptions'!$E$5,BP$6&lt;='Income Assumptions'!$E$7),BO108*((1+'Income Assumptions'!$E$8)^(1/12)),
IF(BP$6&gt;='Income Assumptions'!$F$5,BO108*((1+'Income Assumptions'!$F$8)^(1/12)),"-"))),"-")</f>
        <v>39692.900029629513</v>
      </c>
      <c r="BQ108" s="702">
        <f>IFERROR(
IF(BQ$6&lt;='Income Assumptions'!$D$7,BP108*((1+'Income Assumptions'!$D$8)^(1/12)),
IF(AND(BQ$6&gt;='Income Assumptions'!$E$5,BQ$6&lt;='Income Assumptions'!$E$7),BP108*((1+'Income Assumptions'!$E$8)^(1/12)),
IF(BQ$6&gt;='Income Assumptions'!$F$5,BP108*((1+'Income Assumptions'!$F$8)^(1/12)),"-"))),"-")</f>
        <v>39790.793429147663</v>
      </c>
      <c r="BR108" s="702">
        <f>IFERROR(
IF(BR$6&lt;='Income Assumptions'!$D$7,BQ108*((1+'Income Assumptions'!$D$8)^(1/12)),
IF(AND(BR$6&gt;='Income Assumptions'!$E$5,BR$6&lt;='Income Assumptions'!$E$7),BQ108*((1+'Income Assumptions'!$E$8)^(1/12)),
IF(BR$6&gt;='Income Assumptions'!$F$5,BQ108*((1+'Income Assumptions'!$F$8)^(1/12)),"-"))),"-")</f>
        <v>39888.92826019795</v>
      </c>
      <c r="BS108" s="702">
        <f>IFERROR(
IF(BS$6&lt;='Income Assumptions'!$D$7,BR108*((1+'Income Assumptions'!$D$8)^(1/12)),
IF(AND(BS$6&gt;='Income Assumptions'!$E$5,BS$6&lt;='Income Assumptions'!$E$7),BR108*((1+'Income Assumptions'!$E$8)^(1/12)),
IF(BS$6&gt;='Income Assumptions'!$F$5,BR108*((1+'Income Assumptions'!$F$8)^(1/12)),"-"))),"-")</f>
        <v>39987.305118215663</v>
      </c>
      <c r="BT108" s="702">
        <f>IFERROR(
IF(BT$6&lt;='Income Assumptions'!$D$7,BS108*((1+'Income Assumptions'!$D$8)^(1/12)),
IF(AND(BT$6&gt;='Income Assumptions'!$E$5,BT$6&lt;='Income Assumptions'!$E$7),BS108*((1+'Income Assumptions'!$E$8)^(1/12)),
IF(BT$6&gt;='Income Assumptions'!$F$5,BS108*((1+'Income Assumptions'!$F$8)^(1/12)),"-"))),"-")</f>
        <v>40085.924600104605</v>
      </c>
      <c r="BU108" s="702">
        <f>IFERROR(
IF(BU$6&lt;='Income Assumptions'!$D$7,BT108*((1+'Income Assumptions'!$D$8)^(1/12)),
IF(AND(BU$6&gt;='Income Assumptions'!$E$5,BU$6&lt;='Income Assumptions'!$E$7),BT108*((1+'Income Assumptions'!$E$8)^(1/12)),
IF(BU$6&gt;='Income Assumptions'!$F$5,BT108*((1+'Income Assumptions'!$F$8)^(1/12)),"-"))),"-")</f>
        <v>40184.787304240686</v>
      </c>
      <c r="BV108" s="702">
        <f>IFERROR(
IF(BV$6&lt;='Income Assumptions'!$D$7,BU108*((1+'Income Assumptions'!$D$8)^(1/12)),
IF(AND(BV$6&gt;='Income Assumptions'!$E$5,BV$6&lt;='Income Assumptions'!$E$7),BU108*((1+'Income Assumptions'!$E$8)^(1/12)),
IF(BV$6&gt;='Income Assumptions'!$F$5,BU108*((1+'Income Assumptions'!$F$8)^(1/12)),"-"))),"-")</f>
        <v>40283.893830475587</v>
      </c>
      <c r="BW108" s="702">
        <f>IFERROR(
IF(BW$6&lt;='Income Assumptions'!$D$7,BV108*((1+'Income Assumptions'!$D$8)^(1/12)),
IF(AND(BW$6&gt;='Income Assumptions'!$E$5,BW$6&lt;='Income Assumptions'!$E$7),BV108*((1+'Income Assumptions'!$E$8)^(1/12)),
IF(BW$6&gt;='Income Assumptions'!$F$5,BV108*((1+'Income Assumptions'!$F$8)^(1/12)),"-"))),"-")</f>
        <v>40383.244780140376</v>
      </c>
      <c r="BX108" s="702">
        <f>IFERROR(
IF(BX$6&lt;='Income Assumptions'!$D$7,BW108*((1+'Income Assumptions'!$D$8)^(1/12)),
IF(AND(BX$6&gt;='Income Assumptions'!$E$5,BX$6&lt;='Income Assumptions'!$E$7),BW108*((1+'Income Assumptions'!$E$8)^(1/12)),
IF(BX$6&gt;='Income Assumptions'!$F$5,BW108*((1+'Income Assumptions'!$F$8)^(1/12)),"-"))),"-")</f>
        <v>40482.840756049176</v>
      </c>
      <c r="BY108" s="702">
        <f>IFERROR(
IF(BY$6&lt;='Income Assumptions'!$D$7,BX108*((1+'Income Assumptions'!$D$8)^(1/12)),
IF(AND(BY$6&gt;='Income Assumptions'!$E$5,BY$6&lt;='Income Assumptions'!$E$7),BX108*((1+'Income Assumptions'!$E$8)^(1/12)),
IF(BY$6&gt;='Income Assumptions'!$F$5,BX108*((1+'Income Assumptions'!$F$8)^(1/12)),"-"))),"-")</f>
        <v>40582.682362502805</v>
      </c>
      <c r="BZ108" s="702">
        <f>IFERROR(
IF(BZ$6&lt;='Income Assumptions'!$D$7,BY108*((1+'Income Assumptions'!$D$8)^(1/12)),
IF(AND(BZ$6&gt;='Income Assumptions'!$E$5,BZ$6&lt;='Income Assumptions'!$E$7),BY108*((1+'Income Assumptions'!$E$8)^(1/12)),
IF(BZ$6&gt;='Income Assumptions'!$F$5,BY108*((1+'Income Assumptions'!$F$8)^(1/12)),"-"))),"-")</f>
        <v>40682.770205292451</v>
      </c>
      <c r="CA108" s="702">
        <f>IFERROR(
IF(CA$6&lt;='Income Assumptions'!$D$7,BZ108*((1+'Income Assumptions'!$D$8)^(1/12)),
IF(AND(CA$6&gt;='Income Assumptions'!$E$5,CA$6&lt;='Income Assumptions'!$E$7),BZ108*((1+'Income Assumptions'!$E$8)^(1/12)),
IF(CA$6&gt;='Income Assumptions'!$F$5,BZ108*((1+'Income Assumptions'!$F$8)^(1/12)),"-"))),"-")</f>
        <v>40783.10489170334</v>
      </c>
      <c r="CB108" s="702">
        <f>IFERROR(
IF(CB$6&lt;='Income Assumptions'!$D$7,CA108*((1+'Income Assumptions'!$D$8)^(1/12)),
IF(AND(CB$6&gt;='Income Assumptions'!$E$5,CB$6&lt;='Income Assumptions'!$E$7),CA108*((1+'Income Assumptions'!$E$8)^(1/12)),
IF(CB$6&gt;='Income Assumptions'!$F$5,CA108*((1+'Income Assumptions'!$F$8)^(1/12)),"-"))),"-")</f>
        <v>40883.687030518442</v>
      </c>
      <c r="CC108" s="702">
        <f>IFERROR(
IF(CC$6&lt;='Income Assumptions'!$D$7,CB108*((1+'Income Assumptions'!$D$8)^(1/12)),
IF(AND(CC$6&gt;='Income Assumptions'!$E$5,CC$6&lt;='Income Assumptions'!$E$7),CB108*((1+'Income Assumptions'!$E$8)^(1/12)),
IF(CC$6&gt;='Income Assumptions'!$F$5,CB108*((1+'Income Assumptions'!$F$8)^(1/12)),"-"))),"-")</f>
        <v>40984.517232022132</v>
      </c>
      <c r="CD108" s="702">
        <f>IFERROR(
IF(CD$6&lt;='Income Assumptions'!$D$7,CC108*((1+'Income Assumptions'!$D$8)^(1/12)),
IF(AND(CD$6&gt;='Income Assumptions'!$E$5,CD$6&lt;='Income Assumptions'!$E$7),CC108*((1+'Income Assumptions'!$E$8)^(1/12)),
IF(CD$6&gt;='Income Assumptions'!$F$5,CC108*((1+'Income Assumptions'!$F$8)^(1/12)),"-"))),"-")</f>
        <v>41085.596108003927</v>
      </c>
      <c r="CE108" s="702">
        <f>IFERROR(
IF(CE$6&lt;='Income Assumptions'!$D$7,CD108*((1+'Income Assumptions'!$D$8)^(1/12)),
IF(AND(CE$6&gt;='Income Assumptions'!$E$5,CE$6&lt;='Income Assumptions'!$E$7),CD108*((1+'Income Assumptions'!$E$8)^(1/12)),
IF(CE$6&gt;='Income Assumptions'!$F$5,CD108*((1+'Income Assumptions'!$F$8)^(1/12)),"-"))),"-")</f>
        <v>41186.924271762175</v>
      </c>
      <c r="CF108" s="702">
        <f>IFERROR(
IF(CF$6&lt;='Income Assumptions'!$D$7,CE108*((1+'Income Assumptions'!$D$8)^(1/12)),
IF(AND(CF$6&gt;='Income Assumptions'!$E$5,CF$6&lt;='Income Assumptions'!$E$7),CE108*((1+'Income Assumptions'!$E$8)^(1/12)),
IF(CF$6&gt;='Income Assumptions'!$F$5,CE108*((1+'Income Assumptions'!$F$8)^(1/12)),"-"))),"-")</f>
        <v>41288.502338107784</v>
      </c>
      <c r="CG108" s="702">
        <f>IFERROR(
IF(CG$6&lt;='Income Assumptions'!$D$7,CF108*((1+'Income Assumptions'!$D$8)^(1/12)),
IF(AND(CG$6&gt;='Income Assumptions'!$E$5,CG$6&lt;='Income Assumptions'!$E$7),CF108*((1+'Income Assumptions'!$E$8)^(1/12)),
IF(CG$6&gt;='Income Assumptions'!$F$5,CF108*((1+'Income Assumptions'!$F$8)^(1/12)),"-"))),"-")</f>
        <v>41390.330923367947</v>
      </c>
      <c r="CH108" s="702">
        <f>IFERROR(
IF(CH$6&lt;='Income Assumptions'!$D$7,CG108*((1+'Income Assumptions'!$D$8)^(1/12)),
IF(AND(CH$6&gt;='Income Assumptions'!$E$5,CH$6&lt;='Income Assumptions'!$E$7),CG108*((1+'Income Assumptions'!$E$8)^(1/12)),
IF(CH$6&gt;='Income Assumptions'!$F$5,CG108*((1+'Income Assumptions'!$F$8)^(1/12)),"-"))),"-")</f>
        <v>41492.410645389893</v>
      </c>
      <c r="CI108" s="702">
        <f>IFERROR(
IF(CI$6&lt;='Income Assumptions'!$D$7,CH108*((1+'Income Assumptions'!$D$8)^(1/12)),
IF(AND(CI$6&gt;='Income Assumptions'!$E$5,CI$6&lt;='Income Assumptions'!$E$7),CH108*((1+'Income Assumptions'!$E$8)^(1/12)),
IF(CI$6&gt;='Income Assumptions'!$F$5,CH108*((1+'Income Assumptions'!$F$8)^(1/12)),"-"))),"-")</f>
        <v>41594.742123544631</v>
      </c>
      <c r="CJ108" s="702">
        <f>IFERROR(
IF(CJ$6&lt;='Income Assumptions'!$D$7,CI108*((1+'Income Assumptions'!$D$8)^(1/12)),
IF(AND(CJ$6&gt;='Income Assumptions'!$E$5,CJ$6&lt;='Income Assumptions'!$E$7),CI108*((1+'Income Assumptions'!$E$8)^(1/12)),
IF(CJ$6&gt;='Income Assumptions'!$F$5,CI108*((1+'Income Assumptions'!$F$8)^(1/12)),"-"))),"-")</f>
        <v>41697.325978730696</v>
      </c>
      <c r="CK108" s="702">
        <f>IFERROR(
IF(CK$6&lt;='Income Assumptions'!$D$7,CJ108*((1+'Income Assumptions'!$D$8)^(1/12)),
IF(AND(CK$6&gt;='Income Assumptions'!$E$5,CK$6&lt;='Income Assumptions'!$E$7),CJ108*((1+'Income Assumptions'!$E$8)^(1/12)),
IF(CK$6&gt;='Income Assumptions'!$F$5,CJ108*((1+'Income Assumptions'!$F$8)^(1/12)),"-"))),"-")</f>
        <v>41800.16283337793</v>
      </c>
      <c r="CL108" s="702">
        <f>IFERROR(
IF(CL$6&lt;='Income Assumptions'!$D$7,CK108*((1+'Income Assumptions'!$D$8)^(1/12)),
IF(AND(CL$6&gt;='Income Assumptions'!$E$5,CL$6&lt;='Income Assumptions'!$E$7),CK108*((1+'Income Assumptions'!$E$8)^(1/12)),
IF(CL$6&gt;='Income Assumptions'!$F$5,CK108*((1+'Income Assumptions'!$F$8)^(1/12)),"-"))),"-")</f>
        <v>41903.253311451263</v>
      </c>
      <c r="CM108" s="702">
        <f>IFERROR(
IF(CM$6&lt;='Income Assumptions'!$D$7,CL108*((1+'Income Assumptions'!$D$8)^(1/12)),
IF(AND(CM$6&gt;='Income Assumptions'!$E$5,CM$6&lt;='Income Assumptions'!$E$7),CL108*((1+'Income Assumptions'!$E$8)^(1/12)),
IF(CM$6&gt;='Income Assumptions'!$F$5,CL108*((1+'Income Assumptions'!$F$8)^(1/12)),"-"))),"-")</f>
        <v>42006.598038454482</v>
      </c>
      <c r="CN108" s="702">
        <f>IFERROR(
IF(CN$6&lt;='Income Assumptions'!$D$7,CM108*((1+'Income Assumptions'!$D$8)^(1/12)),
IF(AND(CN$6&gt;='Income Assumptions'!$E$5,CN$6&lt;='Income Assumptions'!$E$7),CM108*((1+'Income Assumptions'!$E$8)^(1/12)),
IF(CN$6&gt;='Income Assumptions'!$F$5,CM108*((1+'Income Assumptions'!$F$8)^(1/12)),"-"))),"-")</f>
        <v>42110.197641434032</v>
      </c>
      <c r="CO108" s="702">
        <f>IFERROR(
IF(CO$6&lt;='Income Assumptions'!$D$7,CN108*((1+'Income Assumptions'!$D$8)^(1/12)),
IF(AND(CO$6&gt;='Income Assumptions'!$E$5,CO$6&lt;='Income Assumptions'!$E$7),CN108*((1+'Income Assumptions'!$E$8)^(1/12)),
IF(CO$6&gt;='Income Assumptions'!$F$5,CN108*((1+'Income Assumptions'!$F$8)^(1/12)),"-"))),"-")</f>
        <v>42214.052748982831</v>
      </c>
      <c r="CP108" s="702">
        <f>IFERROR(
IF(CP$6&lt;='Income Assumptions'!$D$7,CO108*((1+'Income Assumptions'!$D$8)^(1/12)),
IF(AND(CP$6&gt;='Income Assumptions'!$E$5,CP$6&lt;='Income Assumptions'!$E$7),CO108*((1+'Income Assumptions'!$E$8)^(1/12)),
IF(CP$6&gt;='Income Assumptions'!$F$5,CO108*((1+'Income Assumptions'!$F$8)^(1/12)),"-"))),"-")</f>
        <v>42318.163991244081</v>
      </c>
      <c r="CQ108" s="702">
        <f>IFERROR(
IF(CQ$6&lt;='Income Assumptions'!$D$7,CP108*((1+'Income Assumptions'!$D$8)^(1/12)),
IF(AND(CQ$6&gt;='Income Assumptions'!$E$5,CQ$6&lt;='Income Assumptions'!$E$7),CP108*((1+'Income Assumptions'!$E$8)^(1/12)),
IF(CQ$6&gt;='Income Assumptions'!$F$5,CP108*((1+'Income Assumptions'!$F$8)^(1/12)),"-"))),"-")</f>
        <v>42422.531999915074</v>
      </c>
      <c r="CR108" s="702">
        <f>IFERROR(
IF(CR$6&lt;='Income Assumptions'!$D$7,CQ108*((1+'Income Assumptions'!$D$8)^(1/12)),
IF(AND(CR$6&gt;='Income Assumptions'!$E$5,CR$6&lt;='Income Assumptions'!$E$7),CQ108*((1+'Income Assumptions'!$E$8)^(1/12)),
IF(CR$6&gt;='Income Assumptions'!$F$5,CQ108*((1+'Income Assumptions'!$F$8)^(1/12)),"-"))),"-")</f>
        <v>42527.157408251049</v>
      </c>
      <c r="CS108" s="702">
        <f>IFERROR(
IF(CS$6&lt;='Income Assumptions'!$D$7,CR108*((1+'Income Assumptions'!$D$8)^(1/12)),
IF(AND(CS$6&gt;='Income Assumptions'!$E$5,CS$6&lt;='Income Assumptions'!$E$7),CR108*((1+'Income Assumptions'!$E$8)^(1/12)),
IF(CS$6&gt;='Income Assumptions'!$F$5,CR108*((1+'Income Assumptions'!$F$8)^(1/12)),"-"))),"-")</f>
        <v>42632.040851069018</v>
      </c>
      <c r="CT108" s="702">
        <f>IFERROR(
IF(CT$6&lt;='Income Assumptions'!$D$7,CS108*((1+'Income Assumptions'!$D$8)^(1/12)),
IF(AND(CT$6&gt;='Income Assumptions'!$E$5,CT$6&lt;='Income Assumptions'!$E$7),CS108*((1+'Income Assumptions'!$E$8)^(1/12)),
IF(CT$6&gt;='Income Assumptions'!$F$5,CS108*((1+'Income Assumptions'!$F$8)^(1/12)),"-"))),"-")</f>
        <v>42737.182964751628</v>
      </c>
      <c r="CU108" s="702">
        <f>IFERROR(
IF(CU$6&lt;='Income Assumptions'!$D$7,CT108*((1+'Income Assumptions'!$D$8)^(1/12)),
IF(AND(CU$6&gt;='Income Assumptions'!$E$5,CU$6&lt;='Income Assumptions'!$E$7),CT108*((1+'Income Assumptions'!$E$8)^(1/12)),
IF(CU$6&gt;='Income Assumptions'!$F$5,CT108*((1+'Income Assumptions'!$F$8)^(1/12)),"-"))),"-")</f>
        <v>42842.584387251009</v>
      </c>
      <c r="CV108" s="702">
        <f>IFERROR(
IF(CV$6&lt;='Income Assumptions'!$D$7,CU108*((1+'Income Assumptions'!$D$8)^(1/12)),
IF(AND(CV$6&gt;='Income Assumptions'!$E$5,CV$6&lt;='Income Assumptions'!$E$7),CU108*((1+'Income Assumptions'!$E$8)^(1/12)),
IF(CV$6&gt;='Income Assumptions'!$F$5,CU108*((1+'Income Assumptions'!$F$8)^(1/12)),"-"))),"-")</f>
        <v>42948.245758092657</v>
      </c>
      <c r="CW108" s="702">
        <f>IFERROR(
IF(CW$6&lt;='Income Assumptions'!$D$7,CV108*((1+'Income Assumptions'!$D$8)^(1/12)),
IF(AND(CW$6&gt;='Income Assumptions'!$E$5,CW$6&lt;='Income Assumptions'!$E$7),CV108*((1+'Income Assumptions'!$E$8)^(1/12)),
IF(CW$6&gt;='Income Assumptions'!$F$5,CV108*((1+'Income Assumptions'!$F$8)^(1/12)),"-"))),"-")</f>
        <v>43054.167718379307</v>
      </c>
      <c r="CX108" s="702">
        <f>IFERROR(
IF(CX$6&lt;='Income Assumptions'!$D$7,CW108*((1+'Income Assumptions'!$D$8)^(1/12)),
IF(AND(CX$6&gt;='Income Assumptions'!$E$5,CX$6&lt;='Income Assumptions'!$E$7),CW108*((1+'Income Assumptions'!$E$8)^(1/12)),
IF(CX$6&gt;='Income Assumptions'!$F$5,CW108*((1+'Income Assumptions'!$F$8)^(1/12)),"-"))),"-")</f>
        <v>43160.350910794841</v>
      </c>
      <c r="CY108" s="702">
        <f>IFERROR(
IF(CY$6&lt;='Income Assumptions'!$D$7,CX108*((1+'Income Assumptions'!$D$8)^(1/12)),
IF(AND(CY$6&gt;='Income Assumptions'!$E$5,CY$6&lt;='Income Assumptions'!$E$7),CX108*((1+'Income Assumptions'!$E$8)^(1/12)),
IF(CY$6&gt;='Income Assumptions'!$F$5,CX108*((1+'Income Assumptions'!$F$8)^(1/12)),"-"))),"-")</f>
        <v>43266.795979608156</v>
      </c>
      <c r="CZ108" s="702">
        <f>IFERROR(
IF(CZ$6&lt;='Income Assumptions'!$D$7,CY108*((1+'Income Assumptions'!$D$8)^(1/12)),
IF(AND(CZ$6&gt;='Income Assumptions'!$E$5,CZ$6&lt;='Income Assumptions'!$E$7),CY108*((1+'Income Assumptions'!$E$8)^(1/12)),
IF(CZ$6&gt;='Income Assumptions'!$F$5,CY108*((1+'Income Assumptions'!$F$8)^(1/12)),"-"))),"-")</f>
        <v>43373.503570677094</v>
      </c>
      <c r="DA108" s="702">
        <f>IFERROR(
IF(DA$6&lt;='Income Assumptions'!$D$7,CZ108*((1+'Income Assumptions'!$D$8)^(1/12)),
IF(AND(DA$6&gt;='Income Assumptions'!$E$5,DA$6&lt;='Income Assumptions'!$E$7),CZ108*((1+'Income Assumptions'!$E$8)^(1/12)),
IF(DA$6&gt;='Income Assumptions'!$F$5,CZ108*((1+'Income Assumptions'!$F$8)^(1/12)),"-"))),"-")</f>
        <v>43480.474331452358</v>
      </c>
      <c r="DB108" s="702">
        <f>IFERROR(
IF(DB$6&lt;='Income Assumptions'!$D$7,DA108*((1+'Income Assumptions'!$D$8)^(1/12)),
IF(AND(DB$6&gt;='Income Assumptions'!$E$5,DB$6&lt;='Income Assumptions'!$E$7),DA108*((1+'Income Assumptions'!$E$8)^(1/12)),
IF(DB$6&gt;='Income Assumptions'!$F$5,DA108*((1+'Income Assumptions'!$F$8)^(1/12)),"-"))),"-")</f>
        <v>43587.708910981448</v>
      </c>
      <c r="DC108" s="702">
        <f>IFERROR(
IF(DC$6&lt;='Income Assumptions'!$D$7,DB108*((1+'Income Assumptions'!$D$8)^(1/12)),
IF(AND(DC$6&gt;='Income Assumptions'!$E$5,DC$6&lt;='Income Assumptions'!$E$7),DB108*((1+'Income Assumptions'!$E$8)^(1/12)),
IF(DC$6&gt;='Income Assumptions'!$F$5,DB108*((1+'Income Assumptions'!$F$8)^(1/12)),"-"))),"-")</f>
        <v>43695.207959912572</v>
      </c>
      <c r="DD108" s="702">
        <f>IFERROR(
IF(DD$6&lt;='Income Assumptions'!$D$7,DC108*((1+'Income Assumptions'!$D$8)^(1/12)),
IF(AND(DD$6&gt;='Income Assumptions'!$E$5,DD$6&lt;='Income Assumptions'!$E$7),DC108*((1+'Income Assumptions'!$E$8)^(1/12)),
IF(DD$6&gt;='Income Assumptions'!$F$5,DC108*((1+'Income Assumptions'!$F$8)^(1/12)),"-"))),"-")</f>
        <v>43802.972130498631</v>
      </c>
      <c r="DE108" s="702">
        <f>IFERROR(
IF(DE$6&lt;='Income Assumptions'!$D$7,DD108*((1+'Income Assumptions'!$D$8)^(1/12)),
IF(AND(DE$6&gt;='Income Assumptions'!$E$5,DE$6&lt;='Income Assumptions'!$E$7),DD108*((1+'Income Assumptions'!$E$8)^(1/12)),
IF(DE$6&gt;='Income Assumptions'!$F$5,DD108*((1+'Income Assumptions'!$F$8)^(1/12)),"-"))),"-")</f>
        <v>43911.002076601137</v>
      </c>
      <c r="DF108" s="702">
        <f>IFERROR(
IF(DF$6&lt;='Income Assumptions'!$D$7,DE108*((1+'Income Assumptions'!$D$8)^(1/12)),
IF(AND(DF$6&gt;='Income Assumptions'!$E$5,DF$6&lt;='Income Assumptions'!$E$7),DE108*((1+'Income Assumptions'!$E$8)^(1/12)),
IF(DF$6&gt;='Income Assumptions'!$F$5,DE108*((1+'Income Assumptions'!$F$8)^(1/12)),"-"))),"-")</f>
        <v>44019.298453694224</v>
      </c>
      <c r="DG108" s="702">
        <f>IFERROR(
IF(DG$6&lt;='Income Assumptions'!$D$7,DF108*((1+'Income Assumptions'!$D$8)^(1/12)),
IF(AND(DG$6&gt;='Income Assumptions'!$E$5,DG$6&lt;='Income Assumptions'!$E$7),DF108*((1+'Income Assumptions'!$E$8)^(1/12)),
IF(DG$6&gt;='Income Assumptions'!$F$5,DF108*((1+'Income Assumptions'!$F$8)^(1/12)),"-"))),"-")</f>
        <v>44127.861918868584</v>
      </c>
      <c r="DH108" s="702">
        <f>IFERROR(
IF(DH$6&lt;='Income Assumptions'!$D$7,DG108*((1+'Income Assumptions'!$D$8)^(1/12)),
IF(AND(DH$6&gt;='Income Assumptions'!$E$5,DH$6&lt;='Income Assumptions'!$E$7),DG108*((1+'Income Assumptions'!$E$8)^(1/12)),
IF(DH$6&gt;='Income Assumptions'!$F$5,DG108*((1+'Income Assumptions'!$F$8)^(1/12)),"-"))),"-")</f>
        <v>44236.693130835483</v>
      </c>
      <c r="DI108" s="702">
        <f>IFERROR(
IF(DI$6&lt;='Income Assumptions'!$D$7,DH108*((1+'Income Assumptions'!$D$8)^(1/12)),
IF(AND(DI$6&gt;='Income Assumptions'!$E$5,DI$6&lt;='Income Assumptions'!$E$7),DH108*((1+'Income Assumptions'!$E$8)^(1/12)),
IF(DI$6&gt;='Income Assumptions'!$F$5,DH108*((1+'Income Assumptions'!$F$8)^(1/12)),"-"))),"-")</f>
        <v>44345.792749930733</v>
      </c>
      <c r="DJ108" s="702">
        <f>IFERROR(
IF(DJ$6&lt;='Income Assumptions'!$D$7,DI108*((1+'Income Assumptions'!$D$8)^(1/12)),
IF(AND(DJ$6&gt;='Income Assumptions'!$E$5,DJ$6&lt;='Income Assumptions'!$E$7),DI108*((1+'Income Assumptions'!$E$8)^(1/12)),
IF(DJ$6&gt;='Income Assumptions'!$F$5,DI108*((1+'Income Assumptions'!$F$8)^(1/12)),"-"))),"-")</f>
        <v>44455.161438118732</v>
      </c>
      <c r="DK108" s="702">
        <f>IFERROR(
IF(DK$6&lt;='Income Assumptions'!$D$7,DJ108*((1+'Income Assumptions'!$D$8)^(1/12)),
IF(AND(DK$6&gt;='Income Assumptions'!$E$5,DK$6&lt;='Income Assumptions'!$E$7),DJ108*((1+'Income Assumptions'!$E$8)^(1/12)),
IF(DK$6&gt;='Income Assumptions'!$F$5,DJ108*((1+'Income Assumptions'!$F$8)^(1/12)),"-"))),"-")</f>
        <v>44564.799858996448</v>
      </c>
      <c r="DL108" s="702">
        <f>IFERROR(
IF(DL$6&lt;='Income Assumptions'!$D$7,DK108*((1+'Income Assumptions'!$D$8)^(1/12)),
IF(AND(DL$6&gt;='Income Assumptions'!$E$5,DL$6&lt;='Income Assumptions'!$E$7),DK108*((1+'Income Assumptions'!$E$8)^(1/12)),
IF(DL$6&gt;='Income Assumptions'!$F$5,DK108*((1+'Income Assumptions'!$F$8)^(1/12)),"-"))),"-")</f>
        <v>44674.708677797455</v>
      </c>
      <c r="DM108" s="702">
        <f>IFERROR(
IF(DM$6&lt;='Income Assumptions'!$D$7,DL108*((1+'Income Assumptions'!$D$8)^(1/12)),
IF(AND(DM$6&gt;='Income Assumptions'!$E$5,DM$6&lt;='Income Assumptions'!$E$7),DL108*((1+'Income Assumptions'!$E$8)^(1/12)),
IF(DM$6&gt;='Income Assumptions'!$F$5,DL108*((1+'Income Assumptions'!$F$8)^(1/12)),"-"))),"-")</f>
        <v>44784.888561395979</v>
      </c>
      <c r="DN108" s="702">
        <f>IFERROR(
IF(DN$6&lt;='Income Assumptions'!$D$7,DM108*((1+'Income Assumptions'!$D$8)^(1/12)),
IF(AND(DN$6&gt;='Income Assumptions'!$E$5,DN$6&lt;='Income Assumptions'!$E$7),DM108*((1+'Income Assumptions'!$E$8)^(1/12)),
IF(DN$6&gt;='Income Assumptions'!$F$5,DM108*((1+'Income Assumptions'!$F$8)^(1/12)),"-"))),"-")</f>
        <v>44895.340178310937</v>
      </c>
      <c r="DO108" s="702">
        <f>IFERROR(
IF(DO$6&lt;='Income Assumptions'!$D$7,DN108*((1+'Income Assumptions'!$D$8)^(1/12)),
IF(AND(DO$6&gt;='Income Assumptions'!$E$5,DO$6&lt;='Income Assumptions'!$E$7),DN108*((1+'Income Assumptions'!$E$8)^(1/12)),
IF(DO$6&gt;='Income Assumptions'!$F$5,DN108*((1+'Income Assumptions'!$F$8)^(1/12)),"-"))),"-")</f>
        <v>45006.064198709995</v>
      </c>
      <c r="DP108" s="702">
        <f>IFERROR(
IF(DP$6&lt;='Income Assumptions'!$D$7,DO108*((1+'Income Assumptions'!$D$8)^(1/12)),
IF(AND(DP$6&gt;='Income Assumptions'!$E$5,DP$6&lt;='Income Assumptions'!$E$7),DO108*((1+'Income Assumptions'!$E$8)^(1/12)),
IF(DP$6&gt;='Income Assumptions'!$F$5,DO108*((1+'Income Assumptions'!$F$8)^(1/12)),"-"))),"-")</f>
        <v>45117.06129441363</v>
      </c>
      <c r="DQ108" s="702">
        <f>IFERROR(
IF(DQ$6&lt;='Income Assumptions'!$D$7,DP108*((1+'Income Assumptions'!$D$8)^(1/12)),
IF(AND(DQ$6&gt;='Income Assumptions'!$E$5,DQ$6&lt;='Income Assumptions'!$E$7),DP108*((1+'Income Assumptions'!$E$8)^(1/12)),
IF(DQ$6&gt;='Income Assumptions'!$F$5,DP108*((1+'Income Assumptions'!$F$8)^(1/12)),"-"))),"-")</f>
        <v>45228.332138899212</v>
      </c>
      <c r="DR108" s="702">
        <f>IFERROR(
IF(DR$6&lt;='Income Assumptions'!$D$7,DQ108*((1+'Income Assumptions'!$D$8)^(1/12)),
IF(AND(DR$6&gt;='Income Assumptions'!$E$5,DR$6&lt;='Income Assumptions'!$E$7),DQ108*((1+'Income Assumptions'!$E$8)^(1/12)),
IF(DR$6&gt;='Income Assumptions'!$F$5,DQ108*((1+'Income Assumptions'!$F$8)^(1/12)),"-"))),"-")</f>
        <v>45339.877407305088</v>
      </c>
      <c r="DS108" s="702">
        <f>IFERROR(
IF(DS$6&lt;='Income Assumptions'!$D$7,DR108*((1+'Income Assumptions'!$D$8)^(1/12)),
IF(AND(DS$6&gt;='Income Assumptions'!$E$5,DS$6&lt;='Income Assumptions'!$E$7),DR108*((1+'Income Assumptions'!$E$8)^(1/12)),
IF(DS$6&gt;='Income Assumptions'!$F$5,DR108*((1+'Income Assumptions'!$F$8)^(1/12)),"-"))),"-")</f>
        <v>45451.697776434681</v>
      </c>
      <c r="DT108" s="702">
        <f>IFERROR(
IF(DT$6&lt;='Income Assumptions'!$D$7,DS108*((1+'Income Assumptions'!$D$8)^(1/12)),
IF(AND(DT$6&gt;='Income Assumptions'!$E$5,DT$6&lt;='Income Assumptions'!$E$7),DS108*((1+'Income Assumptions'!$E$8)^(1/12)),
IF(DT$6&gt;='Income Assumptions'!$F$5,DS108*((1+'Income Assumptions'!$F$8)^(1/12)),"-"))),"-")</f>
        <v>45563.793924760583</v>
      </c>
      <c r="DU108" s="702">
        <f>IFERROR(
IF(DU$6&lt;='Income Assumptions'!$D$7,DT108*((1+'Income Assumptions'!$D$8)^(1/12)),
IF(AND(DU$6&gt;='Income Assumptions'!$E$5,DU$6&lt;='Income Assumptions'!$E$7),DT108*((1+'Income Assumptions'!$E$8)^(1/12)),
IF(DU$6&gt;='Income Assumptions'!$F$5,DT108*((1+'Income Assumptions'!$F$8)^(1/12)),"-"))),"-")</f>
        <v>45676.166532428695</v>
      </c>
      <c r="DV108" s="702">
        <f>IFERROR(
IF(DV$6&lt;='Income Assumptions'!$D$7,DU108*((1+'Income Assumptions'!$D$8)^(1/12)),
IF(AND(DV$6&gt;='Income Assumptions'!$E$5,DV$6&lt;='Income Assumptions'!$E$7),DU108*((1+'Income Assumptions'!$E$8)^(1/12)),
IF(DV$6&gt;='Income Assumptions'!$F$5,DU108*((1+'Income Assumptions'!$F$8)^(1/12)),"-"))),"-")</f>
        <v>45788.816281262334</v>
      </c>
      <c r="DW108" s="702">
        <f>IFERROR(
IF(DW$6&lt;='Income Assumptions'!$D$7,DV108*((1+'Income Assumptions'!$D$8)^(1/12)),
IF(AND(DW$6&gt;='Income Assumptions'!$E$5,DW$6&lt;='Income Assumptions'!$E$7),DV108*((1+'Income Assumptions'!$E$8)^(1/12)),
IF(DW$6&gt;='Income Assumptions'!$F$5,DV108*((1+'Income Assumptions'!$F$8)^(1/12)),"-"))),"-")</f>
        <v>45901.743854766377</v>
      </c>
      <c r="DX108" s="702">
        <f>IFERROR(
IF(DX$6&lt;='Income Assumptions'!$D$7,DW108*((1+'Income Assumptions'!$D$8)^(1/12)),
IF(AND(DX$6&gt;='Income Assumptions'!$E$5,DX$6&lt;='Income Assumptions'!$E$7),DW108*((1+'Income Assumptions'!$E$8)^(1/12)),
IF(DX$6&gt;='Income Assumptions'!$F$5,DW108*((1+'Income Assumptions'!$F$8)^(1/12)),"-"))),"-")</f>
        <v>46014.949938131416</v>
      </c>
      <c r="DY108" s="702">
        <f>IFERROR(
IF(DY$6&lt;='Income Assumptions'!$D$7,DX108*((1+'Income Assumptions'!$D$8)^(1/12)),
IF(AND(DY$6&gt;='Income Assumptions'!$E$5,DY$6&lt;='Income Assumptions'!$E$7),DX108*((1+'Income Assumptions'!$E$8)^(1/12)),
IF(DY$6&gt;='Income Assumptions'!$F$5,DX108*((1+'Income Assumptions'!$F$8)^(1/12)),"-"))),"-")</f>
        <v>46128.435218237901</v>
      </c>
      <c r="DZ108" s="702">
        <f>IFERROR(
IF(DZ$6&lt;='Income Assumptions'!$D$7,DY108*((1+'Income Assumptions'!$D$8)^(1/12)),
IF(AND(DZ$6&gt;='Income Assumptions'!$E$5,DZ$6&lt;='Income Assumptions'!$E$7),DY108*((1+'Income Assumptions'!$E$8)^(1/12)),
IF(DZ$6&gt;='Income Assumptions'!$F$5,DY108*((1+'Income Assumptions'!$F$8)^(1/12)),"-"))),"-")</f>
        <v>46242.200383660311</v>
      </c>
      <c r="EA108" s="702">
        <f>IFERROR(
IF(EA$6&lt;='Income Assumptions'!$D$7,DZ108*((1+'Income Assumptions'!$D$8)^(1/12)),
IF(AND(EA$6&gt;='Income Assumptions'!$E$5,EA$6&lt;='Income Assumptions'!$E$7),DZ108*((1+'Income Assumptions'!$E$8)^(1/12)),
IF(EA$6&gt;='Income Assumptions'!$F$5,DZ108*((1+'Income Assumptions'!$F$8)^(1/12)),"-"))),"-")</f>
        <v>46356.246124671343</v>
      </c>
      <c r="EB108" s="702">
        <f>IFERROR(
IF(EB$6&lt;='Income Assumptions'!$D$7,EA108*((1+'Income Assumptions'!$D$8)^(1/12)),
IF(AND(EB$6&gt;='Income Assumptions'!$E$5,EB$6&lt;='Income Assumptions'!$E$7),EA108*((1+'Income Assumptions'!$E$8)^(1/12)),
IF(EB$6&gt;='Income Assumptions'!$F$5,EA108*((1+'Income Assumptions'!$F$8)^(1/12)),"-"))),"-")</f>
        <v>46470.573133246093</v>
      </c>
      <c r="EC108" s="702">
        <f>IFERROR(
IF(EC$6&lt;='Income Assumptions'!$D$7,EB108*((1+'Income Assumptions'!$D$8)^(1/12)),
IF(AND(EC$6&gt;='Income Assumptions'!$E$5,EC$6&lt;='Income Assumptions'!$E$7),EB108*((1+'Income Assumptions'!$E$8)^(1/12)),
IF(EC$6&gt;='Income Assumptions'!$F$5,EB108*((1+'Income Assumptions'!$F$8)^(1/12)),"-"))),"-")</f>
        <v>46585.182103066247</v>
      </c>
      <c r="ED108" s="702">
        <f>IFERROR(
IF(ED$6&lt;='Income Assumptions'!$D$7,EC108*((1+'Income Assumptions'!$D$8)^(1/12)),
IF(AND(ED$6&gt;='Income Assumptions'!$E$5,ED$6&lt;='Income Assumptions'!$E$7),EC108*((1+'Income Assumptions'!$E$8)^(1/12)),
IF(ED$6&gt;='Income Assumptions'!$F$5,EC108*((1+'Income Assumptions'!$F$8)^(1/12)),"-"))),"-")</f>
        <v>46700.073729524302</v>
      </c>
      <c r="EE108" s="702">
        <f>IFERROR(
IF(EE$6&lt;='Income Assumptions'!$D$7,ED108*((1+'Income Assumptions'!$D$8)^(1/12)),
IF(AND(EE$6&gt;='Income Assumptions'!$E$5,EE$6&lt;='Income Assumptions'!$E$7),ED108*((1+'Income Assumptions'!$E$8)^(1/12)),
IF(EE$6&gt;='Income Assumptions'!$F$5,ED108*((1+'Income Assumptions'!$F$8)^(1/12)),"-"))),"-")</f>
        <v>46815.248709727784</v>
      </c>
      <c r="EF108" s="702">
        <f>IFERROR(
IF(EF$6&lt;='Income Assumptions'!$D$7,EE108*((1+'Income Assumptions'!$D$8)^(1/12)),
IF(AND(EF$6&gt;='Income Assumptions'!$E$5,EF$6&lt;='Income Assumptions'!$E$7),EE108*((1+'Income Assumptions'!$E$8)^(1/12)),
IF(EF$6&gt;='Income Assumptions'!$F$5,EE108*((1+'Income Assumptions'!$F$8)^(1/12)),"-"))),"-")</f>
        <v>46930.707742503466</v>
      </c>
      <c r="EG108" s="703">
        <f>IFERROR(
IF(EG$6&lt;='Income Assumptions'!$D$7,EF108*((1+'Income Assumptions'!$D$8)^(1/12)),
IF(AND(EG$6&gt;='Income Assumptions'!$E$5,EG$6&lt;='Income Assumptions'!$E$7),EF108*((1+'Income Assumptions'!$E$8)^(1/12)),
IF(EG$6&gt;='Income Assumptions'!$F$5,EF108*((1+'Income Assumptions'!$F$8)^(1/12)),"-"))),"-")</f>
        <v>47046.451528401623</v>
      </c>
    </row>
    <row r="109" spans="2:138" x14ac:dyDescent="0.2">
      <c r="C109" s="712"/>
      <c r="D109" s="713" t="s">
        <v>742</v>
      </c>
      <c r="E109" s="700">
        <f t="shared" si="68"/>
        <v>5760953.1469215052</v>
      </c>
      <c r="F109" s="701">
        <f>IFERROR('Rent Roll | Residential'!H7*'Rent Roll | Residential'!C7,"")</f>
        <v>35000</v>
      </c>
      <c r="G109" s="701">
        <f>IFERROR(
IF(G$6&lt;='Income Assumptions'!$D$7,F109*((1+'Income Assumptions'!$D$8)^(1/12)),
IF(AND(G$6&gt;='Income Assumptions'!$E$5,G$6&lt;='Income Assumptions'!$E$7),F109*((1+'Income Assumptions'!$E$8)^(1/12)),
IF(G$6&gt;='Income Assumptions'!$F$5,F109*((1+'Income Assumptions'!$F$8)^(1/12)),"-"))),"-")</f>
        <v>35142.594332427696</v>
      </c>
      <c r="H109" s="701">
        <f>IFERROR(
IF(H$6&lt;='Income Assumptions'!$D$7,G109*((1+'Income Assumptions'!$D$8)^(1/12)),
IF(AND(H$6&gt;='Income Assumptions'!$E$5,H$6&lt;='Income Assumptions'!$E$7),G109*((1+'Income Assumptions'!$E$8)^(1/12)),
IF(H$6&gt;='Income Assumptions'!$F$5,G109*((1+'Income Assumptions'!$F$8)^(1/12)),"-"))),"-")</f>
        <v>35285.769611816548</v>
      </c>
      <c r="I109" s="701">
        <f>IFERROR(
IF(I$6&lt;='Income Assumptions'!$D$7,H109*((1+'Income Assumptions'!$D$8)^(1/12)),
IF(AND(I$6&gt;='Income Assumptions'!$E$5,I$6&lt;='Income Assumptions'!$E$7),H109*((1+'Income Assumptions'!$E$8)^(1/12)),
IF(I$6&gt;='Income Assumptions'!$F$5,H109*((1+'Income Assumptions'!$F$8)^(1/12)),"-"))),"-")</f>
        <v>35429.528205016388</v>
      </c>
      <c r="J109" s="701">
        <f>IFERROR(
IF(J$6&lt;='Income Assumptions'!$D$7,I109*((1+'Income Assumptions'!$D$8)^(1/12)),
IF(AND(J$6&gt;='Income Assumptions'!$E$5,J$6&lt;='Income Assumptions'!$E$7),I109*((1+'Income Assumptions'!$E$8)^(1/12)),
IF(J$6&gt;='Income Assumptions'!$F$5,I109*((1+'Income Assumptions'!$F$8)^(1/12)),"-"))),"-")</f>
        <v>35573.872488519883</v>
      </c>
      <c r="K109" s="701">
        <f>IFERROR(
IF(K$6&lt;='Income Assumptions'!$D$7,J109*((1+'Income Assumptions'!$D$8)^(1/12)),
IF(AND(K$6&gt;='Income Assumptions'!$E$5,K$6&lt;='Income Assumptions'!$E$7),J109*((1+'Income Assumptions'!$E$8)^(1/12)),
IF(K$6&gt;='Income Assumptions'!$F$5,J109*((1+'Income Assumptions'!$F$8)^(1/12)),"-"))),"-")</f>
        <v>35718.804848501837</v>
      </c>
      <c r="L109" s="701">
        <f>IFERROR(
IF(L$6&lt;='Income Assumptions'!$D$7,K109*((1+'Income Assumptions'!$D$8)^(1/12)),
IF(AND(L$6&gt;='Income Assumptions'!$E$5,L$6&lt;='Income Assumptions'!$E$7),K109*((1+'Income Assumptions'!$E$8)^(1/12)),
IF(L$6&gt;='Income Assumptions'!$F$5,K109*((1+'Income Assumptions'!$F$8)^(1/12)),"-"))),"-")</f>
        <v>35864.327680858616</v>
      </c>
      <c r="M109" s="701">
        <f>IFERROR(
IF(M$6&lt;='Income Assumptions'!$D$7,L109*((1+'Income Assumptions'!$D$8)^(1/12)),
IF(AND(M$6&gt;='Income Assumptions'!$E$5,M$6&lt;='Income Assumptions'!$E$7),L109*((1+'Income Assumptions'!$E$8)^(1/12)),
IF(M$6&gt;='Income Assumptions'!$F$5,L109*((1+'Income Assumptions'!$F$8)^(1/12)),"-"))),"-")</f>
        <v>36010.443391247762</v>
      </c>
      <c r="N109" s="701">
        <f>IFERROR(
IF(N$6&lt;='Income Assumptions'!$D$7,M109*((1+'Income Assumptions'!$D$8)^(1/12)),
IF(AND(N$6&gt;='Income Assumptions'!$E$5,N$6&lt;='Income Assumptions'!$E$7),M109*((1+'Income Assumptions'!$E$8)^(1/12)),
IF(N$6&gt;='Income Assumptions'!$F$5,M109*((1+'Income Assumptions'!$F$8)^(1/12)),"-"))),"-")</f>
        <v>36157.154395127764</v>
      </c>
      <c r="O109" s="701">
        <f>IFERROR(
IF(O$6&lt;='Income Assumptions'!$D$7,N109*((1+'Income Assumptions'!$D$8)^(1/12)),
IF(AND(O$6&gt;='Income Assumptions'!$E$5,O$6&lt;='Income Assumptions'!$E$7),N109*((1+'Income Assumptions'!$E$8)^(1/12)),
IF(O$6&gt;='Income Assumptions'!$F$5,N109*((1+'Income Assumptions'!$F$8)^(1/12)),"-"))),"-")</f>
        <v>36304.463117797997</v>
      </c>
      <c r="P109" s="701">
        <f>IFERROR(
IF(P$6&lt;='Income Assumptions'!$D$7,O109*((1+'Income Assumptions'!$D$8)^(1/12)),
IF(AND(P$6&gt;='Income Assumptions'!$E$5,P$6&lt;='Income Assumptions'!$E$7),O109*((1+'Income Assumptions'!$E$8)^(1/12)),
IF(P$6&gt;='Income Assumptions'!$F$5,O109*((1+'Income Assumptions'!$F$8)^(1/12)),"-"))),"-")</f>
        <v>36452.371994438799</v>
      </c>
      <c r="Q109" s="701">
        <f>IFERROR(
IF(Q$6&lt;='Income Assumptions'!$D$7,P109*((1+'Income Assumptions'!$D$8)^(1/12)),
IF(AND(Q$6&gt;='Income Assumptions'!$E$5,Q$6&lt;='Income Assumptions'!$E$7),P109*((1+'Income Assumptions'!$E$8)^(1/12)),
IF(Q$6&gt;='Income Assumptions'!$F$5,P109*((1+'Income Assumptions'!$F$8)^(1/12)),"-"))),"-")</f>
        <v>36600.883470151741</v>
      </c>
      <c r="R109" s="701">
        <f>IFERROR(
IF(R$6&lt;='Income Assumptions'!$D$7,Q109*((1+'Income Assumptions'!$D$8)^(1/12)),
IF(AND(R$6&gt;='Income Assumptions'!$E$5,R$6&lt;='Income Assumptions'!$E$7),Q109*((1+'Income Assumptions'!$E$8)^(1/12)),
IF(R$6&gt;='Income Assumptions'!$F$5,Q109*((1+'Income Assumptions'!$F$8)^(1/12)),"-"))),"-")</f>
        <v>36750.000000000029</v>
      </c>
      <c r="S109" s="701">
        <f>IFERROR(
IF(S$6&lt;='Income Assumptions'!$D$7,R109*((1+'Income Assumptions'!$D$8)^(1/12)),
IF(AND(S$6&gt;='Income Assumptions'!$E$5,S$6&lt;='Income Assumptions'!$E$7),R109*((1+'Income Assumptions'!$E$8)^(1/12)),
IF(S$6&gt;='Income Assumptions'!$F$5,R109*((1+'Income Assumptions'!$F$8)^(1/12)),"-"))),"-")</f>
        <v>36899.724049049109</v>
      </c>
      <c r="T109" s="701">
        <f>IFERROR(
IF(T$6&lt;='Income Assumptions'!$D$7,S109*((1+'Income Assumptions'!$D$8)^(1/12)),
IF(AND(T$6&gt;='Income Assumptions'!$E$5,T$6&lt;='Income Assumptions'!$E$7),S109*((1+'Income Assumptions'!$E$8)^(1/12)),
IF(T$6&gt;='Income Assumptions'!$F$5,S109*((1+'Income Assumptions'!$F$8)^(1/12)),"-"))),"-")</f>
        <v>37050.058092407402</v>
      </c>
      <c r="U109" s="701">
        <f>IFERROR(
IF(U$6&lt;='Income Assumptions'!$D$7,T109*((1+'Income Assumptions'!$D$8)^(1/12)),
IF(AND(U$6&gt;='Income Assumptions'!$E$5,U$6&lt;='Income Assumptions'!$E$7),T109*((1+'Income Assumptions'!$E$8)^(1/12)),
IF(U$6&gt;='Income Assumptions'!$F$5,T109*((1+'Income Assumptions'!$F$8)^(1/12)),"-"))),"-")</f>
        <v>37201.004615267229</v>
      </c>
      <c r="V109" s="701">
        <f>IFERROR(
IF(V$6&lt;='Income Assumptions'!$D$7,U109*((1+'Income Assumptions'!$D$8)^(1/12)),
IF(AND(V$6&gt;='Income Assumptions'!$E$5,V$6&lt;='Income Assumptions'!$E$7),U109*((1+'Income Assumptions'!$E$8)^(1/12)),
IF(V$6&gt;='Income Assumptions'!$F$5,U109*((1+'Income Assumptions'!$F$8)^(1/12)),"-"))),"-")</f>
        <v>37352.566112945904</v>
      </c>
      <c r="W109" s="701">
        <f>IFERROR(
IF(W$6&lt;='Income Assumptions'!$D$7,V109*((1+'Income Assumptions'!$D$8)^(1/12)),
IF(AND(W$6&gt;='Income Assumptions'!$E$5,W$6&lt;='Income Assumptions'!$E$7),V109*((1+'Income Assumptions'!$E$8)^(1/12)),
IF(W$6&gt;='Income Assumptions'!$F$5,V109*((1+'Income Assumptions'!$F$8)^(1/12)),"-"))),"-")</f>
        <v>37504.745090926954</v>
      </c>
      <c r="X109" s="701">
        <f>IFERROR(
IF(X$6&lt;='Income Assumptions'!$D$7,W109*((1+'Income Assumptions'!$D$8)^(1/12)),
IF(AND(X$6&gt;='Income Assumptions'!$E$5,X$6&lt;='Income Assumptions'!$E$7),W109*((1+'Income Assumptions'!$E$8)^(1/12)),
IF(X$6&gt;='Income Assumptions'!$F$5,W109*((1+'Income Assumptions'!$F$8)^(1/12)),"-"))),"-")</f>
        <v>37657.544064901565</v>
      </c>
      <c r="Y109" s="701">
        <f>IFERROR(
IF(Y$6&lt;='Income Assumptions'!$D$7,X109*((1+'Income Assumptions'!$D$8)^(1/12)),
IF(AND(Y$6&gt;='Income Assumptions'!$E$5,Y$6&lt;='Income Assumptions'!$E$7),X109*((1+'Income Assumptions'!$E$8)^(1/12)),
IF(Y$6&gt;='Income Assumptions'!$F$5,X109*((1+'Income Assumptions'!$F$8)^(1/12)),"-"))),"-")</f>
        <v>37810.965560810168</v>
      </c>
      <c r="Z109" s="701">
        <f>IFERROR(
IF(Z$6&lt;='Income Assumptions'!$D$7,Y109*((1+'Income Assumptions'!$D$8)^(1/12)),
IF(AND(Z$6&gt;='Income Assumptions'!$E$5,Z$6&lt;='Income Assumptions'!$E$7),Y109*((1+'Income Assumptions'!$E$8)^(1/12)),
IF(Z$6&gt;='Income Assumptions'!$F$5,Y109*((1+'Income Assumptions'!$F$8)^(1/12)),"-"))),"-")</f>
        <v>37965.012114884172</v>
      </c>
      <c r="AA109" s="701">
        <f>IFERROR(
IF(AA$6&lt;='Income Assumptions'!$D$7,Z109*((1+'Income Assumptions'!$D$8)^(1/12)),
IF(AND(AA$6&gt;='Income Assumptions'!$E$5,AA$6&lt;='Income Assumptions'!$E$7),Z109*((1+'Income Assumptions'!$E$8)^(1/12)),
IF(AA$6&gt;='Income Assumptions'!$F$5,Z109*((1+'Income Assumptions'!$F$8)^(1/12)),"-"))),"-")</f>
        <v>38119.686273687919</v>
      </c>
      <c r="AB109" s="701">
        <f>IFERROR(
IF(AB$6&lt;='Income Assumptions'!$D$7,AA109*((1+'Income Assumptions'!$D$8)^(1/12)),
IF(AND(AB$6&gt;='Income Assumptions'!$E$5,AB$6&lt;='Income Assumptions'!$E$7),AA109*((1+'Income Assumptions'!$E$8)^(1/12)),
IF(AB$6&gt;='Income Assumptions'!$F$5,AA109*((1+'Income Assumptions'!$F$8)^(1/12)),"-"))),"-")</f>
        <v>38274.990594160765</v>
      </c>
      <c r="AC109" s="701">
        <f>IFERROR(
IF(AC$6&lt;='Income Assumptions'!$D$7,AB109*((1+'Income Assumptions'!$D$8)^(1/12)),
IF(AND(AC$6&gt;='Income Assumptions'!$E$5,AC$6&lt;='Income Assumptions'!$E$7),AB109*((1+'Income Assumptions'!$E$8)^(1/12)),
IF(AC$6&gt;='Income Assumptions'!$F$5,AB109*((1+'Income Assumptions'!$F$8)^(1/12)),"-"))),"-")</f>
        <v>38430.92764365935</v>
      </c>
      <c r="AD109" s="701">
        <f>IFERROR(
IF(AD$6&lt;='Income Assumptions'!$D$7,AC109*((1+'Income Assumptions'!$D$8)^(1/12)),
IF(AND(AD$6&gt;='Income Assumptions'!$E$5,AD$6&lt;='Income Assumptions'!$E$7),AC109*((1+'Income Assumptions'!$E$8)^(1/12)),
IF(AD$6&gt;='Income Assumptions'!$F$5,AC109*((1+'Income Assumptions'!$F$8)^(1/12)),"-"))),"-")</f>
        <v>38556.740500353204</v>
      </c>
      <c r="AE109" s="701">
        <f>IFERROR(
IF(AE$6&lt;='Income Assumptions'!$D$7,AD109*((1+'Income Assumptions'!$D$8)^(1/12)),
IF(AND(AE$6&gt;='Income Assumptions'!$E$5,AE$6&lt;='Income Assumptions'!$E$7),AD109*((1+'Income Assumptions'!$E$8)^(1/12)),
IF(AE$6&gt;='Income Assumptions'!$F$5,AD109*((1+'Income Assumptions'!$F$8)^(1/12)),"-"))),"-")</f>
        <v>38682.965235601128</v>
      </c>
      <c r="AF109" s="701">
        <f>IFERROR(
IF(AF$6&lt;='Income Assumptions'!$D$7,AE109*((1+'Income Assumptions'!$D$8)^(1/12)),
IF(AND(AF$6&gt;='Income Assumptions'!$E$5,AF$6&lt;='Income Assumptions'!$E$7),AE109*((1+'Income Assumptions'!$E$8)^(1/12)),
IF(AF$6&gt;='Income Assumptions'!$F$5,AE109*((1+'Income Assumptions'!$F$8)^(1/12)),"-"))),"-")</f>
        <v>38809.603197786331</v>
      </c>
      <c r="AG109" s="701">
        <f>IFERROR(
IF(AG$6&lt;='Income Assumptions'!$D$7,AF109*((1+'Income Assumptions'!$D$8)^(1/12)),
IF(AND(AG$6&gt;='Income Assumptions'!$E$5,AG$6&lt;='Income Assumptions'!$E$7),AF109*((1+'Income Assumptions'!$E$8)^(1/12)),
IF(AG$6&gt;='Income Assumptions'!$F$5,AF109*((1+'Income Assumptions'!$F$8)^(1/12)),"-"))),"-")</f>
        <v>38936.655739706279</v>
      </c>
      <c r="AH109" s="701">
        <f>IFERROR(
IF(AH$6&lt;='Income Assumptions'!$D$7,AG109*((1+'Income Assumptions'!$D$8)^(1/12)),
IF(AND(AH$6&gt;='Income Assumptions'!$E$5,AH$6&lt;='Income Assumptions'!$E$7),AG109*((1+'Income Assumptions'!$E$8)^(1/12)),
IF(AH$6&gt;='Income Assumptions'!$F$5,AG109*((1+'Income Assumptions'!$F$8)^(1/12)),"-"))),"-")</f>
        <v>39064.124218587138</v>
      </c>
      <c r="AI109" s="701">
        <f>IFERROR(
IF(AI$6&lt;='Income Assumptions'!$D$7,AH109*((1+'Income Assumptions'!$D$8)^(1/12)),
IF(AND(AI$6&gt;='Income Assumptions'!$E$5,AI$6&lt;='Income Assumptions'!$E$7),AH109*((1+'Income Assumptions'!$E$8)^(1/12)),
IF(AI$6&gt;='Income Assumptions'!$F$5,AH109*((1+'Income Assumptions'!$F$8)^(1/12)),"-"))),"-")</f>
        <v>39192.009996098284</v>
      </c>
      <c r="AJ109" s="701">
        <f>IFERROR(
IF(AJ$6&lt;='Income Assumptions'!$D$7,AI109*((1+'Income Assumptions'!$D$8)^(1/12)),
IF(AND(AJ$6&gt;='Income Assumptions'!$E$5,AJ$6&lt;='Income Assumptions'!$E$7),AI109*((1+'Income Assumptions'!$E$8)^(1/12)),
IF(AJ$6&gt;='Income Assumptions'!$F$5,AI109*((1+'Income Assumptions'!$F$8)^(1/12)),"-"))),"-")</f>
        <v>39320.314438366848</v>
      </c>
      <c r="AK109" s="701">
        <f>IFERROR(
IF(AK$6&lt;='Income Assumptions'!$D$7,AJ109*((1+'Income Assumptions'!$D$8)^(1/12)),
IF(AND(AK$6&gt;='Income Assumptions'!$E$5,AK$6&lt;='Income Assumptions'!$E$7),AJ109*((1+'Income Assumptions'!$E$8)^(1/12)),
IF(AK$6&gt;='Income Assumptions'!$F$5,AJ109*((1+'Income Assumptions'!$F$8)^(1/12)),"-"))),"-")</f>
        <v>39449.0389159923</v>
      </c>
      <c r="AL109" s="701">
        <f>IFERROR(
IF(AL$6&lt;='Income Assumptions'!$D$7,AK109*((1+'Income Assumptions'!$D$8)^(1/12)),
IF(AND(AL$6&gt;='Income Assumptions'!$E$5,AL$6&lt;='Income Assumptions'!$E$7),AK109*((1+'Income Assumptions'!$E$8)^(1/12)),
IF(AL$6&gt;='Income Assumptions'!$F$5,AK109*((1+'Income Assumptions'!$F$8)^(1/12)),"-"))),"-")</f>
        <v>39578.1848040611</v>
      </c>
      <c r="AM109" s="701">
        <f>IFERROR(
IF(AM$6&lt;='Income Assumptions'!$D$7,AL109*((1+'Income Assumptions'!$D$8)^(1/12)),
IF(AND(AM$6&gt;='Income Assumptions'!$E$5,AM$6&lt;='Income Assumptions'!$E$7),AL109*((1+'Income Assumptions'!$E$8)^(1/12)),
IF(AM$6&gt;='Income Assumptions'!$F$5,AL109*((1+'Income Assumptions'!$F$8)^(1/12)),"-"))),"-")</f>
        <v>39707.753482161374</v>
      </c>
      <c r="AN109" s="701">
        <f>IFERROR(
IF(AN$6&lt;='Income Assumptions'!$D$7,AM109*((1+'Income Assumptions'!$D$8)^(1/12)),
IF(AND(AN$6&gt;='Income Assumptions'!$E$5,AN$6&lt;='Income Assumptions'!$E$7),AM109*((1+'Income Assumptions'!$E$8)^(1/12)),
IF(AN$6&gt;='Income Assumptions'!$F$5,AM109*((1+'Income Assumptions'!$F$8)^(1/12)),"-"))),"-")</f>
        <v>39837.746334397671</v>
      </c>
      <c r="AO109" s="701">
        <f>IFERROR(
IF(AO$6&lt;='Income Assumptions'!$D$7,AN109*((1+'Income Assumptions'!$D$8)^(1/12)),
IF(AND(AO$6&gt;='Income Assumptions'!$E$5,AO$6&lt;='Income Assumptions'!$E$7),AN109*((1+'Income Assumptions'!$E$8)^(1/12)),
IF(AO$6&gt;='Income Assumptions'!$F$5,AN109*((1+'Income Assumptions'!$F$8)^(1/12)),"-"))),"-")</f>
        <v>39968.16474940574</v>
      </c>
      <c r="AP109" s="701">
        <f>IFERROR(
IF(AP$6&lt;='Income Assumptions'!$D$7,AO109*((1+'Income Assumptions'!$D$8)^(1/12)),
IF(AND(AP$6&gt;='Income Assumptions'!$E$5,AP$6&lt;='Income Assumptions'!$E$7),AO109*((1+'Income Assumptions'!$E$8)^(1/12)),
IF(AP$6&gt;='Income Assumptions'!$F$5,AO109*((1+'Income Assumptions'!$F$8)^(1/12)),"-"))),"-")</f>
        <v>40099.010120367348</v>
      </c>
      <c r="AQ109" s="701">
        <f>IFERROR(
IF(AQ$6&lt;='Income Assumptions'!$D$7,AP109*((1+'Income Assumptions'!$D$8)^(1/12)),
IF(AND(AQ$6&gt;='Income Assumptions'!$E$5,AQ$6&lt;='Income Assumptions'!$E$7),AP109*((1+'Income Assumptions'!$E$8)^(1/12)),
IF(AQ$6&gt;='Income Assumptions'!$F$5,AP109*((1+'Income Assumptions'!$F$8)^(1/12)),"-"))),"-")</f>
        <v>40230.283845025187</v>
      </c>
      <c r="AR109" s="701">
        <f>IFERROR(
IF(AR$6&lt;='Income Assumptions'!$D$7,AQ109*((1+'Income Assumptions'!$D$8)^(1/12)),
IF(AND(AR$6&gt;='Income Assumptions'!$E$5,AR$6&lt;='Income Assumptions'!$E$7),AQ109*((1+'Income Assumptions'!$E$8)^(1/12)),
IF(AR$6&gt;='Income Assumptions'!$F$5,AQ109*((1+'Income Assumptions'!$F$8)^(1/12)),"-"))),"-")</f>
        <v>40361.987325697803</v>
      </c>
      <c r="AS109" s="701">
        <f>IFERROR(
IF(AS$6&lt;='Income Assumptions'!$D$7,AR109*((1+'Income Assumptions'!$D$8)^(1/12)),
IF(AND(AS$6&gt;='Income Assumptions'!$E$5,AS$6&lt;='Income Assumptions'!$E$7),AR109*((1+'Income Assumptions'!$E$8)^(1/12)),
IF(AS$6&gt;='Income Assumptions'!$F$5,AR109*((1+'Income Assumptions'!$F$8)^(1/12)),"-"))),"-")</f>
        <v>40494.121969294545</v>
      </c>
      <c r="AT109" s="701">
        <f>IFERROR(
IF(AT$6&lt;='Income Assumptions'!$D$7,AS109*((1+'Income Assumptions'!$D$8)^(1/12)),
IF(AND(AT$6&gt;='Income Assumptions'!$E$5,AT$6&lt;='Income Assumptions'!$E$7),AS109*((1+'Income Assumptions'!$E$8)^(1/12)),
IF(AT$6&gt;='Income Assumptions'!$F$5,AS109*((1+'Income Assumptions'!$F$8)^(1/12)),"-"))),"-")</f>
        <v>40626.689187330638</v>
      </c>
      <c r="AU109" s="701">
        <f>IFERROR(
IF(AU$6&lt;='Income Assumptions'!$D$7,AT109*((1+'Income Assumptions'!$D$8)^(1/12)),
IF(AND(AU$6&gt;='Income Assumptions'!$E$5,AU$6&lt;='Income Assumptions'!$E$7),AT109*((1+'Income Assumptions'!$E$8)^(1/12)),
IF(AU$6&gt;='Income Assumptions'!$F$5,AT109*((1+'Income Assumptions'!$F$8)^(1/12)),"-"))),"-")</f>
        <v>40759.690395942234</v>
      </c>
      <c r="AV109" s="701">
        <f>IFERROR(
IF(AV$6&lt;='Income Assumptions'!$D$7,AU109*((1+'Income Assumptions'!$D$8)^(1/12)),
IF(AND(AV$6&gt;='Income Assumptions'!$E$5,AV$6&lt;='Income Assumptions'!$E$7),AU109*((1+'Income Assumptions'!$E$8)^(1/12)),
IF(AV$6&gt;='Income Assumptions'!$F$5,AU109*((1+'Income Assumptions'!$F$8)^(1/12)),"-"))),"-")</f>
        <v>40893.12701590154</v>
      </c>
      <c r="AW109" s="701">
        <f>IFERROR(
IF(AW$6&lt;='Income Assumptions'!$D$7,AV109*((1+'Income Assumptions'!$D$8)^(1/12)),
IF(AND(AW$6&gt;='Income Assumptions'!$E$5,AW$6&lt;='Income Assumptions'!$E$7),AV109*((1+'Income Assumptions'!$E$8)^(1/12)),
IF(AW$6&gt;='Income Assumptions'!$F$5,AV109*((1+'Income Assumptions'!$F$8)^(1/12)),"-"))),"-")</f>
        <v>41027.000472632011</v>
      </c>
      <c r="AX109" s="701">
        <f>IFERROR(
IF(AX$6&lt;='Income Assumptions'!$D$7,AW109*((1+'Income Assumptions'!$D$8)^(1/12)),
IF(AND(AX$6&gt;='Income Assumptions'!$E$5,AX$6&lt;='Income Assumptions'!$E$7),AW109*((1+'Income Assumptions'!$E$8)^(1/12)),
IF(AX$6&gt;='Income Assumptions'!$F$5,AW109*((1+'Income Assumptions'!$F$8)^(1/12)),"-"))),"-")</f>
        <v>41161.31219622356</v>
      </c>
      <c r="AY109" s="701">
        <f>IFERROR(
IF(AY$6&lt;='Income Assumptions'!$D$7,AX109*((1+'Income Assumptions'!$D$8)^(1/12)),
IF(AND(AY$6&gt;='Income Assumptions'!$E$5,AY$6&lt;='Income Assumptions'!$E$7),AX109*((1+'Income Assumptions'!$E$8)^(1/12)),
IF(AY$6&gt;='Income Assumptions'!$F$5,AX109*((1+'Income Assumptions'!$F$8)^(1/12)),"-"))),"-")</f>
        <v>41296.063621447844</v>
      </c>
      <c r="AZ109" s="701">
        <f>IFERROR(
IF(AZ$6&lt;='Income Assumptions'!$D$7,AY109*((1+'Income Assumptions'!$D$8)^(1/12)),
IF(AND(AZ$6&gt;='Income Assumptions'!$E$5,AZ$6&lt;='Income Assumptions'!$E$7),AY109*((1+'Income Assumptions'!$E$8)^(1/12)),
IF(AZ$6&gt;='Income Assumptions'!$F$5,AY109*((1+'Income Assumptions'!$F$8)^(1/12)),"-"))),"-")</f>
        <v>41431.256187773593</v>
      </c>
      <c r="BA109" s="701">
        <f>IFERROR(
IF(BA$6&lt;='Income Assumptions'!$D$7,AZ109*((1+'Income Assumptions'!$D$8)^(1/12)),
IF(AND(BA$6&gt;='Income Assumptions'!$E$5,BA$6&lt;='Income Assumptions'!$E$7),AZ109*((1+'Income Assumptions'!$E$8)^(1/12)),
IF(BA$6&gt;='Income Assumptions'!$F$5,AZ109*((1+'Income Assumptions'!$F$8)^(1/12)),"-"))),"-")</f>
        <v>41566.891339381982</v>
      </c>
      <c r="BB109" s="701">
        <f>IFERROR(
IF(BB$6&lt;='Income Assumptions'!$D$7,BA109*((1+'Income Assumptions'!$D$8)^(1/12)),
IF(AND(BB$6&gt;='Income Assumptions'!$E$5,BB$6&lt;='Income Assumptions'!$E$7),BA109*((1+'Income Assumptions'!$E$8)^(1/12)),
IF(BB$6&gt;='Income Assumptions'!$F$5,BA109*((1+'Income Assumptions'!$F$8)^(1/12)),"-"))),"-")</f>
        <v>41702.970525182056</v>
      </c>
      <c r="BC109" s="701">
        <f>IFERROR(
IF(BC$6&lt;='Income Assumptions'!$D$7,BB109*((1+'Income Assumptions'!$D$8)^(1/12)),
IF(AND(BC$6&gt;='Income Assumptions'!$E$5,BC$6&lt;='Income Assumptions'!$E$7),BB109*((1+'Income Assumptions'!$E$8)^(1/12)),
IF(BC$6&gt;='Income Assumptions'!$F$5,BB109*((1+'Income Assumptions'!$F$8)^(1/12)),"-"))),"-")</f>
        <v>41839.495198826211</v>
      </c>
      <c r="BD109" s="701">
        <f>IFERROR(
IF(BD$6&lt;='Income Assumptions'!$D$7,BC109*((1+'Income Assumptions'!$D$8)^(1/12)),
IF(AND(BD$6&gt;='Income Assumptions'!$E$5,BD$6&lt;='Income Assumptions'!$E$7),BC109*((1+'Income Assumptions'!$E$8)^(1/12)),
IF(BD$6&gt;='Income Assumptions'!$F$5,BC109*((1+'Income Assumptions'!$F$8)^(1/12)),"-"))),"-")</f>
        <v>41976.466818725727</v>
      </c>
      <c r="BE109" s="701">
        <f>IFERROR(
IF(BE$6&lt;='Income Assumptions'!$D$7,BD109*((1+'Income Assumptions'!$D$8)^(1/12)),
IF(AND(BE$6&gt;='Income Assumptions'!$E$5,BE$6&lt;='Income Assumptions'!$E$7),BD109*((1+'Income Assumptions'!$E$8)^(1/12)),
IF(BE$6&gt;='Income Assumptions'!$F$5,BD109*((1+'Income Assumptions'!$F$8)^(1/12)),"-"))),"-")</f>
        <v>42113.886848066344</v>
      </c>
      <c r="BF109" s="701">
        <f>IFERROR(
IF(BF$6&lt;='Income Assumptions'!$D$7,BE109*((1+'Income Assumptions'!$D$8)^(1/12)),
IF(AND(BF$6&gt;='Income Assumptions'!$E$5,BF$6&lt;='Income Assumptions'!$E$7),BE109*((1+'Income Assumptions'!$E$8)^(1/12)),
IF(BF$6&gt;='Income Assumptions'!$F$5,BE109*((1+'Income Assumptions'!$F$8)^(1/12)),"-"))),"-")</f>
        <v>42251.75675482388</v>
      </c>
      <c r="BG109" s="701">
        <f>IFERROR(
IF(BG$6&lt;='Income Assumptions'!$D$7,BF109*((1+'Income Assumptions'!$D$8)^(1/12)),
IF(AND(BG$6&gt;='Income Assumptions'!$E$5,BG$6&lt;='Income Assumptions'!$E$7),BF109*((1+'Income Assumptions'!$E$8)^(1/12)),
IF(BG$6&gt;='Income Assumptions'!$F$5,BF109*((1+'Income Assumptions'!$F$8)^(1/12)),"-"))),"-")</f>
        <v>42390.078011779937</v>
      </c>
      <c r="BH109" s="701">
        <f>IFERROR(
IF(BH$6&lt;='Income Assumptions'!$D$7,BG109*((1+'Income Assumptions'!$D$8)^(1/12)),
IF(AND(BH$6&gt;='Income Assumptions'!$E$5,BH$6&lt;='Income Assumptions'!$E$7),BG109*((1+'Income Assumptions'!$E$8)^(1/12)),
IF(BH$6&gt;='Income Assumptions'!$F$5,BG109*((1+'Income Assumptions'!$F$8)^(1/12)),"-"))),"-")</f>
        <v>42528.852096537616</v>
      </c>
      <c r="BI109" s="701">
        <f>IFERROR(
IF(BI$6&lt;='Income Assumptions'!$D$7,BH109*((1+'Income Assumptions'!$D$8)^(1/12)),
IF(AND(BI$6&gt;='Income Assumptions'!$E$5,BI$6&lt;='Income Assumptions'!$E$7),BH109*((1+'Income Assumptions'!$E$8)^(1/12)),
IF(BI$6&gt;='Income Assumptions'!$F$5,BH109*((1+'Income Assumptions'!$F$8)^(1/12)),"-"))),"-")</f>
        <v>42668.080491537301</v>
      </c>
      <c r="BJ109" s="701">
        <f>IFERROR(
IF(BJ$6&lt;='Income Assumptions'!$D$7,BI109*((1+'Income Assumptions'!$D$8)^(1/12)),
IF(AND(BJ$6&gt;='Income Assumptions'!$E$5,BJ$6&lt;='Income Assumptions'!$E$7),BI109*((1+'Income Assumptions'!$E$8)^(1/12)),
IF(BJ$6&gt;='Income Assumptions'!$F$5,BI109*((1+'Income Assumptions'!$F$8)^(1/12)),"-"))),"-")</f>
        <v>42807.764684072514</v>
      </c>
      <c r="BK109" s="701">
        <f>IFERROR(
IF(BK$6&lt;='Income Assumptions'!$D$7,BJ109*((1+'Income Assumptions'!$D$8)^(1/12)),
IF(AND(BK$6&gt;='Income Assumptions'!$E$5,BK$6&lt;='Income Assumptions'!$E$7),BJ109*((1+'Income Assumptions'!$E$8)^(1/12)),
IF(BK$6&gt;='Income Assumptions'!$F$5,BJ109*((1+'Income Assumptions'!$F$8)^(1/12)),"-"))),"-")</f>
        <v>42947.906166305773</v>
      </c>
      <c r="BL109" s="701">
        <f>IFERROR(
IF(BL$6&lt;='Income Assumptions'!$D$7,BK109*((1+'Income Assumptions'!$D$8)^(1/12)),
IF(AND(BL$6&gt;='Income Assumptions'!$E$5,BL$6&lt;='Income Assumptions'!$E$7),BK109*((1+'Income Assumptions'!$E$8)^(1/12)),
IF(BL$6&gt;='Income Assumptions'!$F$5,BK109*((1+'Income Assumptions'!$F$8)^(1/12)),"-"))),"-")</f>
        <v>43088.506435284551</v>
      </c>
      <c r="BM109" s="701">
        <f>IFERROR(
IF(BM$6&lt;='Income Assumptions'!$D$7,BL109*((1+'Income Assumptions'!$D$8)^(1/12)),
IF(AND(BM$6&gt;='Income Assumptions'!$E$5,BM$6&lt;='Income Assumptions'!$E$7),BL109*((1+'Income Assumptions'!$E$8)^(1/12)),
IF(BM$6&gt;='Income Assumptions'!$F$5,BL109*((1+'Income Assumptions'!$F$8)^(1/12)),"-"))),"-")</f>
        <v>43229.566992957276</v>
      </c>
      <c r="BN109" s="701">
        <f>IFERROR(
IF(BN$6&lt;='Income Assumptions'!$D$7,BM109*((1+'Income Assumptions'!$D$8)^(1/12)),
IF(AND(BN$6&gt;='Income Assumptions'!$E$5,BN$6&lt;='Income Assumptions'!$E$7),BM109*((1+'Income Assumptions'!$E$8)^(1/12)),
IF(BN$6&gt;='Income Assumptions'!$F$5,BM109*((1+'Income Assumptions'!$F$8)^(1/12)),"-"))),"-")</f>
        <v>43336.182767301783</v>
      </c>
      <c r="BO109" s="701">
        <f>IFERROR(
IF(BO$6&lt;='Income Assumptions'!$D$7,BN109*((1+'Income Assumptions'!$D$8)^(1/12)),
IF(AND(BO$6&gt;='Income Assumptions'!$E$5,BO$6&lt;='Income Assumptions'!$E$7),BN109*((1+'Income Assumptions'!$E$8)^(1/12)),
IF(BO$6&gt;='Income Assumptions'!$F$5,BN109*((1+'Income Assumptions'!$F$8)^(1/12)),"-"))),"-")</f>
        <v>43443.061484907805</v>
      </c>
      <c r="BP109" s="701">
        <f>IFERROR(
IF(BP$6&lt;='Income Assumptions'!$D$7,BO109*((1+'Income Assumptions'!$D$8)^(1/12)),
IF(AND(BP$6&gt;='Income Assumptions'!$E$5,BP$6&lt;='Income Assumptions'!$E$7),BO109*((1+'Income Assumptions'!$E$8)^(1/12)),
IF(BP$6&gt;='Income Assumptions'!$F$5,BO109*((1+'Income Assumptions'!$F$8)^(1/12)),"-"))),"-")</f>
        <v>43550.203794264366</v>
      </c>
      <c r="BQ109" s="701">
        <f>IFERROR(
IF(BQ$6&lt;='Income Assumptions'!$D$7,BP109*((1+'Income Assumptions'!$D$8)^(1/12)),
IF(AND(BQ$6&gt;='Income Assumptions'!$E$5,BQ$6&lt;='Income Assumptions'!$E$7),BP109*((1+'Income Assumptions'!$E$8)^(1/12)),
IF(BQ$6&gt;='Income Assumptions'!$F$5,BP109*((1+'Income Assumptions'!$F$8)^(1/12)),"-"))),"-")</f>
        <v>43657.610345459827</v>
      </c>
      <c r="BR109" s="701">
        <f>IFERROR(
IF(BR$6&lt;='Income Assumptions'!$D$7,BQ109*((1+'Income Assumptions'!$D$8)^(1/12)),
IF(AND(BR$6&gt;='Income Assumptions'!$E$5,BR$6&lt;='Income Assumptions'!$E$7),BQ109*((1+'Income Assumptions'!$E$8)^(1/12)),
IF(BR$6&gt;='Income Assumptions'!$F$5,BQ109*((1+'Income Assumptions'!$F$8)^(1/12)),"-"))),"-")</f>
        <v>43765.281790185851</v>
      </c>
      <c r="BS109" s="701">
        <f>IFERROR(
IF(BS$6&lt;='Income Assumptions'!$D$7,BR109*((1+'Income Assumptions'!$D$8)^(1/12)),
IF(AND(BS$6&gt;='Income Assumptions'!$E$5,BS$6&lt;='Income Assumptions'!$E$7),BR109*((1+'Income Assumptions'!$E$8)^(1/12)),
IF(BS$6&gt;='Income Assumptions'!$F$5,BR109*((1+'Income Assumptions'!$F$8)^(1/12)),"-"))),"-")</f>
        <v>43873.218781741336</v>
      </c>
      <c r="BT109" s="701">
        <f>IFERROR(
IF(BT$6&lt;='Income Assumptions'!$D$7,BS109*((1+'Income Assumptions'!$D$8)^(1/12)),
IF(AND(BT$6&gt;='Income Assumptions'!$E$5,BT$6&lt;='Income Assumptions'!$E$7),BS109*((1+'Income Assumptions'!$E$8)^(1/12)),
IF(BT$6&gt;='Income Assumptions'!$F$5,BS109*((1+'Income Assumptions'!$F$8)^(1/12)),"-"))),"-")</f>
        <v>43981.421975036414</v>
      </c>
      <c r="BU109" s="701">
        <f>IFERROR(
IF(BU$6&lt;='Income Assumptions'!$D$7,BT109*((1+'Income Assumptions'!$D$8)^(1/12)),
IF(AND(BU$6&gt;='Income Assumptions'!$E$5,BU$6&lt;='Income Assumptions'!$E$7),BT109*((1+'Income Assumptions'!$E$8)^(1/12)),
IF(BU$6&gt;='Income Assumptions'!$F$5,BT109*((1+'Income Assumptions'!$F$8)^(1/12)),"-"))),"-")</f>
        <v>44089.892026596382</v>
      </c>
      <c r="BV109" s="701">
        <f>IFERROR(
IF(BV$6&lt;='Income Assumptions'!$D$7,BU109*((1+'Income Assumptions'!$D$8)^(1/12)),
IF(AND(BV$6&gt;='Income Assumptions'!$E$5,BV$6&lt;='Income Assumptions'!$E$7),BU109*((1+'Income Assumptions'!$E$8)^(1/12)),
IF(BV$6&gt;='Income Assumptions'!$F$5,BU109*((1+'Income Assumptions'!$F$8)^(1/12)),"-"))),"-")</f>
        <v>44198.629594565711</v>
      </c>
      <c r="BW109" s="701">
        <f>IFERROR(
IF(BW$6&lt;='Income Assumptions'!$D$7,BV109*((1+'Income Assumptions'!$D$8)^(1/12)),
IF(AND(BW$6&gt;='Income Assumptions'!$E$5,BW$6&lt;='Income Assumptions'!$E$7),BV109*((1+'Income Assumptions'!$E$8)^(1/12)),
IF(BW$6&gt;='Income Assumptions'!$F$5,BV109*((1+'Income Assumptions'!$F$8)^(1/12)),"-"))),"-")</f>
        <v>44307.635338712033</v>
      </c>
      <c r="BX109" s="701">
        <f>IFERROR(
IF(BX$6&lt;='Income Assumptions'!$D$7,BW109*((1+'Income Assumptions'!$D$8)^(1/12)),
IF(AND(BX$6&gt;='Income Assumptions'!$E$5,BX$6&lt;='Income Assumptions'!$E$7),BW109*((1+'Income Assumptions'!$E$8)^(1/12)),
IF(BX$6&gt;='Income Assumptions'!$F$5,BW109*((1+'Income Assumptions'!$F$8)^(1/12)),"-"))),"-")</f>
        <v>44416.909920430153</v>
      </c>
      <c r="BY109" s="701">
        <f>IFERROR(
IF(BY$6&lt;='Income Assumptions'!$D$7,BX109*((1+'Income Assumptions'!$D$8)^(1/12)),
IF(AND(BY$6&gt;='Income Assumptions'!$E$5,BY$6&lt;='Income Assumptions'!$E$7),BX109*((1+'Income Assumptions'!$E$8)^(1/12)),
IF(BY$6&gt;='Income Assumptions'!$F$5,BX109*((1+'Income Assumptions'!$F$8)^(1/12)),"-"))),"-")</f>
        <v>44526.454002746046</v>
      </c>
      <c r="BZ109" s="701">
        <f>IFERROR(
IF(BZ$6&lt;='Income Assumptions'!$D$7,BY109*((1+'Income Assumptions'!$D$8)^(1/12)),
IF(AND(BZ$6&gt;='Income Assumptions'!$E$5,BZ$6&lt;='Income Assumptions'!$E$7),BY109*((1+'Income Assumptions'!$E$8)^(1/12)),
IF(BZ$6&gt;='Income Assumptions'!$F$5,BY109*((1+'Income Assumptions'!$F$8)^(1/12)),"-"))),"-")</f>
        <v>44636.268250320893</v>
      </c>
      <c r="CA109" s="701">
        <f>IFERROR(
IF(CA$6&lt;='Income Assumptions'!$D$7,BZ109*((1+'Income Assumptions'!$D$8)^(1/12)),
IF(AND(CA$6&gt;='Income Assumptions'!$E$5,CA$6&lt;='Income Assumptions'!$E$7),BZ109*((1+'Income Assumptions'!$E$8)^(1/12)),
IF(CA$6&gt;='Income Assumptions'!$F$5,BZ109*((1+'Income Assumptions'!$F$8)^(1/12)),"-"))),"-")</f>
        <v>44746.353329455094</v>
      </c>
      <c r="CB109" s="701">
        <f>IFERROR(
IF(CB$6&lt;='Income Assumptions'!$D$7,CA109*((1+'Income Assumptions'!$D$8)^(1/12)),
IF(AND(CB$6&gt;='Income Assumptions'!$E$5,CB$6&lt;='Income Assumptions'!$E$7),CA109*((1+'Income Assumptions'!$E$8)^(1/12)),
IF(CB$6&gt;='Income Assumptions'!$F$5,CA109*((1+'Income Assumptions'!$F$8)^(1/12)),"-"))),"-")</f>
        <v>44856.709908092351</v>
      </c>
      <c r="CC109" s="701">
        <f>IFERROR(
IF(CC$6&lt;='Income Assumptions'!$D$7,CB109*((1+'Income Assumptions'!$D$8)^(1/12)),
IF(AND(CC$6&gt;='Income Assumptions'!$E$5,CC$6&lt;='Income Assumptions'!$E$7),CB109*((1+'Income Assumptions'!$E$8)^(1/12)),
IF(CC$6&gt;='Income Assumptions'!$F$5,CB109*((1+'Income Assumptions'!$F$8)^(1/12)),"-"))),"-")</f>
        <v>44967.338655823674</v>
      </c>
      <c r="CD109" s="701">
        <f>IFERROR(
IF(CD$6&lt;='Income Assumptions'!$D$7,CC109*((1+'Income Assumptions'!$D$8)^(1/12)),
IF(AND(CD$6&gt;='Income Assumptions'!$E$5,CD$6&lt;='Income Assumptions'!$E$7),CC109*((1+'Income Assumptions'!$E$8)^(1/12)),
IF(CD$6&gt;='Income Assumptions'!$F$5,CC109*((1+'Income Assumptions'!$F$8)^(1/12)),"-"))),"-")</f>
        <v>45078.240243891472</v>
      </c>
      <c r="CE109" s="701">
        <f>IFERROR(
IF(CE$6&lt;='Income Assumptions'!$D$7,CD109*((1+'Income Assumptions'!$D$8)^(1/12)),
IF(AND(CE$6&gt;='Income Assumptions'!$E$5,CE$6&lt;='Income Assumptions'!$E$7),CD109*((1+'Income Assumptions'!$E$8)^(1/12)),
IF(CE$6&gt;='Income Assumptions'!$F$5,CD109*((1+'Income Assumptions'!$F$8)^(1/12)),"-"))),"-")</f>
        <v>45189.415345193629</v>
      </c>
      <c r="CF109" s="701">
        <f>IFERROR(
IF(CF$6&lt;='Income Assumptions'!$D$7,CE109*((1+'Income Assumptions'!$D$8)^(1/12)),
IF(AND(CF$6&gt;='Income Assumptions'!$E$5,CF$6&lt;='Income Assumptions'!$E$7),CE109*((1+'Income Assumptions'!$E$8)^(1/12)),
IF(CF$6&gt;='Income Assumptions'!$F$5,CE109*((1+'Income Assumptions'!$F$8)^(1/12)),"-"))),"-")</f>
        <v>45300.864634287558</v>
      </c>
      <c r="CG109" s="701">
        <f>IFERROR(
IF(CG$6&lt;='Income Assumptions'!$D$7,CF109*((1+'Income Assumptions'!$D$8)^(1/12)),
IF(AND(CG$6&gt;='Income Assumptions'!$E$5,CG$6&lt;='Income Assumptions'!$E$7),CF109*((1+'Income Assumptions'!$E$8)^(1/12)),
IF(CG$6&gt;='Income Assumptions'!$F$5,CF109*((1+'Income Assumptions'!$F$8)^(1/12)),"-"))),"-")</f>
        <v>45412.588787394321</v>
      </c>
      <c r="CH109" s="701">
        <f>IFERROR(
IF(CH$6&lt;='Income Assumptions'!$D$7,CG109*((1+'Income Assumptions'!$D$8)^(1/12)),
IF(AND(CH$6&gt;='Income Assumptions'!$E$5,CH$6&lt;='Income Assumptions'!$E$7),CG109*((1+'Income Assumptions'!$E$8)^(1/12)),
IF(CH$6&gt;='Income Assumptions'!$F$5,CG109*((1+'Income Assumptions'!$F$8)^(1/12)),"-"))),"-")</f>
        <v>45524.588482402731</v>
      </c>
      <c r="CI109" s="701">
        <f>IFERROR(
IF(CI$6&lt;='Income Assumptions'!$D$7,CH109*((1+'Income Assumptions'!$D$8)^(1/12)),
IF(AND(CI$6&gt;='Income Assumptions'!$E$5,CI$6&lt;='Income Assumptions'!$E$7),CH109*((1+'Income Assumptions'!$E$8)^(1/12)),
IF(CI$6&gt;='Income Assumptions'!$F$5,CH109*((1+'Income Assumptions'!$F$8)^(1/12)),"-"))),"-")</f>
        <v>45636.864398873447</v>
      </c>
      <c r="CJ109" s="701">
        <f>IFERROR(
IF(CJ$6&lt;='Income Assumptions'!$D$7,CI109*((1+'Income Assumptions'!$D$8)^(1/12)),
IF(AND(CJ$6&gt;='Income Assumptions'!$E$5,CJ$6&lt;='Income Assumptions'!$E$7),CI109*((1+'Income Assumptions'!$E$8)^(1/12)),
IF(CJ$6&gt;='Income Assumptions'!$F$5,CI109*((1+'Income Assumptions'!$F$8)^(1/12)),"-"))),"-")</f>
        <v>45749.417218043112</v>
      </c>
      <c r="CK109" s="701">
        <f>IFERROR(
IF(CK$6&lt;='Income Assumptions'!$D$7,CJ109*((1+'Income Assumptions'!$D$8)^(1/12)),
IF(AND(CK$6&gt;='Income Assumptions'!$E$5,CK$6&lt;='Income Assumptions'!$E$7),CJ109*((1+'Income Assumptions'!$E$8)^(1/12)),
IF(CK$6&gt;='Income Assumptions'!$F$5,CJ109*((1+'Income Assumptions'!$F$8)^(1/12)),"-"))),"-")</f>
        <v>45862.24762282848</v>
      </c>
      <c r="CL109" s="701">
        <f>IFERROR(
IF(CL$6&lt;='Income Assumptions'!$D$7,CK109*((1+'Income Assumptions'!$D$8)^(1/12)),
IF(AND(CL$6&gt;='Income Assumptions'!$E$5,CL$6&lt;='Income Assumptions'!$E$7),CK109*((1+'Income Assumptions'!$E$8)^(1/12)),
IF(CL$6&gt;='Income Assumptions'!$F$5,CK109*((1+'Income Assumptions'!$F$8)^(1/12)),"-"))),"-")</f>
        <v>45975.356297830571</v>
      </c>
      <c r="CM109" s="701">
        <f>IFERROR(
IF(CM$6&lt;='Income Assumptions'!$D$7,CL109*((1+'Income Assumptions'!$D$8)^(1/12)),
IF(AND(CM$6&gt;='Income Assumptions'!$E$5,CM$6&lt;='Income Assumptions'!$E$7),CL109*((1+'Income Assumptions'!$E$8)^(1/12)),
IF(CM$6&gt;='Income Assumptions'!$F$5,CL109*((1+'Income Assumptions'!$F$8)^(1/12)),"-"))),"-")</f>
        <v>46088.743929338802</v>
      </c>
      <c r="CN109" s="701">
        <f>IFERROR(
IF(CN$6&lt;='Income Assumptions'!$D$7,CM109*((1+'Income Assumptions'!$D$8)^(1/12)),
IF(AND(CN$6&gt;='Income Assumptions'!$E$5,CN$6&lt;='Income Assumptions'!$E$7),CM109*((1+'Income Assumptions'!$E$8)^(1/12)),
IF(CN$6&gt;='Income Assumptions'!$F$5,CM109*((1+'Income Assumptions'!$F$8)^(1/12)),"-"))),"-")</f>
        <v>46202.411205335178</v>
      </c>
      <c r="CO109" s="701">
        <f>IFERROR(
IF(CO$6&lt;='Income Assumptions'!$D$7,CN109*((1+'Income Assumptions'!$D$8)^(1/12)),
IF(AND(CO$6&gt;='Income Assumptions'!$E$5,CO$6&lt;='Income Assumptions'!$E$7),CN109*((1+'Income Assumptions'!$E$8)^(1/12)),
IF(CO$6&gt;='Income Assumptions'!$F$5,CN109*((1+'Income Assumptions'!$F$8)^(1/12)),"-"))),"-")</f>
        <v>46316.358815498439</v>
      </c>
      <c r="CP109" s="701">
        <f>IFERROR(
IF(CP$6&lt;='Income Assumptions'!$D$7,CO109*((1+'Income Assumptions'!$D$8)^(1/12)),
IF(AND(CP$6&gt;='Income Assumptions'!$E$5,CP$6&lt;='Income Assumptions'!$E$7),CO109*((1+'Income Assumptions'!$E$8)^(1/12)),
IF(CP$6&gt;='Income Assumptions'!$F$5,CO109*((1+'Income Assumptions'!$F$8)^(1/12)),"-"))),"-")</f>
        <v>46430.587451208274</v>
      </c>
      <c r="CQ109" s="701">
        <f>IFERROR(
IF(CQ$6&lt;='Income Assumptions'!$D$7,CP109*((1+'Income Assumptions'!$D$8)^(1/12)),
IF(AND(CQ$6&gt;='Income Assumptions'!$E$5,CQ$6&lt;='Income Assumptions'!$E$7),CP109*((1+'Income Assumptions'!$E$8)^(1/12)),
IF(CQ$6&gt;='Income Assumptions'!$F$5,CP109*((1+'Income Assumptions'!$F$8)^(1/12)),"-"))),"-")</f>
        <v>46545.097805549492</v>
      </c>
      <c r="CR109" s="701">
        <f>IFERROR(
IF(CR$6&lt;='Income Assumptions'!$D$7,CQ109*((1+'Income Assumptions'!$D$8)^(1/12)),
IF(AND(CR$6&gt;='Income Assumptions'!$E$5,CR$6&lt;='Income Assumptions'!$E$7),CQ109*((1+'Income Assumptions'!$E$8)^(1/12)),
IF(CR$6&gt;='Income Assumptions'!$F$5,CQ109*((1+'Income Assumptions'!$F$8)^(1/12)),"-"))),"-")</f>
        <v>46659.890573316239</v>
      </c>
      <c r="CS109" s="701">
        <f>IFERROR(
IF(CS$6&lt;='Income Assumptions'!$D$7,CR109*((1+'Income Assumptions'!$D$8)^(1/12)),
IF(AND(CS$6&gt;='Income Assumptions'!$E$5,CS$6&lt;='Income Assumptions'!$E$7),CR109*((1+'Income Assumptions'!$E$8)^(1/12)),
IF(CS$6&gt;='Income Assumptions'!$F$5,CR109*((1+'Income Assumptions'!$F$8)^(1/12)),"-"))),"-")</f>
        <v>46774.966451016204</v>
      </c>
      <c r="CT109" s="701">
        <f>IFERROR(
IF(CT$6&lt;='Income Assumptions'!$D$7,CS109*((1+'Income Assumptions'!$D$8)^(1/12)),
IF(AND(CT$6&gt;='Income Assumptions'!$E$5,CT$6&lt;='Income Assumptions'!$E$7),CS109*((1+'Income Assumptions'!$E$8)^(1/12)),
IF(CT$6&gt;='Income Assumptions'!$F$5,CS109*((1+'Income Assumptions'!$F$8)^(1/12)),"-"))),"-")</f>
        <v>46890.326136874864</v>
      </c>
      <c r="CU109" s="701">
        <f>IFERROR(
IF(CU$6&lt;='Income Assumptions'!$D$7,CT109*((1+'Income Assumptions'!$D$8)^(1/12)),
IF(AND(CU$6&gt;='Income Assumptions'!$E$5,CU$6&lt;='Income Assumptions'!$E$7),CT109*((1+'Income Assumptions'!$E$8)^(1/12)),
IF(CU$6&gt;='Income Assumptions'!$F$5,CT109*((1+'Income Assumptions'!$F$8)^(1/12)),"-"))),"-")</f>
        <v>47005.9703308397</v>
      </c>
      <c r="CV109" s="701">
        <f>IFERROR(
IF(CV$6&lt;='Income Assumptions'!$D$7,CU109*((1+'Income Assumptions'!$D$8)^(1/12)),
IF(AND(CV$6&gt;='Income Assumptions'!$E$5,CV$6&lt;='Income Assumptions'!$E$7),CU109*((1+'Income Assumptions'!$E$8)^(1/12)),
IF(CV$6&gt;='Income Assumptions'!$F$5,CU109*((1+'Income Assumptions'!$F$8)^(1/12)),"-"))),"-")</f>
        <v>47121.899734584455</v>
      </c>
      <c r="CW109" s="701">
        <f>IFERROR(
IF(CW$6&lt;='Income Assumptions'!$D$7,CV109*((1+'Income Assumptions'!$D$8)^(1/12)),
IF(AND(CW$6&gt;='Income Assumptions'!$E$5,CW$6&lt;='Income Assumptions'!$E$7),CV109*((1+'Income Assumptions'!$E$8)^(1/12)),
IF(CW$6&gt;='Income Assumptions'!$F$5,CV109*((1+'Income Assumptions'!$F$8)^(1/12)),"-"))),"-")</f>
        <v>47238.115051513385</v>
      </c>
      <c r="CX109" s="701">
        <f>IFERROR(
IF(CX$6&lt;='Income Assumptions'!$D$7,CW109*((1+'Income Assumptions'!$D$8)^(1/12)),
IF(AND(CX$6&gt;='Income Assumptions'!$E$5,CX$6&lt;='Income Assumptions'!$E$7),CW109*((1+'Income Assumptions'!$E$8)^(1/12)),
IF(CX$6&gt;='Income Assumptions'!$F$5,CW109*((1+'Income Assumptions'!$F$8)^(1/12)),"-"))),"-")</f>
        <v>47354.616986765534</v>
      </c>
      <c r="CY109" s="701">
        <f>IFERROR(
IF(CY$6&lt;='Income Assumptions'!$D$7,CX109*((1+'Income Assumptions'!$D$8)^(1/12)),
IF(AND(CY$6&gt;='Income Assumptions'!$E$5,CY$6&lt;='Income Assumptions'!$E$7),CX109*((1+'Income Assumptions'!$E$8)^(1/12)),
IF(CY$6&gt;='Income Assumptions'!$F$5,CX109*((1+'Income Assumptions'!$F$8)^(1/12)),"-"))),"-")</f>
        <v>47471.406247219013</v>
      </c>
      <c r="CZ109" s="701">
        <f>IFERROR(
IF(CZ$6&lt;='Income Assumptions'!$D$7,CY109*((1+'Income Assumptions'!$D$8)^(1/12)),
IF(AND(CZ$6&gt;='Income Assumptions'!$E$5,CZ$6&lt;='Income Assumptions'!$E$7),CY109*((1+'Income Assumptions'!$E$8)^(1/12)),
IF(CZ$6&gt;='Income Assumptions'!$F$5,CY109*((1+'Income Assumptions'!$F$8)^(1/12)),"-"))),"-")</f>
        <v>47588.483541495276</v>
      </c>
      <c r="DA109" s="701">
        <f>IFERROR(
IF(DA$6&lt;='Income Assumptions'!$D$7,CZ109*((1+'Income Assumptions'!$D$8)^(1/12)),
IF(AND(DA$6&gt;='Income Assumptions'!$E$5,DA$6&lt;='Income Assumptions'!$E$7),CZ109*((1+'Income Assumptions'!$E$8)^(1/12)),
IF(DA$6&gt;='Income Assumptions'!$F$5,CZ109*((1+'Income Assumptions'!$F$8)^(1/12)),"-"))),"-")</f>
        <v>47705.84957996344</v>
      </c>
      <c r="DB109" s="701">
        <f>IFERROR(
IF(DB$6&lt;='Income Assumptions'!$D$7,DA109*((1+'Income Assumptions'!$D$8)^(1/12)),
IF(AND(DB$6&gt;='Income Assumptions'!$E$5,DB$6&lt;='Income Assumptions'!$E$7),DA109*((1+'Income Assumptions'!$E$8)^(1/12)),
IF(DB$6&gt;='Income Assumptions'!$F$5,DA109*((1+'Income Assumptions'!$F$8)^(1/12)),"-"))),"-")</f>
        <v>47823.505074744571</v>
      </c>
      <c r="DC109" s="701">
        <f>IFERROR(
IF(DC$6&lt;='Income Assumptions'!$D$7,DB109*((1+'Income Assumptions'!$D$8)^(1/12)),
IF(AND(DC$6&gt;='Income Assumptions'!$E$5,DC$6&lt;='Income Assumptions'!$E$7),DB109*((1+'Income Assumptions'!$E$8)^(1/12)),
IF(DC$6&gt;='Income Assumptions'!$F$5,DB109*((1+'Income Assumptions'!$F$8)^(1/12)),"-"))),"-")</f>
        <v>47941.450739716027</v>
      </c>
      <c r="DD109" s="701">
        <f>IFERROR(
IF(DD$6&lt;='Income Assumptions'!$D$7,DC109*((1+'Income Assumptions'!$D$8)^(1/12)),
IF(AND(DD$6&gt;='Income Assumptions'!$E$5,DD$6&lt;='Income Assumptions'!$E$7),DC109*((1+'Income Assumptions'!$E$8)^(1/12)),
IF(DD$6&gt;='Income Assumptions'!$F$5,DC109*((1+'Income Assumptions'!$F$8)^(1/12)),"-"))),"-")</f>
        <v>48059.687290515772</v>
      </c>
      <c r="DE109" s="701">
        <f>IFERROR(
IF(DE$6&lt;='Income Assumptions'!$D$7,DD109*((1+'Income Assumptions'!$D$8)^(1/12)),
IF(AND(DE$6&gt;='Income Assumptions'!$E$5,DE$6&lt;='Income Assumptions'!$E$7),DD109*((1+'Income Assumptions'!$E$8)^(1/12)),
IF(DE$6&gt;='Income Assumptions'!$F$5,DD109*((1+'Income Assumptions'!$F$8)^(1/12)),"-"))),"-")</f>
        <v>48178.215444546739</v>
      </c>
      <c r="DF109" s="701">
        <f>IFERROR(
IF(DF$6&lt;='Income Assumptions'!$D$7,DE109*((1+'Income Assumptions'!$D$8)^(1/12)),
IF(AND(DF$6&gt;='Income Assumptions'!$E$5,DF$6&lt;='Income Assumptions'!$E$7),DE109*((1+'Income Assumptions'!$E$8)^(1/12)),
IF(DF$6&gt;='Income Assumptions'!$F$5,DE109*((1+'Income Assumptions'!$F$8)^(1/12)),"-"))),"-")</f>
        <v>48297.035920981158</v>
      </c>
      <c r="DG109" s="701">
        <f>IFERROR(
IF(DG$6&lt;='Income Assumptions'!$D$7,DF109*((1+'Income Assumptions'!$D$8)^(1/12)),
IF(AND(DG$6&gt;='Income Assumptions'!$E$5,DG$6&lt;='Income Assumptions'!$E$7),DF109*((1+'Income Assumptions'!$E$8)^(1/12)),
IF(DG$6&gt;='Income Assumptions'!$F$5,DF109*((1+'Income Assumptions'!$F$8)^(1/12)),"-"))),"-")</f>
        <v>48416.149440764937</v>
      </c>
      <c r="DH109" s="701">
        <f>IFERROR(
IF(DH$6&lt;='Income Assumptions'!$D$7,DG109*((1+'Income Assumptions'!$D$8)^(1/12)),
IF(AND(DH$6&gt;='Income Assumptions'!$E$5,DH$6&lt;='Income Assumptions'!$E$7),DG109*((1+'Income Assumptions'!$E$8)^(1/12)),
IF(DH$6&gt;='Income Assumptions'!$F$5,DG109*((1+'Income Assumptions'!$F$8)^(1/12)),"-"))),"-")</f>
        <v>48535.556726622031</v>
      </c>
      <c r="DI109" s="701">
        <f>IFERROR(
IF(DI$6&lt;='Income Assumptions'!$D$7,DH109*((1+'Income Assumptions'!$D$8)^(1/12)),
IF(AND(DI$6&gt;='Income Assumptions'!$E$5,DI$6&lt;='Income Assumptions'!$E$7),DH109*((1+'Income Assumptions'!$E$8)^(1/12)),
IF(DI$6&gt;='Income Assumptions'!$F$5,DH109*((1+'Income Assumptions'!$F$8)^(1/12)),"-"))),"-")</f>
        <v>48655.258503058831</v>
      </c>
      <c r="DJ109" s="701">
        <f>IFERROR(
IF(DJ$6&lt;='Income Assumptions'!$D$7,DI109*((1+'Income Assumptions'!$D$8)^(1/12)),
IF(AND(DJ$6&gt;='Income Assumptions'!$E$5,DJ$6&lt;='Income Assumptions'!$E$7),DI109*((1+'Income Assumptions'!$E$8)^(1/12)),
IF(DJ$6&gt;='Income Assumptions'!$F$5,DI109*((1+'Income Assumptions'!$F$8)^(1/12)),"-"))),"-")</f>
        <v>48775.255496368547</v>
      </c>
      <c r="DK109" s="701">
        <f>IFERROR(
IF(DK$6&lt;='Income Assumptions'!$D$7,DJ109*((1+'Income Assumptions'!$D$8)^(1/12)),
IF(AND(DK$6&gt;='Income Assumptions'!$E$5,DK$6&lt;='Income Assumptions'!$E$7),DJ109*((1+'Income Assumptions'!$E$8)^(1/12)),
IF(DK$6&gt;='Income Assumptions'!$F$5,DJ109*((1+'Income Assumptions'!$F$8)^(1/12)),"-"))),"-")</f>
        <v>48895.548434635632</v>
      </c>
      <c r="DL109" s="701">
        <f>IFERROR(
IF(DL$6&lt;='Income Assumptions'!$D$7,DK109*((1+'Income Assumptions'!$D$8)^(1/12)),
IF(AND(DL$6&gt;='Income Assumptions'!$E$5,DL$6&lt;='Income Assumptions'!$E$7),DK109*((1+'Income Assumptions'!$E$8)^(1/12)),
IF(DL$6&gt;='Income Assumptions'!$F$5,DK109*((1+'Income Assumptions'!$F$8)^(1/12)),"-"))),"-")</f>
        <v>49016.138047740184</v>
      </c>
      <c r="DM109" s="701">
        <f>IFERROR(
IF(DM$6&lt;='Income Assumptions'!$D$7,DL109*((1+'Income Assumptions'!$D$8)^(1/12)),
IF(AND(DM$6&gt;='Income Assumptions'!$E$5,DM$6&lt;='Income Assumptions'!$E$7),DL109*((1+'Income Assumptions'!$E$8)^(1/12)),
IF(DM$6&gt;='Income Assumptions'!$F$5,DL109*((1+'Income Assumptions'!$F$8)^(1/12)),"-"))),"-")</f>
        <v>49137.025067362389</v>
      </c>
      <c r="DN109" s="701">
        <f>IFERROR(
IF(DN$6&lt;='Income Assumptions'!$D$7,DM109*((1+'Income Assumptions'!$D$8)^(1/12)),
IF(AND(DN$6&gt;='Income Assumptions'!$E$5,DN$6&lt;='Income Assumptions'!$E$7),DM109*((1+'Income Assumptions'!$E$8)^(1/12)),
IF(DN$6&gt;='Income Assumptions'!$F$5,DM109*((1+'Income Assumptions'!$F$8)^(1/12)),"-"))),"-")</f>
        <v>49258.21022698695</v>
      </c>
      <c r="DO109" s="701">
        <f>IFERROR(
IF(DO$6&lt;='Income Assumptions'!$D$7,DN109*((1+'Income Assumptions'!$D$8)^(1/12)),
IF(AND(DO$6&gt;='Income Assumptions'!$E$5,DO$6&lt;='Income Assumptions'!$E$7),DN109*((1+'Income Assumptions'!$E$8)^(1/12)),
IF(DO$6&gt;='Income Assumptions'!$F$5,DN109*((1+'Income Assumptions'!$F$8)^(1/12)),"-"))),"-")</f>
        <v>49379.694261907549</v>
      </c>
      <c r="DP109" s="701">
        <f>IFERROR(
IF(DP$6&lt;='Income Assumptions'!$D$7,DO109*((1+'Income Assumptions'!$D$8)^(1/12)),
IF(AND(DP$6&gt;='Income Assumptions'!$E$5,DP$6&lt;='Income Assumptions'!$E$7),DO109*((1+'Income Assumptions'!$E$8)^(1/12)),
IF(DP$6&gt;='Income Assumptions'!$F$5,DO109*((1+'Income Assumptions'!$F$8)^(1/12)),"-"))),"-")</f>
        <v>49501.477909231289</v>
      </c>
      <c r="DQ109" s="701">
        <f>IFERROR(
IF(DQ$6&lt;='Income Assumptions'!$D$7,DP109*((1+'Income Assumptions'!$D$8)^(1/12)),
IF(AND(DQ$6&gt;='Income Assumptions'!$E$5,DQ$6&lt;='Income Assumptions'!$E$7),DP109*((1+'Income Assumptions'!$E$8)^(1/12)),
IF(DQ$6&gt;='Income Assumptions'!$F$5,DP109*((1+'Income Assumptions'!$F$8)^(1/12)),"-"))),"-")</f>
        <v>49623.561907883188</v>
      </c>
      <c r="DR109" s="701">
        <f>IFERROR(
IF(DR$6&lt;='Income Assumptions'!$D$7,DQ109*((1+'Income Assumptions'!$D$8)^(1/12)),
IF(AND(DR$6&gt;='Income Assumptions'!$E$5,DR$6&lt;='Income Assumptions'!$E$7),DQ109*((1+'Income Assumptions'!$E$8)^(1/12)),
IF(DR$6&gt;='Income Assumptions'!$F$5,DQ109*((1+'Income Assumptions'!$F$8)^(1/12)),"-"))),"-")</f>
        <v>49745.946998610641</v>
      </c>
      <c r="DS109" s="701">
        <f>IFERROR(
IF(DS$6&lt;='Income Assumptions'!$D$7,DR109*((1+'Income Assumptions'!$D$8)^(1/12)),
IF(AND(DS$6&gt;='Income Assumptions'!$E$5,DS$6&lt;='Income Assumptions'!$E$7),DR109*((1+'Income Assumptions'!$E$8)^(1/12)),
IF(DS$6&gt;='Income Assumptions'!$F$5,DR109*((1+'Income Assumptions'!$F$8)^(1/12)),"-"))),"-")</f>
        <v>49868.633923987938</v>
      </c>
      <c r="DT109" s="701">
        <f>IFERROR(
IF(DT$6&lt;='Income Assumptions'!$D$7,DS109*((1+'Income Assumptions'!$D$8)^(1/12)),
IF(AND(DT$6&gt;='Income Assumptions'!$E$5,DT$6&lt;='Income Assumptions'!$E$7),DS109*((1+'Income Assumptions'!$E$8)^(1/12)),
IF(DT$6&gt;='Income Assumptions'!$F$5,DS109*((1+'Income Assumptions'!$F$8)^(1/12)),"-"))),"-")</f>
        <v>49991.623428420746</v>
      </c>
      <c r="DU109" s="701">
        <f>IFERROR(
IF(DU$6&lt;='Income Assumptions'!$D$7,DT109*((1+'Income Assumptions'!$D$8)^(1/12)),
IF(AND(DU$6&gt;='Income Assumptions'!$E$5,DU$6&lt;='Income Assumptions'!$E$7),DT109*((1+'Income Assumptions'!$E$8)^(1/12)),
IF(DU$6&gt;='Income Assumptions'!$F$5,DT109*((1+'Income Assumptions'!$F$8)^(1/12)),"-"))),"-")</f>
        <v>50114.916258150646</v>
      </c>
      <c r="DV109" s="701">
        <f>IFERROR(
IF(DV$6&lt;='Income Assumptions'!$D$7,DU109*((1+'Income Assumptions'!$D$8)^(1/12)),
IF(AND(DV$6&gt;='Income Assumptions'!$E$5,DV$6&lt;='Income Assumptions'!$E$7),DU109*((1+'Income Assumptions'!$E$8)^(1/12)),
IF(DV$6&gt;='Income Assumptions'!$F$5,DU109*((1+'Income Assumptions'!$F$8)^(1/12)),"-"))),"-")</f>
        <v>50238.513161259652</v>
      </c>
      <c r="DW109" s="701">
        <f>IFERROR(
IF(DW$6&lt;='Income Assumptions'!$D$7,DV109*((1+'Income Assumptions'!$D$8)^(1/12)),
IF(AND(DW$6&gt;='Income Assumptions'!$E$5,DW$6&lt;='Income Assumptions'!$E$7),DV109*((1+'Income Assumptions'!$E$8)^(1/12)),
IF(DW$6&gt;='Income Assumptions'!$F$5,DV109*((1+'Income Assumptions'!$F$8)^(1/12)),"-"))),"-")</f>
        <v>50362.414887674749</v>
      </c>
      <c r="DX109" s="701">
        <f>IFERROR(
IF(DX$6&lt;='Income Assumptions'!$D$7,DW109*((1+'Income Assumptions'!$D$8)^(1/12)),
IF(AND(DX$6&gt;='Income Assumptions'!$E$5,DX$6&lt;='Income Assumptions'!$E$7),DW109*((1+'Income Assumptions'!$E$8)^(1/12)),
IF(DX$6&gt;='Income Assumptions'!$F$5,DW109*((1+'Income Assumptions'!$F$8)^(1/12)),"-"))),"-")</f>
        <v>50486.622189172442</v>
      </c>
      <c r="DY109" s="701">
        <f>IFERROR(
IF(DY$6&lt;='Income Assumptions'!$D$7,DX109*((1+'Income Assumptions'!$D$8)^(1/12)),
IF(AND(DY$6&gt;='Income Assumptions'!$E$5,DY$6&lt;='Income Assumptions'!$E$7),DX109*((1+'Income Assumptions'!$E$8)^(1/12)),
IF(DY$6&gt;='Income Assumptions'!$F$5,DX109*((1+'Income Assumptions'!$F$8)^(1/12)),"-"))),"-")</f>
        <v>50611.135819383315</v>
      </c>
      <c r="DZ109" s="701">
        <f>IFERROR(
IF(DZ$6&lt;='Income Assumptions'!$D$7,DY109*((1+'Income Assumptions'!$D$8)^(1/12)),
IF(AND(DZ$6&gt;='Income Assumptions'!$E$5,DZ$6&lt;='Income Assumptions'!$E$7),DY109*((1+'Income Assumptions'!$E$8)^(1/12)),
IF(DZ$6&gt;='Income Assumptions'!$F$5,DY109*((1+'Income Assumptions'!$F$8)^(1/12)),"-"))),"-")</f>
        <v>50735.95653379662</v>
      </c>
      <c r="EA109" s="701">
        <f>IFERROR(
IF(EA$6&lt;='Income Assumptions'!$D$7,DZ109*((1+'Income Assumptions'!$D$8)^(1/12)),
IF(AND(EA$6&gt;='Income Assumptions'!$E$5,EA$6&lt;='Income Assumptions'!$E$7),DZ109*((1+'Income Assumptions'!$E$8)^(1/12)),
IF(EA$6&gt;='Income Assumptions'!$F$5,DZ109*((1+'Income Assumptions'!$F$8)^(1/12)),"-"))),"-")</f>
        <v>50861.085089764834</v>
      </c>
      <c r="EB109" s="701">
        <f>IFERROR(
IF(EB$6&lt;='Income Assumptions'!$D$7,EA109*((1+'Income Assumptions'!$D$8)^(1/12)),
IF(AND(EB$6&gt;='Income Assumptions'!$E$5,EB$6&lt;='Income Assumptions'!$E$7),EA109*((1+'Income Assumptions'!$E$8)^(1/12)),
IF(EB$6&gt;='Income Assumptions'!$F$5,EA109*((1+'Income Assumptions'!$F$8)^(1/12)),"-"))),"-")</f>
        <v>50986.522246508284</v>
      </c>
      <c r="EC109" s="701">
        <f>IFERROR(
IF(EC$6&lt;='Income Assumptions'!$D$7,EB109*((1+'Income Assumptions'!$D$8)^(1/12)),
IF(AND(EC$6&gt;='Income Assumptions'!$E$5,EC$6&lt;='Income Assumptions'!$E$7),EB109*((1+'Income Assumptions'!$E$8)^(1/12)),
IF(EC$6&gt;='Income Assumptions'!$F$5,EB109*((1+'Income Assumptions'!$F$8)^(1/12)),"-"))),"-")</f>
        <v>51112.268765119734</v>
      </c>
      <c r="ED109" s="701">
        <f>IFERROR(
IF(ED$6&lt;='Income Assumptions'!$D$7,EC109*((1+'Income Assumptions'!$D$8)^(1/12)),
IF(AND(ED$6&gt;='Income Assumptions'!$E$5,ED$6&lt;='Income Assumptions'!$E$7),EC109*((1+'Income Assumptions'!$E$8)^(1/12)),
IF(ED$6&gt;='Income Assumptions'!$F$5,EC109*((1+'Income Assumptions'!$F$8)^(1/12)),"-"))),"-")</f>
        <v>51238.325408569013</v>
      </c>
      <c r="EE109" s="701">
        <f>IFERROR(
IF(EE$6&lt;='Income Assumptions'!$D$7,ED109*((1+'Income Assumptions'!$D$8)^(1/12)),
IF(AND(EE$6&gt;='Income Assumptions'!$E$5,EE$6&lt;='Income Assumptions'!$E$7),ED109*((1+'Income Assumptions'!$E$8)^(1/12)),
IF(EE$6&gt;='Income Assumptions'!$F$5,ED109*((1+'Income Assumptions'!$F$8)^(1/12)),"-"))),"-")</f>
        <v>51364.692941707624</v>
      </c>
      <c r="EF109" s="701">
        <f>IFERROR(
IF(EF$6&lt;='Income Assumptions'!$D$7,EE109*((1+'Income Assumptions'!$D$8)^(1/12)),
IF(AND(EF$6&gt;='Income Assumptions'!$E$5,EF$6&lt;='Income Assumptions'!$E$7),EE109*((1+'Income Assumptions'!$E$8)^(1/12)),
IF(EF$6&gt;='Income Assumptions'!$F$5,EE109*((1+'Income Assumptions'!$F$8)^(1/12)),"-"))),"-")</f>
        <v>51491.37213127342</v>
      </c>
      <c r="EG109" s="700">
        <f>IFERROR(
IF(EG$6&lt;='Income Assumptions'!$D$7,EF109*((1+'Income Assumptions'!$D$8)^(1/12)),
IF(AND(EG$6&gt;='Income Assumptions'!$E$5,EG$6&lt;='Income Assumptions'!$E$7),EF109*((1+'Income Assumptions'!$E$8)^(1/12)),
IF(EG$6&gt;='Income Assumptions'!$F$5,EF109*((1+'Income Assumptions'!$F$8)^(1/12)),"-"))),"-")</f>
        <v>51618.363745895222</v>
      </c>
    </row>
    <row r="110" spans="2:138" x14ac:dyDescent="0.2">
      <c r="C110" s="714">
        <v>4</v>
      </c>
      <c r="D110" s="711" t="s">
        <v>741</v>
      </c>
      <c r="E110" s="703">
        <f t="shared" si="68"/>
        <v>0</v>
      </c>
      <c r="F110" s="702">
        <f>IFERROR('Rent Roll | Residential'!F8*'Rent Roll | Residential'!C8,0)</f>
        <v>0</v>
      </c>
      <c r="G110" s="702">
        <f>IFERROR(
IF(G$6&lt;='Income Assumptions'!$D$7,F110*((1+'Income Assumptions'!$D$8)^(1/12)),
IF(AND(G$6&gt;='Income Assumptions'!$E$5,G$6&lt;='Income Assumptions'!$E$7),F110*((1+'Income Assumptions'!$E$8)^(1/12)),
IF(G$6&gt;='Income Assumptions'!$F$5,F110*((1+'Income Assumptions'!$F$8)^(1/12)),"-"))),"-")</f>
        <v>0</v>
      </c>
      <c r="H110" s="702">
        <f>IFERROR(
IF(H$6&lt;='Income Assumptions'!$D$7,G110*((1+'Income Assumptions'!$D$8)^(1/12)),
IF(AND(H$6&gt;='Income Assumptions'!$E$5,H$6&lt;='Income Assumptions'!$E$7),G110*((1+'Income Assumptions'!$E$8)^(1/12)),
IF(H$6&gt;='Income Assumptions'!$F$5,G110*((1+'Income Assumptions'!$F$8)^(1/12)),"-"))),"-")</f>
        <v>0</v>
      </c>
      <c r="I110" s="702">
        <f>IFERROR(
IF(I$6&lt;='Income Assumptions'!$D$7,H110*((1+'Income Assumptions'!$D$8)^(1/12)),
IF(AND(I$6&gt;='Income Assumptions'!$E$5,I$6&lt;='Income Assumptions'!$E$7),H110*((1+'Income Assumptions'!$E$8)^(1/12)),
IF(I$6&gt;='Income Assumptions'!$F$5,H110*((1+'Income Assumptions'!$F$8)^(1/12)),"-"))),"-")</f>
        <v>0</v>
      </c>
      <c r="J110" s="702">
        <f>IFERROR(
IF(J$6&lt;='Income Assumptions'!$D$7,I110*((1+'Income Assumptions'!$D$8)^(1/12)),
IF(AND(J$6&gt;='Income Assumptions'!$E$5,J$6&lt;='Income Assumptions'!$E$7),I110*((1+'Income Assumptions'!$E$8)^(1/12)),
IF(J$6&gt;='Income Assumptions'!$F$5,I110*((1+'Income Assumptions'!$F$8)^(1/12)),"-"))),"-")</f>
        <v>0</v>
      </c>
      <c r="K110" s="702">
        <f>IFERROR(
IF(K$6&lt;='Income Assumptions'!$D$7,J110*((1+'Income Assumptions'!$D$8)^(1/12)),
IF(AND(K$6&gt;='Income Assumptions'!$E$5,K$6&lt;='Income Assumptions'!$E$7),J110*((1+'Income Assumptions'!$E$8)^(1/12)),
IF(K$6&gt;='Income Assumptions'!$F$5,J110*((1+'Income Assumptions'!$F$8)^(1/12)),"-"))),"-")</f>
        <v>0</v>
      </c>
      <c r="L110" s="702">
        <f>IFERROR(
IF(L$6&lt;='Income Assumptions'!$D$7,K110*((1+'Income Assumptions'!$D$8)^(1/12)),
IF(AND(L$6&gt;='Income Assumptions'!$E$5,L$6&lt;='Income Assumptions'!$E$7),K110*((1+'Income Assumptions'!$E$8)^(1/12)),
IF(L$6&gt;='Income Assumptions'!$F$5,K110*((1+'Income Assumptions'!$F$8)^(1/12)),"-"))),"-")</f>
        <v>0</v>
      </c>
      <c r="M110" s="702">
        <f>IFERROR(
IF(M$6&lt;='Income Assumptions'!$D$7,L110*((1+'Income Assumptions'!$D$8)^(1/12)),
IF(AND(M$6&gt;='Income Assumptions'!$E$5,M$6&lt;='Income Assumptions'!$E$7),L110*((1+'Income Assumptions'!$E$8)^(1/12)),
IF(M$6&gt;='Income Assumptions'!$F$5,L110*((1+'Income Assumptions'!$F$8)^(1/12)),"-"))),"-")</f>
        <v>0</v>
      </c>
      <c r="N110" s="702">
        <f>IFERROR(
IF(N$6&lt;='Income Assumptions'!$D$7,M110*((1+'Income Assumptions'!$D$8)^(1/12)),
IF(AND(N$6&gt;='Income Assumptions'!$E$5,N$6&lt;='Income Assumptions'!$E$7),M110*((1+'Income Assumptions'!$E$8)^(1/12)),
IF(N$6&gt;='Income Assumptions'!$F$5,M110*((1+'Income Assumptions'!$F$8)^(1/12)),"-"))),"-")</f>
        <v>0</v>
      </c>
      <c r="O110" s="702">
        <f>IFERROR(
IF(O$6&lt;='Income Assumptions'!$D$7,N110*((1+'Income Assumptions'!$D$8)^(1/12)),
IF(AND(O$6&gt;='Income Assumptions'!$E$5,O$6&lt;='Income Assumptions'!$E$7),N110*((1+'Income Assumptions'!$E$8)^(1/12)),
IF(O$6&gt;='Income Assumptions'!$F$5,N110*((1+'Income Assumptions'!$F$8)^(1/12)),"-"))),"-")</f>
        <v>0</v>
      </c>
      <c r="P110" s="702">
        <f>IFERROR(
IF(P$6&lt;='Income Assumptions'!$D$7,O110*((1+'Income Assumptions'!$D$8)^(1/12)),
IF(AND(P$6&gt;='Income Assumptions'!$E$5,P$6&lt;='Income Assumptions'!$E$7),O110*((1+'Income Assumptions'!$E$8)^(1/12)),
IF(P$6&gt;='Income Assumptions'!$F$5,O110*((1+'Income Assumptions'!$F$8)^(1/12)),"-"))),"-")</f>
        <v>0</v>
      </c>
      <c r="Q110" s="702">
        <f>IFERROR(
IF(Q$6&lt;='Income Assumptions'!$D$7,P110*((1+'Income Assumptions'!$D$8)^(1/12)),
IF(AND(Q$6&gt;='Income Assumptions'!$E$5,Q$6&lt;='Income Assumptions'!$E$7),P110*((1+'Income Assumptions'!$E$8)^(1/12)),
IF(Q$6&gt;='Income Assumptions'!$F$5,P110*((1+'Income Assumptions'!$F$8)^(1/12)),"-"))),"-")</f>
        <v>0</v>
      </c>
      <c r="R110" s="702">
        <f>IFERROR(
IF(R$6&lt;='Income Assumptions'!$D$7,Q110*((1+'Income Assumptions'!$D$8)^(1/12)),
IF(AND(R$6&gt;='Income Assumptions'!$E$5,R$6&lt;='Income Assumptions'!$E$7),Q110*((1+'Income Assumptions'!$E$8)^(1/12)),
IF(R$6&gt;='Income Assumptions'!$F$5,Q110*((1+'Income Assumptions'!$F$8)^(1/12)),"-"))),"-")</f>
        <v>0</v>
      </c>
      <c r="S110" s="702">
        <f>IFERROR(
IF(S$6&lt;='Income Assumptions'!$D$7,R110*((1+'Income Assumptions'!$D$8)^(1/12)),
IF(AND(S$6&gt;='Income Assumptions'!$E$5,S$6&lt;='Income Assumptions'!$E$7),R110*((1+'Income Assumptions'!$E$8)^(1/12)),
IF(S$6&gt;='Income Assumptions'!$F$5,R110*((1+'Income Assumptions'!$F$8)^(1/12)),"-"))),"-")</f>
        <v>0</v>
      </c>
      <c r="T110" s="702">
        <f>IFERROR(
IF(T$6&lt;='Income Assumptions'!$D$7,S110*((1+'Income Assumptions'!$D$8)^(1/12)),
IF(AND(T$6&gt;='Income Assumptions'!$E$5,T$6&lt;='Income Assumptions'!$E$7),S110*((1+'Income Assumptions'!$E$8)^(1/12)),
IF(T$6&gt;='Income Assumptions'!$F$5,S110*((1+'Income Assumptions'!$F$8)^(1/12)),"-"))),"-")</f>
        <v>0</v>
      </c>
      <c r="U110" s="702">
        <f>IFERROR(
IF(U$6&lt;='Income Assumptions'!$D$7,T110*((1+'Income Assumptions'!$D$8)^(1/12)),
IF(AND(U$6&gt;='Income Assumptions'!$E$5,U$6&lt;='Income Assumptions'!$E$7),T110*((1+'Income Assumptions'!$E$8)^(1/12)),
IF(U$6&gt;='Income Assumptions'!$F$5,T110*((1+'Income Assumptions'!$F$8)^(1/12)),"-"))),"-")</f>
        <v>0</v>
      </c>
      <c r="V110" s="702">
        <f>IFERROR(
IF(V$6&lt;='Income Assumptions'!$D$7,U110*((1+'Income Assumptions'!$D$8)^(1/12)),
IF(AND(V$6&gt;='Income Assumptions'!$E$5,V$6&lt;='Income Assumptions'!$E$7),U110*((1+'Income Assumptions'!$E$8)^(1/12)),
IF(V$6&gt;='Income Assumptions'!$F$5,U110*((1+'Income Assumptions'!$F$8)^(1/12)),"-"))),"-")</f>
        <v>0</v>
      </c>
      <c r="W110" s="702">
        <f>IFERROR(
IF(W$6&lt;='Income Assumptions'!$D$7,V110*((1+'Income Assumptions'!$D$8)^(1/12)),
IF(AND(W$6&gt;='Income Assumptions'!$E$5,W$6&lt;='Income Assumptions'!$E$7),V110*((1+'Income Assumptions'!$E$8)^(1/12)),
IF(W$6&gt;='Income Assumptions'!$F$5,V110*((1+'Income Assumptions'!$F$8)^(1/12)),"-"))),"-")</f>
        <v>0</v>
      </c>
      <c r="X110" s="702">
        <f>IFERROR(
IF(X$6&lt;='Income Assumptions'!$D$7,W110*((1+'Income Assumptions'!$D$8)^(1/12)),
IF(AND(X$6&gt;='Income Assumptions'!$E$5,X$6&lt;='Income Assumptions'!$E$7),W110*((1+'Income Assumptions'!$E$8)^(1/12)),
IF(X$6&gt;='Income Assumptions'!$F$5,W110*((1+'Income Assumptions'!$F$8)^(1/12)),"-"))),"-")</f>
        <v>0</v>
      </c>
      <c r="Y110" s="702">
        <f>IFERROR(
IF(Y$6&lt;='Income Assumptions'!$D$7,X110*((1+'Income Assumptions'!$D$8)^(1/12)),
IF(AND(Y$6&gt;='Income Assumptions'!$E$5,Y$6&lt;='Income Assumptions'!$E$7),X110*((1+'Income Assumptions'!$E$8)^(1/12)),
IF(Y$6&gt;='Income Assumptions'!$F$5,X110*((1+'Income Assumptions'!$F$8)^(1/12)),"-"))),"-")</f>
        <v>0</v>
      </c>
      <c r="Z110" s="702">
        <f>IFERROR(
IF(Z$6&lt;='Income Assumptions'!$D$7,Y110*((1+'Income Assumptions'!$D$8)^(1/12)),
IF(AND(Z$6&gt;='Income Assumptions'!$E$5,Z$6&lt;='Income Assumptions'!$E$7),Y110*((1+'Income Assumptions'!$E$8)^(1/12)),
IF(Z$6&gt;='Income Assumptions'!$F$5,Y110*((1+'Income Assumptions'!$F$8)^(1/12)),"-"))),"-")</f>
        <v>0</v>
      </c>
      <c r="AA110" s="702">
        <f>IFERROR(
IF(AA$6&lt;='Income Assumptions'!$D$7,Z110*((1+'Income Assumptions'!$D$8)^(1/12)),
IF(AND(AA$6&gt;='Income Assumptions'!$E$5,AA$6&lt;='Income Assumptions'!$E$7),Z110*((1+'Income Assumptions'!$E$8)^(1/12)),
IF(AA$6&gt;='Income Assumptions'!$F$5,Z110*((1+'Income Assumptions'!$F$8)^(1/12)),"-"))),"-")</f>
        <v>0</v>
      </c>
      <c r="AB110" s="702">
        <f>IFERROR(
IF(AB$6&lt;='Income Assumptions'!$D$7,AA110*((1+'Income Assumptions'!$D$8)^(1/12)),
IF(AND(AB$6&gt;='Income Assumptions'!$E$5,AB$6&lt;='Income Assumptions'!$E$7),AA110*((1+'Income Assumptions'!$E$8)^(1/12)),
IF(AB$6&gt;='Income Assumptions'!$F$5,AA110*((1+'Income Assumptions'!$F$8)^(1/12)),"-"))),"-")</f>
        <v>0</v>
      </c>
      <c r="AC110" s="702">
        <f>IFERROR(
IF(AC$6&lt;='Income Assumptions'!$D$7,AB110*((1+'Income Assumptions'!$D$8)^(1/12)),
IF(AND(AC$6&gt;='Income Assumptions'!$E$5,AC$6&lt;='Income Assumptions'!$E$7),AB110*((1+'Income Assumptions'!$E$8)^(1/12)),
IF(AC$6&gt;='Income Assumptions'!$F$5,AB110*((1+'Income Assumptions'!$F$8)^(1/12)),"-"))),"-")</f>
        <v>0</v>
      </c>
      <c r="AD110" s="702">
        <f>IFERROR(
IF(AD$6&lt;='Income Assumptions'!$D$7,AC110*((1+'Income Assumptions'!$D$8)^(1/12)),
IF(AND(AD$6&gt;='Income Assumptions'!$E$5,AD$6&lt;='Income Assumptions'!$E$7),AC110*((1+'Income Assumptions'!$E$8)^(1/12)),
IF(AD$6&gt;='Income Assumptions'!$F$5,AC110*((1+'Income Assumptions'!$F$8)^(1/12)),"-"))),"-")</f>
        <v>0</v>
      </c>
      <c r="AE110" s="702">
        <f>IFERROR(
IF(AE$6&lt;='Income Assumptions'!$D$7,AD110*((1+'Income Assumptions'!$D$8)^(1/12)),
IF(AND(AE$6&gt;='Income Assumptions'!$E$5,AE$6&lt;='Income Assumptions'!$E$7),AD110*((1+'Income Assumptions'!$E$8)^(1/12)),
IF(AE$6&gt;='Income Assumptions'!$F$5,AD110*((1+'Income Assumptions'!$F$8)^(1/12)),"-"))),"-")</f>
        <v>0</v>
      </c>
      <c r="AF110" s="702">
        <f>IFERROR(
IF(AF$6&lt;='Income Assumptions'!$D$7,AE110*((1+'Income Assumptions'!$D$8)^(1/12)),
IF(AND(AF$6&gt;='Income Assumptions'!$E$5,AF$6&lt;='Income Assumptions'!$E$7),AE110*((1+'Income Assumptions'!$E$8)^(1/12)),
IF(AF$6&gt;='Income Assumptions'!$F$5,AE110*((1+'Income Assumptions'!$F$8)^(1/12)),"-"))),"-")</f>
        <v>0</v>
      </c>
      <c r="AG110" s="702">
        <f>IFERROR(
IF(AG$6&lt;='Income Assumptions'!$D$7,AF110*((1+'Income Assumptions'!$D$8)^(1/12)),
IF(AND(AG$6&gt;='Income Assumptions'!$E$5,AG$6&lt;='Income Assumptions'!$E$7),AF110*((1+'Income Assumptions'!$E$8)^(1/12)),
IF(AG$6&gt;='Income Assumptions'!$F$5,AF110*((1+'Income Assumptions'!$F$8)^(1/12)),"-"))),"-")</f>
        <v>0</v>
      </c>
      <c r="AH110" s="702">
        <f>IFERROR(
IF(AH$6&lt;='Income Assumptions'!$D$7,AG110*((1+'Income Assumptions'!$D$8)^(1/12)),
IF(AND(AH$6&gt;='Income Assumptions'!$E$5,AH$6&lt;='Income Assumptions'!$E$7),AG110*((1+'Income Assumptions'!$E$8)^(1/12)),
IF(AH$6&gt;='Income Assumptions'!$F$5,AG110*((1+'Income Assumptions'!$F$8)^(1/12)),"-"))),"-")</f>
        <v>0</v>
      </c>
      <c r="AI110" s="702">
        <f>IFERROR(
IF(AI$6&lt;='Income Assumptions'!$D$7,AH110*((1+'Income Assumptions'!$D$8)^(1/12)),
IF(AND(AI$6&gt;='Income Assumptions'!$E$5,AI$6&lt;='Income Assumptions'!$E$7),AH110*((1+'Income Assumptions'!$E$8)^(1/12)),
IF(AI$6&gt;='Income Assumptions'!$F$5,AH110*((1+'Income Assumptions'!$F$8)^(1/12)),"-"))),"-")</f>
        <v>0</v>
      </c>
      <c r="AJ110" s="702">
        <f>IFERROR(
IF(AJ$6&lt;='Income Assumptions'!$D$7,AI110*((1+'Income Assumptions'!$D$8)^(1/12)),
IF(AND(AJ$6&gt;='Income Assumptions'!$E$5,AJ$6&lt;='Income Assumptions'!$E$7),AI110*((1+'Income Assumptions'!$E$8)^(1/12)),
IF(AJ$6&gt;='Income Assumptions'!$F$5,AI110*((1+'Income Assumptions'!$F$8)^(1/12)),"-"))),"-")</f>
        <v>0</v>
      </c>
      <c r="AK110" s="702">
        <f>IFERROR(
IF(AK$6&lt;='Income Assumptions'!$D$7,AJ110*((1+'Income Assumptions'!$D$8)^(1/12)),
IF(AND(AK$6&gt;='Income Assumptions'!$E$5,AK$6&lt;='Income Assumptions'!$E$7),AJ110*((1+'Income Assumptions'!$E$8)^(1/12)),
IF(AK$6&gt;='Income Assumptions'!$F$5,AJ110*((1+'Income Assumptions'!$F$8)^(1/12)),"-"))),"-")</f>
        <v>0</v>
      </c>
      <c r="AL110" s="702">
        <f>IFERROR(
IF(AL$6&lt;='Income Assumptions'!$D$7,AK110*((1+'Income Assumptions'!$D$8)^(1/12)),
IF(AND(AL$6&gt;='Income Assumptions'!$E$5,AL$6&lt;='Income Assumptions'!$E$7),AK110*((1+'Income Assumptions'!$E$8)^(1/12)),
IF(AL$6&gt;='Income Assumptions'!$F$5,AK110*((1+'Income Assumptions'!$F$8)^(1/12)),"-"))),"-")</f>
        <v>0</v>
      </c>
      <c r="AM110" s="702">
        <f>IFERROR(
IF(AM$6&lt;='Income Assumptions'!$D$7,AL110*((1+'Income Assumptions'!$D$8)^(1/12)),
IF(AND(AM$6&gt;='Income Assumptions'!$E$5,AM$6&lt;='Income Assumptions'!$E$7),AL110*((1+'Income Assumptions'!$E$8)^(1/12)),
IF(AM$6&gt;='Income Assumptions'!$F$5,AL110*((1+'Income Assumptions'!$F$8)^(1/12)),"-"))),"-")</f>
        <v>0</v>
      </c>
      <c r="AN110" s="702">
        <f>IFERROR(
IF(AN$6&lt;='Income Assumptions'!$D$7,AM110*((1+'Income Assumptions'!$D$8)^(1/12)),
IF(AND(AN$6&gt;='Income Assumptions'!$E$5,AN$6&lt;='Income Assumptions'!$E$7),AM110*((1+'Income Assumptions'!$E$8)^(1/12)),
IF(AN$6&gt;='Income Assumptions'!$F$5,AM110*((1+'Income Assumptions'!$F$8)^(1/12)),"-"))),"-")</f>
        <v>0</v>
      </c>
      <c r="AO110" s="702">
        <f>IFERROR(
IF(AO$6&lt;='Income Assumptions'!$D$7,AN110*((1+'Income Assumptions'!$D$8)^(1/12)),
IF(AND(AO$6&gt;='Income Assumptions'!$E$5,AO$6&lt;='Income Assumptions'!$E$7),AN110*((1+'Income Assumptions'!$E$8)^(1/12)),
IF(AO$6&gt;='Income Assumptions'!$F$5,AN110*((1+'Income Assumptions'!$F$8)^(1/12)),"-"))),"-")</f>
        <v>0</v>
      </c>
      <c r="AP110" s="702">
        <f>IFERROR(
IF(AP$6&lt;='Income Assumptions'!$D$7,AO110*((1+'Income Assumptions'!$D$8)^(1/12)),
IF(AND(AP$6&gt;='Income Assumptions'!$E$5,AP$6&lt;='Income Assumptions'!$E$7),AO110*((1+'Income Assumptions'!$E$8)^(1/12)),
IF(AP$6&gt;='Income Assumptions'!$F$5,AO110*((1+'Income Assumptions'!$F$8)^(1/12)),"-"))),"-")</f>
        <v>0</v>
      </c>
      <c r="AQ110" s="702">
        <f>IFERROR(
IF(AQ$6&lt;='Income Assumptions'!$D$7,AP110*((1+'Income Assumptions'!$D$8)^(1/12)),
IF(AND(AQ$6&gt;='Income Assumptions'!$E$5,AQ$6&lt;='Income Assumptions'!$E$7),AP110*((1+'Income Assumptions'!$E$8)^(1/12)),
IF(AQ$6&gt;='Income Assumptions'!$F$5,AP110*((1+'Income Assumptions'!$F$8)^(1/12)),"-"))),"-")</f>
        <v>0</v>
      </c>
      <c r="AR110" s="702">
        <f>IFERROR(
IF(AR$6&lt;='Income Assumptions'!$D$7,AQ110*((1+'Income Assumptions'!$D$8)^(1/12)),
IF(AND(AR$6&gt;='Income Assumptions'!$E$5,AR$6&lt;='Income Assumptions'!$E$7),AQ110*((1+'Income Assumptions'!$E$8)^(1/12)),
IF(AR$6&gt;='Income Assumptions'!$F$5,AQ110*((1+'Income Assumptions'!$F$8)^(1/12)),"-"))),"-")</f>
        <v>0</v>
      </c>
      <c r="AS110" s="702">
        <f>IFERROR(
IF(AS$6&lt;='Income Assumptions'!$D$7,AR110*((1+'Income Assumptions'!$D$8)^(1/12)),
IF(AND(AS$6&gt;='Income Assumptions'!$E$5,AS$6&lt;='Income Assumptions'!$E$7),AR110*((1+'Income Assumptions'!$E$8)^(1/12)),
IF(AS$6&gt;='Income Assumptions'!$F$5,AR110*((1+'Income Assumptions'!$F$8)^(1/12)),"-"))),"-")</f>
        <v>0</v>
      </c>
      <c r="AT110" s="702">
        <f>IFERROR(
IF(AT$6&lt;='Income Assumptions'!$D$7,AS110*((1+'Income Assumptions'!$D$8)^(1/12)),
IF(AND(AT$6&gt;='Income Assumptions'!$E$5,AT$6&lt;='Income Assumptions'!$E$7),AS110*((1+'Income Assumptions'!$E$8)^(1/12)),
IF(AT$6&gt;='Income Assumptions'!$F$5,AS110*((1+'Income Assumptions'!$F$8)^(1/12)),"-"))),"-")</f>
        <v>0</v>
      </c>
      <c r="AU110" s="702">
        <f>IFERROR(
IF(AU$6&lt;='Income Assumptions'!$D$7,AT110*((1+'Income Assumptions'!$D$8)^(1/12)),
IF(AND(AU$6&gt;='Income Assumptions'!$E$5,AU$6&lt;='Income Assumptions'!$E$7),AT110*((1+'Income Assumptions'!$E$8)^(1/12)),
IF(AU$6&gt;='Income Assumptions'!$F$5,AT110*((1+'Income Assumptions'!$F$8)^(1/12)),"-"))),"-")</f>
        <v>0</v>
      </c>
      <c r="AV110" s="702">
        <f>IFERROR(
IF(AV$6&lt;='Income Assumptions'!$D$7,AU110*((1+'Income Assumptions'!$D$8)^(1/12)),
IF(AND(AV$6&gt;='Income Assumptions'!$E$5,AV$6&lt;='Income Assumptions'!$E$7),AU110*((1+'Income Assumptions'!$E$8)^(1/12)),
IF(AV$6&gt;='Income Assumptions'!$F$5,AU110*((1+'Income Assumptions'!$F$8)^(1/12)),"-"))),"-")</f>
        <v>0</v>
      </c>
      <c r="AW110" s="702">
        <f>IFERROR(
IF(AW$6&lt;='Income Assumptions'!$D$7,AV110*((1+'Income Assumptions'!$D$8)^(1/12)),
IF(AND(AW$6&gt;='Income Assumptions'!$E$5,AW$6&lt;='Income Assumptions'!$E$7),AV110*((1+'Income Assumptions'!$E$8)^(1/12)),
IF(AW$6&gt;='Income Assumptions'!$F$5,AV110*((1+'Income Assumptions'!$F$8)^(1/12)),"-"))),"-")</f>
        <v>0</v>
      </c>
      <c r="AX110" s="702">
        <f>IFERROR(
IF(AX$6&lt;='Income Assumptions'!$D$7,AW110*((1+'Income Assumptions'!$D$8)^(1/12)),
IF(AND(AX$6&gt;='Income Assumptions'!$E$5,AX$6&lt;='Income Assumptions'!$E$7),AW110*((1+'Income Assumptions'!$E$8)^(1/12)),
IF(AX$6&gt;='Income Assumptions'!$F$5,AW110*((1+'Income Assumptions'!$F$8)^(1/12)),"-"))),"-")</f>
        <v>0</v>
      </c>
      <c r="AY110" s="702">
        <f>IFERROR(
IF(AY$6&lt;='Income Assumptions'!$D$7,AX110*((1+'Income Assumptions'!$D$8)^(1/12)),
IF(AND(AY$6&gt;='Income Assumptions'!$E$5,AY$6&lt;='Income Assumptions'!$E$7),AX110*((1+'Income Assumptions'!$E$8)^(1/12)),
IF(AY$6&gt;='Income Assumptions'!$F$5,AX110*((1+'Income Assumptions'!$F$8)^(1/12)),"-"))),"-")</f>
        <v>0</v>
      </c>
      <c r="AZ110" s="702">
        <f>IFERROR(
IF(AZ$6&lt;='Income Assumptions'!$D$7,AY110*((1+'Income Assumptions'!$D$8)^(1/12)),
IF(AND(AZ$6&gt;='Income Assumptions'!$E$5,AZ$6&lt;='Income Assumptions'!$E$7),AY110*((1+'Income Assumptions'!$E$8)^(1/12)),
IF(AZ$6&gt;='Income Assumptions'!$F$5,AY110*((1+'Income Assumptions'!$F$8)^(1/12)),"-"))),"-")</f>
        <v>0</v>
      </c>
      <c r="BA110" s="702">
        <f>IFERROR(
IF(BA$6&lt;='Income Assumptions'!$D$7,AZ110*((1+'Income Assumptions'!$D$8)^(1/12)),
IF(AND(BA$6&gt;='Income Assumptions'!$E$5,BA$6&lt;='Income Assumptions'!$E$7),AZ110*((1+'Income Assumptions'!$E$8)^(1/12)),
IF(BA$6&gt;='Income Assumptions'!$F$5,AZ110*((1+'Income Assumptions'!$F$8)^(1/12)),"-"))),"-")</f>
        <v>0</v>
      </c>
      <c r="BB110" s="702">
        <f>IFERROR(
IF(BB$6&lt;='Income Assumptions'!$D$7,BA110*((1+'Income Assumptions'!$D$8)^(1/12)),
IF(AND(BB$6&gt;='Income Assumptions'!$E$5,BB$6&lt;='Income Assumptions'!$E$7),BA110*((1+'Income Assumptions'!$E$8)^(1/12)),
IF(BB$6&gt;='Income Assumptions'!$F$5,BA110*((1+'Income Assumptions'!$F$8)^(1/12)),"-"))),"-")</f>
        <v>0</v>
      </c>
      <c r="BC110" s="702">
        <f>IFERROR(
IF(BC$6&lt;='Income Assumptions'!$D$7,BB110*((1+'Income Assumptions'!$D$8)^(1/12)),
IF(AND(BC$6&gt;='Income Assumptions'!$E$5,BC$6&lt;='Income Assumptions'!$E$7),BB110*((1+'Income Assumptions'!$E$8)^(1/12)),
IF(BC$6&gt;='Income Assumptions'!$F$5,BB110*((1+'Income Assumptions'!$F$8)^(1/12)),"-"))),"-")</f>
        <v>0</v>
      </c>
      <c r="BD110" s="702">
        <f>IFERROR(
IF(BD$6&lt;='Income Assumptions'!$D$7,BC110*((1+'Income Assumptions'!$D$8)^(1/12)),
IF(AND(BD$6&gt;='Income Assumptions'!$E$5,BD$6&lt;='Income Assumptions'!$E$7),BC110*((1+'Income Assumptions'!$E$8)^(1/12)),
IF(BD$6&gt;='Income Assumptions'!$F$5,BC110*((1+'Income Assumptions'!$F$8)^(1/12)),"-"))),"-")</f>
        <v>0</v>
      </c>
      <c r="BE110" s="702">
        <f>IFERROR(
IF(BE$6&lt;='Income Assumptions'!$D$7,BD110*((1+'Income Assumptions'!$D$8)^(1/12)),
IF(AND(BE$6&gt;='Income Assumptions'!$E$5,BE$6&lt;='Income Assumptions'!$E$7),BD110*((1+'Income Assumptions'!$E$8)^(1/12)),
IF(BE$6&gt;='Income Assumptions'!$F$5,BD110*((1+'Income Assumptions'!$F$8)^(1/12)),"-"))),"-")</f>
        <v>0</v>
      </c>
      <c r="BF110" s="702">
        <f>IFERROR(
IF(BF$6&lt;='Income Assumptions'!$D$7,BE110*((1+'Income Assumptions'!$D$8)^(1/12)),
IF(AND(BF$6&gt;='Income Assumptions'!$E$5,BF$6&lt;='Income Assumptions'!$E$7),BE110*((1+'Income Assumptions'!$E$8)^(1/12)),
IF(BF$6&gt;='Income Assumptions'!$F$5,BE110*((1+'Income Assumptions'!$F$8)^(1/12)),"-"))),"-")</f>
        <v>0</v>
      </c>
      <c r="BG110" s="702">
        <f>IFERROR(
IF(BG$6&lt;='Income Assumptions'!$D$7,BF110*((1+'Income Assumptions'!$D$8)^(1/12)),
IF(AND(BG$6&gt;='Income Assumptions'!$E$5,BG$6&lt;='Income Assumptions'!$E$7),BF110*((1+'Income Assumptions'!$E$8)^(1/12)),
IF(BG$6&gt;='Income Assumptions'!$F$5,BF110*((1+'Income Assumptions'!$F$8)^(1/12)),"-"))),"-")</f>
        <v>0</v>
      </c>
      <c r="BH110" s="702">
        <f>IFERROR(
IF(BH$6&lt;='Income Assumptions'!$D$7,BG110*((1+'Income Assumptions'!$D$8)^(1/12)),
IF(AND(BH$6&gt;='Income Assumptions'!$E$5,BH$6&lt;='Income Assumptions'!$E$7),BG110*((1+'Income Assumptions'!$E$8)^(1/12)),
IF(BH$6&gt;='Income Assumptions'!$F$5,BG110*((1+'Income Assumptions'!$F$8)^(1/12)),"-"))),"-")</f>
        <v>0</v>
      </c>
      <c r="BI110" s="702">
        <f>IFERROR(
IF(BI$6&lt;='Income Assumptions'!$D$7,BH110*((1+'Income Assumptions'!$D$8)^(1/12)),
IF(AND(BI$6&gt;='Income Assumptions'!$E$5,BI$6&lt;='Income Assumptions'!$E$7),BH110*((1+'Income Assumptions'!$E$8)^(1/12)),
IF(BI$6&gt;='Income Assumptions'!$F$5,BH110*((1+'Income Assumptions'!$F$8)^(1/12)),"-"))),"-")</f>
        <v>0</v>
      </c>
      <c r="BJ110" s="702">
        <f>IFERROR(
IF(BJ$6&lt;='Income Assumptions'!$D$7,BI110*((1+'Income Assumptions'!$D$8)^(1/12)),
IF(AND(BJ$6&gt;='Income Assumptions'!$E$5,BJ$6&lt;='Income Assumptions'!$E$7),BI110*((1+'Income Assumptions'!$E$8)^(1/12)),
IF(BJ$6&gt;='Income Assumptions'!$F$5,BI110*((1+'Income Assumptions'!$F$8)^(1/12)),"-"))),"-")</f>
        <v>0</v>
      </c>
      <c r="BK110" s="702">
        <f>IFERROR(
IF(BK$6&lt;='Income Assumptions'!$D$7,BJ110*((1+'Income Assumptions'!$D$8)^(1/12)),
IF(AND(BK$6&gt;='Income Assumptions'!$E$5,BK$6&lt;='Income Assumptions'!$E$7),BJ110*((1+'Income Assumptions'!$E$8)^(1/12)),
IF(BK$6&gt;='Income Assumptions'!$F$5,BJ110*((1+'Income Assumptions'!$F$8)^(1/12)),"-"))),"-")</f>
        <v>0</v>
      </c>
      <c r="BL110" s="702">
        <f>IFERROR(
IF(BL$6&lt;='Income Assumptions'!$D$7,BK110*((1+'Income Assumptions'!$D$8)^(1/12)),
IF(AND(BL$6&gt;='Income Assumptions'!$E$5,BL$6&lt;='Income Assumptions'!$E$7),BK110*((1+'Income Assumptions'!$E$8)^(1/12)),
IF(BL$6&gt;='Income Assumptions'!$F$5,BK110*((1+'Income Assumptions'!$F$8)^(1/12)),"-"))),"-")</f>
        <v>0</v>
      </c>
      <c r="BM110" s="702">
        <f>IFERROR(
IF(BM$6&lt;='Income Assumptions'!$D$7,BL110*((1+'Income Assumptions'!$D$8)^(1/12)),
IF(AND(BM$6&gt;='Income Assumptions'!$E$5,BM$6&lt;='Income Assumptions'!$E$7),BL110*((1+'Income Assumptions'!$E$8)^(1/12)),
IF(BM$6&gt;='Income Assumptions'!$F$5,BL110*((1+'Income Assumptions'!$F$8)^(1/12)),"-"))),"-")</f>
        <v>0</v>
      </c>
      <c r="BN110" s="702">
        <f>IFERROR(
IF(BN$6&lt;='Income Assumptions'!$D$7,BM110*((1+'Income Assumptions'!$D$8)^(1/12)),
IF(AND(BN$6&gt;='Income Assumptions'!$E$5,BN$6&lt;='Income Assumptions'!$E$7),BM110*((1+'Income Assumptions'!$E$8)^(1/12)),
IF(BN$6&gt;='Income Assumptions'!$F$5,BM110*((1+'Income Assumptions'!$F$8)^(1/12)),"-"))),"-")</f>
        <v>0</v>
      </c>
      <c r="BO110" s="702">
        <f>IFERROR(
IF(BO$6&lt;='Income Assumptions'!$D$7,BN110*((1+'Income Assumptions'!$D$8)^(1/12)),
IF(AND(BO$6&gt;='Income Assumptions'!$E$5,BO$6&lt;='Income Assumptions'!$E$7),BN110*((1+'Income Assumptions'!$E$8)^(1/12)),
IF(BO$6&gt;='Income Assumptions'!$F$5,BN110*((1+'Income Assumptions'!$F$8)^(1/12)),"-"))),"-")</f>
        <v>0</v>
      </c>
      <c r="BP110" s="702">
        <f>IFERROR(
IF(BP$6&lt;='Income Assumptions'!$D$7,BO110*((1+'Income Assumptions'!$D$8)^(1/12)),
IF(AND(BP$6&gt;='Income Assumptions'!$E$5,BP$6&lt;='Income Assumptions'!$E$7),BO110*((1+'Income Assumptions'!$E$8)^(1/12)),
IF(BP$6&gt;='Income Assumptions'!$F$5,BO110*((1+'Income Assumptions'!$F$8)^(1/12)),"-"))),"-")</f>
        <v>0</v>
      </c>
      <c r="BQ110" s="702">
        <f>IFERROR(
IF(BQ$6&lt;='Income Assumptions'!$D$7,BP110*((1+'Income Assumptions'!$D$8)^(1/12)),
IF(AND(BQ$6&gt;='Income Assumptions'!$E$5,BQ$6&lt;='Income Assumptions'!$E$7),BP110*((1+'Income Assumptions'!$E$8)^(1/12)),
IF(BQ$6&gt;='Income Assumptions'!$F$5,BP110*((1+'Income Assumptions'!$F$8)^(1/12)),"-"))),"-")</f>
        <v>0</v>
      </c>
      <c r="BR110" s="702">
        <f>IFERROR(
IF(BR$6&lt;='Income Assumptions'!$D$7,BQ110*((1+'Income Assumptions'!$D$8)^(1/12)),
IF(AND(BR$6&gt;='Income Assumptions'!$E$5,BR$6&lt;='Income Assumptions'!$E$7),BQ110*((1+'Income Assumptions'!$E$8)^(1/12)),
IF(BR$6&gt;='Income Assumptions'!$F$5,BQ110*((1+'Income Assumptions'!$F$8)^(1/12)),"-"))),"-")</f>
        <v>0</v>
      </c>
      <c r="BS110" s="702">
        <f>IFERROR(
IF(BS$6&lt;='Income Assumptions'!$D$7,BR110*((1+'Income Assumptions'!$D$8)^(1/12)),
IF(AND(BS$6&gt;='Income Assumptions'!$E$5,BS$6&lt;='Income Assumptions'!$E$7),BR110*((1+'Income Assumptions'!$E$8)^(1/12)),
IF(BS$6&gt;='Income Assumptions'!$F$5,BR110*((1+'Income Assumptions'!$F$8)^(1/12)),"-"))),"-")</f>
        <v>0</v>
      </c>
      <c r="BT110" s="702">
        <f>IFERROR(
IF(BT$6&lt;='Income Assumptions'!$D$7,BS110*((1+'Income Assumptions'!$D$8)^(1/12)),
IF(AND(BT$6&gt;='Income Assumptions'!$E$5,BT$6&lt;='Income Assumptions'!$E$7),BS110*((1+'Income Assumptions'!$E$8)^(1/12)),
IF(BT$6&gt;='Income Assumptions'!$F$5,BS110*((1+'Income Assumptions'!$F$8)^(1/12)),"-"))),"-")</f>
        <v>0</v>
      </c>
      <c r="BU110" s="702">
        <f>IFERROR(
IF(BU$6&lt;='Income Assumptions'!$D$7,BT110*((1+'Income Assumptions'!$D$8)^(1/12)),
IF(AND(BU$6&gt;='Income Assumptions'!$E$5,BU$6&lt;='Income Assumptions'!$E$7),BT110*((1+'Income Assumptions'!$E$8)^(1/12)),
IF(BU$6&gt;='Income Assumptions'!$F$5,BT110*((1+'Income Assumptions'!$F$8)^(1/12)),"-"))),"-")</f>
        <v>0</v>
      </c>
      <c r="BV110" s="702">
        <f>IFERROR(
IF(BV$6&lt;='Income Assumptions'!$D$7,BU110*((1+'Income Assumptions'!$D$8)^(1/12)),
IF(AND(BV$6&gt;='Income Assumptions'!$E$5,BV$6&lt;='Income Assumptions'!$E$7),BU110*((1+'Income Assumptions'!$E$8)^(1/12)),
IF(BV$6&gt;='Income Assumptions'!$F$5,BU110*((1+'Income Assumptions'!$F$8)^(1/12)),"-"))),"-")</f>
        <v>0</v>
      </c>
      <c r="BW110" s="702">
        <f>IFERROR(
IF(BW$6&lt;='Income Assumptions'!$D$7,BV110*((1+'Income Assumptions'!$D$8)^(1/12)),
IF(AND(BW$6&gt;='Income Assumptions'!$E$5,BW$6&lt;='Income Assumptions'!$E$7),BV110*((1+'Income Assumptions'!$E$8)^(1/12)),
IF(BW$6&gt;='Income Assumptions'!$F$5,BV110*((1+'Income Assumptions'!$F$8)^(1/12)),"-"))),"-")</f>
        <v>0</v>
      </c>
      <c r="BX110" s="702">
        <f>IFERROR(
IF(BX$6&lt;='Income Assumptions'!$D$7,BW110*((1+'Income Assumptions'!$D$8)^(1/12)),
IF(AND(BX$6&gt;='Income Assumptions'!$E$5,BX$6&lt;='Income Assumptions'!$E$7),BW110*((1+'Income Assumptions'!$E$8)^(1/12)),
IF(BX$6&gt;='Income Assumptions'!$F$5,BW110*((1+'Income Assumptions'!$F$8)^(1/12)),"-"))),"-")</f>
        <v>0</v>
      </c>
      <c r="BY110" s="702">
        <f>IFERROR(
IF(BY$6&lt;='Income Assumptions'!$D$7,BX110*((1+'Income Assumptions'!$D$8)^(1/12)),
IF(AND(BY$6&gt;='Income Assumptions'!$E$5,BY$6&lt;='Income Assumptions'!$E$7),BX110*((1+'Income Assumptions'!$E$8)^(1/12)),
IF(BY$6&gt;='Income Assumptions'!$F$5,BX110*((1+'Income Assumptions'!$F$8)^(1/12)),"-"))),"-")</f>
        <v>0</v>
      </c>
      <c r="BZ110" s="702">
        <f>IFERROR(
IF(BZ$6&lt;='Income Assumptions'!$D$7,BY110*((1+'Income Assumptions'!$D$8)^(1/12)),
IF(AND(BZ$6&gt;='Income Assumptions'!$E$5,BZ$6&lt;='Income Assumptions'!$E$7),BY110*((1+'Income Assumptions'!$E$8)^(1/12)),
IF(BZ$6&gt;='Income Assumptions'!$F$5,BY110*((1+'Income Assumptions'!$F$8)^(1/12)),"-"))),"-")</f>
        <v>0</v>
      </c>
      <c r="CA110" s="702">
        <f>IFERROR(
IF(CA$6&lt;='Income Assumptions'!$D$7,BZ110*((1+'Income Assumptions'!$D$8)^(1/12)),
IF(AND(CA$6&gt;='Income Assumptions'!$E$5,CA$6&lt;='Income Assumptions'!$E$7),BZ110*((1+'Income Assumptions'!$E$8)^(1/12)),
IF(CA$6&gt;='Income Assumptions'!$F$5,BZ110*((1+'Income Assumptions'!$F$8)^(1/12)),"-"))),"-")</f>
        <v>0</v>
      </c>
      <c r="CB110" s="702">
        <f>IFERROR(
IF(CB$6&lt;='Income Assumptions'!$D$7,CA110*((1+'Income Assumptions'!$D$8)^(1/12)),
IF(AND(CB$6&gt;='Income Assumptions'!$E$5,CB$6&lt;='Income Assumptions'!$E$7),CA110*((1+'Income Assumptions'!$E$8)^(1/12)),
IF(CB$6&gt;='Income Assumptions'!$F$5,CA110*((1+'Income Assumptions'!$F$8)^(1/12)),"-"))),"-")</f>
        <v>0</v>
      </c>
      <c r="CC110" s="702">
        <f>IFERROR(
IF(CC$6&lt;='Income Assumptions'!$D$7,CB110*((1+'Income Assumptions'!$D$8)^(1/12)),
IF(AND(CC$6&gt;='Income Assumptions'!$E$5,CC$6&lt;='Income Assumptions'!$E$7),CB110*((1+'Income Assumptions'!$E$8)^(1/12)),
IF(CC$6&gt;='Income Assumptions'!$F$5,CB110*((1+'Income Assumptions'!$F$8)^(1/12)),"-"))),"-")</f>
        <v>0</v>
      </c>
      <c r="CD110" s="702">
        <f>IFERROR(
IF(CD$6&lt;='Income Assumptions'!$D$7,CC110*((1+'Income Assumptions'!$D$8)^(1/12)),
IF(AND(CD$6&gt;='Income Assumptions'!$E$5,CD$6&lt;='Income Assumptions'!$E$7),CC110*((1+'Income Assumptions'!$E$8)^(1/12)),
IF(CD$6&gt;='Income Assumptions'!$F$5,CC110*((1+'Income Assumptions'!$F$8)^(1/12)),"-"))),"-")</f>
        <v>0</v>
      </c>
      <c r="CE110" s="702">
        <f>IFERROR(
IF(CE$6&lt;='Income Assumptions'!$D$7,CD110*((1+'Income Assumptions'!$D$8)^(1/12)),
IF(AND(CE$6&gt;='Income Assumptions'!$E$5,CE$6&lt;='Income Assumptions'!$E$7),CD110*((1+'Income Assumptions'!$E$8)^(1/12)),
IF(CE$6&gt;='Income Assumptions'!$F$5,CD110*((1+'Income Assumptions'!$F$8)^(1/12)),"-"))),"-")</f>
        <v>0</v>
      </c>
      <c r="CF110" s="702">
        <f>IFERROR(
IF(CF$6&lt;='Income Assumptions'!$D$7,CE110*((1+'Income Assumptions'!$D$8)^(1/12)),
IF(AND(CF$6&gt;='Income Assumptions'!$E$5,CF$6&lt;='Income Assumptions'!$E$7),CE110*((1+'Income Assumptions'!$E$8)^(1/12)),
IF(CF$6&gt;='Income Assumptions'!$F$5,CE110*((1+'Income Assumptions'!$F$8)^(1/12)),"-"))),"-")</f>
        <v>0</v>
      </c>
      <c r="CG110" s="702">
        <f>IFERROR(
IF(CG$6&lt;='Income Assumptions'!$D$7,CF110*((1+'Income Assumptions'!$D$8)^(1/12)),
IF(AND(CG$6&gt;='Income Assumptions'!$E$5,CG$6&lt;='Income Assumptions'!$E$7),CF110*((1+'Income Assumptions'!$E$8)^(1/12)),
IF(CG$6&gt;='Income Assumptions'!$F$5,CF110*((1+'Income Assumptions'!$F$8)^(1/12)),"-"))),"-")</f>
        <v>0</v>
      </c>
      <c r="CH110" s="702">
        <f>IFERROR(
IF(CH$6&lt;='Income Assumptions'!$D$7,CG110*((1+'Income Assumptions'!$D$8)^(1/12)),
IF(AND(CH$6&gt;='Income Assumptions'!$E$5,CH$6&lt;='Income Assumptions'!$E$7),CG110*((1+'Income Assumptions'!$E$8)^(1/12)),
IF(CH$6&gt;='Income Assumptions'!$F$5,CG110*((1+'Income Assumptions'!$F$8)^(1/12)),"-"))),"-")</f>
        <v>0</v>
      </c>
      <c r="CI110" s="702">
        <f>IFERROR(
IF(CI$6&lt;='Income Assumptions'!$D$7,CH110*((1+'Income Assumptions'!$D$8)^(1/12)),
IF(AND(CI$6&gt;='Income Assumptions'!$E$5,CI$6&lt;='Income Assumptions'!$E$7),CH110*((1+'Income Assumptions'!$E$8)^(1/12)),
IF(CI$6&gt;='Income Assumptions'!$F$5,CH110*((1+'Income Assumptions'!$F$8)^(1/12)),"-"))),"-")</f>
        <v>0</v>
      </c>
      <c r="CJ110" s="702">
        <f>IFERROR(
IF(CJ$6&lt;='Income Assumptions'!$D$7,CI110*((1+'Income Assumptions'!$D$8)^(1/12)),
IF(AND(CJ$6&gt;='Income Assumptions'!$E$5,CJ$6&lt;='Income Assumptions'!$E$7),CI110*((1+'Income Assumptions'!$E$8)^(1/12)),
IF(CJ$6&gt;='Income Assumptions'!$F$5,CI110*((1+'Income Assumptions'!$F$8)^(1/12)),"-"))),"-")</f>
        <v>0</v>
      </c>
      <c r="CK110" s="702">
        <f>IFERROR(
IF(CK$6&lt;='Income Assumptions'!$D$7,CJ110*((1+'Income Assumptions'!$D$8)^(1/12)),
IF(AND(CK$6&gt;='Income Assumptions'!$E$5,CK$6&lt;='Income Assumptions'!$E$7),CJ110*((1+'Income Assumptions'!$E$8)^(1/12)),
IF(CK$6&gt;='Income Assumptions'!$F$5,CJ110*((1+'Income Assumptions'!$F$8)^(1/12)),"-"))),"-")</f>
        <v>0</v>
      </c>
      <c r="CL110" s="702">
        <f>IFERROR(
IF(CL$6&lt;='Income Assumptions'!$D$7,CK110*((1+'Income Assumptions'!$D$8)^(1/12)),
IF(AND(CL$6&gt;='Income Assumptions'!$E$5,CL$6&lt;='Income Assumptions'!$E$7),CK110*((1+'Income Assumptions'!$E$8)^(1/12)),
IF(CL$6&gt;='Income Assumptions'!$F$5,CK110*((1+'Income Assumptions'!$F$8)^(1/12)),"-"))),"-")</f>
        <v>0</v>
      </c>
      <c r="CM110" s="702">
        <f>IFERROR(
IF(CM$6&lt;='Income Assumptions'!$D$7,CL110*((1+'Income Assumptions'!$D$8)^(1/12)),
IF(AND(CM$6&gt;='Income Assumptions'!$E$5,CM$6&lt;='Income Assumptions'!$E$7),CL110*((1+'Income Assumptions'!$E$8)^(1/12)),
IF(CM$6&gt;='Income Assumptions'!$F$5,CL110*((1+'Income Assumptions'!$F$8)^(1/12)),"-"))),"-")</f>
        <v>0</v>
      </c>
      <c r="CN110" s="702">
        <f>IFERROR(
IF(CN$6&lt;='Income Assumptions'!$D$7,CM110*((1+'Income Assumptions'!$D$8)^(1/12)),
IF(AND(CN$6&gt;='Income Assumptions'!$E$5,CN$6&lt;='Income Assumptions'!$E$7),CM110*((1+'Income Assumptions'!$E$8)^(1/12)),
IF(CN$6&gt;='Income Assumptions'!$F$5,CM110*((1+'Income Assumptions'!$F$8)^(1/12)),"-"))),"-")</f>
        <v>0</v>
      </c>
      <c r="CO110" s="702">
        <f>IFERROR(
IF(CO$6&lt;='Income Assumptions'!$D$7,CN110*((1+'Income Assumptions'!$D$8)^(1/12)),
IF(AND(CO$6&gt;='Income Assumptions'!$E$5,CO$6&lt;='Income Assumptions'!$E$7),CN110*((1+'Income Assumptions'!$E$8)^(1/12)),
IF(CO$6&gt;='Income Assumptions'!$F$5,CN110*((1+'Income Assumptions'!$F$8)^(1/12)),"-"))),"-")</f>
        <v>0</v>
      </c>
      <c r="CP110" s="702">
        <f>IFERROR(
IF(CP$6&lt;='Income Assumptions'!$D$7,CO110*((1+'Income Assumptions'!$D$8)^(1/12)),
IF(AND(CP$6&gt;='Income Assumptions'!$E$5,CP$6&lt;='Income Assumptions'!$E$7),CO110*((1+'Income Assumptions'!$E$8)^(1/12)),
IF(CP$6&gt;='Income Assumptions'!$F$5,CO110*((1+'Income Assumptions'!$F$8)^(1/12)),"-"))),"-")</f>
        <v>0</v>
      </c>
      <c r="CQ110" s="702">
        <f>IFERROR(
IF(CQ$6&lt;='Income Assumptions'!$D$7,CP110*((1+'Income Assumptions'!$D$8)^(1/12)),
IF(AND(CQ$6&gt;='Income Assumptions'!$E$5,CQ$6&lt;='Income Assumptions'!$E$7),CP110*((1+'Income Assumptions'!$E$8)^(1/12)),
IF(CQ$6&gt;='Income Assumptions'!$F$5,CP110*((1+'Income Assumptions'!$F$8)^(1/12)),"-"))),"-")</f>
        <v>0</v>
      </c>
      <c r="CR110" s="702">
        <f>IFERROR(
IF(CR$6&lt;='Income Assumptions'!$D$7,CQ110*((1+'Income Assumptions'!$D$8)^(1/12)),
IF(AND(CR$6&gt;='Income Assumptions'!$E$5,CR$6&lt;='Income Assumptions'!$E$7),CQ110*((1+'Income Assumptions'!$E$8)^(1/12)),
IF(CR$6&gt;='Income Assumptions'!$F$5,CQ110*((1+'Income Assumptions'!$F$8)^(1/12)),"-"))),"-")</f>
        <v>0</v>
      </c>
      <c r="CS110" s="702">
        <f>IFERROR(
IF(CS$6&lt;='Income Assumptions'!$D$7,CR110*((1+'Income Assumptions'!$D$8)^(1/12)),
IF(AND(CS$6&gt;='Income Assumptions'!$E$5,CS$6&lt;='Income Assumptions'!$E$7),CR110*((1+'Income Assumptions'!$E$8)^(1/12)),
IF(CS$6&gt;='Income Assumptions'!$F$5,CR110*((1+'Income Assumptions'!$F$8)^(1/12)),"-"))),"-")</f>
        <v>0</v>
      </c>
      <c r="CT110" s="702">
        <f>IFERROR(
IF(CT$6&lt;='Income Assumptions'!$D$7,CS110*((1+'Income Assumptions'!$D$8)^(1/12)),
IF(AND(CT$6&gt;='Income Assumptions'!$E$5,CT$6&lt;='Income Assumptions'!$E$7),CS110*((1+'Income Assumptions'!$E$8)^(1/12)),
IF(CT$6&gt;='Income Assumptions'!$F$5,CS110*((1+'Income Assumptions'!$F$8)^(1/12)),"-"))),"-")</f>
        <v>0</v>
      </c>
      <c r="CU110" s="702">
        <f>IFERROR(
IF(CU$6&lt;='Income Assumptions'!$D$7,CT110*((1+'Income Assumptions'!$D$8)^(1/12)),
IF(AND(CU$6&gt;='Income Assumptions'!$E$5,CU$6&lt;='Income Assumptions'!$E$7),CT110*((1+'Income Assumptions'!$E$8)^(1/12)),
IF(CU$6&gt;='Income Assumptions'!$F$5,CT110*((1+'Income Assumptions'!$F$8)^(1/12)),"-"))),"-")</f>
        <v>0</v>
      </c>
      <c r="CV110" s="702">
        <f>IFERROR(
IF(CV$6&lt;='Income Assumptions'!$D$7,CU110*((1+'Income Assumptions'!$D$8)^(1/12)),
IF(AND(CV$6&gt;='Income Assumptions'!$E$5,CV$6&lt;='Income Assumptions'!$E$7),CU110*((1+'Income Assumptions'!$E$8)^(1/12)),
IF(CV$6&gt;='Income Assumptions'!$F$5,CU110*((1+'Income Assumptions'!$F$8)^(1/12)),"-"))),"-")</f>
        <v>0</v>
      </c>
      <c r="CW110" s="702">
        <f>IFERROR(
IF(CW$6&lt;='Income Assumptions'!$D$7,CV110*((1+'Income Assumptions'!$D$8)^(1/12)),
IF(AND(CW$6&gt;='Income Assumptions'!$E$5,CW$6&lt;='Income Assumptions'!$E$7),CV110*((1+'Income Assumptions'!$E$8)^(1/12)),
IF(CW$6&gt;='Income Assumptions'!$F$5,CV110*((1+'Income Assumptions'!$F$8)^(1/12)),"-"))),"-")</f>
        <v>0</v>
      </c>
      <c r="CX110" s="702">
        <f>IFERROR(
IF(CX$6&lt;='Income Assumptions'!$D$7,CW110*((1+'Income Assumptions'!$D$8)^(1/12)),
IF(AND(CX$6&gt;='Income Assumptions'!$E$5,CX$6&lt;='Income Assumptions'!$E$7),CW110*((1+'Income Assumptions'!$E$8)^(1/12)),
IF(CX$6&gt;='Income Assumptions'!$F$5,CW110*((1+'Income Assumptions'!$F$8)^(1/12)),"-"))),"-")</f>
        <v>0</v>
      </c>
      <c r="CY110" s="702">
        <f>IFERROR(
IF(CY$6&lt;='Income Assumptions'!$D$7,CX110*((1+'Income Assumptions'!$D$8)^(1/12)),
IF(AND(CY$6&gt;='Income Assumptions'!$E$5,CY$6&lt;='Income Assumptions'!$E$7),CX110*((1+'Income Assumptions'!$E$8)^(1/12)),
IF(CY$6&gt;='Income Assumptions'!$F$5,CX110*((1+'Income Assumptions'!$F$8)^(1/12)),"-"))),"-")</f>
        <v>0</v>
      </c>
      <c r="CZ110" s="702">
        <f>IFERROR(
IF(CZ$6&lt;='Income Assumptions'!$D$7,CY110*((1+'Income Assumptions'!$D$8)^(1/12)),
IF(AND(CZ$6&gt;='Income Assumptions'!$E$5,CZ$6&lt;='Income Assumptions'!$E$7),CY110*((1+'Income Assumptions'!$E$8)^(1/12)),
IF(CZ$6&gt;='Income Assumptions'!$F$5,CY110*((1+'Income Assumptions'!$F$8)^(1/12)),"-"))),"-")</f>
        <v>0</v>
      </c>
      <c r="DA110" s="702">
        <f>IFERROR(
IF(DA$6&lt;='Income Assumptions'!$D$7,CZ110*((1+'Income Assumptions'!$D$8)^(1/12)),
IF(AND(DA$6&gt;='Income Assumptions'!$E$5,DA$6&lt;='Income Assumptions'!$E$7),CZ110*((1+'Income Assumptions'!$E$8)^(1/12)),
IF(DA$6&gt;='Income Assumptions'!$F$5,CZ110*((1+'Income Assumptions'!$F$8)^(1/12)),"-"))),"-")</f>
        <v>0</v>
      </c>
      <c r="DB110" s="702">
        <f>IFERROR(
IF(DB$6&lt;='Income Assumptions'!$D$7,DA110*((1+'Income Assumptions'!$D$8)^(1/12)),
IF(AND(DB$6&gt;='Income Assumptions'!$E$5,DB$6&lt;='Income Assumptions'!$E$7),DA110*((1+'Income Assumptions'!$E$8)^(1/12)),
IF(DB$6&gt;='Income Assumptions'!$F$5,DA110*((1+'Income Assumptions'!$F$8)^(1/12)),"-"))),"-")</f>
        <v>0</v>
      </c>
      <c r="DC110" s="702">
        <f>IFERROR(
IF(DC$6&lt;='Income Assumptions'!$D$7,DB110*((1+'Income Assumptions'!$D$8)^(1/12)),
IF(AND(DC$6&gt;='Income Assumptions'!$E$5,DC$6&lt;='Income Assumptions'!$E$7),DB110*((1+'Income Assumptions'!$E$8)^(1/12)),
IF(DC$6&gt;='Income Assumptions'!$F$5,DB110*((1+'Income Assumptions'!$F$8)^(1/12)),"-"))),"-")</f>
        <v>0</v>
      </c>
      <c r="DD110" s="702">
        <f>IFERROR(
IF(DD$6&lt;='Income Assumptions'!$D$7,DC110*((1+'Income Assumptions'!$D$8)^(1/12)),
IF(AND(DD$6&gt;='Income Assumptions'!$E$5,DD$6&lt;='Income Assumptions'!$E$7),DC110*((1+'Income Assumptions'!$E$8)^(1/12)),
IF(DD$6&gt;='Income Assumptions'!$F$5,DC110*((1+'Income Assumptions'!$F$8)^(1/12)),"-"))),"-")</f>
        <v>0</v>
      </c>
      <c r="DE110" s="702">
        <f>IFERROR(
IF(DE$6&lt;='Income Assumptions'!$D$7,DD110*((1+'Income Assumptions'!$D$8)^(1/12)),
IF(AND(DE$6&gt;='Income Assumptions'!$E$5,DE$6&lt;='Income Assumptions'!$E$7),DD110*((1+'Income Assumptions'!$E$8)^(1/12)),
IF(DE$6&gt;='Income Assumptions'!$F$5,DD110*((1+'Income Assumptions'!$F$8)^(1/12)),"-"))),"-")</f>
        <v>0</v>
      </c>
      <c r="DF110" s="702">
        <f>IFERROR(
IF(DF$6&lt;='Income Assumptions'!$D$7,DE110*((1+'Income Assumptions'!$D$8)^(1/12)),
IF(AND(DF$6&gt;='Income Assumptions'!$E$5,DF$6&lt;='Income Assumptions'!$E$7),DE110*((1+'Income Assumptions'!$E$8)^(1/12)),
IF(DF$6&gt;='Income Assumptions'!$F$5,DE110*((1+'Income Assumptions'!$F$8)^(1/12)),"-"))),"-")</f>
        <v>0</v>
      </c>
      <c r="DG110" s="702">
        <f>IFERROR(
IF(DG$6&lt;='Income Assumptions'!$D$7,DF110*((1+'Income Assumptions'!$D$8)^(1/12)),
IF(AND(DG$6&gt;='Income Assumptions'!$E$5,DG$6&lt;='Income Assumptions'!$E$7),DF110*((1+'Income Assumptions'!$E$8)^(1/12)),
IF(DG$6&gt;='Income Assumptions'!$F$5,DF110*((1+'Income Assumptions'!$F$8)^(1/12)),"-"))),"-")</f>
        <v>0</v>
      </c>
      <c r="DH110" s="702">
        <f>IFERROR(
IF(DH$6&lt;='Income Assumptions'!$D$7,DG110*((1+'Income Assumptions'!$D$8)^(1/12)),
IF(AND(DH$6&gt;='Income Assumptions'!$E$5,DH$6&lt;='Income Assumptions'!$E$7),DG110*((1+'Income Assumptions'!$E$8)^(1/12)),
IF(DH$6&gt;='Income Assumptions'!$F$5,DG110*((1+'Income Assumptions'!$F$8)^(1/12)),"-"))),"-")</f>
        <v>0</v>
      </c>
      <c r="DI110" s="702">
        <f>IFERROR(
IF(DI$6&lt;='Income Assumptions'!$D$7,DH110*((1+'Income Assumptions'!$D$8)^(1/12)),
IF(AND(DI$6&gt;='Income Assumptions'!$E$5,DI$6&lt;='Income Assumptions'!$E$7),DH110*((1+'Income Assumptions'!$E$8)^(1/12)),
IF(DI$6&gt;='Income Assumptions'!$F$5,DH110*((1+'Income Assumptions'!$F$8)^(1/12)),"-"))),"-")</f>
        <v>0</v>
      </c>
      <c r="DJ110" s="702">
        <f>IFERROR(
IF(DJ$6&lt;='Income Assumptions'!$D$7,DI110*((1+'Income Assumptions'!$D$8)^(1/12)),
IF(AND(DJ$6&gt;='Income Assumptions'!$E$5,DJ$6&lt;='Income Assumptions'!$E$7),DI110*((1+'Income Assumptions'!$E$8)^(1/12)),
IF(DJ$6&gt;='Income Assumptions'!$F$5,DI110*((1+'Income Assumptions'!$F$8)^(1/12)),"-"))),"-")</f>
        <v>0</v>
      </c>
      <c r="DK110" s="702">
        <f>IFERROR(
IF(DK$6&lt;='Income Assumptions'!$D$7,DJ110*((1+'Income Assumptions'!$D$8)^(1/12)),
IF(AND(DK$6&gt;='Income Assumptions'!$E$5,DK$6&lt;='Income Assumptions'!$E$7),DJ110*((1+'Income Assumptions'!$E$8)^(1/12)),
IF(DK$6&gt;='Income Assumptions'!$F$5,DJ110*((1+'Income Assumptions'!$F$8)^(1/12)),"-"))),"-")</f>
        <v>0</v>
      </c>
      <c r="DL110" s="702">
        <f>IFERROR(
IF(DL$6&lt;='Income Assumptions'!$D$7,DK110*((1+'Income Assumptions'!$D$8)^(1/12)),
IF(AND(DL$6&gt;='Income Assumptions'!$E$5,DL$6&lt;='Income Assumptions'!$E$7),DK110*((1+'Income Assumptions'!$E$8)^(1/12)),
IF(DL$6&gt;='Income Assumptions'!$F$5,DK110*((1+'Income Assumptions'!$F$8)^(1/12)),"-"))),"-")</f>
        <v>0</v>
      </c>
      <c r="DM110" s="702">
        <f>IFERROR(
IF(DM$6&lt;='Income Assumptions'!$D$7,DL110*((1+'Income Assumptions'!$D$8)^(1/12)),
IF(AND(DM$6&gt;='Income Assumptions'!$E$5,DM$6&lt;='Income Assumptions'!$E$7),DL110*((1+'Income Assumptions'!$E$8)^(1/12)),
IF(DM$6&gt;='Income Assumptions'!$F$5,DL110*((1+'Income Assumptions'!$F$8)^(1/12)),"-"))),"-")</f>
        <v>0</v>
      </c>
      <c r="DN110" s="702">
        <f>IFERROR(
IF(DN$6&lt;='Income Assumptions'!$D$7,DM110*((1+'Income Assumptions'!$D$8)^(1/12)),
IF(AND(DN$6&gt;='Income Assumptions'!$E$5,DN$6&lt;='Income Assumptions'!$E$7),DM110*((1+'Income Assumptions'!$E$8)^(1/12)),
IF(DN$6&gt;='Income Assumptions'!$F$5,DM110*((1+'Income Assumptions'!$F$8)^(1/12)),"-"))),"-")</f>
        <v>0</v>
      </c>
      <c r="DO110" s="702">
        <f>IFERROR(
IF(DO$6&lt;='Income Assumptions'!$D$7,DN110*((1+'Income Assumptions'!$D$8)^(1/12)),
IF(AND(DO$6&gt;='Income Assumptions'!$E$5,DO$6&lt;='Income Assumptions'!$E$7),DN110*((1+'Income Assumptions'!$E$8)^(1/12)),
IF(DO$6&gt;='Income Assumptions'!$F$5,DN110*((1+'Income Assumptions'!$F$8)^(1/12)),"-"))),"-")</f>
        <v>0</v>
      </c>
      <c r="DP110" s="702">
        <f>IFERROR(
IF(DP$6&lt;='Income Assumptions'!$D$7,DO110*((1+'Income Assumptions'!$D$8)^(1/12)),
IF(AND(DP$6&gt;='Income Assumptions'!$E$5,DP$6&lt;='Income Assumptions'!$E$7),DO110*((1+'Income Assumptions'!$E$8)^(1/12)),
IF(DP$6&gt;='Income Assumptions'!$F$5,DO110*((1+'Income Assumptions'!$F$8)^(1/12)),"-"))),"-")</f>
        <v>0</v>
      </c>
      <c r="DQ110" s="702">
        <f>IFERROR(
IF(DQ$6&lt;='Income Assumptions'!$D$7,DP110*((1+'Income Assumptions'!$D$8)^(1/12)),
IF(AND(DQ$6&gt;='Income Assumptions'!$E$5,DQ$6&lt;='Income Assumptions'!$E$7),DP110*((1+'Income Assumptions'!$E$8)^(1/12)),
IF(DQ$6&gt;='Income Assumptions'!$F$5,DP110*((1+'Income Assumptions'!$F$8)^(1/12)),"-"))),"-")</f>
        <v>0</v>
      </c>
      <c r="DR110" s="702">
        <f>IFERROR(
IF(DR$6&lt;='Income Assumptions'!$D$7,DQ110*((1+'Income Assumptions'!$D$8)^(1/12)),
IF(AND(DR$6&gt;='Income Assumptions'!$E$5,DR$6&lt;='Income Assumptions'!$E$7),DQ110*((1+'Income Assumptions'!$E$8)^(1/12)),
IF(DR$6&gt;='Income Assumptions'!$F$5,DQ110*((1+'Income Assumptions'!$F$8)^(1/12)),"-"))),"-")</f>
        <v>0</v>
      </c>
      <c r="DS110" s="702">
        <f>IFERROR(
IF(DS$6&lt;='Income Assumptions'!$D$7,DR110*((1+'Income Assumptions'!$D$8)^(1/12)),
IF(AND(DS$6&gt;='Income Assumptions'!$E$5,DS$6&lt;='Income Assumptions'!$E$7),DR110*((1+'Income Assumptions'!$E$8)^(1/12)),
IF(DS$6&gt;='Income Assumptions'!$F$5,DR110*((1+'Income Assumptions'!$F$8)^(1/12)),"-"))),"-")</f>
        <v>0</v>
      </c>
      <c r="DT110" s="702">
        <f>IFERROR(
IF(DT$6&lt;='Income Assumptions'!$D$7,DS110*((1+'Income Assumptions'!$D$8)^(1/12)),
IF(AND(DT$6&gt;='Income Assumptions'!$E$5,DT$6&lt;='Income Assumptions'!$E$7),DS110*((1+'Income Assumptions'!$E$8)^(1/12)),
IF(DT$6&gt;='Income Assumptions'!$F$5,DS110*((1+'Income Assumptions'!$F$8)^(1/12)),"-"))),"-")</f>
        <v>0</v>
      </c>
      <c r="DU110" s="702">
        <f>IFERROR(
IF(DU$6&lt;='Income Assumptions'!$D$7,DT110*((1+'Income Assumptions'!$D$8)^(1/12)),
IF(AND(DU$6&gt;='Income Assumptions'!$E$5,DU$6&lt;='Income Assumptions'!$E$7),DT110*((1+'Income Assumptions'!$E$8)^(1/12)),
IF(DU$6&gt;='Income Assumptions'!$F$5,DT110*((1+'Income Assumptions'!$F$8)^(1/12)),"-"))),"-")</f>
        <v>0</v>
      </c>
      <c r="DV110" s="702">
        <f>IFERROR(
IF(DV$6&lt;='Income Assumptions'!$D$7,DU110*((1+'Income Assumptions'!$D$8)^(1/12)),
IF(AND(DV$6&gt;='Income Assumptions'!$E$5,DV$6&lt;='Income Assumptions'!$E$7),DU110*((1+'Income Assumptions'!$E$8)^(1/12)),
IF(DV$6&gt;='Income Assumptions'!$F$5,DU110*((1+'Income Assumptions'!$F$8)^(1/12)),"-"))),"-")</f>
        <v>0</v>
      </c>
      <c r="DW110" s="702">
        <f>IFERROR(
IF(DW$6&lt;='Income Assumptions'!$D$7,DV110*((1+'Income Assumptions'!$D$8)^(1/12)),
IF(AND(DW$6&gt;='Income Assumptions'!$E$5,DW$6&lt;='Income Assumptions'!$E$7),DV110*((1+'Income Assumptions'!$E$8)^(1/12)),
IF(DW$6&gt;='Income Assumptions'!$F$5,DV110*((1+'Income Assumptions'!$F$8)^(1/12)),"-"))),"-")</f>
        <v>0</v>
      </c>
      <c r="DX110" s="702">
        <f>IFERROR(
IF(DX$6&lt;='Income Assumptions'!$D$7,DW110*((1+'Income Assumptions'!$D$8)^(1/12)),
IF(AND(DX$6&gt;='Income Assumptions'!$E$5,DX$6&lt;='Income Assumptions'!$E$7),DW110*((1+'Income Assumptions'!$E$8)^(1/12)),
IF(DX$6&gt;='Income Assumptions'!$F$5,DW110*((1+'Income Assumptions'!$F$8)^(1/12)),"-"))),"-")</f>
        <v>0</v>
      </c>
      <c r="DY110" s="702">
        <f>IFERROR(
IF(DY$6&lt;='Income Assumptions'!$D$7,DX110*((1+'Income Assumptions'!$D$8)^(1/12)),
IF(AND(DY$6&gt;='Income Assumptions'!$E$5,DY$6&lt;='Income Assumptions'!$E$7),DX110*((1+'Income Assumptions'!$E$8)^(1/12)),
IF(DY$6&gt;='Income Assumptions'!$F$5,DX110*((1+'Income Assumptions'!$F$8)^(1/12)),"-"))),"-")</f>
        <v>0</v>
      </c>
      <c r="DZ110" s="702">
        <f>IFERROR(
IF(DZ$6&lt;='Income Assumptions'!$D$7,DY110*((1+'Income Assumptions'!$D$8)^(1/12)),
IF(AND(DZ$6&gt;='Income Assumptions'!$E$5,DZ$6&lt;='Income Assumptions'!$E$7),DY110*((1+'Income Assumptions'!$E$8)^(1/12)),
IF(DZ$6&gt;='Income Assumptions'!$F$5,DY110*((1+'Income Assumptions'!$F$8)^(1/12)),"-"))),"-")</f>
        <v>0</v>
      </c>
      <c r="EA110" s="702">
        <f>IFERROR(
IF(EA$6&lt;='Income Assumptions'!$D$7,DZ110*((1+'Income Assumptions'!$D$8)^(1/12)),
IF(AND(EA$6&gt;='Income Assumptions'!$E$5,EA$6&lt;='Income Assumptions'!$E$7),DZ110*((1+'Income Assumptions'!$E$8)^(1/12)),
IF(EA$6&gt;='Income Assumptions'!$F$5,DZ110*((1+'Income Assumptions'!$F$8)^(1/12)),"-"))),"-")</f>
        <v>0</v>
      </c>
      <c r="EB110" s="702">
        <f>IFERROR(
IF(EB$6&lt;='Income Assumptions'!$D$7,EA110*((1+'Income Assumptions'!$D$8)^(1/12)),
IF(AND(EB$6&gt;='Income Assumptions'!$E$5,EB$6&lt;='Income Assumptions'!$E$7),EA110*((1+'Income Assumptions'!$E$8)^(1/12)),
IF(EB$6&gt;='Income Assumptions'!$F$5,EA110*((1+'Income Assumptions'!$F$8)^(1/12)),"-"))),"-")</f>
        <v>0</v>
      </c>
      <c r="EC110" s="702">
        <f>IFERROR(
IF(EC$6&lt;='Income Assumptions'!$D$7,EB110*((1+'Income Assumptions'!$D$8)^(1/12)),
IF(AND(EC$6&gt;='Income Assumptions'!$E$5,EC$6&lt;='Income Assumptions'!$E$7),EB110*((1+'Income Assumptions'!$E$8)^(1/12)),
IF(EC$6&gt;='Income Assumptions'!$F$5,EB110*((1+'Income Assumptions'!$F$8)^(1/12)),"-"))),"-")</f>
        <v>0</v>
      </c>
      <c r="ED110" s="702">
        <f>IFERROR(
IF(ED$6&lt;='Income Assumptions'!$D$7,EC110*((1+'Income Assumptions'!$D$8)^(1/12)),
IF(AND(ED$6&gt;='Income Assumptions'!$E$5,ED$6&lt;='Income Assumptions'!$E$7),EC110*((1+'Income Assumptions'!$E$8)^(1/12)),
IF(ED$6&gt;='Income Assumptions'!$F$5,EC110*((1+'Income Assumptions'!$F$8)^(1/12)),"-"))),"-")</f>
        <v>0</v>
      </c>
      <c r="EE110" s="702">
        <f>IFERROR(
IF(EE$6&lt;='Income Assumptions'!$D$7,ED110*((1+'Income Assumptions'!$D$8)^(1/12)),
IF(AND(EE$6&gt;='Income Assumptions'!$E$5,EE$6&lt;='Income Assumptions'!$E$7),ED110*((1+'Income Assumptions'!$E$8)^(1/12)),
IF(EE$6&gt;='Income Assumptions'!$F$5,ED110*((1+'Income Assumptions'!$F$8)^(1/12)),"-"))),"-")</f>
        <v>0</v>
      </c>
      <c r="EF110" s="702">
        <f>IFERROR(
IF(EF$6&lt;='Income Assumptions'!$D$7,EE110*((1+'Income Assumptions'!$D$8)^(1/12)),
IF(AND(EF$6&gt;='Income Assumptions'!$E$5,EF$6&lt;='Income Assumptions'!$E$7),EE110*((1+'Income Assumptions'!$E$8)^(1/12)),
IF(EF$6&gt;='Income Assumptions'!$F$5,EE110*((1+'Income Assumptions'!$F$8)^(1/12)),"-"))),"-")</f>
        <v>0</v>
      </c>
      <c r="EG110" s="703">
        <f>IFERROR(
IF(EG$6&lt;='Income Assumptions'!$D$7,EF110*((1+'Income Assumptions'!$D$8)^(1/12)),
IF(AND(EG$6&gt;='Income Assumptions'!$E$5,EG$6&lt;='Income Assumptions'!$E$7),EF110*((1+'Income Assumptions'!$E$8)^(1/12)),
IF(EG$6&gt;='Income Assumptions'!$F$5,EF110*((1+'Income Assumptions'!$F$8)^(1/12)),"-"))),"-")</f>
        <v>0</v>
      </c>
    </row>
    <row r="111" spans="2:138" x14ac:dyDescent="0.2">
      <c r="C111" s="716"/>
      <c r="D111" s="717" t="s">
        <v>742</v>
      </c>
      <c r="E111" s="705">
        <f t="shared" si="68"/>
        <v>0</v>
      </c>
      <c r="F111" s="704">
        <f>IFERROR('Rent Roll | Residential'!H8*'Rent Roll | Residential'!C8,"")</f>
        <v>0</v>
      </c>
      <c r="G111" s="704">
        <f>IFERROR(
IF(G$6&lt;='Income Assumptions'!$D$7,F111*((1+'Income Assumptions'!$D$8)^(1/12)),
IF(AND(G$6&gt;='Income Assumptions'!$E$5,G$6&lt;='Income Assumptions'!$E$7),F111*((1+'Income Assumptions'!$E$8)^(1/12)),
IF(G$6&gt;='Income Assumptions'!$F$5,F111*((1+'Income Assumptions'!$F$8)^(1/12)),"-"))),"-")</f>
        <v>0</v>
      </c>
      <c r="H111" s="704">
        <f>IFERROR(
IF(H$6&lt;='Income Assumptions'!$D$7,G111*((1+'Income Assumptions'!$D$8)^(1/12)),
IF(AND(H$6&gt;='Income Assumptions'!$E$5,H$6&lt;='Income Assumptions'!$E$7),G111*((1+'Income Assumptions'!$E$8)^(1/12)),
IF(H$6&gt;='Income Assumptions'!$F$5,G111*((1+'Income Assumptions'!$F$8)^(1/12)),"-"))),"-")</f>
        <v>0</v>
      </c>
      <c r="I111" s="704">
        <f>IFERROR(
IF(I$6&lt;='Income Assumptions'!$D$7,H111*((1+'Income Assumptions'!$D$8)^(1/12)),
IF(AND(I$6&gt;='Income Assumptions'!$E$5,I$6&lt;='Income Assumptions'!$E$7),H111*((1+'Income Assumptions'!$E$8)^(1/12)),
IF(I$6&gt;='Income Assumptions'!$F$5,H111*((1+'Income Assumptions'!$F$8)^(1/12)),"-"))),"-")</f>
        <v>0</v>
      </c>
      <c r="J111" s="704">
        <f>IFERROR(
IF(J$6&lt;='Income Assumptions'!$D$7,I111*((1+'Income Assumptions'!$D$8)^(1/12)),
IF(AND(J$6&gt;='Income Assumptions'!$E$5,J$6&lt;='Income Assumptions'!$E$7),I111*((1+'Income Assumptions'!$E$8)^(1/12)),
IF(J$6&gt;='Income Assumptions'!$F$5,I111*((1+'Income Assumptions'!$F$8)^(1/12)),"-"))),"-")</f>
        <v>0</v>
      </c>
      <c r="K111" s="704">
        <f>IFERROR(
IF(K$6&lt;='Income Assumptions'!$D$7,J111*((1+'Income Assumptions'!$D$8)^(1/12)),
IF(AND(K$6&gt;='Income Assumptions'!$E$5,K$6&lt;='Income Assumptions'!$E$7),J111*((1+'Income Assumptions'!$E$8)^(1/12)),
IF(K$6&gt;='Income Assumptions'!$F$5,J111*((1+'Income Assumptions'!$F$8)^(1/12)),"-"))),"-")</f>
        <v>0</v>
      </c>
      <c r="L111" s="704">
        <f>IFERROR(
IF(L$6&lt;='Income Assumptions'!$D$7,K111*((1+'Income Assumptions'!$D$8)^(1/12)),
IF(AND(L$6&gt;='Income Assumptions'!$E$5,L$6&lt;='Income Assumptions'!$E$7),K111*((1+'Income Assumptions'!$E$8)^(1/12)),
IF(L$6&gt;='Income Assumptions'!$F$5,K111*((1+'Income Assumptions'!$F$8)^(1/12)),"-"))),"-")</f>
        <v>0</v>
      </c>
      <c r="M111" s="704">
        <f>IFERROR(
IF(M$6&lt;='Income Assumptions'!$D$7,L111*((1+'Income Assumptions'!$D$8)^(1/12)),
IF(AND(M$6&gt;='Income Assumptions'!$E$5,M$6&lt;='Income Assumptions'!$E$7),L111*((1+'Income Assumptions'!$E$8)^(1/12)),
IF(M$6&gt;='Income Assumptions'!$F$5,L111*((1+'Income Assumptions'!$F$8)^(1/12)),"-"))),"-")</f>
        <v>0</v>
      </c>
      <c r="N111" s="704">
        <f>IFERROR(
IF(N$6&lt;='Income Assumptions'!$D$7,M111*((1+'Income Assumptions'!$D$8)^(1/12)),
IF(AND(N$6&gt;='Income Assumptions'!$E$5,N$6&lt;='Income Assumptions'!$E$7),M111*((1+'Income Assumptions'!$E$8)^(1/12)),
IF(N$6&gt;='Income Assumptions'!$F$5,M111*((1+'Income Assumptions'!$F$8)^(1/12)),"-"))),"-")</f>
        <v>0</v>
      </c>
      <c r="O111" s="704">
        <f>IFERROR(
IF(O$6&lt;='Income Assumptions'!$D$7,N111*((1+'Income Assumptions'!$D$8)^(1/12)),
IF(AND(O$6&gt;='Income Assumptions'!$E$5,O$6&lt;='Income Assumptions'!$E$7),N111*((1+'Income Assumptions'!$E$8)^(1/12)),
IF(O$6&gt;='Income Assumptions'!$F$5,N111*((1+'Income Assumptions'!$F$8)^(1/12)),"-"))),"-")</f>
        <v>0</v>
      </c>
      <c r="P111" s="704">
        <f>IFERROR(
IF(P$6&lt;='Income Assumptions'!$D$7,O111*((1+'Income Assumptions'!$D$8)^(1/12)),
IF(AND(P$6&gt;='Income Assumptions'!$E$5,P$6&lt;='Income Assumptions'!$E$7),O111*((1+'Income Assumptions'!$E$8)^(1/12)),
IF(P$6&gt;='Income Assumptions'!$F$5,O111*((1+'Income Assumptions'!$F$8)^(1/12)),"-"))),"-")</f>
        <v>0</v>
      </c>
      <c r="Q111" s="704">
        <f>IFERROR(
IF(Q$6&lt;='Income Assumptions'!$D$7,P111*((1+'Income Assumptions'!$D$8)^(1/12)),
IF(AND(Q$6&gt;='Income Assumptions'!$E$5,Q$6&lt;='Income Assumptions'!$E$7),P111*((1+'Income Assumptions'!$E$8)^(1/12)),
IF(Q$6&gt;='Income Assumptions'!$F$5,P111*((1+'Income Assumptions'!$F$8)^(1/12)),"-"))),"-")</f>
        <v>0</v>
      </c>
      <c r="R111" s="704">
        <f>IFERROR(
IF(R$6&lt;='Income Assumptions'!$D$7,Q111*((1+'Income Assumptions'!$D$8)^(1/12)),
IF(AND(R$6&gt;='Income Assumptions'!$E$5,R$6&lt;='Income Assumptions'!$E$7),Q111*((1+'Income Assumptions'!$E$8)^(1/12)),
IF(R$6&gt;='Income Assumptions'!$F$5,Q111*((1+'Income Assumptions'!$F$8)^(1/12)),"-"))),"-")</f>
        <v>0</v>
      </c>
      <c r="S111" s="704">
        <f>IFERROR(
IF(S$6&lt;='Income Assumptions'!$D$7,R111*((1+'Income Assumptions'!$D$8)^(1/12)),
IF(AND(S$6&gt;='Income Assumptions'!$E$5,S$6&lt;='Income Assumptions'!$E$7),R111*((1+'Income Assumptions'!$E$8)^(1/12)),
IF(S$6&gt;='Income Assumptions'!$F$5,R111*((1+'Income Assumptions'!$F$8)^(1/12)),"-"))),"-")</f>
        <v>0</v>
      </c>
      <c r="T111" s="704">
        <f>IFERROR(
IF(T$6&lt;='Income Assumptions'!$D$7,S111*((1+'Income Assumptions'!$D$8)^(1/12)),
IF(AND(T$6&gt;='Income Assumptions'!$E$5,T$6&lt;='Income Assumptions'!$E$7),S111*((1+'Income Assumptions'!$E$8)^(1/12)),
IF(T$6&gt;='Income Assumptions'!$F$5,S111*((1+'Income Assumptions'!$F$8)^(1/12)),"-"))),"-")</f>
        <v>0</v>
      </c>
      <c r="U111" s="704">
        <f>IFERROR(
IF(U$6&lt;='Income Assumptions'!$D$7,T111*((1+'Income Assumptions'!$D$8)^(1/12)),
IF(AND(U$6&gt;='Income Assumptions'!$E$5,U$6&lt;='Income Assumptions'!$E$7),T111*((1+'Income Assumptions'!$E$8)^(1/12)),
IF(U$6&gt;='Income Assumptions'!$F$5,T111*((1+'Income Assumptions'!$F$8)^(1/12)),"-"))),"-")</f>
        <v>0</v>
      </c>
      <c r="V111" s="704">
        <f>IFERROR(
IF(V$6&lt;='Income Assumptions'!$D$7,U111*((1+'Income Assumptions'!$D$8)^(1/12)),
IF(AND(V$6&gt;='Income Assumptions'!$E$5,V$6&lt;='Income Assumptions'!$E$7),U111*((1+'Income Assumptions'!$E$8)^(1/12)),
IF(V$6&gt;='Income Assumptions'!$F$5,U111*((1+'Income Assumptions'!$F$8)^(1/12)),"-"))),"-")</f>
        <v>0</v>
      </c>
      <c r="W111" s="704">
        <f>IFERROR(
IF(W$6&lt;='Income Assumptions'!$D$7,V111*((1+'Income Assumptions'!$D$8)^(1/12)),
IF(AND(W$6&gt;='Income Assumptions'!$E$5,W$6&lt;='Income Assumptions'!$E$7),V111*((1+'Income Assumptions'!$E$8)^(1/12)),
IF(W$6&gt;='Income Assumptions'!$F$5,V111*((1+'Income Assumptions'!$F$8)^(1/12)),"-"))),"-")</f>
        <v>0</v>
      </c>
      <c r="X111" s="704">
        <f>IFERROR(
IF(X$6&lt;='Income Assumptions'!$D$7,W111*((1+'Income Assumptions'!$D$8)^(1/12)),
IF(AND(X$6&gt;='Income Assumptions'!$E$5,X$6&lt;='Income Assumptions'!$E$7),W111*((1+'Income Assumptions'!$E$8)^(1/12)),
IF(X$6&gt;='Income Assumptions'!$F$5,W111*((1+'Income Assumptions'!$F$8)^(1/12)),"-"))),"-")</f>
        <v>0</v>
      </c>
      <c r="Y111" s="704">
        <f>IFERROR(
IF(Y$6&lt;='Income Assumptions'!$D$7,X111*((1+'Income Assumptions'!$D$8)^(1/12)),
IF(AND(Y$6&gt;='Income Assumptions'!$E$5,Y$6&lt;='Income Assumptions'!$E$7),X111*((1+'Income Assumptions'!$E$8)^(1/12)),
IF(Y$6&gt;='Income Assumptions'!$F$5,X111*((1+'Income Assumptions'!$F$8)^(1/12)),"-"))),"-")</f>
        <v>0</v>
      </c>
      <c r="Z111" s="704">
        <f>IFERROR(
IF(Z$6&lt;='Income Assumptions'!$D$7,Y111*((1+'Income Assumptions'!$D$8)^(1/12)),
IF(AND(Z$6&gt;='Income Assumptions'!$E$5,Z$6&lt;='Income Assumptions'!$E$7),Y111*((1+'Income Assumptions'!$E$8)^(1/12)),
IF(Z$6&gt;='Income Assumptions'!$F$5,Y111*((1+'Income Assumptions'!$F$8)^(1/12)),"-"))),"-")</f>
        <v>0</v>
      </c>
      <c r="AA111" s="704">
        <f>IFERROR(
IF(AA$6&lt;='Income Assumptions'!$D$7,Z111*((1+'Income Assumptions'!$D$8)^(1/12)),
IF(AND(AA$6&gt;='Income Assumptions'!$E$5,AA$6&lt;='Income Assumptions'!$E$7),Z111*((1+'Income Assumptions'!$E$8)^(1/12)),
IF(AA$6&gt;='Income Assumptions'!$F$5,Z111*((1+'Income Assumptions'!$F$8)^(1/12)),"-"))),"-")</f>
        <v>0</v>
      </c>
      <c r="AB111" s="704">
        <f>IFERROR(
IF(AB$6&lt;='Income Assumptions'!$D$7,AA111*((1+'Income Assumptions'!$D$8)^(1/12)),
IF(AND(AB$6&gt;='Income Assumptions'!$E$5,AB$6&lt;='Income Assumptions'!$E$7),AA111*((1+'Income Assumptions'!$E$8)^(1/12)),
IF(AB$6&gt;='Income Assumptions'!$F$5,AA111*((1+'Income Assumptions'!$F$8)^(1/12)),"-"))),"-")</f>
        <v>0</v>
      </c>
      <c r="AC111" s="704">
        <f>IFERROR(
IF(AC$6&lt;='Income Assumptions'!$D$7,AB111*((1+'Income Assumptions'!$D$8)^(1/12)),
IF(AND(AC$6&gt;='Income Assumptions'!$E$5,AC$6&lt;='Income Assumptions'!$E$7),AB111*((1+'Income Assumptions'!$E$8)^(1/12)),
IF(AC$6&gt;='Income Assumptions'!$F$5,AB111*((1+'Income Assumptions'!$F$8)^(1/12)),"-"))),"-")</f>
        <v>0</v>
      </c>
      <c r="AD111" s="704">
        <f>IFERROR(
IF(AD$6&lt;='Income Assumptions'!$D$7,AC111*((1+'Income Assumptions'!$D$8)^(1/12)),
IF(AND(AD$6&gt;='Income Assumptions'!$E$5,AD$6&lt;='Income Assumptions'!$E$7),AC111*((1+'Income Assumptions'!$E$8)^(1/12)),
IF(AD$6&gt;='Income Assumptions'!$F$5,AC111*((1+'Income Assumptions'!$F$8)^(1/12)),"-"))),"-")</f>
        <v>0</v>
      </c>
      <c r="AE111" s="704">
        <f>IFERROR(
IF(AE$6&lt;='Income Assumptions'!$D$7,AD111*((1+'Income Assumptions'!$D$8)^(1/12)),
IF(AND(AE$6&gt;='Income Assumptions'!$E$5,AE$6&lt;='Income Assumptions'!$E$7),AD111*((1+'Income Assumptions'!$E$8)^(1/12)),
IF(AE$6&gt;='Income Assumptions'!$F$5,AD111*((1+'Income Assumptions'!$F$8)^(1/12)),"-"))),"-")</f>
        <v>0</v>
      </c>
      <c r="AF111" s="704">
        <f>IFERROR(
IF(AF$6&lt;='Income Assumptions'!$D$7,AE111*((1+'Income Assumptions'!$D$8)^(1/12)),
IF(AND(AF$6&gt;='Income Assumptions'!$E$5,AF$6&lt;='Income Assumptions'!$E$7),AE111*((1+'Income Assumptions'!$E$8)^(1/12)),
IF(AF$6&gt;='Income Assumptions'!$F$5,AE111*((1+'Income Assumptions'!$F$8)^(1/12)),"-"))),"-")</f>
        <v>0</v>
      </c>
      <c r="AG111" s="704">
        <f>IFERROR(
IF(AG$6&lt;='Income Assumptions'!$D$7,AF111*((1+'Income Assumptions'!$D$8)^(1/12)),
IF(AND(AG$6&gt;='Income Assumptions'!$E$5,AG$6&lt;='Income Assumptions'!$E$7),AF111*((1+'Income Assumptions'!$E$8)^(1/12)),
IF(AG$6&gt;='Income Assumptions'!$F$5,AF111*((1+'Income Assumptions'!$F$8)^(1/12)),"-"))),"-")</f>
        <v>0</v>
      </c>
      <c r="AH111" s="704">
        <f>IFERROR(
IF(AH$6&lt;='Income Assumptions'!$D$7,AG111*((1+'Income Assumptions'!$D$8)^(1/12)),
IF(AND(AH$6&gt;='Income Assumptions'!$E$5,AH$6&lt;='Income Assumptions'!$E$7),AG111*((1+'Income Assumptions'!$E$8)^(1/12)),
IF(AH$6&gt;='Income Assumptions'!$F$5,AG111*((1+'Income Assumptions'!$F$8)^(1/12)),"-"))),"-")</f>
        <v>0</v>
      </c>
      <c r="AI111" s="704">
        <f>IFERROR(
IF(AI$6&lt;='Income Assumptions'!$D$7,AH111*((1+'Income Assumptions'!$D$8)^(1/12)),
IF(AND(AI$6&gt;='Income Assumptions'!$E$5,AI$6&lt;='Income Assumptions'!$E$7),AH111*((1+'Income Assumptions'!$E$8)^(1/12)),
IF(AI$6&gt;='Income Assumptions'!$F$5,AH111*((1+'Income Assumptions'!$F$8)^(1/12)),"-"))),"-")</f>
        <v>0</v>
      </c>
      <c r="AJ111" s="704">
        <f>IFERROR(
IF(AJ$6&lt;='Income Assumptions'!$D$7,AI111*((1+'Income Assumptions'!$D$8)^(1/12)),
IF(AND(AJ$6&gt;='Income Assumptions'!$E$5,AJ$6&lt;='Income Assumptions'!$E$7),AI111*((1+'Income Assumptions'!$E$8)^(1/12)),
IF(AJ$6&gt;='Income Assumptions'!$F$5,AI111*((1+'Income Assumptions'!$F$8)^(1/12)),"-"))),"-")</f>
        <v>0</v>
      </c>
      <c r="AK111" s="704">
        <f>IFERROR(
IF(AK$6&lt;='Income Assumptions'!$D$7,AJ111*((1+'Income Assumptions'!$D$8)^(1/12)),
IF(AND(AK$6&gt;='Income Assumptions'!$E$5,AK$6&lt;='Income Assumptions'!$E$7),AJ111*((1+'Income Assumptions'!$E$8)^(1/12)),
IF(AK$6&gt;='Income Assumptions'!$F$5,AJ111*((1+'Income Assumptions'!$F$8)^(1/12)),"-"))),"-")</f>
        <v>0</v>
      </c>
      <c r="AL111" s="704">
        <f>IFERROR(
IF(AL$6&lt;='Income Assumptions'!$D$7,AK111*((1+'Income Assumptions'!$D$8)^(1/12)),
IF(AND(AL$6&gt;='Income Assumptions'!$E$5,AL$6&lt;='Income Assumptions'!$E$7),AK111*((1+'Income Assumptions'!$E$8)^(1/12)),
IF(AL$6&gt;='Income Assumptions'!$F$5,AK111*((1+'Income Assumptions'!$F$8)^(1/12)),"-"))),"-")</f>
        <v>0</v>
      </c>
      <c r="AM111" s="704">
        <f>IFERROR(
IF(AM$6&lt;='Income Assumptions'!$D$7,AL111*((1+'Income Assumptions'!$D$8)^(1/12)),
IF(AND(AM$6&gt;='Income Assumptions'!$E$5,AM$6&lt;='Income Assumptions'!$E$7),AL111*((1+'Income Assumptions'!$E$8)^(1/12)),
IF(AM$6&gt;='Income Assumptions'!$F$5,AL111*((1+'Income Assumptions'!$F$8)^(1/12)),"-"))),"-")</f>
        <v>0</v>
      </c>
      <c r="AN111" s="704">
        <f>IFERROR(
IF(AN$6&lt;='Income Assumptions'!$D$7,AM111*((1+'Income Assumptions'!$D$8)^(1/12)),
IF(AND(AN$6&gt;='Income Assumptions'!$E$5,AN$6&lt;='Income Assumptions'!$E$7),AM111*((1+'Income Assumptions'!$E$8)^(1/12)),
IF(AN$6&gt;='Income Assumptions'!$F$5,AM111*((1+'Income Assumptions'!$F$8)^(1/12)),"-"))),"-")</f>
        <v>0</v>
      </c>
      <c r="AO111" s="704">
        <f>IFERROR(
IF(AO$6&lt;='Income Assumptions'!$D$7,AN111*((1+'Income Assumptions'!$D$8)^(1/12)),
IF(AND(AO$6&gt;='Income Assumptions'!$E$5,AO$6&lt;='Income Assumptions'!$E$7),AN111*((1+'Income Assumptions'!$E$8)^(1/12)),
IF(AO$6&gt;='Income Assumptions'!$F$5,AN111*((1+'Income Assumptions'!$F$8)^(1/12)),"-"))),"-")</f>
        <v>0</v>
      </c>
      <c r="AP111" s="704">
        <f>IFERROR(
IF(AP$6&lt;='Income Assumptions'!$D$7,AO111*((1+'Income Assumptions'!$D$8)^(1/12)),
IF(AND(AP$6&gt;='Income Assumptions'!$E$5,AP$6&lt;='Income Assumptions'!$E$7),AO111*((1+'Income Assumptions'!$E$8)^(1/12)),
IF(AP$6&gt;='Income Assumptions'!$F$5,AO111*((1+'Income Assumptions'!$F$8)^(1/12)),"-"))),"-")</f>
        <v>0</v>
      </c>
      <c r="AQ111" s="704">
        <f>IFERROR(
IF(AQ$6&lt;='Income Assumptions'!$D$7,AP111*((1+'Income Assumptions'!$D$8)^(1/12)),
IF(AND(AQ$6&gt;='Income Assumptions'!$E$5,AQ$6&lt;='Income Assumptions'!$E$7),AP111*((1+'Income Assumptions'!$E$8)^(1/12)),
IF(AQ$6&gt;='Income Assumptions'!$F$5,AP111*((1+'Income Assumptions'!$F$8)^(1/12)),"-"))),"-")</f>
        <v>0</v>
      </c>
      <c r="AR111" s="704">
        <f>IFERROR(
IF(AR$6&lt;='Income Assumptions'!$D$7,AQ111*((1+'Income Assumptions'!$D$8)^(1/12)),
IF(AND(AR$6&gt;='Income Assumptions'!$E$5,AR$6&lt;='Income Assumptions'!$E$7),AQ111*((1+'Income Assumptions'!$E$8)^(1/12)),
IF(AR$6&gt;='Income Assumptions'!$F$5,AQ111*((1+'Income Assumptions'!$F$8)^(1/12)),"-"))),"-")</f>
        <v>0</v>
      </c>
      <c r="AS111" s="704">
        <f>IFERROR(
IF(AS$6&lt;='Income Assumptions'!$D$7,AR111*((1+'Income Assumptions'!$D$8)^(1/12)),
IF(AND(AS$6&gt;='Income Assumptions'!$E$5,AS$6&lt;='Income Assumptions'!$E$7),AR111*((1+'Income Assumptions'!$E$8)^(1/12)),
IF(AS$6&gt;='Income Assumptions'!$F$5,AR111*((1+'Income Assumptions'!$F$8)^(1/12)),"-"))),"-")</f>
        <v>0</v>
      </c>
      <c r="AT111" s="704">
        <f>IFERROR(
IF(AT$6&lt;='Income Assumptions'!$D$7,AS111*((1+'Income Assumptions'!$D$8)^(1/12)),
IF(AND(AT$6&gt;='Income Assumptions'!$E$5,AT$6&lt;='Income Assumptions'!$E$7),AS111*((1+'Income Assumptions'!$E$8)^(1/12)),
IF(AT$6&gt;='Income Assumptions'!$F$5,AS111*((1+'Income Assumptions'!$F$8)^(1/12)),"-"))),"-")</f>
        <v>0</v>
      </c>
      <c r="AU111" s="704">
        <f>IFERROR(
IF(AU$6&lt;='Income Assumptions'!$D$7,AT111*((1+'Income Assumptions'!$D$8)^(1/12)),
IF(AND(AU$6&gt;='Income Assumptions'!$E$5,AU$6&lt;='Income Assumptions'!$E$7),AT111*((1+'Income Assumptions'!$E$8)^(1/12)),
IF(AU$6&gt;='Income Assumptions'!$F$5,AT111*((1+'Income Assumptions'!$F$8)^(1/12)),"-"))),"-")</f>
        <v>0</v>
      </c>
      <c r="AV111" s="704">
        <f>IFERROR(
IF(AV$6&lt;='Income Assumptions'!$D$7,AU111*((1+'Income Assumptions'!$D$8)^(1/12)),
IF(AND(AV$6&gt;='Income Assumptions'!$E$5,AV$6&lt;='Income Assumptions'!$E$7),AU111*((1+'Income Assumptions'!$E$8)^(1/12)),
IF(AV$6&gt;='Income Assumptions'!$F$5,AU111*((1+'Income Assumptions'!$F$8)^(1/12)),"-"))),"-")</f>
        <v>0</v>
      </c>
      <c r="AW111" s="704">
        <f>IFERROR(
IF(AW$6&lt;='Income Assumptions'!$D$7,AV111*((1+'Income Assumptions'!$D$8)^(1/12)),
IF(AND(AW$6&gt;='Income Assumptions'!$E$5,AW$6&lt;='Income Assumptions'!$E$7),AV111*((1+'Income Assumptions'!$E$8)^(1/12)),
IF(AW$6&gt;='Income Assumptions'!$F$5,AV111*((1+'Income Assumptions'!$F$8)^(1/12)),"-"))),"-")</f>
        <v>0</v>
      </c>
      <c r="AX111" s="704">
        <f>IFERROR(
IF(AX$6&lt;='Income Assumptions'!$D$7,AW111*((1+'Income Assumptions'!$D$8)^(1/12)),
IF(AND(AX$6&gt;='Income Assumptions'!$E$5,AX$6&lt;='Income Assumptions'!$E$7),AW111*((1+'Income Assumptions'!$E$8)^(1/12)),
IF(AX$6&gt;='Income Assumptions'!$F$5,AW111*((1+'Income Assumptions'!$F$8)^(1/12)),"-"))),"-")</f>
        <v>0</v>
      </c>
      <c r="AY111" s="704">
        <f>IFERROR(
IF(AY$6&lt;='Income Assumptions'!$D$7,AX111*((1+'Income Assumptions'!$D$8)^(1/12)),
IF(AND(AY$6&gt;='Income Assumptions'!$E$5,AY$6&lt;='Income Assumptions'!$E$7),AX111*((1+'Income Assumptions'!$E$8)^(1/12)),
IF(AY$6&gt;='Income Assumptions'!$F$5,AX111*((1+'Income Assumptions'!$F$8)^(1/12)),"-"))),"-")</f>
        <v>0</v>
      </c>
      <c r="AZ111" s="704">
        <f>IFERROR(
IF(AZ$6&lt;='Income Assumptions'!$D$7,AY111*((1+'Income Assumptions'!$D$8)^(1/12)),
IF(AND(AZ$6&gt;='Income Assumptions'!$E$5,AZ$6&lt;='Income Assumptions'!$E$7),AY111*((1+'Income Assumptions'!$E$8)^(1/12)),
IF(AZ$6&gt;='Income Assumptions'!$F$5,AY111*((1+'Income Assumptions'!$F$8)^(1/12)),"-"))),"-")</f>
        <v>0</v>
      </c>
      <c r="BA111" s="704">
        <f>IFERROR(
IF(BA$6&lt;='Income Assumptions'!$D$7,AZ111*((1+'Income Assumptions'!$D$8)^(1/12)),
IF(AND(BA$6&gt;='Income Assumptions'!$E$5,BA$6&lt;='Income Assumptions'!$E$7),AZ111*((1+'Income Assumptions'!$E$8)^(1/12)),
IF(BA$6&gt;='Income Assumptions'!$F$5,AZ111*((1+'Income Assumptions'!$F$8)^(1/12)),"-"))),"-")</f>
        <v>0</v>
      </c>
      <c r="BB111" s="704">
        <f>IFERROR(
IF(BB$6&lt;='Income Assumptions'!$D$7,BA111*((1+'Income Assumptions'!$D$8)^(1/12)),
IF(AND(BB$6&gt;='Income Assumptions'!$E$5,BB$6&lt;='Income Assumptions'!$E$7),BA111*((1+'Income Assumptions'!$E$8)^(1/12)),
IF(BB$6&gt;='Income Assumptions'!$F$5,BA111*((1+'Income Assumptions'!$F$8)^(1/12)),"-"))),"-")</f>
        <v>0</v>
      </c>
      <c r="BC111" s="704">
        <f>IFERROR(
IF(BC$6&lt;='Income Assumptions'!$D$7,BB111*((1+'Income Assumptions'!$D$8)^(1/12)),
IF(AND(BC$6&gt;='Income Assumptions'!$E$5,BC$6&lt;='Income Assumptions'!$E$7),BB111*((1+'Income Assumptions'!$E$8)^(1/12)),
IF(BC$6&gt;='Income Assumptions'!$F$5,BB111*((1+'Income Assumptions'!$F$8)^(1/12)),"-"))),"-")</f>
        <v>0</v>
      </c>
      <c r="BD111" s="704">
        <f>IFERROR(
IF(BD$6&lt;='Income Assumptions'!$D$7,BC111*((1+'Income Assumptions'!$D$8)^(1/12)),
IF(AND(BD$6&gt;='Income Assumptions'!$E$5,BD$6&lt;='Income Assumptions'!$E$7),BC111*((1+'Income Assumptions'!$E$8)^(1/12)),
IF(BD$6&gt;='Income Assumptions'!$F$5,BC111*((1+'Income Assumptions'!$F$8)^(1/12)),"-"))),"-")</f>
        <v>0</v>
      </c>
      <c r="BE111" s="704">
        <f>IFERROR(
IF(BE$6&lt;='Income Assumptions'!$D$7,BD111*((1+'Income Assumptions'!$D$8)^(1/12)),
IF(AND(BE$6&gt;='Income Assumptions'!$E$5,BE$6&lt;='Income Assumptions'!$E$7),BD111*((1+'Income Assumptions'!$E$8)^(1/12)),
IF(BE$6&gt;='Income Assumptions'!$F$5,BD111*((1+'Income Assumptions'!$F$8)^(1/12)),"-"))),"-")</f>
        <v>0</v>
      </c>
      <c r="BF111" s="704">
        <f>IFERROR(
IF(BF$6&lt;='Income Assumptions'!$D$7,BE111*((1+'Income Assumptions'!$D$8)^(1/12)),
IF(AND(BF$6&gt;='Income Assumptions'!$E$5,BF$6&lt;='Income Assumptions'!$E$7),BE111*((1+'Income Assumptions'!$E$8)^(1/12)),
IF(BF$6&gt;='Income Assumptions'!$F$5,BE111*((1+'Income Assumptions'!$F$8)^(1/12)),"-"))),"-")</f>
        <v>0</v>
      </c>
      <c r="BG111" s="704">
        <f>IFERROR(
IF(BG$6&lt;='Income Assumptions'!$D$7,BF111*((1+'Income Assumptions'!$D$8)^(1/12)),
IF(AND(BG$6&gt;='Income Assumptions'!$E$5,BG$6&lt;='Income Assumptions'!$E$7),BF111*((1+'Income Assumptions'!$E$8)^(1/12)),
IF(BG$6&gt;='Income Assumptions'!$F$5,BF111*((1+'Income Assumptions'!$F$8)^(1/12)),"-"))),"-")</f>
        <v>0</v>
      </c>
      <c r="BH111" s="704">
        <f>IFERROR(
IF(BH$6&lt;='Income Assumptions'!$D$7,BG111*((1+'Income Assumptions'!$D$8)^(1/12)),
IF(AND(BH$6&gt;='Income Assumptions'!$E$5,BH$6&lt;='Income Assumptions'!$E$7),BG111*((1+'Income Assumptions'!$E$8)^(1/12)),
IF(BH$6&gt;='Income Assumptions'!$F$5,BG111*((1+'Income Assumptions'!$F$8)^(1/12)),"-"))),"-")</f>
        <v>0</v>
      </c>
      <c r="BI111" s="704">
        <f>IFERROR(
IF(BI$6&lt;='Income Assumptions'!$D$7,BH111*((1+'Income Assumptions'!$D$8)^(1/12)),
IF(AND(BI$6&gt;='Income Assumptions'!$E$5,BI$6&lt;='Income Assumptions'!$E$7),BH111*((1+'Income Assumptions'!$E$8)^(1/12)),
IF(BI$6&gt;='Income Assumptions'!$F$5,BH111*((1+'Income Assumptions'!$F$8)^(1/12)),"-"))),"-")</f>
        <v>0</v>
      </c>
      <c r="BJ111" s="704">
        <f>IFERROR(
IF(BJ$6&lt;='Income Assumptions'!$D$7,BI111*((1+'Income Assumptions'!$D$8)^(1/12)),
IF(AND(BJ$6&gt;='Income Assumptions'!$E$5,BJ$6&lt;='Income Assumptions'!$E$7),BI111*((1+'Income Assumptions'!$E$8)^(1/12)),
IF(BJ$6&gt;='Income Assumptions'!$F$5,BI111*((1+'Income Assumptions'!$F$8)^(1/12)),"-"))),"-")</f>
        <v>0</v>
      </c>
      <c r="BK111" s="704">
        <f>IFERROR(
IF(BK$6&lt;='Income Assumptions'!$D$7,BJ111*((1+'Income Assumptions'!$D$8)^(1/12)),
IF(AND(BK$6&gt;='Income Assumptions'!$E$5,BK$6&lt;='Income Assumptions'!$E$7),BJ111*((1+'Income Assumptions'!$E$8)^(1/12)),
IF(BK$6&gt;='Income Assumptions'!$F$5,BJ111*((1+'Income Assumptions'!$F$8)^(1/12)),"-"))),"-")</f>
        <v>0</v>
      </c>
      <c r="BL111" s="704">
        <f>IFERROR(
IF(BL$6&lt;='Income Assumptions'!$D$7,BK111*((1+'Income Assumptions'!$D$8)^(1/12)),
IF(AND(BL$6&gt;='Income Assumptions'!$E$5,BL$6&lt;='Income Assumptions'!$E$7),BK111*((1+'Income Assumptions'!$E$8)^(1/12)),
IF(BL$6&gt;='Income Assumptions'!$F$5,BK111*((1+'Income Assumptions'!$F$8)^(1/12)),"-"))),"-")</f>
        <v>0</v>
      </c>
      <c r="BM111" s="704">
        <f>IFERROR(
IF(BM$6&lt;='Income Assumptions'!$D$7,BL111*((1+'Income Assumptions'!$D$8)^(1/12)),
IF(AND(BM$6&gt;='Income Assumptions'!$E$5,BM$6&lt;='Income Assumptions'!$E$7),BL111*((1+'Income Assumptions'!$E$8)^(1/12)),
IF(BM$6&gt;='Income Assumptions'!$F$5,BL111*((1+'Income Assumptions'!$F$8)^(1/12)),"-"))),"-")</f>
        <v>0</v>
      </c>
      <c r="BN111" s="704">
        <f>IFERROR(
IF(BN$6&lt;='Income Assumptions'!$D$7,BM111*((1+'Income Assumptions'!$D$8)^(1/12)),
IF(AND(BN$6&gt;='Income Assumptions'!$E$5,BN$6&lt;='Income Assumptions'!$E$7),BM111*((1+'Income Assumptions'!$E$8)^(1/12)),
IF(BN$6&gt;='Income Assumptions'!$F$5,BM111*((1+'Income Assumptions'!$F$8)^(1/12)),"-"))),"-")</f>
        <v>0</v>
      </c>
      <c r="BO111" s="704">
        <f>IFERROR(
IF(BO$6&lt;='Income Assumptions'!$D$7,BN111*((1+'Income Assumptions'!$D$8)^(1/12)),
IF(AND(BO$6&gt;='Income Assumptions'!$E$5,BO$6&lt;='Income Assumptions'!$E$7),BN111*((1+'Income Assumptions'!$E$8)^(1/12)),
IF(BO$6&gt;='Income Assumptions'!$F$5,BN111*((1+'Income Assumptions'!$F$8)^(1/12)),"-"))),"-")</f>
        <v>0</v>
      </c>
      <c r="BP111" s="704">
        <f>IFERROR(
IF(BP$6&lt;='Income Assumptions'!$D$7,BO111*((1+'Income Assumptions'!$D$8)^(1/12)),
IF(AND(BP$6&gt;='Income Assumptions'!$E$5,BP$6&lt;='Income Assumptions'!$E$7),BO111*((1+'Income Assumptions'!$E$8)^(1/12)),
IF(BP$6&gt;='Income Assumptions'!$F$5,BO111*((1+'Income Assumptions'!$F$8)^(1/12)),"-"))),"-")</f>
        <v>0</v>
      </c>
      <c r="BQ111" s="704">
        <f>IFERROR(
IF(BQ$6&lt;='Income Assumptions'!$D$7,BP111*((1+'Income Assumptions'!$D$8)^(1/12)),
IF(AND(BQ$6&gt;='Income Assumptions'!$E$5,BQ$6&lt;='Income Assumptions'!$E$7),BP111*((1+'Income Assumptions'!$E$8)^(1/12)),
IF(BQ$6&gt;='Income Assumptions'!$F$5,BP111*((1+'Income Assumptions'!$F$8)^(1/12)),"-"))),"-")</f>
        <v>0</v>
      </c>
      <c r="BR111" s="704">
        <f>IFERROR(
IF(BR$6&lt;='Income Assumptions'!$D$7,BQ111*((1+'Income Assumptions'!$D$8)^(1/12)),
IF(AND(BR$6&gt;='Income Assumptions'!$E$5,BR$6&lt;='Income Assumptions'!$E$7),BQ111*((1+'Income Assumptions'!$E$8)^(1/12)),
IF(BR$6&gt;='Income Assumptions'!$F$5,BQ111*((1+'Income Assumptions'!$F$8)^(1/12)),"-"))),"-")</f>
        <v>0</v>
      </c>
      <c r="BS111" s="704">
        <f>IFERROR(
IF(BS$6&lt;='Income Assumptions'!$D$7,BR111*((1+'Income Assumptions'!$D$8)^(1/12)),
IF(AND(BS$6&gt;='Income Assumptions'!$E$5,BS$6&lt;='Income Assumptions'!$E$7),BR111*((1+'Income Assumptions'!$E$8)^(1/12)),
IF(BS$6&gt;='Income Assumptions'!$F$5,BR111*((1+'Income Assumptions'!$F$8)^(1/12)),"-"))),"-")</f>
        <v>0</v>
      </c>
      <c r="BT111" s="704">
        <f>IFERROR(
IF(BT$6&lt;='Income Assumptions'!$D$7,BS111*((1+'Income Assumptions'!$D$8)^(1/12)),
IF(AND(BT$6&gt;='Income Assumptions'!$E$5,BT$6&lt;='Income Assumptions'!$E$7),BS111*((1+'Income Assumptions'!$E$8)^(1/12)),
IF(BT$6&gt;='Income Assumptions'!$F$5,BS111*((1+'Income Assumptions'!$F$8)^(1/12)),"-"))),"-")</f>
        <v>0</v>
      </c>
      <c r="BU111" s="704">
        <f>IFERROR(
IF(BU$6&lt;='Income Assumptions'!$D$7,BT111*((1+'Income Assumptions'!$D$8)^(1/12)),
IF(AND(BU$6&gt;='Income Assumptions'!$E$5,BU$6&lt;='Income Assumptions'!$E$7),BT111*((1+'Income Assumptions'!$E$8)^(1/12)),
IF(BU$6&gt;='Income Assumptions'!$F$5,BT111*((1+'Income Assumptions'!$F$8)^(1/12)),"-"))),"-")</f>
        <v>0</v>
      </c>
      <c r="BV111" s="704">
        <f>IFERROR(
IF(BV$6&lt;='Income Assumptions'!$D$7,BU111*((1+'Income Assumptions'!$D$8)^(1/12)),
IF(AND(BV$6&gt;='Income Assumptions'!$E$5,BV$6&lt;='Income Assumptions'!$E$7),BU111*((1+'Income Assumptions'!$E$8)^(1/12)),
IF(BV$6&gt;='Income Assumptions'!$F$5,BU111*((1+'Income Assumptions'!$F$8)^(1/12)),"-"))),"-")</f>
        <v>0</v>
      </c>
      <c r="BW111" s="704">
        <f>IFERROR(
IF(BW$6&lt;='Income Assumptions'!$D$7,BV111*((1+'Income Assumptions'!$D$8)^(1/12)),
IF(AND(BW$6&gt;='Income Assumptions'!$E$5,BW$6&lt;='Income Assumptions'!$E$7),BV111*((1+'Income Assumptions'!$E$8)^(1/12)),
IF(BW$6&gt;='Income Assumptions'!$F$5,BV111*((1+'Income Assumptions'!$F$8)^(1/12)),"-"))),"-")</f>
        <v>0</v>
      </c>
      <c r="BX111" s="704">
        <f>IFERROR(
IF(BX$6&lt;='Income Assumptions'!$D$7,BW111*((1+'Income Assumptions'!$D$8)^(1/12)),
IF(AND(BX$6&gt;='Income Assumptions'!$E$5,BX$6&lt;='Income Assumptions'!$E$7),BW111*((1+'Income Assumptions'!$E$8)^(1/12)),
IF(BX$6&gt;='Income Assumptions'!$F$5,BW111*((1+'Income Assumptions'!$F$8)^(1/12)),"-"))),"-")</f>
        <v>0</v>
      </c>
      <c r="BY111" s="704">
        <f>IFERROR(
IF(BY$6&lt;='Income Assumptions'!$D$7,BX111*((1+'Income Assumptions'!$D$8)^(1/12)),
IF(AND(BY$6&gt;='Income Assumptions'!$E$5,BY$6&lt;='Income Assumptions'!$E$7),BX111*((1+'Income Assumptions'!$E$8)^(1/12)),
IF(BY$6&gt;='Income Assumptions'!$F$5,BX111*((1+'Income Assumptions'!$F$8)^(1/12)),"-"))),"-")</f>
        <v>0</v>
      </c>
      <c r="BZ111" s="704">
        <f>IFERROR(
IF(BZ$6&lt;='Income Assumptions'!$D$7,BY111*((1+'Income Assumptions'!$D$8)^(1/12)),
IF(AND(BZ$6&gt;='Income Assumptions'!$E$5,BZ$6&lt;='Income Assumptions'!$E$7),BY111*((1+'Income Assumptions'!$E$8)^(1/12)),
IF(BZ$6&gt;='Income Assumptions'!$F$5,BY111*((1+'Income Assumptions'!$F$8)^(1/12)),"-"))),"-")</f>
        <v>0</v>
      </c>
      <c r="CA111" s="704">
        <f>IFERROR(
IF(CA$6&lt;='Income Assumptions'!$D$7,BZ111*((1+'Income Assumptions'!$D$8)^(1/12)),
IF(AND(CA$6&gt;='Income Assumptions'!$E$5,CA$6&lt;='Income Assumptions'!$E$7),BZ111*((1+'Income Assumptions'!$E$8)^(1/12)),
IF(CA$6&gt;='Income Assumptions'!$F$5,BZ111*((1+'Income Assumptions'!$F$8)^(1/12)),"-"))),"-")</f>
        <v>0</v>
      </c>
      <c r="CB111" s="704">
        <f>IFERROR(
IF(CB$6&lt;='Income Assumptions'!$D$7,CA111*((1+'Income Assumptions'!$D$8)^(1/12)),
IF(AND(CB$6&gt;='Income Assumptions'!$E$5,CB$6&lt;='Income Assumptions'!$E$7),CA111*((1+'Income Assumptions'!$E$8)^(1/12)),
IF(CB$6&gt;='Income Assumptions'!$F$5,CA111*((1+'Income Assumptions'!$F$8)^(1/12)),"-"))),"-")</f>
        <v>0</v>
      </c>
      <c r="CC111" s="704">
        <f>IFERROR(
IF(CC$6&lt;='Income Assumptions'!$D$7,CB111*((1+'Income Assumptions'!$D$8)^(1/12)),
IF(AND(CC$6&gt;='Income Assumptions'!$E$5,CC$6&lt;='Income Assumptions'!$E$7),CB111*((1+'Income Assumptions'!$E$8)^(1/12)),
IF(CC$6&gt;='Income Assumptions'!$F$5,CB111*((1+'Income Assumptions'!$F$8)^(1/12)),"-"))),"-")</f>
        <v>0</v>
      </c>
      <c r="CD111" s="704">
        <f>IFERROR(
IF(CD$6&lt;='Income Assumptions'!$D$7,CC111*((1+'Income Assumptions'!$D$8)^(1/12)),
IF(AND(CD$6&gt;='Income Assumptions'!$E$5,CD$6&lt;='Income Assumptions'!$E$7),CC111*((1+'Income Assumptions'!$E$8)^(1/12)),
IF(CD$6&gt;='Income Assumptions'!$F$5,CC111*((1+'Income Assumptions'!$F$8)^(1/12)),"-"))),"-")</f>
        <v>0</v>
      </c>
      <c r="CE111" s="704">
        <f>IFERROR(
IF(CE$6&lt;='Income Assumptions'!$D$7,CD111*((1+'Income Assumptions'!$D$8)^(1/12)),
IF(AND(CE$6&gt;='Income Assumptions'!$E$5,CE$6&lt;='Income Assumptions'!$E$7),CD111*((1+'Income Assumptions'!$E$8)^(1/12)),
IF(CE$6&gt;='Income Assumptions'!$F$5,CD111*((1+'Income Assumptions'!$F$8)^(1/12)),"-"))),"-")</f>
        <v>0</v>
      </c>
      <c r="CF111" s="704">
        <f>IFERROR(
IF(CF$6&lt;='Income Assumptions'!$D$7,CE111*((1+'Income Assumptions'!$D$8)^(1/12)),
IF(AND(CF$6&gt;='Income Assumptions'!$E$5,CF$6&lt;='Income Assumptions'!$E$7),CE111*((1+'Income Assumptions'!$E$8)^(1/12)),
IF(CF$6&gt;='Income Assumptions'!$F$5,CE111*((1+'Income Assumptions'!$F$8)^(1/12)),"-"))),"-")</f>
        <v>0</v>
      </c>
      <c r="CG111" s="704">
        <f>IFERROR(
IF(CG$6&lt;='Income Assumptions'!$D$7,CF111*((1+'Income Assumptions'!$D$8)^(1/12)),
IF(AND(CG$6&gt;='Income Assumptions'!$E$5,CG$6&lt;='Income Assumptions'!$E$7),CF111*((1+'Income Assumptions'!$E$8)^(1/12)),
IF(CG$6&gt;='Income Assumptions'!$F$5,CF111*((1+'Income Assumptions'!$F$8)^(1/12)),"-"))),"-")</f>
        <v>0</v>
      </c>
      <c r="CH111" s="704">
        <f>IFERROR(
IF(CH$6&lt;='Income Assumptions'!$D$7,CG111*((1+'Income Assumptions'!$D$8)^(1/12)),
IF(AND(CH$6&gt;='Income Assumptions'!$E$5,CH$6&lt;='Income Assumptions'!$E$7),CG111*((1+'Income Assumptions'!$E$8)^(1/12)),
IF(CH$6&gt;='Income Assumptions'!$F$5,CG111*((1+'Income Assumptions'!$F$8)^(1/12)),"-"))),"-")</f>
        <v>0</v>
      </c>
      <c r="CI111" s="704">
        <f>IFERROR(
IF(CI$6&lt;='Income Assumptions'!$D$7,CH111*((1+'Income Assumptions'!$D$8)^(1/12)),
IF(AND(CI$6&gt;='Income Assumptions'!$E$5,CI$6&lt;='Income Assumptions'!$E$7),CH111*((1+'Income Assumptions'!$E$8)^(1/12)),
IF(CI$6&gt;='Income Assumptions'!$F$5,CH111*((1+'Income Assumptions'!$F$8)^(1/12)),"-"))),"-")</f>
        <v>0</v>
      </c>
      <c r="CJ111" s="704">
        <f>IFERROR(
IF(CJ$6&lt;='Income Assumptions'!$D$7,CI111*((1+'Income Assumptions'!$D$8)^(1/12)),
IF(AND(CJ$6&gt;='Income Assumptions'!$E$5,CJ$6&lt;='Income Assumptions'!$E$7),CI111*((1+'Income Assumptions'!$E$8)^(1/12)),
IF(CJ$6&gt;='Income Assumptions'!$F$5,CI111*((1+'Income Assumptions'!$F$8)^(1/12)),"-"))),"-")</f>
        <v>0</v>
      </c>
      <c r="CK111" s="704">
        <f>IFERROR(
IF(CK$6&lt;='Income Assumptions'!$D$7,CJ111*((1+'Income Assumptions'!$D$8)^(1/12)),
IF(AND(CK$6&gt;='Income Assumptions'!$E$5,CK$6&lt;='Income Assumptions'!$E$7),CJ111*((1+'Income Assumptions'!$E$8)^(1/12)),
IF(CK$6&gt;='Income Assumptions'!$F$5,CJ111*((1+'Income Assumptions'!$F$8)^(1/12)),"-"))),"-")</f>
        <v>0</v>
      </c>
      <c r="CL111" s="704">
        <f>IFERROR(
IF(CL$6&lt;='Income Assumptions'!$D$7,CK111*((1+'Income Assumptions'!$D$8)^(1/12)),
IF(AND(CL$6&gt;='Income Assumptions'!$E$5,CL$6&lt;='Income Assumptions'!$E$7),CK111*((1+'Income Assumptions'!$E$8)^(1/12)),
IF(CL$6&gt;='Income Assumptions'!$F$5,CK111*((1+'Income Assumptions'!$F$8)^(1/12)),"-"))),"-")</f>
        <v>0</v>
      </c>
      <c r="CM111" s="704">
        <f>IFERROR(
IF(CM$6&lt;='Income Assumptions'!$D$7,CL111*((1+'Income Assumptions'!$D$8)^(1/12)),
IF(AND(CM$6&gt;='Income Assumptions'!$E$5,CM$6&lt;='Income Assumptions'!$E$7),CL111*((1+'Income Assumptions'!$E$8)^(1/12)),
IF(CM$6&gt;='Income Assumptions'!$F$5,CL111*((1+'Income Assumptions'!$F$8)^(1/12)),"-"))),"-")</f>
        <v>0</v>
      </c>
      <c r="CN111" s="704">
        <f>IFERROR(
IF(CN$6&lt;='Income Assumptions'!$D$7,CM111*((1+'Income Assumptions'!$D$8)^(1/12)),
IF(AND(CN$6&gt;='Income Assumptions'!$E$5,CN$6&lt;='Income Assumptions'!$E$7),CM111*((1+'Income Assumptions'!$E$8)^(1/12)),
IF(CN$6&gt;='Income Assumptions'!$F$5,CM111*((1+'Income Assumptions'!$F$8)^(1/12)),"-"))),"-")</f>
        <v>0</v>
      </c>
      <c r="CO111" s="704">
        <f>IFERROR(
IF(CO$6&lt;='Income Assumptions'!$D$7,CN111*((1+'Income Assumptions'!$D$8)^(1/12)),
IF(AND(CO$6&gt;='Income Assumptions'!$E$5,CO$6&lt;='Income Assumptions'!$E$7),CN111*((1+'Income Assumptions'!$E$8)^(1/12)),
IF(CO$6&gt;='Income Assumptions'!$F$5,CN111*((1+'Income Assumptions'!$F$8)^(1/12)),"-"))),"-")</f>
        <v>0</v>
      </c>
      <c r="CP111" s="704">
        <f>IFERROR(
IF(CP$6&lt;='Income Assumptions'!$D$7,CO111*((1+'Income Assumptions'!$D$8)^(1/12)),
IF(AND(CP$6&gt;='Income Assumptions'!$E$5,CP$6&lt;='Income Assumptions'!$E$7),CO111*((1+'Income Assumptions'!$E$8)^(1/12)),
IF(CP$6&gt;='Income Assumptions'!$F$5,CO111*((1+'Income Assumptions'!$F$8)^(1/12)),"-"))),"-")</f>
        <v>0</v>
      </c>
      <c r="CQ111" s="704">
        <f>IFERROR(
IF(CQ$6&lt;='Income Assumptions'!$D$7,CP111*((1+'Income Assumptions'!$D$8)^(1/12)),
IF(AND(CQ$6&gt;='Income Assumptions'!$E$5,CQ$6&lt;='Income Assumptions'!$E$7),CP111*((1+'Income Assumptions'!$E$8)^(1/12)),
IF(CQ$6&gt;='Income Assumptions'!$F$5,CP111*((1+'Income Assumptions'!$F$8)^(1/12)),"-"))),"-")</f>
        <v>0</v>
      </c>
      <c r="CR111" s="704">
        <f>IFERROR(
IF(CR$6&lt;='Income Assumptions'!$D$7,CQ111*((1+'Income Assumptions'!$D$8)^(1/12)),
IF(AND(CR$6&gt;='Income Assumptions'!$E$5,CR$6&lt;='Income Assumptions'!$E$7),CQ111*((1+'Income Assumptions'!$E$8)^(1/12)),
IF(CR$6&gt;='Income Assumptions'!$F$5,CQ111*((1+'Income Assumptions'!$F$8)^(1/12)),"-"))),"-")</f>
        <v>0</v>
      </c>
      <c r="CS111" s="704">
        <f>IFERROR(
IF(CS$6&lt;='Income Assumptions'!$D$7,CR111*((1+'Income Assumptions'!$D$8)^(1/12)),
IF(AND(CS$6&gt;='Income Assumptions'!$E$5,CS$6&lt;='Income Assumptions'!$E$7),CR111*((1+'Income Assumptions'!$E$8)^(1/12)),
IF(CS$6&gt;='Income Assumptions'!$F$5,CR111*((1+'Income Assumptions'!$F$8)^(1/12)),"-"))),"-")</f>
        <v>0</v>
      </c>
      <c r="CT111" s="704">
        <f>IFERROR(
IF(CT$6&lt;='Income Assumptions'!$D$7,CS111*((1+'Income Assumptions'!$D$8)^(1/12)),
IF(AND(CT$6&gt;='Income Assumptions'!$E$5,CT$6&lt;='Income Assumptions'!$E$7),CS111*((1+'Income Assumptions'!$E$8)^(1/12)),
IF(CT$6&gt;='Income Assumptions'!$F$5,CS111*((1+'Income Assumptions'!$F$8)^(1/12)),"-"))),"-")</f>
        <v>0</v>
      </c>
      <c r="CU111" s="704">
        <f>IFERROR(
IF(CU$6&lt;='Income Assumptions'!$D$7,CT111*((1+'Income Assumptions'!$D$8)^(1/12)),
IF(AND(CU$6&gt;='Income Assumptions'!$E$5,CU$6&lt;='Income Assumptions'!$E$7),CT111*((1+'Income Assumptions'!$E$8)^(1/12)),
IF(CU$6&gt;='Income Assumptions'!$F$5,CT111*((1+'Income Assumptions'!$F$8)^(1/12)),"-"))),"-")</f>
        <v>0</v>
      </c>
      <c r="CV111" s="704">
        <f>IFERROR(
IF(CV$6&lt;='Income Assumptions'!$D$7,CU111*((1+'Income Assumptions'!$D$8)^(1/12)),
IF(AND(CV$6&gt;='Income Assumptions'!$E$5,CV$6&lt;='Income Assumptions'!$E$7),CU111*((1+'Income Assumptions'!$E$8)^(1/12)),
IF(CV$6&gt;='Income Assumptions'!$F$5,CU111*((1+'Income Assumptions'!$F$8)^(1/12)),"-"))),"-")</f>
        <v>0</v>
      </c>
      <c r="CW111" s="704">
        <f>IFERROR(
IF(CW$6&lt;='Income Assumptions'!$D$7,CV111*((1+'Income Assumptions'!$D$8)^(1/12)),
IF(AND(CW$6&gt;='Income Assumptions'!$E$5,CW$6&lt;='Income Assumptions'!$E$7),CV111*((1+'Income Assumptions'!$E$8)^(1/12)),
IF(CW$6&gt;='Income Assumptions'!$F$5,CV111*((1+'Income Assumptions'!$F$8)^(1/12)),"-"))),"-")</f>
        <v>0</v>
      </c>
      <c r="CX111" s="704">
        <f>IFERROR(
IF(CX$6&lt;='Income Assumptions'!$D$7,CW111*((1+'Income Assumptions'!$D$8)^(1/12)),
IF(AND(CX$6&gt;='Income Assumptions'!$E$5,CX$6&lt;='Income Assumptions'!$E$7),CW111*((1+'Income Assumptions'!$E$8)^(1/12)),
IF(CX$6&gt;='Income Assumptions'!$F$5,CW111*((1+'Income Assumptions'!$F$8)^(1/12)),"-"))),"-")</f>
        <v>0</v>
      </c>
      <c r="CY111" s="704">
        <f>IFERROR(
IF(CY$6&lt;='Income Assumptions'!$D$7,CX111*((1+'Income Assumptions'!$D$8)^(1/12)),
IF(AND(CY$6&gt;='Income Assumptions'!$E$5,CY$6&lt;='Income Assumptions'!$E$7),CX111*((1+'Income Assumptions'!$E$8)^(1/12)),
IF(CY$6&gt;='Income Assumptions'!$F$5,CX111*((1+'Income Assumptions'!$F$8)^(1/12)),"-"))),"-")</f>
        <v>0</v>
      </c>
      <c r="CZ111" s="704">
        <f>IFERROR(
IF(CZ$6&lt;='Income Assumptions'!$D$7,CY111*((1+'Income Assumptions'!$D$8)^(1/12)),
IF(AND(CZ$6&gt;='Income Assumptions'!$E$5,CZ$6&lt;='Income Assumptions'!$E$7),CY111*((1+'Income Assumptions'!$E$8)^(1/12)),
IF(CZ$6&gt;='Income Assumptions'!$F$5,CY111*((1+'Income Assumptions'!$F$8)^(1/12)),"-"))),"-")</f>
        <v>0</v>
      </c>
      <c r="DA111" s="704">
        <f>IFERROR(
IF(DA$6&lt;='Income Assumptions'!$D$7,CZ111*((1+'Income Assumptions'!$D$8)^(1/12)),
IF(AND(DA$6&gt;='Income Assumptions'!$E$5,DA$6&lt;='Income Assumptions'!$E$7),CZ111*((1+'Income Assumptions'!$E$8)^(1/12)),
IF(DA$6&gt;='Income Assumptions'!$F$5,CZ111*((1+'Income Assumptions'!$F$8)^(1/12)),"-"))),"-")</f>
        <v>0</v>
      </c>
      <c r="DB111" s="704">
        <f>IFERROR(
IF(DB$6&lt;='Income Assumptions'!$D$7,DA111*((1+'Income Assumptions'!$D$8)^(1/12)),
IF(AND(DB$6&gt;='Income Assumptions'!$E$5,DB$6&lt;='Income Assumptions'!$E$7),DA111*((1+'Income Assumptions'!$E$8)^(1/12)),
IF(DB$6&gt;='Income Assumptions'!$F$5,DA111*((1+'Income Assumptions'!$F$8)^(1/12)),"-"))),"-")</f>
        <v>0</v>
      </c>
      <c r="DC111" s="704">
        <f>IFERROR(
IF(DC$6&lt;='Income Assumptions'!$D$7,DB111*((1+'Income Assumptions'!$D$8)^(1/12)),
IF(AND(DC$6&gt;='Income Assumptions'!$E$5,DC$6&lt;='Income Assumptions'!$E$7),DB111*((1+'Income Assumptions'!$E$8)^(1/12)),
IF(DC$6&gt;='Income Assumptions'!$F$5,DB111*((1+'Income Assumptions'!$F$8)^(1/12)),"-"))),"-")</f>
        <v>0</v>
      </c>
      <c r="DD111" s="704">
        <f>IFERROR(
IF(DD$6&lt;='Income Assumptions'!$D$7,DC111*((1+'Income Assumptions'!$D$8)^(1/12)),
IF(AND(DD$6&gt;='Income Assumptions'!$E$5,DD$6&lt;='Income Assumptions'!$E$7),DC111*((1+'Income Assumptions'!$E$8)^(1/12)),
IF(DD$6&gt;='Income Assumptions'!$F$5,DC111*((1+'Income Assumptions'!$F$8)^(1/12)),"-"))),"-")</f>
        <v>0</v>
      </c>
      <c r="DE111" s="704">
        <f>IFERROR(
IF(DE$6&lt;='Income Assumptions'!$D$7,DD111*((1+'Income Assumptions'!$D$8)^(1/12)),
IF(AND(DE$6&gt;='Income Assumptions'!$E$5,DE$6&lt;='Income Assumptions'!$E$7),DD111*((1+'Income Assumptions'!$E$8)^(1/12)),
IF(DE$6&gt;='Income Assumptions'!$F$5,DD111*((1+'Income Assumptions'!$F$8)^(1/12)),"-"))),"-")</f>
        <v>0</v>
      </c>
      <c r="DF111" s="704">
        <f>IFERROR(
IF(DF$6&lt;='Income Assumptions'!$D$7,DE111*((1+'Income Assumptions'!$D$8)^(1/12)),
IF(AND(DF$6&gt;='Income Assumptions'!$E$5,DF$6&lt;='Income Assumptions'!$E$7),DE111*((1+'Income Assumptions'!$E$8)^(1/12)),
IF(DF$6&gt;='Income Assumptions'!$F$5,DE111*((1+'Income Assumptions'!$F$8)^(1/12)),"-"))),"-")</f>
        <v>0</v>
      </c>
      <c r="DG111" s="704">
        <f>IFERROR(
IF(DG$6&lt;='Income Assumptions'!$D$7,DF111*((1+'Income Assumptions'!$D$8)^(1/12)),
IF(AND(DG$6&gt;='Income Assumptions'!$E$5,DG$6&lt;='Income Assumptions'!$E$7),DF111*((1+'Income Assumptions'!$E$8)^(1/12)),
IF(DG$6&gt;='Income Assumptions'!$F$5,DF111*((1+'Income Assumptions'!$F$8)^(1/12)),"-"))),"-")</f>
        <v>0</v>
      </c>
      <c r="DH111" s="704">
        <f>IFERROR(
IF(DH$6&lt;='Income Assumptions'!$D$7,DG111*((1+'Income Assumptions'!$D$8)^(1/12)),
IF(AND(DH$6&gt;='Income Assumptions'!$E$5,DH$6&lt;='Income Assumptions'!$E$7),DG111*((1+'Income Assumptions'!$E$8)^(1/12)),
IF(DH$6&gt;='Income Assumptions'!$F$5,DG111*((1+'Income Assumptions'!$F$8)^(1/12)),"-"))),"-")</f>
        <v>0</v>
      </c>
      <c r="DI111" s="704">
        <f>IFERROR(
IF(DI$6&lt;='Income Assumptions'!$D$7,DH111*((1+'Income Assumptions'!$D$8)^(1/12)),
IF(AND(DI$6&gt;='Income Assumptions'!$E$5,DI$6&lt;='Income Assumptions'!$E$7),DH111*((1+'Income Assumptions'!$E$8)^(1/12)),
IF(DI$6&gt;='Income Assumptions'!$F$5,DH111*((1+'Income Assumptions'!$F$8)^(1/12)),"-"))),"-")</f>
        <v>0</v>
      </c>
      <c r="DJ111" s="704">
        <f>IFERROR(
IF(DJ$6&lt;='Income Assumptions'!$D$7,DI111*((1+'Income Assumptions'!$D$8)^(1/12)),
IF(AND(DJ$6&gt;='Income Assumptions'!$E$5,DJ$6&lt;='Income Assumptions'!$E$7),DI111*((1+'Income Assumptions'!$E$8)^(1/12)),
IF(DJ$6&gt;='Income Assumptions'!$F$5,DI111*((1+'Income Assumptions'!$F$8)^(1/12)),"-"))),"-")</f>
        <v>0</v>
      </c>
      <c r="DK111" s="704">
        <f>IFERROR(
IF(DK$6&lt;='Income Assumptions'!$D$7,DJ111*((1+'Income Assumptions'!$D$8)^(1/12)),
IF(AND(DK$6&gt;='Income Assumptions'!$E$5,DK$6&lt;='Income Assumptions'!$E$7),DJ111*((1+'Income Assumptions'!$E$8)^(1/12)),
IF(DK$6&gt;='Income Assumptions'!$F$5,DJ111*((1+'Income Assumptions'!$F$8)^(1/12)),"-"))),"-")</f>
        <v>0</v>
      </c>
      <c r="DL111" s="704">
        <f>IFERROR(
IF(DL$6&lt;='Income Assumptions'!$D$7,DK111*((1+'Income Assumptions'!$D$8)^(1/12)),
IF(AND(DL$6&gt;='Income Assumptions'!$E$5,DL$6&lt;='Income Assumptions'!$E$7),DK111*((1+'Income Assumptions'!$E$8)^(1/12)),
IF(DL$6&gt;='Income Assumptions'!$F$5,DK111*((1+'Income Assumptions'!$F$8)^(1/12)),"-"))),"-")</f>
        <v>0</v>
      </c>
      <c r="DM111" s="704">
        <f>IFERROR(
IF(DM$6&lt;='Income Assumptions'!$D$7,DL111*((1+'Income Assumptions'!$D$8)^(1/12)),
IF(AND(DM$6&gt;='Income Assumptions'!$E$5,DM$6&lt;='Income Assumptions'!$E$7),DL111*((1+'Income Assumptions'!$E$8)^(1/12)),
IF(DM$6&gt;='Income Assumptions'!$F$5,DL111*((1+'Income Assumptions'!$F$8)^(1/12)),"-"))),"-")</f>
        <v>0</v>
      </c>
      <c r="DN111" s="704">
        <f>IFERROR(
IF(DN$6&lt;='Income Assumptions'!$D$7,DM111*((1+'Income Assumptions'!$D$8)^(1/12)),
IF(AND(DN$6&gt;='Income Assumptions'!$E$5,DN$6&lt;='Income Assumptions'!$E$7),DM111*((1+'Income Assumptions'!$E$8)^(1/12)),
IF(DN$6&gt;='Income Assumptions'!$F$5,DM111*((1+'Income Assumptions'!$F$8)^(1/12)),"-"))),"-")</f>
        <v>0</v>
      </c>
      <c r="DO111" s="704">
        <f>IFERROR(
IF(DO$6&lt;='Income Assumptions'!$D$7,DN111*((1+'Income Assumptions'!$D$8)^(1/12)),
IF(AND(DO$6&gt;='Income Assumptions'!$E$5,DO$6&lt;='Income Assumptions'!$E$7),DN111*((1+'Income Assumptions'!$E$8)^(1/12)),
IF(DO$6&gt;='Income Assumptions'!$F$5,DN111*((1+'Income Assumptions'!$F$8)^(1/12)),"-"))),"-")</f>
        <v>0</v>
      </c>
      <c r="DP111" s="704">
        <f>IFERROR(
IF(DP$6&lt;='Income Assumptions'!$D$7,DO111*((1+'Income Assumptions'!$D$8)^(1/12)),
IF(AND(DP$6&gt;='Income Assumptions'!$E$5,DP$6&lt;='Income Assumptions'!$E$7),DO111*((1+'Income Assumptions'!$E$8)^(1/12)),
IF(DP$6&gt;='Income Assumptions'!$F$5,DO111*((1+'Income Assumptions'!$F$8)^(1/12)),"-"))),"-")</f>
        <v>0</v>
      </c>
      <c r="DQ111" s="704">
        <f>IFERROR(
IF(DQ$6&lt;='Income Assumptions'!$D$7,DP111*((1+'Income Assumptions'!$D$8)^(1/12)),
IF(AND(DQ$6&gt;='Income Assumptions'!$E$5,DQ$6&lt;='Income Assumptions'!$E$7),DP111*((1+'Income Assumptions'!$E$8)^(1/12)),
IF(DQ$6&gt;='Income Assumptions'!$F$5,DP111*((1+'Income Assumptions'!$F$8)^(1/12)),"-"))),"-")</f>
        <v>0</v>
      </c>
      <c r="DR111" s="704">
        <f>IFERROR(
IF(DR$6&lt;='Income Assumptions'!$D$7,DQ111*((1+'Income Assumptions'!$D$8)^(1/12)),
IF(AND(DR$6&gt;='Income Assumptions'!$E$5,DR$6&lt;='Income Assumptions'!$E$7),DQ111*((1+'Income Assumptions'!$E$8)^(1/12)),
IF(DR$6&gt;='Income Assumptions'!$F$5,DQ111*((1+'Income Assumptions'!$F$8)^(1/12)),"-"))),"-")</f>
        <v>0</v>
      </c>
      <c r="DS111" s="704">
        <f>IFERROR(
IF(DS$6&lt;='Income Assumptions'!$D$7,DR111*((1+'Income Assumptions'!$D$8)^(1/12)),
IF(AND(DS$6&gt;='Income Assumptions'!$E$5,DS$6&lt;='Income Assumptions'!$E$7),DR111*((1+'Income Assumptions'!$E$8)^(1/12)),
IF(DS$6&gt;='Income Assumptions'!$F$5,DR111*((1+'Income Assumptions'!$F$8)^(1/12)),"-"))),"-")</f>
        <v>0</v>
      </c>
      <c r="DT111" s="704">
        <f>IFERROR(
IF(DT$6&lt;='Income Assumptions'!$D$7,DS111*((1+'Income Assumptions'!$D$8)^(1/12)),
IF(AND(DT$6&gt;='Income Assumptions'!$E$5,DT$6&lt;='Income Assumptions'!$E$7),DS111*((1+'Income Assumptions'!$E$8)^(1/12)),
IF(DT$6&gt;='Income Assumptions'!$F$5,DS111*((1+'Income Assumptions'!$F$8)^(1/12)),"-"))),"-")</f>
        <v>0</v>
      </c>
      <c r="DU111" s="704">
        <f>IFERROR(
IF(DU$6&lt;='Income Assumptions'!$D$7,DT111*((1+'Income Assumptions'!$D$8)^(1/12)),
IF(AND(DU$6&gt;='Income Assumptions'!$E$5,DU$6&lt;='Income Assumptions'!$E$7),DT111*((1+'Income Assumptions'!$E$8)^(1/12)),
IF(DU$6&gt;='Income Assumptions'!$F$5,DT111*((1+'Income Assumptions'!$F$8)^(1/12)),"-"))),"-")</f>
        <v>0</v>
      </c>
      <c r="DV111" s="704">
        <f>IFERROR(
IF(DV$6&lt;='Income Assumptions'!$D$7,DU111*((1+'Income Assumptions'!$D$8)^(1/12)),
IF(AND(DV$6&gt;='Income Assumptions'!$E$5,DV$6&lt;='Income Assumptions'!$E$7),DU111*((1+'Income Assumptions'!$E$8)^(1/12)),
IF(DV$6&gt;='Income Assumptions'!$F$5,DU111*((1+'Income Assumptions'!$F$8)^(1/12)),"-"))),"-")</f>
        <v>0</v>
      </c>
      <c r="DW111" s="704">
        <f>IFERROR(
IF(DW$6&lt;='Income Assumptions'!$D$7,DV111*((1+'Income Assumptions'!$D$8)^(1/12)),
IF(AND(DW$6&gt;='Income Assumptions'!$E$5,DW$6&lt;='Income Assumptions'!$E$7),DV111*((1+'Income Assumptions'!$E$8)^(1/12)),
IF(DW$6&gt;='Income Assumptions'!$F$5,DV111*((1+'Income Assumptions'!$F$8)^(1/12)),"-"))),"-")</f>
        <v>0</v>
      </c>
      <c r="DX111" s="704">
        <f>IFERROR(
IF(DX$6&lt;='Income Assumptions'!$D$7,DW111*((1+'Income Assumptions'!$D$8)^(1/12)),
IF(AND(DX$6&gt;='Income Assumptions'!$E$5,DX$6&lt;='Income Assumptions'!$E$7),DW111*((1+'Income Assumptions'!$E$8)^(1/12)),
IF(DX$6&gt;='Income Assumptions'!$F$5,DW111*((1+'Income Assumptions'!$F$8)^(1/12)),"-"))),"-")</f>
        <v>0</v>
      </c>
      <c r="DY111" s="704">
        <f>IFERROR(
IF(DY$6&lt;='Income Assumptions'!$D$7,DX111*((1+'Income Assumptions'!$D$8)^(1/12)),
IF(AND(DY$6&gt;='Income Assumptions'!$E$5,DY$6&lt;='Income Assumptions'!$E$7),DX111*((1+'Income Assumptions'!$E$8)^(1/12)),
IF(DY$6&gt;='Income Assumptions'!$F$5,DX111*((1+'Income Assumptions'!$F$8)^(1/12)),"-"))),"-")</f>
        <v>0</v>
      </c>
      <c r="DZ111" s="704">
        <f>IFERROR(
IF(DZ$6&lt;='Income Assumptions'!$D$7,DY111*((1+'Income Assumptions'!$D$8)^(1/12)),
IF(AND(DZ$6&gt;='Income Assumptions'!$E$5,DZ$6&lt;='Income Assumptions'!$E$7),DY111*((1+'Income Assumptions'!$E$8)^(1/12)),
IF(DZ$6&gt;='Income Assumptions'!$F$5,DY111*((1+'Income Assumptions'!$F$8)^(1/12)),"-"))),"-")</f>
        <v>0</v>
      </c>
      <c r="EA111" s="704">
        <f>IFERROR(
IF(EA$6&lt;='Income Assumptions'!$D$7,DZ111*((1+'Income Assumptions'!$D$8)^(1/12)),
IF(AND(EA$6&gt;='Income Assumptions'!$E$5,EA$6&lt;='Income Assumptions'!$E$7),DZ111*((1+'Income Assumptions'!$E$8)^(1/12)),
IF(EA$6&gt;='Income Assumptions'!$F$5,DZ111*((1+'Income Assumptions'!$F$8)^(1/12)),"-"))),"-")</f>
        <v>0</v>
      </c>
      <c r="EB111" s="704">
        <f>IFERROR(
IF(EB$6&lt;='Income Assumptions'!$D$7,EA111*((1+'Income Assumptions'!$D$8)^(1/12)),
IF(AND(EB$6&gt;='Income Assumptions'!$E$5,EB$6&lt;='Income Assumptions'!$E$7),EA111*((1+'Income Assumptions'!$E$8)^(1/12)),
IF(EB$6&gt;='Income Assumptions'!$F$5,EA111*((1+'Income Assumptions'!$F$8)^(1/12)),"-"))),"-")</f>
        <v>0</v>
      </c>
      <c r="EC111" s="704">
        <f>IFERROR(
IF(EC$6&lt;='Income Assumptions'!$D$7,EB111*((1+'Income Assumptions'!$D$8)^(1/12)),
IF(AND(EC$6&gt;='Income Assumptions'!$E$5,EC$6&lt;='Income Assumptions'!$E$7),EB111*((1+'Income Assumptions'!$E$8)^(1/12)),
IF(EC$6&gt;='Income Assumptions'!$F$5,EB111*((1+'Income Assumptions'!$F$8)^(1/12)),"-"))),"-")</f>
        <v>0</v>
      </c>
      <c r="ED111" s="704">
        <f>IFERROR(
IF(ED$6&lt;='Income Assumptions'!$D$7,EC111*((1+'Income Assumptions'!$D$8)^(1/12)),
IF(AND(ED$6&gt;='Income Assumptions'!$E$5,ED$6&lt;='Income Assumptions'!$E$7),EC111*((1+'Income Assumptions'!$E$8)^(1/12)),
IF(ED$6&gt;='Income Assumptions'!$F$5,EC111*((1+'Income Assumptions'!$F$8)^(1/12)),"-"))),"-")</f>
        <v>0</v>
      </c>
      <c r="EE111" s="704">
        <f>IFERROR(
IF(EE$6&lt;='Income Assumptions'!$D$7,ED111*((1+'Income Assumptions'!$D$8)^(1/12)),
IF(AND(EE$6&gt;='Income Assumptions'!$E$5,EE$6&lt;='Income Assumptions'!$E$7),ED111*((1+'Income Assumptions'!$E$8)^(1/12)),
IF(EE$6&gt;='Income Assumptions'!$F$5,ED111*((1+'Income Assumptions'!$F$8)^(1/12)),"-"))),"-")</f>
        <v>0</v>
      </c>
      <c r="EF111" s="704">
        <f>IFERROR(
IF(EF$6&lt;='Income Assumptions'!$D$7,EE111*((1+'Income Assumptions'!$D$8)^(1/12)),
IF(AND(EF$6&gt;='Income Assumptions'!$E$5,EF$6&lt;='Income Assumptions'!$E$7),EE111*((1+'Income Assumptions'!$E$8)^(1/12)),
IF(EF$6&gt;='Income Assumptions'!$F$5,EE111*((1+'Income Assumptions'!$F$8)^(1/12)),"-"))),"-")</f>
        <v>0</v>
      </c>
      <c r="EG111" s="705">
        <f>IFERROR(
IF(EG$6&lt;='Income Assumptions'!$D$7,EF111*((1+'Income Assumptions'!$D$8)^(1/12)),
IF(AND(EG$6&gt;='Income Assumptions'!$E$5,EG$6&lt;='Income Assumptions'!$E$7),EF111*((1+'Income Assumptions'!$E$8)^(1/12)),
IF(EG$6&gt;='Income Assumptions'!$F$5,EF111*((1+'Income Assumptions'!$F$8)^(1/12)),"-"))),"-")</f>
        <v>0</v>
      </c>
    </row>
    <row r="112" spans="2:138" ht="15.75" thickBot="1" x14ac:dyDescent="0.3">
      <c r="C112" s="707"/>
      <c r="D112" s="155" t="s">
        <v>740</v>
      </c>
      <c r="E112" s="708">
        <f>SUM(F112:EG112)</f>
        <v>92164775.952702463</v>
      </c>
      <c r="F112" s="709">
        <f>((F102*(1-F101))+(F103*F101))+((F104*(1-F101))+(F105*F101))+((F106*(1-F101))+(F107*F101))+((F108*(1-F101))+(F109*F101))+((F110*(1-F101))+(F111*F101))</f>
        <v>523495.84244291531</v>
      </c>
      <c r="G112" s="709">
        <f t="shared" ref="G112:BR112" si="69">((G102*(1-G101))+(G103*G101))+((G104*(1-G101))+(G105*G101))+((G106*(1-G101))+(G107*G101))+((G108*(1-G101))+(G109*G101))+((G110*(1-G101))+(G111*G101))</f>
        <v>526809.25286780123</v>
      </c>
      <c r="H112" s="709">
        <f t="shared" si="69"/>
        <v>530140.97254343971</v>
      </c>
      <c r="I112" s="709">
        <f t="shared" si="69"/>
        <v>533491.09566054703</v>
      </c>
      <c r="J112" s="709">
        <f t="shared" si="69"/>
        <v>536859.71687342238</v>
      </c>
      <c r="K112" s="709">
        <f t="shared" si="69"/>
        <v>540246.93130216282</v>
      </c>
      <c r="L112" s="709">
        <f t="shared" si="69"/>
        <v>543652.83453488676</v>
      </c>
      <c r="M112" s="709">
        <f>((M102*(1-M101))+(M103*M101))+((M104*(1-M101))+(M105*M101))+((M106*(1-M101))+(M107*M101))+((M108*(1-M101))+(M109*M101))+((M110*(1-M101))+(M111*M101))</f>
        <v>547077.52262996952</v>
      </c>
      <c r="N112" s="709">
        <f t="shared" si="69"/>
        <v>550521.09211828746</v>
      </c>
      <c r="O112" s="709">
        <f t="shared" si="69"/>
        <v>553983.64000547456</v>
      </c>
      <c r="P112" s="709">
        <f t="shared" si="69"/>
        <v>557465.26377418812</v>
      </c>
      <c r="Q112" s="709">
        <f t="shared" si="69"/>
        <v>560966.0613863857</v>
      </c>
      <c r="R112" s="709">
        <f t="shared" si="69"/>
        <v>564486.13128561201</v>
      </c>
      <c r="S112" s="709">
        <f t="shared" si="69"/>
        <v>568025.57239929785</v>
      </c>
      <c r="T112" s="709">
        <f t="shared" si="69"/>
        <v>571584.4841410683</v>
      </c>
      <c r="U112" s="709">
        <f t="shared" si="69"/>
        <v>575162.96641306242</v>
      </c>
      <c r="V112" s="709">
        <f t="shared" si="69"/>
        <v>578761.11960826383</v>
      </c>
      <c r="W112" s="709">
        <f t="shared" si="69"/>
        <v>582379.04461284156</v>
      </c>
      <c r="X112" s="709">
        <f t="shared" si="69"/>
        <v>586016.84280850331</v>
      </c>
      <c r="Y112" s="709">
        <f t="shared" si="69"/>
        <v>589674.61607485684</v>
      </c>
      <c r="Z112" s="709">
        <f t="shared" si="69"/>
        <v>593352.4667917866</v>
      </c>
      <c r="AA112" s="709">
        <f t="shared" si="69"/>
        <v>597050.49784183677</v>
      </c>
      <c r="AB112" s="709">
        <f t="shared" si="69"/>
        <v>600768.81261260924</v>
      </c>
      <c r="AC112" s="709">
        <f t="shared" si="69"/>
        <v>604507.51499917044</v>
      </c>
      <c r="AD112" s="709">
        <f t="shared" si="69"/>
        <v>607781.83789022407</v>
      </c>
      <c r="AE112" s="709">
        <f t="shared" si="69"/>
        <v>611071.12061148137</v>
      </c>
      <c r="AF112" s="709">
        <f t="shared" si="69"/>
        <v>614375.42601998791</v>
      </c>
      <c r="AG112" s="709">
        <f t="shared" si="69"/>
        <v>617694.81722401455</v>
      </c>
      <c r="AH112" s="709">
        <f t="shared" si="69"/>
        <v>621029.35758402792</v>
      </c>
      <c r="AI112" s="709">
        <f t="shared" si="69"/>
        <v>624379.11071366689</v>
      </c>
      <c r="AJ112" s="709">
        <f t="shared" si="69"/>
        <v>627744.14048071951</v>
      </c>
      <c r="AK112" s="709">
        <f t="shared" si="69"/>
        <v>631124.51100810606</v>
      </c>
      <c r="AL112" s="709">
        <f t="shared" si="69"/>
        <v>634520.28667486482</v>
      </c>
      <c r="AM112" s="709">
        <f t="shared" si="69"/>
        <v>637931.53211714234</v>
      </c>
      <c r="AN112" s="709">
        <f t="shared" si="69"/>
        <v>641358.31222918606</v>
      </c>
      <c r="AO112" s="709">
        <f t="shared" si="69"/>
        <v>644800.69216434169</v>
      </c>
      <c r="AP112" s="709">
        <f t="shared" si="69"/>
        <v>646911.60184186953</v>
      </c>
      <c r="AQ112" s="709">
        <f t="shared" si="69"/>
        <v>649029.42208838521</v>
      </c>
      <c r="AR112" s="709">
        <f t="shared" si="69"/>
        <v>651154.17552729358</v>
      </c>
      <c r="AS112" s="709">
        <f t="shared" si="69"/>
        <v>653285.88485606213</v>
      </c>
      <c r="AT112" s="709">
        <f t="shared" si="69"/>
        <v>655424.57284646458</v>
      </c>
      <c r="AU112" s="709">
        <f t="shared" si="69"/>
        <v>657570.26234482264</v>
      </c>
      <c r="AV112" s="709">
        <f t="shared" si="69"/>
        <v>659722.97627225181</v>
      </c>
      <c r="AW112" s="709">
        <f t="shared" si="69"/>
        <v>661882.73762490507</v>
      </c>
      <c r="AX112" s="709">
        <f t="shared" si="69"/>
        <v>664049.56947421841</v>
      </c>
      <c r="AY112" s="709">
        <f t="shared" si="69"/>
        <v>666223.49496715819</v>
      </c>
      <c r="AZ112" s="709">
        <f t="shared" si="69"/>
        <v>668404.53732646769</v>
      </c>
      <c r="BA112" s="709">
        <f t="shared" si="69"/>
        <v>670592.71985091572</v>
      </c>
      <c r="BB112" s="709">
        <f t="shared" si="69"/>
        <v>672788.06591554463</v>
      </c>
      <c r="BC112" s="709">
        <f t="shared" si="69"/>
        <v>674990.5989719209</v>
      </c>
      <c r="BD112" s="709">
        <f t="shared" si="69"/>
        <v>677200.34254838561</v>
      </c>
      <c r="BE112" s="709">
        <f t="shared" si="69"/>
        <v>679417.320250305</v>
      </c>
      <c r="BF112" s="709">
        <f t="shared" si="69"/>
        <v>681641.55576032342</v>
      </c>
      <c r="BG112" s="709">
        <f t="shared" si="69"/>
        <v>683873.07283861598</v>
      </c>
      <c r="BH112" s="709">
        <f t="shared" si="69"/>
        <v>686111.89532314229</v>
      </c>
      <c r="BI112" s="709">
        <f t="shared" si="69"/>
        <v>688358.04712990159</v>
      </c>
      <c r="BJ112" s="709">
        <f t="shared" si="69"/>
        <v>690611.5522531874</v>
      </c>
      <c r="BK112" s="709">
        <f t="shared" si="69"/>
        <v>692872.43476584484</v>
      </c>
      <c r="BL112" s="709">
        <f t="shared" si="69"/>
        <v>695140.71881952684</v>
      </c>
      <c r="BM112" s="709">
        <f t="shared" si="69"/>
        <v>697416.42864495271</v>
      </c>
      <c r="BN112" s="709">
        <f t="shared" si="69"/>
        <v>699136.44570162776</v>
      </c>
      <c r="BO112" s="709">
        <f t="shared" si="69"/>
        <v>700860.70478437748</v>
      </c>
      <c r="BP112" s="709">
        <f t="shared" si="69"/>
        <v>702589.2163551827</v>
      </c>
      <c r="BQ112" s="709">
        <f t="shared" si="69"/>
        <v>704321.99090182607</v>
      </c>
      <c r="BR112" s="709">
        <f t="shared" si="69"/>
        <v>706059.03893795598</v>
      </c>
      <c r="BS112" s="709">
        <f t="shared" ref="BS112:ED112" si="70">((BS102*(1-BS101))+(BS103*BS101))+((BS104*(1-BS101))+(BS105*BS101))+((BS106*(1-BS101))+(BS107*BS101))+((BS108*(1-BS101))+(BS109*BS101))+((BS110*(1-BS101))+(BS111*BS101))</f>
        <v>707800.37100315047</v>
      </c>
      <c r="BT112" s="709">
        <f t="shared" si="70"/>
        <v>709545.99766298092</v>
      </c>
      <c r="BU112" s="709">
        <f t="shared" si="70"/>
        <v>711295.92950907617</v>
      </c>
      <c r="BV112" s="709">
        <f t="shared" si="70"/>
        <v>713050.17715918703</v>
      </c>
      <c r="BW112" s="709">
        <f t="shared" si="70"/>
        <v>714808.75125725055</v>
      </c>
      <c r="BX112" s="709">
        <f t="shared" si="70"/>
        <v>716571.66247345449</v>
      </c>
      <c r="BY112" s="709">
        <f t="shared" si="70"/>
        <v>718338.9215043023</v>
      </c>
      <c r="BZ112" s="709">
        <f t="shared" si="70"/>
        <v>720110.53907267761</v>
      </c>
      <c r="CA112" s="709">
        <f t="shared" si="70"/>
        <v>721886.52592790977</v>
      </c>
      <c r="CB112" s="709">
        <f t="shared" si="70"/>
        <v>723666.89284583915</v>
      </c>
      <c r="CC112" s="709">
        <f t="shared" si="70"/>
        <v>725451.65062888188</v>
      </c>
      <c r="CD112" s="709">
        <f t="shared" si="70"/>
        <v>727240.81010609563</v>
      </c>
      <c r="CE112" s="709">
        <f t="shared" si="70"/>
        <v>729034.38213324593</v>
      </c>
      <c r="CF112" s="709">
        <f t="shared" si="70"/>
        <v>730832.3775928712</v>
      </c>
      <c r="CG112" s="709">
        <f t="shared" si="70"/>
        <v>732634.80739434937</v>
      </c>
      <c r="CH112" s="709">
        <f t="shared" si="70"/>
        <v>734441.68247396359</v>
      </c>
      <c r="CI112" s="709">
        <f t="shared" si="70"/>
        <v>736253.01379496895</v>
      </c>
      <c r="CJ112" s="709">
        <f t="shared" si="70"/>
        <v>738068.81234765903</v>
      </c>
      <c r="CK112" s="709">
        <f t="shared" si="70"/>
        <v>739889.08914943202</v>
      </c>
      <c r="CL112" s="709">
        <f t="shared" si="70"/>
        <v>741713.85524485854</v>
      </c>
      <c r="CM112" s="709">
        <f t="shared" si="70"/>
        <v>743543.12170574779</v>
      </c>
      <c r="CN112" s="709">
        <f t="shared" si="70"/>
        <v>745376.89963121503</v>
      </c>
      <c r="CO112" s="709">
        <f t="shared" si="70"/>
        <v>747215.20014774892</v>
      </c>
      <c r="CP112" s="709">
        <f t="shared" si="70"/>
        <v>749058.03440927912</v>
      </c>
      <c r="CQ112" s="709">
        <f t="shared" si="70"/>
        <v>750905.41359724395</v>
      </c>
      <c r="CR112" s="709">
        <f t="shared" si="70"/>
        <v>752757.348920658</v>
      </c>
      <c r="CS112" s="709">
        <f t="shared" si="70"/>
        <v>754613.8516161805</v>
      </c>
      <c r="CT112" s="709">
        <f t="shared" si="70"/>
        <v>756474.93294818315</v>
      </c>
      <c r="CU112" s="709">
        <f t="shared" si="70"/>
        <v>758340.60420881864</v>
      </c>
      <c r="CV112" s="709">
        <f t="shared" si="70"/>
        <v>760210.87671808933</v>
      </c>
      <c r="CW112" s="709">
        <f t="shared" si="70"/>
        <v>762085.76182391576</v>
      </c>
      <c r="CX112" s="709">
        <f t="shared" si="70"/>
        <v>763965.27090220503</v>
      </c>
      <c r="CY112" s="709">
        <f t="shared" si="70"/>
        <v>765849.41535692103</v>
      </c>
      <c r="CZ112" s="709">
        <f t="shared" si="70"/>
        <v>767738.20662015211</v>
      </c>
      <c r="DA112" s="709">
        <f t="shared" si="70"/>
        <v>769631.65615218214</v>
      </c>
      <c r="DB112" s="709">
        <f t="shared" si="70"/>
        <v>771529.77544155833</v>
      </c>
      <c r="DC112" s="709">
        <f t="shared" si="70"/>
        <v>773432.57600516209</v>
      </c>
      <c r="DD112" s="709">
        <f t="shared" si="70"/>
        <v>775340.06938827853</v>
      </c>
      <c r="DE112" s="709">
        <f t="shared" si="70"/>
        <v>777252.26716466679</v>
      </c>
      <c r="DF112" s="709">
        <f t="shared" si="70"/>
        <v>779169.18093662953</v>
      </c>
      <c r="DG112" s="709">
        <f t="shared" si="70"/>
        <v>781090.82233508397</v>
      </c>
      <c r="DH112" s="709">
        <f t="shared" si="70"/>
        <v>783017.20301963284</v>
      </c>
      <c r="DI112" s="709">
        <f t="shared" si="70"/>
        <v>784948.33467863395</v>
      </c>
      <c r="DJ112" s="709">
        <f t="shared" si="70"/>
        <v>786884.22902927198</v>
      </c>
      <c r="DK112" s="709">
        <f t="shared" si="70"/>
        <v>788824.89781762939</v>
      </c>
      <c r="DL112" s="709">
        <f t="shared" si="70"/>
        <v>790770.35281875764</v>
      </c>
      <c r="DM112" s="709">
        <f t="shared" si="70"/>
        <v>792720.60583674838</v>
      </c>
      <c r="DN112" s="709">
        <f t="shared" si="70"/>
        <v>794675.66870480578</v>
      </c>
      <c r="DO112" s="709">
        <f t="shared" si="70"/>
        <v>796635.55328531773</v>
      </c>
      <c r="DP112" s="709">
        <f t="shared" si="70"/>
        <v>798600.27146992774</v>
      </c>
      <c r="DQ112" s="709">
        <f t="shared" si="70"/>
        <v>800569.8351796075</v>
      </c>
      <c r="DR112" s="709">
        <f t="shared" si="70"/>
        <v>802544.25636472902</v>
      </c>
      <c r="DS112" s="709">
        <f t="shared" si="70"/>
        <v>804523.54700513731</v>
      </c>
      <c r="DT112" s="709">
        <f t="shared" si="70"/>
        <v>806507.71911022265</v>
      </c>
      <c r="DU112" s="709">
        <f t="shared" si="70"/>
        <v>808496.7847189937</v>
      </c>
      <c r="DV112" s="709">
        <f t="shared" si="70"/>
        <v>810490.7559001511</v>
      </c>
      <c r="DW112" s="709">
        <f t="shared" si="70"/>
        <v>812489.64475215913</v>
      </c>
      <c r="DX112" s="709">
        <f t="shared" si="70"/>
        <v>814493.46340332099</v>
      </c>
      <c r="DY112" s="709">
        <f t="shared" si="70"/>
        <v>816502.22401185159</v>
      </c>
      <c r="DZ112" s="709">
        <f t="shared" si="70"/>
        <v>818515.93876595073</v>
      </c>
      <c r="EA112" s="709">
        <f t="shared" si="70"/>
        <v>820534.61988387804</v>
      </c>
      <c r="EB112" s="709">
        <f t="shared" si="70"/>
        <v>822558.27961402631</v>
      </c>
      <c r="EC112" s="709">
        <f t="shared" si="70"/>
        <v>824586.93023499649</v>
      </c>
      <c r="ED112" s="709">
        <f t="shared" si="70"/>
        <v>826620.5840556717</v>
      </c>
      <c r="EE112" s="709">
        <f t="shared" ref="EE112:EG112" si="71">((EE102*(1-EE101))+(EE103*EE101))+((EE104*(1-EE101))+(EE105*EE101))+((EE106*(1-EE101))+(EE107*EE101))+((EE108*(1-EE101))+(EE109*EE101))+((EE110*(1-EE101))+(EE111*EE101))</f>
        <v>828659.25341529225</v>
      </c>
      <c r="EF112" s="709">
        <f t="shared" si="71"/>
        <v>830702.95068353007</v>
      </c>
      <c r="EG112" s="709">
        <f t="shared" si="71"/>
        <v>832751.68826056435</v>
      </c>
    </row>
    <row r="113" spans="5:5" ht="15" thickTop="1" x14ac:dyDescent="0.2">
      <c r="E113" s="70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AFA7-2F79-48BE-8737-01017A12A972}">
  <sheetPr>
    <tabColor rgb="FFC00000"/>
  </sheetPr>
  <dimension ref="B2:EG64"/>
  <sheetViews>
    <sheetView showGridLines="0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44" sqref="M44"/>
    </sheetView>
  </sheetViews>
  <sheetFormatPr defaultRowHeight="15" x14ac:dyDescent="0.25"/>
  <cols>
    <col min="2" max="2" width="20.7109375" customWidth="1"/>
    <col min="3" max="3" width="35.42578125" style="847" customWidth="1"/>
    <col min="4" max="4" width="15.5703125" customWidth="1"/>
    <col min="5" max="5" width="11.5703125" bestFit="1" customWidth="1"/>
    <col min="6" max="8" width="11.85546875" bestFit="1" customWidth="1"/>
    <col min="9" max="14" width="10.7109375" bestFit="1" customWidth="1"/>
    <col min="15" max="15" width="12.28515625" bestFit="1" customWidth="1"/>
    <col min="16" max="16" width="10.7109375" bestFit="1" customWidth="1"/>
    <col min="17" max="17" width="11.5703125" bestFit="1" customWidth="1"/>
    <col min="18" max="20" width="11.85546875" bestFit="1" customWidth="1"/>
    <col min="21" max="26" width="10.7109375" bestFit="1" customWidth="1"/>
    <col min="27" max="27" width="12.5703125" bestFit="1" customWidth="1"/>
    <col min="28" max="29" width="10.7109375" bestFit="1" customWidth="1"/>
    <col min="30" max="32" width="11.85546875" bestFit="1" customWidth="1"/>
    <col min="33" max="38" width="10.7109375" bestFit="1" customWidth="1"/>
    <col min="39" max="39" width="12.5703125" bestFit="1" customWidth="1"/>
    <col min="40" max="41" width="10.7109375" bestFit="1" customWidth="1"/>
    <col min="42" max="44" width="11.85546875" bestFit="1" customWidth="1"/>
    <col min="45" max="50" width="10.7109375" bestFit="1" customWidth="1"/>
    <col min="51" max="51" width="12.5703125" bestFit="1" customWidth="1"/>
    <col min="52" max="53" width="10.7109375" bestFit="1" customWidth="1"/>
    <col min="54" max="56" width="11.85546875" bestFit="1" customWidth="1"/>
    <col min="57" max="62" width="10.7109375" bestFit="1" customWidth="1"/>
    <col min="63" max="63" width="12.5703125" bestFit="1" customWidth="1"/>
    <col min="64" max="65" width="10.7109375" bestFit="1" customWidth="1"/>
    <col min="66" max="68" width="11.85546875" bestFit="1" customWidth="1"/>
    <col min="69" max="74" width="10.7109375" bestFit="1" customWidth="1"/>
    <col min="75" max="75" width="12.28515625" bestFit="1" customWidth="1"/>
    <col min="76" max="77" width="10.7109375" bestFit="1" customWidth="1"/>
    <col min="78" max="80" width="11.85546875" bestFit="1" customWidth="1"/>
    <col min="81" max="86" width="10.7109375" bestFit="1" customWidth="1"/>
    <col min="87" max="87" width="12.28515625" bestFit="1" customWidth="1"/>
    <col min="88" max="89" width="10.7109375" bestFit="1" customWidth="1"/>
    <col min="90" max="92" width="11.85546875" bestFit="1" customWidth="1"/>
    <col min="93" max="98" width="10.7109375" bestFit="1" customWidth="1"/>
    <col min="99" max="99" width="12.28515625" bestFit="1" customWidth="1"/>
    <col min="100" max="101" width="10.7109375" bestFit="1" customWidth="1"/>
    <col min="102" max="104" width="11.85546875" bestFit="1" customWidth="1"/>
    <col min="105" max="110" width="11" bestFit="1" customWidth="1"/>
    <col min="111" max="111" width="12.28515625" bestFit="1" customWidth="1"/>
    <col min="112" max="113" width="11" bestFit="1" customWidth="1"/>
    <col min="114" max="116" width="11.85546875" bestFit="1" customWidth="1"/>
    <col min="117" max="125" width="11" bestFit="1" customWidth="1"/>
    <col min="126" max="128" width="11.85546875" bestFit="1" customWidth="1"/>
    <col min="129" max="134" width="11" bestFit="1" customWidth="1"/>
    <col min="135" max="135" width="12.28515625" bestFit="1" customWidth="1"/>
    <col min="136" max="136" width="11" bestFit="1" customWidth="1"/>
    <col min="137" max="137" width="2" bestFit="1" customWidth="1"/>
  </cols>
  <sheetData>
    <row r="2" spans="2:137" x14ac:dyDescent="0.25">
      <c r="B2" s="1"/>
      <c r="C2" s="32"/>
      <c r="D2" s="872"/>
      <c r="E2" s="873">
        <v>1</v>
      </c>
      <c r="F2" s="874">
        <v>1</v>
      </c>
      <c r="G2" s="874">
        <v>1</v>
      </c>
      <c r="H2" s="874">
        <v>1</v>
      </c>
      <c r="I2" s="874">
        <v>1</v>
      </c>
      <c r="J2" s="874">
        <v>1</v>
      </c>
      <c r="K2" s="874">
        <v>1</v>
      </c>
      <c r="L2" s="874">
        <v>1</v>
      </c>
      <c r="M2" s="874">
        <v>1</v>
      </c>
      <c r="N2" s="874">
        <v>1</v>
      </c>
      <c r="O2" s="874">
        <v>1</v>
      </c>
      <c r="P2" s="874">
        <v>1</v>
      </c>
      <c r="Q2" s="874">
        <f>E2+1</f>
        <v>2</v>
      </c>
      <c r="R2" s="874">
        <f t="shared" ref="R2:CC2" si="0">F2+1</f>
        <v>2</v>
      </c>
      <c r="S2" s="874">
        <f t="shared" si="0"/>
        <v>2</v>
      </c>
      <c r="T2" s="874">
        <f t="shared" si="0"/>
        <v>2</v>
      </c>
      <c r="U2" s="874">
        <f t="shared" si="0"/>
        <v>2</v>
      </c>
      <c r="V2" s="874">
        <f t="shared" si="0"/>
        <v>2</v>
      </c>
      <c r="W2" s="874">
        <f t="shared" si="0"/>
        <v>2</v>
      </c>
      <c r="X2" s="874">
        <f t="shared" si="0"/>
        <v>2</v>
      </c>
      <c r="Y2" s="874">
        <f t="shared" si="0"/>
        <v>2</v>
      </c>
      <c r="Z2" s="874">
        <f t="shared" si="0"/>
        <v>2</v>
      </c>
      <c r="AA2" s="874">
        <f t="shared" si="0"/>
        <v>2</v>
      </c>
      <c r="AB2" s="874">
        <f t="shared" si="0"/>
        <v>2</v>
      </c>
      <c r="AC2" s="874">
        <f t="shared" si="0"/>
        <v>3</v>
      </c>
      <c r="AD2" s="874">
        <f t="shared" si="0"/>
        <v>3</v>
      </c>
      <c r="AE2" s="874">
        <f t="shared" si="0"/>
        <v>3</v>
      </c>
      <c r="AF2" s="874">
        <f t="shared" si="0"/>
        <v>3</v>
      </c>
      <c r="AG2" s="874">
        <f t="shared" si="0"/>
        <v>3</v>
      </c>
      <c r="AH2" s="874">
        <f t="shared" si="0"/>
        <v>3</v>
      </c>
      <c r="AI2" s="874">
        <f t="shared" si="0"/>
        <v>3</v>
      </c>
      <c r="AJ2" s="874">
        <f t="shared" si="0"/>
        <v>3</v>
      </c>
      <c r="AK2" s="874">
        <f t="shared" si="0"/>
        <v>3</v>
      </c>
      <c r="AL2" s="874">
        <f t="shared" si="0"/>
        <v>3</v>
      </c>
      <c r="AM2" s="874">
        <f t="shared" si="0"/>
        <v>3</v>
      </c>
      <c r="AN2" s="874">
        <f t="shared" si="0"/>
        <v>3</v>
      </c>
      <c r="AO2" s="874">
        <f t="shared" si="0"/>
        <v>4</v>
      </c>
      <c r="AP2" s="874">
        <f t="shared" si="0"/>
        <v>4</v>
      </c>
      <c r="AQ2" s="874">
        <f t="shared" si="0"/>
        <v>4</v>
      </c>
      <c r="AR2" s="874">
        <f t="shared" si="0"/>
        <v>4</v>
      </c>
      <c r="AS2" s="874">
        <f t="shared" si="0"/>
        <v>4</v>
      </c>
      <c r="AT2" s="874">
        <f t="shared" si="0"/>
        <v>4</v>
      </c>
      <c r="AU2" s="874">
        <f t="shared" si="0"/>
        <v>4</v>
      </c>
      <c r="AV2" s="874">
        <f t="shared" si="0"/>
        <v>4</v>
      </c>
      <c r="AW2" s="874">
        <f t="shared" si="0"/>
        <v>4</v>
      </c>
      <c r="AX2" s="874">
        <f t="shared" si="0"/>
        <v>4</v>
      </c>
      <c r="AY2" s="874">
        <f t="shared" si="0"/>
        <v>4</v>
      </c>
      <c r="AZ2" s="874">
        <f t="shared" si="0"/>
        <v>4</v>
      </c>
      <c r="BA2" s="874">
        <f t="shared" si="0"/>
        <v>5</v>
      </c>
      <c r="BB2" s="874">
        <f t="shared" si="0"/>
        <v>5</v>
      </c>
      <c r="BC2" s="874">
        <f t="shared" si="0"/>
        <v>5</v>
      </c>
      <c r="BD2" s="874">
        <f t="shared" si="0"/>
        <v>5</v>
      </c>
      <c r="BE2" s="874">
        <f t="shared" si="0"/>
        <v>5</v>
      </c>
      <c r="BF2" s="874">
        <f t="shared" si="0"/>
        <v>5</v>
      </c>
      <c r="BG2" s="874">
        <f t="shared" si="0"/>
        <v>5</v>
      </c>
      <c r="BH2" s="874">
        <f t="shared" si="0"/>
        <v>5</v>
      </c>
      <c r="BI2" s="874">
        <f t="shared" si="0"/>
        <v>5</v>
      </c>
      <c r="BJ2" s="874">
        <f t="shared" si="0"/>
        <v>5</v>
      </c>
      <c r="BK2" s="874">
        <f t="shared" si="0"/>
        <v>5</v>
      </c>
      <c r="BL2" s="874">
        <f t="shared" si="0"/>
        <v>5</v>
      </c>
      <c r="BM2" s="874">
        <f t="shared" si="0"/>
        <v>6</v>
      </c>
      <c r="BN2" s="874">
        <f t="shared" si="0"/>
        <v>6</v>
      </c>
      <c r="BO2" s="874">
        <f t="shared" si="0"/>
        <v>6</v>
      </c>
      <c r="BP2" s="874">
        <f t="shared" si="0"/>
        <v>6</v>
      </c>
      <c r="BQ2" s="874">
        <f t="shared" si="0"/>
        <v>6</v>
      </c>
      <c r="BR2" s="874">
        <f t="shared" si="0"/>
        <v>6</v>
      </c>
      <c r="BS2" s="874">
        <f t="shared" si="0"/>
        <v>6</v>
      </c>
      <c r="BT2" s="874">
        <f t="shared" si="0"/>
        <v>6</v>
      </c>
      <c r="BU2" s="874">
        <f t="shared" si="0"/>
        <v>6</v>
      </c>
      <c r="BV2" s="874">
        <f t="shared" si="0"/>
        <v>6</v>
      </c>
      <c r="BW2" s="874">
        <f t="shared" si="0"/>
        <v>6</v>
      </c>
      <c r="BX2" s="874">
        <f t="shared" si="0"/>
        <v>6</v>
      </c>
      <c r="BY2" s="874">
        <f t="shared" si="0"/>
        <v>7</v>
      </c>
      <c r="BZ2" s="874">
        <f t="shared" si="0"/>
        <v>7</v>
      </c>
      <c r="CA2" s="874">
        <f t="shared" si="0"/>
        <v>7</v>
      </c>
      <c r="CB2" s="874">
        <f t="shared" si="0"/>
        <v>7</v>
      </c>
      <c r="CC2" s="874">
        <f t="shared" si="0"/>
        <v>7</v>
      </c>
      <c r="CD2" s="874">
        <f t="shared" ref="CD2:EF2" si="1">BR2+1</f>
        <v>7</v>
      </c>
      <c r="CE2" s="874">
        <f t="shared" si="1"/>
        <v>7</v>
      </c>
      <c r="CF2" s="874">
        <f t="shared" si="1"/>
        <v>7</v>
      </c>
      <c r="CG2" s="874">
        <f t="shared" si="1"/>
        <v>7</v>
      </c>
      <c r="CH2" s="874">
        <f t="shared" si="1"/>
        <v>7</v>
      </c>
      <c r="CI2" s="874">
        <f t="shared" si="1"/>
        <v>7</v>
      </c>
      <c r="CJ2" s="874">
        <f t="shared" si="1"/>
        <v>7</v>
      </c>
      <c r="CK2" s="874">
        <f t="shared" si="1"/>
        <v>8</v>
      </c>
      <c r="CL2" s="874">
        <f t="shared" si="1"/>
        <v>8</v>
      </c>
      <c r="CM2" s="874">
        <f t="shared" si="1"/>
        <v>8</v>
      </c>
      <c r="CN2" s="874">
        <f t="shared" si="1"/>
        <v>8</v>
      </c>
      <c r="CO2" s="874">
        <f t="shared" si="1"/>
        <v>8</v>
      </c>
      <c r="CP2" s="874">
        <f t="shared" si="1"/>
        <v>8</v>
      </c>
      <c r="CQ2" s="874">
        <f t="shared" si="1"/>
        <v>8</v>
      </c>
      <c r="CR2" s="874">
        <f t="shared" si="1"/>
        <v>8</v>
      </c>
      <c r="CS2" s="874">
        <f t="shared" si="1"/>
        <v>8</v>
      </c>
      <c r="CT2" s="874">
        <f t="shared" si="1"/>
        <v>8</v>
      </c>
      <c r="CU2" s="874">
        <f t="shared" si="1"/>
        <v>8</v>
      </c>
      <c r="CV2" s="874">
        <f t="shared" si="1"/>
        <v>8</v>
      </c>
      <c r="CW2" s="874">
        <f t="shared" si="1"/>
        <v>9</v>
      </c>
      <c r="CX2" s="874">
        <f t="shared" si="1"/>
        <v>9</v>
      </c>
      <c r="CY2" s="874">
        <f t="shared" si="1"/>
        <v>9</v>
      </c>
      <c r="CZ2" s="874">
        <f t="shared" si="1"/>
        <v>9</v>
      </c>
      <c r="DA2" s="874">
        <f t="shared" si="1"/>
        <v>9</v>
      </c>
      <c r="DB2" s="874">
        <f t="shared" si="1"/>
        <v>9</v>
      </c>
      <c r="DC2" s="874">
        <f t="shared" si="1"/>
        <v>9</v>
      </c>
      <c r="DD2" s="874">
        <f t="shared" si="1"/>
        <v>9</v>
      </c>
      <c r="DE2" s="874">
        <f t="shared" si="1"/>
        <v>9</v>
      </c>
      <c r="DF2" s="874">
        <f t="shared" si="1"/>
        <v>9</v>
      </c>
      <c r="DG2" s="874">
        <f t="shared" si="1"/>
        <v>9</v>
      </c>
      <c r="DH2" s="874">
        <f t="shared" si="1"/>
        <v>9</v>
      </c>
      <c r="DI2" s="874">
        <f t="shared" si="1"/>
        <v>10</v>
      </c>
      <c r="DJ2" s="874">
        <f t="shared" si="1"/>
        <v>10</v>
      </c>
      <c r="DK2" s="874">
        <f t="shared" si="1"/>
        <v>10</v>
      </c>
      <c r="DL2" s="874">
        <f t="shared" si="1"/>
        <v>10</v>
      </c>
      <c r="DM2" s="874">
        <f t="shared" si="1"/>
        <v>10</v>
      </c>
      <c r="DN2" s="874">
        <f t="shared" si="1"/>
        <v>10</v>
      </c>
      <c r="DO2" s="874">
        <f t="shared" si="1"/>
        <v>10</v>
      </c>
      <c r="DP2" s="874">
        <f t="shared" si="1"/>
        <v>10</v>
      </c>
      <c r="DQ2" s="874">
        <f t="shared" si="1"/>
        <v>10</v>
      </c>
      <c r="DR2" s="874">
        <f t="shared" si="1"/>
        <v>10</v>
      </c>
      <c r="DS2" s="874">
        <f t="shared" si="1"/>
        <v>10</v>
      </c>
      <c r="DT2" s="874">
        <f t="shared" si="1"/>
        <v>10</v>
      </c>
      <c r="DU2" s="874">
        <f t="shared" si="1"/>
        <v>11</v>
      </c>
      <c r="DV2" s="874">
        <f t="shared" si="1"/>
        <v>11</v>
      </c>
      <c r="DW2" s="874">
        <f t="shared" si="1"/>
        <v>11</v>
      </c>
      <c r="DX2" s="874">
        <f t="shared" si="1"/>
        <v>11</v>
      </c>
      <c r="DY2" s="874">
        <f t="shared" si="1"/>
        <v>11</v>
      </c>
      <c r="DZ2" s="874">
        <f t="shared" si="1"/>
        <v>11</v>
      </c>
      <c r="EA2" s="874">
        <f t="shared" si="1"/>
        <v>11</v>
      </c>
      <c r="EB2" s="874">
        <f t="shared" si="1"/>
        <v>11</v>
      </c>
      <c r="EC2" s="874">
        <f t="shared" si="1"/>
        <v>11</v>
      </c>
      <c r="ED2" s="874">
        <f t="shared" si="1"/>
        <v>11</v>
      </c>
      <c r="EE2" s="874">
        <f t="shared" si="1"/>
        <v>11</v>
      </c>
      <c r="EF2" s="875">
        <f t="shared" si="1"/>
        <v>11</v>
      </c>
      <c r="EG2" s="876" t="s">
        <v>106</v>
      </c>
    </row>
    <row r="3" spans="2:137" x14ac:dyDescent="0.25">
      <c r="B3" s="1"/>
      <c r="C3" s="239"/>
      <c r="D3" s="877"/>
      <c r="E3" s="878">
        <f>MONTH(E5)</f>
        <v>1</v>
      </c>
      <c r="F3" s="879">
        <f t="shared" ref="F3:BQ3" si="2">MONTH(F5)</f>
        <v>2</v>
      </c>
      <c r="G3" s="879">
        <f t="shared" si="2"/>
        <v>3</v>
      </c>
      <c r="H3" s="879">
        <f t="shared" si="2"/>
        <v>4</v>
      </c>
      <c r="I3" s="879">
        <f t="shared" si="2"/>
        <v>5</v>
      </c>
      <c r="J3" s="879">
        <f t="shared" si="2"/>
        <v>6</v>
      </c>
      <c r="K3" s="879">
        <f t="shared" si="2"/>
        <v>7</v>
      </c>
      <c r="L3" s="879">
        <f t="shared" si="2"/>
        <v>8</v>
      </c>
      <c r="M3" s="879">
        <f t="shared" si="2"/>
        <v>9</v>
      </c>
      <c r="N3" s="879">
        <f t="shared" si="2"/>
        <v>10</v>
      </c>
      <c r="O3" s="879">
        <f t="shared" si="2"/>
        <v>11</v>
      </c>
      <c r="P3" s="879">
        <f t="shared" si="2"/>
        <v>12</v>
      </c>
      <c r="Q3" s="879">
        <f t="shared" si="2"/>
        <v>1</v>
      </c>
      <c r="R3" s="879">
        <f t="shared" si="2"/>
        <v>2</v>
      </c>
      <c r="S3" s="879">
        <f t="shared" si="2"/>
        <v>3</v>
      </c>
      <c r="T3" s="879">
        <f t="shared" si="2"/>
        <v>4</v>
      </c>
      <c r="U3" s="879">
        <f t="shared" si="2"/>
        <v>5</v>
      </c>
      <c r="V3" s="879">
        <f t="shared" si="2"/>
        <v>6</v>
      </c>
      <c r="W3" s="879">
        <f t="shared" si="2"/>
        <v>7</v>
      </c>
      <c r="X3" s="879">
        <f t="shared" si="2"/>
        <v>8</v>
      </c>
      <c r="Y3" s="879">
        <f t="shared" si="2"/>
        <v>9</v>
      </c>
      <c r="Z3" s="879">
        <f t="shared" si="2"/>
        <v>10</v>
      </c>
      <c r="AA3" s="879">
        <f t="shared" si="2"/>
        <v>11</v>
      </c>
      <c r="AB3" s="879">
        <f t="shared" si="2"/>
        <v>12</v>
      </c>
      <c r="AC3" s="879">
        <f t="shared" si="2"/>
        <v>1</v>
      </c>
      <c r="AD3" s="879">
        <f t="shared" si="2"/>
        <v>2</v>
      </c>
      <c r="AE3" s="879">
        <f t="shared" si="2"/>
        <v>3</v>
      </c>
      <c r="AF3" s="879">
        <f t="shared" si="2"/>
        <v>4</v>
      </c>
      <c r="AG3" s="879">
        <f t="shared" si="2"/>
        <v>5</v>
      </c>
      <c r="AH3" s="879">
        <f t="shared" si="2"/>
        <v>6</v>
      </c>
      <c r="AI3" s="879">
        <f t="shared" si="2"/>
        <v>7</v>
      </c>
      <c r="AJ3" s="879">
        <f t="shared" si="2"/>
        <v>8</v>
      </c>
      <c r="AK3" s="879">
        <f t="shared" si="2"/>
        <v>9</v>
      </c>
      <c r="AL3" s="879">
        <f t="shared" si="2"/>
        <v>10</v>
      </c>
      <c r="AM3" s="879">
        <f t="shared" si="2"/>
        <v>11</v>
      </c>
      <c r="AN3" s="879">
        <f t="shared" si="2"/>
        <v>12</v>
      </c>
      <c r="AO3" s="879">
        <f t="shared" si="2"/>
        <v>1</v>
      </c>
      <c r="AP3" s="879">
        <f t="shared" si="2"/>
        <v>2</v>
      </c>
      <c r="AQ3" s="879">
        <f t="shared" si="2"/>
        <v>3</v>
      </c>
      <c r="AR3" s="879">
        <f t="shared" si="2"/>
        <v>4</v>
      </c>
      <c r="AS3" s="879">
        <f t="shared" si="2"/>
        <v>5</v>
      </c>
      <c r="AT3" s="879">
        <f t="shared" si="2"/>
        <v>6</v>
      </c>
      <c r="AU3" s="879">
        <f t="shared" si="2"/>
        <v>7</v>
      </c>
      <c r="AV3" s="879">
        <f t="shared" si="2"/>
        <v>8</v>
      </c>
      <c r="AW3" s="879">
        <f t="shared" si="2"/>
        <v>9</v>
      </c>
      <c r="AX3" s="879">
        <f t="shared" si="2"/>
        <v>10</v>
      </c>
      <c r="AY3" s="879">
        <f t="shared" si="2"/>
        <v>11</v>
      </c>
      <c r="AZ3" s="879">
        <f t="shared" si="2"/>
        <v>12</v>
      </c>
      <c r="BA3" s="879">
        <f t="shared" si="2"/>
        <v>1</v>
      </c>
      <c r="BB3" s="879">
        <f t="shared" si="2"/>
        <v>2</v>
      </c>
      <c r="BC3" s="879">
        <f t="shared" si="2"/>
        <v>3</v>
      </c>
      <c r="BD3" s="879">
        <f t="shared" si="2"/>
        <v>4</v>
      </c>
      <c r="BE3" s="879">
        <f t="shared" si="2"/>
        <v>5</v>
      </c>
      <c r="BF3" s="879">
        <f t="shared" si="2"/>
        <v>6</v>
      </c>
      <c r="BG3" s="879">
        <f t="shared" si="2"/>
        <v>7</v>
      </c>
      <c r="BH3" s="879">
        <f t="shared" si="2"/>
        <v>8</v>
      </c>
      <c r="BI3" s="879">
        <f t="shared" si="2"/>
        <v>9</v>
      </c>
      <c r="BJ3" s="879">
        <f t="shared" si="2"/>
        <v>10</v>
      </c>
      <c r="BK3" s="879">
        <f t="shared" si="2"/>
        <v>11</v>
      </c>
      <c r="BL3" s="879">
        <f t="shared" si="2"/>
        <v>12</v>
      </c>
      <c r="BM3" s="879">
        <f t="shared" si="2"/>
        <v>1</v>
      </c>
      <c r="BN3" s="879">
        <f t="shared" si="2"/>
        <v>2</v>
      </c>
      <c r="BO3" s="879">
        <f t="shared" si="2"/>
        <v>3</v>
      </c>
      <c r="BP3" s="879">
        <f t="shared" si="2"/>
        <v>4</v>
      </c>
      <c r="BQ3" s="879">
        <f t="shared" si="2"/>
        <v>5</v>
      </c>
      <c r="BR3" s="879">
        <f t="shared" ref="BR3:EC3" si="3">MONTH(BR5)</f>
        <v>6</v>
      </c>
      <c r="BS3" s="879">
        <f t="shared" si="3"/>
        <v>7</v>
      </c>
      <c r="BT3" s="879">
        <f t="shared" si="3"/>
        <v>8</v>
      </c>
      <c r="BU3" s="879">
        <f t="shared" si="3"/>
        <v>9</v>
      </c>
      <c r="BV3" s="879">
        <f t="shared" si="3"/>
        <v>10</v>
      </c>
      <c r="BW3" s="879">
        <f t="shared" si="3"/>
        <v>11</v>
      </c>
      <c r="BX3" s="879">
        <f t="shared" si="3"/>
        <v>12</v>
      </c>
      <c r="BY3" s="879">
        <f t="shared" si="3"/>
        <v>1</v>
      </c>
      <c r="BZ3" s="879">
        <f t="shared" si="3"/>
        <v>2</v>
      </c>
      <c r="CA3" s="879">
        <f t="shared" si="3"/>
        <v>3</v>
      </c>
      <c r="CB3" s="879">
        <f t="shared" si="3"/>
        <v>4</v>
      </c>
      <c r="CC3" s="879">
        <f t="shared" si="3"/>
        <v>5</v>
      </c>
      <c r="CD3" s="879">
        <f t="shared" si="3"/>
        <v>6</v>
      </c>
      <c r="CE3" s="879">
        <f t="shared" si="3"/>
        <v>7</v>
      </c>
      <c r="CF3" s="879">
        <f t="shared" si="3"/>
        <v>8</v>
      </c>
      <c r="CG3" s="879">
        <f t="shared" si="3"/>
        <v>9</v>
      </c>
      <c r="CH3" s="879">
        <f t="shared" si="3"/>
        <v>10</v>
      </c>
      <c r="CI3" s="879">
        <f t="shared" si="3"/>
        <v>11</v>
      </c>
      <c r="CJ3" s="879">
        <f t="shared" si="3"/>
        <v>12</v>
      </c>
      <c r="CK3" s="879">
        <f t="shared" si="3"/>
        <v>1</v>
      </c>
      <c r="CL3" s="879">
        <f t="shared" si="3"/>
        <v>2</v>
      </c>
      <c r="CM3" s="879">
        <f t="shared" si="3"/>
        <v>3</v>
      </c>
      <c r="CN3" s="879">
        <f t="shared" si="3"/>
        <v>4</v>
      </c>
      <c r="CO3" s="879">
        <f t="shared" si="3"/>
        <v>5</v>
      </c>
      <c r="CP3" s="879">
        <f t="shared" si="3"/>
        <v>6</v>
      </c>
      <c r="CQ3" s="879">
        <f t="shared" si="3"/>
        <v>7</v>
      </c>
      <c r="CR3" s="879">
        <f t="shared" si="3"/>
        <v>8</v>
      </c>
      <c r="CS3" s="879">
        <f t="shared" si="3"/>
        <v>9</v>
      </c>
      <c r="CT3" s="879">
        <f t="shared" si="3"/>
        <v>10</v>
      </c>
      <c r="CU3" s="879">
        <f t="shared" si="3"/>
        <v>11</v>
      </c>
      <c r="CV3" s="879">
        <f t="shared" si="3"/>
        <v>12</v>
      </c>
      <c r="CW3" s="879">
        <f t="shared" si="3"/>
        <v>1</v>
      </c>
      <c r="CX3" s="879">
        <f t="shared" si="3"/>
        <v>2</v>
      </c>
      <c r="CY3" s="879">
        <f t="shared" si="3"/>
        <v>3</v>
      </c>
      <c r="CZ3" s="879">
        <f t="shared" si="3"/>
        <v>4</v>
      </c>
      <c r="DA3" s="879">
        <f t="shared" si="3"/>
        <v>5</v>
      </c>
      <c r="DB3" s="879">
        <f t="shared" si="3"/>
        <v>6</v>
      </c>
      <c r="DC3" s="879">
        <f t="shared" si="3"/>
        <v>7</v>
      </c>
      <c r="DD3" s="879">
        <f t="shared" si="3"/>
        <v>8</v>
      </c>
      <c r="DE3" s="879">
        <f t="shared" si="3"/>
        <v>9</v>
      </c>
      <c r="DF3" s="879">
        <f t="shared" si="3"/>
        <v>10</v>
      </c>
      <c r="DG3" s="879">
        <f t="shared" si="3"/>
        <v>11</v>
      </c>
      <c r="DH3" s="879">
        <f t="shared" si="3"/>
        <v>12</v>
      </c>
      <c r="DI3" s="879">
        <f t="shared" si="3"/>
        <v>1</v>
      </c>
      <c r="DJ3" s="879">
        <f t="shared" si="3"/>
        <v>2</v>
      </c>
      <c r="DK3" s="879">
        <f t="shared" si="3"/>
        <v>3</v>
      </c>
      <c r="DL3" s="879">
        <f t="shared" si="3"/>
        <v>4</v>
      </c>
      <c r="DM3" s="879">
        <f t="shared" si="3"/>
        <v>5</v>
      </c>
      <c r="DN3" s="879">
        <f t="shared" si="3"/>
        <v>6</v>
      </c>
      <c r="DO3" s="879">
        <f t="shared" si="3"/>
        <v>7</v>
      </c>
      <c r="DP3" s="879">
        <f t="shared" si="3"/>
        <v>8</v>
      </c>
      <c r="DQ3" s="879">
        <f t="shared" si="3"/>
        <v>9</v>
      </c>
      <c r="DR3" s="879">
        <f t="shared" si="3"/>
        <v>10</v>
      </c>
      <c r="DS3" s="879">
        <f t="shared" si="3"/>
        <v>11</v>
      </c>
      <c r="DT3" s="879">
        <f t="shared" si="3"/>
        <v>12</v>
      </c>
      <c r="DU3" s="879">
        <f t="shared" si="3"/>
        <v>1</v>
      </c>
      <c r="DV3" s="879">
        <f t="shared" si="3"/>
        <v>2</v>
      </c>
      <c r="DW3" s="879">
        <f t="shared" si="3"/>
        <v>3</v>
      </c>
      <c r="DX3" s="879">
        <f t="shared" si="3"/>
        <v>4</v>
      </c>
      <c r="DY3" s="879">
        <f t="shared" si="3"/>
        <v>5</v>
      </c>
      <c r="DZ3" s="879">
        <f t="shared" si="3"/>
        <v>6</v>
      </c>
      <c r="EA3" s="879">
        <f t="shared" si="3"/>
        <v>7</v>
      </c>
      <c r="EB3" s="879">
        <f t="shared" si="3"/>
        <v>8</v>
      </c>
      <c r="EC3" s="879">
        <f t="shared" si="3"/>
        <v>9</v>
      </c>
      <c r="ED3" s="879">
        <f t="shared" ref="ED3:EF3" si="4">MONTH(ED5)</f>
        <v>10</v>
      </c>
      <c r="EE3" s="879">
        <f t="shared" si="4"/>
        <v>11</v>
      </c>
      <c r="EF3" s="880">
        <f t="shared" si="4"/>
        <v>12</v>
      </c>
      <c r="EG3" s="876" t="s">
        <v>106</v>
      </c>
    </row>
    <row r="4" spans="2:137" x14ac:dyDescent="0.25">
      <c r="B4" s="1"/>
      <c r="C4" s="239"/>
      <c r="D4" s="881"/>
      <c r="E4" s="882">
        <v>1</v>
      </c>
      <c r="F4" s="883">
        <f>E4+1</f>
        <v>2</v>
      </c>
      <c r="G4" s="883">
        <f t="shared" ref="G4:BR4" si="5">F4+1</f>
        <v>3</v>
      </c>
      <c r="H4" s="883">
        <f t="shared" si="5"/>
        <v>4</v>
      </c>
      <c r="I4" s="883">
        <f t="shared" si="5"/>
        <v>5</v>
      </c>
      <c r="J4" s="883">
        <f t="shared" si="5"/>
        <v>6</v>
      </c>
      <c r="K4" s="883">
        <f t="shared" si="5"/>
        <v>7</v>
      </c>
      <c r="L4" s="883">
        <f t="shared" si="5"/>
        <v>8</v>
      </c>
      <c r="M4" s="883">
        <f t="shared" si="5"/>
        <v>9</v>
      </c>
      <c r="N4" s="883">
        <f t="shared" si="5"/>
        <v>10</v>
      </c>
      <c r="O4" s="883">
        <f t="shared" si="5"/>
        <v>11</v>
      </c>
      <c r="P4" s="883">
        <f t="shared" si="5"/>
        <v>12</v>
      </c>
      <c r="Q4" s="883">
        <f t="shared" si="5"/>
        <v>13</v>
      </c>
      <c r="R4" s="883">
        <f t="shared" si="5"/>
        <v>14</v>
      </c>
      <c r="S4" s="883">
        <f t="shared" si="5"/>
        <v>15</v>
      </c>
      <c r="T4" s="883">
        <f t="shared" si="5"/>
        <v>16</v>
      </c>
      <c r="U4" s="883">
        <f t="shared" si="5"/>
        <v>17</v>
      </c>
      <c r="V4" s="883">
        <f t="shared" si="5"/>
        <v>18</v>
      </c>
      <c r="W4" s="883">
        <f t="shared" si="5"/>
        <v>19</v>
      </c>
      <c r="X4" s="883">
        <f t="shared" si="5"/>
        <v>20</v>
      </c>
      <c r="Y4" s="883">
        <f t="shared" si="5"/>
        <v>21</v>
      </c>
      <c r="Z4" s="883">
        <f t="shared" si="5"/>
        <v>22</v>
      </c>
      <c r="AA4" s="883">
        <f t="shared" si="5"/>
        <v>23</v>
      </c>
      <c r="AB4" s="883">
        <f t="shared" si="5"/>
        <v>24</v>
      </c>
      <c r="AC4" s="883">
        <f t="shared" si="5"/>
        <v>25</v>
      </c>
      <c r="AD4" s="883">
        <f t="shared" si="5"/>
        <v>26</v>
      </c>
      <c r="AE4" s="883">
        <f t="shared" si="5"/>
        <v>27</v>
      </c>
      <c r="AF4" s="883">
        <f t="shared" si="5"/>
        <v>28</v>
      </c>
      <c r="AG4" s="883">
        <f t="shared" si="5"/>
        <v>29</v>
      </c>
      <c r="AH4" s="883">
        <f t="shared" si="5"/>
        <v>30</v>
      </c>
      <c r="AI4" s="883">
        <f t="shared" si="5"/>
        <v>31</v>
      </c>
      <c r="AJ4" s="883">
        <f t="shared" si="5"/>
        <v>32</v>
      </c>
      <c r="AK4" s="883">
        <f t="shared" si="5"/>
        <v>33</v>
      </c>
      <c r="AL4" s="883">
        <f t="shared" si="5"/>
        <v>34</v>
      </c>
      <c r="AM4" s="883">
        <f t="shared" si="5"/>
        <v>35</v>
      </c>
      <c r="AN4" s="883">
        <f t="shared" si="5"/>
        <v>36</v>
      </c>
      <c r="AO4" s="883">
        <f t="shared" si="5"/>
        <v>37</v>
      </c>
      <c r="AP4" s="883">
        <f t="shared" si="5"/>
        <v>38</v>
      </c>
      <c r="AQ4" s="883">
        <f t="shared" si="5"/>
        <v>39</v>
      </c>
      <c r="AR4" s="883">
        <f t="shared" si="5"/>
        <v>40</v>
      </c>
      <c r="AS4" s="883">
        <f t="shared" si="5"/>
        <v>41</v>
      </c>
      <c r="AT4" s="883">
        <f t="shared" si="5"/>
        <v>42</v>
      </c>
      <c r="AU4" s="883">
        <f t="shared" si="5"/>
        <v>43</v>
      </c>
      <c r="AV4" s="883">
        <f t="shared" si="5"/>
        <v>44</v>
      </c>
      <c r="AW4" s="883">
        <f t="shared" si="5"/>
        <v>45</v>
      </c>
      <c r="AX4" s="883">
        <f t="shared" si="5"/>
        <v>46</v>
      </c>
      <c r="AY4" s="883">
        <f t="shared" si="5"/>
        <v>47</v>
      </c>
      <c r="AZ4" s="883">
        <f t="shared" si="5"/>
        <v>48</v>
      </c>
      <c r="BA4" s="883">
        <f t="shared" si="5"/>
        <v>49</v>
      </c>
      <c r="BB4" s="883">
        <f t="shared" si="5"/>
        <v>50</v>
      </c>
      <c r="BC4" s="883">
        <f t="shared" si="5"/>
        <v>51</v>
      </c>
      <c r="BD4" s="883">
        <f t="shared" si="5"/>
        <v>52</v>
      </c>
      <c r="BE4" s="883">
        <f t="shared" si="5"/>
        <v>53</v>
      </c>
      <c r="BF4" s="883">
        <f t="shared" si="5"/>
        <v>54</v>
      </c>
      <c r="BG4" s="883">
        <f t="shared" si="5"/>
        <v>55</v>
      </c>
      <c r="BH4" s="883">
        <f t="shared" si="5"/>
        <v>56</v>
      </c>
      <c r="BI4" s="883">
        <f t="shared" si="5"/>
        <v>57</v>
      </c>
      <c r="BJ4" s="883">
        <f t="shared" si="5"/>
        <v>58</v>
      </c>
      <c r="BK4" s="883">
        <f t="shared" si="5"/>
        <v>59</v>
      </c>
      <c r="BL4" s="883">
        <f t="shared" si="5"/>
        <v>60</v>
      </c>
      <c r="BM4" s="883">
        <f t="shared" si="5"/>
        <v>61</v>
      </c>
      <c r="BN4" s="883">
        <f t="shared" si="5"/>
        <v>62</v>
      </c>
      <c r="BO4" s="883">
        <f t="shared" si="5"/>
        <v>63</v>
      </c>
      <c r="BP4" s="883">
        <f t="shared" si="5"/>
        <v>64</v>
      </c>
      <c r="BQ4" s="883">
        <f t="shared" si="5"/>
        <v>65</v>
      </c>
      <c r="BR4" s="883">
        <f t="shared" si="5"/>
        <v>66</v>
      </c>
      <c r="BS4" s="883">
        <f t="shared" ref="BS4:ED4" si="6">BR4+1</f>
        <v>67</v>
      </c>
      <c r="BT4" s="883">
        <f t="shared" si="6"/>
        <v>68</v>
      </c>
      <c r="BU4" s="883">
        <f t="shared" si="6"/>
        <v>69</v>
      </c>
      <c r="BV4" s="883">
        <f t="shared" si="6"/>
        <v>70</v>
      </c>
      <c r="BW4" s="883">
        <f t="shared" si="6"/>
        <v>71</v>
      </c>
      <c r="BX4" s="883">
        <f t="shared" si="6"/>
        <v>72</v>
      </c>
      <c r="BY4" s="883">
        <f t="shared" si="6"/>
        <v>73</v>
      </c>
      <c r="BZ4" s="883">
        <f t="shared" si="6"/>
        <v>74</v>
      </c>
      <c r="CA4" s="883">
        <f t="shared" si="6"/>
        <v>75</v>
      </c>
      <c r="CB4" s="883">
        <f t="shared" si="6"/>
        <v>76</v>
      </c>
      <c r="CC4" s="883">
        <f t="shared" si="6"/>
        <v>77</v>
      </c>
      <c r="CD4" s="883">
        <f t="shared" si="6"/>
        <v>78</v>
      </c>
      <c r="CE4" s="883">
        <f t="shared" si="6"/>
        <v>79</v>
      </c>
      <c r="CF4" s="883">
        <f t="shared" si="6"/>
        <v>80</v>
      </c>
      <c r="CG4" s="883">
        <f t="shared" si="6"/>
        <v>81</v>
      </c>
      <c r="CH4" s="883">
        <f t="shared" si="6"/>
        <v>82</v>
      </c>
      <c r="CI4" s="883">
        <f t="shared" si="6"/>
        <v>83</v>
      </c>
      <c r="CJ4" s="883">
        <f t="shared" si="6"/>
        <v>84</v>
      </c>
      <c r="CK4" s="883">
        <f t="shared" si="6"/>
        <v>85</v>
      </c>
      <c r="CL4" s="883">
        <f t="shared" si="6"/>
        <v>86</v>
      </c>
      <c r="CM4" s="883">
        <f t="shared" si="6"/>
        <v>87</v>
      </c>
      <c r="CN4" s="883">
        <f t="shared" si="6"/>
        <v>88</v>
      </c>
      <c r="CO4" s="883">
        <f t="shared" si="6"/>
        <v>89</v>
      </c>
      <c r="CP4" s="883">
        <f t="shared" si="6"/>
        <v>90</v>
      </c>
      <c r="CQ4" s="883">
        <f t="shared" si="6"/>
        <v>91</v>
      </c>
      <c r="CR4" s="883">
        <f t="shared" si="6"/>
        <v>92</v>
      </c>
      <c r="CS4" s="883">
        <f t="shared" si="6"/>
        <v>93</v>
      </c>
      <c r="CT4" s="883">
        <f t="shared" si="6"/>
        <v>94</v>
      </c>
      <c r="CU4" s="883">
        <f t="shared" si="6"/>
        <v>95</v>
      </c>
      <c r="CV4" s="883">
        <f t="shared" si="6"/>
        <v>96</v>
      </c>
      <c r="CW4" s="883">
        <f t="shared" si="6"/>
        <v>97</v>
      </c>
      <c r="CX4" s="883">
        <f t="shared" si="6"/>
        <v>98</v>
      </c>
      <c r="CY4" s="883">
        <f t="shared" si="6"/>
        <v>99</v>
      </c>
      <c r="CZ4" s="883">
        <f t="shared" si="6"/>
        <v>100</v>
      </c>
      <c r="DA4" s="883">
        <f t="shared" si="6"/>
        <v>101</v>
      </c>
      <c r="DB4" s="883">
        <f t="shared" si="6"/>
        <v>102</v>
      </c>
      <c r="DC4" s="883">
        <f t="shared" si="6"/>
        <v>103</v>
      </c>
      <c r="DD4" s="883">
        <f t="shared" si="6"/>
        <v>104</v>
      </c>
      <c r="DE4" s="883">
        <f t="shared" si="6"/>
        <v>105</v>
      </c>
      <c r="DF4" s="883">
        <f t="shared" si="6"/>
        <v>106</v>
      </c>
      <c r="DG4" s="883">
        <f t="shared" si="6"/>
        <v>107</v>
      </c>
      <c r="DH4" s="883">
        <f t="shared" si="6"/>
        <v>108</v>
      </c>
      <c r="DI4" s="883">
        <f t="shared" si="6"/>
        <v>109</v>
      </c>
      <c r="DJ4" s="883">
        <f t="shared" si="6"/>
        <v>110</v>
      </c>
      <c r="DK4" s="883">
        <f t="shared" si="6"/>
        <v>111</v>
      </c>
      <c r="DL4" s="883">
        <f t="shared" si="6"/>
        <v>112</v>
      </c>
      <c r="DM4" s="883">
        <f t="shared" si="6"/>
        <v>113</v>
      </c>
      <c r="DN4" s="883">
        <f t="shared" si="6"/>
        <v>114</v>
      </c>
      <c r="DO4" s="883">
        <f t="shared" si="6"/>
        <v>115</v>
      </c>
      <c r="DP4" s="883">
        <f t="shared" si="6"/>
        <v>116</v>
      </c>
      <c r="DQ4" s="883">
        <f t="shared" si="6"/>
        <v>117</v>
      </c>
      <c r="DR4" s="883">
        <f t="shared" si="6"/>
        <v>118</v>
      </c>
      <c r="DS4" s="883">
        <f t="shared" si="6"/>
        <v>119</v>
      </c>
      <c r="DT4" s="883">
        <f t="shared" si="6"/>
        <v>120</v>
      </c>
      <c r="DU4" s="883">
        <f t="shared" si="6"/>
        <v>121</v>
      </c>
      <c r="DV4" s="883">
        <f t="shared" si="6"/>
        <v>122</v>
      </c>
      <c r="DW4" s="883">
        <f t="shared" si="6"/>
        <v>123</v>
      </c>
      <c r="DX4" s="883">
        <f t="shared" si="6"/>
        <v>124</v>
      </c>
      <c r="DY4" s="883">
        <f t="shared" si="6"/>
        <v>125</v>
      </c>
      <c r="DZ4" s="883">
        <f t="shared" si="6"/>
        <v>126</v>
      </c>
      <c r="EA4" s="883">
        <f t="shared" si="6"/>
        <v>127</v>
      </c>
      <c r="EB4" s="883">
        <f t="shared" si="6"/>
        <v>128</v>
      </c>
      <c r="EC4" s="883">
        <f>EB4+1</f>
        <v>129</v>
      </c>
      <c r="ED4" s="883">
        <f t="shared" si="6"/>
        <v>130</v>
      </c>
      <c r="EE4" s="883">
        <f t="shared" ref="EE4:EF4" si="7">ED4+1</f>
        <v>131</v>
      </c>
      <c r="EF4" s="884">
        <f t="shared" si="7"/>
        <v>132</v>
      </c>
      <c r="EG4" s="876" t="s">
        <v>106</v>
      </c>
    </row>
    <row r="5" spans="2:137" x14ac:dyDescent="0.25">
      <c r="B5" s="845"/>
      <c r="C5" s="846"/>
      <c r="D5" s="885" t="s">
        <v>8</v>
      </c>
      <c r="E5" s="886">
        <f>'Monthly Cash Flow'!F5</f>
        <v>44957</v>
      </c>
      <c r="F5" s="887">
        <f>EOMONTH(E5,1)</f>
        <v>44985</v>
      </c>
      <c r="G5" s="887">
        <f t="shared" ref="G5:BR5" si="8">EOMONTH(F5,1)</f>
        <v>45016</v>
      </c>
      <c r="H5" s="887">
        <f t="shared" si="8"/>
        <v>45046</v>
      </c>
      <c r="I5" s="887">
        <f t="shared" si="8"/>
        <v>45077</v>
      </c>
      <c r="J5" s="887">
        <f t="shared" si="8"/>
        <v>45107</v>
      </c>
      <c r="K5" s="887">
        <f t="shared" si="8"/>
        <v>45138</v>
      </c>
      <c r="L5" s="887">
        <f t="shared" si="8"/>
        <v>45169</v>
      </c>
      <c r="M5" s="887">
        <f t="shared" si="8"/>
        <v>45199</v>
      </c>
      <c r="N5" s="887">
        <f t="shared" si="8"/>
        <v>45230</v>
      </c>
      <c r="O5" s="887">
        <f t="shared" si="8"/>
        <v>45260</v>
      </c>
      <c r="P5" s="887">
        <f t="shared" si="8"/>
        <v>45291</v>
      </c>
      <c r="Q5" s="887">
        <f t="shared" si="8"/>
        <v>45322</v>
      </c>
      <c r="R5" s="887">
        <f t="shared" si="8"/>
        <v>45351</v>
      </c>
      <c r="S5" s="887">
        <f t="shared" si="8"/>
        <v>45382</v>
      </c>
      <c r="T5" s="887">
        <f t="shared" si="8"/>
        <v>45412</v>
      </c>
      <c r="U5" s="887">
        <f t="shared" si="8"/>
        <v>45443</v>
      </c>
      <c r="V5" s="887">
        <f t="shared" si="8"/>
        <v>45473</v>
      </c>
      <c r="W5" s="887">
        <f t="shared" si="8"/>
        <v>45504</v>
      </c>
      <c r="X5" s="887">
        <f t="shared" si="8"/>
        <v>45535</v>
      </c>
      <c r="Y5" s="887">
        <f t="shared" si="8"/>
        <v>45565</v>
      </c>
      <c r="Z5" s="887">
        <f t="shared" si="8"/>
        <v>45596</v>
      </c>
      <c r="AA5" s="887">
        <f t="shared" si="8"/>
        <v>45626</v>
      </c>
      <c r="AB5" s="887">
        <f t="shared" si="8"/>
        <v>45657</v>
      </c>
      <c r="AC5" s="887">
        <f t="shared" si="8"/>
        <v>45688</v>
      </c>
      <c r="AD5" s="887">
        <f t="shared" si="8"/>
        <v>45716</v>
      </c>
      <c r="AE5" s="887">
        <f t="shared" si="8"/>
        <v>45747</v>
      </c>
      <c r="AF5" s="887">
        <f t="shared" si="8"/>
        <v>45777</v>
      </c>
      <c r="AG5" s="887">
        <f t="shared" si="8"/>
        <v>45808</v>
      </c>
      <c r="AH5" s="887">
        <f t="shared" si="8"/>
        <v>45838</v>
      </c>
      <c r="AI5" s="887">
        <f t="shared" si="8"/>
        <v>45869</v>
      </c>
      <c r="AJ5" s="887">
        <f t="shared" si="8"/>
        <v>45900</v>
      </c>
      <c r="AK5" s="887">
        <f t="shared" si="8"/>
        <v>45930</v>
      </c>
      <c r="AL5" s="887">
        <f t="shared" si="8"/>
        <v>45961</v>
      </c>
      <c r="AM5" s="887">
        <f t="shared" si="8"/>
        <v>45991</v>
      </c>
      <c r="AN5" s="887">
        <f t="shared" si="8"/>
        <v>46022</v>
      </c>
      <c r="AO5" s="887">
        <f t="shared" si="8"/>
        <v>46053</v>
      </c>
      <c r="AP5" s="887">
        <f t="shared" si="8"/>
        <v>46081</v>
      </c>
      <c r="AQ5" s="887">
        <f t="shared" si="8"/>
        <v>46112</v>
      </c>
      <c r="AR5" s="887">
        <f t="shared" si="8"/>
        <v>46142</v>
      </c>
      <c r="AS5" s="887">
        <f t="shared" si="8"/>
        <v>46173</v>
      </c>
      <c r="AT5" s="887">
        <f t="shared" si="8"/>
        <v>46203</v>
      </c>
      <c r="AU5" s="887">
        <f t="shared" si="8"/>
        <v>46234</v>
      </c>
      <c r="AV5" s="887">
        <f t="shared" si="8"/>
        <v>46265</v>
      </c>
      <c r="AW5" s="887">
        <f t="shared" si="8"/>
        <v>46295</v>
      </c>
      <c r="AX5" s="887">
        <f t="shared" si="8"/>
        <v>46326</v>
      </c>
      <c r="AY5" s="887">
        <f t="shared" si="8"/>
        <v>46356</v>
      </c>
      <c r="AZ5" s="887">
        <f t="shared" si="8"/>
        <v>46387</v>
      </c>
      <c r="BA5" s="887">
        <f t="shared" si="8"/>
        <v>46418</v>
      </c>
      <c r="BB5" s="887">
        <f t="shared" si="8"/>
        <v>46446</v>
      </c>
      <c r="BC5" s="887">
        <f t="shared" si="8"/>
        <v>46477</v>
      </c>
      <c r="BD5" s="887">
        <f t="shared" si="8"/>
        <v>46507</v>
      </c>
      <c r="BE5" s="887">
        <f t="shared" si="8"/>
        <v>46538</v>
      </c>
      <c r="BF5" s="887">
        <f t="shared" si="8"/>
        <v>46568</v>
      </c>
      <c r="BG5" s="887">
        <f t="shared" si="8"/>
        <v>46599</v>
      </c>
      <c r="BH5" s="887">
        <f t="shared" si="8"/>
        <v>46630</v>
      </c>
      <c r="BI5" s="887">
        <f t="shared" si="8"/>
        <v>46660</v>
      </c>
      <c r="BJ5" s="887">
        <f t="shared" si="8"/>
        <v>46691</v>
      </c>
      <c r="BK5" s="887">
        <f t="shared" si="8"/>
        <v>46721</v>
      </c>
      <c r="BL5" s="887">
        <f t="shared" si="8"/>
        <v>46752</v>
      </c>
      <c r="BM5" s="887">
        <f t="shared" si="8"/>
        <v>46783</v>
      </c>
      <c r="BN5" s="887">
        <f t="shared" si="8"/>
        <v>46812</v>
      </c>
      <c r="BO5" s="887">
        <f t="shared" si="8"/>
        <v>46843</v>
      </c>
      <c r="BP5" s="887">
        <f t="shared" si="8"/>
        <v>46873</v>
      </c>
      <c r="BQ5" s="887">
        <f t="shared" si="8"/>
        <v>46904</v>
      </c>
      <c r="BR5" s="887">
        <f t="shared" si="8"/>
        <v>46934</v>
      </c>
      <c r="BS5" s="887">
        <f t="shared" ref="BS5:ED5" si="9">EOMONTH(BR5,1)</f>
        <v>46965</v>
      </c>
      <c r="BT5" s="887">
        <f t="shared" si="9"/>
        <v>46996</v>
      </c>
      <c r="BU5" s="887">
        <f t="shared" si="9"/>
        <v>47026</v>
      </c>
      <c r="BV5" s="887">
        <f t="shared" si="9"/>
        <v>47057</v>
      </c>
      <c r="BW5" s="887">
        <f t="shared" si="9"/>
        <v>47087</v>
      </c>
      <c r="BX5" s="887">
        <f t="shared" si="9"/>
        <v>47118</v>
      </c>
      <c r="BY5" s="887">
        <f t="shared" si="9"/>
        <v>47149</v>
      </c>
      <c r="BZ5" s="887">
        <f t="shared" si="9"/>
        <v>47177</v>
      </c>
      <c r="CA5" s="887">
        <f t="shared" si="9"/>
        <v>47208</v>
      </c>
      <c r="CB5" s="887">
        <f t="shared" si="9"/>
        <v>47238</v>
      </c>
      <c r="CC5" s="887">
        <f t="shared" si="9"/>
        <v>47269</v>
      </c>
      <c r="CD5" s="887">
        <f t="shared" si="9"/>
        <v>47299</v>
      </c>
      <c r="CE5" s="887">
        <f t="shared" si="9"/>
        <v>47330</v>
      </c>
      <c r="CF5" s="887">
        <f t="shared" si="9"/>
        <v>47361</v>
      </c>
      <c r="CG5" s="887">
        <f t="shared" si="9"/>
        <v>47391</v>
      </c>
      <c r="CH5" s="887">
        <f t="shared" si="9"/>
        <v>47422</v>
      </c>
      <c r="CI5" s="887">
        <f t="shared" si="9"/>
        <v>47452</v>
      </c>
      <c r="CJ5" s="887">
        <f t="shared" si="9"/>
        <v>47483</v>
      </c>
      <c r="CK5" s="887">
        <f t="shared" si="9"/>
        <v>47514</v>
      </c>
      <c r="CL5" s="887">
        <f t="shared" si="9"/>
        <v>47542</v>
      </c>
      <c r="CM5" s="887">
        <f t="shared" si="9"/>
        <v>47573</v>
      </c>
      <c r="CN5" s="887">
        <f t="shared" si="9"/>
        <v>47603</v>
      </c>
      <c r="CO5" s="887">
        <f t="shared" si="9"/>
        <v>47634</v>
      </c>
      <c r="CP5" s="887">
        <f t="shared" si="9"/>
        <v>47664</v>
      </c>
      <c r="CQ5" s="887">
        <f t="shared" si="9"/>
        <v>47695</v>
      </c>
      <c r="CR5" s="887">
        <f t="shared" si="9"/>
        <v>47726</v>
      </c>
      <c r="CS5" s="887">
        <f t="shared" si="9"/>
        <v>47756</v>
      </c>
      <c r="CT5" s="887">
        <f t="shared" si="9"/>
        <v>47787</v>
      </c>
      <c r="CU5" s="887">
        <f t="shared" si="9"/>
        <v>47817</v>
      </c>
      <c r="CV5" s="887">
        <f t="shared" si="9"/>
        <v>47848</v>
      </c>
      <c r="CW5" s="887">
        <f t="shared" si="9"/>
        <v>47879</v>
      </c>
      <c r="CX5" s="887">
        <f t="shared" si="9"/>
        <v>47907</v>
      </c>
      <c r="CY5" s="887">
        <f t="shared" si="9"/>
        <v>47938</v>
      </c>
      <c r="CZ5" s="887">
        <f t="shared" si="9"/>
        <v>47968</v>
      </c>
      <c r="DA5" s="887">
        <f t="shared" si="9"/>
        <v>47999</v>
      </c>
      <c r="DB5" s="887">
        <f t="shared" si="9"/>
        <v>48029</v>
      </c>
      <c r="DC5" s="887">
        <f t="shared" si="9"/>
        <v>48060</v>
      </c>
      <c r="DD5" s="887">
        <f t="shared" si="9"/>
        <v>48091</v>
      </c>
      <c r="DE5" s="887">
        <f t="shared" si="9"/>
        <v>48121</v>
      </c>
      <c r="DF5" s="887">
        <f t="shared" si="9"/>
        <v>48152</v>
      </c>
      <c r="DG5" s="887">
        <f t="shared" si="9"/>
        <v>48182</v>
      </c>
      <c r="DH5" s="887">
        <f t="shared" si="9"/>
        <v>48213</v>
      </c>
      <c r="DI5" s="887">
        <f t="shared" si="9"/>
        <v>48244</v>
      </c>
      <c r="DJ5" s="887">
        <f t="shared" si="9"/>
        <v>48273</v>
      </c>
      <c r="DK5" s="887">
        <f t="shared" si="9"/>
        <v>48304</v>
      </c>
      <c r="DL5" s="887">
        <f t="shared" si="9"/>
        <v>48334</v>
      </c>
      <c r="DM5" s="887">
        <f t="shared" si="9"/>
        <v>48365</v>
      </c>
      <c r="DN5" s="887">
        <f t="shared" si="9"/>
        <v>48395</v>
      </c>
      <c r="DO5" s="887">
        <f t="shared" si="9"/>
        <v>48426</v>
      </c>
      <c r="DP5" s="887">
        <f t="shared" si="9"/>
        <v>48457</v>
      </c>
      <c r="DQ5" s="887">
        <f t="shared" si="9"/>
        <v>48487</v>
      </c>
      <c r="DR5" s="887">
        <f t="shared" si="9"/>
        <v>48518</v>
      </c>
      <c r="DS5" s="887">
        <f t="shared" si="9"/>
        <v>48548</v>
      </c>
      <c r="DT5" s="887">
        <f t="shared" si="9"/>
        <v>48579</v>
      </c>
      <c r="DU5" s="887">
        <f t="shared" si="9"/>
        <v>48610</v>
      </c>
      <c r="DV5" s="887">
        <f t="shared" si="9"/>
        <v>48638</v>
      </c>
      <c r="DW5" s="887">
        <f t="shared" si="9"/>
        <v>48669</v>
      </c>
      <c r="DX5" s="887">
        <f t="shared" si="9"/>
        <v>48699</v>
      </c>
      <c r="DY5" s="887">
        <f t="shared" si="9"/>
        <v>48730</v>
      </c>
      <c r="DZ5" s="887">
        <f t="shared" si="9"/>
        <v>48760</v>
      </c>
      <c r="EA5" s="887">
        <f t="shared" si="9"/>
        <v>48791</v>
      </c>
      <c r="EB5" s="887">
        <f t="shared" si="9"/>
        <v>48822</v>
      </c>
      <c r="EC5" s="887">
        <f t="shared" si="9"/>
        <v>48852</v>
      </c>
      <c r="ED5" s="887">
        <f t="shared" si="9"/>
        <v>48883</v>
      </c>
      <c r="EE5" s="887">
        <f t="shared" ref="EE5:EF5" si="10">EOMONTH(ED5,1)</f>
        <v>48913</v>
      </c>
      <c r="EF5" s="888">
        <f t="shared" si="10"/>
        <v>48944</v>
      </c>
      <c r="EG5" s="876" t="s">
        <v>106</v>
      </c>
    </row>
    <row r="6" spans="2:137" x14ac:dyDescent="0.25">
      <c r="EG6" s="844" t="s">
        <v>106</v>
      </c>
    </row>
    <row r="7" spans="2:137" x14ac:dyDescent="0.25">
      <c r="B7" s="848" t="s">
        <v>763</v>
      </c>
      <c r="C7" s="849"/>
      <c r="D7" s="850"/>
      <c r="E7" s="851"/>
      <c r="F7" s="851"/>
      <c r="G7" s="851"/>
      <c r="H7" s="851"/>
      <c r="I7" s="851"/>
      <c r="J7" s="851"/>
      <c r="K7" s="851"/>
      <c r="L7" s="851"/>
      <c r="M7" s="851"/>
      <c r="N7" s="851"/>
      <c r="O7" s="851"/>
      <c r="P7" s="851"/>
      <c r="Q7" s="851"/>
      <c r="R7" s="851"/>
      <c r="S7" s="851"/>
      <c r="T7" s="851"/>
      <c r="U7" s="851"/>
      <c r="V7" s="851"/>
      <c r="W7" s="851"/>
      <c r="X7" s="851"/>
      <c r="Y7" s="851"/>
      <c r="Z7" s="851"/>
      <c r="AA7" s="851"/>
      <c r="AB7" s="851"/>
      <c r="AC7" s="851"/>
      <c r="AD7" s="851"/>
      <c r="AE7" s="851"/>
      <c r="AF7" s="851"/>
      <c r="AG7" s="851"/>
      <c r="AH7" s="851"/>
      <c r="AI7" s="851"/>
      <c r="AJ7" s="851"/>
      <c r="AK7" s="851"/>
      <c r="AL7" s="851"/>
      <c r="AM7" s="851"/>
      <c r="AN7" s="851"/>
      <c r="AO7" s="851"/>
      <c r="AP7" s="851"/>
      <c r="AQ7" s="851"/>
      <c r="AR7" s="851"/>
      <c r="AS7" s="851"/>
      <c r="AT7" s="851"/>
      <c r="AU7" s="851"/>
      <c r="AV7" s="851"/>
      <c r="AW7" s="851"/>
      <c r="AX7" s="851"/>
      <c r="AY7" s="851"/>
      <c r="AZ7" s="851"/>
      <c r="BA7" s="851"/>
      <c r="BB7" s="851"/>
      <c r="BC7" s="851"/>
      <c r="BD7" s="851"/>
      <c r="BE7" s="851"/>
      <c r="BF7" s="851"/>
      <c r="BG7" s="851"/>
      <c r="BH7" s="851"/>
      <c r="BI7" s="851"/>
      <c r="BJ7" s="851"/>
      <c r="BK7" s="851"/>
      <c r="BL7" s="851"/>
      <c r="BM7" s="851"/>
      <c r="BN7" s="851"/>
      <c r="BO7" s="851"/>
      <c r="BP7" s="851"/>
      <c r="BQ7" s="851"/>
      <c r="BR7" s="851"/>
      <c r="BS7" s="851"/>
      <c r="BT7" s="851"/>
      <c r="BU7" s="851"/>
      <c r="BV7" s="851"/>
      <c r="BW7" s="851"/>
      <c r="BX7" s="851"/>
      <c r="BY7" s="851"/>
      <c r="BZ7" s="851"/>
      <c r="CA7" s="851"/>
      <c r="CB7" s="851"/>
      <c r="CC7" s="851"/>
      <c r="CD7" s="851"/>
      <c r="CE7" s="851"/>
      <c r="CF7" s="851"/>
      <c r="CG7" s="851"/>
      <c r="CH7" s="851"/>
      <c r="CI7" s="851"/>
      <c r="CJ7" s="851"/>
      <c r="CK7" s="851"/>
      <c r="CL7" s="851"/>
      <c r="CM7" s="851"/>
      <c r="CN7" s="851"/>
      <c r="CO7" s="851"/>
      <c r="CP7" s="851"/>
      <c r="CQ7" s="851"/>
      <c r="CR7" s="851"/>
      <c r="CS7" s="851"/>
      <c r="CT7" s="851"/>
      <c r="CU7" s="851"/>
      <c r="CV7" s="851"/>
      <c r="CW7" s="851"/>
      <c r="CX7" s="851"/>
      <c r="CY7" s="851"/>
      <c r="CZ7" s="851"/>
      <c r="DA7" s="851"/>
      <c r="DB7" s="851"/>
      <c r="DC7" s="851"/>
      <c r="DD7" s="851"/>
      <c r="DE7" s="851"/>
      <c r="DF7" s="851"/>
      <c r="DG7" s="851"/>
      <c r="DH7" s="851"/>
      <c r="DI7" s="851"/>
      <c r="DJ7" s="851"/>
      <c r="DK7" s="851"/>
      <c r="DL7" s="851"/>
      <c r="DM7" s="851"/>
      <c r="DN7" s="851"/>
      <c r="DO7" s="851"/>
      <c r="DP7" s="851"/>
      <c r="DQ7" s="851"/>
      <c r="DR7" s="851"/>
      <c r="DS7" s="851"/>
      <c r="DT7" s="851"/>
      <c r="DU7" s="851"/>
      <c r="DV7" s="851"/>
      <c r="DW7" s="851"/>
      <c r="DX7" s="851"/>
      <c r="DY7" s="851"/>
      <c r="DZ7" s="851"/>
      <c r="EA7" s="851"/>
      <c r="EB7" s="851"/>
      <c r="EC7" s="851"/>
      <c r="ED7" s="851"/>
      <c r="EE7" s="851"/>
      <c r="EF7" s="852"/>
      <c r="EG7" s="844" t="s">
        <v>106</v>
      </c>
    </row>
    <row r="8" spans="2:137" x14ac:dyDescent="0.25">
      <c r="B8" s="853" t="str">
        <f>IF('Rent Roll'!S4&gt;0,'Rent Roll'!S4,"")</f>
        <v>Full Service Gross</v>
      </c>
      <c r="C8" s="854" t="str">
        <f>CONCATENATE('Rent Roll'!B4&amp;" - "&amp;'Rent Roll'!C4)</f>
        <v>1 Brown-Comm 1 - LLC, New River Health &amp; Wellness, L</v>
      </c>
      <c r="D8" s="272">
        <f t="shared" ref="D8:D18" si="11">SUM(E8:EF8)</f>
        <v>0</v>
      </c>
      <c r="E8" s="273" t="str">
        <f>IF(E$3='Rent Roll'!$U4,
IF(OR(AND(E$5&gt;='Rent Roll'!$K4,E$5&lt;='Rent Roll'!$L4),AND(E$5&gt;='Rent Roll'!$M29,E$5&lt;='Rent Roll'!$N29)),
IF('Rent Roll'!$S4=NNN,E24,
IF('Rent Roll'!$S4=Stop,E38,
IF('Rent Roll'!$S4=CAM_Fixed,E52,
IF('Rent Roll'!$S4=FSG,"-","-")))),"-"),"-")</f>
        <v>-</v>
      </c>
      <c r="F8" s="273" t="str">
        <f>IF(F$3='Rent Roll'!$U4,
IF(OR(AND(F$5&gt;='Rent Roll'!$K4,F$5&lt;='Rent Roll'!$L4),AND(F$5&gt;='Rent Roll'!$M29,F$5&lt;='Rent Roll'!$N29)),
IF('Rent Roll'!$S4=NNN,F24,
IF('Rent Roll'!$S4=Stop,F38,
IF('Rent Roll'!$S4=CAM_Fixed,F52,
IF('Rent Roll'!$S4=FSG,"-","-")))),"-"),"-")</f>
        <v>-</v>
      </c>
      <c r="G8" s="273" t="str">
        <f>IF(G$3='Rent Roll'!$U4,
IF(OR(AND(G$5&gt;='Rent Roll'!$K4,G$5&lt;='Rent Roll'!$L4),AND(G$5&gt;='Rent Roll'!$M29,G$5&lt;='Rent Roll'!$N29)),
IF('Rent Roll'!$S4=NNN,G24,
IF('Rent Roll'!$S4=Stop,G38,
IF('Rent Roll'!$S4=CAM_Fixed,G52,
IF('Rent Roll'!$S4=FSG,"-","-")))),"-"),"-")</f>
        <v>-</v>
      </c>
      <c r="H8" s="273" t="str">
        <f>IF(H$3='Rent Roll'!$U4,
IF(OR(AND(H$5&gt;='Rent Roll'!$K4,H$5&lt;='Rent Roll'!$L4),AND(H$5&gt;='Rent Roll'!$M29,H$5&lt;='Rent Roll'!$N29)),
IF('Rent Roll'!$S4=NNN,H24,
IF('Rent Roll'!$S4=Stop,H38,
IF('Rent Roll'!$S4=CAM_Fixed,H52,
IF('Rent Roll'!$S4=FSG,"-","-")))),"-"),"-")</f>
        <v>-</v>
      </c>
      <c r="I8" s="273" t="str">
        <f>IF(I$3='Rent Roll'!$U4,
IF(OR(AND(I$5&gt;='Rent Roll'!$K4,I$5&lt;='Rent Roll'!$L4),AND(I$5&gt;='Rent Roll'!$M29,I$5&lt;='Rent Roll'!$N29)),
IF('Rent Roll'!$S4=NNN,I24,
IF('Rent Roll'!$S4=Stop,I38,
IF('Rent Roll'!$S4=CAM_Fixed,I52,
IF('Rent Roll'!$S4=FSG,"-","-")))),"-"),"-")</f>
        <v>-</v>
      </c>
      <c r="J8" s="273" t="str">
        <f>IF(J$3='Rent Roll'!$U4,
IF(OR(AND(J$5&gt;='Rent Roll'!$K4,J$5&lt;='Rent Roll'!$L4),AND(J$5&gt;='Rent Roll'!$M29,J$5&lt;='Rent Roll'!$N29)),
IF('Rent Roll'!$S4=NNN,J24,
IF('Rent Roll'!$S4=Stop,J38,
IF('Rent Roll'!$S4=CAM_Fixed,J52,
IF('Rent Roll'!$S4=FSG,"-","-")))),"-"),"-")</f>
        <v>-</v>
      </c>
      <c r="K8" s="273" t="str">
        <f>IF(K$3='Rent Roll'!$U4,
IF(OR(AND(K$5&gt;='Rent Roll'!$K4,K$5&lt;='Rent Roll'!$L4),AND(K$5&gt;='Rent Roll'!$M29,K$5&lt;='Rent Roll'!$N29)),
IF('Rent Roll'!$S4=NNN,K24,
IF('Rent Roll'!$S4=Stop,K38,
IF('Rent Roll'!$S4=CAM_Fixed,K52,
IF('Rent Roll'!$S4=FSG,"-","-")))),"-"),"-")</f>
        <v>-</v>
      </c>
      <c r="L8" s="273" t="str">
        <f>IF(L$3='Rent Roll'!$U4,
IF(OR(AND(L$5&gt;='Rent Roll'!$K4,L$5&lt;='Rent Roll'!$L4),AND(L$5&gt;='Rent Roll'!$M29,L$5&lt;='Rent Roll'!$N29)),
IF('Rent Roll'!$S4=NNN,L24,
IF('Rent Roll'!$S4=Stop,L38,
IF('Rent Roll'!$S4=CAM_Fixed,L52,
IF('Rent Roll'!$S4=FSG,"-","-")))),"-"),"-")</f>
        <v>-</v>
      </c>
      <c r="M8" s="273" t="str">
        <f>IF(M$3='Rent Roll'!$U4,
IF(OR(AND(M$5&gt;='Rent Roll'!$K4,M$5&lt;='Rent Roll'!$L4),AND(M$5&gt;='Rent Roll'!$M29,M$5&lt;='Rent Roll'!$N29)),
IF('Rent Roll'!$S4=NNN,M24,
IF('Rent Roll'!$S4=Stop,M38,
IF('Rent Roll'!$S4=CAM_Fixed,M52,
IF('Rent Roll'!$S4=FSG,"-","-")))),"-"),"-")</f>
        <v>-</v>
      </c>
      <c r="N8" s="273" t="str">
        <f>IF(N$3='Rent Roll'!$U4,
IF(OR(AND(N$5&gt;='Rent Roll'!$K4,N$5&lt;='Rent Roll'!$L4),AND(N$5&gt;='Rent Roll'!$M29,N$5&lt;='Rent Roll'!$N29)),
IF('Rent Roll'!$S4=NNN,N24,
IF('Rent Roll'!$S4=Stop,N38,
IF('Rent Roll'!$S4=CAM_Fixed,N52,
IF('Rent Roll'!$S4=FSG,"-","-")))),"-"),"-")</f>
        <v>-</v>
      </c>
      <c r="O8" s="273" t="str">
        <f>IF(O$3='Rent Roll'!$U4,
IF(OR(AND(O$5&gt;='Rent Roll'!$K4,O$5&lt;='Rent Roll'!$L4),AND(O$5&gt;='Rent Roll'!$M29,O$5&lt;='Rent Roll'!$N29)),
IF('Rent Roll'!$S4=NNN,O24,
IF('Rent Roll'!$S4=Stop,O38,
IF('Rent Roll'!$S4=CAM_Fixed,O52,
IF('Rent Roll'!$S4=FSG,"-","-")))),"-"),"-")</f>
        <v>-</v>
      </c>
      <c r="P8" s="273" t="str">
        <f>IF(P$3='Rent Roll'!$U4,
IF(OR(AND(P$5&gt;='Rent Roll'!$K4,P$5&lt;='Rent Roll'!$L4),AND(P$5&gt;='Rent Roll'!$M29,P$5&lt;='Rent Roll'!$N29)),
IF('Rent Roll'!$S4=NNN,P24,
IF('Rent Roll'!$S4=Stop,P38,
IF('Rent Roll'!$S4=CAM_Fixed,P52,
IF('Rent Roll'!$S4=FSG,"-","-")))),"-"),"-")</f>
        <v>-</v>
      </c>
      <c r="Q8" s="273" t="str">
        <f>IF(Q$3='Rent Roll'!$U4,
IF(OR(AND(Q$5&gt;='Rent Roll'!$K4,Q$5&lt;='Rent Roll'!$L4),AND(Q$5&gt;='Rent Roll'!$M29,Q$5&lt;='Rent Roll'!$N29)),
IF('Rent Roll'!$S4=NNN,Q24,
IF('Rent Roll'!$S4=Stop,Q38,
IF('Rent Roll'!$S4=CAM_Fixed,Q52,
IF('Rent Roll'!$S4=FSG,"-","-")))),"-"),"-")</f>
        <v>-</v>
      </c>
      <c r="R8" s="273" t="str">
        <f>IF(R$3='Rent Roll'!$U4,
IF(OR(AND(R$5&gt;='Rent Roll'!$K4,R$5&lt;='Rent Roll'!$L4),AND(R$5&gt;='Rent Roll'!$M29,R$5&lt;='Rent Roll'!$N29)),
IF('Rent Roll'!$S4=NNN,R24,
IF('Rent Roll'!$S4=Stop,R38,
IF('Rent Roll'!$S4=CAM_Fixed,R52,
IF('Rent Roll'!$S4=FSG,"-","-")))),"-"),"-")</f>
        <v>-</v>
      </c>
      <c r="S8" s="273" t="str">
        <f>IF(S$3='Rent Roll'!$U4,
IF(OR(AND(S$5&gt;='Rent Roll'!$K4,S$5&lt;='Rent Roll'!$L4),AND(S$5&gt;='Rent Roll'!$M29,S$5&lt;='Rent Roll'!$N29)),
IF('Rent Roll'!$S4=NNN,S24,
IF('Rent Roll'!$S4=Stop,S38,
IF('Rent Roll'!$S4=CAM_Fixed,S52,
IF('Rent Roll'!$S4=FSG,"-","-")))),"-"),"-")</f>
        <v>-</v>
      </c>
      <c r="T8" s="273" t="str">
        <f>IF(T$3='Rent Roll'!$U4,
IF(OR(AND(T$5&gt;='Rent Roll'!$K4,T$5&lt;='Rent Roll'!$L4),AND(T$5&gt;='Rent Roll'!$M29,T$5&lt;='Rent Roll'!$N29)),
IF('Rent Roll'!$S4=NNN,T24,
IF('Rent Roll'!$S4=Stop,T38,
IF('Rent Roll'!$S4=CAM_Fixed,T52,
IF('Rent Roll'!$S4=FSG,"-","-")))),"-"),"-")</f>
        <v>-</v>
      </c>
      <c r="U8" s="273" t="str">
        <f>IF(U$3='Rent Roll'!$U4,
IF(OR(AND(U$5&gt;='Rent Roll'!$K4,U$5&lt;='Rent Roll'!$L4),AND(U$5&gt;='Rent Roll'!$M29,U$5&lt;='Rent Roll'!$N29)),
IF('Rent Roll'!$S4=NNN,U24,
IF('Rent Roll'!$S4=Stop,U38,
IF('Rent Roll'!$S4=CAM_Fixed,U52,
IF('Rent Roll'!$S4=FSG,"-","-")))),"-"),"-")</f>
        <v>-</v>
      </c>
      <c r="V8" s="273" t="str">
        <f>IF(V$3='Rent Roll'!$U4,
IF(OR(AND(V$5&gt;='Rent Roll'!$K4,V$5&lt;='Rent Roll'!$L4),AND(V$5&gt;='Rent Roll'!$M29,V$5&lt;='Rent Roll'!$N29)),
IF('Rent Roll'!$S4=NNN,V24,
IF('Rent Roll'!$S4=Stop,V38,
IF('Rent Roll'!$S4=CAM_Fixed,V52,
IF('Rent Roll'!$S4=FSG,"-","-")))),"-"),"-")</f>
        <v>-</v>
      </c>
      <c r="W8" s="273" t="str">
        <f>IF(W$3='Rent Roll'!$U4,
IF(OR(AND(W$5&gt;='Rent Roll'!$K4,W$5&lt;='Rent Roll'!$L4),AND(W$5&gt;='Rent Roll'!$M29,W$5&lt;='Rent Roll'!$N29)),
IF('Rent Roll'!$S4=NNN,W24,
IF('Rent Roll'!$S4=Stop,W38,
IF('Rent Roll'!$S4=CAM_Fixed,W52,
IF('Rent Roll'!$S4=FSG,"-","-")))),"-"),"-")</f>
        <v>-</v>
      </c>
      <c r="X8" s="273" t="str">
        <f>IF(X$3='Rent Roll'!$U4,
IF(OR(AND(X$5&gt;='Rent Roll'!$K4,X$5&lt;='Rent Roll'!$L4),AND(X$5&gt;='Rent Roll'!$M29,X$5&lt;='Rent Roll'!$N29)),
IF('Rent Roll'!$S4=NNN,X24,
IF('Rent Roll'!$S4=Stop,X38,
IF('Rent Roll'!$S4=CAM_Fixed,X52,
IF('Rent Roll'!$S4=FSG,"-","-")))),"-"),"-")</f>
        <v>-</v>
      </c>
      <c r="Y8" s="273" t="str">
        <f>IF(Y$3='Rent Roll'!$U4,
IF(OR(AND(Y$5&gt;='Rent Roll'!$K4,Y$5&lt;='Rent Roll'!$L4),AND(Y$5&gt;='Rent Roll'!$M29,Y$5&lt;='Rent Roll'!$N29)),
IF('Rent Roll'!$S4=NNN,Y24,
IF('Rent Roll'!$S4=Stop,Y38,
IF('Rent Roll'!$S4=CAM_Fixed,Y52,
IF('Rent Roll'!$S4=FSG,"-","-")))),"-"),"-")</f>
        <v>-</v>
      </c>
      <c r="Z8" s="273" t="str">
        <f>IF(Z$3='Rent Roll'!$U4,
IF(OR(AND(Z$5&gt;='Rent Roll'!$K4,Z$5&lt;='Rent Roll'!$L4),AND(Z$5&gt;='Rent Roll'!$M29,Z$5&lt;='Rent Roll'!$N29)),
IF('Rent Roll'!$S4=NNN,Z24,
IF('Rent Roll'!$S4=Stop,Z38,
IF('Rent Roll'!$S4=CAM_Fixed,Z52,
IF('Rent Roll'!$S4=FSG,"-","-")))),"-"),"-")</f>
        <v>-</v>
      </c>
      <c r="AA8" s="273" t="str">
        <f>IF(AA$3='Rent Roll'!$U4,
IF(OR(AND(AA$5&gt;='Rent Roll'!$K4,AA$5&lt;='Rent Roll'!$L4),AND(AA$5&gt;='Rent Roll'!$M29,AA$5&lt;='Rent Roll'!$N29)),
IF('Rent Roll'!$S4=NNN,AA24,
IF('Rent Roll'!$S4=Stop,AA38,
IF('Rent Roll'!$S4=CAM_Fixed,AA52,
IF('Rent Roll'!$S4=FSG,"-","-")))),"-"),"-")</f>
        <v>-</v>
      </c>
      <c r="AB8" s="273" t="str">
        <f>IF(AB$3='Rent Roll'!$U4,
IF(OR(AND(AB$5&gt;='Rent Roll'!$K4,AB$5&lt;='Rent Roll'!$L4),AND(AB$5&gt;='Rent Roll'!$M29,AB$5&lt;='Rent Roll'!$N29)),
IF('Rent Roll'!$S4=NNN,AB24,
IF('Rent Roll'!$S4=Stop,AB38,
IF('Rent Roll'!$S4=CAM_Fixed,AB52,
IF('Rent Roll'!$S4=FSG,"-","-")))),"-"),"-")</f>
        <v>-</v>
      </c>
      <c r="AC8" s="273" t="str">
        <f>IF(AC$3='Rent Roll'!$U4,
IF(OR(AND(AC$5&gt;='Rent Roll'!$K4,AC$5&lt;='Rent Roll'!$L4),AND(AC$5&gt;='Rent Roll'!$M29,AC$5&lt;='Rent Roll'!$N29)),
IF('Rent Roll'!$S4=NNN,AC24,
IF('Rent Roll'!$S4=Stop,AC38,
IF('Rent Roll'!$S4=CAM_Fixed,AC52,
IF('Rent Roll'!$S4=FSG,"-","-")))),"-"),"-")</f>
        <v>-</v>
      </c>
      <c r="AD8" s="273" t="str">
        <f>IF(AD$3='Rent Roll'!$U4,
IF(OR(AND(AD$5&gt;='Rent Roll'!$K4,AD$5&lt;='Rent Roll'!$L4),AND(AD$5&gt;='Rent Roll'!$M29,AD$5&lt;='Rent Roll'!$N29)),
IF('Rent Roll'!$S4=NNN,AD24,
IF('Rent Roll'!$S4=Stop,AD38,
IF('Rent Roll'!$S4=CAM_Fixed,AD52,
IF('Rent Roll'!$S4=FSG,"-","-")))),"-"),"-")</f>
        <v>-</v>
      </c>
      <c r="AE8" s="273" t="str">
        <f>IF(AE$3='Rent Roll'!$U4,
IF(OR(AND(AE$5&gt;='Rent Roll'!$K4,AE$5&lt;='Rent Roll'!$L4),AND(AE$5&gt;='Rent Roll'!$M29,AE$5&lt;='Rent Roll'!$N29)),
IF('Rent Roll'!$S4=NNN,AE24,
IF('Rent Roll'!$S4=Stop,AE38,
IF('Rent Roll'!$S4=CAM_Fixed,AE52,
IF('Rent Roll'!$S4=FSG,"-","-")))),"-"),"-")</f>
        <v>-</v>
      </c>
      <c r="AF8" s="273" t="str">
        <f>IF(AF$3='Rent Roll'!$U4,
IF(OR(AND(AF$5&gt;='Rent Roll'!$K4,AF$5&lt;='Rent Roll'!$L4),AND(AF$5&gt;='Rent Roll'!$M29,AF$5&lt;='Rent Roll'!$N29)),
IF('Rent Roll'!$S4=NNN,AF24,
IF('Rent Roll'!$S4=Stop,AF38,
IF('Rent Roll'!$S4=CAM_Fixed,AF52,
IF('Rent Roll'!$S4=FSG,"-","-")))),"-"),"-")</f>
        <v>-</v>
      </c>
      <c r="AG8" s="273" t="str">
        <f>IF(AG$3='Rent Roll'!$U4,
IF(OR(AND(AG$5&gt;='Rent Roll'!$K4,AG$5&lt;='Rent Roll'!$L4),AND(AG$5&gt;='Rent Roll'!$M29,AG$5&lt;='Rent Roll'!$N29)),
IF('Rent Roll'!$S4=NNN,AG24,
IF('Rent Roll'!$S4=Stop,AG38,
IF('Rent Roll'!$S4=CAM_Fixed,AG52,
IF('Rent Roll'!$S4=FSG,"-","-")))),"-"),"-")</f>
        <v>-</v>
      </c>
      <c r="AH8" s="273" t="str">
        <f>IF(AH$3='Rent Roll'!$U4,
IF(OR(AND(AH$5&gt;='Rent Roll'!$K4,AH$5&lt;='Rent Roll'!$L4),AND(AH$5&gt;='Rent Roll'!$M29,AH$5&lt;='Rent Roll'!$N29)),
IF('Rent Roll'!$S4=NNN,AH24,
IF('Rent Roll'!$S4=Stop,AH38,
IF('Rent Roll'!$S4=CAM_Fixed,AH52,
IF('Rent Roll'!$S4=FSG,"-","-")))),"-"),"-")</f>
        <v>-</v>
      </c>
      <c r="AI8" s="273" t="str">
        <f>IF(AI$3='Rent Roll'!$U4,
IF(OR(AND(AI$5&gt;='Rent Roll'!$K4,AI$5&lt;='Rent Roll'!$L4),AND(AI$5&gt;='Rent Roll'!$M29,AI$5&lt;='Rent Roll'!$N29)),
IF('Rent Roll'!$S4=NNN,AI24,
IF('Rent Roll'!$S4=Stop,AI38,
IF('Rent Roll'!$S4=CAM_Fixed,AI52,
IF('Rent Roll'!$S4=FSG,"-","-")))),"-"),"-")</f>
        <v>-</v>
      </c>
      <c r="AJ8" s="273" t="str">
        <f>IF(AJ$3='Rent Roll'!$U4,
IF(OR(AND(AJ$5&gt;='Rent Roll'!$K4,AJ$5&lt;='Rent Roll'!$L4),AND(AJ$5&gt;='Rent Roll'!$M29,AJ$5&lt;='Rent Roll'!$N29)),
IF('Rent Roll'!$S4=NNN,AJ24,
IF('Rent Roll'!$S4=Stop,AJ38,
IF('Rent Roll'!$S4=CAM_Fixed,AJ52,
IF('Rent Roll'!$S4=FSG,"-","-")))),"-"),"-")</f>
        <v>-</v>
      </c>
      <c r="AK8" s="273" t="str">
        <f>IF(AK$3='Rent Roll'!$U4,
IF(OR(AND(AK$5&gt;='Rent Roll'!$K4,AK$5&lt;='Rent Roll'!$L4),AND(AK$5&gt;='Rent Roll'!$M29,AK$5&lt;='Rent Roll'!$N29)),
IF('Rent Roll'!$S4=NNN,AK24,
IF('Rent Roll'!$S4=Stop,AK38,
IF('Rent Roll'!$S4=CAM_Fixed,AK52,
IF('Rent Roll'!$S4=FSG,"-","-")))),"-"),"-")</f>
        <v>-</v>
      </c>
      <c r="AL8" s="273" t="str">
        <f>IF(AL$3='Rent Roll'!$U4,
IF(OR(AND(AL$5&gt;='Rent Roll'!$K4,AL$5&lt;='Rent Roll'!$L4),AND(AL$5&gt;='Rent Roll'!$M29,AL$5&lt;='Rent Roll'!$N29)),
IF('Rent Roll'!$S4=NNN,AL24,
IF('Rent Roll'!$S4=Stop,AL38,
IF('Rent Roll'!$S4=CAM_Fixed,AL52,
IF('Rent Roll'!$S4=FSG,"-","-")))),"-"),"-")</f>
        <v>-</v>
      </c>
      <c r="AM8" s="273" t="str">
        <f>IF(AM$3='Rent Roll'!$U4,
IF(OR(AND(AM$5&gt;='Rent Roll'!$K4,AM$5&lt;='Rent Roll'!$L4),AND(AM$5&gt;='Rent Roll'!$M29,AM$5&lt;='Rent Roll'!$N29)),
IF('Rent Roll'!$S4=NNN,AM24,
IF('Rent Roll'!$S4=Stop,AM38,
IF('Rent Roll'!$S4=CAM_Fixed,AM52,
IF('Rent Roll'!$S4=FSG,"-","-")))),"-"),"-")</f>
        <v>-</v>
      </c>
      <c r="AN8" s="273" t="str">
        <f>IF(AN$3='Rent Roll'!$U4,
IF(OR(AND(AN$5&gt;='Rent Roll'!$K4,AN$5&lt;='Rent Roll'!$L4),AND(AN$5&gt;='Rent Roll'!$M29,AN$5&lt;='Rent Roll'!$N29)),
IF('Rent Roll'!$S4=NNN,AN24,
IF('Rent Roll'!$S4=Stop,AN38,
IF('Rent Roll'!$S4=CAM_Fixed,AN52,
IF('Rent Roll'!$S4=FSG,"-","-")))),"-"),"-")</f>
        <v>-</v>
      </c>
      <c r="AO8" s="273" t="str">
        <f>IF(AO$3='Rent Roll'!$U4,
IF(OR(AND(AO$5&gt;='Rent Roll'!$K4,AO$5&lt;='Rent Roll'!$L4),AND(AO$5&gt;='Rent Roll'!$M29,AO$5&lt;='Rent Roll'!$N29)),
IF('Rent Roll'!$S4=NNN,AO24,
IF('Rent Roll'!$S4=Stop,AO38,
IF('Rent Roll'!$S4=CAM_Fixed,AO52,
IF('Rent Roll'!$S4=FSG,"-","-")))),"-"),"-")</f>
        <v>-</v>
      </c>
      <c r="AP8" s="273" t="str">
        <f>IF(AP$3='Rent Roll'!$U4,
IF(OR(AND(AP$5&gt;='Rent Roll'!$K4,AP$5&lt;='Rent Roll'!$L4),AND(AP$5&gt;='Rent Roll'!$M29,AP$5&lt;='Rent Roll'!$N29)),
IF('Rent Roll'!$S4=NNN,AP24,
IF('Rent Roll'!$S4=Stop,AP38,
IF('Rent Roll'!$S4=CAM_Fixed,AP52,
IF('Rent Roll'!$S4=FSG,"-","-")))),"-"),"-")</f>
        <v>-</v>
      </c>
      <c r="AQ8" s="273" t="str">
        <f>IF(AQ$3='Rent Roll'!$U4,
IF(OR(AND(AQ$5&gt;='Rent Roll'!$K4,AQ$5&lt;='Rent Roll'!$L4),AND(AQ$5&gt;='Rent Roll'!$M29,AQ$5&lt;='Rent Roll'!$N29)),
IF('Rent Roll'!$S4=NNN,AQ24,
IF('Rent Roll'!$S4=Stop,AQ38,
IF('Rent Roll'!$S4=CAM_Fixed,AQ52,
IF('Rent Roll'!$S4=FSG,"-","-")))),"-"),"-")</f>
        <v>-</v>
      </c>
      <c r="AR8" s="273" t="str">
        <f>IF(AR$3='Rent Roll'!$U4,
IF(OR(AND(AR$5&gt;='Rent Roll'!$K4,AR$5&lt;='Rent Roll'!$L4),AND(AR$5&gt;='Rent Roll'!$M29,AR$5&lt;='Rent Roll'!$N29)),
IF('Rent Roll'!$S4=NNN,AR24,
IF('Rent Roll'!$S4=Stop,AR38,
IF('Rent Roll'!$S4=CAM_Fixed,AR52,
IF('Rent Roll'!$S4=FSG,"-","-")))),"-"),"-")</f>
        <v>-</v>
      </c>
      <c r="AS8" s="273" t="str">
        <f>IF(AS$3='Rent Roll'!$U4,
IF(OR(AND(AS$5&gt;='Rent Roll'!$K4,AS$5&lt;='Rent Roll'!$L4),AND(AS$5&gt;='Rent Roll'!$M29,AS$5&lt;='Rent Roll'!$N29)),
IF('Rent Roll'!$S4=NNN,AS24,
IF('Rent Roll'!$S4=Stop,AS38,
IF('Rent Roll'!$S4=CAM_Fixed,AS52,
IF('Rent Roll'!$S4=FSG,"-","-")))),"-"),"-")</f>
        <v>-</v>
      </c>
      <c r="AT8" s="273" t="str">
        <f>IF(AT$3='Rent Roll'!$U4,
IF(OR(AND(AT$5&gt;='Rent Roll'!$K4,AT$5&lt;='Rent Roll'!$L4),AND(AT$5&gt;='Rent Roll'!$M29,AT$5&lt;='Rent Roll'!$N29)),
IF('Rent Roll'!$S4=NNN,AT24,
IF('Rent Roll'!$S4=Stop,AT38,
IF('Rent Roll'!$S4=CAM_Fixed,AT52,
IF('Rent Roll'!$S4=FSG,"-","-")))),"-"),"-")</f>
        <v>-</v>
      </c>
      <c r="AU8" s="273" t="str">
        <f>IF(AU$3='Rent Roll'!$U4,
IF(OR(AND(AU$5&gt;='Rent Roll'!$K4,AU$5&lt;='Rent Roll'!$L4),AND(AU$5&gt;='Rent Roll'!$M29,AU$5&lt;='Rent Roll'!$N29)),
IF('Rent Roll'!$S4=NNN,AU24,
IF('Rent Roll'!$S4=Stop,AU38,
IF('Rent Roll'!$S4=CAM_Fixed,AU52,
IF('Rent Roll'!$S4=FSG,"-","-")))),"-"),"-")</f>
        <v>-</v>
      </c>
      <c r="AV8" s="273" t="str">
        <f>IF(AV$3='Rent Roll'!$U4,
IF(OR(AND(AV$5&gt;='Rent Roll'!$K4,AV$5&lt;='Rent Roll'!$L4),AND(AV$5&gt;='Rent Roll'!$M29,AV$5&lt;='Rent Roll'!$N29)),
IF('Rent Roll'!$S4=NNN,AV24,
IF('Rent Roll'!$S4=Stop,AV38,
IF('Rent Roll'!$S4=CAM_Fixed,AV52,
IF('Rent Roll'!$S4=FSG,"-","-")))),"-"),"-")</f>
        <v>-</v>
      </c>
      <c r="AW8" s="273" t="str">
        <f>IF(AW$3='Rent Roll'!$U4,
IF(OR(AND(AW$5&gt;='Rent Roll'!$K4,AW$5&lt;='Rent Roll'!$L4),AND(AW$5&gt;='Rent Roll'!$M29,AW$5&lt;='Rent Roll'!$N29)),
IF('Rent Roll'!$S4=NNN,AW24,
IF('Rent Roll'!$S4=Stop,AW38,
IF('Rent Roll'!$S4=CAM_Fixed,AW52,
IF('Rent Roll'!$S4=FSG,"-","-")))),"-"),"-")</f>
        <v>-</v>
      </c>
      <c r="AX8" s="273" t="str">
        <f>IF(AX$3='Rent Roll'!$U4,
IF(OR(AND(AX$5&gt;='Rent Roll'!$K4,AX$5&lt;='Rent Roll'!$L4),AND(AX$5&gt;='Rent Roll'!$M29,AX$5&lt;='Rent Roll'!$N29)),
IF('Rent Roll'!$S4=NNN,AX24,
IF('Rent Roll'!$S4=Stop,AX38,
IF('Rent Roll'!$S4=CAM_Fixed,AX52,
IF('Rent Roll'!$S4=FSG,"-","-")))),"-"),"-")</f>
        <v>-</v>
      </c>
      <c r="AY8" s="273" t="str">
        <f>IF(AY$3='Rent Roll'!$U4,
IF(OR(AND(AY$5&gt;='Rent Roll'!$K4,AY$5&lt;='Rent Roll'!$L4),AND(AY$5&gt;='Rent Roll'!$M29,AY$5&lt;='Rent Roll'!$N29)),
IF('Rent Roll'!$S4=NNN,AY24,
IF('Rent Roll'!$S4=Stop,AY38,
IF('Rent Roll'!$S4=CAM_Fixed,AY52,
IF('Rent Roll'!$S4=FSG,"-","-")))),"-"),"-")</f>
        <v>-</v>
      </c>
      <c r="AZ8" s="273" t="str">
        <f>IF(AZ$3='Rent Roll'!$U4,
IF(OR(AND(AZ$5&gt;='Rent Roll'!$K4,AZ$5&lt;='Rent Roll'!$L4),AND(AZ$5&gt;='Rent Roll'!$M29,AZ$5&lt;='Rent Roll'!$N29)),
IF('Rent Roll'!$S4=NNN,AZ24,
IF('Rent Roll'!$S4=Stop,AZ38,
IF('Rent Roll'!$S4=CAM_Fixed,AZ52,
IF('Rent Roll'!$S4=FSG,"-","-")))),"-"),"-")</f>
        <v>-</v>
      </c>
      <c r="BA8" s="273" t="str">
        <f>IF(BA$3='Rent Roll'!$U4,
IF(OR(AND(BA$5&gt;='Rent Roll'!$K4,BA$5&lt;='Rent Roll'!$L4),AND(BA$5&gt;='Rent Roll'!$M29,BA$5&lt;='Rent Roll'!$N29)),
IF('Rent Roll'!$S4=NNN,BA24,
IF('Rent Roll'!$S4=Stop,BA38,
IF('Rent Roll'!$S4=CAM_Fixed,BA52,
IF('Rent Roll'!$S4=FSG,"-","-")))),"-"),"-")</f>
        <v>-</v>
      </c>
      <c r="BB8" s="273" t="str">
        <f>IF(BB$3='Rent Roll'!$U4,
IF(OR(AND(BB$5&gt;='Rent Roll'!$K4,BB$5&lt;='Rent Roll'!$L4),AND(BB$5&gt;='Rent Roll'!$M29,BB$5&lt;='Rent Roll'!$N29)),
IF('Rent Roll'!$S4=NNN,BB24,
IF('Rent Roll'!$S4=Stop,BB38,
IF('Rent Roll'!$S4=CAM_Fixed,BB52,
IF('Rent Roll'!$S4=FSG,"-","-")))),"-"),"-")</f>
        <v>-</v>
      </c>
      <c r="BC8" s="273" t="str">
        <f>IF(BC$3='Rent Roll'!$U4,
IF(OR(AND(BC$5&gt;='Rent Roll'!$K4,BC$5&lt;='Rent Roll'!$L4),AND(BC$5&gt;='Rent Roll'!$M29,BC$5&lt;='Rent Roll'!$N29)),
IF('Rent Roll'!$S4=NNN,BC24,
IF('Rent Roll'!$S4=Stop,BC38,
IF('Rent Roll'!$S4=CAM_Fixed,BC52,
IF('Rent Roll'!$S4=FSG,"-","-")))),"-"),"-")</f>
        <v>-</v>
      </c>
      <c r="BD8" s="273" t="str">
        <f>IF(BD$3='Rent Roll'!$U4,
IF(OR(AND(BD$5&gt;='Rent Roll'!$K4,BD$5&lt;='Rent Roll'!$L4),AND(BD$5&gt;='Rent Roll'!$M29,BD$5&lt;='Rent Roll'!$N29)),
IF('Rent Roll'!$S4=NNN,BD24,
IF('Rent Roll'!$S4=Stop,BD38,
IF('Rent Roll'!$S4=CAM_Fixed,BD52,
IF('Rent Roll'!$S4=FSG,"-","-")))),"-"),"-")</f>
        <v>-</v>
      </c>
      <c r="BE8" s="273" t="str">
        <f>IF(BE$3='Rent Roll'!$U4,
IF(OR(AND(BE$5&gt;='Rent Roll'!$K4,BE$5&lt;='Rent Roll'!$L4),AND(BE$5&gt;='Rent Roll'!$M29,BE$5&lt;='Rent Roll'!$N29)),
IF('Rent Roll'!$S4=NNN,BE24,
IF('Rent Roll'!$S4=Stop,BE38,
IF('Rent Roll'!$S4=CAM_Fixed,BE52,
IF('Rent Roll'!$S4=FSG,"-","-")))),"-"),"-")</f>
        <v>-</v>
      </c>
      <c r="BF8" s="273" t="str">
        <f>IF(BF$3='Rent Roll'!$U4,
IF(OR(AND(BF$5&gt;='Rent Roll'!$K4,BF$5&lt;='Rent Roll'!$L4),AND(BF$5&gt;='Rent Roll'!$M29,BF$5&lt;='Rent Roll'!$N29)),
IF('Rent Roll'!$S4=NNN,BF24,
IF('Rent Roll'!$S4=Stop,BF38,
IF('Rent Roll'!$S4=CAM_Fixed,BF52,
IF('Rent Roll'!$S4=FSG,"-","-")))),"-"),"-")</f>
        <v>-</v>
      </c>
      <c r="BG8" s="273" t="str">
        <f>IF(BG$3='Rent Roll'!$U4,
IF(OR(AND(BG$5&gt;='Rent Roll'!$K4,BG$5&lt;='Rent Roll'!$L4),AND(BG$5&gt;='Rent Roll'!$M29,BG$5&lt;='Rent Roll'!$N29)),
IF('Rent Roll'!$S4=NNN,BG24,
IF('Rent Roll'!$S4=Stop,BG38,
IF('Rent Roll'!$S4=CAM_Fixed,BG52,
IF('Rent Roll'!$S4=FSG,"-","-")))),"-"),"-")</f>
        <v>-</v>
      </c>
      <c r="BH8" s="273" t="str">
        <f>IF(BH$3='Rent Roll'!$U4,
IF(OR(AND(BH$5&gt;='Rent Roll'!$K4,BH$5&lt;='Rent Roll'!$L4),AND(BH$5&gt;='Rent Roll'!$M29,BH$5&lt;='Rent Roll'!$N29)),
IF('Rent Roll'!$S4=NNN,BH24,
IF('Rent Roll'!$S4=Stop,BH38,
IF('Rent Roll'!$S4=CAM_Fixed,BH52,
IF('Rent Roll'!$S4=FSG,"-","-")))),"-"),"-")</f>
        <v>-</v>
      </c>
      <c r="BI8" s="273" t="str">
        <f>IF(BI$3='Rent Roll'!$U4,
IF(OR(AND(BI$5&gt;='Rent Roll'!$K4,BI$5&lt;='Rent Roll'!$L4),AND(BI$5&gt;='Rent Roll'!$M29,BI$5&lt;='Rent Roll'!$N29)),
IF('Rent Roll'!$S4=NNN,BI24,
IF('Rent Roll'!$S4=Stop,BI38,
IF('Rent Roll'!$S4=CAM_Fixed,BI52,
IF('Rent Roll'!$S4=FSG,"-","-")))),"-"),"-")</f>
        <v>-</v>
      </c>
      <c r="BJ8" s="273" t="str">
        <f>IF(BJ$3='Rent Roll'!$U4,
IF(OR(AND(BJ$5&gt;='Rent Roll'!$K4,BJ$5&lt;='Rent Roll'!$L4),AND(BJ$5&gt;='Rent Roll'!$M29,BJ$5&lt;='Rent Roll'!$N29)),
IF('Rent Roll'!$S4=NNN,BJ24,
IF('Rent Roll'!$S4=Stop,BJ38,
IF('Rent Roll'!$S4=CAM_Fixed,BJ52,
IF('Rent Roll'!$S4=FSG,"-","-")))),"-"),"-")</f>
        <v>-</v>
      </c>
      <c r="BK8" s="273" t="str">
        <f>IF(BK$3='Rent Roll'!$U4,
IF(OR(AND(BK$5&gt;='Rent Roll'!$K4,BK$5&lt;='Rent Roll'!$L4),AND(BK$5&gt;='Rent Roll'!$M29,BK$5&lt;='Rent Roll'!$N29)),
IF('Rent Roll'!$S4=NNN,BK24,
IF('Rent Roll'!$S4=Stop,BK38,
IF('Rent Roll'!$S4=CAM_Fixed,BK52,
IF('Rent Roll'!$S4=FSG,"-","-")))),"-"),"-")</f>
        <v>-</v>
      </c>
      <c r="BL8" s="273" t="str">
        <f>IF(BL$3='Rent Roll'!$U4,
IF(OR(AND(BL$5&gt;='Rent Roll'!$K4,BL$5&lt;='Rent Roll'!$L4),AND(BL$5&gt;='Rent Roll'!$M29,BL$5&lt;='Rent Roll'!$N29)),
IF('Rent Roll'!$S4=NNN,BL24,
IF('Rent Roll'!$S4=Stop,BL38,
IF('Rent Roll'!$S4=CAM_Fixed,BL52,
IF('Rent Roll'!$S4=FSG,"-","-")))),"-"),"-")</f>
        <v>-</v>
      </c>
      <c r="BM8" s="273" t="str">
        <f>IF(BM$3='Rent Roll'!$U4,
IF(OR(AND(BM$5&gt;='Rent Roll'!$K4,BM$5&lt;='Rent Roll'!$L4),AND(BM$5&gt;='Rent Roll'!$M29,BM$5&lt;='Rent Roll'!$N29)),
IF('Rent Roll'!$S4=NNN,BM24,
IF('Rent Roll'!$S4=Stop,BM38,
IF('Rent Roll'!$S4=CAM_Fixed,BM52,
IF('Rent Roll'!$S4=FSG,"-","-")))),"-"),"-")</f>
        <v>-</v>
      </c>
      <c r="BN8" s="273" t="str">
        <f>IF(BN$3='Rent Roll'!$U4,
IF(OR(AND(BN$5&gt;='Rent Roll'!$K4,BN$5&lt;='Rent Roll'!$L4),AND(BN$5&gt;='Rent Roll'!$M29,BN$5&lt;='Rent Roll'!$N29)),
IF('Rent Roll'!$S4=NNN,BN24,
IF('Rent Roll'!$S4=Stop,BN38,
IF('Rent Roll'!$S4=CAM_Fixed,BN52,
IF('Rent Roll'!$S4=FSG,"-","-")))),"-"),"-")</f>
        <v>-</v>
      </c>
      <c r="BO8" s="273" t="str">
        <f>IF(BO$3='Rent Roll'!$U4,
IF(OR(AND(BO$5&gt;='Rent Roll'!$K4,BO$5&lt;='Rent Roll'!$L4),AND(BO$5&gt;='Rent Roll'!$M29,BO$5&lt;='Rent Roll'!$N29)),
IF('Rent Roll'!$S4=NNN,BO24,
IF('Rent Roll'!$S4=Stop,BO38,
IF('Rent Roll'!$S4=CAM_Fixed,BO52,
IF('Rent Roll'!$S4=FSG,"-","-")))),"-"),"-")</f>
        <v>-</v>
      </c>
      <c r="BP8" s="273" t="str">
        <f>IF(BP$3='Rent Roll'!$U4,
IF(OR(AND(BP$5&gt;='Rent Roll'!$K4,BP$5&lt;='Rent Roll'!$L4),AND(BP$5&gt;='Rent Roll'!$M29,BP$5&lt;='Rent Roll'!$N29)),
IF('Rent Roll'!$S4=NNN,BP24,
IF('Rent Roll'!$S4=Stop,BP38,
IF('Rent Roll'!$S4=CAM_Fixed,BP52,
IF('Rent Roll'!$S4=FSG,"-","-")))),"-"),"-")</f>
        <v>-</v>
      </c>
      <c r="BQ8" s="273" t="str">
        <f>IF(BQ$3='Rent Roll'!$U4,
IF(OR(AND(BQ$5&gt;='Rent Roll'!$K4,BQ$5&lt;='Rent Roll'!$L4),AND(BQ$5&gt;='Rent Roll'!$M29,BQ$5&lt;='Rent Roll'!$N29)),
IF('Rent Roll'!$S4=NNN,BQ24,
IF('Rent Roll'!$S4=Stop,BQ38,
IF('Rent Roll'!$S4=CAM_Fixed,BQ52,
IF('Rent Roll'!$S4=FSG,"-","-")))),"-"),"-")</f>
        <v>-</v>
      </c>
      <c r="BR8" s="273" t="str">
        <f>IF(BR$3='Rent Roll'!$U4,
IF(OR(AND(BR$5&gt;='Rent Roll'!$K4,BR$5&lt;='Rent Roll'!$L4),AND(BR$5&gt;='Rent Roll'!$M29,BR$5&lt;='Rent Roll'!$N29)),
IF('Rent Roll'!$S4=NNN,BR24,
IF('Rent Roll'!$S4=Stop,BR38,
IF('Rent Roll'!$S4=CAM_Fixed,BR52,
IF('Rent Roll'!$S4=FSG,"-","-")))),"-"),"-")</f>
        <v>-</v>
      </c>
      <c r="BS8" s="273" t="str">
        <f>IF(BS$3='Rent Roll'!$U4,
IF(OR(AND(BS$5&gt;='Rent Roll'!$K4,BS$5&lt;='Rent Roll'!$L4),AND(BS$5&gt;='Rent Roll'!$M29,BS$5&lt;='Rent Roll'!$N29)),
IF('Rent Roll'!$S4=NNN,BS24,
IF('Rent Roll'!$S4=Stop,BS38,
IF('Rent Roll'!$S4=CAM_Fixed,BS52,
IF('Rent Roll'!$S4=FSG,"-","-")))),"-"),"-")</f>
        <v>-</v>
      </c>
      <c r="BT8" s="273" t="str">
        <f>IF(BT$3='Rent Roll'!$U4,
IF(OR(AND(BT$5&gt;='Rent Roll'!$K4,BT$5&lt;='Rent Roll'!$L4),AND(BT$5&gt;='Rent Roll'!$M29,BT$5&lt;='Rent Roll'!$N29)),
IF('Rent Roll'!$S4=NNN,BT24,
IF('Rent Roll'!$S4=Stop,BT38,
IF('Rent Roll'!$S4=CAM_Fixed,BT52,
IF('Rent Roll'!$S4=FSG,"-","-")))),"-"),"-")</f>
        <v>-</v>
      </c>
      <c r="BU8" s="273" t="str">
        <f>IF(BU$3='Rent Roll'!$U4,
IF(OR(AND(BU$5&gt;='Rent Roll'!$K4,BU$5&lt;='Rent Roll'!$L4),AND(BU$5&gt;='Rent Roll'!$M29,BU$5&lt;='Rent Roll'!$N29)),
IF('Rent Roll'!$S4=NNN,BU24,
IF('Rent Roll'!$S4=Stop,BU38,
IF('Rent Roll'!$S4=CAM_Fixed,BU52,
IF('Rent Roll'!$S4=FSG,"-","-")))),"-"),"-")</f>
        <v>-</v>
      </c>
      <c r="BV8" s="273" t="str">
        <f>IF(BV$3='Rent Roll'!$U4,
IF(OR(AND(BV$5&gt;='Rent Roll'!$K4,BV$5&lt;='Rent Roll'!$L4),AND(BV$5&gt;='Rent Roll'!$M29,BV$5&lt;='Rent Roll'!$N29)),
IF('Rent Roll'!$S4=NNN,BV24,
IF('Rent Roll'!$S4=Stop,BV38,
IF('Rent Roll'!$S4=CAM_Fixed,BV52,
IF('Rent Roll'!$S4=FSG,"-","-")))),"-"),"-")</f>
        <v>-</v>
      </c>
      <c r="BW8" s="273" t="str">
        <f>IF(BW$3='Rent Roll'!$U4,
IF(OR(AND(BW$5&gt;='Rent Roll'!$K4,BW$5&lt;='Rent Roll'!$L4),AND(BW$5&gt;='Rent Roll'!$M29,BW$5&lt;='Rent Roll'!$N29)),
IF('Rent Roll'!$S4=NNN,BW24,
IF('Rent Roll'!$S4=Stop,BW38,
IF('Rent Roll'!$S4=CAM_Fixed,BW52,
IF('Rent Roll'!$S4=FSG,"-","-")))),"-"),"-")</f>
        <v>-</v>
      </c>
      <c r="BX8" s="273" t="str">
        <f>IF(BX$3='Rent Roll'!$U4,
IF(OR(AND(BX$5&gt;='Rent Roll'!$K4,BX$5&lt;='Rent Roll'!$L4),AND(BX$5&gt;='Rent Roll'!$M29,BX$5&lt;='Rent Roll'!$N29)),
IF('Rent Roll'!$S4=NNN,BX24,
IF('Rent Roll'!$S4=Stop,BX38,
IF('Rent Roll'!$S4=CAM_Fixed,BX52,
IF('Rent Roll'!$S4=FSG,"-","-")))),"-"),"-")</f>
        <v>-</v>
      </c>
      <c r="BY8" s="273" t="str">
        <f>IF(BY$3='Rent Roll'!$U4,
IF(OR(AND(BY$5&gt;='Rent Roll'!$K4,BY$5&lt;='Rent Roll'!$L4),AND(BY$5&gt;='Rent Roll'!$M29,BY$5&lt;='Rent Roll'!$N29)),
IF('Rent Roll'!$S4=NNN,BY24,
IF('Rent Roll'!$S4=Stop,BY38,
IF('Rent Roll'!$S4=CAM_Fixed,BY52,
IF('Rent Roll'!$S4=FSG,"-","-")))),"-"),"-")</f>
        <v>-</v>
      </c>
      <c r="BZ8" s="273" t="str">
        <f>IF(BZ$3='Rent Roll'!$U4,
IF(OR(AND(BZ$5&gt;='Rent Roll'!$K4,BZ$5&lt;='Rent Roll'!$L4),AND(BZ$5&gt;='Rent Roll'!$M29,BZ$5&lt;='Rent Roll'!$N29)),
IF('Rent Roll'!$S4=NNN,BZ24,
IF('Rent Roll'!$S4=Stop,BZ38,
IF('Rent Roll'!$S4=CAM_Fixed,BZ52,
IF('Rent Roll'!$S4=FSG,"-","-")))),"-"),"-")</f>
        <v>-</v>
      </c>
      <c r="CA8" s="273" t="str">
        <f>IF(CA$3='Rent Roll'!$U4,
IF(OR(AND(CA$5&gt;='Rent Roll'!$K4,CA$5&lt;='Rent Roll'!$L4),AND(CA$5&gt;='Rent Roll'!$M29,CA$5&lt;='Rent Roll'!$N29)),
IF('Rent Roll'!$S4=NNN,CA24,
IF('Rent Roll'!$S4=Stop,CA38,
IF('Rent Roll'!$S4=CAM_Fixed,CA52,
IF('Rent Roll'!$S4=FSG,"-","-")))),"-"),"-")</f>
        <v>-</v>
      </c>
      <c r="CB8" s="273" t="str">
        <f>IF(CB$3='Rent Roll'!$U4,
IF(OR(AND(CB$5&gt;='Rent Roll'!$K4,CB$5&lt;='Rent Roll'!$L4),AND(CB$5&gt;='Rent Roll'!$M29,CB$5&lt;='Rent Roll'!$N29)),
IF('Rent Roll'!$S4=NNN,CB24,
IF('Rent Roll'!$S4=Stop,CB38,
IF('Rent Roll'!$S4=CAM_Fixed,CB52,
IF('Rent Roll'!$S4=FSG,"-","-")))),"-"),"-")</f>
        <v>-</v>
      </c>
      <c r="CC8" s="273" t="str">
        <f>IF(CC$3='Rent Roll'!$U4,
IF(OR(AND(CC$5&gt;='Rent Roll'!$K4,CC$5&lt;='Rent Roll'!$L4),AND(CC$5&gt;='Rent Roll'!$M29,CC$5&lt;='Rent Roll'!$N29)),
IF('Rent Roll'!$S4=NNN,CC24,
IF('Rent Roll'!$S4=Stop,CC38,
IF('Rent Roll'!$S4=CAM_Fixed,CC52,
IF('Rent Roll'!$S4=FSG,"-","-")))),"-"),"-")</f>
        <v>-</v>
      </c>
      <c r="CD8" s="273" t="str">
        <f>IF(CD$3='Rent Roll'!$U4,
IF(OR(AND(CD$5&gt;='Rent Roll'!$K4,CD$5&lt;='Rent Roll'!$L4),AND(CD$5&gt;='Rent Roll'!$M29,CD$5&lt;='Rent Roll'!$N29)),
IF('Rent Roll'!$S4=NNN,CD24,
IF('Rent Roll'!$S4=Stop,CD38,
IF('Rent Roll'!$S4=CAM_Fixed,CD52,
IF('Rent Roll'!$S4=FSG,"-","-")))),"-"),"-")</f>
        <v>-</v>
      </c>
      <c r="CE8" s="273" t="str">
        <f>IF(CE$3='Rent Roll'!$U4,
IF(OR(AND(CE$5&gt;='Rent Roll'!$K4,CE$5&lt;='Rent Roll'!$L4),AND(CE$5&gt;='Rent Roll'!$M29,CE$5&lt;='Rent Roll'!$N29)),
IF('Rent Roll'!$S4=NNN,CE24,
IF('Rent Roll'!$S4=Stop,CE38,
IF('Rent Roll'!$S4=CAM_Fixed,CE52,
IF('Rent Roll'!$S4=FSG,"-","-")))),"-"),"-")</f>
        <v>-</v>
      </c>
      <c r="CF8" s="273" t="str">
        <f>IF(CF$3='Rent Roll'!$U4,
IF(OR(AND(CF$5&gt;='Rent Roll'!$K4,CF$5&lt;='Rent Roll'!$L4),AND(CF$5&gt;='Rent Roll'!$M29,CF$5&lt;='Rent Roll'!$N29)),
IF('Rent Roll'!$S4=NNN,CF24,
IF('Rent Roll'!$S4=Stop,CF38,
IF('Rent Roll'!$S4=CAM_Fixed,CF52,
IF('Rent Roll'!$S4=FSG,"-","-")))),"-"),"-")</f>
        <v>-</v>
      </c>
      <c r="CG8" s="273" t="str">
        <f>IF(CG$3='Rent Roll'!$U4,
IF(OR(AND(CG$5&gt;='Rent Roll'!$K4,CG$5&lt;='Rent Roll'!$L4),AND(CG$5&gt;='Rent Roll'!$M29,CG$5&lt;='Rent Roll'!$N29)),
IF('Rent Roll'!$S4=NNN,CG24,
IF('Rent Roll'!$S4=Stop,CG38,
IF('Rent Roll'!$S4=CAM_Fixed,CG52,
IF('Rent Roll'!$S4=FSG,"-","-")))),"-"),"-")</f>
        <v>-</v>
      </c>
      <c r="CH8" s="273" t="str">
        <f>IF(CH$3='Rent Roll'!$U4,
IF(OR(AND(CH$5&gt;='Rent Roll'!$K4,CH$5&lt;='Rent Roll'!$L4),AND(CH$5&gt;='Rent Roll'!$M29,CH$5&lt;='Rent Roll'!$N29)),
IF('Rent Roll'!$S4=NNN,CH24,
IF('Rent Roll'!$S4=Stop,CH38,
IF('Rent Roll'!$S4=CAM_Fixed,CH52,
IF('Rent Roll'!$S4=FSG,"-","-")))),"-"),"-")</f>
        <v>-</v>
      </c>
      <c r="CI8" s="273" t="str">
        <f>IF(CI$3='Rent Roll'!$U4,
IF(OR(AND(CI$5&gt;='Rent Roll'!$K4,CI$5&lt;='Rent Roll'!$L4),AND(CI$5&gt;='Rent Roll'!$M29,CI$5&lt;='Rent Roll'!$N29)),
IF('Rent Roll'!$S4=NNN,CI24,
IF('Rent Roll'!$S4=Stop,CI38,
IF('Rent Roll'!$S4=CAM_Fixed,CI52,
IF('Rent Roll'!$S4=FSG,"-","-")))),"-"),"-")</f>
        <v>-</v>
      </c>
      <c r="CJ8" s="273" t="str">
        <f>IF(CJ$3='Rent Roll'!$U4,
IF(OR(AND(CJ$5&gt;='Rent Roll'!$K4,CJ$5&lt;='Rent Roll'!$L4),AND(CJ$5&gt;='Rent Roll'!$M29,CJ$5&lt;='Rent Roll'!$N29)),
IF('Rent Roll'!$S4=NNN,CJ24,
IF('Rent Roll'!$S4=Stop,CJ38,
IF('Rent Roll'!$S4=CAM_Fixed,CJ52,
IF('Rent Roll'!$S4=FSG,"-","-")))),"-"),"-")</f>
        <v>-</v>
      </c>
      <c r="CK8" s="273" t="str">
        <f>IF(CK$3='Rent Roll'!$U4,
IF(OR(AND(CK$5&gt;='Rent Roll'!$K4,CK$5&lt;='Rent Roll'!$L4),AND(CK$5&gt;='Rent Roll'!$M29,CK$5&lt;='Rent Roll'!$N29)),
IF('Rent Roll'!$S4=NNN,CK24,
IF('Rent Roll'!$S4=Stop,CK38,
IF('Rent Roll'!$S4=CAM_Fixed,CK52,
IF('Rent Roll'!$S4=FSG,"-","-")))),"-"),"-")</f>
        <v>-</v>
      </c>
      <c r="CL8" s="273" t="str">
        <f>IF(CL$3='Rent Roll'!$U4,
IF(OR(AND(CL$5&gt;='Rent Roll'!$K4,CL$5&lt;='Rent Roll'!$L4),AND(CL$5&gt;='Rent Roll'!$M29,CL$5&lt;='Rent Roll'!$N29)),
IF('Rent Roll'!$S4=NNN,CL24,
IF('Rent Roll'!$S4=Stop,CL38,
IF('Rent Roll'!$S4=CAM_Fixed,CL52,
IF('Rent Roll'!$S4=FSG,"-","-")))),"-"),"-")</f>
        <v>-</v>
      </c>
      <c r="CM8" s="273" t="str">
        <f>IF(CM$3='Rent Roll'!$U4,
IF(OR(AND(CM$5&gt;='Rent Roll'!$K4,CM$5&lt;='Rent Roll'!$L4),AND(CM$5&gt;='Rent Roll'!$M29,CM$5&lt;='Rent Roll'!$N29)),
IF('Rent Roll'!$S4=NNN,CM24,
IF('Rent Roll'!$S4=Stop,CM38,
IF('Rent Roll'!$S4=CAM_Fixed,CM52,
IF('Rent Roll'!$S4=FSG,"-","-")))),"-"),"-")</f>
        <v>-</v>
      </c>
      <c r="CN8" s="273" t="str">
        <f>IF(CN$3='Rent Roll'!$U4,
IF(OR(AND(CN$5&gt;='Rent Roll'!$K4,CN$5&lt;='Rent Roll'!$L4),AND(CN$5&gt;='Rent Roll'!$M29,CN$5&lt;='Rent Roll'!$N29)),
IF('Rent Roll'!$S4=NNN,CN24,
IF('Rent Roll'!$S4=Stop,CN38,
IF('Rent Roll'!$S4=CAM_Fixed,CN52,
IF('Rent Roll'!$S4=FSG,"-","-")))),"-"),"-")</f>
        <v>-</v>
      </c>
      <c r="CO8" s="273" t="str">
        <f>IF(CO$3='Rent Roll'!$U4,
IF(OR(AND(CO$5&gt;='Rent Roll'!$K4,CO$5&lt;='Rent Roll'!$L4),AND(CO$5&gt;='Rent Roll'!$M29,CO$5&lt;='Rent Roll'!$N29)),
IF('Rent Roll'!$S4=NNN,CO24,
IF('Rent Roll'!$S4=Stop,CO38,
IF('Rent Roll'!$S4=CAM_Fixed,CO52,
IF('Rent Roll'!$S4=FSG,"-","-")))),"-"),"-")</f>
        <v>-</v>
      </c>
      <c r="CP8" s="273" t="str">
        <f>IF(CP$3='Rent Roll'!$U4,
IF(OR(AND(CP$5&gt;='Rent Roll'!$K4,CP$5&lt;='Rent Roll'!$L4),AND(CP$5&gt;='Rent Roll'!$M29,CP$5&lt;='Rent Roll'!$N29)),
IF('Rent Roll'!$S4=NNN,CP24,
IF('Rent Roll'!$S4=Stop,CP38,
IF('Rent Roll'!$S4=CAM_Fixed,CP52,
IF('Rent Roll'!$S4=FSG,"-","-")))),"-"),"-")</f>
        <v>-</v>
      </c>
      <c r="CQ8" s="273" t="str">
        <f>IF(CQ$3='Rent Roll'!$U4,
IF(OR(AND(CQ$5&gt;='Rent Roll'!$K4,CQ$5&lt;='Rent Roll'!$L4),AND(CQ$5&gt;='Rent Roll'!$M29,CQ$5&lt;='Rent Roll'!$N29)),
IF('Rent Roll'!$S4=NNN,CQ24,
IF('Rent Roll'!$S4=Stop,CQ38,
IF('Rent Roll'!$S4=CAM_Fixed,CQ52,
IF('Rent Roll'!$S4=FSG,"-","-")))),"-"),"-")</f>
        <v>-</v>
      </c>
      <c r="CR8" s="273" t="str">
        <f>IF(CR$3='Rent Roll'!$U4,
IF(OR(AND(CR$5&gt;='Rent Roll'!$K4,CR$5&lt;='Rent Roll'!$L4),AND(CR$5&gt;='Rent Roll'!$M29,CR$5&lt;='Rent Roll'!$N29)),
IF('Rent Roll'!$S4=NNN,CR24,
IF('Rent Roll'!$S4=Stop,CR38,
IF('Rent Roll'!$S4=CAM_Fixed,CR52,
IF('Rent Roll'!$S4=FSG,"-","-")))),"-"),"-")</f>
        <v>-</v>
      </c>
      <c r="CS8" s="273" t="str">
        <f>IF(CS$3='Rent Roll'!$U4,
IF(OR(AND(CS$5&gt;='Rent Roll'!$K4,CS$5&lt;='Rent Roll'!$L4),AND(CS$5&gt;='Rent Roll'!$M29,CS$5&lt;='Rent Roll'!$N29)),
IF('Rent Roll'!$S4=NNN,CS24,
IF('Rent Roll'!$S4=Stop,CS38,
IF('Rent Roll'!$S4=CAM_Fixed,CS52,
IF('Rent Roll'!$S4=FSG,"-","-")))),"-"),"-")</f>
        <v>-</v>
      </c>
      <c r="CT8" s="273" t="str">
        <f>IF(CT$3='Rent Roll'!$U4,
IF(OR(AND(CT$5&gt;='Rent Roll'!$K4,CT$5&lt;='Rent Roll'!$L4),AND(CT$5&gt;='Rent Roll'!$M29,CT$5&lt;='Rent Roll'!$N29)),
IF('Rent Roll'!$S4=NNN,CT24,
IF('Rent Roll'!$S4=Stop,CT38,
IF('Rent Roll'!$S4=CAM_Fixed,CT52,
IF('Rent Roll'!$S4=FSG,"-","-")))),"-"),"-")</f>
        <v>-</v>
      </c>
      <c r="CU8" s="273" t="str">
        <f>IF(CU$3='Rent Roll'!$U4,
IF(OR(AND(CU$5&gt;='Rent Roll'!$K4,CU$5&lt;='Rent Roll'!$L4),AND(CU$5&gt;='Rent Roll'!$M29,CU$5&lt;='Rent Roll'!$N29)),
IF('Rent Roll'!$S4=NNN,CU24,
IF('Rent Roll'!$S4=Stop,CU38,
IF('Rent Roll'!$S4=CAM_Fixed,CU52,
IF('Rent Roll'!$S4=FSG,"-","-")))),"-"),"-")</f>
        <v>-</v>
      </c>
      <c r="CV8" s="273" t="str">
        <f>IF(CV$3='Rent Roll'!$U4,
IF(OR(AND(CV$5&gt;='Rent Roll'!$K4,CV$5&lt;='Rent Roll'!$L4),AND(CV$5&gt;='Rent Roll'!$M29,CV$5&lt;='Rent Roll'!$N29)),
IF('Rent Roll'!$S4=NNN,CV24,
IF('Rent Roll'!$S4=Stop,CV38,
IF('Rent Roll'!$S4=CAM_Fixed,CV52,
IF('Rent Roll'!$S4=FSG,"-","-")))),"-"),"-")</f>
        <v>-</v>
      </c>
      <c r="CW8" s="273" t="str">
        <f>IF(CW$3='Rent Roll'!$U4,
IF(OR(AND(CW$5&gt;='Rent Roll'!$K4,CW$5&lt;='Rent Roll'!$L4),AND(CW$5&gt;='Rent Roll'!$M29,CW$5&lt;='Rent Roll'!$N29)),
IF('Rent Roll'!$S4=NNN,CW24,
IF('Rent Roll'!$S4=Stop,CW38,
IF('Rent Roll'!$S4=CAM_Fixed,CW52,
IF('Rent Roll'!$S4=FSG,"-","-")))),"-"),"-")</f>
        <v>-</v>
      </c>
      <c r="CX8" s="273" t="str">
        <f>IF(CX$3='Rent Roll'!$U4,
IF(OR(AND(CX$5&gt;='Rent Roll'!$K4,CX$5&lt;='Rent Roll'!$L4),AND(CX$5&gt;='Rent Roll'!$M29,CX$5&lt;='Rent Roll'!$N29)),
IF('Rent Roll'!$S4=NNN,CX24,
IF('Rent Roll'!$S4=Stop,CX38,
IF('Rent Roll'!$S4=CAM_Fixed,CX52,
IF('Rent Roll'!$S4=FSG,"-","-")))),"-"),"-")</f>
        <v>-</v>
      </c>
      <c r="CY8" s="273" t="str">
        <f>IF(CY$3='Rent Roll'!$U4,
IF(OR(AND(CY$5&gt;='Rent Roll'!$K4,CY$5&lt;='Rent Roll'!$L4),AND(CY$5&gt;='Rent Roll'!$M29,CY$5&lt;='Rent Roll'!$N29)),
IF('Rent Roll'!$S4=NNN,CY24,
IF('Rent Roll'!$S4=Stop,CY38,
IF('Rent Roll'!$S4=CAM_Fixed,CY52,
IF('Rent Roll'!$S4=FSG,"-","-")))),"-"),"-")</f>
        <v>-</v>
      </c>
      <c r="CZ8" s="273" t="str">
        <f>IF(CZ$3='Rent Roll'!$U4,
IF(OR(AND(CZ$5&gt;='Rent Roll'!$K4,CZ$5&lt;='Rent Roll'!$L4),AND(CZ$5&gt;='Rent Roll'!$M29,CZ$5&lt;='Rent Roll'!$N29)),
IF('Rent Roll'!$S4=NNN,CZ24,
IF('Rent Roll'!$S4=Stop,CZ38,
IF('Rent Roll'!$S4=CAM_Fixed,CZ52,
IF('Rent Roll'!$S4=FSG,"-","-")))),"-"),"-")</f>
        <v>-</v>
      </c>
      <c r="DA8" s="273" t="str">
        <f>IF(DA$3='Rent Roll'!$U4,
IF(OR(AND(DA$5&gt;='Rent Roll'!$K4,DA$5&lt;='Rent Roll'!$L4),AND(DA$5&gt;='Rent Roll'!$M29,DA$5&lt;='Rent Roll'!$N29)),
IF('Rent Roll'!$S4=NNN,DA24,
IF('Rent Roll'!$S4=Stop,DA38,
IF('Rent Roll'!$S4=CAM_Fixed,DA52,
IF('Rent Roll'!$S4=FSG,"-","-")))),"-"),"-")</f>
        <v>-</v>
      </c>
      <c r="DB8" s="273" t="str">
        <f>IF(DB$3='Rent Roll'!$U4,
IF(OR(AND(DB$5&gt;='Rent Roll'!$K4,DB$5&lt;='Rent Roll'!$L4),AND(DB$5&gt;='Rent Roll'!$M29,DB$5&lt;='Rent Roll'!$N29)),
IF('Rent Roll'!$S4=NNN,DB24,
IF('Rent Roll'!$S4=Stop,DB38,
IF('Rent Roll'!$S4=CAM_Fixed,DB52,
IF('Rent Roll'!$S4=FSG,"-","-")))),"-"),"-")</f>
        <v>-</v>
      </c>
      <c r="DC8" s="273" t="str">
        <f>IF(DC$3='Rent Roll'!$U4,
IF(OR(AND(DC$5&gt;='Rent Roll'!$K4,DC$5&lt;='Rent Roll'!$L4),AND(DC$5&gt;='Rent Roll'!$M29,DC$5&lt;='Rent Roll'!$N29)),
IF('Rent Roll'!$S4=NNN,DC24,
IF('Rent Roll'!$S4=Stop,DC38,
IF('Rent Roll'!$S4=CAM_Fixed,DC52,
IF('Rent Roll'!$S4=FSG,"-","-")))),"-"),"-")</f>
        <v>-</v>
      </c>
      <c r="DD8" s="273" t="str">
        <f>IF(DD$3='Rent Roll'!$U4,
IF(OR(AND(DD$5&gt;='Rent Roll'!$K4,DD$5&lt;='Rent Roll'!$L4),AND(DD$5&gt;='Rent Roll'!$M29,DD$5&lt;='Rent Roll'!$N29)),
IF('Rent Roll'!$S4=NNN,DD24,
IF('Rent Roll'!$S4=Stop,DD38,
IF('Rent Roll'!$S4=CAM_Fixed,DD52,
IF('Rent Roll'!$S4=FSG,"-","-")))),"-"),"-")</f>
        <v>-</v>
      </c>
      <c r="DE8" s="273" t="str">
        <f>IF(DE$3='Rent Roll'!$U4,
IF(OR(AND(DE$5&gt;='Rent Roll'!$K4,DE$5&lt;='Rent Roll'!$L4),AND(DE$5&gt;='Rent Roll'!$M29,DE$5&lt;='Rent Roll'!$N29)),
IF('Rent Roll'!$S4=NNN,DE24,
IF('Rent Roll'!$S4=Stop,DE38,
IF('Rent Roll'!$S4=CAM_Fixed,DE52,
IF('Rent Roll'!$S4=FSG,"-","-")))),"-"),"-")</f>
        <v>-</v>
      </c>
      <c r="DF8" s="273" t="str">
        <f>IF(DF$3='Rent Roll'!$U4,
IF(OR(AND(DF$5&gt;='Rent Roll'!$K4,DF$5&lt;='Rent Roll'!$L4),AND(DF$5&gt;='Rent Roll'!$M29,DF$5&lt;='Rent Roll'!$N29)),
IF('Rent Roll'!$S4=NNN,DF24,
IF('Rent Roll'!$S4=Stop,DF38,
IF('Rent Roll'!$S4=CAM_Fixed,DF52,
IF('Rent Roll'!$S4=FSG,"-","-")))),"-"),"-")</f>
        <v>-</v>
      </c>
      <c r="DG8" s="273" t="str">
        <f>IF(DG$3='Rent Roll'!$U4,
IF(OR(AND(DG$5&gt;='Rent Roll'!$K4,DG$5&lt;='Rent Roll'!$L4),AND(DG$5&gt;='Rent Roll'!$M29,DG$5&lt;='Rent Roll'!$N29)),
IF('Rent Roll'!$S4=NNN,DG24,
IF('Rent Roll'!$S4=Stop,DG38,
IF('Rent Roll'!$S4=CAM_Fixed,DG52,
IF('Rent Roll'!$S4=FSG,"-","-")))),"-"),"-")</f>
        <v>-</v>
      </c>
      <c r="DH8" s="273" t="str">
        <f>IF(DH$3='Rent Roll'!$U4,
IF(OR(AND(DH$5&gt;='Rent Roll'!$K4,DH$5&lt;='Rent Roll'!$L4),AND(DH$5&gt;='Rent Roll'!$M29,DH$5&lt;='Rent Roll'!$N29)),
IF('Rent Roll'!$S4=NNN,DH24,
IF('Rent Roll'!$S4=Stop,DH38,
IF('Rent Roll'!$S4=CAM_Fixed,DH52,
IF('Rent Roll'!$S4=FSG,"-","-")))),"-"),"-")</f>
        <v>-</v>
      </c>
      <c r="DI8" s="273" t="str">
        <f>IF(DI$3='Rent Roll'!$U4,
IF(OR(AND(DI$5&gt;='Rent Roll'!$K4,DI$5&lt;='Rent Roll'!$L4),AND(DI$5&gt;='Rent Roll'!$M29,DI$5&lt;='Rent Roll'!$N29)),
IF('Rent Roll'!$S4=NNN,DI24,
IF('Rent Roll'!$S4=Stop,DI38,
IF('Rent Roll'!$S4=CAM_Fixed,DI52,
IF('Rent Roll'!$S4=FSG,"-","-")))),"-"),"-")</f>
        <v>-</v>
      </c>
      <c r="DJ8" s="273" t="str">
        <f>IF(DJ$3='Rent Roll'!$U4,
IF(OR(AND(DJ$5&gt;='Rent Roll'!$K4,DJ$5&lt;='Rent Roll'!$L4),AND(DJ$5&gt;='Rent Roll'!$M29,DJ$5&lt;='Rent Roll'!$N29)),
IF('Rent Roll'!$S4=NNN,DJ24,
IF('Rent Roll'!$S4=Stop,DJ38,
IF('Rent Roll'!$S4=CAM_Fixed,DJ52,
IF('Rent Roll'!$S4=FSG,"-","-")))),"-"),"-")</f>
        <v>-</v>
      </c>
      <c r="DK8" s="273" t="str">
        <f>IF(DK$3='Rent Roll'!$U4,
IF(OR(AND(DK$5&gt;='Rent Roll'!$K4,DK$5&lt;='Rent Roll'!$L4),AND(DK$5&gt;='Rent Roll'!$M29,DK$5&lt;='Rent Roll'!$N29)),
IF('Rent Roll'!$S4=NNN,DK24,
IF('Rent Roll'!$S4=Stop,DK38,
IF('Rent Roll'!$S4=CAM_Fixed,DK52,
IF('Rent Roll'!$S4=FSG,"-","-")))),"-"),"-")</f>
        <v>-</v>
      </c>
      <c r="DL8" s="273" t="str">
        <f>IF(DL$3='Rent Roll'!$U4,
IF(OR(AND(DL$5&gt;='Rent Roll'!$K4,DL$5&lt;='Rent Roll'!$L4),AND(DL$5&gt;='Rent Roll'!$M29,DL$5&lt;='Rent Roll'!$N29)),
IF('Rent Roll'!$S4=NNN,DL24,
IF('Rent Roll'!$S4=Stop,DL38,
IF('Rent Roll'!$S4=CAM_Fixed,DL52,
IF('Rent Roll'!$S4=FSG,"-","-")))),"-"),"-")</f>
        <v>-</v>
      </c>
      <c r="DM8" s="273" t="str">
        <f>IF(DM$3='Rent Roll'!$U4,
IF(OR(AND(DM$5&gt;='Rent Roll'!$K4,DM$5&lt;='Rent Roll'!$L4),AND(DM$5&gt;='Rent Roll'!$M29,DM$5&lt;='Rent Roll'!$N29)),
IF('Rent Roll'!$S4=NNN,DM24,
IF('Rent Roll'!$S4=Stop,DM38,
IF('Rent Roll'!$S4=CAM_Fixed,DM52,
IF('Rent Roll'!$S4=FSG,"-","-")))),"-"),"-")</f>
        <v>-</v>
      </c>
      <c r="DN8" s="273" t="str">
        <f>IF(DN$3='Rent Roll'!$U4,
IF(OR(AND(DN$5&gt;='Rent Roll'!$K4,DN$5&lt;='Rent Roll'!$L4),AND(DN$5&gt;='Rent Roll'!$M29,DN$5&lt;='Rent Roll'!$N29)),
IF('Rent Roll'!$S4=NNN,DN24,
IF('Rent Roll'!$S4=Stop,DN38,
IF('Rent Roll'!$S4=CAM_Fixed,DN52,
IF('Rent Roll'!$S4=FSG,"-","-")))),"-"),"-")</f>
        <v>-</v>
      </c>
      <c r="DO8" s="273" t="str">
        <f>IF(DO$3='Rent Roll'!$U4,
IF(OR(AND(DO$5&gt;='Rent Roll'!$K4,DO$5&lt;='Rent Roll'!$L4),AND(DO$5&gt;='Rent Roll'!$M29,DO$5&lt;='Rent Roll'!$N29)),
IF('Rent Roll'!$S4=NNN,DO24,
IF('Rent Roll'!$S4=Stop,DO38,
IF('Rent Roll'!$S4=CAM_Fixed,DO52,
IF('Rent Roll'!$S4=FSG,"-","-")))),"-"),"-")</f>
        <v>-</v>
      </c>
      <c r="DP8" s="273" t="str">
        <f>IF(DP$3='Rent Roll'!$U4,
IF(OR(AND(DP$5&gt;='Rent Roll'!$K4,DP$5&lt;='Rent Roll'!$L4),AND(DP$5&gt;='Rent Roll'!$M29,DP$5&lt;='Rent Roll'!$N29)),
IF('Rent Roll'!$S4=NNN,DP24,
IF('Rent Roll'!$S4=Stop,DP38,
IF('Rent Roll'!$S4=CAM_Fixed,DP52,
IF('Rent Roll'!$S4=FSG,"-","-")))),"-"),"-")</f>
        <v>-</v>
      </c>
      <c r="DQ8" s="273" t="str">
        <f>IF(DQ$3='Rent Roll'!$U4,
IF(OR(AND(DQ$5&gt;='Rent Roll'!$K4,DQ$5&lt;='Rent Roll'!$L4),AND(DQ$5&gt;='Rent Roll'!$M29,DQ$5&lt;='Rent Roll'!$N29)),
IF('Rent Roll'!$S4=NNN,DQ24,
IF('Rent Roll'!$S4=Stop,DQ38,
IF('Rent Roll'!$S4=CAM_Fixed,DQ52,
IF('Rent Roll'!$S4=FSG,"-","-")))),"-"),"-")</f>
        <v>-</v>
      </c>
      <c r="DR8" s="273" t="str">
        <f>IF(DR$3='Rent Roll'!$U4,
IF(OR(AND(DR$5&gt;='Rent Roll'!$K4,DR$5&lt;='Rent Roll'!$L4),AND(DR$5&gt;='Rent Roll'!$M29,DR$5&lt;='Rent Roll'!$N29)),
IF('Rent Roll'!$S4=NNN,DR24,
IF('Rent Roll'!$S4=Stop,DR38,
IF('Rent Roll'!$S4=CAM_Fixed,DR52,
IF('Rent Roll'!$S4=FSG,"-","-")))),"-"),"-")</f>
        <v>-</v>
      </c>
      <c r="DS8" s="273" t="str">
        <f>IF(DS$3='Rent Roll'!$U4,
IF(OR(AND(DS$5&gt;='Rent Roll'!$K4,DS$5&lt;='Rent Roll'!$L4),AND(DS$5&gt;='Rent Roll'!$M29,DS$5&lt;='Rent Roll'!$N29)),
IF('Rent Roll'!$S4=NNN,DS24,
IF('Rent Roll'!$S4=Stop,DS38,
IF('Rent Roll'!$S4=CAM_Fixed,DS52,
IF('Rent Roll'!$S4=FSG,"-","-")))),"-"),"-")</f>
        <v>-</v>
      </c>
      <c r="DT8" s="273" t="str">
        <f>IF(DT$3='Rent Roll'!$U4,
IF(OR(AND(DT$5&gt;='Rent Roll'!$K4,DT$5&lt;='Rent Roll'!$L4),AND(DT$5&gt;='Rent Roll'!$M29,DT$5&lt;='Rent Roll'!$N29)),
IF('Rent Roll'!$S4=NNN,DT24,
IF('Rent Roll'!$S4=Stop,DT38,
IF('Rent Roll'!$S4=CAM_Fixed,DT52,
IF('Rent Roll'!$S4=FSG,"-","-")))),"-"),"-")</f>
        <v>-</v>
      </c>
      <c r="DU8" s="273" t="str">
        <f>IF(DU$3='Rent Roll'!$U4,
IF(OR(AND(DU$5&gt;='Rent Roll'!$K4,DU$5&lt;='Rent Roll'!$L4),AND(DU$5&gt;='Rent Roll'!$M29,DU$5&lt;='Rent Roll'!$N29)),
IF('Rent Roll'!$S4=NNN,DU24,
IF('Rent Roll'!$S4=Stop,DU38,
IF('Rent Roll'!$S4=CAM_Fixed,DU52,
IF('Rent Roll'!$S4=FSG,"-","-")))),"-"),"-")</f>
        <v>-</v>
      </c>
      <c r="DV8" s="273" t="str">
        <f>IF(DV$3='Rent Roll'!$U4,
IF(OR(AND(DV$5&gt;='Rent Roll'!$K4,DV$5&lt;='Rent Roll'!$L4),AND(DV$5&gt;='Rent Roll'!$M29,DV$5&lt;='Rent Roll'!$N29)),
IF('Rent Roll'!$S4=NNN,DV24,
IF('Rent Roll'!$S4=Stop,DV38,
IF('Rent Roll'!$S4=CAM_Fixed,DV52,
IF('Rent Roll'!$S4=FSG,"-","-")))),"-"),"-")</f>
        <v>-</v>
      </c>
      <c r="DW8" s="273" t="str">
        <f>IF(DW$3='Rent Roll'!$U4,
IF(OR(AND(DW$5&gt;='Rent Roll'!$K4,DW$5&lt;='Rent Roll'!$L4),AND(DW$5&gt;='Rent Roll'!$M29,DW$5&lt;='Rent Roll'!$N29)),
IF('Rent Roll'!$S4=NNN,DW24,
IF('Rent Roll'!$S4=Stop,DW38,
IF('Rent Roll'!$S4=CAM_Fixed,DW52,
IF('Rent Roll'!$S4=FSG,"-","-")))),"-"),"-")</f>
        <v>-</v>
      </c>
      <c r="DX8" s="273" t="str">
        <f>IF(DX$3='Rent Roll'!$U4,
IF(OR(AND(DX$5&gt;='Rent Roll'!$K4,DX$5&lt;='Rent Roll'!$L4),AND(DX$5&gt;='Rent Roll'!$M29,DX$5&lt;='Rent Roll'!$N29)),
IF('Rent Roll'!$S4=NNN,DX24,
IF('Rent Roll'!$S4=Stop,DX38,
IF('Rent Roll'!$S4=CAM_Fixed,DX52,
IF('Rent Roll'!$S4=FSG,"-","-")))),"-"),"-")</f>
        <v>-</v>
      </c>
      <c r="DY8" s="273" t="str">
        <f>IF(DY$3='Rent Roll'!$U4,
IF(OR(AND(DY$5&gt;='Rent Roll'!$K4,DY$5&lt;='Rent Roll'!$L4),AND(DY$5&gt;='Rent Roll'!$M29,DY$5&lt;='Rent Roll'!$N29)),
IF('Rent Roll'!$S4=NNN,DY24,
IF('Rent Roll'!$S4=Stop,DY38,
IF('Rent Roll'!$S4=CAM_Fixed,DY52,
IF('Rent Roll'!$S4=FSG,"-","-")))),"-"),"-")</f>
        <v>-</v>
      </c>
      <c r="DZ8" s="273" t="str">
        <f>IF(DZ$3='Rent Roll'!$U4,
IF(OR(AND(DZ$5&gt;='Rent Roll'!$K4,DZ$5&lt;='Rent Roll'!$L4),AND(DZ$5&gt;='Rent Roll'!$M29,DZ$5&lt;='Rent Roll'!$N29)),
IF('Rent Roll'!$S4=NNN,DZ24,
IF('Rent Roll'!$S4=Stop,DZ38,
IF('Rent Roll'!$S4=CAM_Fixed,DZ52,
IF('Rent Roll'!$S4=FSG,"-","-")))),"-"),"-")</f>
        <v>-</v>
      </c>
      <c r="EA8" s="273" t="str">
        <f>IF(EA$3='Rent Roll'!$U4,
IF(OR(AND(EA$5&gt;='Rent Roll'!$K4,EA$5&lt;='Rent Roll'!$L4),AND(EA$5&gt;='Rent Roll'!$M29,EA$5&lt;='Rent Roll'!$N29)),
IF('Rent Roll'!$S4=NNN,EA24,
IF('Rent Roll'!$S4=Stop,EA38,
IF('Rent Roll'!$S4=CAM_Fixed,EA52,
IF('Rent Roll'!$S4=FSG,"-","-")))),"-"),"-")</f>
        <v>-</v>
      </c>
      <c r="EB8" s="273" t="str">
        <f>IF(EB$3='Rent Roll'!$U4,
IF(OR(AND(EB$5&gt;='Rent Roll'!$K4,EB$5&lt;='Rent Roll'!$L4),AND(EB$5&gt;='Rent Roll'!$M29,EB$5&lt;='Rent Roll'!$N29)),
IF('Rent Roll'!$S4=NNN,EB24,
IF('Rent Roll'!$S4=Stop,EB38,
IF('Rent Roll'!$S4=CAM_Fixed,EB52,
IF('Rent Roll'!$S4=FSG,"-","-")))),"-"),"-")</f>
        <v>-</v>
      </c>
      <c r="EC8" s="273" t="str">
        <f>IF(EC$3='Rent Roll'!$U4,
IF(OR(AND(EC$5&gt;='Rent Roll'!$K4,EC$5&lt;='Rent Roll'!$L4),AND(EC$5&gt;='Rent Roll'!$M29,EC$5&lt;='Rent Roll'!$N29)),
IF('Rent Roll'!$S4=NNN,EC24,
IF('Rent Roll'!$S4=Stop,EC38,
IF('Rent Roll'!$S4=CAM_Fixed,EC52,
IF('Rent Roll'!$S4=FSG,"-","-")))),"-"),"-")</f>
        <v>-</v>
      </c>
      <c r="ED8" s="273" t="str">
        <f>IF(ED$3='Rent Roll'!$U4,
IF(OR(AND(ED$5&gt;='Rent Roll'!$K4,ED$5&lt;='Rent Roll'!$L4),AND(ED$5&gt;='Rent Roll'!$M29,ED$5&lt;='Rent Roll'!$N29)),
IF('Rent Roll'!$S4=NNN,ED24,
IF('Rent Roll'!$S4=Stop,ED38,
IF('Rent Roll'!$S4=CAM_Fixed,ED52,
IF('Rent Roll'!$S4=FSG,"-","-")))),"-"),"-")</f>
        <v>-</v>
      </c>
      <c r="EE8" s="273" t="str">
        <f>IF(EE$3='Rent Roll'!$U4,
IF(OR(AND(EE$5&gt;='Rent Roll'!$K4,EE$5&lt;='Rent Roll'!$L4),AND(EE$5&gt;='Rent Roll'!$M29,EE$5&lt;='Rent Roll'!$N29)),
IF('Rent Roll'!$S4=NNN,EE24,
IF('Rent Roll'!$S4=Stop,EE38,
IF('Rent Roll'!$S4=CAM_Fixed,EE52,
IF('Rent Roll'!$S4=FSG,"-","-")))),"-"),"-")</f>
        <v>-</v>
      </c>
      <c r="EF8" s="272" t="str">
        <f>IF(EF$3='Rent Roll'!$U4,
IF(OR(AND(EF$5&gt;='Rent Roll'!$K4,EF$5&lt;='Rent Roll'!$L4),AND(EF$5&gt;='Rent Roll'!$M29,EF$5&lt;='Rent Roll'!$N29)),
IF('Rent Roll'!$S4=NNN,EF24,
IF('Rent Roll'!$S4=Stop,EF38,
IF('Rent Roll'!$S4=CAM_Fixed,EF52,
IF('Rent Roll'!$S4=FSG,"-","-")))),"-"),"-")</f>
        <v>-</v>
      </c>
      <c r="EG8" s="844" t="s">
        <v>106</v>
      </c>
    </row>
    <row r="9" spans="2:137" x14ac:dyDescent="0.25">
      <c r="B9" s="855" t="str">
        <f>IF('Rent Roll'!S5&gt;0,'Rent Roll'!S5,"")</f>
        <v>Stop</v>
      </c>
      <c r="C9" s="854" t="str">
        <f>CONCATENATE('Rent Roll'!B5&amp;" - "&amp;'Rent Roll'!C5)</f>
        <v>1 Brown-Comm 2 - Center Inc, Brilliant Futures Learning</v>
      </c>
      <c r="D9" s="272">
        <f t="shared" si="11"/>
        <v>46279.089143556426</v>
      </c>
      <c r="E9" s="273" t="str">
        <f>IF(E$3='Rent Roll'!$U5,
IF(OR(AND(E$5&gt;='Rent Roll'!$K5,E$5&lt;='Rent Roll'!$L5),AND(E$5&gt;='Rent Roll'!$M30,E$5&lt;='Rent Roll'!$N30)),
IF('Rent Roll'!$S5=NNN,E25,
IF('Rent Roll'!$S5=Stop,E39,
IF('Rent Roll'!$S5=CAM_Fixed,E53,
IF('Rent Roll'!$S5=FSG,"-","-")))),"-"),"-")</f>
        <v>-</v>
      </c>
      <c r="F9" s="273" t="str">
        <f>IF(F$3='Rent Roll'!$U5,
IF(OR(AND(F$5&gt;='Rent Roll'!$K5,F$5&lt;='Rent Roll'!$L5),AND(F$5&gt;='Rent Roll'!$M30,F$5&lt;='Rent Roll'!$N30)),
IF('Rent Roll'!$S5=NNN,F25,
IF('Rent Roll'!$S5=Stop,F39,
IF('Rent Roll'!$S5=CAM_Fixed,F53,
IF('Rent Roll'!$S5=FSG,"-","-")))),"-"),"-")</f>
        <v>-</v>
      </c>
      <c r="G9" s="273" t="str">
        <f>IF(G$3='Rent Roll'!$U5,
IF(OR(AND(G$5&gt;='Rent Roll'!$K5,G$5&lt;='Rent Roll'!$L5),AND(G$5&gt;='Rent Roll'!$M30,G$5&lt;='Rent Roll'!$N30)),
IF('Rent Roll'!$S5=NNN,G25,
IF('Rent Roll'!$S5=Stop,G39,
IF('Rent Roll'!$S5=CAM_Fixed,G53,
IF('Rent Roll'!$S5=FSG,"-","-")))),"-"),"-")</f>
        <v>-</v>
      </c>
      <c r="H9" s="273" t="str">
        <f>IF(H$3='Rent Roll'!$U5,
IF(OR(AND(H$5&gt;='Rent Roll'!$K5,H$5&lt;='Rent Roll'!$L5),AND(H$5&gt;='Rent Roll'!$M30,H$5&lt;='Rent Roll'!$N30)),
IF('Rent Roll'!$S5=NNN,H25,
IF('Rent Roll'!$S5=Stop,H39,
IF('Rent Roll'!$S5=CAM_Fixed,H53,
IF('Rent Roll'!$S5=FSG,"-","-")))),"-"),"-")</f>
        <v>-</v>
      </c>
      <c r="I9" s="273" t="str">
        <f>IF(I$3='Rent Roll'!$U5,
IF(OR(AND(I$5&gt;='Rent Roll'!$K5,I$5&lt;='Rent Roll'!$L5),AND(I$5&gt;='Rent Roll'!$M30,I$5&lt;='Rent Roll'!$N30)),
IF('Rent Roll'!$S5=NNN,I25,
IF('Rent Roll'!$S5=Stop,I39,
IF('Rent Roll'!$S5=CAM_Fixed,I53,
IF('Rent Roll'!$S5=FSG,"-","-")))),"-"),"-")</f>
        <v>-</v>
      </c>
      <c r="J9" s="273" t="str">
        <f>IF(J$3='Rent Roll'!$U5,
IF(OR(AND(J$5&gt;='Rent Roll'!$K5,J$5&lt;='Rent Roll'!$L5),AND(J$5&gt;='Rent Roll'!$M30,J$5&lt;='Rent Roll'!$N30)),
IF('Rent Roll'!$S5=NNN,J25,
IF('Rent Roll'!$S5=Stop,J39,
IF('Rent Roll'!$S5=CAM_Fixed,J53,
IF('Rent Roll'!$S5=FSG,"-","-")))),"-"),"-")</f>
        <v>-</v>
      </c>
      <c r="K9" s="273">
        <f>IF(K$3='Rent Roll'!$U5,
IF(OR(AND(K$5&gt;='Rent Roll'!$K5,K$5&lt;='Rent Roll'!$L5),AND(K$5&gt;='Rent Roll'!$M30,K$5&lt;='Rent Roll'!$N30)),
IF('Rent Roll'!$S5=NNN,K25,
IF('Rent Roll'!$S5=Stop,K39,
IF('Rent Roll'!$S5=CAM_Fixed,K53,
IF('Rent Roll'!$S5=FSG,"-","-")))),"-"),"-")</f>
        <v>472.43463776953513</v>
      </c>
      <c r="L9" s="273" t="str">
        <f>IF(L$3='Rent Roll'!$U5,
IF(OR(AND(L$5&gt;='Rent Roll'!$K5,L$5&lt;='Rent Roll'!$L5),AND(L$5&gt;='Rent Roll'!$M30,L$5&lt;='Rent Roll'!$N30)),
IF('Rent Roll'!$S5=NNN,L25,
IF('Rent Roll'!$S5=Stop,L39,
IF('Rent Roll'!$S5=CAM_Fixed,L53,
IF('Rent Roll'!$S5=FSG,"-","-")))),"-"),"-")</f>
        <v>-</v>
      </c>
      <c r="M9" s="273" t="str">
        <f>IF(M$3='Rent Roll'!$U5,
IF(OR(AND(M$5&gt;='Rent Roll'!$K5,M$5&lt;='Rent Roll'!$L5),AND(M$5&gt;='Rent Roll'!$M30,M$5&lt;='Rent Roll'!$N30)),
IF('Rent Roll'!$S5=NNN,M25,
IF('Rent Roll'!$S5=Stop,M39,
IF('Rent Roll'!$S5=CAM_Fixed,M53,
IF('Rent Roll'!$S5=FSG,"-","-")))),"-"),"-")</f>
        <v>-</v>
      </c>
      <c r="N9" s="273" t="str">
        <f>IF(N$3='Rent Roll'!$U5,
IF(OR(AND(N$5&gt;='Rent Roll'!$K5,N$5&lt;='Rent Roll'!$L5),AND(N$5&gt;='Rent Roll'!$M30,N$5&lt;='Rent Roll'!$N30)),
IF('Rent Roll'!$S5=NNN,N25,
IF('Rent Roll'!$S5=Stop,N39,
IF('Rent Roll'!$S5=CAM_Fixed,N53,
IF('Rent Roll'!$S5=FSG,"-","-")))),"-"),"-")</f>
        <v>-</v>
      </c>
      <c r="O9" s="273" t="str">
        <f>IF(O$3='Rent Roll'!$U5,
IF(OR(AND(O$5&gt;='Rent Roll'!$K5,O$5&lt;='Rent Roll'!$L5),AND(O$5&gt;='Rent Roll'!$M30,O$5&lt;='Rent Roll'!$N30)),
IF('Rent Roll'!$S5=NNN,O25,
IF('Rent Roll'!$S5=Stop,O39,
IF('Rent Roll'!$S5=CAM_Fixed,O53,
IF('Rent Roll'!$S5=FSG,"-","-")))),"-"),"-")</f>
        <v>-</v>
      </c>
      <c r="P9" s="273" t="str">
        <f>IF(P$3='Rent Roll'!$U5,
IF(OR(AND(P$5&gt;='Rent Roll'!$K5,P$5&lt;='Rent Roll'!$L5),AND(P$5&gt;='Rent Roll'!$M30,P$5&lt;='Rent Roll'!$N30)),
IF('Rent Roll'!$S5=NNN,P25,
IF('Rent Roll'!$S5=Stop,P39,
IF('Rent Roll'!$S5=CAM_Fixed,P53,
IF('Rent Roll'!$S5=FSG,"-","-")))),"-"),"-")</f>
        <v>-</v>
      </c>
      <c r="Q9" s="273" t="str">
        <f>IF(Q$3='Rent Roll'!$U5,
IF(OR(AND(Q$5&gt;='Rent Roll'!$K5,Q$5&lt;='Rent Roll'!$L5),AND(Q$5&gt;='Rent Roll'!$M30,Q$5&lt;='Rent Roll'!$N30)),
IF('Rent Roll'!$S5=NNN,Q25,
IF('Rent Roll'!$S5=Stop,Q39,
IF('Rent Roll'!$S5=CAM_Fixed,Q53,
IF('Rent Roll'!$S5=FSG,"-","-")))),"-"),"-")</f>
        <v>-</v>
      </c>
      <c r="R9" s="273" t="str">
        <f>IF(R$3='Rent Roll'!$U5,
IF(OR(AND(R$5&gt;='Rent Roll'!$K5,R$5&lt;='Rent Roll'!$L5),AND(R$5&gt;='Rent Roll'!$M30,R$5&lt;='Rent Roll'!$N30)),
IF('Rent Roll'!$S5=NNN,R25,
IF('Rent Roll'!$S5=Stop,R39,
IF('Rent Roll'!$S5=CAM_Fixed,R53,
IF('Rent Roll'!$S5=FSG,"-","-")))),"-"),"-")</f>
        <v>-</v>
      </c>
      <c r="S9" s="273" t="str">
        <f>IF(S$3='Rent Roll'!$U5,
IF(OR(AND(S$5&gt;='Rent Roll'!$K5,S$5&lt;='Rent Roll'!$L5),AND(S$5&gt;='Rent Roll'!$M30,S$5&lt;='Rent Roll'!$N30)),
IF('Rent Roll'!$S5=NNN,S25,
IF('Rent Roll'!$S5=Stop,S39,
IF('Rent Roll'!$S5=CAM_Fixed,S53,
IF('Rent Roll'!$S5=FSG,"-","-")))),"-"),"-")</f>
        <v>-</v>
      </c>
      <c r="T9" s="273" t="str">
        <f>IF(T$3='Rent Roll'!$U5,
IF(OR(AND(T$5&gt;='Rent Roll'!$K5,T$5&lt;='Rent Roll'!$L5),AND(T$5&gt;='Rent Roll'!$M30,T$5&lt;='Rent Roll'!$N30)),
IF('Rent Roll'!$S5=NNN,T25,
IF('Rent Roll'!$S5=Stop,T39,
IF('Rent Roll'!$S5=CAM_Fixed,T53,
IF('Rent Roll'!$S5=FSG,"-","-")))),"-"),"-")</f>
        <v>-</v>
      </c>
      <c r="U9" s="273" t="str">
        <f>IF(U$3='Rent Roll'!$U5,
IF(OR(AND(U$5&gt;='Rent Roll'!$K5,U$5&lt;='Rent Roll'!$L5),AND(U$5&gt;='Rent Roll'!$M30,U$5&lt;='Rent Roll'!$N30)),
IF('Rent Roll'!$S5=NNN,U25,
IF('Rent Roll'!$S5=Stop,U39,
IF('Rent Roll'!$S5=CAM_Fixed,U53,
IF('Rent Roll'!$S5=FSG,"-","-")))),"-"),"-")</f>
        <v>-</v>
      </c>
      <c r="V9" s="273" t="str">
        <f>IF(V$3='Rent Roll'!$U5,
IF(OR(AND(V$5&gt;='Rent Roll'!$K5,V$5&lt;='Rent Roll'!$L5),AND(V$5&gt;='Rent Roll'!$M30,V$5&lt;='Rent Roll'!$N30)),
IF('Rent Roll'!$S5=NNN,V25,
IF('Rent Roll'!$S5=Stop,V39,
IF('Rent Roll'!$S5=CAM_Fixed,V53,
IF('Rent Roll'!$S5=FSG,"-","-")))),"-"),"-")</f>
        <v>-</v>
      </c>
      <c r="W9" s="273">
        <f>IF(W$3='Rent Roll'!$U5,
IF(OR(AND(W$5&gt;='Rent Roll'!$K5,W$5&lt;='Rent Roll'!$L5),AND(W$5&gt;='Rent Roll'!$M30,W$5&lt;='Rent Roll'!$N30)),
IF('Rent Roll'!$S5=NNN,W25,
IF('Rent Roll'!$S5=Stop,W39,
IF('Rent Roll'!$S5=CAM_Fixed,W53,
IF('Rent Roll'!$S5=FSG,"-","-")))),"-"),"-")</f>
        <v>4293.3866703391459</v>
      </c>
      <c r="X9" s="273" t="str">
        <f>IF(X$3='Rent Roll'!$U5,
IF(OR(AND(X$5&gt;='Rent Roll'!$K5,X$5&lt;='Rent Roll'!$L5),AND(X$5&gt;='Rent Roll'!$M30,X$5&lt;='Rent Roll'!$N30)),
IF('Rent Roll'!$S5=NNN,X25,
IF('Rent Roll'!$S5=Stop,X39,
IF('Rent Roll'!$S5=CAM_Fixed,X53,
IF('Rent Roll'!$S5=FSG,"-","-")))),"-"),"-")</f>
        <v>-</v>
      </c>
      <c r="Y9" s="273" t="str">
        <f>IF(Y$3='Rent Roll'!$U5,
IF(OR(AND(Y$5&gt;='Rent Roll'!$K5,Y$5&lt;='Rent Roll'!$L5),AND(Y$5&gt;='Rent Roll'!$M30,Y$5&lt;='Rent Roll'!$N30)),
IF('Rent Roll'!$S5=NNN,Y25,
IF('Rent Roll'!$S5=Stop,Y39,
IF('Rent Roll'!$S5=CAM_Fixed,Y53,
IF('Rent Roll'!$S5=FSG,"-","-")))),"-"),"-")</f>
        <v>-</v>
      </c>
      <c r="Z9" s="273" t="str">
        <f>IF(Z$3='Rent Roll'!$U5,
IF(OR(AND(Z$5&gt;='Rent Roll'!$K5,Z$5&lt;='Rent Roll'!$L5),AND(Z$5&gt;='Rent Roll'!$M30,Z$5&lt;='Rent Roll'!$N30)),
IF('Rent Roll'!$S5=NNN,Z25,
IF('Rent Roll'!$S5=Stop,Z39,
IF('Rent Roll'!$S5=CAM_Fixed,Z53,
IF('Rent Roll'!$S5=FSG,"-","-")))),"-"),"-")</f>
        <v>-</v>
      </c>
      <c r="AA9" s="273" t="str">
        <f>IF(AA$3='Rent Roll'!$U5,
IF(OR(AND(AA$5&gt;='Rent Roll'!$K5,AA$5&lt;='Rent Roll'!$L5),AND(AA$5&gt;='Rent Roll'!$M30,AA$5&lt;='Rent Roll'!$N30)),
IF('Rent Roll'!$S5=NNN,AA25,
IF('Rent Roll'!$S5=Stop,AA39,
IF('Rent Roll'!$S5=CAM_Fixed,AA53,
IF('Rent Roll'!$S5=FSG,"-","-")))),"-"),"-")</f>
        <v>-</v>
      </c>
      <c r="AB9" s="273" t="str">
        <f>IF(AB$3='Rent Roll'!$U5,
IF(OR(AND(AB$5&gt;='Rent Roll'!$K5,AB$5&lt;='Rent Roll'!$L5),AND(AB$5&gt;='Rent Roll'!$M30,AB$5&lt;='Rent Roll'!$N30)),
IF('Rent Roll'!$S5=NNN,AB25,
IF('Rent Roll'!$S5=Stop,AB39,
IF('Rent Roll'!$S5=CAM_Fixed,AB53,
IF('Rent Roll'!$S5=FSG,"-","-")))),"-"),"-")</f>
        <v>-</v>
      </c>
      <c r="AC9" s="273" t="str">
        <f>IF(AC$3='Rent Roll'!$U5,
IF(OR(AND(AC$5&gt;='Rent Roll'!$K5,AC$5&lt;='Rent Roll'!$L5),AND(AC$5&gt;='Rent Roll'!$M30,AC$5&lt;='Rent Roll'!$N30)),
IF('Rent Roll'!$S5=NNN,AC25,
IF('Rent Roll'!$S5=Stop,AC39,
IF('Rent Roll'!$S5=CAM_Fixed,AC53,
IF('Rent Roll'!$S5=FSG,"-","-")))),"-"),"-")</f>
        <v>-</v>
      </c>
      <c r="AD9" s="273" t="str">
        <f>IF(AD$3='Rent Roll'!$U5,
IF(OR(AND(AD$5&gt;='Rent Roll'!$K5,AD$5&lt;='Rent Roll'!$L5),AND(AD$5&gt;='Rent Roll'!$M30,AD$5&lt;='Rent Roll'!$N30)),
IF('Rent Roll'!$S5=NNN,AD25,
IF('Rent Roll'!$S5=Stop,AD39,
IF('Rent Roll'!$S5=CAM_Fixed,AD53,
IF('Rent Roll'!$S5=FSG,"-","-")))),"-"),"-")</f>
        <v>-</v>
      </c>
      <c r="AE9" s="273" t="str">
        <f>IF(AE$3='Rent Roll'!$U5,
IF(OR(AND(AE$5&gt;='Rent Roll'!$K5,AE$5&lt;='Rent Roll'!$L5),AND(AE$5&gt;='Rent Roll'!$M30,AE$5&lt;='Rent Roll'!$N30)),
IF('Rent Roll'!$S5=NNN,AE25,
IF('Rent Roll'!$S5=Stop,AE39,
IF('Rent Roll'!$S5=CAM_Fixed,AE53,
IF('Rent Roll'!$S5=FSG,"-","-")))),"-"),"-")</f>
        <v>-</v>
      </c>
      <c r="AF9" s="273" t="str">
        <f>IF(AF$3='Rent Roll'!$U5,
IF(OR(AND(AF$5&gt;='Rent Roll'!$K5,AF$5&lt;='Rent Roll'!$L5),AND(AF$5&gt;='Rent Roll'!$M30,AF$5&lt;='Rent Roll'!$N30)),
IF('Rent Roll'!$S5=NNN,AF25,
IF('Rent Roll'!$S5=Stop,AF39,
IF('Rent Roll'!$S5=CAM_Fixed,AF53,
IF('Rent Roll'!$S5=FSG,"-","-")))),"-"),"-")</f>
        <v>-</v>
      </c>
      <c r="AG9" s="273" t="str">
        <f>IF(AG$3='Rent Roll'!$U5,
IF(OR(AND(AG$5&gt;='Rent Roll'!$K5,AG$5&lt;='Rent Roll'!$L5),AND(AG$5&gt;='Rent Roll'!$M30,AG$5&lt;='Rent Roll'!$N30)),
IF('Rent Roll'!$S5=NNN,AG25,
IF('Rent Roll'!$S5=Stop,AG39,
IF('Rent Roll'!$S5=CAM_Fixed,AG53,
IF('Rent Roll'!$S5=FSG,"-","-")))),"-"),"-")</f>
        <v>-</v>
      </c>
      <c r="AH9" s="273" t="str">
        <f>IF(AH$3='Rent Roll'!$U5,
IF(OR(AND(AH$5&gt;='Rent Roll'!$K5,AH$5&lt;='Rent Roll'!$L5),AND(AH$5&gt;='Rent Roll'!$M30,AH$5&lt;='Rent Roll'!$N30)),
IF('Rent Roll'!$S5=NNN,AH25,
IF('Rent Roll'!$S5=Stop,AH39,
IF('Rent Roll'!$S5=CAM_Fixed,AH53,
IF('Rent Roll'!$S5=FSG,"-","-")))),"-"),"-")</f>
        <v>-</v>
      </c>
      <c r="AI9" s="273">
        <f>IF(AI$3='Rent Roll'!$U5,
IF(OR(AND(AI$5&gt;='Rent Roll'!$K5,AI$5&lt;='Rent Roll'!$L5),AND(AI$5&gt;='Rent Roll'!$M30,AI$5&lt;='Rent Roll'!$N30)),
IF('Rent Roll'!$S5=NNN,AI25,
IF('Rent Roll'!$S5=Stop,AI39,
IF('Rent Roll'!$S5=CAM_Fixed,AI53,
IF('Rent Roll'!$S5=FSG,"-","-")))),"-"),"-")</f>
        <v>4485.5671214847953</v>
      </c>
      <c r="AJ9" s="273" t="str">
        <f>IF(AJ$3='Rent Roll'!$U5,
IF(OR(AND(AJ$5&gt;='Rent Roll'!$K5,AJ$5&lt;='Rent Roll'!$L5),AND(AJ$5&gt;='Rent Roll'!$M30,AJ$5&lt;='Rent Roll'!$N30)),
IF('Rent Roll'!$S5=NNN,AJ25,
IF('Rent Roll'!$S5=Stop,AJ39,
IF('Rent Roll'!$S5=CAM_Fixed,AJ53,
IF('Rent Roll'!$S5=FSG,"-","-")))),"-"),"-")</f>
        <v>-</v>
      </c>
      <c r="AK9" s="273" t="str">
        <f>IF(AK$3='Rent Roll'!$U5,
IF(OR(AND(AK$5&gt;='Rent Roll'!$K5,AK$5&lt;='Rent Roll'!$L5),AND(AK$5&gt;='Rent Roll'!$M30,AK$5&lt;='Rent Roll'!$N30)),
IF('Rent Roll'!$S5=NNN,AK25,
IF('Rent Roll'!$S5=Stop,AK39,
IF('Rent Roll'!$S5=CAM_Fixed,AK53,
IF('Rent Roll'!$S5=FSG,"-","-")))),"-"),"-")</f>
        <v>-</v>
      </c>
      <c r="AL9" s="273" t="str">
        <f>IF(AL$3='Rent Roll'!$U5,
IF(OR(AND(AL$5&gt;='Rent Roll'!$K5,AL$5&lt;='Rent Roll'!$L5),AND(AL$5&gt;='Rent Roll'!$M30,AL$5&lt;='Rent Roll'!$N30)),
IF('Rent Roll'!$S5=NNN,AL25,
IF('Rent Roll'!$S5=Stop,AL39,
IF('Rent Roll'!$S5=CAM_Fixed,AL53,
IF('Rent Roll'!$S5=FSG,"-","-")))),"-"),"-")</f>
        <v>-</v>
      </c>
      <c r="AM9" s="273" t="str">
        <f>IF(AM$3='Rent Roll'!$U5,
IF(OR(AND(AM$5&gt;='Rent Roll'!$K5,AM$5&lt;='Rent Roll'!$L5),AND(AM$5&gt;='Rent Roll'!$M30,AM$5&lt;='Rent Roll'!$N30)),
IF('Rent Roll'!$S5=NNN,AM25,
IF('Rent Roll'!$S5=Stop,AM39,
IF('Rent Roll'!$S5=CAM_Fixed,AM53,
IF('Rent Roll'!$S5=FSG,"-","-")))),"-"),"-")</f>
        <v>-</v>
      </c>
      <c r="AN9" s="273" t="str">
        <f>IF(AN$3='Rent Roll'!$U5,
IF(OR(AND(AN$5&gt;='Rent Roll'!$K5,AN$5&lt;='Rent Roll'!$L5),AND(AN$5&gt;='Rent Roll'!$M30,AN$5&lt;='Rent Roll'!$N30)),
IF('Rent Roll'!$S5=NNN,AN25,
IF('Rent Roll'!$S5=Stop,AN39,
IF('Rent Roll'!$S5=CAM_Fixed,AN53,
IF('Rent Roll'!$S5=FSG,"-","-")))),"-"),"-")</f>
        <v>-</v>
      </c>
      <c r="AO9" s="273" t="str">
        <f>IF(AO$3='Rent Roll'!$U5,
IF(OR(AND(AO$5&gt;='Rent Roll'!$K5,AO$5&lt;='Rent Roll'!$L5),AND(AO$5&gt;='Rent Roll'!$M30,AO$5&lt;='Rent Roll'!$N30)),
IF('Rent Roll'!$S5=NNN,AO25,
IF('Rent Roll'!$S5=Stop,AO39,
IF('Rent Roll'!$S5=CAM_Fixed,AO53,
IF('Rent Roll'!$S5=FSG,"-","-")))),"-"),"-")</f>
        <v>-</v>
      </c>
      <c r="AP9" s="273" t="str">
        <f>IF(AP$3='Rent Roll'!$U5,
IF(OR(AND(AP$5&gt;='Rent Roll'!$K5,AP$5&lt;='Rent Roll'!$L5),AND(AP$5&gt;='Rent Roll'!$M30,AP$5&lt;='Rent Roll'!$N30)),
IF('Rent Roll'!$S5=NNN,AP25,
IF('Rent Roll'!$S5=Stop,AP39,
IF('Rent Roll'!$S5=CAM_Fixed,AP53,
IF('Rent Roll'!$S5=FSG,"-","-")))),"-"),"-")</f>
        <v>-</v>
      </c>
      <c r="AQ9" s="273" t="str">
        <f>IF(AQ$3='Rent Roll'!$U5,
IF(OR(AND(AQ$5&gt;='Rent Roll'!$K5,AQ$5&lt;='Rent Roll'!$L5),AND(AQ$5&gt;='Rent Roll'!$M30,AQ$5&lt;='Rent Roll'!$N30)),
IF('Rent Roll'!$S5=NNN,AQ25,
IF('Rent Roll'!$S5=Stop,AQ39,
IF('Rent Roll'!$S5=CAM_Fixed,AQ53,
IF('Rent Roll'!$S5=FSG,"-","-")))),"-"),"-")</f>
        <v>-</v>
      </c>
      <c r="AR9" s="273" t="str">
        <f>IF(AR$3='Rent Roll'!$U5,
IF(OR(AND(AR$5&gt;='Rent Roll'!$K5,AR$5&lt;='Rent Roll'!$L5),AND(AR$5&gt;='Rent Roll'!$M30,AR$5&lt;='Rent Roll'!$N30)),
IF('Rent Roll'!$S5=NNN,AR25,
IF('Rent Roll'!$S5=Stop,AR39,
IF('Rent Roll'!$S5=CAM_Fixed,AR53,
IF('Rent Roll'!$S5=FSG,"-","-")))),"-"),"-")</f>
        <v>-</v>
      </c>
      <c r="AS9" s="273" t="str">
        <f>IF(AS$3='Rent Roll'!$U5,
IF(OR(AND(AS$5&gt;='Rent Roll'!$K5,AS$5&lt;='Rent Roll'!$L5),AND(AS$5&gt;='Rent Roll'!$M30,AS$5&lt;='Rent Roll'!$N30)),
IF('Rent Roll'!$S5=NNN,AS25,
IF('Rent Roll'!$S5=Stop,AS39,
IF('Rent Roll'!$S5=CAM_Fixed,AS53,
IF('Rent Roll'!$S5=FSG,"-","-")))),"-"),"-")</f>
        <v>-</v>
      </c>
      <c r="AT9" s="273" t="str">
        <f>IF(AT$3='Rent Roll'!$U5,
IF(OR(AND(AT$5&gt;='Rent Roll'!$K5,AT$5&lt;='Rent Roll'!$L5),AND(AT$5&gt;='Rent Roll'!$M30,AT$5&lt;='Rent Roll'!$N30)),
IF('Rent Roll'!$S5=NNN,AT25,
IF('Rent Roll'!$S5=Stop,AT39,
IF('Rent Roll'!$S5=CAM_Fixed,AT53,
IF('Rent Roll'!$S5=FSG,"-","-")))),"-"),"-")</f>
        <v>-</v>
      </c>
      <c r="AU9" s="273">
        <f>IF(AU$3='Rent Roll'!$U5,
IF(OR(AND(AU$5&gt;='Rent Roll'!$K5,AU$5&lt;='Rent Roll'!$L5),AND(AU$5&gt;='Rent Roll'!$M30,AU$5&lt;='Rent Roll'!$N30)),
IF('Rent Roll'!$S5=NNN,AU25,
IF('Rent Roll'!$S5=Stop,AU39,
IF('Rent Roll'!$S5=CAM_Fixed,AU53,
IF('Rent Roll'!$S5=FSG,"-","-")))),"-"),"-")</f>
        <v>4680.6302793976301</v>
      </c>
      <c r="AV9" s="273" t="str">
        <f>IF(AV$3='Rent Roll'!$U5,
IF(OR(AND(AV$5&gt;='Rent Roll'!$K5,AV$5&lt;='Rent Roll'!$L5),AND(AV$5&gt;='Rent Roll'!$M30,AV$5&lt;='Rent Roll'!$N30)),
IF('Rent Roll'!$S5=NNN,AV25,
IF('Rent Roll'!$S5=Stop,AV39,
IF('Rent Roll'!$S5=CAM_Fixed,AV53,
IF('Rent Roll'!$S5=FSG,"-","-")))),"-"),"-")</f>
        <v>-</v>
      </c>
      <c r="AW9" s="273" t="str">
        <f>IF(AW$3='Rent Roll'!$U5,
IF(OR(AND(AW$5&gt;='Rent Roll'!$K5,AW$5&lt;='Rent Roll'!$L5),AND(AW$5&gt;='Rent Roll'!$M30,AW$5&lt;='Rent Roll'!$N30)),
IF('Rent Roll'!$S5=NNN,AW25,
IF('Rent Roll'!$S5=Stop,AW39,
IF('Rent Roll'!$S5=CAM_Fixed,AW53,
IF('Rent Roll'!$S5=FSG,"-","-")))),"-"),"-")</f>
        <v>-</v>
      </c>
      <c r="AX9" s="273" t="str">
        <f>IF(AX$3='Rent Roll'!$U5,
IF(OR(AND(AX$5&gt;='Rent Roll'!$K5,AX$5&lt;='Rent Roll'!$L5),AND(AX$5&gt;='Rent Roll'!$M30,AX$5&lt;='Rent Roll'!$N30)),
IF('Rent Roll'!$S5=NNN,AX25,
IF('Rent Roll'!$S5=Stop,AX39,
IF('Rent Roll'!$S5=CAM_Fixed,AX53,
IF('Rent Roll'!$S5=FSG,"-","-")))),"-"),"-")</f>
        <v>-</v>
      </c>
      <c r="AY9" s="273" t="str">
        <f>IF(AY$3='Rent Roll'!$U5,
IF(OR(AND(AY$5&gt;='Rent Roll'!$K5,AY$5&lt;='Rent Roll'!$L5),AND(AY$5&gt;='Rent Roll'!$M30,AY$5&lt;='Rent Roll'!$N30)),
IF('Rent Roll'!$S5=NNN,AY25,
IF('Rent Roll'!$S5=Stop,AY39,
IF('Rent Roll'!$S5=CAM_Fixed,AY53,
IF('Rent Roll'!$S5=FSG,"-","-")))),"-"),"-")</f>
        <v>-</v>
      </c>
      <c r="AZ9" s="273" t="str">
        <f>IF(AZ$3='Rent Roll'!$U5,
IF(OR(AND(AZ$5&gt;='Rent Roll'!$K5,AZ$5&lt;='Rent Roll'!$L5),AND(AZ$5&gt;='Rent Roll'!$M30,AZ$5&lt;='Rent Roll'!$N30)),
IF('Rent Roll'!$S5=NNN,AZ25,
IF('Rent Roll'!$S5=Stop,AZ39,
IF('Rent Roll'!$S5=CAM_Fixed,AZ53,
IF('Rent Roll'!$S5=FSG,"-","-")))),"-"),"-")</f>
        <v>-</v>
      </c>
      <c r="BA9" s="273" t="str">
        <f>IF(BA$3='Rent Roll'!$U5,
IF(OR(AND(BA$5&gt;='Rent Roll'!$K5,BA$5&lt;='Rent Roll'!$L5),AND(BA$5&gt;='Rent Roll'!$M30,BA$5&lt;='Rent Roll'!$N30)),
IF('Rent Roll'!$S5=NNN,BA25,
IF('Rent Roll'!$S5=Stop,BA39,
IF('Rent Roll'!$S5=CAM_Fixed,BA53,
IF('Rent Roll'!$S5=FSG,"-","-")))),"-"),"-")</f>
        <v>-</v>
      </c>
      <c r="BB9" s="273" t="str">
        <f>IF(BB$3='Rent Roll'!$U5,
IF(OR(AND(BB$5&gt;='Rent Roll'!$K5,BB$5&lt;='Rent Roll'!$L5),AND(BB$5&gt;='Rent Roll'!$M30,BB$5&lt;='Rent Roll'!$N30)),
IF('Rent Roll'!$S5=NNN,BB25,
IF('Rent Roll'!$S5=Stop,BB39,
IF('Rent Roll'!$S5=CAM_Fixed,BB53,
IF('Rent Roll'!$S5=FSG,"-","-")))),"-"),"-")</f>
        <v>-</v>
      </c>
      <c r="BC9" s="273" t="str">
        <f>IF(BC$3='Rent Roll'!$U5,
IF(OR(AND(BC$5&gt;='Rent Roll'!$K5,BC$5&lt;='Rent Roll'!$L5),AND(BC$5&gt;='Rent Roll'!$M30,BC$5&lt;='Rent Roll'!$N30)),
IF('Rent Roll'!$S5=NNN,BC25,
IF('Rent Roll'!$S5=Stop,BC39,
IF('Rent Roll'!$S5=CAM_Fixed,BC53,
IF('Rent Roll'!$S5=FSG,"-","-")))),"-"),"-")</f>
        <v>-</v>
      </c>
      <c r="BD9" s="273" t="str">
        <f>IF(BD$3='Rent Roll'!$U5,
IF(OR(AND(BD$5&gt;='Rent Roll'!$K5,BD$5&lt;='Rent Roll'!$L5),AND(BD$5&gt;='Rent Roll'!$M30,BD$5&lt;='Rent Roll'!$N30)),
IF('Rent Roll'!$S5=NNN,BD25,
IF('Rent Roll'!$S5=Stop,BD39,
IF('Rent Roll'!$S5=CAM_Fixed,BD53,
IF('Rent Roll'!$S5=FSG,"-","-")))),"-"),"-")</f>
        <v>-</v>
      </c>
      <c r="BE9" s="273" t="str">
        <f>IF(BE$3='Rent Roll'!$U5,
IF(OR(AND(BE$5&gt;='Rent Roll'!$K5,BE$5&lt;='Rent Roll'!$L5),AND(BE$5&gt;='Rent Roll'!$M30,BE$5&lt;='Rent Roll'!$N30)),
IF('Rent Roll'!$S5=NNN,BE25,
IF('Rent Roll'!$S5=Stop,BE39,
IF('Rent Roll'!$S5=CAM_Fixed,BE53,
IF('Rent Roll'!$S5=FSG,"-","-")))),"-"),"-")</f>
        <v>-</v>
      </c>
      <c r="BF9" s="273" t="str">
        <f>IF(BF$3='Rent Roll'!$U5,
IF(OR(AND(BF$5&gt;='Rent Roll'!$K5,BF$5&lt;='Rent Roll'!$L5),AND(BF$5&gt;='Rent Roll'!$M30,BF$5&lt;='Rent Roll'!$N30)),
IF('Rent Roll'!$S5=NNN,BF25,
IF('Rent Roll'!$S5=Stop,BF39,
IF('Rent Roll'!$S5=CAM_Fixed,BF53,
IF('Rent Roll'!$S5=FSG,"-","-")))),"-"),"-")</f>
        <v>-</v>
      </c>
      <c r="BG9" s="273">
        <f>IF(BG$3='Rent Roll'!$U5,
IF(OR(AND(BG$5&gt;='Rent Roll'!$K5,BG$5&lt;='Rent Roll'!$L5),AND(BG$5&gt;='Rent Roll'!$M30,BG$5&lt;='Rent Roll'!$N30)),
IF('Rent Roll'!$S5=NNN,BG25,
IF('Rent Roll'!$S5=Stop,BG39,
IF('Rent Roll'!$S5=CAM_Fixed,BG53,
IF('Rent Roll'!$S5=FSG,"-","-")))),"-"),"-")</f>
        <v>4878.6193846791557</v>
      </c>
      <c r="BH9" s="273" t="str">
        <f>IF(BH$3='Rent Roll'!$U5,
IF(OR(AND(BH$5&gt;='Rent Roll'!$K5,BH$5&lt;='Rent Roll'!$L5),AND(BH$5&gt;='Rent Roll'!$M30,BH$5&lt;='Rent Roll'!$N30)),
IF('Rent Roll'!$S5=NNN,BH25,
IF('Rent Roll'!$S5=Stop,BH39,
IF('Rent Roll'!$S5=CAM_Fixed,BH53,
IF('Rent Roll'!$S5=FSG,"-","-")))),"-"),"-")</f>
        <v>-</v>
      </c>
      <c r="BI9" s="273" t="str">
        <f>IF(BI$3='Rent Roll'!$U5,
IF(OR(AND(BI$5&gt;='Rent Roll'!$K5,BI$5&lt;='Rent Roll'!$L5),AND(BI$5&gt;='Rent Roll'!$M30,BI$5&lt;='Rent Roll'!$N30)),
IF('Rent Roll'!$S5=NNN,BI25,
IF('Rent Roll'!$S5=Stop,BI39,
IF('Rent Roll'!$S5=CAM_Fixed,BI53,
IF('Rent Roll'!$S5=FSG,"-","-")))),"-"),"-")</f>
        <v>-</v>
      </c>
      <c r="BJ9" s="273" t="str">
        <f>IF(BJ$3='Rent Roll'!$U5,
IF(OR(AND(BJ$5&gt;='Rent Roll'!$K5,BJ$5&lt;='Rent Roll'!$L5),AND(BJ$5&gt;='Rent Roll'!$M30,BJ$5&lt;='Rent Roll'!$N30)),
IF('Rent Roll'!$S5=NNN,BJ25,
IF('Rent Roll'!$S5=Stop,BJ39,
IF('Rent Roll'!$S5=CAM_Fixed,BJ53,
IF('Rent Roll'!$S5=FSG,"-","-")))),"-"),"-")</f>
        <v>-</v>
      </c>
      <c r="BK9" s="273" t="str">
        <f>IF(BK$3='Rent Roll'!$U5,
IF(OR(AND(BK$5&gt;='Rent Roll'!$K5,BK$5&lt;='Rent Roll'!$L5),AND(BK$5&gt;='Rent Roll'!$M30,BK$5&lt;='Rent Roll'!$N30)),
IF('Rent Roll'!$S5=NNN,BK25,
IF('Rent Roll'!$S5=Stop,BK39,
IF('Rent Roll'!$S5=CAM_Fixed,BK53,
IF('Rent Roll'!$S5=FSG,"-","-")))),"-"),"-")</f>
        <v>-</v>
      </c>
      <c r="BL9" s="273" t="str">
        <f>IF(BL$3='Rent Roll'!$U5,
IF(OR(AND(BL$5&gt;='Rent Roll'!$K5,BL$5&lt;='Rent Roll'!$L5),AND(BL$5&gt;='Rent Roll'!$M30,BL$5&lt;='Rent Roll'!$N30)),
IF('Rent Roll'!$S5=NNN,BL25,
IF('Rent Roll'!$S5=Stop,BL39,
IF('Rent Roll'!$S5=CAM_Fixed,BL53,
IF('Rent Roll'!$S5=FSG,"-","-")))),"-"),"-")</f>
        <v>-</v>
      </c>
      <c r="BM9" s="273" t="str">
        <f>IF(BM$3='Rent Roll'!$U5,
IF(OR(AND(BM$5&gt;='Rent Roll'!$K5,BM$5&lt;='Rent Roll'!$L5),AND(BM$5&gt;='Rent Roll'!$M30,BM$5&lt;='Rent Roll'!$N30)),
IF('Rent Roll'!$S5=NNN,BM25,
IF('Rent Roll'!$S5=Stop,BM39,
IF('Rent Roll'!$S5=CAM_Fixed,BM53,
IF('Rent Roll'!$S5=FSG,"-","-")))),"-"),"-")</f>
        <v>-</v>
      </c>
      <c r="BN9" s="273" t="str">
        <f>IF(BN$3='Rent Roll'!$U5,
IF(OR(AND(BN$5&gt;='Rent Roll'!$K5,BN$5&lt;='Rent Roll'!$L5),AND(BN$5&gt;='Rent Roll'!$M30,BN$5&lt;='Rent Roll'!$N30)),
IF('Rent Roll'!$S5=NNN,BN25,
IF('Rent Roll'!$S5=Stop,BN39,
IF('Rent Roll'!$S5=CAM_Fixed,BN53,
IF('Rent Roll'!$S5=FSG,"-","-")))),"-"),"-")</f>
        <v>-</v>
      </c>
      <c r="BO9" s="273" t="str">
        <f>IF(BO$3='Rent Roll'!$U5,
IF(OR(AND(BO$5&gt;='Rent Roll'!$K5,BO$5&lt;='Rent Roll'!$L5),AND(BO$5&gt;='Rent Roll'!$M30,BO$5&lt;='Rent Roll'!$N30)),
IF('Rent Roll'!$S5=NNN,BO25,
IF('Rent Roll'!$S5=Stop,BO39,
IF('Rent Roll'!$S5=CAM_Fixed,BO53,
IF('Rent Roll'!$S5=FSG,"-","-")))),"-"),"-")</f>
        <v>-</v>
      </c>
      <c r="BP9" s="273" t="str">
        <f>IF(BP$3='Rent Roll'!$U5,
IF(OR(AND(BP$5&gt;='Rent Roll'!$K5,BP$5&lt;='Rent Roll'!$L5),AND(BP$5&gt;='Rent Roll'!$M30,BP$5&lt;='Rent Roll'!$N30)),
IF('Rent Roll'!$S5=NNN,BP25,
IF('Rent Roll'!$S5=Stop,BP39,
IF('Rent Roll'!$S5=CAM_Fixed,BP53,
IF('Rent Roll'!$S5=FSG,"-","-")))),"-"),"-")</f>
        <v>-</v>
      </c>
      <c r="BQ9" s="273" t="str">
        <f>IF(BQ$3='Rent Roll'!$U5,
IF(OR(AND(BQ$5&gt;='Rent Roll'!$K5,BQ$5&lt;='Rent Roll'!$L5),AND(BQ$5&gt;='Rent Roll'!$M30,BQ$5&lt;='Rent Roll'!$N30)),
IF('Rent Roll'!$S5=NNN,BQ25,
IF('Rent Roll'!$S5=Stop,BQ39,
IF('Rent Roll'!$S5=CAM_Fixed,BQ53,
IF('Rent Roll'!$S5=FSG,"-","-")))),"-"),"-")</f>
        <v>-</v>
      </c>
      <c r="BR9" s="273" t="str">
        <f>IF(BR$3='Rent Roll'!$U5,
IF(OR(AND(BR$5&gt;='Rent Roll'!$K5,BR$5&lt;='Rent Roll'!$L5),AND(BR$5&gt;='Rent Roll'!$M30,BR$5&lt;='Rent Roll'!$N30)),
IF('Rent Roll'!$S5=NNN,BR25,
IF('Rent Roll'!$S5=Stop,BR39,
IF('Rent Roll'!$S5=CAM_Fixed,BR53,
IF('Rent Roll'!$S5=FSG,"-","-")))),"-"),"-")</f>
        <v>-</v>
      </c>
      <c r="BS9" s="273">
        <f>IF(BS$3='Rent Roll'!$U5,
IF(OR(AND(BS$5&gt;='Rent Roll'!$K5,BS$5&lt;='Rent Roll'!$L5),AND(BS$5&gt;='Rent Roll'!$M30,BS$5&lt;='Rent Roll'!$N30)),
IF('Rent Roll'!$S5=NNN,BS25,
IF('Rent Roll'!$S5=Stop,BS39,
IF('Rent Roll'!$S5=CAM_Fixed,BS53,
IF('Rent Roll'!$S5=FSG,"-","-")))),"-"),"-")</f>
        <v>5079.5783265399086</v>
      </c>
      <c r="BT9" s="273" t="str">
        <f>IF(BT$3='Rent Roll'!$U5,
IF(OR(AND(BT$5&gt;='Rent Roll'!$K5,BT$5&lt;='Rent Roll'!$L5),AND(BT$5&gt;='Rent Roll'!$M30,BT$5&lt;='Rent Roll'!$N30)),
IF('Rent Roll'!$S5=NNN,BT25,
IF('Rent Roll'!$S5=Stop,BT39,
IF('Rent Roll'!$S5=CAM_Fixed,BT53,
IF('Rent Roll'!$S5=FSG,"-","-")))),"-"),"-")</f>
        <v>-</v>
      </c>
      <c r="BU9" s="273" t="str">
        <f>IF(BU$3='Rent Roll'!$U5,
IF(OR(AND(BU$5&gt;='Rent Roll'!$K5,BU$5&lt;='Rent Roll'!$L5),AND(BU$5&gt;='Rent Roll'!$M30,BU$5&lt;='Rent Roll'!$N30)),
IF('Rent Roll'!$S5=NNN,BU25,
IF('Rent Roll'!$S5=Stop,BU39,
IF('Rent Roll'!$S5=CAM_Fixed,BU53,
IF('Rent Roll'!$S5=FSG,"-","-")))),"-"),"-")</f>
        <v>-</v>
      </c>
      <c r="BV9" s="273" t="str">
        <f>IF(BV$3='Rent Roll'!$U5,
IF(OR(AND(BV$5&gt;='Rent Roll'!$K5,BV$5&lt;='Rent Roll'!$L5),AND(BV$5&gt;='Rent Roll'!$M30,BV$5&lt;='Rent Roll'!$N30)),
IF('Rent Roll'!$S5=NNN,BV25,
IF('Rent Roll'!$S5=Stop,BV39,
IF('Rent Roll'!$S5=CAM_Fixed,BV53,
IF('Rent Roll'!$S5=FSG,"-","-")))),"-"),"-")</f>
        <v>-</v>
      </c>
      <c r="BW9" s="273" t="str">
        <f>IF(BW$3='Rent Roll'!$U5,
IF(OR(AND(BW$5&gt;='Rent Roll'!$K5,BW$5&lt;='Rent Roll'!$L5),AND(BW$5&gt;='Rent Roll'!$M30,BW$5&lt;='Rent Roll'!$N30)),
IF('Rent Roll'!$S5=NNN,BW25,
IF('Rent Roll'!$S5=Stop,BW39,
IF('Rent Roll'!$S5=CAM_Fixed,BW53,
IF('Rent Roll'!$S5=FSG,"-","-")))),"-"),"-")</f>
        <v>-</v>
      </c>
      <c r="BX9" s="273" t="str">
        <f>IF(BX$3='Rent Roll'!$U5,
IF(OR(AND(BX$5&gt;='Rent Roll'!$K5,BX$5&lt;='Rent Roll'!$L5),AND(BX$5&gt;='Rent Roll'!$M30,BX$5&lt;='Rent Roll'!$N30)),
IF('Rent Roll'!$S5=NNN,BX25,
IF('Rent Roll'!$S5=Stop,BX39,
IF('Rent Roll'!$S5=CAM_Fixed,BX53,
IF('Rent Roll'!$S5=FSG,"-","-")))),"-"),"-")</f>
        <v>-</v>
      </c>
      <c r="BY9" s="273" t="str">
        <f>IF(BY$3='Rent Roll'!$U5,
IF(OR(AND(BY$5&gt;='Rent Roll'!$K5,BY$5&lt;='Rent Roll'!$L5),AND(BY$5&gt;='Rent Roll'!$M30,BY$5&lt;='Rent Roll'!$N30)),
IF('Rent Roll'!$S5=NNN,BY25,
IF('Rent Roll'!$S5=Stop,BY39,
IF('Rent Roll'!$S5=CAM_Fixed,BY53,
IF('Rent Roll'!$S5=FSG,"-","-")))),"-"),"-")</f>
        <v>-</v>
      </c>
      <c r="BZ9" s="273" t="str">
        <f>IF(BZ$3='Rent Roll'!$U5,
IF(OR(AND(BZ$5&gt;='Rent Roll'!$K5,BZ$5&lt;='Rent Roll'!$L5),AND(BZ$5&gt;='Rent Roll'!$M30,BZ$5&lt;='Rent Roll'!$N30)),
IF('Rent Roll'!$S5=NNN,BZ25,
IF('Rent Roll'!$S5=Stop,BZ39,
IF('Rent Roll'!$S5=CAM_Fixed,BZ53,
IF('Rent Roll'!$S5=FSG,"-","-")))),"-"),"-")</f>
        <v>-</v>
      </c>
      <c r="CA9" s="273" t="str">
        <f>IF(CA$3='Rent Roll'!$U5,
IF(OR(AND(CA$5&gt;='Rent Roll'!$K5,CA$5&lt;='Rent Roll'!$L5),AND(CA$5&gt;='Rent Roll'!$M30,CA$5&lt;='Rent Roll'!$N30)),
IF('Rent Roll'!$S5=NNN,CA25,
IF('Rent Roll'!$S5=Stop,CA39,
IF('Rent Roll'!$S5=CAM_Fixed,CA53,
IF('Rent Roll'!$S5=FSG,"-","-")))),"-"),"-")</f>
        <v>-</v>
      </c>
      <c r="CB9" s="273" t="str">
        <f>IF(CB$3='Rent Roll'!$U5,
IF(OR(AND(CB$5&gt;='Rent Roll'!$K5,CB$5&lt;='Rent Roll'!$L5),AND(CB$5&gt;='Rent Roll'!$M30,CB$5&lt;='Rent Roll'!$N30)),
IF('Rent Roll'!$S5=NNN,CB25,
IF('Rent Roll'!$S5=Stop,CB39,
IF('Rent Roll'!$S5=CAM_Fixed,CB53,
IF('Rent Roll'!$S5=FSG,"-","-")))),"-"),"-")</f>
        <v>-</v>
      </c>
      <c r="CC9" s="273" t="str">
        <f>IF(CC$3='Rent Roll'!$U5,
IF(OR(AND(CC$5&gt;='Rent Roll'!$K5,CC$5&lt;='Rent Roll'!$L5),AND(CC$5&gt;='Rent Roll'!$M30,CC$5&lt;='Rent Roll'!$N30)),
IF('Rent Roll'!$S5=NNN,CC25,
IF('Rent Roll'!$S5=Stop,CC39,
IF('Rent Roll'!$S5=CAM_Fixed,CC53,
IF('Rent Roll'!$S5=FSG,"-","-")))),"-"),"-")</f>
        <v>-</v>
      </c>
      <c r="CD9" s="273" t="str">
        <f>IF(CD$3='Rent Roll'!$U5,
IF(OR(AND(CD$5&gt;='Rent Roll'!$K5,CD$5&lt;='Rent Roll'!$L5),AND(CD$5&gt;='Rent Roll'!$M30,CD$5&lt;='Rent Roll'!$N30)),
IF('Rent Roll'!$S5=NNN,CD25,
IF('Rent Roll'!$S5=Stop,CD39,
IF('Rent Roll'!$S5=CAM_Fixed,CD53,
IF('Rent Roll'!$S5=FSG,"-","-")))),"-"),"-")</f>
        <v>-</v>
      </c>
      <c r="CE9" s="273">
        <f>IF(CE$3='Rent Roll'!$U5,
IF(OR(AND(CE$5&gt;='Rent Roll'!$K5,CE$5&lt;='Rent Roll'!$L5),AND(CE$5&gt;='Rent Roll'!$M30,CE$5&lt;='Rent Roll'!$N30)),
IF('Rent Roll'!$S5=NNN,CE25,
IF('Rent Roll'!$S5=Stop,CE39,
IF('Rent Roll'!$S5=CAM_Fixed,CE53,
IF('Rent Roll'!$S5=FSG,"-","-")))),"-"),"-")</f>
        <v>5283.5516525285702</v>
      </c>
      <c r="CF9" s="273" t="str">
        <f>IF(CF$3='Rent Roll'!$U5,
IF(OR(AND(CF$5&gt;='Rent Roll'!$K5,CF$5&lt;='Rent Roll'!$L5),AND(CF$5&gt;='Rent Roll'!$M30,CF$5&lt;='Rent Roll'!$N30)),
IF('Rent Roll'!$S5=NNN,CF25,
IF('Rent Roll'!$S5=Stop,CF39,
IF('Rent Roll'!$S5=CAM_Fixed,CF53,
IF('Rent Roll'!$S5=FSG,"-","-")))),"-"),"-")</f>
        <v>-</v>
      </c>
      <c r="CG9" s="273" t="str">
        <f>IF(CG$3='Rent Roll'!$U5,
IF(OR(AND(CG$5&gt;='Rent Roll'!$K5,CG$5&lt;='Rent Roll'!$L5),AND(CG$5&gt;='Rent Roll'!$M30,CG$5&lt;='Rent Roll'!$N30)),
IF('Rent Roll'!$S5=NNN,CG25,
IF('Rent Roll'!$S5=Stop,CG39,
IF('Rent Roll'!$S5=CAM_Fixed,CG53,
IF('Rent Roll'!$S5=FSG,"-","-")))),"-"),"-")</f>
        <v>-</v>
      </c>
      <c r="CH9" s="273" t="str">
        <f>IF(CH$3='Rent Roll'!$U5,
IF(OR(AND(CH$5&gt;='Rent Roll'!$K5,CH$5&lt;='Rent Roll'!$L5),AND(CH$5&gt;='Rent Roll'!$M30,CH$5&lt;='Rent Roll'!$N30)),
IF('Rent Roll'!$S5=NNN,CH25,
IF('Rent Roll'!$S5=Stop,CH39,
IF('Rent Roll'!$S5=CAM_Fixed,CH53,
IF('Rent Roll'!$S5=FSG,"-","-")))),"-"),"-")</f>
        <v>-</v>
      </c>
      <c r="CI9" s="273" t="str">
        <f>IF(CI$3='Rent Roll'!$U5,
IF(OR(AND(CI$5&gt;='Rent Roll'!$K5,CI$5&lt;='Rent Roll'!$L5),AND(CI$5&gt;='Rent Roll'!$M30,CI$5&lt;='Rent Roll'!$N30)),
IF('Rent Roll'!$S5=NNN,CI25,
IF('Rent Roll'!$S5=Stop,CI39,
IF('Rent Roll'!$S5=CAM_Fixed,CI53,
IF('Rent Roll'!$S5=FSG,"-","-")))),"-"),"-")</f>
        <v>-</v>
      </c>
      <c r="CJ9" s="273" t="str">
        <f>IF(CJ$3='Rent Roll'!$U5,
IF(OR(AND(CJ$5&gt;='Rent Roll'!$K5,CJ$5&lt;='Rent Roll'!$L5),AND(CJ$5&gt;='Rent Roll'!$M30,CJ$5&lt;='Rent Roll'!$N30)),
IF('Rent Roll'!$S5=NNN,CJ25,
IF('Rent Roll'!$S5=Stop,CJ39,
IF('Rent Roll'!$S5=CAM_Fixed,CJ53,
IF('Rent Roll'!$S5=FSG,"-","-")))),"-"),"-")</f>
        <v>-</v>
      </c>
      <c r="CK9" s="273" t="str">
        <f>IF(CK$3='Rent Roll'!$U5,
IF(OR(AND(CK$5&gt;='Rent Roll'!$K5,CK$5&lt;='Rent Roll'!$L5),AND(CK$5&gt;='Rent Roll'!$M30,CK$5&lt;='Rent Roll'!$N30)),
IF('Rent Roll'!$S5=NNN,CK25,
IF('Rent Roll'!$S5=Stop,CK39,
IF('Rent Roll'!$S5=CAM_Fixed,CK53,
IF('Rent Roll'!$S5=FSG,"-","-")))),"-"),"-")</f>
        <v>-</v>
      </c>
      <c r="CL9" s="273" t="str">
        <f>IF(CL$3='Rent Roll'!$U5,
IF(OR(AND(CL$5&gt;='Rent Roll'!$K5,CL$5&lt;='Rent Roll'!$L5),AND(CL$5&gt;='Rent Roll'!$M30,CL$5&lt;='Rent Roll'!$N30)),
IF('Rent Roll'!$S5=NNN,CL25,
IF('Rent Roll'!$S5=Stop,CL39,
IF('Rent Roll'!$S5=CAM_Fixed,CL53,
IF('Rent Roll'!$S5=FSG,"-","-")))),"-"),"-")</f>
        <v>-</v>
      </c>
      <c r="CM9" s="273" t="str">
        <f>IF(CM$3='Rent Roll'!$U5,
IF(OR(AND(CM$5&gt;='Rent Roll'!$K5,CM$5&lt;='Rent Roll'!$L5),AND(CM$5&gt;='Rent Roll'!$M30,CM$5&lt;='Rent Roll'!$N30)),
IF('Rent Roll'!$S5=NNN,CM25,
IF('Rent Roll'!$S5=Stop,CM39,
IF('Rent Roll'!$S5=CAM_Fixed,CM53,
IF('Rent Roll'!$S5=FSG,"-","-")))),"-"),"-")</f>
        <v>-</v>
      </c>
      <c r="CN9" s="273" t="str">
        <f>IF(CN$3='Rent Roll'!$U5,
IF(OR(AND(CN$5&gt;='Rent Roll'!$K5,CN$5&lt;='Rent Roll'!$L5),AND(CN$5&gt;='Rent Roll'!$M30,CN$5&lt;='Rent Roll'!$N30)),
IF('Rent Roll'!$S5=NNN,CN25,
IF('Rent Roll'!$S5=Stop,CN39,
IF('Rent Roll'!$S5=CAM_Fixed,CN53,
IF('Rent Roll'!$S5=FSG,"-","-")))),"-"),"-")</f>
        <v>-</v>
      </c>
      <c r="CO9" s="273" t="str">
        <f>IF(CO$3='Rent Roll'!$U5,
IF(OR(AND(CO$5&gt;='Rent Roll'!$K5,CO$5&lt;='Rent Roll'!$L5),AND(CO$5&gt;='Rent Roll'!$M30,CO$5&lt;='Rent Roll'!$N30)),
IF('Rent Roll'!$S5=NNN,CO25,
IF('Rent Roll'!$S5=Stop,CO39,
IF('Rent Roll'!$S5=CAM_Fixed,CO53,
IF('Rent Roll'!$S5=FSG,"-","-")))),"-"),"-")</f>
        <v>-</v>
      </c>
      <c r="CP9" s="273" t="str">
        <f>IF(CP$3='Rent Roll'!$U5,
IF(OR(AND(CP$5&gt;='Rent Roll'!$K5,CP$5&lt;='Rent Roll'!$L5),AND(CP$5&gt;='Rent Roll'!$M30,CP$5&lt;='Rent Roll'!$N30)),
IF('Rent Roll'!$S5=NNN,CP25,
IF('Rent Roll'!$S5=Stop,CP39,
IF('Rent Roll'!$S5=CAM_Fixed,CP53,
IF('Rent Roll'!$S5=FSG,"-","-")))),"-"),"-")</f>
        <v>-</v>
      </c>
      <c r="CQ9" s="273">
        <f>IF(CQ$3='Rent Roll'!$U5,
IF(OR(AND(CQ$5&gt;='Rent Roll'!$K5,CQ$5&lt;='Rent Roll'!$L5),AND(CQ$5&gt;='Rent Roll'!$M30,CQ$5&lt;='Rent Roll'!$N30)),
IF('Rent Roll'!$S5=NNN,CQ25,
IF('Rent Roll'!$S5=Stop,CQ39,
IF('Rent Roll'!$S5=CAM_Fixed,CQ53,
IF('Rent Roll'!$S5=FSG,"-","-")))),"-"),"-")</f>
        <v>5490.5845784070598</v>
      </c>
      <c r="CR9" s="273" t="str">
        <f>IF(CR$3='Rent Roll'!$U5,
IF(OR(AND(CR$5&gt;='Rent Roll'!$K5,CR$5&lt;='Rent Roll'!$L5),AND(CR$5&gt;='Rent Roll'!$M30,CR$5&lt;='Rent Roll'!$N30)),
IF('Rent Roll'!$S5=NNN,CR25,
IF('Rent Roll'!$S5=Stop,CR39,
IF('Rent Roll'!$S5=CAM_Fixed,CR53,
IF('Rent Roll'!$S5=FSG,"-","-")))),"-"),"-")</f>
        <v>-</v>
      </c>
      <c r="CS9" s="273" t="str">
        <f>IF(CS$3='Rent Roll'!$U5,
IF(OR(AND(CS$5&gt;='Rent Roll'!$K5,CS$5&lt;='Rent Roll'!$L5),AND(CS$5&gt;='Rent Roll'!$M30,CS$5&lt;='Rent Roll'!$N30)),
IF('Rent Roll'!$S5=NNN,CS25,
IF('Rent Roll'!$S5=Stop,CS39,
IF('Rent Roll'!$S5=CAM_Fixed,CS53,
IF('Rent Roll'!$S5=FSG,"-","-")))),"-"),"-")</f>
        <v>-</v>
      </c>
      <c r="CT9" s="273" t="str">
        <f>IF(CT$3='Rent Roll'!$U5,
IF(OR(AND(CT$5&gt;='Rent Roll'!$K5,CT$5&lt;='Rent Roll'!$L5),AND(CT$5&gt;='Rent Roll'!$M30,CT$5&lt;='Rent Roll'!$N30)),
IF('Rent Roll'!$S5=NNN,CT25,
IF('Rent Roll'!$S5=Stop,CT39,
IF('Rent Roll'!$S5=CAM_Fixed,CT53,
IF('Rent Roll'!$S5=FSG,"-","-")))),"-"),"-")</f>
        <v>-</v>
      </c>
      <c r="CU9" s="273" t="str">
        <f>IF(CU$3='Rent Roll'!$U5,
IF(OR(AND(CU$5&gt;='Rent Roll'!$K5,CU$5&lt;='Rent Roll'!$L5),AND(CU$5&gt;='Rent Roll'!$M30,CU$5&lt;='Rent Roll'!$N30)),
IF('Rent Roll'!$S5=NNN,CU25,
IF('Rent Roll'!$S5=Stop,CU39,
IF('Rent Roll'!$S5=CAM_Fixed,CU53,
IF('Rent Roll'!$S5=FSG,"-","-")))),"-"),"-")</f>
        <v>-</v>
      </c>
      <c r="CV9" s="273" t="str">
        <f>IF(CV$3='Rent Roll'!$U5,
IF(OR(AND(CV$5&gt;='Rent Roll'!$K5,CV$5&lt;='Rent Roll'!$L5),AND(CV$5&gt;='Rent Roll'!$M30,CV$5&lt;='Rent Roll'!$N30)),
IF('Rent Roll'!$S5=NNN,CV25,
IF('Rent Roll'!$S5=Stop,CV39,
IF('Rent Roll'!$S5=CAM_Fixed,CV53,
IF('Rent Roll'!$S5=FSG,"-","-")))),"-"),"-")</f>
        <v>-</v>
      </c>
      <c r="CW9" s="273" t="str">
        <f>IF(CW$3='Rent Roll'!$U5,
IF(OR(AND(CW$5&gt;='Rent Roll'!$K5,CW$5&lt;='Rent Roll'!$L5),AND(CW$5&gt;='Rent Roll'!$M30,CW$5&lt;='Rent Roll'!$N30)),
IF('Rent Roll'!$S5=NNN,CW25,
IF('Rent Roll'!$S5=Stop,CW39,
IF('Rent Roll'!$S5=CAM_Fixed,CW53,
IF('Rent Roll'!$S5=FSG,"-","-")))),"-"),"-")</f>
        <v>-</v>
      </c>
      <c r="CX9" s="273" t="str">
        <f>IF(CX$3='Rent Roll'!$U5,
IF(OR(AND(CX$5&gt;='Rent Roll'!$K5,CX$5&lt;='Rent Roll'!$L5),AND(CX$5&gt;='Rent Roll'!$M30,CX$5&lt;='Rent Roll'!$N30)),
IF('Rent Roll'!$S5=NNN,CX25,
IF('Rent Roll'!$S5=Stop,CX39,
IF('Rent Roll'!$S5=CAM_Fixed,CX53,
IF('Rent Roll'!$S5=FSG,"-","-")))),"-"),"-")</f>
        <v>-</v>
      </c>
      <c r="CY9" s="273" t="str">
        <f>IF(CY$3='Rent Roll'!$U5,
IF(OR(AND(CY$5&gt;='Rent Roll'!$K5,CY$5&lt;='Rent Roll'!$L5),AND(CY$5&gt;='Rent Roll'!$M30,CY$5&lt;='Rent Roll'!$N30)),
IF('Rent Roll'!$S5=NNN,CY25,
IF('Rent Roll'!$S5=Stop,CY39,
IF('Rent Roll'!$S5=CAM_Fixed,CY53,
IF('Rent Roll'!$S5=FSG,"-","-")))),"-"),"-")</f>
        <v>-</v>
      </c>
      <c r="CZ9" s="273" t="str">
        <f>IF(CZ$3='Rent Roll'!$U5,
IF(OR(AND(CZ$5&gt;='Rent Roll'!$K5,CZ$5&lt;='Rent Roll'!$L5),AND(CZ$5&gt;='Rent Roll'!$M30,CZ$5&lt;='Rent Roll'!$N30)),
IF('Rent Roll'!$S5=NNN,CZ25,
IF('Rent Roll'!$S5=Stop,CZ39,
IF('Rent Roll'!$S5=CAM_Fixed,CZ53,
IF('Rent Roll'!$S5=FSG,"-","-")))),"-"),"-")</f>
        <v>-</v>
      </c>
      <c r="DA9" s="273" t="str">
        <f>IF(DA$3='Rent Roll'!$U5,
IF(OR(AND(DA$5&gt;='Rent Roll'!$K5,DA$5&lt;='Rent Roll'!$L5),AND(DA$5&gt;='Rent Roll'!$M30,DA$5&lt;='Rent Roll'!$N30)),
IF('Rent Roll'!$S5=NNN,DA25,
IF('Rent Roll'!$S5=Stop,DA39,
IF('Rent Roll'!$S5=CAM_Fixed,DA53,
IF('Rent Roll'!$S5=FSG,"-","-")))),"-"),"-")</f>
        <v>-</v>
      </c>
      <c r="DB9" s="273" t="str">
        <f>IF(DB$3='Rent Roll'!$U5,
IF(OR(AND(DB$5&gt;='Rent Roll'!$K5,DB$5&lt;='Rent Roll'!$L5),AND(DB$5&gt;='Rent Roll'!$M30,DB$5&lt;='Rent Roll'!$N30)),
IF('Rent Roll'!$S5=NNN,DB25,
IF('Rent Roll'!$S5=Stop,DB39,
IF('Rent Roll'!$S5=CAM_Fixed,DB53,
IF('Rent Roll'!$S5=FSG,"-","-")))),"-"),"-")</f>
        <v>-</v>
      </c>
      <c r="DC9" s="273">
        <f>IF(DC$3='Rent Roll'!$U5,
IF(OR(AND(DC$5&gt;='Rent Roll'!$K5,DC$5&lt;='Rent Roll'!$L5),AND(DC$5&gt;='Rent Roll'!$M30,DC$5&lt;='Rent Roll'!$N30)),
IF('Rent Roll'!$S5=NNN,DC25,
IF('Rent Roll'!$S5=Stop,DC39,
IF('Rent Roll'!$S5=CAM_Fixed,DC53,
IF('Rent Roll'!$S5=FSG,"-","-")))),"-"),"-")</f>
        <v>5700.7229981737264</v>
      </c>
      <c r="DD9" s="273" t="str">
        <f>IF(DD$3='Rent Roll'!$U5,
IF(OR(AND(DD$5&gt;='Rent Roll'!$K5,DD$5&lt;='Rent Roll'!$L5),AND(DD$5&gt;='Rent Roll'!$M30,DD$5&lt;='Rent Roll'!$N30)),
IF('Rent Roll'!$S5=NNN,DD25,
IF('Rent Roll'!$S5=Stop,DD39,
IF('Rent Roll'!$S5=CAM_Fixed,DD53,
IF('Rent Roll'!$S5=FSG,"-","-")))),"-"),"-")</f>
        <v>-</v>
      </c>
      <c r="DE9" s="273" t="str">
        <f>IF(DE$3='Rent Roll'!$U5,
IF(OR(AND(DE$5&gt;='Rent Roll'!$K5,DE$5&lt;='Rent Roll'!$L5),AND(DE$5&gt;='Rent Roll'!$M30,DE$5&lt;='Rent Roll'!$N30)),
IF('Rent Roll'!$S5=NNN,DE25,
IF('Rent Roll'!$S5=Stop,DE39,
IF('Rent Roll'!$S5=CAM_Fixed,DE53,
IF('Rent Roll'!$S5=FSG,"-","-")))),"-"),"-")</f>
        <v>-</v>
      </c>
      <c r="DF9" s="273" t="str">
        <f>IF(DF$3='Rent Roll'!$U5,
IF(OR(AND(DF$5&gt;='Rent Roll'!$K5,DF$5&lt;='Rent Roll'!$L5),AND(DF$5&gt;='Rent Roll'!$M30,DF$5&lt;='Rent Roll'!$N30)),
IF('Rent Roll'!$S5=NNN,DF25,
IF('Rent Roll'!$S5=Stop,DF39,
IF('Rent Roll'!$S5=CAM_Fixed,DF53,
IF('Rent Roll'!$S5=FSG,"-","-")))),"-"),"-")</f>
        <v>-</v>
      </c>
      <c r="DG9" s="273" t="str">
        <f>IF(DG$3='Rent Roll'!$U5,
IF(OR(AND(DG$5&gt;='Rent Roll'!$K5,DG$5&lt;='Rent Roll'!$L5),AND(DG$5&gt;='Rent Roll'!$M30,DG$5&lt;='Rent Roll'!$N30)),
IF('Rent Roll'!$S5=NNN,DG25,
IF('Rent Roll'!$S5=Stop,DG39,
IF('Rent Roll'!$S5=CAM_Fixed,DG53,
IF('Rent Roll'!$S5=FSG,"-","-")))),"-"),"-")</f>
        <v>-</v>
      </c>
      <c r="DH9" s="273" t="str">
        <f>IF(DH$3='Rent Roll'!$U5,
IF(OR(AND(DH$5&gt;='Rent Roll'!$K5,DH$5&lt;='Rent Roll'!$L5),AND(DH$5&gt;='Rent Roll'!$M30,DH$5&lt;='Rent Roll'!$N30)),
IF('Rent Roll'!$S5=NNN,DH25,
IF('Rent Roll'!$S5=Stop,DH39,
IF('Rent Roll'!$S5=CAM_Fixed,DH53,
IF('Rent Roll'!$S5=FSG,"-","-")))),"-"),"-")</f>
        <v>-</v>
      </c>
      <c r="DI9" s="273" t="str">
        <f>IF(DI$3='Rent Roll'!$U5,
IF(OR(AND(DI$5&gt;='Rent Roll'!$K5,DI$5&lt;='Rent Roll'!$L5),AND(DI$5&gt;='Rent Roll'!$M30,DI$5&lt;='Rent Roll'!$N30)),
IF('Rent Roll'!$S5=NNN,DI25,
IF('Rent Roll'!$S5=Stop,DI39,
IF('Rent Roll'!$S5=CAM_Fixed,DI53,
IF('Rent Roll'!$S5=FSG,"-","-")))),"-"),"-")</f>
        <v>-</v>
      </c>
      <c r="DJ9" s="273" t="str">
        <f>IF(DJ$3='Rent Roll'!$U5,
IF(OR(AND(DJ$5&gt;='Rent Roll'!$K5,DJ$5&lt;='Rent Roll'!$L5),AND(DJ$5&gt;='Rent Roll'!$M30,DJ$5&lt;='Rent Roll'!$N30)),
IF('Rent Roll'!$S5=NNN,DJ25,
IF('Rent Roll'!$S5=Stop,DJ39,
IF('Rent Roll'!$S5=CAM_Fixed,DJ53,
IF('Rent Roll'!$S5=FSG,"-","-")))),"-"),"-")</f>
        <v>-</v>
      </c>
      <c r="DK9" s="273" t="str">
        <f>IF(DK$3='Rent Roll'!$U5,
IF(OR(AND(DK$5&gt;='Rent Roll'!$K5,DK$5&lt;='Rent Roll'!$L5),AND(DK$5&gt;='Rent Roll'!$M30,DK$5&lt;='Rent Roll'!$N30)),
IF('Rent Roll'!$S5=NNN,DK25,
IF('Rent Roll'!$S5=Stop,DK39,
IF('Rent Roll'!$S5=CAM_Fixed,DK53,
IF('Rent Roll'!$S5=FSG,"-","-")))),"-"),"-")</f>
        <v>-</v>
      </c>
      <c r="DL9" s="273" t="str">
        <f>IF(DL$3='Rent Roll'!$U5,
IF(OR(AND(DL$5&gt;='Rent Roll'!$K5,DL$5&lt;='Rent Roll'!$L5),AND(DL$5&gt;='Rent Roll'!$M30,DL$5&lt;='Rent Roll'!$N30)),
IF('Rent Roll'!$S5=NNN,DL25,
IF('Rent Roll'!$S5=Stop,DL39,
IF('Rent Roll'!$S5=CAM_Fixed,DL53,
IF('Rent Roll'!$S5=FSG,"-","-")))),"-"),"-")</f>
        <v>-</v>
      </c>
      <c r="DM9" s="273" t="str">
        <f>IF(DM$3='Rent Roll'!$U5,
IF(OR(AND(DM$5&gt;='Rent Roll'!$K5,DM$5&lt;='Rent Roll'!$L5),AND(DM$5&gt;='Rent Roll'!$M30,DM$5&lt;='Rent Roll'!$N30)),
IF('Rent Roll'!$S5=NNN,DM25,
IF('Rent Roll'!$S5=Stop,DM39,
IF('Rent Roll'!$S5=CAM_Fixed,DM53,
IF('Rent Roll'!$S5=FSG,"-","-")))),"-"),"-")</f>
        <v>-</v>
      </c>
      <c r="DN9" s="273" t="str">
        <f>IF(DN$3='Rent Roll'!$U5,
IF(OR(AND(DN$5&gt;='Rent Roll'!$K5,DN$5&lt;='Rent Roll'!$L5),AND(DN$5&gt;='Rent Roll'!$M30,DN$5&lt;='Rent Roll'!$N30)),
IF('Rent Roll'!$S5=NNN,DN25,
IF('Rent Roll'!$S5=Stop,DN39,
IF('Rent Roll'!$S5=CAM_Fixed,DN53,
IF('Rent Roll'!$S5=FSG,"-","-")))),"-"),"-")</f>
        <v>-</v>
      </c>
      <c r="DO9" s="273">
        <f>IF(DO$3='Rent Roll'!$U5,
IF(OR(AND(DO$5&gt;='Rent Roll'!$K5,DO$5&lt;='Rent Roll'!$L5),AND(DO$5&gt;='Rent Roll'!$M30,DO$5&lt;='Rent Roll'!$N30)),
IF('Rent Roll'!$S5=NNN,DO25,
IF('Rent Roll'!$S5=Stop,DO39,
IF('Rent Roll'!$S5=CAM_Fixed,DO53,
IF('Rent Roll'!$S5=FSG,"-","-")))),"-"),"-")</f>
        <v>5914.0134942368959</v>
      </c>
      <c r="DP9" s="273" t="str">
        <f>IF(DP$3='Rent Roll'!$U5,
IF(OR(AND(DP$5&gt;='Rent Roll'!$K5,DP$5&lt;='Rent Roll'!$L5),AND(DP$5&gt;='Rent Roll'!$M30,DP$5&lt;='Rent Roll'!$N30)),
IF('Rent Roll'!$S5=NNN,DP25,
IF('Rent Roll'!$S5=Stop,DP39,
IF('Rent Roll'!$S5=CAM_Fixed,DP53,
IF('Rent Roll'!$S5=FSG,"-","-")))),"-"),"-")</f>
        <v>-</v>
      </c>
      <c r="DQ9" s="273" t="str">
        <f>IF(DQ$3='Rent Roll'!$U5,
IF(OR(AND(DQ$5&gt;='Rent Roll'!$K5,DQ$5&lt;='Rent Roll'!$L5),AND(DQ$5&gt;='Rent Roll'!$M30,DQ$5&lt;='Rent Roll'!$N30)),
IF('Rent Roll'!$S5=NNN,DQ25,
IF('Rent Roll'!$S5=Stop,DQ39,
IF('Rent Roll'!$S5=CAM_Fixed,DQ53,
IF('Rent Roll'!$S5=FSG,"-","-")))),"-"),"-")</f>
        <v>-</v>
      </c>
      <c r="DR9" s="273" t="str">
        <f>IF(DR$3='Rent Roll'!$U5,
IF(OR(AND(DR$5&gt;='Rent Roll'!$K5,DR$5&lt;='Rent Roll'!$L5),AND(DR$5&gt;='Rent Roll'!$M30,DR$5&lt;='Rent Roll'!$N30)),
IF('Rent Roll'!$S5=NNN,DR25,
IF('Rent Roll'!$S5=Stop,DR39,
IF('Rent Roll'!$S5=CAM_Fixed,DR53,
IF('Rent Roll'!$S5=FSG,"-","-")))),"-"),"-")</f>
        <v>-</v>
      </c>
      <c r="DS9" s="273" t="str">
        <f>IF(DS$3='Rent Roll'!$U5,
IF(OR(AND(DS$5&gt;='Rent Roll'!$K5,DS$5&lt;='Rent Roll'!$L5),AND(DS$5&gt;='Rent Roll'!$M30,DS$5&lt;='Rent Roll'!$N30)),
IF('Rent Roll'!$S5=NNN,DS25,
IF('Rent Roll'!$S5=Stop,DS39,
IF('Rent Roll'!$S5=CAM_Fixed,DS53,
IF('Rent Roll'!$S5=FSG,"-","-")))),"-"),"-")</f>
        <v>-</v>
      </c>
      <c r="DT9" s="273" t="str">
        <f>IF(DT$3='Rent Roll'!$U5,
IF(OR(AND(DT$5&gt;='Rent Roll'!$K5,DT$5&lt;='Rent Roll'!$L5),AND(DT$5&gt;='Rent Roll'!$M30,DT$5&lt;='Rent Roll'!$N30)),
IF('Rent Roll'!$S5=NNN,DT25,
IF('Rent Roll'!$S5=Stop,DT39,
IF('Rent Roll'!$S5=CAM_Fixed,DT53,
IF('Rent Roll'!$S5=FSG,"-","-")))),"-"),"-")</f>
        <v>-</v>
      </c>
      <c r="DU9" s="273" t="str">
        <f>IF(DU$3='Rent Roll'!$U5,
IF(OR(AND(DU$5&gt;='Rent Roll'!$K5,DU$5&lt;='Rent Roll'!$L5),AND(DU$5&gt;='Rent Roll'!$M30,DU$5&lt;='Rent Roll'!$N30)),
IF('Rent Roll'!$S5=NNN,DU25,
IF('Rent Roll'!$S5=Stop,DU39,
IF('Rent Roll'!$S5=CAM_Fixed,DU53,
IF('Rent Roll'!$S5=FSG,"-","-")))),"-"),"-")</f>
        <v>-</v>
      </c>
      <c r="DV9" s="273" t="str">
        <f>IF(DV$3='Rent Roll'!$U5,
IF(OR(AND(DV$5&gt;='Rent Roll'!$K5,DV$5&lt;='Rent Roll'!$L5),AND(DV$5&gt;='Rent Roll'!$M30,DV$5&lt;='Rent Roll'!$N30)),
IF('Rent Roll'!$S5=NNN,DV25,
IF('Rent Roll'!$S5=Stop,DV39,
IF('Rent Roll'!$S5=CAM_Fixed,DV53,
IF('Rent Roll'!$S5=FSG,"-","-")))),"-"),"-")</f>
        <v>-</v>
      </c>
      <c r="DW9" s="273" t="str">
        <f>IF(DW$3='Rent Roll'!$U5,
IF(OR(AND(DW$5&gt;='Rent Roll'!$K5,DW$5&lt;='Rent Roll'!$L5),AND(DW$5&gt;='Rent Roll'!$M30,DW$5&lt;='Rent Roll'!$N30)),
IF('Rent Roll'!$S5=NNN,DW25,
IF('Rent Roll'!$S5=Stop,DW39,
IF('Rent Roll'!$S5=CAM_Fixed,DW53,
IF('Rent Roll'!$S5=FSG,"-","-")))),"-"),"-")</f>
        <v>-</v>
      </c>
      <c r="DX9" s="273" t="str">
        <f>IF(DX$3='Rent Roll'!$U5,
IF(OR(AND(DX$5&gt;='Rent Roll'!$K5,DX$5&lt;='Rent Roll'!$L5),AND(DX$5&gt;='Rent Roll'!$M30,DX$5&lt;='Rent Roll'!$N30)),
IF('Rent Roll'!$S5=NNN,DX25,
IF('Rent Roll'!$S5=Stop,DX39,
IF('Rent Roll'!$S5=CAM_Fixed,DX53,
IF('Rent Roll'!$S5=FSG,"-","-")))),"-"),"-")</f>
        <v>-</v>
      </c>
      <c r="DY9" s="273" t="str">
        <f>IF(DY$3='Rent Roll'!$U5,
IF(OR(AND(DY$5&gt;='Rent Roll'!$K5,DY$5&lt;='Rent Roll'!$L5),AND(DY$5&gt;='Rent Roll'!$M30,DY$5&lt;='Rent Roll'!$N30)),
IF('Rent Roll'!$S5=NNN,DY25,
IF('Rent Roll'!$S5=Stop,DY39,
IF('Rent Roll'!$S5=CAM_Fixed,DY53,
IF('Rent Roll'!$S5=FSG,"-","-")))),"-"),"-")</f>
        <v>-</v>
      </c>
      <c r="DZ9" s="273" t="str">
        <f>IF(DZ$3='Rent Roll'!$U5,
IF(OR(AND(DZ$5&gt;='Rent Roll'!$K5,DZ$5&lt;='Rent Roll'!$L5),AND(DZ$5&gt;='Rent Roll'!$M30,DZ$5&lt;='Rent Roll'!$N30)),
IF('Rent Roll'!$S5=NNN,DZ25,
IF('Rent Roll'!$S5=Stop,DZ39,
IF('Rent Roll'!$S5=CAM_Fixed,DZ53,
IF('Rent Roll'!$S5=FSG,"-","-")))),"-"),"-")</f>
        <v>-</v>
      </c>
      <c r="EA9" s="273" t="str">
        <f>IF(EA$3='Rent Roll'!$U5,
IF(OR(AND(EA$5&gt;='Rent Roll'!$K5,EA$5&lt;='Rent Roll'!$L5),AND(EA$5&gt;='Rent Roll'!$M30,EA$5&lt;='Rent Roll'!$N30)),
IF('Rent Roll'!$S5=NNN,EA25,
IF('Rent Roll'!$S5=Stop,EA39,
IF('Rent Roll'!$S5=CAM_Fixed,EA53,
IF('Rent Roll'!$S5=FSG,"-","-")))),"-"),"-")</f>
        <v>-</v>
      </c>
      <c r="EB9" s="273" t="str">
        <f>IF(EB$3='Rent Roll'!$U5,
IF(OR(AND(EB$5&gt;='Rent Roll'!$K5,EB$5&lt;='Rent Roll'!$L5),AND(EB$5&gt;='Rent Roll'!$M30,EB$5&lt;='Rent Roll'!$N30)),
IF('Rent Roll'!$S5=NNN,EB25,
IF('Rent Roll'!$S5=Stop,EB39,
IF('Rent Roll'!$S5=CAM_Fixed,EB53,
IF('Rent Roll'!$S5=FSG,"-","-")))),"-"),"-")</f>
        <v>-</v>
      </c>
      <c r="EC9" s="273" t="str">
        <f>IF(EC$3='Rent Roll'!$U5,
IF(OR(AND(EC$5&gt;='Rent Roll'!$K5,EC$5&lt;='Rent Roll'!$L5),AND(EC$5&gt;='Rent Roll'!$M30,EC$5&lt;='Rent Roll'!$N30)),
IF('Rent Roll'!$S5=NNN,EC25,
IF('Rent Roll'!$S5=Stop,EC39,
IF('Rent Roll'!$S5=CAM_Fixed,EC53,
IF('Rent Roll'!$S5=FSG,"-","-")))),"-"),"-")</f>
        <v>-</v>
      </c>
      <c r="ED9" s="273" t="str">
        <f>IF(ED$3='Rent Roll'!$U5,
IF(OR(AND(ED$5&gt;='Rent Roll'!$K5,ED$5&lt;='Rent Roll'!$L5),AND(ED$5&gt;='Rent Roll'!$M30,ED$5&lt;='Rent Roll'!$N30)),
IF('Rent Roll'!$S5=NNN,ED25,
IF('Rent Roll'!$S5=Stop,ED39,
IF('Rent Roll'!$S5=CAM_Fixed,ED53,
IF('Rent Roll'!$S5=FSG,"-","-")))),"-"),"-")</f>
        <v>-</v>
      </c>
      <c r="EE9" s="273" t="str">
        <f>IF(EE$3='Rent Roll'!$U5,
IF(OR(AND(EE$5&gt;='Rent Roll'!$K5,EE$5&lt;='Rent Roll'!$L5),AND(EE$5&gt;='Rent Roll'!$M30,EE$5&lt;='Rent Roll'!$N30)),
IF('Rent Roll'!$S5=NNN,EE25,
IF('Rent Roll'!$S5=Stop,EE39,
IF('Rent Roll'!$S5=CAM_Fixed,EE53,
IF('Rent Roll'!$S5=FSG,"-","-")))),"-"),"-")</f>
        <v>-</v>
      </c>
      <c r="EF9" s="272" t="str">
        <f>IF(EF$3='Rent Roll'!$U5,
IF(OR(AND(EF$5&gt;='Rent Roll'!$K5,EF$5&lt;='Rent Roll'!$L5),AND(EF$5&gt;='Rent Roll'!$M30,EF$5&lt;='Rent Roll'!$N30)),
IF('Rent Roll'!$S5=NNN,EF25,
IF('Rent Roll'!$S5=Stop,EF39,
IF('Rent Roll'!$S5=CAM_Fixed,EF53,
IF('Rent Roll'!$S5=FSG,"-","-")))),"-"),"-")</f>
        <v>-</v>
      </c>
      <c r="EG9" s="844" t="s">
        <v>106</v>
      </c>
    </row>
    <row r="10" spans="2:137" x14ac:dyDescent="0.25">
      <c r="B10" s="855" t="str">
        <f>IF('Rent Roll'!S6&gt;0,'Rent Roll'!S6,"")</f>
        <v>NNN</v>
      </c>
      <c r="C10" s="854" t="str">
        <f>CONCATENATE('Rent Roll'!B6&amp;" - "&amp;'Rent Roll'!C6)</f>
        <v>800 Del-Comm 1 - LLC, Progress Physical Therapy</v>
      </c>
      <c r="D10" s="272">
        <f t="shared" ca="1" si="11"/>
        <v>333683.05392277864</v>
      </c>
      <c r="E10" s="273" t="str">
        <f>IF(E$3='Rent Roll'!$U6,
IF(OR(AND(E$5&gt;='Rent Roll'!$K6,E$5&lt;='Rent Roll'!$L6),AND(E$5&gt;='Rent Roll'!$M31,E$5&lt;='Rent Roll'!$N31)),
IF('Rent Roll'!$S6=NNN,E26,
IF('Rent Roll'!$S6=Stop,E40,
IF('Rent Roll'!$S6=CAM_Fixed,E54,
IF('Rent Roll'!$S6=FSG,"-","-")))),"-"),"-")</f>
        <v>-</v>
      </c>
      <c r="F10" s="273" t="str">
        <f>IF(F$3='Rent Roll'!$U6,
IF(OR(AND(F$5&gt;='Rent Roll'!$K6,F$5&lt;='Rent Roll'!$L6),AND(F$5&gt;='Rent Roll'!$M31,F$5&lt;='Rent Roll'!$N31)),
IF('Rent Roll'!$S6=NNN,F26,
IF('Rent Roll'!$S6=Stop,F40,
IF('Rent Roll'!$S6=CAM_Fixed,F54,
IF('Rent Roll'!$S6=FSG,"-","-")))),"-"),"-")</f>
        <v>-</v>
      </c>
      <c r="G10" s="273" t="str">
        <f>IF(G$3='Rent Roll'!$U6,
IF(OR(AND(G$5&gt;='Rent Roll'!$K6,G$5&lt;='Rent Roll'!$L6),AND(G$5&gt;='Rent Roll'!$M31,G$5&lt;='Rent Roll'!$N31)),
IF('Rent Roll'!$S6=NNN,G26,
IF('Rent Roll'!$S6=Stop,G40,
IF('Rent Roll'!$S6=CAM_Fixed,G54,
IF('Rent Roll'!$S6=FSG,"-","-")))),"-"),"-")</f>
        <v>-</v>
      </c>
      <c r="H10" s="273" t="str">
        <f>IF(H$3='Rent Roll'!$U6,
IF(OR(AND(H$5&gt;='Rent Roll'!$K6,H$5&lt;='Rent Roll'!$L6),AND(H$5&gt;='Rent Roll'!$M31,H$5&lt;='Rent Roll'!$N31)),
IF('Rent Roll'!$S6=NNN,H26,
IF('Rent Roll'!$S6=Stop,H40,
IF('Rent Roll'!$S6=CAM_Fixed,H54,
IF('Rent Roll'!$S6=FSG,"-","-")))),"-"),"-")</f>
        <v>-</v>
      </c>
      <c r="I10" s="273" t="str">
        <f>IF(I$3='Rent Roll'!$U6,
IF(OR(AND(I$5&gt;='Rent Roll'!$K6,I$5&lt;='Rent Roll'!$L6),AND(I$5&gt;='Rent Roll'!$M31,I$5&lt;='Rent Roll'!$N31)),
IF('Rent Roll'!$S6=NNN,I26,
IF('Rent Roll'!$S6=Stop,I40,
IF('Rent Roll'!$S6=CAM_Fixed,I54,
IF('Rent Roll'!$S6=FSG,"-","-")))),"-"),"-")</f>
        <v>-</v>
      </c>
      <c r="J10" s="273" t="str">
        <f>IF(J$3='Rent Roll'!$U6,
IF(OR(AND(J$5&gt;='Rent Roll'!$K6,J$5&lt;='Rent Roll'!$L6),AND(J$5&gt;='Rent Roll'!$M31,J$5&lt;='Rent Roll'!$N31)),
IF('Rent Roll'!$S6=NNN,J26,
IF('Rent Roll'!$S6=Stop,J40,
IF('Rent Roll'!$S6=CAM_Fixed,J54,
IF('Rent Roll'!$S6=FSG,"-","-")))),"-"),"-")</f>
        <v>-</v>
      </c>
      <c r="K10" s="273">
        <f ca="1">IF(K$3='Rent Roll'!$U6,
IF(OR(AND(K$5&gt;='Rent Roll'!$K6,K$5&lt;='Rent Roll'!$L6),AND(K$5&gt;='Rent Roll'!$M31,K$5&lt;='Rent Roll'!$N31)),
IF('Rent Roll'!$S6=NNN,K26,
IF('Rent Roll'!$S6=Stop,K40,
IF('Rent Roll'!$S6=CAM_Fixed,K54,
IF('Rent Roll'!$S6=FSG,"-","-")))),"-"),"-")</f>
        <v>31067.761401612439</v>
      </c>
      <c r="L10" s="273" t="str">
        <f>IF(L$3='Rent Roll'!$U6,
IF(OR(AND(L$5&gt;='Rent Roll'!$K6,L$5&lt;='Rent Roll'!$L6),AND(L$5&gt;='Rent Roll'!$M31,L$5&lt;='Rent Roll'!$N31)),
IF('Rent Roll'!$S6=NNN,L26,
IF('Rent Roll'!$S6=Stop,L40,
IF('Rent Roll'!$S6=CAM_Fixed,L54,
IF('Rent Roll'!$S6=FSG,"-","-")))),"-"),"-")</f>
        <v>-</v>
      </c>
      <c r="M10" s="273" t="str">
        <f>IF(M$3='Rent Roll'!$U6,
IF(OR(AND(M$5&gt;='Rent Roll'!$K6,M$5&lt;='Rent Roll'!$L6),AND(M$5&gt;='Rent Roll'!$M31,M$5&lt;='Rent Roll'!$N31)),
IF('Rent Roll'!$S6=NNN,M26,
IF('Rent Roll'!$S6=Stop,M40,
IF('Rent Roll'!$S6=CAM_Fixed,M54,
IF('Rent Roll'!$S6=FSG,"-","-")))),"-"),"-")</f>
        <v>-</v>
      </c>
      <c r="N10" s="273" t="str">
        <f>IF(N$3='Rent Roll'!$U6,
IF(OR(AND(N$5&gt;='Rent Roll'!$K6,N$5&lt;='Rent Roll'!$L6),AND(N$5&gt;='Rent Roll'!$M31,N$5&lt;='Rent Roll'!$N31)),
IF('Rent Roll'!$S6=NNN,N26,
IF('Rent Roll'!$S6=Stop,N40,
IF('Rent Roll'!$S6=CAM_Fixed,N54,
IF('Rent Roll'!$S6=FSG,"-","-")))),"-"),"-")</f>
        <v>-</v>
      </c>
      <c r="O10" s="273" t="str">
        <f>IF(O$3='Rent Roll'!$U6,
IF(OR(AND(O$5&gt;='Rent Roll'!$K6,O$5&lt;='Rent Roll'!$L6),AND(O$5&gt;='Rent Roll'!$M31,O$5&lt;='Rent Roll'!$N31)),
IF('Rent Roll'!$S6=NNN,O26,
IF('Rent Roll'!$S6=Stop,O40,
IF('Rent Roll'!$S6=CAM_Fixed,O54,
IF('Rent Roll'!$S6=FSG,"-","-")))),"-"),"-")</f>
        <v>-</v>
      </c>
      <c r="P10" s="273" t="str">
        <f>IF(P$3='Rent Roll'!$U6,
IF(OR(AND(P$5&gt;='Rent Roll'!$K6,P$5&lt;='Rent Roll'!$L6),AND(P$5&gt;='Rent Roll'!$M31,P$5&lt;='Rent Roll'!$N31)),
IF('Rent Roll'!$S6=NNN,P26,
IF('Rent Roll'!$S6=Stop,P40,
IF('Rent Roll'!$S6=CAM_Fixed,P54,
IF('Rent Roll'!$S6=FSG,"-","-")))),"-"),"-")</f>
        <v>-</v>
      </c>
      <c r="Q10" s="273" t="str">
        <f>IF(Q$3='Rent Roll'!$U6,
IF(OR(AND(Q$5&gt;='Rent Roll'!$K6,Q$5&lt;='Rent Roll'!$L6),AND(Q$5&gt;='Rent Roll'!$M31,Q$5&lt;='Rent Roll'!$N31)),
IF('Rent Roll'!$S6=NNN,Q26,
IF('Rent Roll'!$S6=Stop,Q40,
IF('Rent Roll'!$S6=CAM_Fixed,Q54,
IF('Rent Roll'!$S6=FSG,"-","-")))),"-"),"-")</f>
        <v>-</v>
      </c>
      <c r="R10" s="273" t="str">
        <f>IF(R$3='Rent Roll'!$U6,
IF(OR(AND(R$5&gt;='Rent Roll'!$K6,R$5&lt;='Rent Roll'!$L6),AND(R$5&gt;='Rent Roll'!$M31,R$5&lt;='Rent Roll'!$N31)),
IF('Rent Roll'!$S6=NNN,R26,
IF('Rent Roll'!$S6=Stop,R40,
IF('Rent Roll'!$S6=CAM_Fixed,R54,
IF('Rent Roll'!$S6=FSG,"-","-")))),"-"),"-")</f>
        <v>-</v>
      </c>
      <c r="S10" s="273" t="str">
        <f>IF(S$3='Rent Roll'!$U6,
IF(OR(AND(S$5&gt;='Rent Roll'!$K6,S$5&lt;='Rent Roll'!$L6),AND(S$5&gt;='Rent Roll'!$M31,S$5&lt;='Rent Roll'!$N31)),
IF('Rent Roll'!$S6=NNN,S26,
IF('Rent Roll'!$S6=Stop,S40,
IF('Rent Roll'!$S6=CAM_Fixed,S54,
IF('Rent Roll'!$S6=FSG,"-","-")))),"-"),"-")</f>
        <v>-</v>
      </c>
      <c r="T10" s="273" t="str">
        <f>IF(T$3='Rent Roll'!$U6,
IF(OR(AND(T$5&gt;='Rent Roll'!$K6,T$5&lt;='Rent Roll'!$L6),AND(T$5&gt;='Rent Roll'!$M31,T$5&lt;='Rent Roll'!$N31)),
IF('Rent Roll'!$S6=NNN,T26,
IF('Rent Roll'!$S6=Stop,T40,
IF('Rent Roll'!$S6=CAM_Fixed,T54,
IF('Rent Roll'!$S6=FSG,"-","-")))),"-"),"-")</f>
        <v>-</v>
      </c>
      <c r="U10" s="273" t="str">
        <f>IF(U$3='Rent Roll'!$U6,
IF(OR(AND(U$5&gt;='Rent Roll'!$K6,U$5&lt;='Rent Roll'!$L6),AND(U$5&gt;='Rent Roll'!$M31,U$5&lt;='Rent Roll'!$N31)),
IF('Rent Roll'!$S6=NNN,U26,
IF('Rent Roll'!$S6=Stop,U40,
IF('Rent Roll'!$S6=CAM_Fixed,U54,
IF('Rent Roll'!$S6=FSG,"-","-")))),"-"),"-")</f>
        <v>-</v>
      </c>
      <c r="V10" s="273" t="str">
        <f>IF(V$3='Rent Roll'!$U6,
IF(OR(AND(V$5&gt;='Rent Roll'!$K6,V$5&lt;='Rent Roll'!$L6),AND(V$5&gt;='Rent Roll'!$M31,V$5&lt;='Rent Roll'!$N31)),
IF('Rent Roll'!$S6=NNN,V26,
IF('Rent Roll'!$S6=Stop,V40,
IF('Rent Roll'!$S6=CAM_Fixed,V54,
IF('Rent Roll'!$S6=FSG,"-","-")))),"-"),"-")</f>
        <v>-</v>
      </c>
      <c r="W10" s="273">
        <f ca="1">IF(W$3='Rent Roll'!$U6,
IF(OR(AND(W$5&gt;='Rent Roll'!$K6,W$5&lt;='Rent Roll'!$L6),AND(W$5&gt;='Rent Roll'!$M31,W$5&lt;='Rent Roll'!$N31)),
IF('Rent Roll'!$S6=NNN,W26,
IF('Rent Roll'!$S6=Stop,W40,
IF('Rent Roll'!$S6=CAM_Fixed,W54,
IF('Rent Roll'!$S6=FSG,"-","-")))),"-"),"-")</f>
        <v>35053.367974474255</v>
      </c>
      <c r="X10" s="273" t="str">
        <f>IF(X$3='Rent Roll'!$U6,
IF(OR(AND(X$5&gt;='Rent Roll'!$K6,X$5&lt;='Rent Roll'!$L6),AND(X$5&gt;='Rent Roll'!$M31,X$5&lt;='Rent Roll'!$N31)),
IF('Rent Roll'!$S6=NNN,X26,
IF('Rent Roll'!$S6=Stop,X40,
IF('Rent Roll'!$S6=CAM_Fixed,X54,
IF('Rent Roll'!$S6=FSG,"-","-")))),"-"),"-")</f>
        <v>-</v>
      </c>
      <c r="Y10" s="273" t="str">
        <f>IF(Y$3='Rent Roll'!$U6,
IF(OR(AND(Y$5&gt;='Rent Roll'!$K6,Y$5&lt;='Rent Roll'!$L6),AND(Y$5&gt;='Rent Roll'!$M31,Y$5&lt;='Rent Roll'!$N31)),
IF('Rent Roll'!$S6=NNN,Y26,
IF('Rent Roll'!$S6=Stop,Y40,
IF('Rent Roll'!$S6=CAM_Fixed,Y54,
IF('Rent Roll'!$S6=FSG,"-","-")))),"-"),"-")</f>
        <v>-</v>
      </c>
      <c r="Z10" s="273" t="str">
        <f>IF(Z$3='Rent Roll'!$U6,
IF(OR(AND(Z$5&gt;='Rent Roll'!$K6,Z$5&lt;='Rent Roll'!$L6),AND(Z$5&gt;='Rent Roll'!$M31,Z$5&lt;='Rent Roll'!$N31)),
IF('Rent Roll'!$S6=NNN,Z26,
IF('Rent Roll'!$S6=Stop,Z40,
IF('Rent Roll'!$S6=CAM_Fixed,Z54,
IF('Rent Roll'!$S6=FSG,"-","-")))),"-"),"-")</f>
        <v>-</v>
      </c>
      <c r="AA10" s="273" t="str">
        <f>IF(AA$3='Rent Roll'!$U6,
IF(OR(AND(AA$5&gt;='Rent Roll'!$K6,AA$5&lt;='Rent Roll'!$L6),AND(AA$5&gt;='Rent Roll'!$M31,AA$5&lt;='Rent Roll'!$N31)),
IF('Rent Roll'!$S6=NNN,AA26,
IF('Rent Roll'!$S6=Stop,AA40,
IF('Rent Roll'!$S6=CAM_Fixed,AA54,
IF('Rent Roll'!$S6=FSG,"-","-")))),"-"),"-")</f>
        <v>-</v>
      </c>
      <c r="AB10" s="273" t="str">
        <f>IF(AB$3='Rent Roll'!$U6,
IF(OR(AND(AB$5&gt;='Rent Roll'!$K6,AB$5&lt;='Rent Roll'!$L6),AND(AB$5&gt;='Rent Roll'!$M31,AB$5&lt;='Rent Roll'!$N31)),
IF('Rent Roll'!$S6=NNN,AB26,
IF('Rent Roll'!$S6=Stop,AB40,
IF('Rent Roll'!$S6=CAM_Fixed,AB54,
IF('Rent Roll'!$S6=FSG,"-","-")))),"-"),"-")</f>
        <v>-</v>
      </c>
      <c r="AC10" s="273" t="str">
        <f>IF(AC$3='Rent Roll'!$U6,
IF(OR(AND(AC$5&gt;='Rent Roll'!$K6,AC$5&lt;='Rent Roll'!$L6),AND(AC$5&gt;='Rent Roll'!$M31,AC$5&lt;='Rent Roll'!$N31)),
IF('Rent Roll'!$S6=NNN,AC26,
IF('Rent Roll'!$S6=Stop,AC40,
IF('Rent Roll'!$S6=CAM_Fixed,AC54,
IF('Rent Roll'!$S6=FSG,"-","-")))),"-"),"-")</f>
        <v>-</v>
      </c>
      <c r="AD10" s="273" t="str">
        <f>IF(AD$3='Rent Roll'!$U6,
IF(OR(AND(AD$5&gt;='Rent Roll'!$K6,AD$5&lt;='Rent Roll'!$L6),AND(AD$5&gt;='Rent Roll'!$M31,AD$5&lt;='Rent Roll'!$N31)),
IF('Rent Roll'!$S6=NNN,AD26,
IF('Rent Roll'!$S6=Stop,AD40,
IF('Rent Roll'!$S6=CAM_Fixed,AD54,
IF('Rent Roll'!$S6=FSG,"-","-")))),"-"),"-")</f>
        <v>-</v>
      </c>
      <c r="AE10" s="273" t="str">
        <f>IF(AE$3='Rent Roll'!$U6,
IF(OR(AND(AE$5&gt;='Rent Roll'!$K6,AE$5&lt;='Rent Roll'!$L6),AND(AE$5&gt;='Rent Roll'!$M31,AE$5&lt;='Rent Roll'!$N31)),
IF('Rent Roll'!$S6=NNN,AE26,
IF('Rent Roll'!$S6=Stop,AE40,
IF('Rent Roll'!$S6=CAM_Fixed,AE54,
IF('Rent Roll'!$S6=FSG,"-","-")))),"-"),"-")</f>
        <v>-</v>
      </c>
      <c r="AF10" s="273" t="str">
        <f>IF(AF$3='Rent Roll'!$U6,
IF(OR(AND(AF$5&gt;='Rent Roll'!$K6,AF$5&lt;='Rent Roll'!$L6),AND(AF$5&gt;='Rent Roll'!$M31,AF$5&lt;='Rent Roll'!$N31)),
IF('Rent Roll'!$S6=NNN,AF26,
IF('Rent Roll'!$S6=Stop,AF40,
IF('Rent Roll'!$S6=CAM_Fixed,AF54,
IF('Rent Roll'!$S6=FSG,"-","-")))),"-"),"-")</f>
        <v>-</v>
      </c>
      <c r="AG10" s="273" t="str">
        <f>IF(AG$3='Rent Roll'!$U6,
IF(OR(AND(AG$5&gt;='Rent Roll'!$K6,AG$5&lt;='Rent Roll'!$L6),AND(AG$5&gt;='Rent Roll'!$M31,AG$5&lt;='Rent Roll'!$N31)),
IF('Rent Roll'!$S6=NNN,AG26,
IF('Rent Roll'!$S6=Stop,AG40,
IF('Rent Roll'!$S6=CAM_Fixed,AG54,
IF('Rent Roll'!$S6=FSG,"-","-")))),"-"),"-")</f>
        <v>-</v>
      </c>
      <c r="AH10" s="273" t="str">
        <f>IF(AH$3='Rent Roll'!$U6,
IF(OR(AND(AH$5&gt;='Rent Roll'!$K6,AH$5&lt;='Rent Roll'!$L6),AND(AH$5&gt;='Rent Roll'!$M31,AH$5&lt;='Rent Roll'!$N31)),
IF('Rent Roll'!$S6=NNN,AH26,
IF('Rent Roll'!$S6=Stop,AH40,
IF('Rent Roll'!$S6=CAM_Fixed,AH54,
IF('Rent Roll'!$S6=FSG,"-","-")))),"-"),"-")</f>
        <v>-</v>
      </c>
      <c r="AI10" s="273">
        <f ca="1">IF(AI$3='Rent Roll'!$U6,
IF(OR(AND(AI$5&gt;='Rent Roll'!$K6,AI$5&lt;='Rent Roll'!$L6),AND(AI$5&gt;='Rent Roll'!$M31,AI$5&lt;='Rent Roll'!$N31)),
IF('Rent Roll'!$S6=NNN,AI26,
IF('Rent Roll'!$S6=Stop,AI40,
IF('Rent Roll'!$S6=CAM_Fixed,AI54,
IF('Rent Roll'!$S6=FSG,"-","-")))),"-"),"-")</f>
        <v>35877.006252776453</v>
      </c>
      <c r="AJ10" s="273" t="str">
        <f>IF(AJ$3='Rent Roll'!$U6,
IF(OR(AND(AJ$5&gt;='Rent Roll'!$K6,AJ$5&lt;='Rent Roll'!$L6),AND(AJ$5&gt;='Rent Roll'!$M31,AJ$5&lt;='Rent Roll'!$N31)),
IF('Rent Roll'!$S6=NNN,AJ26,
IF('Rent Roll'!$S6=Stop,AJ40,
IF('Rent Roll'!$S6=CAM_Fixed,AJ54,
IF('Rent Roll'!$S6=FSG,"-","-")))),"-"),"-")</f>
        <v>-</v>
      </c>
      <c r="AK10" s="273" t="str">
        <f>IF(AK$3='Rent Roll'!$U6,
IF(OR(AND(AK$5&gt;='Rent Roll'!$K6,AK$5&lt;='Rent Roll'!$L6),AND(AK$5&gt;='Rent Roll'!$M31,AK$5&lt;='Rent Roll'!$N31)),
IF('Rent Roll'!$S6=NNN,AK26,
IF('Rent Roll'!$S6=Stop,AK40,
IF('Rent Roll'!$S6=CAM_Fixed,AK54,
IF('Rent Roll'!$S6=FSG,"-","-")))),"-"),"-")</f>
        <v>-</v>
      </c>
      <c r="AL10" s="273" t="str">
        <f>IF(AL$3='Rent Roll'!$U6,
IF(OR(AND(AL$5&gt;='Rent Roll'!$K6,AL$5&lt;='Rent Roll'!$L6),AND(AL$5&gt;='Rent Roll'!$M31,AL$5&lt;='Rent Roll'!$N31)),
IF('Rent Roll'!$S6=NNN,AL26,
IF('Rent Roll'!$S6=Stop,AL40,
IF('Rent Roll'!$S6=CAM_Fixed,AL54,
IF('Rent Roll'!$S6=FSG,"-","-")))),"-"),"-")</f>
        <v>-</v>
      </c>
      <c r="AM10" s="273" t="str">
        <f>IF(AM$3='Rent Roll'!$U6,
IF(OR(AND(AM$5&gt;='Rent Roll'!$K6,AM$5&lt;='Rent Roll'!$L6),AND(AM$5&gt;='Rent Roll'!$M31,AM$5&lt;='Rent Roll'!$N31)),
IF('Rent Roll'!$S6=NNN,AM26,
IF('Rent Roll'!$S6=Stop,AM40,
IF('Rent Roll'!$S6=CAM_Fixed,AM54,
IF('Rent Roll'!$S6=FSG,"-","-")))),"-"),"-")</f>
        <v>-</v>
      </c>
      <c r="AN10" s="273" t="str">
        <f>IF(AN$3='Rent Roll'!$U6,
IF(OR(AND(AN$5&gt;='Rent Roll'!$K6,AN$5&lt;='Rent Roll'!$L6),AND(AN$5&gt;='Rent Roll'!$M31,AN$5&lt;='Rent Roll'!$N31)),
IF('Rent Roll'!$S6=NNN,AN26,
IF('Rent Roll'!$S6=Stop,AN40,
IF('Rent Roll'!$S6=CAM_Fixed,AN54,
IF('Rent Roll'!$S6=FSG,"-","-")))),"-"),"-")</f>
        <v>-</v>
      </c>
      <c r="AO10" s="273" t="str">
        <f>IF(AO$3='Rent Roll'!$U6,
IF(OR(AND(AO$5&gt;='Rent Roll'!$K6,AO$5&lt;='Rent Roll'!$L6),AND(AO$5&gt;='Rent Roll'!$M31,AO$5&lt;='Rent Roll'!$N31)),
IF('Rent Roll'!$S6=NNN,AO26,
IF('Rent Roll'!$S6=Stop,AO40,
IF('Rent Roll'!$S6=CAM_Fixed,AO54,
IF('Rent Roll'!$S6=FSG,"-","-")))),"-"),"-")</f>
        <v>-</v>
      </c>
      <c r="AP10" s="273" t="str">
        <f>IF(AP$3='Rent Roll'!$U6,
IF(OR(AND(AP$5&gt;='Rent Roll'!$K6,AP$5&lt;='Rent Roll'!$L6),AND(AP$5&gt;='Rent Roll'!$M31,AP$5&lt;='Rent Roll'!$N31)),
IF('Rent Roll'!$S6=NNN,AP26,
IF('Rent Roll'!$S6=Stop,AP40,
IF('Rent Roll'!$S6=CAM_Fixed,AP54,
IF('Rent Roll'!$S6=FSG,"-","-")))),"-"),"-")</f>
        <v>-</v>
      </c>
      <c r="AQ10" s="273" t="str">
        <f>IF(AQ$3='Rent Roll'!$U6,
IF(OR(AND(AQ$5&gt;='Rent Roll'!$K6,AQ$5&lt;='Rent Roll'!$L6),AND(AQ$5&gt;='Rent Roll'!$M31,AQ$5&lt;='Rent Roll'!$N31)),
IF('Rent Roll'!$S6=NNN,AQ26,
IF('Rent Roll'!$S6=Stop,AQ40,
IF('Rent Roll'!$S6=CAM_Fixed,AQ54,
IF('Rent Roll'!$S6=FSG,"-","-")))),"-"),"-")</f>
        <v>-</v>
      </c>
      <c r="AR10" s="273" t="str">
        <f>IF(AR$3='Rent Roll'!$U6,
IF(OR(AND(AR$5&gt;='Rent Roll'!$K6,AR$5&lt;='Rent Roll'!$L6),AND(AR$5&gt;='Rent Roll'!$M31,AR$5&lt;='Rent Roll'!$N31)),
IF('Rent Roll'!$S6=NNN,AR26,
IF('Rent Roll'!$S6=Stop,AR40,
IF('Rent Roll'!$S6=CAM_Fixed,AR54,
IF('Rent Roll'!$S6=FSG,"-","-")))),"-"),"-")</f>
        <v>-</v>
      </c>
      <c r="AS10" s="273" t="str">
        <f>IF(AS$3='Rent Roll'!$U6,
IF(OR(AND(AS$5&gt;='Rent Roll'!$K6,AS$5&lt;='Rent Roll'!$L6),AND(AS$5&gt;='Rent Roll'!$M31,AS$5&lt;='Rent Roll'!$N31)),
IF('Rent Roll'!$S6=NNN,AS26,
IF('Rent Roll'!$S6=Stop,AS40,
IF('Rent Roll'!$S6=CAM_Fixed,AS54,
IF('Rent Roll'!$S6=FSG,"-","-")))),"-"),"-")</f>
        <v>-</v>
      </c>
      <c r="AT10" s="273" t="str">
        <f>IF(AT$3='Rent Roll'!$U6,
IF(OR(AND(AT$5&gt;='Rent Roll'!$K6,AT$5&lt;='Rent Roll'!$L6),AND(AT$5&gt;='Rent Roll'!$M31,AT$5&lt;='Rent Roll'!$N31)),
IF('Rent Roll'!$S6=NNN,AT26,
IF('Rent Roll'!$S6=Stop,AT40,
IF('Rent Roll'!$S6=CAM_Fixed,AT54,
IF('Rent Roll'!$S6=FSG,"-","-")))),"-"),"-")</f>
        <v>-</v>
      </c>
      <c r="AU10" s="273">
        <f ca="1">IF(AU$3='Rent Roll'!$U6,
IF(OR(AND(AU$5&gt;='Rent Roll'!$K6,AU$5&lt;='Rent Roll'!$L6),AND(AU$5&gt;='Rent Roll'!$M31,AU$5&lt;='Rent Roll'!$N31)),
IF('Rent Roll'!$S6=NNN,AU26,
IF('Rent Roll'!$S6=Stop,AU40,
IF('Rent Roll'!$S6=CAM_Fixed,AU54,
IF('Rent Roll'!$S6=FSG,"-","-")))),"-"),"-")</f>
        <v>36652.995240570832</v>
      </c>
      <c r="AV10" s="273" t="str">
        <f>IF(AV$3='Rent Roll'!$U6,
IF(OR(AND(AV$5&gt;='Rent Roll'!$K6,AV$5&lt;='Rent Roll'!$L6),AND(AV$5&gt;='Rent Roll'!$M31,AV$5&lt;='Rent Roll'!$N31)),
IF('Rent Roll'!$S6=NNN,AV26,
IF('Rent Roll'!$S6=Stop,AV40,
IF('Rent Roll'!$S6=CAM_Fixed,AV54,
IF('Rent Roll'!$S6=FSG,"-","-")))),"-"),"-")</f>
        <v>-</v>
      </c>
      <c r="AW10" s="273" t="str">
        <f>IF(AW$3='Rent Roll'!$U6,
IF(OR(AND(AW$5&gt;='Rent Roll'!$K6,AW$5&lt;='Rent Roll'!$L6),AND(AW$5&gt;='Rent Roll'!$M31,AW$5&lt;='Rent Roll'!$N31)),
IF('Rent Roll'!$S6=NNN,AW26,
IF('Rent Roll'!$S6=Stop,AW40,
IF('Rent Roll'!$S6=CAM_Fixed,AW54,
IF('Rent Roll'!$S6=FSG,"-","-")))),"-"),"-")</f>
        <v>-</v>
      </c>
      <c r="AX10" s="273" t="str">
        <f>IF(AX$3='Rent Roll'!$U6,
IF(OR(AND(AX$5&gt;='Rent Roll'!$K6,AX$5&lt;='Rent Roll'!$L6),AND(AX$5&gt;='Rent Roll'!$M31,AX$5&lt;='Rent Roll'!$N31)),
IF('Rent Roll'!$S6=NNN,AX26,
IF('Rent Roll'!$S6=Stop,AX40,
IF('Rent Roll'!$S6=CAM_Fixed,AX54,
IF('Rent Roll'!$S6=FSG,"-","-")))),"-"),"-")</f>
        <v>-</v>
      </c>
      <c r="AY10" s="273" t="str">
        <f>IF(AY$3='Rent Roll'!$U6,
IF(OR(AND(AY$5&gt;='Rent Roll'!$K6,AY$5&lt;='Rent Roll'!$L6),AND(AY$5&gt;='Rent Roll'!$M31,AY$5&lt;='Rent Roll'!$N31)),
IF('Rent Roll'!$S6=NNN,AY26,
IF('Rent Roll'!$S6=Stop,AY40,
IF('Rent Roll'!$S6=CAM_Fixed,AY54,
IF('Rent Roll'!$S6=FSG,"-","-")))),"-"),"-")</f>
        <v>-</v>
      </c>
      <c r="AZ10" s="273" t="str">
        <f>IF(AZ$3='Rent Roll'!$U6,
IF(OR(AND(AZ$5&gt;='Rent Roll'!$K6,AZ$5&lt;='Rent Roll'!$L6),AND(AZ$5&gt;='Rent Roll'!$M31,AZ$5&lt;='Rent Roll'!$N31)),
IF('Rent Roll'!$S6=NNN,AZ26,
IF('Rent Roll'!$S6=Stop,AZ40,
IF('Rent Roll'!$S6=CAM_Fixed,AZ54,
IF('Rent Roll'!$S6=FSG,"-","-")))),"-"),"-")</f>
        <v>-</v>
      </c>
      <c r="BA10" s="273" t="str">
        <f>IF(BA$3='Rent Roll'!$U6,
IF(OR(AND(BA$5&gt;='Rent Roll'!$K6,BA$5&lt;='Rent Roll'!$L6),AND(BA$5&gt;='Rent Roll'!$M31,BA$5&lt;='Rent Roll'!$N31)),
IF('Rent Roll'!$S6=NNN,BA26,
IF('Rent Roll'!$S6=Stop,BA40,
IF('Rent Roll'!$S6=CAM_Fixed,BA54,
IF('Rent Roll'!$S6=FSG,"-","-")))),"-"),"-")</f>
        <v>-</v>
      </c>
      <c r="BB10" s="273" t="str">
        <f>IF(BB$3='Rent Roll'!$U6,
IF(OR(AND(BB$5&gt;='Rent Roll'!$K6,BB$5&lt;='Rent Roll'!$L6),AND(BB$5&gt;='Rent Roll'!$M31,BB$5&lt;='Rent Roll'!$N31)),
IF('Rent Roll'!$S6=NNN,BB26,
IF('Rent Roll'!$S6=Stop,BB40,
IF('Rent Roll'!$S6=CAM_Fixed,BB54,
IF('Rent Roll'!$S6=FSG,"-","-")))),"-"),"-")</f>
        <v>-</v>
      </c>
      <c r="BC10" s="273" t="str">
        <f>IF(BC$3='Rent Roll'!$U6,
IF(OR(AND(BC$5&gt;='Rent Roll'!$K6,BC$5&lt;='Rent Roll'!$L6),AND(BC$5&gt;='Rent Roll'!$M31,BC$5&lt;='Rent Roll'!$N31)),
IF('Rent Roll'!$S6=NNN,BC26,
IF('Rent Roll'!$S6=Stop,BC40,
IF('Rent Roll'!$S6=CAM_Fixed,BC54,
IF('Rent Roll'!$S6=FSG,"-","-")))),"-"),"-")</f>
        <v>-</v>
      </c>
      <c r="BD10" s="273" t="str">
        <f>IF(BD$3='Rent Roll'!$U6,
IF(OR(AND(BD$5&gt;='Rent Roll'!$K6,BD$5&lt;='Rent Roll'!$L6),AND(BD$5&gt;='Rent Roll'!$M31,BD$5&lt;='Rent Roll'!$N31)),
IF('Rent Roll'!$S6=NNN,BD26,
IF('Rent Roll'!$S6=Stop,BD40,
IF('Rent Roll'!$S6=CAM_Fixed,BD54,
IF('Rent Roll'!$S6=FSG,"-","-")))),"-"),"-")</f>
        <v>-</v>
      </c>
      <c r="BE10" s="273" t="str">
        <f>IF(BE$3='Rent Roll'!$U6,
IF(OR(AND(BE$5&gt;='Rent Roll'!$K6,BE$5&lt;='Rent Roll'!$L6),AND(BE$5&gt;='Rent Roll'!$M31,BE$5&lt;='Rent Roll'!$N31)),
IF('Rent Roll'!$S6=NNN,BE26,
IF('Rent Roll'!$S6=Stop,BE40,
IF('Rent Roll'!$S6=CAM_Fixed,BE54,
IF('Rent Roll'!$S6=FSG,"-","-")))),"-"),"-")</f>
        <v>-</v>
      </c>
      <c r="BF10" s="273" t="str">
        <f>IF(BF$3='Rent Roll'!$U6,
IF(OR(AND(BF$5&gt;='Rent Roll'!$K6,BF$5&lt;='Rent Roll'!$L6),AND(BF$5&gt;='Rent Roll'!$M31,BF$5&lt;='Rent Roll'!$N31)),
IF('Rent Roll'!$S6=NNN,BF26,
IF('Rent Roll'!$S6=Stop,BF40,
IF('Rent Roll'!$S6=CAM_Fixed,BF54,
IF('Rent Roll'!$S6=FSG,"-","-")))),"-"),"-")</f>
        <v>-</v>
      </c>
      <c r="BG10" s="273">
        <f ca="1">IF(BG$3='Rent Roll'!$U6,
IF(OR(AND(BG$5&gt;='Rent Roll'!$K6,BG$5&lt;='Rent Roll'!$L6),AND(BG$5&gt;='Rent Roll'!$M31,BG$5&lt;='Rent Roll'!$N31)),
IF('Rent Roll'!$S6=NNN,BG26,
IF('Rent Roll'!$S6=Stop,BG40,
IF('Rent Roll'!$S6=CAM_Fixed,BG54,
IF('Rent Roll'!$S6=FSG,"-","-")))),"-"),"-")</f>
        <v>37425.385993425989</v>
      </c>
      <c r="BH10" s="273" t="str">
        <f>IF(BH$3='Rent Roll'!$U6,
IF(OR(AND(BH$5&gt;='Rent Roll'!$K6,BH$5&lt;='Rent Roll'!$L6),AND(BH$5&gt;='Rent Roll'!$M31,BH$5&lt;='Rent Roll'!$N31)),
IF('Rent Roll'!$S6=NNN,BH26,
IF('Rent Roll'!$S6=Stop,BH40,
IF('Rent Roll'!$S6=CAM_Fixed,BH54,
IF('Rent Roll'!$S6=FSG,"-","-")))),"-"),"-")</f>
        <v>-</v>
      </c>
      <c r="BI10" s="273" t="str">
        <f>IF(BI$3='Rent Roll'!$U6,
IF(OR(AND(BI$5&gt;='Rent Roll'!$K6,BI$5&lt;='Rent Roll'!$L6),AND(BI$5&gt;='Rent Roll'!$M31,BI$5&lt;='Rent Roll'!$N31)),
IF('Rent Roll'!$S6=NNN,BI26,
IF('Rent Roll'!$S6=Stop,BI40,
IF('Rent Roll'!$S6=CAM_Fixed,BI54,
IF('Rent Roll'!$S6=FSG,"-","-")))),"-"),"-")</f>
        <v>-</v>
      </c>
      <c r="BJ10" s="273" t="str">
        <f>IF(BJ$3='Rent Roll'!$U6,
IF(OR(AND(BJ$5&gt;='Rent Roll'!$K6,BJ$5&lt;='Rent Roll'!$L6),AND(BJ$5&gt;='Rent Roll'!$M31,BJ$5&lt;='Rent Roll'!$N31)),
IF('Rent Roll'!$S6=NNN,BJ26,
IF('Rent Roll'!$S6=Stop,BJ40,
IF('Rent Roll'!$S6=CAM_Fixed,BJ54,
IF('Rent Roll'!$S6=FSG,"-","-")))),"-"),"-")</f>
        <v>-</v>
      </c>
      <c r="BK10" s="273" t="str">
        <f>IF(BK$3='Rent Roll'!$U6,
IF(OR(AND(BK$5&gt;='Rent Roll'!$K6,BK$5&lt;='Rent Roll'!$L6),AND(BK$5&gt;='Rent Roll'!$M31,BK$5&lt;='Rent Roll'!$N31)),
IF('Rent Roll'!$S6=NNN,BK26,
IF('Rent Roll'!$S6=Stop,BK40,
IF('Rent Roll'!$S6=CAM_Fixed,BK54,
IF('Rent Roll'!$S6=FSG,"-","-")))),"-"),"-")</f>
        <v>-</v>
      </c>
      <c r="BL10" s="273" t="str">
        <f>IF(BL$3='Rent Roll'!$U6,
IF(OR(AND(BL$5&gt;='Rent Roll'!$K6,BL$5&lt;='Rent Roll'!$L6),AND(BL$5&gt;='Rent Roll'!$M31,BL$5&lt;='Rent Roll'!$N31)),
IF('Rent Roll'!$S6=NNN,BL26,
IF('Rent Roll'!$S6=Stop,BL40,
IF('Rent Roll'!$S6=CAM_Fixed,BL54,
IF('Rent Roll'!$S6=FSG,"-","-")))),"-"),"-")</f>
        <v>-</v>
      </c>
      <c r="BM10" s="273" t="str">
        <f>IF(BM$3='Rent Roll'!$U6,
IF(OR(AND(BM$5&gt;='Rent Roll'!$K6,BM$5&lt;='Rent Roll'!$L6),AND(BM$5&gt;='Rent Roll'!$M31,BM$5&lt;='Rent Roll'!$N31)),
IF('Rent Roll'!$S6=NNN,BM26,
IF('Rent Roll'!$S6=Stop,BM40,
IF('Rent Roll'!$S6=CAM_Fixed,BM54,
IF('Rent Roll'!$S6=FSG,"-","-")))),"-"),"-")</f>
        <v>-</v>
      </c>
      <c r="BN10" s="273" t="str">
        <f>IF(BN$3='Rent Roll'!$U6,
IF(OR(AND(BN$5&gt;='Rent Roll'!$K6,BN$5&lt;='Rent Roll'!$L6),AND(BN$5&gt;='Rent Roll'!$M31,BN$5&lt;='Rent Roll'!$N31)),
IF('Rent Roll'!$S6=NNN,BN26,
IF('Rent Roll'!$S6=Stop,BN40,
IF('Rent Roll'!$S6=CAM_Fixed,BN54,
IF('Rent Roll'!$S6=FSG,"-","-")))),"-"),"-")</f>
        <v>-</v>
      </c>
      <c r="BO10" s="273" t="str">
        <f>IF(BO$3='Rent Roll'!$U6,
IF(OR(AND(BO$5&gt;='Rent Roll'!$K6,BO$5&lt;='Rent Roll'!$L6),AND(BO$5&gt;='Rent Roll'!$M31,BO$5&lt;='Rent Roll'!$N31)),
IF('Rent Roll'!$S6=NNN,BO26,
IF('Rent Roll'!$S6=Stop,BO40,
IF('Rent Roll'!$S6=CAM_Fixed,BO54,
IF('Rent Roll'!$S6=FSG,"-","-")))),"-"),"-")</f>
        <v>-</v>
      </c>
      <c r="BP10" s="273" t="str">
        <f>IF(BP$3='Rent Roll'!$U6,
IF(OR(AND(BP$5&gt;='Rent Roll'!$K6,BP$5&lt;='Rent Roll'!$L6),AND(BP$5&gt;='Rent Roll'!$M31,BP$5&lt;='Rent Roll'!$N31)),
IF('Rent Roll'!$S6=NNN,BP26,
IF('Rent Roll'!$S6=Stop,BP40,
IF('Rent Roll'!$S6=CAM_Fixed,BP54,
IF('Rent Roll'!$S6=FSG,"-","-")))),"-"),"-")</f>
        <v>-</v>
      </c>
      <c r="BQ10" s="273" t="str">
        <f>IF(BQ$3='Rent Roll'!$U6,
IF(OR(AND(BQ$5&gt;='Rent Roll'!$K6,BQ$5&lt;='Rent Roll'!$L6),AND(BQ$5&gt;='Rent Roll'!$M31,BQ$5&lt;='Rent Roll'!$N31)),
IF('Rent Roll'!$S6=NNN,BQ26,
IF('Rent Roll'!$S6=Stop,BQ40,
IF('Rent Roll'!$S6=CAM_Fixed,BQ54,
IF('Rent Roll'!$S6=FSG,"-","-")))),"-"),"-")</f>
        <v>-</v>
      </c>
      <c r="BR10" s="273" t="str">
        <f>IF(BR$3='Rent Roll'!$U6,
IF(OR(AND(BR$5&gt;='Rent Roll'!$K6,BR$5&lt;='Rent Roll'!$L6),AND(BR$5&gt;='Rent Roll'!$M31,BR$5&lt;='Rent Roll'!$N31)),
IF('Rent Roll'!$S6=NNN,BR26,
IF('Rent Roll'!$S6=Stop,BR40,
IF('Rent Roll'!$S6=CAM_Fixed,BR54,
IF('Rent Roll'!$S6=FSG,"-","-")))),"-"),"-")</f>
        <v>-</v>
      </c>
      <c r="BS10" s="273">
        <f ca="1">IF(BS$3='Rent Roll'!$U6,
IF(OR(AND(BS$5&gt;='Rent Roll'!$K6,BS$5&lt;='Rent Roll'!$L6),AND(BS$5&gt;='Rent Roll'!$M31,BS$5&lt;='Rent Roll'!$N31)),
IF('Rent Roll'!$S6=NNN,BS26,
IF('Rent Roll'!$S6=Stop,BS40,
IF('Rent Roll'!$S6=CAM_Fixed,BS54,
IF('Rent Roll'!$S6=FSG,"-","-")))),"-"),"-")</f>
        <v>38204.512391209028</v>
      </c>
      <c r="BT10" s="273" t="str">
        <f>IF(BT$3='Rent Roll'!$U6,
IF(OR(AND(BT$5&gt;='Rent Roll'!$K6,BT$5&lt;='Rent Roll'!$L6),AND(BT$5&gt;='Rent Roll'!$M31,BT$5&lt;='Rent Roll'!$N31)),
IF('Rent Roll'!$S6=NNN,BT26,
IF('Rent Roll'!$S6=Stop,BT40,
IF('Rent Roll'!$S6=CAM_Fixed,BT54,
IF('Rent Roll'!$S6=FSG,"-","-")))),"-"),"-")</f>
        <v>-</v>
      </c>
      <c r="BU10" s="273" t="str">
        <f>IF(BU$3='Rent Roll'!$U6,
IF(OR(AND(BU$5&gt;='Rent Roll'!$K6,BU$5&lt;='Rent Roll'!$L6),AND(BU$5&gt;='Rent Roll'!$M31,BU$5&lt;='Rent Roll'!$N31)),
IF('Rent Roll'!$S6=NNN,BU26,
IF('Rent Roll'!$S6=Stop,BU40,
IF('Rent Roll'!$S6=CAM_Fixed,BU54,
IF('Rent Roll'!$S6=FSG,"-","-")))),"-"),"-")</f>
        <v>-</v>
      </c>
      <c r="BV10" s="273" t="str">
        <f>IF(BV$3='Rent Roll'!$U6,
IF(OR(AND(BV$5&gt;='Rent Roll'!$K6,BV$5&lt;='Rent Roll'!$L6),AND(BV$5&gt;='Rent Roll'!$M31,BV$5&lt;='Rent Roll'!$N31)),
IF('Rent Roll'!$S6=NNN,BV26,
IF('Rent Roll'!$S6=Stop,BV40,
IF('Rent Roll'!$S6=CAM_Fixed,BV54,
IF('Rent Roll'!$S6=FSG,"-","-")))),"-"),"-")</f>
        <v>-</v>
      </c>
      <c r="BW10" s="273" t="str">
        <f>IF(BW$3='Rent Roll'!$U6,
IF(OR(AND(BW$5&gt;='Rent Roll'!$K6,BW$5&lt;='Rent Roll'!$L6),AND(BW$5&gt;='Rent Roll'!$M31,BW$5&lt;='Rent Roll'!$N31)),
IF('Rent Roll'!$S6=NNN,BW26,
IF('Rent Roll'!$S6=Stop,BW40,
IF('Rent Roll'!$S6=CAM_Fixed,BW54,
IF('Rent Roll'!$S6=FSG,"-","-")))),"-"),"-")</f>
        <v>-</v>
      </c>
      <c r="BX10" s="273" t="str">
        <f>IF(BX$3='Rent Roll'!$U6,
IF(OR(AND(BX$5&gt;='Rent Roll'!$K6,BX$5&lt;='Rent Roll'!$L6),AND(BX$5&gt;='Rent Roll'!$M31,BX$5&lt;='Rent Roll'!$N31)),
IF('Rent Roll'!$S6=NNN,BX26,
IF('Rent Roll'!$S6=Stop,BX40,
IF('Rent Roll'!$S6=CAM_Fixed,BX54,
IF('Rent Roll'!$S6=FSG,"-","-")))),"-"),"-")</f>
        <v>-</v>
      </c>
      <c r="BY10" s="273" t="str">
        <f>IF(BY$3='Rent Roll'!$U6,
IF(OR(AND(BY$5&gt;='Rent Roll'!$K6,BY$5&lt;='Rent Roll'!$L6),AND(BY$5&gt;='Rent Roll'!$M31,BY$5&lt;='Rent Roll'!$N31)),
IF('Rent Roll'!$S6=NNN,BY26,
IF('Rent Roll'!$S6=Stop,BY40,
IF('Rent Roll'!$S6=CAM_Fixed,BY54,
IF('Rent Roll'!$S6=FSG,"-","-")))),"-"),"-")</f>
        <v>-</v>
      </c>
      <c r="BZ10" s="273" t="str">
        <f>IF(BZ$3='Rent Roll'!$U6,
IF(OR(AND(BZ$5&gt;='Rent Roll'!$K6,BZ$5&lt;='Rent Roll'!$L6),AND(BZ$5&gt;='Rent Roll'!$M31,BZ$5&lt;='Rent Roll'!$N31)),
IF('Rent Roll'!$S6=NNN,BZ26,
IF('Rent Roll'!$S6=Stop,BZ40,
IF('Rent Roll'!$S6=CAM_Fixed,BZ54,
IF('Rent Roll'!$S6=FSG,"-","-")))),"-"),"-")</f>
        <v>-</v>
      </c>
      <c r="CA10" s="273" t="str">
        <f>IF(CA$3='Rent Roll'!$U6,
IF(OR(AND(CA$5&gt;='Rent Roll'!$K6,CA$5&lt;='Rent Roll'!$L6),AND(CA$5&gt;='Rent Roll'!$M31,CA$5&lt;='Rent Roll'!$N31)),
IF('Rent Roll'!$S6=NNN,CA26,
IF('Rent Roll'!$S6=Stop,CA40,
IF('Rent Roll'!$S6=CAM_Fixed,CA54,
IF('Rent Roll'!$S6=FSG,"-","-")))),"-"),"-")</f>
        <v>-</v>
      </c>
      <c r="CB10" s="273" t="str">
        <f>IF(CB$3='Rent Roll'!$U6,
IF(OR(AND(CB$5&gt;='Rent Roll'!$K6,CB$5&lt;='Rent Roll'!$L6),AND(CB$5&gt;='Rent Roll'!$M31,CB$5&lt;='Rent Roll'!$N31)),
IF('Rent Roll'!$S6=NNN,CB26,
IF('Rent Roll'!$S6=Stop,CB40,
IF('Rent Roll'!$S6=CAM_Fixed,CB54,
IF('Rent Roll'!$S6=FSG,"-","-")))),"-"),"-")</f>
        <v>-</v>
      </c>
      <c r="CC10" s="273" t="str">
        <f>IF(CC$3='Rent Roll'!$U6,
IF(OR(AND(CC$5&gt;='Rent Roll'!$K6,CC$5&lt;='Rent Roll'!$L6),AND(CC$5&gt;='Rent Roll'!$M31,CC$5&lt;='Rent Roll'!$N31)),
IF('Rent Roll'!$S6=NNN,CC26,
IF('Rent Roll'!$S6=Stop,CC40,
IF('Rent Roll'!$S6=CAM_Fixed,CC54,
IF('Rent Roll'!$S6=FSG,"-","-")))),"-"),"-")</f>
        <v>-</v>
      </c>
      <c r="CD10" s="273" t="str">
        <f>IF(CD$3='Rent Roll'!$U6,
IF(OR(AND(CD$5&gt;='Rent Roll'!$K6,CD$5&lt;='Rent Roll'!$L6),AND(CD$5&gt;='Rent Roll'!$M31,CD$5&lt;='Rent Roll'!$N31)),
IF('Rent Roll'!$S6=NNN,CD26,
IF('Rent Roll'!$S6=Stop,CD40,
IF('Rent Roll'!$S6=CAM_Fixed,CD54,
IF('Rent Roll'!$S6=FSG,"-","-")))),"-"),"-")</f>
        <v>-</v>
      </c>
      <c r="CE10" s="273">
        <f ca="1">IF(CE$3='Rent Roll'!$U6,
IF(OR(AND(CE$5&gt;='Rent Roll'!$K6,CE$5&lt;='Rent Roll'!$L6),AND(CE$5&gt;='Rent Roll'!$M31,CE$5&lt;='Rent Roll'!$N31)),
IF('Rent Roll'!$S6=NNN,CE26,
IF('Rent Roll'!$S6=Stop,CE40,
IF('Rent Roll'!$S6=CAM_Fixed,CE54,
IF('Rent Roll'!$S6=FSG,"-","-")))),"-"),"-")</f>
        <v>38991.488691887978</v>
      </c>
      <c r="CF10" s="273" t="str">
        <f>IF(CF$3='Rent Roll'!$U6,
IF(OR(AND(CF$5&gt;='Rent Roll'!$K6,CF$5&lt;='Rent Roll'!$L6),AND(CF$5&gt;='Rent Roll'!$M31,CF$5&lt;='Rent Roll'!$N31)),
IF('Rent Roll'!$S6=NNN,CF26,
IF('Rent Roll'!$S6=Stop,CF40,
IF('Rent Roll'!$S6=CAM_Fixed,CF54,
IF('Rent Roll'!$S6=FSG,"-","-")))),"-"),"-")</f>
        <v>-</v>
      </c>
      <c r="CG10" s="273" t="str">
        <f>IF(CG$3='Rent Roll'!$U6,
IF(OR(AND(CG$5&gt;='Rent Roll'!$K6,CG$5&lt;='Rent Roll'!$L6),AND(CG$5&gt;='Rent Roll'!$M31,CG$5&lt;='Rent Roll'!$N31)),
IF('Rent Roll'!$S6=NNN,CG26,
IF('Rent Roll'!$S6=Stop,CG40,
IF('Rent Roll'!$S6=CAM_Fixed,CG54,
IF('Rent Roll'!$S6=FSG,"-","-")))),"-"),"-")</f>
        <v>-</v>
      </c>
      <c r="CH10" s="273" t="str">
        <f>IF(CH$3='Rent Roll'!$U6,
IF(OR(AND(CH$5&gt;='Rent Roll'!$K6,CH$5&lt;='Rent Roll'!$L6),AND(CH$5&gt;='Rent Roll'!$M31,CH$5&lt;='Rent Roll'!$N31)),
IF('Rent Roll'!$S6=NNN,CH26,
IF('Rent Roll'!$S6=Stop,CH40,
IF('Rent Roll'!$S6=CAM_Fixed,CH54,
IF('Rent Roll'!$S6=FSG,"-","-")))),"-"),"-")</f>
        <v>-</v>
      </c>
      <c r="CI10" s="273" t="str">
        <f>IF(CI$3='Rent Roll'!$U6,
IF(OR(AND(CI$5&gt;='Rent Roll'!$K6,CI$5&lt;='Rent Roll'!$L6),AND(CI$5&gt;='Rent Roll'!$M31,CI$5&lt;='Rent Roll'!$N31)),
IF('Rent Roll'!$S6=NNN,CI26,
IF('Rent Roll'!$S6=Stop,CI40,
IF('Rent Roll'!$S6=CAM_Fixed,CI54,
IF('Rent Roll'!$S6=FSG,"-","-")))),"-"),"-")</f>
        <v>-</v>
      </c>
      <c r="CJ10" s="273" t="str">
        <f>IF(CJ$3='Rent Roll'!$U6,
IF(OR(AND(CJ$5&gt;='Rent Roll'!$K6,CJ$5&lt;='Rent Roll'!$L6),AND(CJ$5&gt;='Rent Roll'!$M31,CJ$5&lt;='Rent Roll'!$N31)),
IF('Rent Roll'!$S6=NNN,CJ26,
IF('Rent Roll'!$S6=Stop,CJ40,
IF('Rent Roll'!$S6=CAM_Fixed,CJ54,
IF('Rent Roll'!$S6=FSG,"-","-")))),"-"),"-")</f>
        <v>-</v>
      </c>
      <c r="CK10" s="273" t="str">
        <f>IF(CK$3='Rent Roll'!$U6,
IF(OR(AND(CK$5&gt;='Rent Roll'!$K6,CK$5&lt;='Rent Roll'!$L6),AND(CK$5&gt;='Rent Roll'!$M31,CK$5&lt;='Rent Roll'!$N31)),
IF('Rent Roll'!$S6=NNN,CK26,
IF('Rent Roll'!$S6=Stop,CK40,
IF('Rent Roll'!$S6=CAM_Fixed,CK54,
IF('Rent Roll'!$S6=FSG,"-","-")))),"-"),"-")</f>
        <v>-</v>
      </c>
      <c r="CL10" s="273" t="str">
        <f>IF(CL$3='Rent Roll'!$U6,
IF(OR(AND(CL$5&gt;='Rent Roll'!$K6,CL$5&lt;='Rent Roll'!$L6),AND(CL$5&gt;='Rent Roll'!$M31,CL$5&lt;='Rent Roll'!$N31)),
IF('Rent Roll'!$S6=NNN,CL26,
IF('Rent Roll'!$S6=Stop,CL40,
IF('Rent Roll'!$S6=CAM_Fixed,CL54,
IF('Rent Roll'!$S6=FSG,"-","-")))),"-"),"-")</f>
        <v>-</v>
      </c>
      <c r="CM10" s="273" t="str">
        <f>IF(CM$3='Rent Roll'!$U6,
IF(OR(AND(CM$5&gt;='Rent Roll'!$K6,CM$5&lt;='Rent Roll'!$L6),AND(CM$5&gt;='Rent Roll'!$M31,CM$5&lt;='Rent Roll'!$N31)),
IF('Rent Roll'!$S6=NNN,CM26,
IF('Rent Roll'!$S6=Stop,CM40,
IF('Rent Roll'!$S6=CAM_Fixed,CM54,
IF('Rent Roll'!$S6=FSG,"-","-")))),"-"),"-")</f>
        <v>-</v>
      </c>
      <c r="CN10" s="273" t="str">
        <f>IF(CN$3='Rent Roll'!$U6,
IF(OR(AND(CN$5&gt;='Rent Roll'!$K6,CN$5&lt;='Rent Roll'!$L6),AND(CN$5&gt;='Rent Roll'!$M31,CN$5&lt;='Rent Roll'!$N31)),
IF('Rent Roll'!$S6=NNN,CN26,
IF('Rent Roll'!$S6=Stop,CN40,
IF('Rent Roll'!$S6=CAM_Fixed,CN54,
IF('Rent Roll'!$S6=FSG,"-","-")))),"-"),"-")</f>
        <v>-</v>
      </c>
      <c r="CO10" s="273" t="str">
        <f>IF(CO$3='Rent Roll'!$U6,
IF(OR(AND(CO$5&gt;='Rent Roll'!$K6,CO$5&lt;='Rent Roll'!$L6),AND(CO$5&gt;='Rent Roll'!$M31,CO$5&lt;='Rent Roll'!$N31)),
IF('Rent Roll'!$S6=NNN,CO26,
IF('Rent Roll'!$S6=Stop,CO40,
IF('Rent Roll'!$S6=CAM_Fixed,CO54,
IF('Rent Roll'!$S6=FSG,"-","-")))),"-"),"-")</f>
        <v>-</v>
      </c>
      <c r="CP10" s="273" t="str">
        <f>IF(CP$3='Rent Roll'!$U6,
IF(OR(AND(CP$5&gt;='Rent Roll'!$K6,CP$5&lt;='Rent Roll'!$L6),AND(CP$5&gt;='Rent Roll'!$M31,CP$5&lt;='Rent Roll'!$N31)),
IF('Rent Roll'!$S6=NNN,CP26,
IF('Rent Roll'!$S6=Stop,CP40,
IF('Rent Roll'!$S6=CAM_Fixed,CP54,
IF('Rent Roll'!$S6=FSG,"-","-")))),"-"),"-")</f>
        <v>-</v>
      </c>
      <c r="CQ10" s="273">
        <f ca="1">IF(CQ$3='Rent Roll'!$U6,
IF(OR(AND(CQ$5&gt;='Rent Roll'!$K6,CQ$5&lt;='Rent Roll'!$L6),AND(CQ$5&gt;='Rent Roll'!$M31,CQ$5&lt;='Rent Roll'!$N31)),
IF('Rent Roll'!$S6=NNN,CQ26,
IF('Rent Roll'!$S6=Stop,CQ40,
IF('Rent Roll'!$S6=CAM_Fixed,CQ54,
IF('Rent Roll'!$S6=FSG,"-","-")))),"-"),"-")</f>
        <v>39793.407680620476</v>
      </c>
      <c r="CR10" s="273" t="str">
        <f>IF(CR$3='Rent Roll'!$U6,
IF(OR(AND(CR$5&gt;='Rent Roll'!$K6,CR$5&lt;='Rent Roll'!$L6),AND(CR$5&gt;='Rent Roll'!$M31,CR$5&lt;='Rent Roll'!$N31)),
IF('Rent Roll'!$S6=NNN,CR26,
IF('Rent Roll'!$S6=Stop,CR40,
IF('Rent Roll'!$S6=CAM_Fixed,CR54,
IF('Rent Roll'!$S6=FSG,"-","-")))),"-"),"-")</f>
        <v>-</v>
      </c>
      <c r="CS10" s="273" t="str">
        <f>IF(CS$3='Rent Roll'!$U6,
IF(OR(AND(CS$5&gt;='Rent Roll'!$K6,CS$5&lt;='Rent Roll'!$L6),AND(CS$5&gt;='Rent Roll'!$M31,CS$5&lt;='Rent Roll'!$N31)),
IF('Rent Roll'!$S6=NNN,CS26,
IF('Rent Roll'!$S6=Stop,CS40,
IF('Rent Roll'!$S6=CAM_Fixed,CS54,
IF('Rent Roll'!$S6=FSG,"-","-")))),"-"),"-")</f>
        <v>-</v>
      </c>
      <c r="CT10" s="273" t="str">
        <f>IF(CT$3='Rent Roll'!$U6,
IF(OR(AND(CT$5&gt;='Rent Roll'!$K6,CT$5&lt;='Rent Roll'!$L6),AND(CT$5&gt;='Rent Roll'!$M31,CT$5&lt;='Rent Roll'!$N31)),
IF('Rent Roll'!$S6=NNN,CT26,
IF('Rent Roll'!$S6=Stop,CT40,
IF('Rent Roll'!$S6=CAM_Fixed,CT54,
IF('Rent Roll'!$S6=FSG,"-","-")))),"-"),"-")</f>
        <v>-</v>
      </c>
      <c r="CU10" s="273" t="str">
        <f>IF(CU$3='Rent Roll'!$U6,
IF(OR(AND(CU$5&gt;='Rent Roll'!$K6,CU$5&lt;='Rent Roll'!$L6),AND(CU$5&gt;='Rent Roll'!$M31,CU$5&lt;='Rent Roll'!$N31)),
IF('Rent Roll'!$S6=NNN,CU26,
IF('Rent Roll'!$S6=Stop,CU40,
IF('Rent Roll'!$S6=CAM_Fixed,CU54,
IF('Rent Roll'!$S6=FSG,"-","-")))),"-"),"-")</f>
        <v>-</v>
      </c>
      <c r="CV10" s="273" t="str">
        <f>IF(CV$3='Rent Roll'!$U6,
IF(OR(AND(CV$5&gt;='Rent Roll'!$K6,CV$5&lt;='Rent Roll'!$L6),AND(CV$5&gt;='Rent Roll'!$M31,CV$5&lt;='Rent Roll'!$N31)),
IF('Rent Roll'!$S6=NNN,CV26,
IF('Rent Roll'!$S6=Stop,CV40,
IF('Rent Roll'!$S6=CAM_Fixed,CV54,
IF('Rent Roll'!$S6=FSG,"-","-")))),"-"),"-")</f>
        <v>-</v>
      </c>
      <c r="CW10" s="273" t="str">
        <f>IF(CW$3='Rent Roll'!$U6,
IF(OR(AND(CW$5&gt;='Rent Roll'!$K6,CW$5&lt;='Rent Roll'!$L6),AND(CW$5&gt;='Rent Roll'!$M31,CW$5&lt;='Rent Roll'!$N31)),
IF('Rent Roll'!$S6=NNN,CW26,
IF('Rent Roll'!$S6=Stop,CW40,
IF('Rent Roll'!$S6=CAM_Fixed,CW54,
IF('Rent Roll'!$S6=FSG,"-","-")))),"-"),"-")</f>
        <v>-</v>
      </c>
      <c r="CX10" s="273" t="str">
        <f>IF(CX$3='Rent Roll'!$U6,
IF(OR(AND(CX$5&gt;='Rent Roll'!$K6,CX$5&lt;='Rent Roll'!$L6),AND(CX$5&gt;='Rent Roll'!$M31,CX$5&lt;='Rent Roll'!$N31)),
IF('Rent Roll'!$S6=NNN,CX26,
IF('Rent Roll'!$S6=Stop,CX40,
IF('Rent Roll'!$S6=CAM_Fixed,CX54,
IF('Rent Roll'!$S6=FSG,"-","-")))),"-"),"-")</f>
        <v>-</v>
      </c>
      <c r="CY10" s="273" t="str">
        <f>IF(CY$3='Rent Roll'!$U6,
IF(OR(AND(CY$5&gt;='Rent Roll'!$K6,CY$5&lt;='Rent Roll'!$L6),AND(CY$5&gt;='Rent Roll'!$M31,CY$5&lt;='Rent Roll'!$N31)),
IF('Rent Roll'!$S6=NNN,CY26,
IF('Rent Roll'!$S6=Stop,CY40,
IF('Rent Roll'!$S6=CAM_Fixed,CY54,
IF('Rent Roll'!$S6=FSG,"-","-")))),"-"),"-")</f>
        <v>-</v>
      </c>
      <c r="CZ10" s="273" t="str">
        <f>IF(CZ$3='Rent Roll'!$U6,
IF(OR(AND(CZ$5&gt;='Rent Roll'!$K6,CZ$5&lt;='Rent Roll'!$L6),AND(CZ$5&gt;='Rent Roll'!$M31,CZ$5&lt;='Rent Roll'!$N31)),
IF('Rent Roll'!$S6=NNN,CZ26,
IF('Rent Roll'!$S6=Stop,CZ40,
IF('Rent Roll'!$S6=CAM_Fixed,CZ54,
IF('Rent Roll'!$S6=FSG,"-","-")))),"-"),"-")</f>
        <v>-</v>
      </c>
      <c r="DA10" s="273" t="str">
        <f>IF(DA$3='Rent Roll'!$U6,
IF(OR(AND(DA$5&gt;='Rent Roll'!$K6,DA$5&lt;='Rent Roll'!$L6),AND(DA$5&gt;='Rent Roll'!$M31,DA$5&lt;='Rent Roll'!$N31)),
IF('Rent Roll'!$S6=NNN,DA26,
IF('Rent Roll'!$S6=Stop,DA40,
IF('Rent Roll'!$S6=CAM_Fixed,DA54,
IF('Rent Roll'!$S6=FSG,"-","-")))),"-"),"-")</f>
        <v>-</v>
      </c>
      <c r="DB10" s="273" t="str">
        <f>IF(DB$3='Rent Roll'!$U6,
IF(OR(AND(DB$5&gt;='Rent Roll'!$K6,DB$5&lt;='Rent Roll'!$L6),AND(DB$5&gt;='Rent Roll'!$M31,DB$5&lt;='Rent Roll'!$N31)),
IF('Rent Roll'!$S6=NNN,DB26,
IF('Rent Roll'!$S6=Stop,DB40,
IF('Rent Roll'!$S6=CAM_Fixed,DB54,
IF('Rent Roll'!$S6=FSG,"-","-")))),"-"),"-")</f>
        <v>-</v>
      </c>
      <c r="DC10" s="273">
        <f ca="1">IF(DC$3='Rent Roll'!$U6,
IF(OR(AND(DC$5&gt;='Rent Roll'!$K6,DC$5&lt;='Rent Roll'!$L6),AND(DC$5&gt;='Rent Roll'!$M31,DC$5&lt;='Rent Roll'!$N31)),
IF('Rent Roll'!$S6=NNN,DC26,
IF('Rent Roll'!$S6=Stop,DC40,
IF('Rent Roll'!$S6=CAM_Fixed,DC54,
IF('Rent Roll'!$S6=FSG,"-","-")))),"-"),"-")</f>
        <v>40617.128296201161</v>
      </c>
      <c r="DD10" s="273" t="str">
        <f>IF(DD$3='Rent Roll'!$U6,
IF(OR(AND(DD$5&gt;='Rent Roll'!$K6,DD$5&lt;='Rent Roll'!$L6),AND(DD$5&gt;='Rent Roll'!$M31,DD$5&lt;='Rent Roll'!$N31)),
IF('Rent Roll'!$S6=NNN,DD26,
IF('Rent Roll'!$S6=Stop,DD40,
IF('Rent Roll'!$S6=CAM_Fixed,DD54,
IF('Rent Roll'!$S6=FSG,"-","-")))),"-"),"-")</f>
        <v>-</v>
      </c>
      <c r="DE10" s="273" t="str">
        <f>IF(DE$3='Rent Roll'!$U6,
IF(OR(AND(DE$5&gt;='Rent Roll'!$K6,DE$5&lt;='Rent Roll'!$L6),AND(DE$5&gt;='Rent Roll'!$M31,DE$5&lt;='Rent Roll'!$N31)),
IF('Rent Roll'!$S6=NNN,DE26,
IF('Rent Roll'!$S6=Stop,DE40,
IF('Rent Roll'!$S6=CAM_Fixed,DE54,
IF('Rent Roll'!$S6=FSG,"-","-")))),"-"),"-")</f>
        <v>-</v>
      </c>
      <c r="DF10" s="273" t="str">
        <f>IF(DF$3='Rent Roll'!$U6,
IF(OR(AND(DF$5&gt;='Rent Roll'!$K6,DF$5&lt;='Rent Roll'!$L6),AND(DF$5&gt;='Rent Roll'!$M31,DF$5&lt;='Rent Roll'!$N31)),
IF('Rent Roll'!$S6=NNN,DF26,
IF('Rent Roll'!$S6=Stop,DF40,
IF('Rent Roll'!$S6=CAM_Fixed,DF54,
IF('Rent Roll'!$S6=FSG,"-","-")))),"-"),"-")</f>
        <v>-</v>
      </c>
      <c r="DG10" s="273" t="str">
        <f>IF(DG$3='Rent Roll'!$U6,
IF(OR(AND(DG$5&gt;='Rent Roll'!$K6,DG$5&lt;='Rent Roll'!$L6),AND(DG$5&gt;='Rent Roll'!$M31,DG$5&lt;='Rent Roll'!$N31)),
IF('Rent Roll'!$S6=NNN,DG26,
IF('Rent Roll'!$S6=Stop,DG40,
IF('Rent Roll'!$S6=CAM_Fixed,DG54,
IF('Rent Roll'!$S6=FSG,"-","-")))),"-"),"-")</f>
        <v>-</v>
      </c>
      <c r="DH10" s="273" t="str">
        <f>IF(DH$3='Rent Roll'!$U6,
IF(OR(AND(DH$5&gt;='Rent Roll'!$K6,DH$5&lt;='Rent Roll'!$L6),AND(DH$5&gt;='Rent Roll'!$M31,DH$5&lt;='Rent Roll'!$N31)),
IF('Rent Roll'!$S6=NNN,DH26,
IF('Rent Roll'!$S6=Stop,DH40,
IF('Rent Roll'!$S6=CAM_Fixed,DH54,
IF('Rent Roll'!$S6=FSG,"-","-")))),"-"),"-")</f>
        <v>-</v>
      </c>
      <c r="DI10" s="273" t="str">
        <f>IF(DI$3='Rent Roll'!$U6,
IF(OR(AND(DI$5&gt;='Rent Roll'!$K6,DI$5&lt;='Rent Roll'!$L6),AND(DI$5&gt;='Rent Roll'!$M31,DI$5&lt;='Rent Roll'!$N31)),
IF('Rent Roll'!$S6=NNN,DI26,
IF('Rent Roll'!$S6=Stop,DI40,
IF('Rent Roll'!$S6=CAM_Fixed,DI54,
IF('Rent Roll'!$S6=FSG,"-","-")))),"-"),"-")</f>
        <v>-</v>
      </c>
      <c r="DJ10" s="273" t="str">
        <f>IF(DJ$3='Rent Roll'!$U6,
IF(OR(AND(DJ$5&gt;='Rent Roll'!$K6,DJ$5&lt;='Rent Roll'!$L6),AND(DJ$5&gt;='Rent Roll'!$M31,DJ$5&lt;='Rent Roll'!$N31)),
IF('Rent Roll'!$S6=NNN,DJ26,
IF('Rent Roll'!$S6=Stop,DJ40,
IF('Rent Roll'!$S6=CAM_Fixed,DJ54,
IF('Rent Roll'!$S6=FSG,"-","-")))),"-"),"-")</f>
        <v>-</v>
      </c>
      <c r="DK10" s="273" t="str">
        <f>IF(DK$3='Rent Roll'!$U6,
IF(OR(AND(DK$5&gt;='Rent Roll'!$K6,DK$5&lt;='Rent Roll'!$L6),AND(DK$5&gt;='Rent Roll'!$M31,DK$5&lt;='Rent Roll'!$N31)),
IF('Rent Roll'!$S6=NNN,DK26,
IF('Rent Roll'!$S6=Stop,DK40,
IF('Rent Roll'!$S6=CAM_Fixed,DK54,
IF('Rent Roll'!$S6=FSG,"-","-")))),"-"),"-")</f>
        <v>-</v>
      </c>
      <c r="DL10" s="273" t="str">
        <f>IF(DL$3='Rent Roll'!$U6,
IF(OR(AND(DL$5&gt;='Rent Roll'!$K6,DL$5&lt;='Rent Roll'!$L6),AND(DL$5&gt;='Rent Roll'!$M31,DL$5&lt;='Rent Roll'!$N31)),
IF('Rent Roll'!$S6=NNN,DL26,
IF('Rent Roll'!$S6=Stop,DL40,
IF('Rent Roll'!$S6=CAM_Fixed,DL54,
IF('Rent Roll'!$S6=FSG,"-","-")))),"-"),"-")</f>
        <v>-</v>
      </c>
      <c r="DM10" s="273" t="str">
        <f>IF(DM$3='Rent Roll'!$U6,
IF(OR(AND(DM$5&gt;='Rent Roll'!$K6,DM$5&lt;='Rent Roll'!$L6),AND(DM$5&gt;='Rent Roll'!$M31,DM$5&lt;='Rent Roll'!$N31)),
IF('Rent Roll'!$S6=NNN,DM26,
IF('Rent Roll'!$S6=Stop,DM40,
IF('Rent Roll'!$S6=CAM_Fixed,DM54,
IF('Rent Roll'!$S6=FSG,"-","-")))),"-"),"-")</f>
        <v>-</v>
      </c>
      <c r="DN10" s="273" t="str">
        <f>IF(DN$3='Rent Roll'!$U6,
IF(OR(AND(DN$5&gt;='Rent Roll'!$K6,DN$5&lt;='Rent Roll'!$L6),AND(DN$5&gt;='Rent Roll'!$M31,DN$5&lt;='Rent Roll'!$N31)),
IF('Rent Roll'!$S6=NNN,DN26,
IF('Rent Roll'!$S6=Stop,DN40,
IF('Rent Roll'!$S6=CAM_Fixed,DN54,
IF('Rent Roll'!$S6=FSG,"-","-")))),"-"),"-")</f>
        <v>-</v>
      </c>
      <c r="DO10" s="273" t="str">
        <f>IF(DO$3='Rent Roll'!$U6,
IF(OR(AND(DO$5&gt;='Rent Roll'!$K6,DO$5&lt;='Rent Roll'!$L6),AND(DO$5&gt;='Rent Roll'!$M31,DO$5&lt;='Rent Roll'!$N31)),
IF('Rent Roll'!$S6=NNN,DO26,
IF('Rent Roll'!$S6=Stop,DO40,
IF('Rent Roll'!$S6=CAM_Fixed,DO54,
IF('Rent Roll'!$S6=FSG,"-","-")))),"-"),"-")</f>
        <v>-</v>
      </c>
      <c r="DP10" s="273" t="str">
        <f>IF(DP$3='Rent Roll'!$U6,
IF(OR(AND(DP$5&gt;='Rent Roll'!$K6,DP$5&lt;='Rent Roll'!$L6),AND(DP$5&gt;='Rent Roll'!$M31,DP$5&lt;='Rent Roll'!$N31)),
IF('Rent Roll'!$S6=NNN,DP26,
IF('Rent Roll'!$S6=Stop,DP40,
IF('Rent Roll'!$S6=CAM_Fixed,DP54,
IF('Rent Roll'!$S6=FSG,"-","-")))),"-"),"-")</f>
        <v>-</v>
      </c>
      <c r="DQ10" s="273" t="str">
        <f>IF(DQ$3='Rent Roll'!$U6,
IF(OR(AND(DQ$5&gt;='Rent Roll'!$K6,DQ$5&lt;='Rent Roll'!$L6),AND(DQ$5&gt;='Rent Roll'!$M31,DQ$5&lt;='Rent Roll'!$N31)),
IF('Rent Roll'!$S6=NNN,DQ26,
IF('Rent Roll'!$S6=Stop,DQ40,
IF('Rent Roll'!$S6=CAM_Fixed,DQ54,
IF('Rent Roll'!$S6=FSG,"-","-")))),"-"),"-")</f>
        <v>-</v>
      </c>
      <c r="DR10" s="273" t="str">
        <f>IF(DR$3='Rent Roll'!$U6,
IF(OR(AND(DR$5&gt;='Rent Roll'!$K6,DR$5&lt;='Rent Roll'!$L6),AND(DR$5&gt;='Rent Roll'!$M31,DR$5&lt;='Rent Roll'!$N31)),
IF('Rent Roll'!$S6=NNN,DR26,
IF('Rent Roll'!$S6=Stop,DR40,
IF('Rent Roll'!$S6=CAM_Fixed,DR54,
IF('Rent Roll'!$S6=FSG,"-","-")))),"-"),"-")</f>
        <v>-</v>
      </c>
      <c r="DS10" s="273" t="str">
        <f>IF(DS$3='Rent Roll'!$U6,
IF(OR(AND(DS$5&gt;='Rent Roll'!$K6,DS$5&lt;='Rent Roll'!$L6),AND(DS$5&gt;='Rent Roll'!$M31,DS$5&lt;='Rent Roll'!$N31)),
IF('Rent Roll'!$S6=NNN,DS26,
IF('Rent Roll'!$S6=Stop,DS40,
IF('Rent Roll'!$S6=CAM_Fixed,DS54,
IF('Rent Roll'!$S6=FSG,"-","-")))),"-"),"-")</f>
        <v>-</v>
      </c>
      <c r="DT10" s="273" t="str">
        <f>IF(DT$3='Rent Roll'!$U6,
IF(OR(AND(DT$5&gt;='Rent Roll'!$K6,DT$5&lt;='Rent Roll'!$L6),AND(DT$5&gt;='Rent Roll'!$M31,DT$5&lt;='Rent Roll'!$N31)),
IF('Rent Roll'!$S6=NNN,DT26,
IF('Rent Roll'!$S6=Stop,DT40,
IF('Rent Roll'!$S6=CAM_Fixed,DT54,
IF('Rent Roll'!$S6=FSG,"-","-")))),"-"),"-")</f>
        <v>-</v>
      </c>
      <c r="DU10" s="273" t="str">
        <f>IF(DU$3='Rent Roll'!$U6,
IF(OR(AND(DU$5&gt;='Rent Roll'!$K6,DU$5&lt;='Rent Roll'!$L6),AND(DU$5&gt;='Rent Roll'!$M31,DU$5&lt;='Rent Roll'!$N31)),
IF('Rent Roll'!$S6=NNN,DU26,
IF('Rent Roll'!$S6=Stop,DU40,
IF('Rent Roll'!$S6=CAM_Fixed,DU54,
IF('Rent Roll'!$S6=FSG,"-","-")))),"-"),"-")</f>
        <v>-</v>
      </c>
      <c r="DV10" s="273" t="str">
        <f>IF(DV$3='Rent Roll'!$U6,
IF(OR(AND(DV$5&gt;='Rent Roll'!$K6,DV$5&lt;='Rent Roll'!$L6),AND(DV$5&gt;='Rent Roll'!$M31,DV$5&lt;='Rent Roll'!$N31)),
IF('Rent Roll'!$S6=NNN,DV26,
IF('Rent Roll'!$S6=Stop,DV40,
IF('Rent Roll'!$S6=CAM_Fixed,DV54,
IF('Rent Roll'!$S6=FSG,"-","-")))),"-"),"-")</f>
        <v>-</v>
      </c>
      <c r="DW10" s="273" t="str">
        <f>IF(DW$3='Rent Roll'!$U6,
IF(OR(AND(DW$5&gt;='Rent Roll'!$K6,DW$5&lt;='Rent Roll'!$L6),AND(DW$5&gt;='Rent Roll'!$M31,DW$5&lt;='Rent Roll'!$N31)),
IF('Rent Roll'!$S6=NNN,DW26,
IF('Rent Roll'!$S6=Stop,DW40,
IF('Rent Roll'!$S6=CAM_Fixed,DW54,
IF('Rent Roll'!$S6=FSG,"-","-")))),"-"),"-")</f>
        <v>-</v>
      </c>
      <c r="DX10" s="273" t="str">
        <f>IF(DX$3='Rent Roll'!$U6,
IF(OR(AND(DX$5&gt;='Rent Roll'!$K6,DX$5&lt;='Rent Roll'!$L6),AND(DX$5&gt;='Rent Roll'!$M31,DX$5&lt;='Rent Roll'!$N31)),
IF('Rent Roll'!$S6=NNN,DX26,
IF('Rent Roll'!$S6=Stop,DX40,
IF('Rent Roll'!$S6=CAM_Fixed,DX54,
IF('Rent Roll'!$S6=FSG,"-","-")))),"-"),"-")</f>
        <v>-</v>
      </c>
      <c r="DY10" s="273" t="str">
        <f>IF(DY$3='Rent Roll'!$U6,
IF(OR(AND(DY$5&gt;='Rent Roll'!$K6,DY$5&lt;='Rent Roll'!$L6),AND(DY$5&gt;='Rent Roll'!$M31,DY$5&lt;='Rent Roll'!$N31)),
IF('Rent Roll'!$S6=NNN,DY26,
IF('Rent Roll'!$S6=Stop,DY40,
IF('Rent Roll'!$S6=CAM_Fixed,DY54,
IF('Rent Roll'!$S6=FSG,"-","-")))),"-"),"-")</f>
        <v>-</v>
      </c>
      <c r="DZ10" s="273" t="str">
        <f>IF(DZ$3='Rent Roll'!$U6,
IF(OR(AND(DZ$5&gt;='Rent Roll'!$K6,DZ$5&lt;='Rent Roll'!$L6),AND(DZ$5&gt;='Rent Roll'!$M31,DZ$5&lt;='Rent Roll'!$N31)),
IF('Rent Roll'!$S6=NNN,DZ26,
IF('Rent Roll'!$S6=Stop,DZ40,
IF('Rent Roll'!$S6=CAM_Fixed,DZ54,
IF('Rent Roll'!$S6=FSG,"-","-")))),"-"),"-")</f>
        <v>-</v>
      </c>
      <c r="EA10" s="273" t="str">
        <f>IF(EA$3='Rent Roll'!$U6,
IF(OR(AND(EA$5&gt;='Rent Roll'!$K6,EA$5&lt;='Rent Roll'!$L6),AND(EA$5&gt;='Rent Roll'!$M31,EA$5&lt;='Rent Roll'!$N31)),
IF('Rent Roll'!$S6=NNN,EA26,
IF('Rent Roll'!$S6=Stop,EA40,
IF('Rent Roll'!$S6=CAM_Fixed,EA54,
IF('Rent Roll'!$S6=FSG,"-","-")))),"-"),"-")</f>
        <v>-</v>
      </c>
      <c r="EB10" s="273" t="str">
        <f>IF(EB$3='Rent Roll'!$U6,
IF(OR(AND(EB$5&gt;='Rent Roll'!$K6,EB$5&lt;='Rent Roll'!$L6),AND(EB$5&gt;='Rent Roll'!$M31,EB$5&lt;='Rent Roll'!$N31)),
IF('Rent Roll'!$S6=NNN,EB26,
IF('Rent Roll'!$S6=Stop,EB40,
IF('Rent Roll'!$S6=CAM_Fixed,EB54,
IF('Rent Roll'!$S6=FSG,"-","-")))),"-"),"-")</f>
        <v>-</v>
      </c>
      <c r="EC10" s="273" t="str">
        <f>IF(EC$3='Rent Roll'!$U6,
IF(OR(AND(EC$5&gt;='Rent Roll'!$K6,EC$5&lt;='Rent Roll'!$L6),AND(EC$5&gt;='Rent Roll'!$M31,EC$5&lt;='Rent Roll'!$N31)),
IF('Rent Roll'!$S6=NNN,EC26,
IF('Rent Roll'!$S6=Stop,EC40,
IF('Rent Roll'!$S6=CAM_Fixed,EC54,
IF('Rent Roll'!$S6=FSG,"-","-")))),"-"),"-")</f>
        <v>-</v>
      </c>
      <c r="ED10" s="273" t="str">
        <f>IF(ED$3='Rent Roll'!$U6,
IF(OR(AND(ED$5&gt;='Rent Roll'!$K6,ED$5&lt;='Rent Roll'!$L6),AND(ED$5&gt;='Rent Roll'!$M31,ED$5&lt;='Rent Roll'!$N31)),
IF('Rent Roll'!$S6=NNN,ED26,
IF('Rent Roll'!$S6=Stop,ED40,
IF('Rent Roll'!$S6=CAM_Fixed,ED54,
IF('Rent Roll'!$S6=FSG,"-","-")))),"-"),"-")</f>
        <v>-</v>
      </c>
      <c r="EE10" s="273" t="str">
        <f>IF(EE$3='Rent Roll'!$U6,
IF(OR(AND(EE$5&gt;='Rent Roll'!$K6,EE$5&lt;='Rent Roll'!$L6),AND(EE$5&gt;='Rent Roll'!$M31,EE$5&lt;='Rent Roll'!$N31)),
IF('Rent Roll'!$S6=NNN,EE26,
IF('Rent Roll'!$S6=Stop,EE40,
IF('Rent Roll'!$S6=CAM_Fixed,EE54,
IF('Rent Roll'!$S6=FSG,"-","-")))),"-"),"-")</f>
        <v>-</v>
      </c>
      <c r="EF10" s="272" t="str">
        <f>IF(EF$3='Rent Roll'!$U6,
IF(OR(AND(EF$5&gt;='Rent Roll'!$K6,EF$5&lt;='Rent Roll'!$L6),AND(EF$5&gt;='Rent Roll'!$M31,EF$5&lt;='Rent Roll'!$N31)),
IF('Rent Roll'!$S6=NNN,EF26,
IF('Rent Roll'!$S6=Stop,EF40,
IF('Rent Roll'!$S6=CAM_Fixed,EF54,
IF('Rent Roll'!$S6=FSG,"-","-")))),"-"),"-")</f>
        <v>-</v>
      </c>
      <c r="EG10" s="844" t="s">
        <v>106</v>
      </c>
    </row>
    <row r="11" spans="2:137" x14ac:dyDescent="0.25">
      <c r="B11" s="855" t="str">
        <f>IF('Rent Roll'!S7&gt;0,'Rent Roll'!S7,"")</f>
        <v>CAM/Fixed Amount</v>
      </c>
      <c r="C11" s="854" t="str">
        <f>CONCATENATE('Rent Roll'!B7&amp;" - "&amp;'Rent Roll'!C7)</f>
        <v>800 Del-Comm 2 - Physician Services, Aria Health</v>
      </c>
      <c r="D11" s="272">
        <f t="shared" si="11"/>
        <v>7434.2833824640011</v>
      </c>
      <c r="E11" s="273" t="str">
        <f>IF(E$3='Rent Roll'!$U7,
IF(OR(AND(E$5&gt;='Rent Roll'!$K7,E$5&lt;='Rent Roll'!$L7),AND(E$5&gt;='Rent Roll'!$M32,E$5&lt;='Rent Roll'!$N32)),
IF('Rent Roll'!$S7=NNN,E27,
IF('Rent Roll'!$S7=Stop,E41,
IF('Rent Roll'!$S7=CAM_Fixed,E55,
IF('Rent Roll'!$S7=FSG,"-","-")))),"-"),"-")</f>
        <v>-</v>
      </c>
      <c r="F11" s="273" t="str">
        <f>IF(F$3='Rent Roll'!$U7,
IF(OR(AND(F$5&gt;='Rent Roll'!$K7,F$5&lt;='Rent Roll'!$L7),AND(F$5&gt;='Rent Roll'!$M32,F$5&lt;='Rent Roll'!$N32)),
IF('Rent Roll'!$S7=NNN,F27,
IF('Rent Roll'!$S7=Stop,F41,
IF('Rent Roll'!$S7=CAM_Fixed,F55,
IF('Rent Roll'!$S7=FSG,"-","-")))),"-"),"-")</f>
        <v>-</v>
      </c>
      <c r="G11" s="273" t="str">
        <f>IF(G$3='Rent Roll'!$U7,
IF(OR(AND(G$5&gt;='Rent Roll'!$K7,G$5&lt;='Rent Roll'!$L7),AND(G$5&gt;='Rent Roll'!$M32,G$5&lt;='Rent Roll'!$N32)),
IF('Rent Roll'!$S7=NNN,G27,
IF('Rent Roll'!$S7=Stop,G41,
IF('Rent Roll'!$S7=CAM_Fixed,G55,
IF('Rent Roll'!$S7=FSG,"-","-")))),"-"),"-")</f>
        <v>-</v>
      </c>
      <c r="H11" s="273" t="str">
        <f>IF(H$3='Rent Roll'!$U7,
IF(OR(AND(H$5&gt;='Rent Roll'!$K7,H$5&lt;='Rent Roll'!$L7),AND(H$5&gt;='Rent Roll'!$M32,H$5&lt;='Rent Roll'!$N32)),
IF('Rent Roll'!$S7=NNN,H27,
IF('Rent Roll'!$S7=Stop,H41,
IF('Rent Roll'!$S7=CAM_Fixed,H55,
IF('Rent Roll'!$S7=FSG,"-","-")))),"-"),"-")</f>
        <v>-</v>
      </c>
      <c r="I11" s="273" t="str">
        <f>IF(I$3='Rent Roll'!$U7,
IF(OR(AND(I$5&gt;='Rent Roll'!$K7,I$5&lt;='Rent Roll'!$L7),AND(I$5&gt;='Rent Roll'!$M32,I$5&lt;='Rent Roll'!$N32)),
IF('Rent Roll'!$S7=NNN,I27,
IF('Rent Roll'!$S7=Stop,I41,
IF('Rent Roll'!$S7=CAM_Fixed,I55,
IF('Rent Roll'!$S7=FSG,"-","-")))),"-"),"-")</f>
        <v>-</v>
      </c>
      <c r="J11" s="273" t="str">
        <f>IF(J$3='Rent Roll'!$U7,
IF(OR(AND(J$5&gt;='Rent Roll'!$K7,J$5&lt;='Rent Roll'!$L7),AND(J$5&gt;='Rent Roll'!$M32,J$5&lt;='Rent Roll'!$N32)),
IF('Rent Roll'!$S7=NNN,J27,
IF('Rent Roll'!$S7=Stop,J41,
IF('Rent Roll'!$S7=CAM_Fixed,J55,
IF('Rent Roll'!$S7=FSG,"-","-")))),"-"),"-")</f>
        <v>-</v>
      </c>
      <c r="K11" s="273">
        <f>IF(K$3='Rent Roll'!$U7,
IF(OR(AND(K$5&gt;='Rent Roll'!$K7,K$5&lt;='Rent Roll'!$L7),AND(K$5&gt;='Rent Roll'!$M32,K$5&lt;='Rent Roll'!$N32)),
IF('Rent Roll'!$S7=NNN,K27,
IF('Rent Roll'!$S7=Stop,K41,
IF('Rent Roll'!$S7=CAM_Fixed,K55,
IF('Rent Roll'!$S7=FSG,"-","-")))),"-"),"-")</f>
        <v>1000</v>
      </c>
      <c r="L11" s="273" t="str">
        <f>IF(L$3='Rent Roll'!$U7,
IF(OR(AND(L$5&gt;='Rent Roll'!$K7,L$5&lt;='Rent Roll'!$L7),AND(L$5&gt;='Rent Roll'!$M32,L$5&lt;='Rent Roll'!$N32)),
IF('Rent Roll'!$S7=NNN,L27,
IF('Rent Roll'!$S7=Stop,L41,
IF('Rent Roll'!$S7=CAM_Fixed,L55,
IF('Rent Roll'!$S7=FSG,"-","-")))),"-"),"-")</f>
        <v>-</v>
      </c>
      <c r="M11" s="273" t="str">
        <f>IF(M$3='Rent Roll'!$U7,
IF(OR(AND(M$5&gt;='Rent Roll'!$K7,M$5&lt;='Rent Roll'!$L7),AND(M$5&gt;='Rent Roll'!$M32,M$5&lt;='Rent Roll'!$N32)),
IF('Rent Roll'!$S7=NNN,M27,
IF('Rent Roll'!$S7=Stop,M41,
IF('Rent Roll'!$S7=CAM_Fixed,M55,
IF('Rent Roll'!$S7=FSG,"-","-")))),"-"),"-")</f>
        <v>-</v>
      </c>
      <c r="N11" s="273" t="str">
        <f>IF(N$3='Rent Roll'!$U7,
IF(OR(AND(N$5&gt;='Rent Roll'!$K7,N$5&lt;='Rent Roll'!$L7),AND(N$5&gt;='Rent Roll'!$M32,N$5&lt;='Rent Roll'!$N32)),
IF('Rent Roll'!$S7=NNN,N27,
IF('Rent Roll'!$S7=Stop,N41,
IF('Rent Roll'!$S7=CAM_Fixed,N55,
IF('Rent Roll'!$S7=FSG,"-","-")))),"-"),"-")</f>
        <v>-</v>
      </c>
      <c r="O11" s="273" t="str">
        <f>IF(O$3='Rent Roll'!$U7,
IF(OR(AND(O$5&gt;='Rent Roll'!$K7,O$5&lt;='Rent Roll'!$L7),AND(O$5&gt;='Rent Roll'!$M32,O$5&lt;='Rent Roll'!$N32)),
IF('Rent Roll'!$S7=NNN,O27,
IF('Rent Roll'!$S7=Stop,O41,
IF('Rent Roll'!$S7=CAM_Fixed,O55,
IF('Rent Roll'!$S7=FSG,"-","-")))),"-"),"-")</f>
        <v>-</v>
      </c>
      <c r="P11" s="273" t="str">
        <f>IF(P$3='Rent Roll'!$U7,
IF(OR(AND(P$5&gt;='Rent Roll'!$K7,P$5&lt;='Rent Roll'!$L7),AND(P$5&gt;='Rent Roll'!$M32,P$5&lt;='Rent Roll'!$N32)),
IF('Rent Roll'!$S7=NNN,P27,
IF('Rent Roll'!$S7=Stop,P41,
IF('Rent Roll'!$S7=CAM_Fixed,P55,
IF('Rent Roll'!$S7=FSG,"-","-")))),"-"),"-")</f>
        <v>-</v>
      </c>
      <c r="Q11" s="273" t="str">
        <f>IF(Q$3='Rent Roll'!$U7,
IF(OR(AND(Q$5&gt;='Rent Roll'!$K7,Q$5&lt;='Rent Roll'!$L7),AND(Q$5&gt;='Rent Roll'!$M32,Q$5&lt;='Rent Roll'!$N32)),
IF('Rent Roll'!$S7=NNN,Q27,
IF('Rent Roll'!$S7=Stop,Q41,
IF('Rent Roll'!$S7=CAM_Fixed,Q55,
IF('Rent Roll'!$S7=FSG,"-","-")))),"-"),"-")</f>
        <v>-</v>
      </c>
      <c r="R11" s="273" t="str">
        <f>IF(R$3='Rent Roll'!$U7,
IF(OR(AND(R$5&gt;='Rent Roll'!$K7,R$5&lt;='Rent Roll'!$L7),AND(R$5&gt;='Rent Roll'!$M32,R$5&lt;='Rent Roll'!$N32)),
IF('Rent Roll'!$S7=NNN,R27,
IF('Rent Roll'!$S7=Stop,R41,
IF('Rent Roll'!$S7=CAM_Fixed,R55,
IF('Rent Roll'!$S7=FSG,"-","-")))),"-"),"-")</f>
        <v>-</v>
      </c>
      <c r="S11" s="273" t="str">
        <f>IF(S$3='Rent Roll'!$U7,
IF(OR(AND(S$5&gt;='Rent Roll'!$K7,S$5&lt;='Rent Roll'!$L7),AND(S$5&gt;='Rent Roll'!$M32,S$5&lt;='Rent Roll'!$N32)),
IF('Rent Roll'!$S7=NNN,S27,
IF('Rent Roll'!$S7=Stop,S41,
IF('Rent Roll'!$S7=CAM_Fixed,S55,
IF('Rent Roll'!$S7=FSG,"-","-")))),"-"),"-")</f>
        <v>-</v>
      </c>
      <c r="T11" s="273" t="str">
        <f>IF(T$3='Rent Roll'!$U7,
IF(OR(AND(T$5&gt;='Rent Roll'!$K7,T$5&lt;='Rent Roll'!$L7),AND(T$5&gt;='Rent Roll'!$M32,T$5&lt;='Rent Roll'!$N32)),
IF('Rent Roll'!$S7=NNN,T27,
IF('Rent Roll'!$S7=Stop,T41,
IF('Rent Roll'!$S7=CAM_Fixed,T55,
IF('Rent Roll'!$S7=FSG,"-","-")))),"-"),"-")</f>
        <v>-</v>
      </c>
      <c r="U11" s="273" t="str">
        <f>IF(U$3='Rent Roll'!$U7,
IF(OR(AND(U$5&gt;='Rent Roll'!$K7,U$5&lt;='Rent Roll'!$L7),AND(U$5&gt;='Rent Roll'!$M32,U$5&lt;='Rent Roll'!$N32)),
IF('Rent Roll'!$S7=NNN,U27,
IF('Rent Roll'!$S7=Stop,U41,
IF('Rent Roll'!$S7=CAM_Fixed,U55,
IF('Rent Roll'!$S7=FSG,"-","-")))),"-"),"-")</f>
        <v>-</v>
      </c>
      <c r="V11" s="273" t="str">
        <f>IF(V$3='Rent Roll'!$U7,
IF(OR(AND(V$5&gt;='Rent Roll'!$K7,V$5&lt;='Rent Roll'!$L7),AND(V$5&gt;='Rent Roll'!$M32,V$5&lt;='Rent Roll'!$N32)),
IF('Rent Roll'!$S7=NNN,V27,
IF('Rent Roll'!$S7=Stop,V41,
IF('Rent Roll'!$S7=CAM_Fixed,V55,
IF('Rent Roll'!$S7=FSG,"-","-")))),"-"),"-")</f>
        <v>-</v>
      </c>
      <c r="W11" s="273">
        <f>IF(W$3='Rent Roll'!$U7,
IF(OR(AND(W$5&gt;='Rent Roll'!$K7,W$5&lt;='Rent Roll'!$L7),AND(W$5&gt;='Rent Roll'!$M32,W$5&lt;='Rent Roll'!$N32)),
IF('Rent Roll'!$S7=NNN,W27,
IF('Rent Roll'!$S7=Stop,W41,
IF('Rent Roll'!$S7=CAM_Fixed,W55,
IF('Rent Roll'!$S7=FSG,"-","-")))),"-"),"-")</f>
        <v>1020</v>
      </c>
      <c r="X11" s="273" t="str">
        <f>IF(X$3='Rent Roll'!$U7,
IF(OR(AND(X$5&gt;='Rent Roll'!$K7,X$5&lt;='Rent Roll'!$L7),AND(X$5&gt;='Rent Roll'!$M32,X$5&lt;='Rent Roll'!$N32)),
IF('Rent Roll'!$S7=NNN,X27,
IF('Rent Roll'!$S7=Stop,X41,
IF('Rent Roll'!$S7=CAM_Fixed,X55,
IF('Rent Roll'!$S7=FSG,"-","-")))),"-"),"-")</f>
        <v>-</v>
      </c>
      <c r="Y11" s="273" t="str">
        <f>IF(Y$3='Rent Roll'!$U7,
IF(OR(AND(Y$5&gt;='Rent Roll'!$K7,Y$5&lt;='Rent Roll'!$L7),AND(Y$5&gt;='Rent Roll'!$M32,Y$5&lt;='Rent Roll'!$N32)),
IF('Rent Roll'!$S7=NNN,Y27,
IF('Rent Roll'!$S7=Stop,Y41,
IF('Rent Roll'!$S7=CAM_Fixed,Y55,
IF('Rent Roll'!$S7=FSG,"-","-")))),"-"),"-")</f>
        <v>-</v>
      </c>
      <c r="Z11" s="273" t="str">
        <f>IF(Z$3='Rent Roll'!$U7,
IF(OR(AND(Z$5&gt;='Rent Roll'!$K7,Z$5&lt;='Rent Roll'!$L7),AND(Z$5&gt;='Rent Roll'!$M32,Z$5&lt;='Rent Roll'!$N32)),
IF('Rent Roll'!$S7=NNN,Z27,
IF('Rent Roll'!$S7=Stop,Z41,
IF('Rent Roll'!$S7=CAM_Fixed,Z55,
IF('Rent Roll'!$S7=FSG,"-","-")))),"-"),"-")</f>
        <v>-</v>
      </c>
      <c r="AA11" s="273" t="str">
        <f>IF(AA$3='Rent Roll'!$U7,
IF(OR(AND(AA$5&gt;='Rent Roll'!$K7,AA$5&lt;='Rent Roll'!$L7),AND(AA$5&gt;='Rent Roll'!$M32,AA$5&lt;='Rent Roll'!$N32)),
IF('Rent Roll'!$S7=NNN,AA27,
IF('Rent Roll'!$S7=Stop,AA41,
IF('Rent Roll'!$S7=CAM_Fixed,AA55,
IF('Rent Roll'!$S7=FSG,"-","-")))),"-"),"-")</f>
        <v>-</v>
      </c>
      <c r="AB11" s="273" t="str">
        <f>IF(AB$3='Rent Roll'!$U7,
IF(OR(AND(AB$5&gt;='Rent Roll'!$K7,AB$5&lt;='Rent Roll'!$L7),AND(AB$5&gt;='Rent Roll'!$M32,AB$5&lt;='Rent Roll'!$N32)),
IF('Rent Roll'!$S7=NNN,AB27,
IF('Rent Roll'!$S7=Stop,AB41,
IF('Rent Roll'!$S7=CAM_Fixed,AB55,
IF('Rent Roll'!$S7=FSG,"-","-")))),"-"),"-")</f>
        <v>-</v>
      </c>
      <c r="AC11" s="273" t="str">
        <f>IF(AC$3='Rent Roll'!$U7,
IF(OR(AND(AC$5&gt;='Rent Roll'!$K7,AC$5&lt;='Rent Roll'!$L7),AND(AC$5&gt;='Rent Roll'!$M32,AC$5&lt;='Rent Roll'!$N32)),
IF('Rent Roll'!$S7=NNN,AC27,
IF('Rent Roll'!$S7=Stop,AC41,
IF('Rent Roll'!$S7=CAM_Fixed,AC55,
IF('Rent Roll'!$S7=FSG,"-","-")))),"-"),"-")</f>
        <v>-</v>
      </c>
      <c r="AD11" s="273" t="str">
        <f>IF(AD$3='Rent Roll'!$U7,
IF(OR(AND(AD$5&gt;='Rent Roll'!$K7,AD$5&lt;='Rent Roll'!$L7),AND(AD$5&gt;='Rent Roll'!$M32,AD$5&lt;='Rent Roll'!$N32)),
IF('Rent Roll'!$S7=NNN,AD27,
IF('Rent Roll'!$S7=Stop,AD41,
IF('Rent Roll'!$S7=CAM_Fixed,AD55,
IF('Rent Roll'!$S7=FSG,"-","-")))),"-"),"-")</f>
        <v>-</v>
      </c>
      <c r="AE11" s="273" t="str">
        <f>IF(AE$3='Rent Roll'!$U7,
IF(OR(AND(AE$5&gt;='Rent Roll'!$K7,AE$5&lt;='Rent Roll'!$L7),AND(AE$5&gt;='Rent Roll'!$M32,AE$5&lt;='Rent Roll'!$N32)),
IF('Rent Roll'!$S7=NNN,AE27,
IF('Rent Roll'!$S7=Stop,AE41,
IF('Rent Roll'!$S7=CAM_Fixed,AE55,
IF('Rent Roll'!$S7=FSG,"-","-")))),"-"),"-")</f>
        <v>-</v>
      </c>
      <c r="AF11" s="273" t="str">
        <f>IF(AF$3='Rent Roll'!$U7,
IF(OR(AND(AF$5&gt;='Rent Roll'!$K7,AF$5&lt;='Rent Roll'!$L7),AND(AF$5&gt;='Rent Roll'!$M32,AF$5&lt;='Rent Roll'!$N32)),
IF('Rent Roll'!$S7=NNN,AF27,
IF('Rent Roll'!$S7=Stop,AF41,
IF('Rent Roll'!$S7=CAM_Fixed,AF55,
IF('Rent Roll'!$S7=FSG,"-","-")))),"-"),"-")</f>
        <v>-</v>
      </c>
      <c r="AG11" s="273" t="str">
        <f>IF(AG$3='Rent Roll'!$U7,
IF(OR(AND(AG$5&gt;='Rent Roll'!$K7,AG$5&lt;='Rent Roll'!$L7),AND(AG$5&gt;='Rent Roll'!$M32,AG$5&lt;='Rent Roll'!$N32)),
IF('Rent Roll'!$S7=NNN,AG27,
IF('Rent Roll'!$S7=Stop,AG41,
IF('Rent Roll'!$S7=CAM_Fixed,AG55,
IF('Rent Roll'!$S7=FSG,"-","-")))),"-"),"-")</f>
        <v>-</v>
      </c>
      <c r="AH11" s="273" t="str">
        <f>IF(AH$3='Rent Roll'!$U7,
IF(OR(AND(AH$5&gt;='Rent Roll'!$K7,AH$5&lt;='Rent Roll'!$L7),AND(AH$5&gt;='Rent Roll'!$M32,AH$5&lt;='Rent Roll'!$N32)),
IF('Rent Roll'!$S7=NNN,AH27,
IF('Rent Roll'!$S7=Stop,AH41,
IF('Rent Roll'!$S7=CAM_Fixed,AH55,
IF('Rent Roll'!$S7=FSG,"-","-")))),"-"),"-")</f>
        <v>-</v>
      </c>
      <c r="AI11" s="273">
        <f>IF(AI$3='Rent Roll'!$U7,
IF(OR(AND(AI$5&gt;='Rent Roll'!$K7,AI$5&lt;='Rent Roll'!$L7),AND(AI$5&gt;='Rent Roll'!$M32,AI$5&lt;='Rent Roll'!$N32)),
IF('Rent Roll'!$S7=NNN,AI27,
IF('Rent Roll'!$S7=Stop,AI41,
IF('Rent Roll'!$S7=CAM_Fixed,AI55,
IF('Rent Roll'!$S7=FSG,"-","-")))),"-"),"-")</f>
        <v>1040.4000000000001</v>
      </c>
      <c r="AJ11" s="273" t="str">
        <f>IF(AJ$3='Rent Roll'!$U7,
IF(OR(AND(AJ$5&gt;='Rent Roll'!$K7,AJ$5&lt;='Rent Roll'!$L7),AND(AJ$5&gt;='Rent Roll'!$M32,AJ$5&lt;='Rent Roll'!$N32)),
IF('Rent Roll'!$S7=NNN,AJ27,
IF('Rent Roll'!$S7=Stop,AJ41,
IF('Rent Roll'!$S7=CAM_Fixed,AJ55,
IF('Rent Roll'!$S7=FSG,"-","-")))),"-"),"-")</f>
        <v>-</v>
      </c>
      <c r="AK11" s="273" t="str">
        <f>IF(AK$3='Rent Roll'!$U7,
IF(OR(AND(AK$5&gt;='Rent Roll'!$K7,AK$5&lt;='Rent Roll'!$L7),AND(AK$5&gt;='Rent Roll'!$M32,AK$5&lt;='Rent Roll'!$N32)),
IF('Rent Roll'!$S7=NNN,AK27,
IF('Rent Roll'!$S7=Stop,AK41,
IF('Rent Roll'!$S7=CAM_Fixed,AK55,
IF('Rent Roll'!$S7=FSG,"-","-")))),"-"),"-")</f>
        <v>-</v>
      </c>
      <c r="AL11" s="273" t="str">
        <f>IF(AL$3='Rent Roll'!$U7,
IF(OR(AND(AL$5&gt;='Rent Roll'!$K7,AL$5&lt;='Rent Roll'!$L7),AND(AL$5&gt;='Rent Roll'!$M32,AL$5&lt;='Rent Roll'!$N32)),
IF('Rent Roll'!$S7=NNN,AL27,
IF('Rent Roll'!$S7=Stop,AL41,
IF('Rent Roll'!$S7=CAM_Fixed,AL55,
IF('Rent Roll'!$S7=FSG,"-","-")))),"-"),"-")</f>
        <v>-</v>
      </c>
      <c r="AM11" s="273" t="str">
        <f>IF(AM$3='Rent Roll'!$U7,
IF(OR(AND(AM$5&gt;='Rent Roll'!$K7,AM$5&lt;='Rent Roll'!$L7),AND(AM$5&gt;='Rent Roll'!$M32,AM$5&lt;='Rent Roll'!$N32)),
IF('Rent Roll'!$S7=NNN,AM27,
IF('Rent Roll'!$S7=Stop,AM41,
IF('Rent Roll'!$S7=CAM_Fixed,AM55,
IF('Rent Roll'!$S7=FSG,"-","-")))),"-"),"-")</f>
        <v>-</v>
      </c>
      <c r="AN11" s="273" t="str">
        <f>IF(AN$3='Rent Roll'!$U7,
IF(OR(AND(AN$5&gt;='Rent Roll'!$K7,AN$5&lt;='Rent Roll'!$L7),AND(AN$5&gt;='Rent Roll'!$M32,AN$5&lt;='Rent Roll'!$N32)),
IF('Rent Roll'!$S7=NNN,AN27,
IF('Rent Roll'!$S7=Stop,AN41,
IF('Rent Roll'!$S7=CAM_Fixed,AN55,
IF('Rent Roll'!$S7=FSG,"-","-")))),"-"),"-")</f>
        <v>-</v>
      </c>
      <c r="AO11" s="273" t="str">
        <f>IF(AO$3='Rent Roll'!$U7,
IF(OR(AND(AO$5&gt;='Rent Roll'!$K7,AO$5&lt;='Rent Roll'!$L7),AND(AO$5&gt;='Rent Roll'!$M32,AO$5&lt;='Rent Roll'!$N32)),
IF('Rent Roll'!$S7=NNN,AO27,
IF('Rent Roll'!$S7=Stop,AO41,
IF('Rent Roll'!$S7=CAM_Fixed,AO55,
IF('Rent Roll'!$S7=FSG,"-","-")))),"-"),"-")</f>
        <v>-</v>
      </c>
      <c r="AP11" s="273" t="str">
        <f>IF(AP$3='Rent Roll'!$U7,
IF(OR(AND(AP$5&gt;='Rent Roll'!$K7,AP$5&lt;='Rent Roll'!$L7),AND(AP$5&gt;='Rent Roll'!$M32,AP$5&lt;='Rent Roll'!$N32)),
IF('Rent Roll'!$S7=NNN,AP27,
IF('Rent Roll'!$S7=Stop,AP41,
IF('Rent Roll'!$S7=CAM_Fixed,AP55,
IF('Rent Roll'!$S7=FSG,"-","-")))),"-"),"-")</f>
        <v>-</v>
      </c>
      <c r="AQ11" s="273" t="str">
        <f>IF(AQ$3='Rent Roll'!$U7,
IF(OR(AND(AQ$5&gt;='Rent Roll'!$K7,AQ$5&lt;='Rent Roll'!$L7),AND(AQ$5&gt;='Rent Roll'!$M32,AQ$5&lt;='Rent Roll'!$N32)),
IF('Rent Roll'!$S7=NNN,AQ27,
IF('Rent Roll'!$S7=Stop,AQ41,
IF('Rent Roll'!$S7=CAM_Fixed,AQ55,
IF('Rent Roll'!$S7=FSG,"-","-")))),"-"),"-")</f>
        <v>-</v>
      </c>
      <c r="AR11" s="273" t="str">
        <f>IF(AR$3='Rent Roll'!$U7,
IF(OR(AND(AR$5&gt;='Rent Roll'!$K7,AR$5&lt;='Rent Roll'!$L7),AND(AR$5&gt;='Rent Roll'!$M32,AR$5&lt;='Rent Roll'!$N32)),
IF('Rent Roll'!$S7=NNN,AR27,
IF('Rent Roll'!$S7=Stop,AR41,
IF('Rent Roll'!$S7=CAM_Fixed,AR55,
IF('Rent Roll'!$S7=FSG,"-","-")))),"-"),"-")</f>
        <v>-</v>
      </c>
      <c r="AS11" s="273" t="str">
        <f>IF(AS$3='Rent Roll'!$U7,
IF(OR(AND(AS$5&gt;='Rent Roll'!$K7,AS$5&lt;='Rent Roll'!$L7),AND(AS$5&gt;='Rent Roll'!$M32,AS$5&lt;='Rent Roll'!$N32)),
IF('Rent Roll'!$S7=NNN,AS27,
IF('Rent Roll'!$S7=Stop,AS41,
IF('Rent Roll'!$S7=CAM_Fixed,AS55,
IF('Rent Roll'!$S7=FSG,"-","-")))),"-"),"-")</f>
        <v>-</v>
      </c>
      <c r="AT11" s="273" t="str">
        <f>IF(AT$3='Rent Roll'!$U7,
IF(OR(AND(AT$5&gt;='Rent Roll'!$K7,AT$5&lt;='Rent Roll'!$L7),AND(AT$5&gt;='Rent Roll'!$M32,AT$5&lt;='Rent Roll'!$N32)),
IF('Rent Roll'!$S7=NNN,AT27,
IF('Rent Roll'!$S7=Stop,AT41,
IF('Rent Roll'!$S7=CAM_Fixed,AT55,
IF('Rent Roll'!$S7=FSG,"-","-")))),"-"),"-")</f>
        <v>-</v>
      </c>
      <c r="AU11" s="273">
        <f>IF(AU$3='Rent Roll'!$U7,
IF(OR(AND(AU$5&gt;='Rent Roll'!$K7,AU$5&lt;='Rent Roll'!$L7),AND(AU$5&gt;='Rent Roll'!$M32,AU$5&lt;='Rent Roll'!$N32)),
IF('Rent Roll'!$S7=NNN,AU27,
IF('Rent Roll'!$S7=Stop,AU41,
IF('Rent Roll'!$S7=CAM_Fixed,AU55,
IF('Rent Roll'!$S7=FSG,"-","-")))),"-"),"-")</f>
        <v>1061.2079999999999</v>
      </c>
      <c r="AV11" s="273" t="str">
        <f>IF(AV$3='Rent Roll'!$U7,
IF(OR(AND(AV$5&gt;='Rent Roll'!$K7,AV$5&lt;='Rent Roll'!$L7),AND(AV$5&gt;='Rent Roll'!$M32,AV$5&lt;='Rent Roll'!$N32)),
IF('Rent Roll'!$S7=NNN,AV27,
IF('Rent Roll'!$S7=Stop,AV41,
IF('Rent Roll'!$S7=CAM_Fixed,AV55,
IF('Rent Roll'!$S7=FSG,"-","-")))),"-"),"-")</f>
        <v>-</v>
      </c>
      <c r="AW11" s="273" t="str">
        <f>IF(AW$3='Rent Roll'!$U7,
IF(OR(AND(AW$5&gt;='Rent Roll'!$K7,AW$5&lt;='Rent Roll'!$L7),AND(AW$5&gt;='Rent Roll'!$M32,AW$5&lt;='Rent Roll'!$N32)),
IF('Rent Roll'!$S7=NNN,AW27,
IF('Rent Roll'!$S7=Stop,AW41,
IF('Rent Roll'!$S7=CAM_Fixed,AW55,
IF('Rent Roll'!$S7=FSG,"-","-")))),"-"),"-")</f>
        <v>-</v>
      </c>
      <c r="AX11" s="273" t="str">
        <f>IF(AX$3='Rent Roll'!$U7,
IF(OR(AND(AX$5&gt;='Rent Roll'!$K7,AX$5&lt;='Rent Roll'!$L7),AND(AX$5&gt;='Rent Roll'!$M32,AX$5&lt;='Rent Roll'!$N32)),
IF('Rent Roll'!$S7=NNN,AX27,
IF('Rent Roll'!$S7=Stop,AX41,
IF('Rent Roll'!$S7=CAM_Fixed,AX55,
IF('Rent Roll'!$S7=FSG,"-","-")))),"-"),"-")</f>
        <v>-</v>
      </c>
      <c r="AY11" s="273" t="str">
        <f>IF(AY$3='Rent Roll'!$U7,
IF(OR(AND(AY$5&gt;='Rent Roll'!$K7,AY$5&lt;='Rent Roll'!$L7),AND(AY$5&gt;='Rent Roll'!$M32,AY$5&lt;='Rent Roll'!$N32)),
IF('Rent Roll'!$S7=NNN,AY27,
IF('Rent Roll'!$S7=Stop,AY41,
IF('Rent Roll'!$S7=CAM_Fixed,AY55,
IF('Rent Roll'!$S7=FSG,"-","-")))),"-"),"-")</f>
        <v>-</v>
      </c>
      <c r="AZ11" s="273" t="str">
        <f>IF(AZ$3='Rent Roll'!$U7,
IF(OR(AND(AZ$5&gt;='Rent Roll'!$K7,AZ$5&lt;='Rent Roll'!$L7),AND(AZ$5&gt;='Rent Roll'!$M32,AZ$5&lt;='Rent Roll'!$N32)),
IF('Rent Roll'!$S7=NNN,AZ27,
IF('Rent Roll'!$S7=Stop,AZ41,
IF('Rent Roll'!$S7=CAM_Fixed,AZ55,
IF('Rent Roll'!$S7=FSG,"-","-")))),"-"),"-")</f>
        <v>-</v>
      </c>
      <c r="BA11" s="273" t="str">
        <f>IF(BA$3='Rent Roll'!$U7,
IF(OR(AND(BA$5&gt;='Rent Roll'!$K7,BA$5&lt;='Rent Roll'!$L7),AND(BA$5&gt;='Rent Roll'!$M32,BA$5&lt;='Rent Roll'!$N32)),
IF('Rent Roll'!$S7=NNN,BA27,
IF('Rent Roll'!$S7=Stop,BA41,
IF('Rent Roll'!$S7=CAM_Fixed,BA55,
IF('Rent Roll'!$S7=FSG,"-","-")))),"-"),"-")</f>
        <v>-</v>
      </c>
      <c r="BB11" s="273" t="str">
        <f>IF(BB$3='Rent Roll'!$U7,
IF(OR(AND(BB$5&gt;='Rent Roll'!$K7,BB$5&lt;='Rent Roll'!$L7),AND(BB$5&gt;='Rent Roll'!$M32,BB$5&lt;='Rent Roll'!$N32)),
IF('Rent Roll'!$S7=NNN,BB27,
IF('Rent Roll'!$S7=Stop,BB41,
IF('Rent Roll'!$S7=CAM_Fixed,BB55,
IF('Rent Roll'!$S7=FSG,"-","-")))),"-"),"-")</f>
        <v>-</v>
      </c>
      <c r="BC11" s="273" t="str">
        <f>IF(BC$3='Rent Roll'!$U7,
IF(OR(AND(BC$5&gt;='Rent Roll'!$K7,BC$5&lt;='Rent Roll'!$L7),AND(BC$5&gt;='Rent Roll'!$M32,BC$5&lt;='Rent Roll'!$N32)),
IF('Rent Roll'!$S7=NNN,BC27,
IF('Rent Roll'!$S7=Stop,BC41,
IF('Rent Roll'!$S7=CAM_Fixed,BC55,
IF('Rent Roll'!$S7=FSG,"-","-")))),"-"),"-")</f>
        <v>-</v>
      </c>
      <c r="BD11" s="273" t="str">
        <f>IF(BD$3='Rent Roll'!$U7,
IF(OR(AND(BD$5&gt;='Rent Roll'!$K7,BD$5&lt;='Rent Roll'!$L7),AND(BD$5&gt;='Rent Roll'!$M32,BD$5&lt;='Rent Roll'!$N32)),
IF('Rent Roll'!$S7=NNN,BD27,
IF('Rent Roll'!$S7=Stop,BD41,
IF('Rent Roll'!$S7=CAM_Fixed,BD55,
IF('Rent Roll'!$S7=FSG,"-","-")))),"-"),"-")</f>
        <v>-</v>
      </c>
      <c r="BE11" s="273" t="str">
        <f>IF(BE$3='Rent Roll'!$U7,
IF(OR(AND(BE$5&gt;='Rent Roll'!$K7,BE$5&lt;='Rent Roll'!$L7),AND(BE$5&gt;='Rent Roll'!$M32,BE$5&lt;='Rent Roll'!$N32)),
IF('Rent Roll'!$S7=NNN,BE27,
IF('Rent Roll'!$S7=Stop,BE41,
IF('Rent Roll'!$S7=CAM_Fixed,BE55,
IF('Rent Roll'!$S7=FSG,"-","-")))),"-"),"-")</f>
        <v>-</v>
      </c>
      <c r="BF11" s="273" t="str">
        <f>IF(BF$3='Rent Roll'!$U7,
IF(OR(AND(BF$5&gt;='Rent Roll'!$K7,BF$5&lt;='Rent Roll'!$L7),AND(BF$5&gt;='Rent Roll'!$M32,BF$5&lt;='Rent Roll'!$N32)),
IF('Rent Roll'!$S7=NNN,BF27,
IF('Rent Roll'!$S7=Stop,BF41,
IF('Rent Roll'!$S7=CAM_Fixed,BF55,
IF('Rent Roll'!$S7=FSG,"-","-")))),"-"),"-")</f>
        <v>-</v>
      </c>
      <c r="BG11" s="273">
        <f>IF(BG$3='Rent Roll'!$U7,
IF(OR(AND(BG$5&gt;='Rent Roll'!$K7,BG$5&lt;='Rent Roll'!$L7),AND(BG$5&gt;='Rent Roll'!$M32,BG$5&lt;='Rent Roll'!$N32)),
IF('Rent Roll'!$S7=NNN,BG27,
IF('Rent Roll'!$S7=Stop,BG41,
IF('Rent Roll'!$S7=CAM_Fixed,BG55,
IF('Rent Roll'!$S7=FSG,"-","-")))),"-"),"-")</f>
        <v>1082.4321600000001</v>
      </c>
      <c r="BH11" s="273" t="str">
        <f>IF(BH$3='Rent Roll'!$U7,
IF(OR(AND(BH$5&gt;='Rent Roll'!$K7,BH$5&lt;='Rent Roll'!$L7),AND(BH$5&gt;='Rent Roll'!$M32,BH$5&lt;='Rent Roll'!$N32)),
IF('Rent Roll'!$S7=NNN,BH27,
IF('Rent Roll'!$S7=Stop,BH41,
IF('Rent Roll'!$S7=CAM_Fixed,BH55,
IF('Rent Roll'!$S7=FSG,"-","-")))),"-"),"-")</f>
        <v>-</v>
      </c>
      <c r="BI11" s="273" t="str">
        <f>IF(BI$3='Rent Roll'!$U7,
IF(OR(AND(BI$5&gt;='Rent Roll'!$K7,BI$5&lt;='Rent Roll'!$L7),AND(BI$5&gt;='Rent Roll'!$M32,BI$5&lt;='Rent Roll'!$N32)),
IF('Rent Roll'!$S7=NNN,BI27,
IF('Rent Roll'!$S7=Stop,BI41,
IF('Rent Roll'!$S7=CAM_Fixed,BI55,
IF('Rent Roll'!$S7=FSG,"-","-")))),"-"),"-")</f>
        <v>-</v>
      </c>
      <c r="BJ11" s="273" t="str">
        <f>IF(BJ$3='Rent Roll'!$U7,
IF(OR(AND(BJ$5&gt;='Rent Roll'!$K7,BJ$5&lt;='Rent Roll'!$L7),AND(BJ$5&gt;='Rent Roll'!$M32,BJ$5&lt;='Rent Roll'!$N32)),
IF('Rent Roll'!$S7=NNN,BJ27,
IF('Rent Roll'!$S7=Stop,BJ41,
IF('Rent Roll'!$S7=CAM_Fixed,BJ55,
IF('Rent Roll'!$S7=FSG,"-","-")))),"-"),"-")</f>
        <v>-</v>
      </c>
      <c r="BK11" s="273" t="str">
        <f>IF(BK$3='Rent Roll'!$U7,
IF(OR(AND(BK$5&gt;='Rent Roll'!$K7,BK$5&lt;='Rent Roll'!$L7),AND(BK$5&gt;='Rent Roll'!$M32,BK$5&lt;='Rent Roll'!$N32)),
IF('Rent Roll'!$S7=NNN,BK27,
IF('Rent Roll'!$S7=Stop,BK41,
IF('Rent Roll'!$S7=CAM_Fixed,BK55,
IF('Rent Roll'!$S7=FSG,"-","-")))),"-"),"-")</f>
        <v>-</v>
      </c>
      <c r="BL11" s="273" t="str">
        <f>IF(BL$3='Rent Roll'!$U7,
IF(OR(AND(BL$5&gt;='Rent Roll'!$K7,BL$5&lt;='Rent Roll'!$L7),AND(BL$5&gt;='Rent Roll'!$M32,BL$5&lt;='Rent Roll'!$N32)),
IF('Rent Roll'!$S7=NNN,BL27,
IF('Rent Roll'!$S7=Stop,BL41,
IF('Rent Roll'!$S7=CAM_Fixed,BL55,
IF('Rent Roll'!$S7=FSG,"-","-")))),"-"),"-")</f>
        <v>-</v>
      </c>
      <c r="BM11" s="273" t="str">
        <f>IF(BM$3='Rent Roll'!$U7,
IF(OR(AND(BM$5&gt;='Rent Roll'!$K7,BM$5&lt;='Rent Roll'!$L7),AND(BM$5&gt;='Rent Roll'!$M32,BM$5&lt;='Rent Roll'!$N32)),
IF('Rent Roll'!$S7=NNN,BM27,
IF('Rent Roll'!$S7=Stop,BM41,
IF('Rent Roll'!$S7=CAM_Fixed,BM55,
IF('Rent Roll'!$S7=FSG,"-","-")))),"-"),"-")</f>
        <v>-</v>
      </c>
      <c r="BN11" s="273" t="str">
        <f>IF(BN$3='Rent Roll'!$U7,
IF(OR(AND(BN$5&gt;='Rent Roll'!$K7,BN$5&lt;='Rent Roll'!$L7),AND(BN$5&gt;='Rent Roll'!$M32,BN$5&lt;='Rent Roll'!$N32)),
IF('Rent Roll'!$S7=NNN,BN27,
IF('Rent Roll'!$S7=Stop,BN41,
IF('Rent Roll'!$S7=CAM_Fixed,BN55,
IF('Rent Roll'!$S7=FSG,"-","-")))),"-"),"-")</f>
        <v>-</v>
      </c>
      <c r="BO11" s="273" t="str">
        <f>IF(BO$3='Rent Roll'!$U7,
IF(OR(AND(BO$5&gt;='Rent Roll'!$K7,BO$5&lt;='Rent Roll'!$L7),AND(BO$5&gt;='Rent Roll'!$M32,BO$5&lt;='Rent Roll'!$N32)),
IF('Rent Roll'!$S7=NNN,BO27,
IF('Rent Roll'!$S7=Stop,BO41,
IF('Rent Roll'!$S7=CAM_Fixed,BO55,
IF('Rent Roll'!$S7=FSG,"-","-")))),"-"),"-")</f>
        <v>-</v>
      </c>
      <c r="BP11" s="273" t="str">
        <f>IF(BP$3='Rent Roll'!$U7,
IF(OR(AND(BP$5&gt;='Rent Roll'!$K7,BP$5&lt;='Rent Roll'!$L7),AND(BP$5&gt;='Rent Roll'!$M32,BP$5&lt;='Rent Roll'!$N32)),
IF('Rent Roll'!$S7=NNN,BP27,
IF('Rent Roll'!$S7=Stop,BP41,
IF('Rent Roll'!$S7=CAM_Fixed,BP55,
IF('Rent Roll'!$S7=FSG,"-","-")))),"-"),"-")</f>
        <v>-</v>
      </c>
      <c r="BQ11" s="273" t="str">
        <f>IF(BQ$3='Rent Roll'!$U7,
IF(OR(AND(BQ$5&gt;='Rent Roll'!$K7,BQ$5&lt;='Rent Roll'!$L7),AND(BQ$5&gt;='Rent Roll'!$M32,BQ$5&lt;='Rent Roll'!$N32)),
IF('Rent Roll'!$S7=NNN,BQ27,
IF('Rent Roll'!$S7=Stop,BQ41,
IF('Rent Roll'!$S7=CAM_Fixed,BQ55,
IF('Rent Roll'!$S7=FSG,"-","-")))),"-"),"-")</f>
        <v>-</v>
      </c>
      <c r="BR11" s="273" t="str">
        <f>IF(BR$3='Rent Roll'!$U7,
IF(OR(AND(BR$5&gt;='Rent Roll'!$K7,BR$5&lt;='Rent Roll'!$L7),AND(BR$5&gt;='Rent Roll'!$M32,BR$5&lt;='Rent Roll'!$N32)),
IF('Rent Roll'!$S7=NNN,BR27,
IF('Rent Roll'!$S7=Stop,BR41,
IF('Rent Roll'!$S7=CAM_Fixed,BR55,
IF('Rent Roll'!$S7=FSG,"-","-")))),"-"),"-")</f>
        <v>-</v>
      </c>
      <c r="BS11" s="273">
        <f>IF(BS$3='Rent Roll'!$U7,
IF(OR(AND(BS$5&gt;='Rent Roll'!$K7,BS$5&lt;='Rent Roll'!$L7),AND(BS$5&gt;='Rent Roll'!$M32,BS$5&lt;='Rent Roll'!$N32)),
IF('Rent Roll'!$S7=NNN,BS27,
IF('Rent Roll'!$S7=Stop,BS41,
IF('Rent Roll'!$S7=CAM_Fixed,BS55,
IF('Rent Roll'!$S7=FSG,"-","-")))),"-"),"-")</f>
        <v>1104.0808032</v>
      </c>
      <c r="BT11" s="273" t="str">
        <f>IF(BT$3='Rent Roll'!$U7,
IF(OR(AND(BT$5&gt;='Rent Roll'!$K7,BT$5&lt;='Rent Roll'!$L7),AND(BT$5&gt;='Rent Roll'!$M32,BT$5&lt;='Rent Roll'!$N32)),
IF('Rent Roll'!$S7=NNN,BT27,
IF('Rent Roll'!$S7=Stop,BT41,
IF('Rent Roll'!$S7=CAM_Fixed,BT55,
IF('Rent Roll'!$S7=FSG,"-","-")))),"-"),"-")</f>
        <v>-</v>
      </c>
      <c r="BU11" s="273" t="str">
        <f>IF(BU$3='Rent Roll'!$U7,
IF(OR(AND(BU$5&gt;='Rent Roll'!$K7,BU$5&lt;='Rent Roll'!$L7),AND(BU$5&gt;='Rent Roll'!$M32,BU$5&lt;='Rent Roll'!$N32)),
IF('Rent Roll'!$S7=NNN,BU27,
IF('Rent Roll'!$S7=Stop,BU41,
IF('Rent Roll'!$S7=CAM_Fixed,BU55,
IF('Rent Roll'!$S7=FSG,"-","-")))),"-"),"-")</f>
        <v>-</v>
      </c>
      <c r="BV11" s="273" t="str">
        <f>IF(BV$3='Rent Roll'!$U7,
IF(OR(AND(BV$5&gt;='Rent Roll'!$K7,BV$5&lt;='Rent Roll'!$L7),AND(BV$5&gt;='Rent Roll'!$M32,BV$5&lt;='Rent Roll'!$N32)),
IF('Rent Roll'!$S7=NNN,BV27,
IF('Rent Roll'!$S7=Stop,BV41,
IF('Rent Roll'!$S7=CAM_Fixed,BV55,
IF('Rent Roll'!$S7=FSG,"-","-")))),"-"),"-")</f>
        <v>-</v>
      </c>
      <c r="BW11" s="273" t="str">
        <f>IF(BW$3='Rent Roll'!$U7,
IF(OR(AND(BW$5&gt;='Rent Roll'!$K7,BW$5&lt;='Rent Roll'!$L7),AND(BW$5&gt;='Rent Roll'!$M32,BW$5&lt;='Rent Roll'!$N32)),
IF('Rent Roll'!$S7=NNN,BW27,
IF('Rent Roll'!$S7=Stop,BW41,
IF('Rent Roll'!$S7=CAM_Fixed,BW55,
IF('Rent Roll'!$S7=FSG,"-","-")))),"-"),"-")</f>
        <v>-</v>
      </c>
      <c r="BX11" s="273" t="str">
        <f>IF(BX$3='Rent Roll'!$U7,
IF(OR(AND(BX$5&gt;='Rent Roll'!$K7,BX$5&lt;='Rent Roll'!$L7),AND(BX$5&gt;='Rent Roll'!$M32,BX$5&lt;='Rent Roll'!$N32)),
IF('Rent Roll'!$S7=NNN,BX27,
IF('Rent Roll'!$S7=Stop,BX41,
IF('Rent Roll'!$S7=CAM_Fixed,BX55,
IF('Rent Roll'!$S7=FSG,"-","-")))),"-"),"-")</f>
        <v>-</v>
      </c>
      <c r="BY11" s="273" t="str">
        <f>IF(BY$3='Rent Roll'!$U7,
IF(OR(AND(BY$5&gt;='Rent Roll'!$K7,BY$5&lt;='Rent Roll'!$L7),AND(BY$5&gt;='Rent Roll'!$M32,BY$5&lt;='Rent Roll'!$N32)),
IF('Rent Roll'!$S7=NNN,BY27,
IF('Rent Roll'!$S7=Stop,BY41,
IF('Rent Roll'!$S7=CAM_Fixed,BY55,
IF('Rent Roll'!$S7=FSG,"-","-")))),"-"),"-")</f>
        <v>-</v>
      </c>
      <c r="BZ11" s="273" t="str">
        <f>IF(BZ$3='Rent Roll'!$U7,
IF(OR(AND(BZ$5&gt;='Rent Roll'!$K7,BZ$5&lt;='Rent Roll'!$L7),AND(BZ$5&gt;='Rent Roll'!$M32,BZ$5&lt;='Rent Roll'!$N32)),
IF('Rent Roll'!$S7=NNN,BZ27,
IF('Rent Roll'!$S7=Stop,BZ41,
IF('Rent Roll'!$S7=CAM_Fixed,BZ55,
IF('Rent Roll'!$S7=FSG,"-","-")))),"-"),"-")</f>
        <v>-</v>
      </c>
      <c r="CA11" s="273" t="str">
        <f>IF(CA$3='Rent Roll'!$U7,
IF(OR(AND(CA$5&gt;='Rent Roll'!$K7,CA$5&lt;='Rent Roll'!$L7),AND(CA$5&gt;='Rent Roll'!$M32,CA$5&lt;='Rent Roll'!$N32)),
IF('Rent Roll'!$S7=NNN,CA27,
IF('Rent Roll'!$S7=Stop,CA41,
IF('Rent Roll'!$S7=CAM_Fixed,CA55,
IF('Rent Roll'!$S7=FSG,"-","-")))),"-"),"-")</f>
        <v>-</v>
      </c>
      <c r="CB11" s="273" t="str">
        <f>IF(CB$3='Rent Roll'!$U7,
IF(OR(AND(CB$5&gt;='Rent Roll'!$K7,CB$5&lt;='Rent Roll'!$L7),AND(CB$5&gt;='Rent Roll'!$M32,CB$5&lt;='Rent Roll'!$N32)),
IF('Rent Roll'!$S7=NNN,CB27,
IF('Rent Roll'!$S7=Stop,CB41,
IF('Rent Roll'!$S7=CAM_Fixed,CB55,
IF('Rent Roll'!$S7=FSG,"-","-")))),"-"),"-")</f>
        <v>-</v>
      </c>
      <c r="CC11" s="273" t="str">
        <f>IF(CC$3='Rent Roll'!$U7,
IF(OR(AND(CC$5&gt;='Rent Roll'!$K7,CC$5&lt;='Rent Roll'!$L7),AND(CC$5&gt;='Rent Roll'!$M32,CC$5&lt;='Rent Roll'!$N32)),
IF('Rent Roll'!$S7=NNN,CC27,
IF('Rent Roll'!$S7=Stop,CC41,
IF('Rent Roll'!$S7=CAM_Fixed,CC55,
IF('Rent Roll'!$S7=FSG,"-","-")))),"-"),"-")</f>
        <v>-</v>
      </c>
      <c r="CD11" s="273" t="str">
        <f>IF(CD$3='Rent Roll'!$U7,
IF(OR(AND(CD$5&gt;='Rent Roll'!$K7,CD$5&lt;='Rent Roll'!$L7),AND(CD$5&gt;='Rent Roll'!$M32,CD$5&lt;='Rent Roll'!$N32)),
IF('Rent Roll'!$S7=NNN,CD27,
IF('Rent Roll'!$S7=Stop,CD41,
IF('Rent Roll'!$S7=CAM_Fixed,CD55,
IF('Rent Roll'!$S7=FSG,"-","-")))),"-"),"-")</f>
        <v>-</v>
      </c>
      <c r="CE11" s="273">
        <f>IF(CE$3='Rent Roll'!$U7,
IF(OR(AND(CE$5&gt;='Rent Roll'!$K7,CE$5&lt;='Rent Roll'!$L7),AND(CE$5&gt;='Rent Roll'!$M32,CE$5&lt;='Rent Roll'!$N32)),
IF('Rent Roll'!$S7=NNN,CE27,
IF('Rent Roll'!$S7=Stop,CE41,
IF('Rent Roll'!$S7=CAM_Fixed,CE55,
IF('Rent Roll'!$S7=FSG,"-","-")))),"-"),"-")</f>
        <v>1126.1624192640002</v>
      </c>
      <c r="CF11" s="273" t="str">
        <f>IF(CF$3='Rent Roll'!$U7,
IF(OR(AND(CF$5&gt;='Rent Roll'!$K7,CF$5&lt;='Rent Roll'!$L7),AND(CF$5&gt;='Rent Roll'!$M32,CF$5&lt;='Rent Roll'!$N32)),
IF('Rent Roll'!$S7=NNN,CF27,
IF('Rent Roll'!$S7=Stop,CF41,
IF('Rent Roll'!$S7=CAM_Fixed,CF55,
IF('Rent Roll'!$S7=FSG,"-","-")))),"-"),"-")</f>
        <v>-</v>
      </c>
      <c r="CG11" s="273" t="str">
        <f>IF(CG$3='Rent Roll'!$U7,
IF(OR(AND(CG$5&gt;='Rent Roll'!$K7,CG$5&lt;='Rent Roll'!$L7),AND(CG$5&gt;='Rent Roll'!$M32,CG$5&lt;='Rent Roll'!$N32)),
IF('Rent Roll'!$S7=NNN,CG27,
IF('Rent Roll'!$S7=Stop,CG41,
IF('Rent Roll'!$S7=CAM_Fixed,CG55,
IF('Rent Roll'!$S7=FSG,"-","-")))),"-"),"-")</f>
        <v>-</v>
      </c>
      <c r="CH11" s="273" t="str">
        <f>IF(CH$3='Rent Roll'!$U7,
IF(OR(AND(CH$5&gt;='Rent Roll'!$K7,CH$5&lt;='Rent Roll'!$L7),AND(CH$5&gt;='Rent Roll'!$M32,CH$5&lt;='Rent Roll'!$N32)),
IF('Rent Roll'!$S7=NNN,CH27,
IF('Rent Roll'!$S7=Stop,CH41,
IF('Rent Roll'!$S7=CAM_Fixed,CH55,
IF('Rent Roll'!$S7=FSG,"-","-")))),"-"),"-")</f>
        <v>-</v>
      </c>
      <c r="CI11" s="273" t="str">
        <f>IF(CI$3='Rent Roll'!$U7,
IF(OR(AND(CI$5&gt;='Rent Roll'!$K7,CI$5&lt;='Rent Roll'!$L7),AND(CI$5&gt;='Rent Roll'!$M32,CI$5&lt;='Rent Roll'!$N32)),
IF('Rent Roll'!$S7=NNN,CI27,
IF('Rent Roll'!$S7=Stop,CI41,
IF('Rent Roll'!$S7=CAM_Fixed,CI55,
IF('Rent Roll'!$S7=FSG,"-","-")))),"-"),"-")</f>
        <v>-</v>
      </c>
      <c r="CJ11" s="273" t="str">
        <f>IF(CJ$3='Rent Roll'!$U7,
IF(OR(AND(CJ$5&gt;='Rent Roll'!$K7,CJ$5&lt;='Rent Roll'!$L7),AND(CJ$5&gt;='Rent Roll'!$M32,CJ$5&lt;='Rent Roll'!$N32)),
IF('Rent Roll'!$S7=NNN,CJ27,
IF('Rent Roll'!$S7=Stop,CJ41,
IF('Rent Roll'!$S7=CAM_Fixed,CJ55,
IF('Rent Roll'!$S7=FSG,"-","-")))),"-"),"-")</f>
        <v>-</v>
      </c>
      <c r="CK11" s="273" t="str">
        <f>IF(CK$3='Rent Roll'!$U7,
IF(OR(AND(CK$5&gt;='Rent Roll'!$K7,CK$5&lt;='Rent Roll'!$L7),AND(CK$5&gt;='Rent Roll'!$M32,CK$5&lt;='Rent Roll'!$N32)),
IF('Rent Roll'!$S7=NNN,CK27,
IF('Rent Roll'!$S7=Stop,CK41,
IF('Rent Roll'!$S7=CAM_Fixed,CK55,
IF('Rent Roll'!$S7=FSG,"-","-")))),"-"),"-")</f>
        <v>-</v>
      </c>
      <c r="CL11" s="273" t="str">
        <f>IF(CL$3='Rent Roll'!$U7,
IF(OR(AND(CL$5&gt;='Rent Roll'!$K7,CL$5&lt;='Rent Roll'!$L7),AND(CL$5&gt;='Rent Roll'!$M32,CL$5&lt;='Rent Roll'!$N32)),
IF('Rent Roll'!$S7=NNN,CL27,
IF('Rent Roll'!$S7=Stop,CL41,
IF('Rent Roll'!$S7=CAM_Fixed,CL55,
IF('Rent Roll'!$S7=FSG,"-","-")))),"-"),"-")</f>
        <v>-</v>
      </c>
      <c r="CM11" s="273" t="str">
        <f>IF(CM$3='Rent Roll'!$U7,
IF(OR(AND(CM$5&gt;='Rent Roll'!$K7,CM$5&lt;='Rent Roll'!$L7),AND(CM$5&gt;='Rent Roll'!$M32,CM$5&lt;='Rent Roll'!$N32)),
IF('Rent Roll'!$S7=NNN,CM27,
IF('Rent Roll'!$S7=Stop,CM41,
IF('Rent Roll'!$S7=CAM_Fixed,CM55,
IF('Rent Roll'!$S7=FSG,"-","-")))),"-"),"-")</f>
        <v>-</v>
      </c>
      <c r="CN11" s="273" t="str">
        <f>IF(CN$3='Rent Roll'!$U7,
IF(OR(AND(CN$5&gt;='Rent Roll'!$K7,CN$5&lt;='Rent Roll'!$L7),AND(CN$5&gt;='Rent Roll'!$M32,CN$5&lt;='Rent Roll'!$N32)),
IF('Rent Roll'!$S7=NNN,CN27,
IF('Rent Roll'!$S7=Stop,CN41,
IF('Rent Roll'!$S7=CAM_Fixed,CN55,
IF('Rent Roll'!$S7=FSG,"-","-")))),"-"),"-")</f>
        <v>-</v>
      </c>
      <c r="CO11" s="273" t="str">
        <f>IF(CO$3='Rent Roll'!$U7,
IF(OR(AND(CO$5&gt;='Rent Roll'!$K7,CO$5&lt;='Rent Roll'!$L7),AND(CO$5&gt;='Rent Roll'!$M32,CO$5&lt;='Rent Roll'!$N32)),
IF('Rent Roll'!$S7=NNN,CO27,
IF('Rent Roll'!$S7=Stop,CO41,
IF('Rent Roll'!$S7=CAM_Fixed,CO55,
IF('Rent Roll'!$S7=FSG,"-","-")))),"-"),"-")</f>
        <v>-</v>
      </c>
      <c r="CP11" s="273" t="str">
        <f>IF(CP$3='Rent Roll'!$U7,
IF(OR(AND(CP$5&gt;='Rent Roll'!$K7,CP$5&lt;='Rent Roll'!$L7),AND(CP$5&gt;='Rent Roll'!$M32,CP$5&lt;='Rent Roll'!$N32)),
IF('Rent Roll'!$S7=NNN,CP27,
IF('Rent Roll'!$S7=Stop,CP41,
IF('Rent Roll'!$S7=CAM_Fixed,CP55,
IF('Rent Roll'!$S7=FSG,"-","-")))),"-"),"-")</f>
        <v>-</v>
      </c>
      <c r="CQ11" s="273" t="str">
        <f>IF(CQ$3='Rent Roll'!$U7,
IF(OR(AND(CQ$5&gt;='Rent Roll'!$K7,CQ$5&lt;='Rent Roll'!$L7),AND(CQ$5&gt;='Rent Roll'!$M32,CQ$5&lt;='Rent Roll'!$N32)),
IF('Rent Roll'!$S7=NNN,CQ27,
IF('Rent Roll'!$S7=Stop,CQ41,
IF('Rent Roll'!$S7=CAM_Fixed,CQ55,
IF('Rent Roll'!$S7=FSG,"-","-")))),"-"),"-")</f>
        <v>-</v>
      </c>
      <c r="CR11" s="273" t="str">
        <f>IF(CR$3='Rent Roll'!$U7,
IF(OR(AND(CR$5&gt;='Rent Roll'!$K7,CR$5&lt;='Rent Roll'!$L7),AND(CR$5&gt;='Rent Roll'!$M32,CR$5&lt;='Rent Roll'!$N32)),
IF('Rent Roll'!$S7=NNN,CR27,
IF('Rent Roll'!$S7=Stop,CR41,
IF('Rent Roll'!$S7=CAM_Fixed,CR55,
IF('Rent Roll'!$S7=FSG,"-","-")))),"-"),"-")</f>
        <v>-</v>
      </c>
      <c r="CS11" s="273" t="str">
        <f>IF(CS$3='Rent Roll'!$U7,
IF(OR(AND(CS$5&gt;='Rent Roll'!$K7,CS$5&lt;='Rent Roll'!$L7),AND(CS$5&gt;='Rent Roll'!$M32,CS$5&lt;='Rent Roll'!$N32)),
IF('Rent Roll'!$S7=NNN,CS27,
IF('Rent Roll'!$S7=Stop,CS41,
IF('Rent Roll'!$S7=CAM_Fixed,CS55,
IF('Rent Roll'!$S7=FSG,"-","-")))),"-"),"-")</f>
        <v>-</v>
      </c>
      <c r="CT11" s="273" t="str">
        <f>IF(CT$3='Rent Roll'!$U7,
IF(OR(AND(CT$5&gt;='Rent Roll'!$K7,CT$5&lt;='Rent Roll'!$L7),AND(CT$5&gt;='Rent Roll'!$M32,CT$5&lt;='Rent Roll'!$N32)),
IF('Rent Roll'!$S7=NNN,CT27,
IF('Rent Roll'!$S7=Stop,CT41,
IF('Rent Roll'!$S7=CAM_Fixed,CT55,
IF('Rent Roll'!$S7=FSG,"-","-")))),"-"),"-")</f>
        <v>-</v>
      </c>
      <c r="CU11" s="273" t="str">
        <f>IF(CU$3='Rent Roll'!$U7,
IF(OR(AND(CU$5&gt;='Rent Roll'!$K7,CU$5&lt;='Rent Roll'!$L7),AND(CU$5&gt;='Rent Roll'!$M32,CU$5&lt;='Rent Roll'!$N32)),
IF('Rent Roll'!$S7=NNN,CU27,
IF('Rent Roll'!$S7=Stop,CU41,
IF('Rent Roll'!$S7=CAM_Fixed,CU55,
IF('Rent Roll'!$S7=FSG,"-","-")))),"-"),"-")</f>
        <v>-</v>
      </c>
      <c r="CV11" s="273" t="str">
        <f>IF(CV$3='Rent Roll'!$U7,
IF(OR(AND(CV$5&gt;='Rent Roll'!$K7,CV$5&lt;='Rent Roll'!$L7),AND(CV$5&gt;='Rent Roll'!$M32,CV$5&lt;='Rent Roll'!$N32)),
IF('Rent Roll'!$S7=NNN,CV27,
IF('Rent Roll'!$S7=Stop,CV41,
IF('Rent Roll'!$S7=CAM_Fixed,CV55,
IF('Rent Roll'!$S7=FSG,"-","-")))),"-"),"-")</f>
        <v>-</v>
      </c>
      <c r="CW11" s="273" t="str">
        <f>IF(CW$3='Rent Roll'!$U7,
IF(OR(AND(CW$5&gt;='Rent Roll'!$K7,CW$5&lt;='Rent Roll'!$L7),AND(CW$5&gt;='Rent Roll'!$M32,CW$5&lt;='Rent Roll'!$N32)),
IF('Rent Roll'!$S7=NNN,CW27,
IF('Rent Roll'!$S7=Stop,CW41,
IF('Rent Roll'!$S7=CAM_Fixed,CW55,
IF('Rent Roll'!$S7=FSG,"-","-")))),"-"),"-")</f>
        <v>-</v>
      </c>
      <c r="CX11" s="273" t="str">
        <f>IF(CX$3='Rent Roll'!$U7,
IF(OR(AND(CX$5&gt;='Rent Roll'!$K7,CX$5&lt;='Rent Roll'!$L7),AND(CX$5&gt;='Rent Roll'!$M32,CX$5&lt;='Rent Roll'!$N32)),
IF('Rent Roll'!$S7=NNN,CX27,
IF('Rent Roll'!$S7=Stop,CX41,
IF('Rent Roll'!$S7=CAM_Fixed,CX55,
IF('Rent Roll'!$S7=FSG,"-","-")))),"-"),"-")</f>
        <v>-</v>
      </c>
      <c r="CY11" s="273" t="str">
        <f>IF(CY$3='Rent Roll'!$U7,
IF(OR(AND(CY$5&gt;='Rent Roll'!$K7,CY$5&lt;='Rent Roll'!$L7),AND(CY$5&gt;='Rent Roll'!$M32,CY$5&lt;='Rent Roll'!$N32)),
IF('Rent Roll'!$S7=NNN,CY27,
IF('Rent Roll'!$S7=Stop,CY41,
IF('Rent Roll'!$S7=CAM_Fixed,CY55,
IF('Rent Roll'!$S7=FSG,"-","-")))),"-"),"-")</f>
        <v>-</v>
      </c>
      <c r="CZ11" s="273" t="str">
        <f>IF(CZ$3='Rent Roll'!$U7,
IF(OR(AND(CZ$5&gt;='Rent Roll'!$K7,CZ$5&lt;='Rent Roll'!$L7),AND(CZ$5&gt;='Rent Roll'!$M32,CZ$5&lt;='Rent Roll'!$N32)),
IF('Rent Roll'!$S7=NNN,CZ27,
IF('Rent Roll'!$S7=Stop,CZ41,
IF('Rent Roll'!$S7=CAM_Fixed,CZ55,
IF('Rent Roll'!$S7=FSG,"-","-")))),"-"),"-")</f>
        <v>-</v>
      </c>
      <c r="DA11" s="273" t="str">
        <f>IF(DA$3='Rent Roll'!$U7,
IF(OR(AND(DA$5&gt;='Rent Roll'!$K7,DA$5&lt;='Rent Roll'!$L7),AND(DA$5&gt;='Rent Roll'!$M32,DA$5&lt;='Rent Roll'!$N32)),
IF('Rent Roll'!$S7=NNN,DA27,
IF('Rent Roll'!$S7=Stop,DA41,
IF('Rent Roll'!$S7=CAM_Fixed,DA55,
IF('Rent Roll'!$S7=FSG,"-","-")))),"-"),"-")</f>
        <v>-</v>
      </c>
      <c r="DB11" s="273" t="str">
        <f>IF(DB$3='Rent Roll'!$U7,
IF(OR(AND(DB$5&gt;='Rent Roll'!$K7,DB$5&lt;='Rent Roll'!$L7),AND(DB$5&gt;='Rent Roll'!$M32,DB$5&lt;='Rent Roll'!$N32)),
IF('Rent Roll'!$S7=NNN,DB27,
IF('Rent Roll'!$S7=Stop,DB41,
IF('Rent Roll'!$S7=CAM_Fixed,DB55,
IF('Rent Roll'!$S7=FSG,"-","-")))),"-"),"-")</f>
        <v>-</v>
      </c>
      <c r="DC11" s="273" t="str">
        <f>IF(DC$3='Rent Roll'!$U7,
IF(OR(AND(DC$5&gt;='Rent Roll'!$K7,DC$5&lt;='Rent Roll'!$L7),AND(DC$5&gt;='Rent Roll'!$M32,DC$5&lt;='Rent Roll'!$N32)),
IF('Rent Roll'!$S7=NNN,DC27,
IF('Rent Roll'!$S7=Stop,DC41,
IF('Rent Roll'!$S7=CAM_Fixed,DC55,
IF('Rent Roll'!$S7=FSG,"-","-")))),"-"),"-")</f>
        <v>-</v>
      </c>
      <c r="DD11" s="273" t="str">
        <f>IF(DD$3='Rent Roll'!$U7,
IF(OR(AND(DD$5&gt;='Rent Roll'!$K7,DD$5&lt;='Rent Roll'!$L7),AND(DD$5&gt;='Rent Roll'!$M32,DD$5&lt;='Rent Roll'!$N32)),
IF('Rent Roll'!$S7=NNN,DD27,
IF('Rent Roll'!$S7=Stop,DD41,
IF('Rent Roll'!$S7=CAM_Fixed,DD55,
IF('Rent Roll'!$S7=FSG,"-","-")))),"-"),"-")</f>
        <v>-</v>
      </c>
      <c r="DE11" s="273" t="str">
        <f>IF(DE$3='Rent Roll'!$U7,
IF(OR(AND(DE$5&gt;='Rent Roll'!$K7,DE$5&lt;='Rent Roll'!$L7),AND(DE$5&gt;='Rent Roll'!$M32,DE$5&lt;='Rent Roll'!$N32)),
IF('Rent Roll'!$S7=NNN,DE27,
IF('Rent Roll'!$S7=Stop,DE41,
IF('Rent Roll'!$S7=CAM_Fixed,DE55,
IF('Rent Roll'!$S7=FSG,"-","-")))),"-"),"-")</f>
        <v>-</v>
      </c>
      <c r="DF11" s="273" t="str">
        <f>IF(DF$3='Rent Roll'!$U7,
IF(OR(AND(DF$5&gt;='Rent Roll'!$K7,DF$5&lt;='Rent Roll'!$L7),AND(DF$5&gt;='Rent Roll'!$M32,DF$5&lt;='Rent Roll'!$N32)),
IF('Rent Roll'!$S7=NNN,DF27,
IF('Rent Roll'!$S7=Stop,DF41,
IF('Rent Roll'!$S7=CAM_Fixed,DF55,
IF('Rent Roll'!$S7=FSG,"-","-")))),"-"),"-")</f>
        <v>-</v>
      </c>
      <c r="DG11" s="273" t="str">
        <f>IF(DG$3='Rent Roll'!$U7,
IF(OR(AND(DG$5&gt;='Rent Roll'!$K7,DG$5&lt;='Rent Roll'!$L7),AND(DG$5&gt;='Rent Roll'!$M32,DG$5&lt;='Rent Roll'!$N32)),
IF('Rent Roll'!$S7=NNN,DG27,
IF('Rent Roll'!$S7=Stop,DG41,
IF('Rent Roll'!$S7=CAM_Fixed,DG55,
IF('Rent Roll'!$S7=FSG,"-","-")))),"-"),"-")</f>
        <v>-</v>
      </c>
      <c r="DH11" s="273" t="str">
        <f>IF(DH$3='Rent Roll'!$U7,
IF(OR(AND(DH$5&gt;='Rent Roll'!$K7,DH$5&lt;='Rent Roll'!$L7),AND(DH$5&gt;='Rent Roll'!$M32,DH$5&lt;='Rent Roll'!$N32)),
IF('Rent Roll'!$S7=NNN,DH27,
IF('Rent Roll'!$S7=Stop,DH41,
IF('Rent Roll'!$S7=CAM_Fixed,DH55,
IF('Rent Roll'!$S7=FSG,"-","-")))),"-"),"-")</f>
        <v>-</v>
      </c>
      <c r="DI11" s="273" t="str">
        <f>IF(DI$3='Rent Roll'!$U7,
IF(OR(AND(DI$5&gt;='Rent Roll'!$K7,DI$5&lt;='Rent Roll'!$L7),AND(DI$5&gt;='Rent Roll'!$M32,DI$5&lt;='Rent Roll'!$N32)),
IF('Rent Roll'!$S7=NNN,DI27,
IF('Rent Roll'!$S7=Stop,DI41,
IF('Rent Roll'!$S7=CAM_Fixed,DI55,
IF('Rent Roll'!$S7=FSG,"-","-")))),"-"),"-")</f>
        <v>-</v>
      </c>
      <c r="DJ11" s="273" t="str">
        <f>IF(DJ$3='Rent Roll'!$U7,
IF(OR(AND(DJ$5&gt;='Rent Roll'!$K7,DJ$5&lt;='Rent Roll'!$L7),AND(DJ$5&gt;='Rent Roll'!$M32,DJ$5&lt;='Rent Roll'!$N32)),
IF('Rent Roll'!$S7=NNN,DJ27,
IF('Rent Roll'!$S7=Stop,DJ41,
IF('Rent Roll'!$S7=CAM_Fixed,DJ55,
IF('Rent Roll'!$S7=FSG,"-","-")))),"-"),"-")</f>
        <v>-</v>
      </c>
      <c r="DK11" s="273" t="str">
        <f>IF(DK$3='Rent Roll'!$U7,
IF(OR(AND(DK$5&gt;='Rent Roll'!$K7,DK$5&lt;='Rent Roll'!$L7),AND(DK$5&gt;='Rent Roll'!$M32,DK$5&lt;='Rent Roll'!$N32)),
IF('Rent Roll'!$S7=NNN,DK27,
IF('Rent Roll'!$S7=Stop,DK41,
IF('Rent Roll'!$S7=CAM_Fixed,DK55,
IF('Rent Roll'!$S7=FSG,"-","-")))),"-"),"-")</f>
        <v>-</v>
      </c>
      <c r="DL11" s="273" t="str">
        <f>IF(DL$3='Rent Roll'!$U7,
IF(OR(AND(DL$5&gt;='Rent Roll'!$K7,DL$5&lt;='Rent Roll'!$L7),AND(DL$5&gt;='Rent Roll'!$M32,DL$5&lt;='Rent Roll'!$N32)),
IF('Rent Roll'!$S7=NNN,DL27,
IF('Rent Roll'!$S7=Stop,DL41,
IF('Rent Roll'!$S7=CAM_Fixed,DL55,
IF('Rent Roll'!$S7=FSG,"-","-")))),"-"),"-")</f>
        <v>-</v>
      </c>
      <c r="DM11" s="273" t="str">
        <f>IF(DM$3='Rent Roll'!$U7,
IF(OR(AND(DM$5&gt;='Rent Roll'!$K7,DM$5&lt;='Rent Roll'!$L7),AND(DM$5&gt;='Rent Roll'!$M32,DM$5&lt;='Rent Roll'!$N32)),
IF('Rent Roll'!$S7=NNN,DM27,
IF('Rent Roll'!$S7=Stop,DM41,
IF('Rent Roll'!$S7=CAM_Fixed,DM55,
IF('Rent Roll'!$S7=FSG,"-","-")))),"-"),"-")</f>
        <v>-</v>
      </c>
      <c r="DN11" s="273" t="str">
        <f>IF(DN$3='Rent Roll'!$U7,
IF(OR(AND(DN$5&gt;='Rent Roll'!$K7,DN$5&lt;='Rent Roll'!$L7),AND(DN$5&gt;='Rent Roll'!$M32,DN$5&lt;='Rent Roll'!$N32)),
IF('Rent Roll'!$S7=NNN,DN27,
IF('Rent Roll'!$S7=Stop,DN41,
IF('Rent Roll'!$S7=CAM_Fixed,DN55,
IF('Rent Roll'!$S7=FSG,"-","-")))),"-"),"-")</f>
        <v>-</v>
      </c>
      <c r="DO11" s="273" t="str">
        <f>IF(DO$3='Rent Roll'!$U7,
IF(OR(AND(DO$5&gt;='Rent Roll'!$K7,DO$5&lt;='Rent Roll'!$L7),AND(DO$5&gt;='Rent Roll'!$M32,DO$5&lt;='Rent Roll'!$N32)),
IF('Rent Roll'!$S7=NNN,DO27,
IF('Rent Roll'!$S7=Stop,DO41,
IF('Rent Roll'!$S7=CAM_Fixed,DO55,
IF('Rent Roll'!$S7=FSG,"-","-")))),"-"),"-")</f>
        <v>-</v>
      </c>
      <c r="DP11" s="273" t="str">
        <f>IF(DP$3='Rent Roll'!$U7,
IF(OR(AND(DP$5&gt;='Rent Roll'!$K7,DP$5&lt;='Rent Roll'!$L7),AND(DP$5&gt;='Rent Roll'!$M32,DP$5&lt;='Rent Roll'!$N32)),
IF('Rent Roll'!$S7=NNN,DP27,
IF('Rent Roll'!$S7=Stop,DP41,
IF('Rent Roll'!$S7=CAM_Fixed,DP55,
IF('Rent Roll'!$S7=FSG,"-","-")))),"-"),"-")</f>
        <v>-</v>
      </c>
      <c r="DQ11" s="273" t="str">
        <f>IF(DQ$3='Rent Roll'!$U7,
IF(OR(AND(DQ$5&gt;='Rent Roll'!$K7,DQ$5&lt;='Rent Roll'!$L7),AND(DQ$5&gt;='Rent Roll'!$M32,DQ$5&lt;='Rent Roll'!$N32)),
IF('Rent Roll'!$S7=NNN,DQ27,
IF('Rent Roll'!$S7=Stop,DQ41,
IF('Rent Roll'!$S7=CAM_Fixed,DQ55,
IF('Rent Roll'!$S7=FSG,"-","-")))),"-"),"-")</f>
        <v>-</v>
      </c>
      <c r="DR11" s="273" t="str">
        <f>IF(DR$3='Rent Roll'!$U7,
IF(OR(AND(DR$5&gt;='Rent Roll'!$K7,DR$5&lt;='Rent Roll'!$L7),AND(DR$5&gt;='Rent Roll'!$M32,DR$5&lt;='Rent Roll'!$N32)),
IF('Rent Roll'!$S7=NNN,DR27,
IF('Rent Roll'!$S7=Stop,DR41,
IF('Rent Roll'!$S7=CAM_Fixed,DR55,
IF('Rent Roll'!$S7=FSG,"-","-")))),"-"),"-")</f>
        <v>-</v>
      </c>
      <c r="DS11" s="273" t="str">
        <f>IF(DS$3='Rent Roll'!$U7,
IF(OR(AND(DS$5&gt;='Rent Roll'!$K7,DS$5&lt;='Rent Roll'!$L7),AND(DS$5&gt;='Rent Roll'!$M32,DS$5&lt;='Rent Roll'!$N32)),
IF('Rent Roll'!$S7=NNN,DS27,
IF('Rent Roll'!$S7=Stop,DS41,
IF('Rent Roll'!$S7=CAM_Fixed,DS55,
IF('Rent Roll'!$S7=FSG,"-","-")))),"-"),"-")</f>
        <v>-</v>
      </c>
      <c r="DT11" s="273" t="str">
        <f>IF(DT$3='Rent Roll'!$U7,
IF(OR(AND(DT$5&gt;='Rent Roll'!$K7,DT$5&lt;='Rent Roll'!$L7),AND(DT$5&gt;='Rent Roll'!$M32,DT$5&lt;='Rent Roll'!$N32)),
IF('Rent Roll'!$S7=NNN,DT27,
IF('Rent Roll'!$S7=Stop,DT41,
IF('Rent Roll'!$S7=CAM_Fixed,DT55,
IF('Rent Roll'!$S7=FSG,"-","-")))),"-"),"-")</f>
        <v>-</v>
      </c>
      <c r="DU11" s="273" t="str">
        <f>IF(DU$3='Rent Roll'!$U7,
IF(OR(AND(DU$5&gt;='Rent Roll'!$K7,DU$5&lt;='Rent Roll'!$L7),AND(DU$5&gt;='Rent Roll'!$M32,DU$5&lt;='Rent Roll'!$N32)),
IF('Rent Roll'!$S7=NNN,DU27,
IF('Rent Roll'!$S7=Stop,DU41,
IF('Rent Roll'!$S7=CAM_Fixed,DU55,
IF('Rent Roll'!$S7=FSG,"-","-")))),"-"),"-")</f>
        <v>-</v>
      </c>
      <c r="DV11" s="273" t="str">
        <f>IF(DV$3='Rent Roll'!$U7,
IF(OR(AND(DV$5&gt;='Rent Roll'!$K7,DV$5&lt;='Rent Roll'!$L7),AND(DV$5&gt;='Rent Roll'!$M32,DV$5&lt;='Rent Roll'!$N32)),
IF('Rent Roll'!$S7=NNN,DV27,
IF('Rent Roll'!$S7=Stop,DV41,
IF('Rent Roll'!$S7=CAM_Fixed,DV55,
IF('Rent Roll'!$S7=FSG,"-","-")))),"-"),"-")</f>
        <v>-</v>
      </c>
      <c r="DW11" s="273" t="str">
        <f>IF(DW$3='Rent Roll'!$U7,
IF(OR(AND(DW$5&gt;='Rent Roll'!$K7,DW$5&lt;='Rent Roll'!$L7),AND(DW$5&gt;='Rent Roll'!$M32,DW$5&lt;='Rent Roll'!$N32)),
IF('Rent Roll'!$S7=NNN,DW27,
IF('Rent Roll'!$S7=Stop,DW41,
IF('Rent Roll'!$S7=CAM_Fixed,DW55,
IF('Rent Roll'!$S7=FSG,"-","-")))),"-"),"-")</f>
        <v>-</v>
      </c>
      <c r="DX11" s="273" t="str">
        <f>IF(DX$3='Rent Roll'!$U7,
IF(OR(AND(DX$5&gt;='Rent Roll'!$K7,DX$5&lt;='Rent Roll'!$L7),AND(DX$5&gt;='Rent Roll'!$M32,DX$5&lt;='Rent Roll'!$N32)),
IF('Rent Roll'!$S7=NNN,DX27,
IF('Rent Roll'!$S7=Stop,DX41,
IF('Rent Roll'!$S7=CAM_Fixed,DX55,
IF('Rent Roll'!$S7=FSG,"-","-")))),"-"),"-")</f>
        <v>-</v>
      </c>
      <c r="DY11" s="273" t="str">
        <f>IF(DY$3='Rent Roll'!$U7,
IF(OR(AND(DY$5&gt;='Rent Roll'!$K7,DY$5&lt;='Rent Roll'!$L7),AND(DY$5&gt;='Rent Roll'!$M32,DY$5&lt;='Rent Roll'!$N32)),
IF('Rent Roll'!$S7=NNN,DY27,
IF('Rent Roll'!$S7=Stop,DY41,
IF('Rent Roll'!$S7=CAM_Fixed,DY55,
IF('Rent Roll'!$S7=FSG,"-","-")))),"-"),"-")</f>
        <v>-</v>
      </c>
      <c r="DZ11" s="273" t="str">
        <f>IF(DZ$3='Rent Roll'!$U7,
IF(OR(AND(DZ$5&gt;='Rent Roll'!$K7,DZ$5&lt;='Rent Roll'!$L7),AND(DZ$5&gt;='Rent Roll'!$M32,DZ$5&lt;='Rent Roll'!$N32)),
IF('Rent Roll'!$S7=NNN,DZ27,
IF('Rent Roll'!$S7=Stop,DZ41,
IF('Rent Roll'!$S7=CAM_Fixed,DZ55,
IF('Rent Roll'!$S7=FSG,"-","-")))),"-"),"-")</f>
        <v>-</v>
      </c>
      <c r="EA11" s="273" t="str">
        <f>IF(EA$3='Rent Roll'!$U7,
IF(OR(AND(EA$5&gt;='Rent Roll'!$K7,EA$5&lt;='Rent Roll'!$L7),AND(EA$5&gt;='Rent Roll'!$M32,EA$5&lt;='Rent Roll'!$N32)),
IF('Rent Roll'!$S7=NNN,EA27,
IF('Rent Roll'!$S7=Stop,EA41,
IF('Rent Roll'!$S7=CAM_Fixed,EA55,
IF('Rent Roll'!$S7=FSG,"-","-")))),"-"),"-")</f>
        <v>-</v>
      </c>
      <c r="EB11" s="273" t="str">
        <f>IF(EB$3='Rent Roll'!$U7,
IF(OR(AND(EB$5&gt;='Rent Roll'!$K7,EB$5&lt;='Rent Roll'!$L7),AND(EB$5&gt;='Rent Roll'!$M32,EB$5&lt;='Rent Roll'!$N32)),
IF('Rent Roll'!$S7=NNN,EB27,
IF('Rent Roll'!$S7=Stop,EB41,
IF('Rent Roll'!$S7=CAM_Fixed,EB55,
IF('Rent Roll'!$S7=FSG,"-","-")))),"-"),"-")</f>
        <v>-</v>
      </c>
      <c r="EC11" s="273" t="str">
        <f>IF(EC$3='Rent Roll'!$U7,
IF(OR(AND(EC$5&gt;='Rent Roll'!$K7,EC$5&lt;='Rent Roll'!$L7),AND(EC$5&gt;='Rent Roll'!$M32,EC$5&lt;='Rent Roll'!$N32)),
IF('Rent Roll'!$S7=NNN,EC27,
IF('Rent Roll'!$S7=Stop,EC41,
IF('Rent Roll'!$S7=CAM_Fixed,EC55,
IF('Rent Roll'!$S7=FSG,"-","-")))),"-"),"-")</f>
        <v>-</v>
      </c>
      <c r="ED11" s="273" t="str">
        <f>IF(ED$3='Rent Roll'!$U7,
IF(OR(AND(ED$5&gt;='Rent Roll'!$K7,ED$5&lt;='Rent Roll'!$L7),AND(ED$5&gt;='Rent Roll'!$M32,ED$5&lt;='Rent Roll'!$N32)),
IF('Rent Roll'!$S7=NNN,ED27,
IF('Rent Roll'!$S7=Stop,ED41,
IF('Rent Roll'!$S7=CAM_Fixed,ED55,
IF('Rent Roll'!$S7=FSG,"-","-")))),"-"),"-")</f>
        <v>-</v>
      </c>
      <c r="EE11" s="273" t="str">
        <f>IF(EE$3='Rent Roll'!$U7,
IF(OR(AND(EE$5&gt;='Rent Roll'!$K7,EE$5&lt;='Rent Roll'!$L7),AND(EE$5&gt;='Rent Roll'!$M32,EE$5&lt;='Rent Roll'!$N32)),
IF('Rent Roll'!$S7=NNN,EE27,
IF('Rent Roll'!$S7=Stop,EE41,
IF('Rent Roll'!$S7=CAM_Fixed,EE55,
IF('Rent Roll'!$S7=FSG,"-","-")))),"-"),"-")</f>
        <v>-</v>
      </c>
      <c r="EF11" s="272" t="str">
        <f>IF(EF$3='Rent Roll'!$U7,
IF(OR(AND(EF$5&gt;='Rent Roll'!$K7,EF$5&lt;='Rent Roll'!$L7),AND(EF$5&gt;='Rent Roll'!$M32,EF$5&lt;='Rent Roll'!$N32)),
IF('Rent Roll'!$S7=NNN,EF27,
IF('Rent Roll'!$S7=Stop,EF41,
IF('Rent Roll'!$S7=CAM_Fixed,EF55,
IF('Rent Roll'!$S7=FSG,"-","-")))),"-"),"-")</f>
        <v>-</v>
      </c>
      <c r="EG11" s="844" t="s">
        <v>106</v>
      </c>
    </row>
    <row r="12" spans="2:137" x14ac:dyDescent="0.25">
      <c r="B12" s="855" t="str">
        <f>IF('Rent Roll'!S8&gt;0,'Rent Roll'!S8,"")</f>
        <v/>
      </c>
      <c r="C12" s="854" t="str">
        <f>CONCATENATE('Rent Roll'!B8&amp;" - "&amp;'Rent Roll'!C8)</f>
        <v xml:space="preserve"> - </v>
      </c>
      <c r="D12" s="272">
        <f t="shared" si="11"/>
        <v>0</v>
      </c>
      <c r="E12" s="273" t="str">
        <f>IF(E$3='Rent Roll'!$U8,
IF(OR(AND(E$5&gt;='Rent Roll'!$K8,E$5&lt;='Rent Roll'!$L8),AND(E$5&gt;='Rent Roll'!$M33,E$5&lt;='Rent Roll'!$N33)),
IF('Rent Roll'!$S8=NNN,E28,
IF('Rent Roll'!$S8=Stop,E42,
IF('Rent Roll'!$S8=CAM_Fixed,E56,
IF('Rent Roll'!$S8=FSG,"-","-")))),"-"),"-")</f>
        <v>-</v>
      </c>
      <c r="F12" s="273" t="str">
        <f>IF(F$3='Rent Roll'!$U8,
IF(OR(AND(F$5&gt;='Rent Roll'!$K8,F$5&lt;='Rent Roll'!$L8),AND(F$5&gt;='Rent Roll'!$M33,F$5&lt;='Rent Roll'!$N33)),
IF('Rent Roll'!$S8=NNN,F28,
IF('Rent Roll'!$S8=Stop,F42,
IF('Rent Roll'!$S8=CAM_Fixed,F56,
IF('Rent Roll'!$S8=FSG,"-","-")))),"-"),"-")</f>
        <v>-</v>
      </c>
      <c r="G12" s="273" t="str">
        <f>IF(G$3='Rent Roll'!$U8,
IF(OR(AND(G$5&gt;='Rent Roll'!$K8,G$5&lt;='Rent Roll'!$L8),AND(G$5&gt;='Rent Roll'!$M33,G$5&lt;='Rent Roll'!$N33)),
IF('Rent Roll'!$S8=NNN,G28,
IF('Rent Roll'!$S8=Stop,G42,
IF('Rent Roll'!$S8=CAM_Fixed,G56,
IF('Rent Roll'!$S8=FSG,"-","-")))),"-"),"-")</f>
        <v>-</v>
      </c>
      <c r="H12" s="273" t="str">
        <f>IF(H$3='Rent Roll'!$U8,
IF(OR(AND(H$5&gt;='Rent Roll'!$K8,H$5&lt;='Rent Roll'!$L8),AND(H$5&gt;='Rent Roll'!$M33,H$5&lt;='Rent Roll'!$N33)),
IF('Rent Roll'!$S8=NNN,H28,
IF('Rent Roll'!$S8=Stop,H42,
IF('Rent Roll'!$S8=CAM_Fixed,H56,
IF('Rent Roll'!$S8=FSG,"-","-")))),"-"),"-")</f>
        <v>-</v>
      </c>
      <c r="I12" s="273" t="str">
        <f>IF(I$3='Rent Roll'!$U8,
IF(OR(AND(I$5&gt;='Rent Roll'!$K8,I$5&lt;='Rent Roll'!$L8),AND(I$5&gt;='Rent Roll'!$M33,I$5&lt;='Rent Roll'!$N33)),
IF('Rent Roll'!$S8=NNN,I28,
IF('Rent Roll'!$S8=Stop,I42,
IF('Rent Roll'!$S8=CAM_Fixed,I56,
IF('Rent Roll'!$S8=FSG,"-","-")))),"-"),"-")</f>
        <v>-</v>
      </c>
      <c r="J12" s="273" t="str">
        <f>IF(J$3='Rent Roll'!$U8,
IF(OR(AND(J$5&gt;='Rent Roll'!$K8,J$5&lt;='Rent Roll'!$L8),AND(J$5&gt;='Rent Roll'!$M33,J$5&lt;='Rent Roll'!$N33)),
IF('Rent Roll'!$S8=NNN,J28,
IF('Rent Roll'!$S8=Stop,J42,
IF('Rent Roll'!$S8=CAM_Fixed,J56,
IF('Rent Roll'!$S8=FSG,"-","-")))),"-"),"-")</f>
        <v>-</v>
      </c>
      <c r="K12" s="273" t="str">
        <f>IF(K$3='Rent Roll'!$U8,
IF(OR(AND(K$5&gt;='Rent Roll'!$K8,K$5&lt;='Rent Roll'!$L8),AND(K$5&gt;='Rent Roll'!$M33,K$5&lt;='Rent Roll'!$N33)),
IF('Rent Roll'!$S8=NNN,K28,
IF('Rent Roll'!$S8=Stop,K42,
IF('Rent Roll'!$S8=CAM_Fixed,K56,
IF('Rent Roll'!$S8=FSG,"-","-")))),"-"),"-")</f>
        <v>-</v>
      </c>
      <c r="L12" s="273" t="str">
        <f>IF(L$3='Rent Roll'!$U8,
IF(OR(AND(L$5&gt;='Rent Roll'!$K8,L$5&lt;='Rent Roll'!$L8),AND(L$5&gt;='Rent Roll'!$M33,L$5&lt;='Rent Roll'!$N33)),
IF('Rent Roll'!$S8=NNN,L28,
IF('Rent Roll'!$S8=Stop,L42,
IF('Rent Roll'!$S8=CAM_Fixed,L56,
IF('Rent Roll'!$S8=FSG,"-","-")))),"-"),"-")</f>
        <v>-</v>
      </c>
      <c r="M12" s="273" t="str">
        <f>IF(M$3='Rent Roll'!$U8,
IF(OR(AND(M$5&gt;='Rent Roll'!$K8,M$5&lt;='Rent Roll'!$L8),AND(M$5&gt;='Rent Roll'!$M33,M$5&lt;='Rent Roll'!$N33)),
IF('Rent Roll'!$S8=NNN,M28,
IF('Rent Roll'!$S8=Stop,M42,
IF('Rent Roll'!$S8=CAM_Fixed,M56,
IF('Rent Roll'!$S8=FSG,"-","-")))),"-"),"-")</f>
        <v>-</v>
      </c>
      <c r="N12" s="273" t="str">
        <f>IF(N$3='Rent Roll'!$U8,
IF(OR(AND(N$5&gt;='Rent Roll'!$K8,N$5&lt;='Rent Roll'!$L8),AND(N$5&gt;='Rent Roll'!$M33,N$5&lt;='Rent Roll'!$N33)),
IF('Rent Roll'!$S8=NNN,N28,
IF('Rent Roll'!$S8=Stop,N42,
IF('Rent Roll'!$S8=CAM_Fixed,N56,
IF('Rent Roll'!$S8=FSG,"-","-")))),"-"),"-")</f>
        <v>-</v>
      </c>
      <c r="O12" s="273" t="str">
        <f>IF(O$3='Rent Roll'!$U8,
IF(OR(AND(O$5&gt;='Rent Roll'!$K8,O$5&lt;='Rent Roll'!$L8),AND(O$5&gt;='Rent Roll'!$M33,O$5&lt;='Rent Roll'!$N33)),
IF('Rent Roll'!$S8=NNN,O28,
IF('Rent Roll'!$S8=Stop,O42,
IF('Rent Roll'!$S8=CAM_Fixed,O56,
IF('Rent Roll'!$S8=FSG,"-","-")))),"-"),"-")</f>
        <v>-</v>
      </c>
      <c r="P12" s="273" t="str">
        <f>IF(P$3='Rent Roll'!$U8,
IF(OR(AND(P$5&gt;='Rent Roll'!$K8,P$5&lt;='Rent Roll'!$L8),AND(P$5&gt;='Rent Roll'!$M33,P$5&lt;='Rent Roll'!$N33)),
IF('Rent Roll'!$S8=NNN,P28,
IF('Rent Roll'!$S8=Stop,P42,
IF('Rent Roll'!$S8=CAM_Fixed,P56,
IF('Rent Roll'!$S8=FSG,"-","-")))),"-"),"-")</f>
        <v>-</v>
      </c>
      <c r="Q12" s="273" t="str">
        <f>IF(Q$3='Rent Roll'!$U8,
IF(OR(AND(Q$5&gt;='Rent Roll'!$K8,Q$5&lt;='Rent Roll'!$L8),AND(Q$5&gt;='Rent Roll'!$M33,Q$5&lt;='Rent Roll'!$N33)),
IF('Rent Roll'!$S8=NNN,Q28,
IF('Rent Roll'!$S8=Stop,Q42,
IF('Rent Roll'!$S8=CAM_Fixed,Q56,
IF('Rent Roll'!$S8=FSG,"-","-")))),"-"),"-")</f>
        <v>-</v>
      </c>
      <c r="R12" s="273" t="str">
        <f>IF(R$3='Rent Roll'!$U8,
IF(OR(AND(R$5&gt;='Rent Roll'!$K8,R$5&lt;='Rent Roll'!$L8),AND(R$5&gt;='Rent Roll'!$M33,R$5&lt;='Rent Roll'!$N33)),
IF('Rent Roll'!$S8=NNN,R28,
IF('Rent Roll'!$S8=Stop,R42,
IF('Rent Roll'!$S8=CAM_Fixed,R56,
IF('Rent Roll'!$S8=FSG,"-","-")))),"-"),"-")</f>
        <v>-</v>
      </c>
      <c r="S12" s="273" t="str">
        <f>IF(S$3='Rent Roll'!$U8,
IF(OR(AND(S$5&gt;='Rent Roll'!$K8,S$5&lt;='Rent Roll'!$L8),AND(S$5&gt;='Rent Roll'!$M33,S$5&lt;='Rent Roll'!$N33)),
IF('Rent Roll'!$S8=NNN,S28,
IF('Rent Roll'!$S8=Stop,S42,
IF('Rent Roll'!$S8=CAM_Fixed,S56,
IF('Rent Roll'!$S8=FSG,"-","-")))),"-"),"-")</f>
        <v>-</v>
      </c>
      <c r="T12" s="273" t="str">
        <f>IF(T$3='Rent Roll'!$U8,
IF(OR(AND(T$5&gt;='Rent Roll'!$K8,T$5&lt;='Rent Roll'!$L8),AND(T$5&gt;='Rent Roll'!$M33,T$5&lt;='Rent Roll'!$N33)),
IF('Rent Roll'!$S8=NNN,T28,
IF('Rent Roll'!$S8=Stop,T42,
IF('Rent Roll'!$S8=CAM_Fixed,T56,
IF('Rent Roll'!$S8=FSG,"-","-")))),"-"),"-")</f>
        <v>-</v>
      </c>
      <c r="U12" s="273" t="str">
        <f>IF(U$3='Rent Roll'!$U8,
IF(OR(AND(U$5&gt;='Rent Roll'!$K8,U$5&lt;='Rent Roll'!$L8),AND(U$5&gt;='Rent Roll'!$M33,U$5&lt;='Rent Roll'!$N33)),
IF('Rent Roll'!$S8=NNN,U28,
IF('Rent Roll'!$S8=Stop,U42,
IF('Rent Roll'!$S8=CAM_Fixed,U56,
IF('Rent Roll'!$S8=FSG,"-","-")))),"-"),"-")</f>
        <v>-</v>
      </c>
      <c r="V12" s="273" t="str">
        <f>IF(V$3='Rent Roll'!$U8,
IF(OR(AND(V$5&gt;='Rent Roll'!$K8,V$5&lt;='Rent Roll'!$L8),AND(V$5&gt;='Rent Roll'!$M33,V$5&lt;='Rent Roll'!$N33)),
IF('Rent Roll'!$S8=NNN,V28,
IF('Rent Roll'!$S8=Stop,V42,
IF('Rent Roll'!$S8=CAM_Fixed,V56,
IF('Rent Roll'!$S8=FSG,"-","-")))),"-"),"-")</f>
        <v>-</v>
      </c>
      <c r="W12" s="273" t="str">
        <f>IF(W$3='Rent Roll'!$U8,
IF(OR(AND(W$5&gt;='Rent Roll'!$K8,W$5&lt;='Rent Roll'!$L8),AND(W$5&gt;='Rent Roll'!$M33,W$5&lt;='Rent Roll'!$N33)),
IF('Rent Roll'!$S8=NNN,W28,
IF('Rent Roll'!$S8=Stop,W42,
IF('Rent Roll'!$S8=CAM_Fixed,W56,
IF('Rent Roll'!$S8=FSG,"-","-")))),"-"),"-")</f>
        <v>-</v>
      </c>
      <c r="X12" s="273" t="str">
        <f>IF(X$3='Rent Roll'!$U8,
IF(OR(AND(X$5&gt;='Rent Roll'!$K8,X$5&lt;='Rent Roll'!$L8),AND(X$5&gt;='Rent Roll'!$M33,X$5&lt;='Rent Roll'!$N33)),
IF('Rent Roll'!$S8=NNN,X28,
IF('Rent Roll'!$S8=Stop,X42,
IF('Rent Roll'!$S8=CAM_Fixed,X56,
IF('Rent Roll'!$S8=FSG,"-","-")))),"-"),"-")</f>
        <v>-</v>
      </c>
      <c r="Y12" s="273" t="str">
        <f>IF(Y$3='Rent Roll'!$U8,
IF(OR(AND(Y$5&gt;='Rent Roll'!$K8,Y$5&lt;='Rent Roll'!$L8),AND(Y$5&gt;='Rent Roll'!$M33,Y$5&lt;='Rent Roll'!$N33)),
IF('Rent Roll'!$S8=NNN,Y28,
IF('Rent Roll'!$S8=Stop,Y42,
IF('Rent Roll'!$S8=CAM_Fixed,Y56,
IF('Rent Roll'!$S8=FSG,"-","-")))),"-"),"-")</f>
        <v>-</v>
      </c>
      <c r="Z12" s="273" t="str">
        <f>IF(Z$3='Rent Roll'!$U8,
IF(OR(AND(Z$5&gt;='Rent Roll'!$K8,Z$5&lt;='Rent Roll'!$L8),AND(Z$5&gt;='Rent Roll'!$M33,Z$5&lt;='Rent Roll'!$N33)),
IF('Rent Roll'!$S8=NNN,Z28,
IF('Rent Roll'!$S8=Stop,Z42,
IF('Rent Roll'!$S8=CAM_Fixed,Z56,
IF('Rent Roll'!$S8=FSG,"-","-")))),"-"),"-")</f>
        <v>-</v>
      </c>
      <c r="AA12" s="273" t="str">
        <f>IF(AA$3='Rent Roll'!$U8,
IF(OR(AND(AA$5&gt;='Rent Roll'!$K8,AA$5&lt;='Rent Roll'!$L8),AND(AA$5&gt;='Rent Roll'!$M33,AA$5&lt;='Rent Roll'!$N33)),
IF('Rent Roll'!$S8=NNN,AA28,
IF('Rent Roll'!$S8=Stop,AA42,
IF('Rent Roll'!$S8=CAM_Fixed,AA56,
IF('Rent Roll'!$S8=FSG,"-","-")))),"-"),"-")</f>
        <v>-</v>
      </c>
      <c r="AB12" s="273" t="str">
        <f>IF(AB$3='Rent Roll'!$U8,
IF(OR(AND(AB$5&gt;='Rent Roll'!$K8,AB$5&lt;='Rent Roll'!$L8),AND(AB$5&gt;='Rent Roll'!$M33,AB$5&lt;='Rent Roll'!$N33)),
IF('Rent Roll'!$S8=NNN,AB28,
IF('Rent Roll'!$S8=Stop,AB42,
IF('Rent Roll'!$S8=CAM_Fixed,AB56,
IF('Rent Roll'!$S8=FSG,"-","-")))),"-"),"-")</f>
        <v>-</v>
      </c>
      <c r="AC12" s="273" t="str">
        <f>IF(AC$3='Rent Roll'!$U8,
IF(OR(AND(AC$5&gt;='Rent Roll'!$K8,AC$5&lt;='Rent Roll'!$L8),AND(AC$5&gt;='Rent Roll'!$M33,AC$5&lt;='Rent Roll'!$N33)),
IF('Rent Roll'!$S8=NNN,AC28,
IF('Rent Roll'!$S8=Stop,AC42,
IF('Rent Roll'!$S8=CAM_Fixed,AC56,
IF('Rent Roll'!$S8=FSG,"-","-")))),"-"),"-")</f>
        <v>-</v>
      </c>
      <c r="AD12" s="273" t="str">
        <f>IF(AD$3='Rent Roll'!$U8,
IF(OR(AND(AD$5&gt;='Rent Roll'!$K8,AD$5&lt;='Rent Roll'!$L8),AND(AD$5&gt;='Rent Roll'!$M33,AD$5&lt;='Rent Roll'!$N33)),
IF('Rent Roll'!$S8=NNN,AD28,
IF('Rent Roll'!$S8=Stop,AD42,
IF('Rent Roll'!$S8=CAM_Fixed,AD56,
IF('Rent Roll'!$S8=FSG,"-","-")))),"-"),"-")</f>
        <v>-</v>
      </c>
      <c r="AE12" s="273" t="str">
        <f>IF(AE$3='Rent Roll'!$U8,
IF(OR(AND(AE$5&gt;='Rent Roll'!$K8,AE$5&lt;='Rent Roll'!$L8),AND(AE$5&gt;='Rent Roll'!$M33,AE$5&lt;='Rent Roll'!$N33)),
IF('Rent Roll'!$S8=NNN,AE28,
IF('Rent Roll'!$S8=Stop,AE42,
IF('Rent Roll'!$S8=CAM_Fixed,AE56,
IF('Rent Roll'!$S8=FSG,"-","-")))),"-"),"-")</f>
        <v>-</v>
      </c>
      <c r="AF12" s="273" t="str">
        <f>IF(AF$3='Rent Roll'!$U8,
IF(OR(AND(AF$5&gt;='Rent Roll'!$K8,AF$5&lt;='Rent Roll'!$L8),AND(AF$5&gt;='Rent Roll'!$M33,AF$5&lt;='Rent Roll'!$N33)),
IF('Rent Roll'!$S8=NNN,AF28,
IF('Rent Roll'!$S8=Stop,AF42,
IF('Rent Roll'!$S8=CAM_Fixed,AF56,
IF('Rent Roll'!$S8=FSG,"-","-")))),"-"),"-")</f>
        <v>-</v>
      </c>
      <c r="AG12" s="273" t="str">
        <f>IF(AG$3='Rent Roll'!$U8,
IF(OR(AND(AG$5&gt;='Rent Roll'!$K8,AG$5&lt;='Rent Roll'!$L8),AND(AG$5&gt;='Rent Roll'!$M33,AG$5&lt;='Rent Roll'!$N33)),
IF('Rent Roll'!$S8=NNN,AG28,
IF('Rent Roll'!$S8=Stop,AG42,
IF('Rent Roll'!$S8=CAM_Fixed,AG56,
IF('Rent Roll'!$S8=FSG,"-","-")))),"-"),"-")</f>
        <v>-</v>
      </c>
      <c r="AH12" s="273" t="str">
        <f>IF(AH$3='Rent Roll'!$U8,
IF(OR(AND(AH$5&gt;='Rent Roll'!$K8,AH$5&lt;='Rent Roll'!$L8),AND(AH$5&gt;='Rent Roll'!$M33,AH$5&lt;='Rent Roll'!$N33)),
IF('Rent Roll'!$S8=NNN,AH28,
IF('Rent Roll'!$S8=Stop,AH42,
IF('Rent Roll'!$S8=CAM_Fixed,AH56,
IF('Rent Roll'!$S8=FSG,"-","-")))),"-"),"-")</f>
        <v>-</v>
      </c>
      <c r="AI12" s="273" t="str">
        <f>IF(AI$3='Rent Roll'!$U8,
IF(OR(AND(AI$5&gt;='Rent Roll'!$K8,AI$5&lt;='Rent Roll'!$L8),AND(AI$5&gt;='Rent Roll'!$M33,AI$5&lt;='Rent Roll'!$N33)),
IF('Rent Roll'!$S8=NNN,AI28,
IF('Rent Roll'!$S8=Stop,AI42,
IF('Rent Roll'!$S8=CAM_Fixed,AI56,
IF('Rent Roll'!$S8=FSG,"-","-")))),"-"),"-")</f>
        <v>-</v>
      </c>
      <c r="AJ12" s="273" t="str">
        <f>IF(AJ$3='Rent Roll'!$U8,
IF(OR(AND(AJ$5&gt;='Rent Roll'!$K8,AJ$5&lt;='Rent Roll'!$L8),AND(AJ$5&gt;='Rent Roll'!$M33,AJ$5&lt;='Rent Roll'!$N33)),
IF('Rent Roll'!$S8=NNN,AJ28,
IF('Rent Roll'!$S8=Stop,AJ42,
IF('Rent Roll'!$S8=CAM_Fixed,AJ56,
IF('Rent Roll'!$S8=FSG,"-","-")))),"-"),"-")</f>
        <v>-</v>
      </c>
      <c r="AK12" s="273" t="str">
        <f>IF(AK$3='Rent Roll'!$U8,
IF(OR(AND(AK$5&gt;='Rent Roll'!$K8,AK$5&lt;='Rent Roll'!$L8),AND(AK$5&gt;='Rent Roll'!$M33,AK$5&lt;='Rent Roll'!$N33)),
IF('Rent Roll'!$S8=NNN,AK28,
IF('Rent Roll'!$S8=Stop,AK42,
IF('Rent Roll'!$S8=CAM_Fixed,AK56,
IF('Rent Roll'!$S8=FSG,"-","-")))),"-"),"-")</f>
        <v>-</v>
      </c>
      <c r="AL12" s="273" t="str">
        <f>IF(AL$3='Rent Roll'!$U8,
IF(OR(AND(AL$5&gt;='Rent Roll'!$K8,AL$5&lt;='Rent Roll'!$L8),AND(AL$5&gt;='Rent Roll'!$M33,AL$5&lt;='Rent Roll'!$N33)),
IF('Rent Roll'!$S8=NNN,AL28,
IF('Rent Roll'!$S8=Stop,AL42,
IF('Rent Roll'!$S8=CAM_Fixed,AL56,
IF('Rent Roll'!$S8=FSG,"-","-")))),"-"),"-")</f>
        <v>-</v>
      </c>
      <c r="AM12" s="273" t="str">
        <f>IF(AM$3='Rent Roll'!$U8,
IF(OR(AND(AM$5&gt;='Rent Roll'!$K8,AM$5&lt;='Rent Roll'!$L8),AND(AM$5&gt;='Rent Roll'!$M33,AM$5&lt;='Rent Roll'!$N33)),
IF('Rent Roll'!$S8=NNN,AM28,
IF('Rent Roll'!$S8=Stop,AM42,
IF('Rent Roll'!$S8=CAM_Fixed,AM56,
IF('Rent Roll'!$S8=FSG,"-","-")))),"-"),"-")</f>
        <v>-</v>
      </c>
      <c r="AN12" s="273" t="str">
        <f>IF(AN$3='Rent Roll'!$U8,
IF(OR(AND(AN$5&gt;='Rent Roll'!$K8,AN$5&lt;='Rent Roll'!$L8),AND(AN$5&gt;='Rent Roll'!$M33,AN$5&lt;='Rent Roll'!$N33)),
IF('Rent Roll'!$S8=NNN,AN28,
IF('Rent Roll'!$S8=Stop,AN42,
IF('Rent Roll'!$S8=CAM_Fixed,AN56,
IF('Rent Roll'!$S8=FSG,"-","-")))),"-"),"-")</f>
        <v>-</v>
      </c>
      <c r="AO12" s="273" t="str">
        <f>IF(AO$3='Rent Roll'!$U8,
IF(OR(AND(AO$5&gt;='Rent Roll'!$K8,AO$5&lt;='Rent Roll'!$L8),AND(AO$5&gt;='Rent Roll'!$M33,AO$5&lt;='Rent Roll'!$N33)),
IF('Rent Roll'!$S8=NNN,AO28,
IF('Rent Roll'!$S8=Stop,AO42,
IF('Rent Roll'!$S8=CAM_Fixed,AO56,
IF('Rent Roll'!$S8=FSG,"-","-")))),"-"),"-")</f>
        <v>-</v>
      </c>
      <c r="AP12" s="273" t="str">
        <f>IF(AP$3='Rent Roll'!$U8,
IF(OR(AND(AP$5&gt;='Rent Roll'!$K8,AP$5&lt;='Rent Roll'!$L8),AND(AP$5&gt;='Rent Roll'!$M33,AP$5&lt;='Rent Roll'!$N33)),
IF('Rent Roll'!$S8=NNN,AP28,
IF('Rent Roll'!$S8=Stop,AP42,
IF('Rent Roll'!$S8=CAM_Fixed,AP56,
IF('Rent Roll'!$S8=FSG,"-","-")))),"-"),"-")</f>
        <v>-</v>
      </c>
      <c r="AQ12" s="273" t="str">
        <f>IF(AQ$3='Rent Roll'!$U8,
IF(OR(AND(AQ$5&gt;='Rent Roll'!$K8,AQ$5&lt;='Rent Roll'!$L8),AND(AQ$5&gt;='Rent Roll'!$M33,AQ$5&lt;='Rent Roll'!$N33)),
IF('Rent Roll'!$S8=NNN,AQ28,
IF('Rent Roll'!$S8=Stop,AQ42,
IF('Rent Roll'!$S8=CAM_Fixed,AQ56,
IF('Rent Roll'!$S8=FSG,"-","-")))),"-"),"-")</f>
        <v>-</v>
      </c>
      <c r="AR12" s="273" t="str">
        <f>IF(AR$3='Rent Roll'!$U8,
IF(OR(AND(AR$5&gt;='Rent Roll'!$K8,AR$5&lt;='Rent Roll'!$L8),AND(AR$5&gt;='Rent Roll'!$M33,AR$5&lt;='Rent Roll'!$N33)),
IF('Rent Roll'!$S8=NNN,AR28,
IF('Rent Roll'!$S8=Stop,AR42,
IF('Rent Roll'!$S8=CAM_Fixed,AR56,
IF('Rent Roll'!$S8=FSG,"-","-")))),"-"),"-")</f>
        <v>-</v>
      </c>
      <c r="AS12" s="273" t="str">
        <f>IF(AS$3='Rent Roll'!$U8,
IF(OR(AND(AS$5&gt;='Rent Roll'!$K8,AS$5&lt;='Rent Roll'!$L8),AND(AS$5&gt;='Rent Roll'!$M33,AS$5&lt;='Rent Roll'!$N33)),
IF('Rent Roll'!$S8=NNN,AS28,
IF('Rent Roll'!$S8=Stop,AS42,
IF('Rent Roll'!$S8=CAM_Fixed,AS56,
IF('Rent Roll'!$S8=FSG,"-","-")))),"-"),"-")</f>
        <v>-</v>
      </c>
      <c r="AT12" s="273" t="str">
        <f>IF(AT$3='Rent Roll'!$U8,
IF(OR(AND(AT$5&gt;='Rent Roll'!$K8,AT$5&lt;='Rent Roll'!$L8),AND(AT$5&gt;='Rent Roll'!$M33,AT$5&lt;='Rent Roll'!$N33)),
IF('Rent Roll'!$S8=NNN,AT28,
IF('Rent Roll'!$S8=Stop,AT42,
IF('Rent Roll'!$S8=CAM_Fixed,AT56,
IF('Rent Roll'!$S8=FSG,"-","-")))),"-"),"-")</f>
        <v>-</v>
      </c>
      <c r="AU12" s="273" t="str">
        <f>IF(AU$3='Rent Roll'!$U8,
IF(OR(AND(AU$5&gt;='Rent Roll'!$K8,AU$5&lt;='Rent Roll'!$L8),AND(AU$5&gt;='Rent Roll'!$M33,AU$5&lt;='Rent Roll'!$N33)),
IF('Rent Roll'!$S8=NNN,AU28,
IF('Rent Roll'!$S8=Stop,AU42,
IF('Rent Roll'!$S8=CAM_Fixed,AU56,
IF('Rent Roll'!$S8=FSG,"-","-")))),"-"),"-")</f>
        <v>-</v>
      </c>
      <c r="AV12" s="273" t="str">
        <f>IF(AV$3='Rent Roll'!$U8,
IF(OR(AND(AV$5&gt;='Rent Roll'!$K8,AV$5&lt;='Rent Roll'!$L8),AND(AV$5&gt;='Rent Roll'!$M33,AV$5&lt;='Rent Roll'!$N33)),
IF('Rent Roll'!$S8=NNN,AV28,
IF('Rent Roll'!$S8=Stop,AV42,
IF('Rent Roll'!$S8=CAM_Fixed,AV56,
IF('Rent Roll'!$S8=FSG,"-","-")))),"-"),"-")</f>
        <v>-</v>
      </c>
      <c r="AW12" s="273" t="str">
        <f>IF(AW$3='Rent Roll'!$U8,
IF(OR(AND(AW$5&gt;='Rent Roll'!$K8,AW$5&lt;='Rent Roll'!$L8),AND(AW$5&gt;='Rent Roll'!$M33,AW$5&lt;='Rent Roll'!$N33)),
IF('Rent Roll'!$S8=NNN,AW28,
IF('Rent Roll'!$S8=Stop,AW42,
IF('Rent Roll'!$S8=CAM_Fixed,AW56,
IF('Rent Roll'!$S8=FSG,"-","-")))),"-"),"-")</f>
        <v>-</v>
      </c>
      <c r="AX12" s="273" t="str">
        <f>IF(AX$3='Rent Roll'!$U8,
IF(OR(AND(AX$5&gt;='Rent Roll'!$K8,AX$5&lt;='Rent Roll'!$L8),AND(AX$5&gt;='Rent Roll'!$M33,AX$5&lt;='Rent Roll'!$N33)),
IF('Rent Roll'!$S8=NNN,AX28,
IF('Rent Roll'!$S8=Stop,AX42,
IF('Rent Roll'!$S8=CAM_Fixed,AX56,
IF('Rent Roll'!$S8=FSG,"-","-")))),"-"),"-")</f>
        <v>-</v>
      </c>
      <c r="AY12" s="273" t="str">
        <f>IF(AY$3='Rent Roll'!$U8,
IF(OR(AND(AY$5&gt;='Rent Roll'!$K8,AY$5&lt;='Rent Roll'!$L8),AND(AY$5&gt;='Rent Roll'!$M33,AY$5&lt;='Rent Roll'!$N33)),
IF('Rent Roll'!$S8=NNN,AY28,
IF('Rent Roll'!$S8=Stop,AY42,
IF('Rent Roll'!$S8=CAM_Fixed,AY56,
IF('Rent Roll'!$S8=FSG,"-","-")))),"-"),"-")</f>
        <v>-</v>
      </c>
      <c r="AZ12" s="273" t="str">
        <f>IF(AZ$3='Rent Roll'!$U8,
IF(OR(AND(AZ$5&gt;='Rent Roll'!$K8,AZ$5&lt;='Rent Roll'!$L8),AND(AZ$5&gt;='Rent Roll'!$M33,AZ$5&lt;='Rent Roll'!$N33)),
IF('Rent Roll'!$S8=NNN,AZ28,
IF('Rent Roll'!$S8=Stop,AZ42,
IF('Rent Roll'!$S8=CAM_Fixed,AZ56,
IF('Rent Roll'!$S8=FSG,"-","-")))),"-"),"-")</f>
        <v>-</v>
      </c>
      <c r="BA12" s="273" t="str">
        <f>IF(BA$3='Rent Roll'!$U8,
IF(OR(AND(BA$5&gt;='Rent Roll'!$K8,BA$5&lt;='Rent Roll'!$L8),AND(BA$5&gt;='Rent Roll'!$M33,BA$5&lt;='Rent Roll'!$N33)),
IF('Rent Roll'!$S8=NNN,BA28,
IF('Rent Roll'!$S8=Stop,BA42,
IF('Rent Roll'!$S8=CAM_Fixed,BA56,
IF('Rent Roll'!$S8=FSG,"-","-")))),"-"),"-")</f>
        <v>-</v>
      </c>
      <c r="BB12" s="273" t="str">
        <f>IF(BB$3='Rent Roll'!$U8,
IF(OR(AND(BB$5&gt;='Rent Roll'!$K8,BB$5&lt;='Rent Roll'!$L8),AND(BB$5&gt;='Rent Roll'!$M33,BB$5&lt;='Rent Roll'!$N33)),
IF('Rent Roll'!$S8=NNN,BB28,
IF('Rent Roll'!$S8=Stop,BB42,
IF('Rent Roll'!$S8=CAM_Fixed,BB56,
IF('Rent Roll'!$S8=FSG,"-","-")))),"-"),"-")</f>
        <v>-</v>
      </c>
      <c r="BC12" s="273" t="str">
        <f>IF(BC$3='Rent Roll'!$U8,
IF(OR(AND(BC$5&gt;='Rent Roll'!$K8,BC$5&lt;='Rent Roll'!$L8),AND(BC$5&gt;='Rent Roll'!$M33,BC$5&lt;='Rent Roll'!$N33)),
IF('Rent Roll'!$S8=NNN,BC28,
IF('Rent Roll'!$S8=Stop,BC42,
IF('Rent Roll'!$S8=CAM_Fixed,BC56,
IF('Rent Roll'!$S8=FSG,"-","-")))),"-"),"-")</f>
        <v>-</v>
      </c>
      <c r="BD12" s="273" t="str">
        <f>IF(BD$3='Rent Roll'!$U8,
IF(OR(AND(BD$5&gt;='Rent Roll'!$K8,BD$5&lt;='Rent Roll'!$L8),AND(BD$5&gt;='Rent Roll'!$M33,BD$5&lt;='Rent Roll'!$N33)),
IF('Rent Roll'!$S8=NNN,BD28,
IF('Rent Roll'!$S8=Stop,BD42,
IF('Rent Roll'!$S8=CAM_Fixed,BD56,
IF('Rent Roll'!$S8=FSG,"-","-")))),"-"),"-")</f>
        <v>-</v>
      </c>
      <c r="BE12" s="273" t="str">
        <f>IF(BE$3='Rent Roll'!$U8,
IF(OR(AND(BE$5&gt;='Rent Roll'!$K8,BE$5&lt;='Rent Roll'!$L8),AND(BE$5&gt;='Rent Roll'!$M33,BE$5&lt;='Rent Roll'!$N33)),
IF('Rent Roll'!$S8=NNN,BE28,
IF('Rent Roll'!$S8=Stop,BE42,
IF('Rent Roll'!$S8=CAM_Fixed,BE56,
IF('Rent Roll'!$S8=FSG,"-","-")))),"-"),"-")</f>
        <v>-</v>
      </c>
      <c r="BF12" s="273" t="str">
        <f>IF(BF$3='Rent Roll'!$U8,
IF(OR(AND(BF$5&gt;='Rent Roll'!$K8,BF$5&lt;='Rent Roll'!$L8),AND(BF$5&gt;='Rent Roll'!$M33,BF$5&lt;='Rent Roll'!$N33)),
IF('Rent Roll'!$S8=NNN,BF28,
IF('Rent Roll'!$S8=Stop,BF42,
IF('Rent Roll'!$S8=CAM_Fixed,BF56,
IF('Rent Roll'!$S8=FSG,"-","-")))),"-"),"-")</f>
        <v>-</v>
      </c>
      <c r="BG12" s="273" t="str">
        <f>IF(BG$3='Rent Roll'!$U8,
IF(OR(AND(BG$5&gt;='Rent Roll'!$K8,BG$5&lt;='Rent Roll'!$L8),AND(BG$5&gt;='Rent Roll'!$M33,BG$5&lt;='Rent Roll'!$N33)),
IF('Rent Roll'!$S8=NNN,BG28,
IF('Rent Roll'!$S8=Stop,BG42,
IF('Rent Roll'!$S8=CAM_Fixed,BG56,
IF('Rent Roll'!$S8=FSG,"-","-")))),"-"),"-")</f>
        <v>-</v>
      </c>
      <c r="BH12" s="273" t="str">
        <f>IF(BH$3='Rent Roll'!$U8,
IF(OR(AND(BH$5&gt;='Rent Roll'!$K8,BH$5&lt;='Rent Roll'!$L8),AND(BH$5&gt;='Rent Roll'!$M33,BH$5&lt;='Rent Roll'!$N33)),
IF('Rent Roll'!$S8=NNN,BH28,
IF('Rent Roll'!$S8=Stop,BH42,
IF('Rent Roll'!$S8=CAM_Fixed,BH56,
IF('Rent Roll'!$S8=FSG,"-","-")))),"-"),"-")</f>
        <v>-</v>
      </c>
      <c r="BI12" s="273" t="str">
        <f>IF(BI$3='Rent Roll'!$U8,
IF(OR(AND(BI$5&gt;='Rent Roll'!$K8,BI$5&lt;='Rent Roll'!$L8),AND(BI$5&gt;='Rent Roll'!$M33,BI$5&lt;='Rent Roll'!$N33)),
IF('Rent Roll'!$S8=NNN,BI28,
IF('Rent Roll'!$S8=Stop,BI42,
IF('Rent Roll'!$S8=CAM_Fixed,BI56,
IF('Rent Roll'!$S8=FSG,"-","-")))),"-"),"-")</f>
        <v>-</v>
      </c>
      <c r="BJ12" s="273" t="str">
        <f>IF(BJ$3='Rent Roll'!$U8,
IF(OR(AND(BJ$5&gt;='Rent Roll'!$K8,BJ$5&lt;='Rent Roll'!$L8),AND(BJ$5&gt;='Rent Roll'!$M33,BJ$5&lt;='Rent Roll'!$N33)),
IF('Rent Roll'!$S8=NNN,BJ28,
IF('Rent Roll'!$S8=Stop,BJ42,
IF('Rent Roll'!$S8=CAM_Fixed,BJ56,
IF('Rent Roll'!$S8=FSG,"-","-")))),"-"),"-")</f>
        <v>-</v>
      </c>
      <c r="BK12" s="273" t="str">
        <f>IF(BK$3='Rent Roll'!$U8,
IF(OR(AND(BK$5&gt;='Rent Roll'!$K8,BK$5&lt;='Rent Roll'!$L8),AND(BK$5&gt;='Rent Roll'!$M33,BK$5&lt;='Rent Roll'!$N33)),
IF('Rent Roll'!$S8=NNN,BK28,
IF('Rent Roll'!$S8=Stop,BK42,
IF('Rent Roll'!$S8=CAM_Fixed,BK56,
IF('Rent Roll'!$S8=FSG,"-","-")))),"-"),"-")</f>
        <v>-</v>
      </c>
      <c r="BL12" s="273" t="str">
        <f>IF(BL$3='Rent Roll'!$U8,
IF(OR(AND(BL$5&gt;='Rent Roll'!$K8,BL$5&lt;='Rent Roll'!$L8),AND(BL$5&gt;='Rent Roll'!$M33,BL$5&lt;='Rent Roll'!$N33)),
IF('Rent Roll'!$S8=NNN,BL28,
IF('Rent Roll'!$S8=Stop,BL42,
IF('Rent Roll'!$S8=CAM_Fixed,BL56,
IF('Rent Roll'!$S8=FSG,"-","-")))),"-"),"-")</f>
        <v>-</v>
      </c>
      <c r="BM12" s="273" t="str">
        <f>IF(BM$3='Rent Roll'!$U8,
IF(OR(AND(BM$5&gt;='Rent Roll'!$K8,BM$5&lt;='Rent Roll'!$L8),AND(BM$5&gt;='Rent Roll'!$M33,BM$5&lt;='Rent Roll'!$N33)),
IF('Rent Roll'!$S8=NNN,BM28,
IF('Rent Roll'!$S8=Stop,BM42,
IF('Rent Roll'!$S8=CAM_Fixed,BM56,
IF('Rent Roll'!$S8=FSG,"-","-")))),"-"),"-")</f>
        <v>-</v>
      </c>
      <c r="BN12" s="273" t="str">
        <f>IF(BN$3='Rent Roll'!$U8,
IF(OR(AND(BN$5&gt;='Rent Roll'!$K8,BN$5&lt;='Rent Roll'!$L8),AND(BN$5&gt;='Rent Roll'!$M33,BN$5&lt;='Rent Roll'!$N33)),
IF('Rent Roll'!$S8=NNN,BN28,
IF('Rent Roll'!$S8=Stop,BN42,
IF('Rent Roll'!$S8=CAM_Fixed,BN56,
IF('Rent Roll'!$S8=FSG,"-","-")))),"-"),"-")</f>
        <v>-</v>
      </c>
      <c r="BO12" s="273" t="str">
        <f>IF(BO$3='Rent Roll'!$U8,
IF(OR(AND(BO$5&gt;='Rent Roll'!$K8,BO$5&lt;='Rent Roll'!$L8),AND(BO$5&gt;='Rent Roll'!$M33,BO$5&lt;='Rent Roll'!$N33)),
IF('Rent Roll'!$S8=NNN,BO28,
IF('Rent Roll'!$S8=Stop,BO42,
IF('Rent Roll'!$S8=CAM_Fixed,BO56,
IF('Rent Roll'!$S8=FSG,"-","-")))),"-"),"-")</f>
        <v>-</v>
      </c>
      <c r="BP12" s="273" t="str">
        <f>IF(BP$3='Rent Roll'!$U8,
IF(OR(AND(BP$5&gt;='Rent Roll'!$K8,BP$5&lt;='Rent Roll'!$L8),AND(BP$5&gt;='Rent Roll'!$M33,BP$5&lt;='Rent Roll'!$N33)),
IF('Rent Roll'!$S8=NNN,BP28,
IF('Rent Roll'!$S8=Stop,BP42,
IF('Rent Roll'!$S8=CAM_Fixed,BP56,
IF('Rent Roll'!$S8=FSG,"-","-")))),"-"),"-")</f>
        <v>-</v>
      </c>
      <c r="BQ12" s="273" t="str">
        <f>IF(BQ$3='Rent Roll'!$U8,
IF(OR(AND(BQ$5&gt;='Rent Roll'!$K8,BQ$5&lt;='Rent Roll'!$L8),AND(BQ$5&gt;='Rent Roll'!$M33,BQ$5&lt;='Rent Roll'!$N33)),
IF('Rent Roll'!$S8=NNN,BQ28,
IF('Rent Roll'!$S8=Stop,BQ42,
IF('Rent Roll'!$S8=CAM_Fixed,BQ56,
IF('Rent Roll'!$S8=FSG,"-","-")))),"-"),"-")</f>
        <v>-</v>
      </c>
      <c r="BR12" s="273" t="str">
        <f>IF(BR$3='Rent Roll'!$U8,
IF(OR(AND(BR$5&gt;='Rent Roll'!$K8,BR$5&lt;='Rent Roll'!$L8),AND(BR$5&gt;='Rent Roll'!$M33,BR$5&lt;='Rent Roll'!$N33)),
IF('Rent Roll'!$S8=NNN,BR28,
IF('Rent Roll'!$S8=Stop,BR42,
IF('Rent Roll'!$S8=CAM_Fixed,BR56,
IF('Rent Roll'!$S8=FSG,"-","-")))),"-"),"-")</f>
        <v>-</v>
      </c>
      <c r="BS12" s="273" t="str">
        <f>IF(BS$3='Rent Roll'!$U8,
IF(OR(AND(BS$5&gt;='Rent Roll'!$K8,BS$5&lt;='Rent Roll'!$L8),AND(BS$5&gt;='Rent Roll'!$M33,BS$5&lt;='Rent Roll'!$N33)),
IF('Rent Roll'!$S8=NNN,BS28,
IF('Rent Roll'!$S8=Stop,BS42,
IF('Rent Roll'!$S8=CAM_Fixed,BS56,
IF('Rent Roll'!$S8=FSG,"-","-")))),"-"),"-")</f>
        <v>-</v>
      </c>
      <c r="BT12" s="273" t="str">
        <f>IF(BT$3='Rent Roll'!$U8,
IF(OR(AND(BT$5&gt;='Rent Roll'!$K8,BT$5&lt;='Rent Roll'!$L8),AND(BT$5&gt;='Rent Roll'!$M33,BT$5&lt;='Rent Roll'!$N33)),
IF('Rent Roll'!$S8=NNN,BT28,
IF('Rent Roll'!$S8=Stop,BT42,
IF('Rent Roll'!$S8=CAM_Fixed,BT56,
IF('Rent Roll'!$S8=FSG,"-","-")))),"-"),"-")</f>
        <v>-</v>
      </c>
      <c r="BU12" s="273" t="str">
        <f>IF(BU$3='Rent Roll'!$U8,
IF(OR(AND(BU$5&gt;='Rent Roll'!$K8,BU$5&lt;='Rent Roll'!$L8),AND(BU$5&gt;='Rent Roll'!$M33,BU$5&lt;='Rent Roll'!$N33)),
IF('Rent Roll'!$S8=NNN,BU28,
IF('Rent Roll'!$S8=Stop,BU42,
IF('Rent Roll'!$S8=CAM_Fixed,BU56,
IF('Rent Roll'!$S8=FSG,"-","-")))),"-"),"-")</f>
        <v>-</v>
      </c>
      <c r="BV12" s="273" t="str">
        <f>IF(BV$3='Rent Roll'!$U8,
IF(OR(AND(BV$5&gt;='Rent Roll'!$K8,BV$5&lt;='Rent Roll'!$L8),AND(BV$5&gt;='Rent Roll'!$M33,BV$5&lt;='Rent Roll'!$N33)),
IF('Rent Roll'!$S8=NNN,BV28,
IF('Rent Roll'!$S8=Stop,BV42,
IF('Rent Roll'!$S8=CAM_Fixed,BV56,
IF('Rent Roll'!$S8=FSG,"-","-")))),"-"),"-")</f>
        <v>-</v>
      </c>
      <c r="BW12" s="273" t="str">
        <f>IF(BW$3='Rent Roll'!$U8,
IF(OR(AND(BW$5&gt;='Rent Roll'!$K8,BW$5&lt;='Rent Roll'!$L8),AND(BW$5&gt;='Rent Roll'!$M33,BW$5&lt;='Rent Roll'!$N33)),
IF('Rent Roll'!$S8=NNN,BW28,
IF('Rent Roll'!$S8=Stop,BW42,
IF('Rent Roll'!$S8=CAM_Fixed,BW56,
IF('Rent Roll'!$S8=FSG,"-","-")))),"-"),"-")</f>
        <v>-</v>
      </c>
      <c r="BX12" s="273" t="str">
        <f>IF(BX$3='Rent Roll'!$U8,
IF(OR(AND(BX$5&gt;='Rent Roll'!$K8,BX$5&lt;='Rent Roll'!$L8),AND(BX$5&gt;='Rent Roll'!$M33,BX$5&lt;='Rent Roll'!$N33)),
IF('Rent Roll'!$S8=NNN,BX28,
IF('Rent Roll'!$S8=Stop,BX42,
IF('Rent Roll'!$S8=CAM_Fixed,BX56,
IF('Rent Roll'!$S8=FSG,"-","-")))),"-"),"-")</f>
        <v>-</v>
      </c>
      <c r="BY12" s="273" t="str">
        <f>IF(BY$3='Rent Roll'!$U8,
IF(OR(AND(BY$5&gt;='Rent Roll'!$K8,BY$5&lt;='Rent Roll'!$L8),AND(BY$5&gt;='Rent Roll'!$M33,BY$5&lt;='Rent Roll'!$N33)),
IF('Rent Roll'!$S8=NNN,BY28,
IF('Rent Roll'!$S8=Stop,BY42,
IF('Rent Roll'!$S8=CAM_Fixed,BY56,
IF('Rent Roll'!$S8=FSG,"-","-")))),"-"),"-")</f>
        <v>-</v>
      </c>
      <c r="BZ12" s="273" t="str">
        <f>IF(BZ$3='Rent Roll'!$U8,
IF(OR(AND(BZ$5&gt;='Rent Roll'!$K8,BZ$5&lt;='Rent Roll'!$L8),AND(BZ$5&gt;='Rent Roll'!$M33,BZ$5&lt;='Rent Roll'!$N33)),
IF('Rent Roll'!$S8=NNN,BZ28,
IF('Rent Roll'!$S8=Stop,BZ42,
IF('Rent Roll'!$S8=CAM_Fixed,BZ56,
IF('Rent Roll'!$S8=FSG,"-","-")))),"-"),"-")</f>
        <v>-</v>
      </c>
      <c r="CA12" s="273" t="str">
        <f>IF(CA$3='Rent Roll'!$U8,
IF(OR(AND(CA$5&gt;='Rent Roll'!$K8,CA$5&lt;='Rent Roll'!$L8),AND(CA$5&gt;='Rent Roll'!$M33,CA$5&lt;='Rent Roll'!$N33)),
IF('Rent Roll'!$S8=NNN,CA28,
IF('Rent Roll'!$S8=Stop,CA42,
IF('Rent Roll'!$S8=CAM_Fixed,CA56,
IF('Rent Roll'!$S8=FSG,"-","-")))),"-"),"-")</f>
        <v>-</v>
      </c>
      <c r="CB12" s="273" t="str">
        <f>IF(CB$3='Rent Roll'!$U8,
IF(OR(AND(CB$5&gt;='Rent Roll'!$K8,CB$5&lt;='Rent Roll'!$L8),AND(CB$5&gt;='Rent Roll'!$M33,CB$5&lt;='Rent Roll'!$N33)),
IF('Rent Roll'!$S8=NNN,CB28,
IF('Rent Roll'!$S8=Stop,CB42,
IF('Rent Roll'!$S8=CAM_Fixed,CB56,
IF('Rent Roll'!$S8=FSG,"-","-")))),"-"),"-")</f>
        <v>-</v>
      </c>
      <c r="CC12" s="273" t="str">
        <f>IF(CC$3='Rent Roll'!$U8,
IF(OR(AND(CC$5&gt;='Rent Roll'!$K8,CC$5&lt;='Rent Roll'!$L8),AND(CC$5&gt;='Rent Roll'!$M33,CC$5&lt;='Rent Roll'!$N33)),
IF('Rent Roll'!$S8=NNN,CC28,
IF('Rent Roll'!$S8=Stop,CC42,
IF('Rent Roll'!$S8=CAM_Fixed,CC56,
IF('Rent Roll'!$S8=FSG,"-","-")))),"-"),"-")</f>
        <v>-</v>
      </c>
      <c r="CD12" s="273" t="str">
        <f>IF(CD$3='Rent Roll'!$U8,
IF(OR(AND(CD$5&gt;='Rent Roll'!$K8,CD$5&lt;='Rent Roll'!$L8),AND(CD$5&gt;='Rent Roll'!$M33,CD$5&lt;='Rent Roll'!$N33)),
IF('Rent Roll'!$S8=NNN,CD28,
IF('Rent Roll'!$S8=Stop,CD42,
IF('Rent Roll'!$S8=CAM_Fixed,CD56,
IF('Rent Roll'!$S8=FSG,"-","-")))),"-"),"-")</f>
        <v>-</v>
      </c>
      <c r="CE12" s="273" t="str">
        <f>IF(CE$3='Rent Roll'!$U8,
IF(OR(AND(CE$5&gt;='Rent Roll'!$K8,CE$5&lt;='Rent Roll'!$L8),AND(CE$5&gt;='Rent Roll'!$M33,CE$5&lt;='Rent Roll'!$N33)),
IF('Rent Roll'!$S8=NNN,CE28,
IF('Rent Roll'!$S8=Stop,CE42,
IF('Rent Roll'!$S8=CAM_Fixed,CE56,
IF('Rent Roll'!$S8=FSG,"-","-")))),"-"),"-")</f>
        <v>-</v>
      </c>
      <c r="CF12" s="273" t="str">
        <f>IF(CF$3='Rent Roll'!$U8,
IF(OR(AND(CF$5&gt;='Rent Roll'!$K8,CF$5&lt;='Rent Roll'!$L8),AND(CF$5&gt;='Rent Roll'!$M33,CF$5&lt;='Rent Roll'!$N33)),
IF('Rent Roll'!$S8=NNN,CF28,
IF('Rent Roll'!$S8=Stop,CF42,
IF('Rent Roll'!$S8=CAM_Fixed,CF56,
IF('Rent Roll'!$S8=FSG,"-","-")))),"-"),"-")</f>
        <v>-</v>
      </c>
      <c r="CG12" s="273" t="str">
        <f>IF(CG$3='Rent Roll'!$U8,
IF(OR(AND(CG$5&gt;='Rent Roll'!$K8,CG$5&lt;='Rent Roll'!$L8),AND(CG$5&gt;='Rent Roll'!$M33,CG$5&lt;='Rent Roll'!$N33)),
IF('Rent Roll'!$S8=NNN,CG28,
IF('Rent Roll'!$S8=Stop,CG42,
IF('Rent Roll'!$S8=CAM_Fixed,CG56,
IF('Rent Roll'!$S8=FSG,"-","-")))),"-"),"-")</f>
        <v>-</v>
      </c>
      <c r="CH12" s="273" t="str">
        <f>IF(CH$3='Rent Roll'!$U8,
IF(OR(AND(CH$5&gt;='Rent Roll'!$K8,CH$5&lt;='Rent Roll'!$L8),AND(CH$5&gt;='Rent Roll'!$M33,CH$5&lt;='Rent Roll'!$N33)),
IF('Rent Roll'!$S8=NNN,CH28,
IF('Rent Roll'!$S8=Stop,CH42,
IF('Rent Roll'!$S8=CAM_Fixed,CH56,
IF('Rent Roll'!$S8=FSG,"-","-")))),"-"),"-")</f>
        <v>-</v>
      </c>
      <c r="CI12" s="273" t="str">
        <f>IF(CI$3='Rent Roll'!$U8,
IF(OR(AND(CI$5&gt;='Rent Roll'!$K8,CI$5&lt;='Rent Roll'!$L8),AND(CI$5&gt;='Rent Roll'!$M33,CI$5&lt;='Rent Roll'!$N33)),
IF('Rent Roll'!$S8=NNN,CI28,
IF('Rent Roll'!$S8=Stop,CI42,
IF('Rent Roll'!$S8=CAM_Fixed,CI56,
IF('Rent Roll'!$S8=FSG,"-","-")))),"-"),"-")</f>
        <v>-</v>
      </c>
      <c r="CJ12" s="273" t="str">
        <f>IF(CJ$3='Rent Roll'!$U8,
IF(OR(AND(CJ$5&gt;='Rent Roll'!$K8,CJ$5&lt;='Rent Roll'!$L8),AND(CJ$5&gt;='Rent Roll'!$M33,CJ$5&lt;='Rent Roll'!$N33)),
IF('Rent Roll'!$S8=NNN,CJ28,
IF('Rent Roll'!$S8=Stop,CJ42,
IF('Rent Roll'!$S8=CAM_Fixed,CJ56,
IF('Rent Roll'!$S8=FSG,"-","-")))),"-"),"-")</f>
        <v>-</v>
      </c>
      <c r="CK12" s="273" t="str">
        <f>IF(CK$3='Rent Roll'!$U8,
IF(OR(AND(CK$5&gt;='Rent Roll'!$K8,CK$5&lt;='Rent Roll'!$L8),AND(CK$5&gt;='Rent Roll'!$M33,CK$5&lt;='Rent Roll'!$N33)),
IF('Rent Roll'!$S8=NNN,CK28,
IF('Rent Roll'!$S8=Stop,CK42,
IF('Rent Roll'!$S8=CAM_Fixed,CK56,
IF('Rent Roll'!$S8=FSG,"-","-")))),"-"),"-")</f>
        <v>-</v>
      </c>
      <c r="CL12" s="273" t="str">
        <f>IF(CL$3='Rent Roll'!$U8,
IF(OR(AND(CL$5&gt;='Rent Roll'!$K8,CL$5&lt;='Rent Roll'!$L8),AND(CL$5&gt;='Rent Roll'!$M33,CL$5&lt;='Rent Roll'!$N33)),
IF('Rent Roll'!$S8=NNN,CL28,
IF('Rent Roll'!$S8=Stop,CL42,
IF('Rent Roll'!$S8=CAM_Fixed,CL56,
IF('Rent Roll'!$S8=FSG,"-","-")))),"-"),"-")</f>
        <v>-</v>
      </c>
      <c r="CM12" s="273" t="str">
        <f>IF(CM$3='Rent Roll'!$U8,
IF(OR(AND(CM$5&gt;='Rent Roll'!$K8,CM$5&lt;='Rent Roll'!$L8),AND(CM$5&gt;='Rent Roll'!$M33,CM$5&lt;='Rent Roll'!$N33)),
IF('Rent Roll'!$S8=NNN,CM28,
IF('Rent Roll'!$S8=Stop,CM42,
IF('Rent Roll'!$S8=CAM_Fixed,CM56,
IF('Rent Roll'!$S8=FSG,"-","-")))),"-"),"-")</f>
        <v>-</v>
      </c>
      <c r="CN12" s="273" t="str">
        <f>IF(CN$3='Rent Roll'!$U8,
IF(OR(AND(CN$5&gt;='Rent Roll'!$K8,CN$5&lt;='Rent Roll'!$L8),AND(CN$5&gt;='Rent Roll'!$M33,CN$5&lt;='Rent Roll'!$N33)),
IF('Rent Roll'!$S8=NNN,CN28,
IF('Rent Roll'!$S8=Stop,CN42,
IF('Rent Roll'!$S8=CAM_Fixed,CN56,
IF('Rent Roll'!$S8=FSG,"-","-")))),"-"),"-")</f>
        <v>-</v>
      </c>
      <c r="CO12" s="273" t="str">
        <f>IF(CO$3='Rent Roll'!$U8,
IF(OR(AND(CO$5&gt;='Rent Roll'!$K8,CO$5&lt;='Rent Roll'!$L8),AND(CO$5&gt;='Rent Roll'!$M33,CO$5&lt;='Rent Roll'!$N33)),
IF('Rent Roll'!$S8=NNN,CO28,
IF('Rent Roll'!$S8=Stop,CO42,
IF('Rent Roll'!$S8=CAM_Fixed,CO56,
IF('Rent Roll'!$S8=FSG,"-","-")))),"-"),"-")</f>
        <v>-</v>
      </c>
      <c r="CP12" s="273" t="str">
        <f>IF(CP$3='Rent Roll'!$U8,
IF(OR(AND(CP$5&gt;='Rent Roll'!$K8,CP$5&lt;='Rent Roll'!$L8),AND(CP$5&gt;='Rent Roll'!$M33,CP$5&lt;='Rent Roll'!$N33)),
IF('Rent Roll'!$S8=NNN,CP28,
IF('Rent Roll'!$S8=Stop,CP42,
IF('Rent Roll'!$S8=CAM_Fixed,CP56,
IF('Rent Roll'!$S8=FSG,"-","-")))),"-"),"-")</f>
        <v>-</v>
      </c>
      <c r="CQ12" s="273" t="str">
        <f>IF(CQ$3='Rent Roll'!$U8,
IF(OR(AND(CQ$5&gt;='Rent Roll'!$K8,CQ$5&lt;='Rent Roll'!$L8),AND(CQ$5&gt;='Rent Roll'!$M33,CQ$5&lt;='Rent Roll'!$N33)),
IF('Rent Roll'!$S8=NNN,CQ28,
IF('Rent Roll'!$S8=Stop,CQ42,
IF('Rent Roll'!$S8=CAM_Fixed,CQ56,
IF('Rent Roll'!$S8=FSG,"-","-")))),"-"),"-")</f>
        <v>-</v>
      </c>
      <c r="CR12" s="273" t="str">
        <f>IF(CR$3='Rent Roll'!$U8,
IF(OR(AND(CR$5&gt;='Rent Roll'!$K8,CR$5&lt;='Rent Roll'!$L8),AND(CR$5&gt;='Rent Roll'!$M33,CR$5&lt;='Rent Roll'!$N33)),
IF('Rent Roll'!$S8=NNN,CR28,
IF('Rent Roll'!$S8=Stop,CR42,
IF('Rent Roll'!$S8=CAM_Fixed,CR56,
IF('Rent Roll'!$S8=FSG,"-","-")))),"-"),"-")</f>
        <v>-</v>
      </c>
      <c r="CS12" s="273" t="str">
        <f>IF(CS$3='Rent Roll'!$U8,
IF(OR(AND(CS$5&gt;='Rent Roll'!$K8,CS$5&lt;='Rent Roll'!$L8),AND(CS$5&gt;='Rent Roll'!$M33,CS$5&lt;='Rent Roll'!$N33)),
IF('Rent Roll'!$S8=NNN,CS28,
IF('Rent Roll'!$S8=Stop,CS42,
IF('Rent Roll'!$S8=CAM_Fixed,CS56,
IF('Rent Roll'!$S8=FSG,"-","-")))),"-"),"-")</f>
        <v>-</v>
      </c>
      <c r="CT12" s="273" t="str">
        <f>IF(CT$3='Rent Roll'!$U8,
IF(OR(AND(CT$5&gt;='Rent Roll'!$K8,CT$5&lt;='Rent Roll'!$L8),AND(CT$5&gt;='Rent Roll'!$M33,CT$5&lt;='Rent Roll'!$N33)),
IF('Rent Roll'!$S8=NNN,CT28,
IF('Rent Roll'!$S8=Stop,CT42,
IF('Rent Roll'!$S8=CAM_Fixed,CT56,
IF('Rent Roll'!$S8=FSG,"-","-")))),"-"),"-")</f>
        <v>-</v>
      </c>
      <c r="CU12" s="273" t="str">
        <f>IF(CU$3='Rent Roll'!$U8,
IF(OR(AND(CU$5&gt;='Rent Roll'!$K8,CU$5&lt;='Rent Roll'!$L8),AND(CU$5&gt;='Rent Roll'!$M33,CU$5&lt;='Rent Roll'!$N33)),
IF('Rent Roll'!$S8=NNN,CU28,
IF('Rent Roll'!$S8=Stop,CU42,
IF('Rent Roll'!$S8=CAM_Fixed,CU56,
IF('Rent Roll'!$S8=FSG,"-","-")))),"-"),"-")</f>
        <v>-</v>
      </c>
      <c r="CV12" s="273" t="str">
        <f>IF(CV$3='Rent Roll'!$U8,
IF(OR(AND(CV$5&gt;='Rent Roll'!$K8,CV$5&lt;='Rent Roll'!$L8),AND(CV$5&gt;='Rent Roll'!$M33,CV$5&lt;='Rent Roll'!$N33)),
IF('Rent Roll'!$S8=NNN,CV28,
IF('Rent Roll'!$S8=Stop,CV42,
IF('Rent Roll'!$S8=CAM_Fixed,CV56,
IF('Rent Roll'!$S8=FSG,"-","-")))),"-"),"-")</f>
        <v>-</v>
      </c>
      <c r="CW12" s="273" t="str">
        <f>IF(CW$3='Rent Roll'!$U8,
IF(OR(AND(CW$5&gt;='Rent Roll'!$K8,CW$5&lt;='Rent Roll'!$L8),AND(CW$5&gt;='Rent Roll'!$M33,CW$5&lt;='Rent Roll'!$N33)),
IF('Rent Roll'!$S8=NNN,CW28,
IF('Rent Roll'!$S8=Stop,CW42,
IF('Rent Roll'!$S8=CAM_Fixed,CW56,
IF('Rent Roll'!$S8=FSG,"-","-")))),"-"),"-")</f>
        <v>-</v>
      </c>
      <c r="CX12" s="273" t="str">
        <f>IF(CX$3='Rent Roll'!$U8,
IF(OR(AND(CX$5&gt;='Rent Roll'!$K8,CX$5&lt;='Rent Roll'!$L8),AND(CX$5&gt;='Rent Roll'!$M33,CX$5&lt;='Rent Roll'!$N33)),
IF('Rent Roll'!$S8=NNN,CX28,
IF('Rent Roll'!$S8=Stop,CX42,
IF('Rent Roll'!$S8=CAM_Fixed,CX56,
IF('Rent Roll'!$S8=FSG,"-","-")))),"-"),"-")</f>
        <v>-</v>
      </c>
      <c r="CY12" s="273" t="str">
        <f>IF(CY$3='Rent Roll'!$U8,
IF(OR(AND(CY$5&gt;='Rent Roll'!$K8,CY$5&lt;='Rent Roll'!$L8),AND(CY$5&gt;='Rent Roll'!$M33,CY$5&lt;='Rent Roll'!$N33)),
IF('Rent Roll'!$S8=NNN,CY28,
IF('Rent Roll'!$S8=Stop,CY42,
IF('Rent Roll'!$S8=CAM_Fixed,CY56,
IF('Rent Roll'!$S8=FSG,"-","-")))),"-"),"-")</f>
        <v>-</v>
      </c>
      <c r="CZ12" s="273" t="str">
        <f>IF(CZ$3='Rent Roll'!$U8,
IF(OR(AND(CZ$5&gt;='Rent Roll'!$K8,CZ$5&lt;='Rent Roll'!$L8),AND(CZ$5&gt;='Rent Roll'!$M33,CZ$5&lt;='Rent Roll'!$N33)),
IF('Rent Roll'!$S8=NNN,CZ28,
IF('Rent Roll'!$S8=Stop,CZ42,
IF('Rent Roll'!$S8=CAM_Fixed,CZ56,
IF('Rent Roll'!$S8=FSG,"-","-")))),"-"),"-")</f>
        <v>-</v>
      </c>
      <c r="DA12" s="273" t="str">
        <f>IF(DA$3='Rent Roll'!$U8,
IF(OR(AND(DA$5&gt;='Rent Roll'!$K8,DA$5&lt;='Rent Roll'!$L8),AND(DA$5&gt;='Rent Roll'!$M33,DA$5&lt;='Rent Roll'!$N33)),
IF('Rent Roll'!$S8=NNN,DA28,
IF('Rent Roll'!$S8=Stop,DA42,
IF('Rent Roll'!$S8=CAM_Fixed,DA56,
IF('Rent Roll'!$S8=FSG,"-","-")))),"-"),"-")</f>
        <v>-</v>
      </c>
      <c r="DB12" s="273" t="str">
        <f>IF(DB$3='Rent Roll'!$U8,
IF(OR(AND(DB$5&gt;='Rent Roll'!$K8,DB$5&lt;='Rent Roll'!$L8),AND(DB$5&gt;='Rent Roll'!$M33,DB$5&lt;='Rent Roll'!$N33)),
IF('Rent Roll'!$S8=NNN,DB28,
IF('Rent Roll'!$S8=Stop,DB42,
IF('Rent Roll'!$S8=CAM_Fixed,DB56,
IF('Rent Roll'!$S8=FSG,"-","-")))),"-"),"-")</f>
        <v>-</v>
      </c>
      <c r="DC12" s="273" t="str">
        <f>IF(DC$3='Rent Roll'!$U8,
IF(OR(AND(DC$5&gt;='Rent Roll'!$K8,DC$5&lt;='Rent Roll'!$L8),AND(DC$5&gt;='Rent Roll'!$M33,DC$5&lt;='Rent Roll'!$N33)),
IF('Rent Roll'!$S8=NNN,DC28,
IF('Rent Roll'!$S8=Stop,DC42,
IF('Rent Roll'!$S8=CAM_Fixed,DC56,
IF('Rent Roll'!$S8=FSG,"-","-")))),"-"),"-")</f>
        <v>-</v>
      </c>
      <c r="DD12" s="273" t="str">
        <f>IF(DD$3='Rent Roll'!$U8,
IF(OR(AND(DD$5&gt;='Rent Roll'!$K8,DD$5&lt;='Rent Roll'!$L8),AND(DD$5&gt;='Rent Roll'!$M33,DD$5&lt;='Rent Roll'!$N33)),
IF('Rent Roll'!$S8=NNN,DD28,
IF('Rent Roll'!$S8=Stop,DD42,
IF('Rent Roll'!$S8=CAM_Fixed,DD56,
IF('Rent Roll'!$S8=FSG,"-","-")))),"-"),"-")</f>
        <v>-</v>
      </c>
      <c r="DE12" s="273" t="str">
        <f>IF(DE$3='Rent Roll'!$U8,
IF(OR(AND(DE$5&gt;='Rent Roll'!$K8,DE$5&lt;='Rent Roll'!$L8),AND(DE$5&gt;='Rent Roll'!$M33,DE$5&lt;='Rent Roll'!$N33)),
IF('Rent Roll'!$S8=NNN,DE28,
IF('Rent Roll'!$S8=Stop,DE42,
IF('Rent Roll'!$S8=CAM_Fixed,DE56,
IF('Rent Roll'!$S8=FSG,"-","-")))),"-"),"-")</f>
        <v>-</v>
      </c>
      <c r="DF12" s="273" t="str">
        <f>IF(DF$3='Rent Roll'!$U8,
IF(OR(AND(DF$5&gt;='Rent Roll'!$K8,DF$5&lt;='Rent Roll'!$L8),AND(DF$5&gt;='Rent Roll'!$M33,DF$5&lt;='Rent Roll'!$N33)),
IF('Rent Roll'!$S8=NNN,DF28,
IF('Rent Roll'!$S8=Stop,DF42,
IF('Rent Roll'!$S8=CAM_Fixed,DF56,
IF('Rent Roll'!$S8=FSG,"-","-")))),"-"),"-")</f>
        <v>-</v>
      </c>
      <c r="DG12" s="273" t="str">
        <f>IF(DG$3='Rent Roll'!$U8,
IF(OR(AND(DG$5&gt;='Rent Roll'!$K8,DG$5&lt;='Rent Roll'!$L8),AND(DG$5&gt;='Rent Roll'!$M33,DG$5&lt;='Rent Roll'!$N33)),
IF('Rent Roll'!$S8=NNN,DG28,
IF('Rent Roll'!$S8=Stop,DG42,
IF('Rent Roll'!$S8=CAM_Fixed,DG56,
IF('Rent Roll'!$S8=FSG,"-","-")))),"-"),"-")</f>
        <v>-</v>
      </c>
      <c r="DH12" s="273" t="str">
        <f>IF(DH$3='Rent Roll'!$U8,
IF(OR(AND(DH$5&gt;='Rent Roll'!$K8,DH$5&lt;='Rent Roll'!$L8),AND(DH$5&gt;='Rent Roll'!$M33,DH$5&lt;='Rent Roll'!$N33)),
IF('Rent Roll'!$S8=NNN,DH28,
IF('Rent Roll'!$S8=Stop,DH42,
IF('Rent Roll'!$S8=CAM_Fixed,DH56,
IF('Rent Roll'!$S8=FSG,"-","-")))),"-"),"-")</f>
        <v>-</v>
      </c>
      <c r="DI12" s="273" t="str">
        <f>IF(DI$3='Rent Roll'!$U8,
IF(OR(AND(DI$5&gt;='Rent Roll'!$K8,DI$5&lt;='Rent Roll'!$L8),AND(DI$5&gt;='Rent Roll'!$M33,DI$5&lt;='Rent Roll'!$N33)),
IF('Rent Roll'!$S8=NNN,DI28,
IF('Rent Roll'!$S8=Stop,DI42,
IF('Rent Roll'!$S8=CAM_Fixed,DI56,
IF('Rent Roll'!$S8=FSG,"-","-")))),"-"),"-")</f>
        <v>-</v>
      </c>
      <c r="DJ12" s="273" t="str">
        <f>IF(DJ$3='Rent Roll'!$U8,
IF(OR(AND(DJ$5&gt;='Rent Roll'!$K8,DJ$5&lt;='Rent Roll'!$L8),AND(DJ$5&gt;='Rent Roll'!$M33,DJ$5&lt;='Rent Roll'!$N33)),
IF('Rent Roll'!$S8=NNN,DJ28,
IF('Rent Roll'!$S8=Stop,DJ42,
IF('Rent Roll'!$S8=CAM_Fixed,DJ56,
IF('Rent Roll'!$S8=FSG,"-","-")))),"-"),"-")</f>
        <v>-</v>
      </c>
      <c r="DK12" s="273" t="str">
        <f>IF(DK$3='Rent Roll'!$U8,
IF(OR(AND(DK$5&gt;='Rent Roll'!$K8,DK$5&lt;='Rent Roll'!$L8),AND(DK$5&gt;='Rent Roll'!$M33,DK$5&lt;='Rent Roll'!$N33)),
IF('Rent Roll'!$S8=NNN,DK28,
IF('Rent Roll'!$S8=Stop,DK42,
IF('Rent Roll'!$S8=CAM_Fixed,DK56,
IF('Rent Roll'!$S8=FSG,"-","-")))),"-"),"-")</f>
        <v>-</v>
      </c>
      <c r="DL12" s="273" t="str">
        <f>IF(DL$3='Rent Roll'!$U8,
IF(OR(AND(DL$5&gt;='Rent Roll'!$K8,DL$5&lt;='Rent Roll'!$L8),AND(DL$5&gt;='Rent Roll'!$M33,DL$5&lt;='Rent Roll'!$N33)),
IF('Rent Roll'!$S8=NNN,DL28,
IF('Rent Roll'!$S8=Stop,DL42,
IF('Rent Roll'!$S8=CAM_Fixed,DL56,
IF('Rent Roll'!$S8=FSG,"-","-")))),"-"),"-")</f>
        <v>-</v>
      </c>
      <c r="DM12" s="273" t="str">
        <f>IF(DM$3='Rent Roll'!$U8,
IF(OR(AND(DM$5&gt;='Rent Roll'!$K8,DM$5&lt;='Rent Roll'!$L8),AND(DM$5&gt;='Rent Roll'!$M33,DM$5&lt;='Rent Roll'!$N33)),
IF('Rent Roll'!$S8=NNN,DM28,
IF('Rent Roll'!$S8=Stop,DM42,
IF('Rent Roll'!$S8=CAM_Fixed,DM56,
IF('Rent Roll'!$S8=FSG,"-","-")))),"-"),"-")</f>
        <v>-</v>
      </c>
      <c r="DN12" s="273" t="str">
        <f>IF(DN$3='Rent Roll'!$U8,
IF(OR(AND(DN$5&gt;='Rent Roll'!$K8,DN$5&lt;='Rent Roll'!$L8),AND(DN$5&gt;='Rent Roll'!$M33,DN$5&lt;='Rent Roll'!$N33)),
IF('Rent Roll'!$S8=NNN,DN28,
IF('Rent Roll'!$S8=Stop,DN42,
IF('Rent Roll'!$S8=CAM_Fixed,DN56,
IF('Rent Roll'!$S8=FSG,"-","-")))),"-"),"-")</f>
        <v>-</v>
      </c>
      <c r="DO12" s="273" t="str">
        <f>IF(DO$3='Rent Roll'!$U8,
IF(OR(AND(DO$5&gt;='Rent Roll'!$K8,DO$5&lt;='Rent Roll'!$L8),AND(DO$5&gt;='Rent Roll'!$M33,DO$5&lt;='Rent Roll'!$N33)),
IF('Rent Roll'!$S8=NNN,DO28,
IF('Rent Roll'!$S8=Stop,DO42,
IF('Rent Roll'!$S8=CAM_Fixed,DO56,
IF('Rent Roll'!$S8=FSG,"-","-")))),"-"),"-")</f>
        <v>-</v>
      </c>
      <c r="DP12" s="273" t="str">
        <f>IF(DP$3='Rent Roll'!$U8,
IF(OR(AND(DP$5&gt;='Rent Roll'!$K8,DP$5&lt;='Rent Roll'!$L8),AND(DP$5&gt;='Rent Roll'!$M33,DP$5&lt;='Rent Roll'!$N33)),
IF('Rent Roll'!$S8=NNN,DP28,
IF('Rent Roll'!$S8=Stop,DP42,
IF('Rent Roll'!$S8=CAM_Fixed,DP56,
IF('Rent Roll'!$S8=FSG,"-","-")))),"-"),"-")</f>
        <v>-</v>
      </c>
      <c r="DQ12" s="273" t="str">
        <f>IF(DQ$3='Rent Roll'!$U8,
IF(OR(AND(DQ$5&gt;='Rent Roll'!$K8,DQ$5&lt;='Rent Roll'!$L8),AND(DQ$5&gt;='Rent Roll'!$M33,DQ$5&lt;='Rent Roll'!$N33)),
IF('Rent Roll'!$S8=NNN,DQ28,
IF('Rent Roll'!$S8=Stop,DQ42,
IF('Rent Roll'!$S8=CAM_Fixed,DQ56,
IF('Rent Roll'!$S8=FSG,"-","-")))),"-"),"-")</f>
        <v>-</v>
      </c>
      <c r="DR12" s="273" t="str">
        <f>IF(DR$3='Rent Roll'!$U8,
IF(OR(AND(DR$5&gt;='Rent Roll'!$K8,DR$5&lt;='Rent Roll'!$L8),AND(DR$5&gt;='Rent Roll'!$M33,DR$5&lt;='Rent Roll'!$N33)),
IF('Rent Roll'!$S8=NNN,DR28,
IF('Rent Roll'!$S8=Stop,DR42,
IF('Rent Roll'!$S8=CAM_Fixed,DR56,
IF('Rent Roll'!$S8=FSG,"-","-")))),"-"),"-")</f>
        <v>-</v>
      </c>
      <c r="DS12" s="273" t="str">
        <f>IF(DS$3='Rent Roll'!$U8,
IF(OR(AND(DS$5&gt;='Rent Roll'!$K8,DS$5&lt;='Rent Roll'!$L8),AND(DS$5&gt;='Rent Roll'!$M33,DS$5&lt;='Rent Roll'!$N33)),
IF('Rent Roll'!$S8=NNN,DS28,
IF('Rent Roll'!$S8=Stop,DS42,
IF('Rent Roll'!$S8=CAM_Fixed,DS56,
IF('Rent Roll'!$S8=FSG,"-","-")))),"-"),"-")</f>
        <v>-</v>
      </c>
      <c r="DT12" s="273" t="str">
        <f>IF(DT$3='Rent Roll'!$U8,
IF(OR(AND(DT$5&gt;='Rent Roll'!$K8,DT$5&lt;='Rent Roll'!$L8),AND(DT$5&gt;='Rent Roll'!$M33,DT$5&lt;='Rent Roll'!$N33)),
IF('Rent Roll'!$S8=NNN,DT28,
IF('Rent Roll'!$S8=Stop,DT42,
IF('Rent Roll'!$S8=CAM_Fixed,DT56,
IF('Rent Roll'!$S8=FSG,"-","-")))),"-"),"-")</f>
        <v>-</v>
      </c>
      <c r="DU12" s="273" t="str">
        <f>IF(DU$3='Rent Roll'!$U8,
IF(OR(AND(DU$5&gt;='Rent Roll'!$K8,DU$5&lt;='Rent Roll'!$L8),AND(DU$5&gt;='Rent Roll'!$M33,DU$5&lt;='Rent Roll'!$N33)),
IF('Rent Roll'!$S8=NNN,DU28,
IF('Rent Roll'!$S8=Stop,DU42,
IF('Rent Roll'!$S8=CAM_Fixed,DU56,
IF('Rent Roll'!$S8=FSG,"-","-")))),"-"),"-")</f>
        <v>-</v>
      </c>
      <c r="DV12" s="273" t="str">
        <f>IF(DV$3='Rent Roll'!$U8,
IF(OR(AND(DV$5&gt;='Rent Roll'!$K8,DV$5&lt;='Rent Roll'!$L8),AND(DV$5&gt;='Rent Roll'!$M33,DV$5&lt;='Rent Roll'!$N33)),
IF('Rent Roll'!$S8=NNN,DV28,
IF('Rent Roll'!$S8=Stop,DV42,
IF('Rent Roll'!$S8=CAM_Fixed,DV56,
IF('Rent Roll'!$S8=FSG,"-","-")))),"-"),"-")</f>
        <v>-</v>
      </c>
      <c r="DW12" s="273" t="str">
        <f>IF(DW$3='Rent Roll'!$U8,
IF(OR(AND(DW$5&gt;='Rent Roll'!$K8,DW$5&lt;='Rent Roll'!$L8),AND(DW$5&gt;='Rent Roll'!$M33,DW$5&lt;='Rent Roll'!$N33)),
IF('Rent Roll'!$S8=NNN,DW28,
IF('Rent Roll'!$S8=Stop,DW42,
IF('Rent Roll'!$S8=CAM_Fixed,DW56,
IF('Rent Roll'!$S8=FSG,"-","-")))),"-"),"-")</f>
        <v>-</v>
      </c>
      <c r="DX12" s="273" t="str">
        <f>IF(DX$3='Rent Roll'!$U8,
IF(OR(AND(DX$5&gt;='Rent Roll'!$K8,DX$5&lt;='Rent Roll'!$L8),AND(DX$5&gt;='Rent Roll'!$M33,DX$5&lt;='Rent Roll'!$N33)),
IF('Rent Roll'!$S8=NNN,DX28,
IF('Rent Roll'!$S8=Stop,DX42,
IF('Rent Roll'!$S8=CAM_Fixed,DX56,
IF('Rent Roll'!$S8=FSG,"-","-")))),"-"),"-")</f>
        <v>-</v>
      </c>
      <c r="DY12" s="273" t="str">
        <f>IF(DY$3='Rent Roll'!$U8,
IF(OR(AND(DY$5&gt;='Rent Roll'!$K8,DY$5&lt;='Rent Roll'!$L8),AND(DY$5&gt;='Rent Roll'!$M33,DY$5&lt;='Rent Roll'!$N33)),
IF('Rent Roll'!$S8=NNN,DY28,
IF('Rent Roll'!$S8=Stop,DY42,
IF('Rent Roll'!$S8=CAM_Fixed,DY56,
IF('Rent Roll'!$S8=FSG,"-","-")))),"-"),"-")</f>
        <v>-</v>
      </c>
      <c r="DZ12" s="273" t="str">
        <f>IF(DZ$3='Rent Roll'!$U8,
IF(OR(AND(DZ$5&gt;='Rent Roll'!$K8,DZ$5&lt;='Rent Roll'!$L8),AND(DZ$5&gt;='Rent Roll'!$M33,DZ$5&lt;='Rent Roll'!$N33)),
IF('Rent Roll'!$S8=NNN,DZ28,
IF('Rent Roll'!$S8=Stop,DZ42,
IF('Rent Roll'!$S8=CAM_Fixed,DZ56,
IF('Rent Roll'!$S8=FSG,"-","-")))),"-"),"-")</f>
        <v>-</v>
      </c>
      <c r="EA12" s="273" t="str">
        <f>IF(EA$3='Rent Roll'!$U8,
IF(OR(AND(EA$5&gt;='Rent Roll'!$K8,EA$5&lt;='Rent Roll'!$L8),AND(EA$5&gt;='Rent Roll'!$M33,EA$5&lt;='Rent Roll'!$N33)),
IF('Rent Roll'!$S8=NNN,EA28,
IF('Rent Roll'!$S8=Stop,EA42,
IF('Rent Roll'!$S8=CAM_Fixed,EA56,
IF('Rent Roll'!$S8=FSG,"-","-")))),"-"),"-")</f>
        <v>-</v>
      </c>
      <c r="EB12" s="273" t="str">
        <f>IF(EB$3='Rent Roll'!$U8,
IF(OR(AND(EB$5&gt;='Rent Roll'!$K8,EB$5&lt;='Rent Roll'!$L8),AND(EB$5&gt;='Rent Roll'!$M33,EB$5&lt;='Rent Roll'!$N33)),
IF('Rent Roll'!$S8=NNN,EB28,
IF('Rent Roll'!$S8=Stop,EB42,
IF('Rent Roll'!$S8=CAM_Fixed,EB56,
IF('Rent Roll'!$S8=FSG,"-","-")))),"-"),"-")</f>
        <v>-</v>
      </c>
      <c r="EC12" s="273" t="str">
        <f>IF(EC$3='Rent Roll'!$U8,
IF(OR(AND(EC$5&gt;='Rent Roll'!$K8,EC$5&lt;='Rent Roll'!$L8),AND(EC$5&gt;='Rent Roll'!$M33,EC$5&lt;='Rent Roll'!$N33)),
IF('Rent Roll'!$S8=NNN,EC28,
IF('Rent Roll'!$S8=Stop,EC42,
IF('Rent Roll'!$S8=CAM_Fixed,EC56,
IF('Rent Roll'!$S8=FSG,"-","-")))),"-"),"-")</f>
        <v>-</v>
      </c>
      <c r="ED12" s="273" t="str">
        <f>IF(ED$3='Rent Roll'!$U8,
IF(OR(AND(ED$5&gt;='Rent Roll'!$K8,ED$5&lt;='Rent Roll'!$L8),AND(ED$5&gt;='Rent Roll'!$M33,ED$5&lt;='Rent Roll'!$N33)),
IF('Rent Roll'!$S8=NNN,ED28,
IF('Rent Roll'!$S8=Stop,ED42,
IF('Rent Roll'!$S8=CAM_Fixed,ED56,
IF('Rent Roll'!$S8=FSG,"-","-")))),"-"),"-")</f>
        <v>-</v>
      </c>
      <c r="EE12" s="273" t="str">
        <f>IF(EE$3='Rent Roll'!$U8,
IF(OR(AND(EE$5&gt;='Rent Roll'!$K8,EE$5&lt;='Rent Roll'!$L8),AND(EE$5&gt;='Rent Roll'!$M33,EE$5&lt;='Rent Roll'!$N33)),
IF('Rent Roll'!$S8=NNN,EE28,
IF('Rent Roll'!$S8=Stop,EE42,
IF('Rent Roll'!$S8=CAM_Fixed,EE56,
IF('Rent Roll'!$S8=FSG,"-","-")))),"-"),"-")</f>
        <v>-</v>
      </c>
      <c r="EF12" s="272" t="str">
        <f>IF(EF$3='Rent Roll'!$U8,
IF(OR(AND(EF$5&gt;='Rent Roll'!$K8,EF$5&lt;='Rent Roll'!$L8),AND(EF$5&gt;='Rent Roll'!$M33,EF$5&lt;='Rent Roll'!$N33)),
IF('Rent Roll'!$S8=NNN,EF28,
IF('Rent Roll'!$S8=Stop,EF42,
IF('Rent Roll'!$S8=CAM_Fixed,EF56,
IF('Rent Roll'!$S8=FSG,"-","-")))),"-"),"-")</f>
        <v>-</v>
      </c>
      <c r="EG12" s="844" t="s">
        <v>106</v>
      </c>
    </row>
    <row r="13" spans="2:137" x14ac:dyDescent="0.25">
      <c r="B13" s="855" t="str">
        <f>IF('Rent Roll'!S9&gt;0,'Rent Roll'!S9,"")</f>
        <v/>
      </c>
      <c r="C13" s="854" t="str">
        <f>CONCATENATE('Rent Roll'!B9&amp;" - "&amp;'Rent Roll'!C9)</f>
        <v xml:space="preserve"> - </v>
      </c>
      <c r="D13" s="272">
        <f t="shared" si="11"/>
        <v>0</v>
      </c>
      <c r="E13" s="273" t="str">
        <f>IF(E$3='Rent Roll'!$U9,
IF(OR(AND(E$5&gt;='Rent Roll'!$K9,E$5&lt;='Rent Roll'!$L9),AND(E$5&gt;='Rent Roll'!$M34,E$5&lt;='Rent Roll'!$N34)),
IF('Rent Roll'!$S9=NNN,E29,
IF('Rent Roll'!$S9=Stop,E43,
IF('Rent Roll'!$S9=CAM_Fixed,E57,
IF('Rent Roll'!$S9=FSG,"-","-")))),"-"),"-")</f>
        <v>-</v>
      </c>
      <c r="F13" s="273" t="str">
        <f>IF(F$3='Rent Roll'!$U9,
IF(OR(AND(F$5&gt;='Rent Roll'!$K9,F$5&lt;='Rent Roll'!$L9),AND(F$5&gt;='Rent Roll'!$M34,F$5&lt;='Rent Roll'!$N34)),
IF('Rent Roll'!$S9=NNN,F29,
IF('Rent Roll'!$S9=Stop,F43,
IF('Rent Roll'!$S9=CAM_Fixed,F57,
IF('Rent Roll'!$S9=FSG,"-","-")))),"-"),"-")</f>
        <v>-</v>
      </c>
      <c r="G13" s="273" t="str">
        <f>IF(G$3='Rent Roll'!$U9,
IF(OR(AND(G$5&gt;='Rent Roll'!$K9,G$5&lt;='Rent Roll'!$L9),AND(G$5&gt;='Rent Roll'!$M34,G$5&lt;='Rent Roll'!$N34)),
IF('Rent Roll'!$S9=NNN,G29,
IF('Rent Roll'!$S9=Stop,G43,
IF('Rent Roll'!$S9=CAM_Fixed,G57,
IF('Rent Roll'!$S9=FSG,"-","-")))),"-"),"-")</f>
        <v>-</v>
      </c>
      <c r="H13" s="273" t="str">
        <f>IF(H$3='Rent Roll'!$U9,
IF(OR(AND(H$5&gt;='Rent Roll'!$K9,H$5&lt;='Rent Roll'!$L9),AND(H$5&gt;='Rent Roll'!$M34,H$5&lt;='Rent Roll'!$N34)),
IF('Rent Roll'!$S9=NNN,H29,
IF('Rent Roll'!$S9=Stop,H43,
IF('Rent Roll'!$S9=CAM_Fixed,H57,
IF('Rent Roll'!$S9=FSG,"-","-")))),"-"),"-")</f>
        <v>-</v>
      </c>
      <c r="I13" s="273" t="str">
        <f>IF(I$3='Rent Roll'!$U9,
IF(OR(AND(I$5&gt;='Rent Roll'!$K9,I$5&lt;='Rent Roll'!$L9),AND(I$5&gt;='Rent Roll'!$M34,I$5&lt;='Rent Roll'!$N34)),
IF('Rent Roll'!$S9=NNN,I29,
IF('Rent Roll'!$S9=Stop,I43,
IF('Rent Roll'!$S9=CAM_Fixed,I57,
IF('Rent Roll'!$S9=FSG,"-","-")))),"-"),"-")</f>
        <v>-</v>
      </c>
      <c r="J13" s="273" t="str">
        <f>IF(J$3='Rent Roll'!$U9,
IF(OR(AND(J$5&gt;='Rent Roll'!$K9,J$5&lt;='Rent Roll'!$L9),AND(J$5&gt;='Rent Roll'!$M34,J$5&lt;='Rent Roll'!$N34)),
IF('Rent Roll'!$S9=NNN,J29,
IF('Rent Roll'!$S9=Stop,J43,
IF('Rent Roll'!$S9=CAM_Fixed,J57,
IF('Rent Roll'!$S9=FSG,"-","-")))),"-"),"-")</f>
        <v>-</v>
      </c>
      <c r="K13" s="273" t="str">
        <f>IF(K$3='Rent Roll'!$U9,
IF(OR(AND(K$5&gt;='Rent Roll'!$K9,K$5&lt;='Rent Roll'!$L9),AND(K$5&gt;='Rent Roll'!$M34,K$5&lt;='Rent Roll'!$N34)),
IF('Rent Roll'!$S9=NNN,K29,
IF('Rent Roll'!$S9=Stop,K43,
IF('Rent Roll'!$S9=CAM_Fixed,K57,
IF('Rent Roll'!$S9=FSG,"-","-")))),"-"),"-")</f>
        <v>-</v>
      </c>
      <c r="L13" s="273" t="str">
        <f>IF(L$3='Rent Roll'!$U9,
IF(OR(AND(L$5&gt;='Rent Roll'!$K9,L$5&lt;='Rent Roll'!$L9),AND(L$5&gt;='Rent Roll'!$M34,L$5&lt;='Rent Roll'!$N34)),
IF('Rent Roll'!$S9=NNN,L29,
IF('Rent Roll'!$S9=Stop,L43,
IF('Rent Roll'!$S9=CAM_Fixed,L57,
IF('Rent Roll'!$S9=FSG,"-","-")))),"-"),"-")</f>
        <v>-</v>
      </c>
      <c r="M13" s="273" t="str">
        <f>IF(M$3='Rent Roll'!$U9,
IF(OR(AND(M$5&gt;='Rent Roll'!$K9,M$5&lt;='Rent Roll'!$L9),AND(M$5&gt;='Rent Roll'!$M34,M$5&lt;='Rent Roll'!$N34)),
IF('Rent Roll'!$S9=NNN,M29,
IF('Rent Roll'!$S9=Stop,M43,
IF('Rent Roll'!$S9=CAM_Fixed,M57,
IF('Rent Roll'!$S9=FSG,"-","-")))),"-"),"-")</f>
        <v>-</v>
      </c>
      <c r="N13" s="273" t="str">
        <f>IF(N$3='Rent Roll'!$U9,
IF(OR(AND(N$5&gt;='Rent Roll'!$K9,N$5&lt;='Rent Roll'!$L9),AND(N$5&gt;='Rent Roll'!$M34,N$5&lt;='Rent Roll'!$N34)),
IF('Rent Roll'!$S9=NNN,N29,
IF('Rent Roll'!$S9=Stop,N43,
IF('Rent Roll'!$S9=CAM_Fixed,N57,
IF('Rent Roll'!$S9=FSG,"-","-")))),"-"),"-")</f>
        <v>-</v>
      </c>
      <c r="O13" s="273" t="str">
        <f>IF(O$3='Rent Roll'!$U9,
IF(OR(AND(O$5&gt;='Rent Roll'!$K9,O$5&lt;='Rent Roll'!$L9),AND(O$5&gt;='Rent Roll'!$M34,O$5&lt;='Rent Roll'!$N34)),
IF('Rent Roll'!$S9=NNN,O29,
IF('Rent Roll'!$S9=Stop,O43,
IF('Rent Roll'!$S9=CAM_Fixed,O57,
IF('Rent Roll'!$S9=FSG,"-","-")))),"-"),"-")</f>
        <v>-</v>
      </c>
      <c r="P13" s="273" t="str">
        <f>IF(P$3='Rent Roll'!$U9,
IF(OR(AND(P$5&gt;='Rent Roll'!$K9,P$5&lt;='Rent Roll'!$L9),AND(P$5&gt;='Rent Roll'!$M34,P$5&lt;='Rent Roll'!$N34)),
IF('Rent Roll'!$S9=NNN,P29,
IF('Rent Roll'!$S9=Stop,P43,
IF('Rent Roll'!$S9=CAM_Fixed,P57,
IF('Rent Roll'!$S9=FSG,"-","-")))),"-"),"-")</f>
        <v>-</v>
      </c>
      <c r="Q13" s="273" t="str">
        <f>IF(Q$3='Rent Roll'!$U9,
IF(OR(AND(Q$5&gt;='Rent Roll'!$K9,Q$5&lt;='Rent Roll'!$L9),AND(Q$5&gt;='Rent Roll'!$M34,Q$5&lt;='Rent Roll'!$N34)),
IF('Rent Roll'!$S9=NNN,Q29,
IF('Rent Roll'!$S9=Stop,Q43,
IF('Rent Roll'!$S9=CAM_Fixed,Q57,
IF('Rent Roll'!$S9=FSG,"-","-")))),"-"),"-")</f>
        <v>-</v>
      </c>
      <c r="R13" s="273" t="str">
        <f>IF(R$3='Rent Roll'!$U9,
IF(OR(AND(R$5&gt;='Rent Roll'!$K9,R$5&lt;='Rent Roll'!$L9),AND(R$5&gt;='Rent Roll'!$M34,R$5&lt;='Rent Roll'!$N34)),
IF('Rent Roll'!$S9=NNN,R29,
IF('Rent Roll'!$S9=Stop,R43,
IF('Rent Roll'!$S9=CAM_Fixed,R57,
IF('Rent Roll'!$S9=FSG,"-","-")))),"-"),"-")</f>
        <v>-</v>
      </c>
      <c r="S13" s="273" t="str">
        <f>IF(S$3='Rent Roll'!$U9,
IF(OR(AND(S$5&gt;='Rent Roll'!$K9,S$5&lt;='Rent Roll'!$L9),AND(S$5&gt;='Rent Roll'!$M34,S$5&lt;='Rent Roll'!$N34)),
IF('Rent Roll'!$S9=NNN,S29,
IF('Rent Roll'!$S9=Stop,S43,
IF('Rent Roll'!$S9=CAM_Fixed,S57,
IF('Rent Roll'!$S9=FSG,"-","-")))),"-"),"-")</f>
        <v>-</v>
      </c>
      <c r="T13" s="273" t="str">
        <f>IF(T$3='Rent Roll'!$U9,
IF(OR(AND(T$5&gt;='Rent Roll'!$K9,T$5&lt;='Rent Roll'!$L9),AND(T$5&gt;='Rent Roll'!$M34,T$5&lt;='Rent Roll'!$N34)),
IF('Rent Roll'!$S9=NNN,T29,
IF('Rent Roll'!$S9=Stop,T43,
IF('Rent Roll'!$S9=CAM_Fixed,T57,
IF('Rent Roll'!$S9=FSG,"-","-")))),"-"),"-")</f>
        <v>-</v>
      </c>
      <c r="U13" s="273" t="str">
        <f>IF(U$3='Rent Roll'!$U9,
IF(OR(AND(U$5&gt;='Rent Roll'!$K9,U$5&lt;='Rent Roll'!$L9),AND(U$5&gt;='Rent Roll'!$M34,U$5&lt;='Rent Roll'!$N34)),
IF('Rent Roll'!$S9=NNN,U29,
IF('Rent Roll'!$S9=Stop,U43,
IF('Rent Roll'!$S9=CAM_Fixed,U57,
IF('Rent Roll'!$S9=FSG,"-","-")))),"-"),"-")</f>
        <v>-</v>
      </c>
      <c r="V13" s="273" t="str">
        <f>IF(V$3='Rent Roll'!$U9,
IF(OR(AND(V$5&gt;='Rent Roll'!$K9,V$5&lt;='Rent Roll'!$L9),AND(V$5&gt;='Rent Roll'!$M34,V$5&lt;='Rent Roll'!$N34)),
IF('Rent Roll'!$S9=NNN,V29,
IF('Rent Roll'!$S9=Stop,V43,
IF('Rent Roll'!$S9=CAM_Fixed,V57,
IF('Rent Roll'!$S9=FSG,"-","-")))),"-"),"-")</f>
        <v>-</v>
      </c>
      <c r="W13" s="273" t="str">
        <f>IF(W$3='Rent Roll'!$U9,
IF(OR(AND(W$5&gt;='Rent Roll'!$K9,W$5&lt;='Rent Roll'!$L9),AND(W$5&gt;='Rent Roll'!$M34,W$5&lt;='Rent Roll'!$N34)),
IF('Rent Roll'!$S9=NNN,W29,
IF('Rent Roll'!$S9=Stop,W43,
IF('Rent Roll'!$S9=CAM_Fixed,W57,
IF('Rent Roll'!$S9=FSG,"-","-")))),"-"),"-")</f>
        <v>-</v>
      </c>
      <c r="X13" s="273" t="str">
        <f>IF(X$3='Rent Roll'!$U9,
IF(OR(AND(X$5&gt;='Rent Roll'!$K9,X$5&lt;='Rent Roll'!$L9),AND(X$5&gt;='Rent Roll'!$M34,X$5&lt;='Rent Roll'!$N34)),
IF('Rent Roll'!$S9=NNN,X29,
IF('Rent Roll'!$S9=Stop,X43,
IF('Rent Roll'!$S9=CAM_Fixed,X57,
IF('Rent Roll'!$S9=FSG,"-","-")))),"-"),"-")</f>
        <v>-</v>
      </c>
      <c r="Y13" s="273" t="str">
        <f>IF(Y$3='Rent Roll'!$U9,
IF(OR(AND(Y$5&gt;='Rent Roll'!$K9,Y$5&lt;='Rent Roll'!$L9),AND(Y$5&gt;='Rent Roll'!$M34,Y$5&lt;='Rent Roll'!$N34)),
IF('Rent Roll'!$S9=NNN,Y29,
IF('Rent Roll'!$S9=Stop,Y43,
IF('Rent Roll'!$S9=CAM_Fixed,Y57,
IF('Rent Roll'!$S9=FSG,"-","-")))),"-"),"-")</f>
        <v>-</v>
      </c>
      <c r="Z13" s="273" t="str">
        <f>IF(Z$3='Rent Roll'!$U9,
IF(OR(AND(Z$5&gt;='Rent Roll'!$K9,Z$5&lt;='Rent Roll'!$L9),AND(Z$5&gt;='Rent Roll'!$M34,Z$5&lt;='Rent Roll'!$N34)),
IF('Rent Roll'!$S9=NNN,Z29,
IF('Rent Roll'!$S9=Stop,Z43,
IF('Rent Roll'!$S9=CAM_Fixed,Z57,
IF('Rent Roll'!$S9=FSG,"-","-")))),"-"),"-")</f>
        <v>-</v>
      </c>
      <c r="AA13" s="273" t="str">
        <f>IF(AA$3='Rent Roll'!$U9,
IF(OR(AND(AA$5&gt;='Rent Roll'!$K9,AA$5&lt;='Rent Roll'!$L9),AND(AA$5&gt;='Rent Roll'!$M34,AA$5&lt;='Rent Roll'!$N34)),
IF('Rent Roll'!$S9=NNN,AA29,
IF('Rent Roll'!$S9=Stop,AA43,
IF('Rent Roll'!$S9=CAM_Fixed,AA57,
IF('Rent Roll'!$S9=FSG,"-","-")))),"-"),"-")</f>
        <v>-</v>
      </c>
      <c r="AB13" s="273" t="str">
        <f>IF(AB$3='Rent Roll'!$U9,
IF(OR(AND(AB$5&gt;='Rent Roll'!$K9,AB$5&lt;='Rent Roll'!$L9),AND(AB$5&gt;='Rent Roll'!$M34,AB$5&lt;='Rent Roll'!$N34)),
IF('Rent Roll'!$S9=NNN,AB29,
IF('Rent Roll'!$S9=Stop,AB43,
IF('Rent Roll'!$S9=CAM_Fixed,AB57,
IF('Rent Roll'!$S9=FSG,"-","-")))),"-"),"-")</f>
        <v>-</v>
      </c>
      <c r="AC13" s="273" t="str">
        <f>IF(AC$3='Rent Roll'!$U9,
IF(OR(AND(AC$5&gt;='Rent Roll'!$K9,AC$5&lt;='Rent Roll'!$L9),AND(AC$5&gt;='Rent Roll'!$M34,AC$5&lt;='Rent Roll'!$N34)),
IF('Rent Roll'!$S9=NNN,AC29,
IF('Rent Roll'!$S9=Stop,AC43,
IF('Rent Roll'!$S9=CAM_Fixed,AC57,
IF('Rent Roll'!$S9=FSG,"-","-")))),"-"),"-")</f>
        <v>-</v>
      </c>
      <c r="AD13" s="273" t="str">
        <f>IF(AD$3='Rent Roll'!$U9,
IF(OR(AND(AD$5&gt;='Rent Roll'!$K9,AD$5&lt;='Rent Roll'!$L9),AND(AD$5&gt;='Rent Roll'!$M34,AD$5&lt;='Rent Roll'!$N34)),
IF('Rent Roll'!$S9=NNN,AD29,
IF('Rent Roll'!$S9=Stop,AD43,
IF('Rent Roll'!$S9=CAM_Fixed,AD57,
IF('Rent Roll'!$S9=FSG,"-","-")))),"-"),"-")</f>
        <v>-</v>
      </c>
      <c r="AE13" s="273" t="str">
        <f>IF(AE$3='Rent Roll'!$U9,
IF(OR(AND(AE$5&gt;='Rent Roll'!$K9,AE$5&lt;='Rent Roll'!$L9),AND(AE$5&gt;='Rent Roll'!$M34,AE$5&lt;='Rent Roll'!$N34)),
IF('Rent Roll'!$S9=NNN,AE29,
IF('Rent Roll'!$S9=Stop,AE43,
IF('Rent Roll'!$S9=CAM_Fixed,AE57,
IF('Rent Roll'!$S9=FSG,"-","-")))),"-"),"-")</f>
        <v>-</v>
      </c>
      <c r="AF13" s="273" t="str">
        <f>IF(AF$3='Rent Roll'!$U9,
IF(OR(AND(AF$5&gt;='Rent Roll'!$K9,AF$5&lt;='Rent Roll'!$L9),AND(AF$5&gt;='Rent Roll'!$M34,AF$5&lt;='Rent Roll'!$N34)),
IF('Rent Roll'!$S9=NNN,AF29,
IF('Rent Roll'!$S9=Stop,AF43,
IF('Rent Roll'!$S9=CAM_Fixed,AF57,
IF('Rent Roll'!$S9=FSG,"-","-")))),"-"),"-")</f>
        <v>-</v>
      </c>
      <c r="AG13" s="273" t="str">
        <f>IF(AG$3='Rent Roll'!$U9,
IF(OR(AND(AG$5&gt;='Rent Roll'!$K9,AG$5&lt;='Rent Roll'!$L9),AND(AG$5&gt;='Rent Roll'!$M34,AG$5&lt;='Rent Roll'!$N34)),
IF('Rent Roll'!$S9=NNN,AG29,
IF('Rent Roll'!$S9=Stop,AG43,
IF('Rent Roll'!$S9=CAM_Fixed,AG57,
IF('Rent Roll'!$S9=FSG,"-","-")))),"-"),"-")</f>
        <v>-</v>
      </c>
      <c r="AH13" s="273" t="str">
        <f>IF(AH$3='Rent Roll'!$U9,
IF(OR(AND(AH$5&gt;='Rent Roll'!$K9,AH$5&lt;='Rent Roll'!$L9),AND(AH$5&gt;='Rent Roll'!$M34,AH$5&lt;='Rent Roll'!$N34)),
IF('Rent Roll'!$S9=NNN,AH29,
IF('Rent Roll'!$S9=Stop,AH43,
IF('Rent Roll'!$S9=CAM_Fixed,AH57,
IF('Rent Roll'!$S9=FSG,"-","-")))),"-"),"-")</f>
        <v>-</v>
      </c>
      <c r="AI13" s="273" t="str">
        <f>IF(AI$3='Rent Roll'!$U9,
IF(OR(AND(AI$5&gt;='Rent Roll'!$K9,AI$5&lt;='Rent Roll'!$L9),AND(AI$5&gt;='Rent Roll'!$M34,AI$5&lt;='Rent Roll'!$N34)),
IF('Rent Roll'!$S9=NNN,AI29,
IF('Rent Roll'!$S9=Stop,AI43,
IF('Rent Roll'!$S9=CAM_Fixed,AI57,
IF('Rent Roll'!$S9=FSG,"-","-")))),"-"),"-")</f>
        <v>-</v>
      </c>
      <c r="AJ13" s="273" t="str">
        <f>IF(AJ$3='Rent Roll'!$U9,
IF(OR(AND(AJ$5&gt;='Rent Roll'!$K9,AJ$5&lt;='Rent Roll'!$L9),AND(AJ$5&gt;='Rent Roll'!$M34,AJ$5&lt;='Rent Roll'!$N34)),
IF('Rent Roll'!$S9=NNN,AJ29,
IF('Rent Roll'!$S9=Stop,AJ43,
IF('Rent Roll'!$S9=CAM_Fixed,AJ57,
IF('Rent Roll'!$S9=FSG,"-","-")))),"-"),"-")</f>
        <v>-</v>
      </c>
      <c r="AK13" s="273" t="str">
        <f>IF(AK$3='Rent Roll'!$U9,
IF(OR(AND(AK$5&gt;='Rent Roll'!$K9,AK$5&lt;='Rent Roll'!$L9),AND(AK$5&gt;='Rent Roll'!$M34,AK$5&lt;='Rent Roll'!$N34)),
IF('Rent Roll'!$S9=NNN,AK29,
IF('Rent Roll'!$S9=Stop,AK43,
IF('Rent Roll'!$S9=CAM_Fixed,AK57,
IF('Rent Roll'!$S9=FSG,"-","-")))),"-"),"-")</f>
        <v>-</v>
      </c>
      <c r="AL13" s="273" t="str">
        <f>IF(AL$3='Rent Roll'!$U9,
IF(OR(AND(AL$5&gt;='Rent Roll'!$K9,AL$5&lt;='Rent Roll'!$L9),AND(AL$5&gt;='Rent Roll'!$M34,AL$5&lt;='Rent Roll'!$N34)),
IF('Rent Roll'!$S9=NNN,AL29,
IF('Rent Roll'!$S9=Stop,AL43,
IF('Rent Roll'!$S9=CAM_Fixed,AL57,
IF('Rent Roll'!$S9=FSG,"-","-")))),"-"),"-")</f>
        <v>-</v>
      </c>
      <c r="AM13" s="273" t="str">
        <f>IF(AM$3='Rent Roll'!$U9,
IF(OR(AND(AM$5&gt;='Rent Roll'!$K9,AM$5&lt;='Rent Roll'!$L9),AND(AM$5&gt;='Rent Roll'!$M34,AM$5&lt;='Rent Roll'!$N34)),
IF('Rent Roll'!$S9=NNN,AM29,
IF('Rent Roll'!$S9=Stop,AM43,
IF('Rent Roll'!$S9=CAM_Fixed,AM57,
IF('Rent Roll'!$S9=FSG,"-","-")))),"-"),"-")</f>
        <v>-</v>
      </c>
      <c r="AN13" s="273" t="str">
        <f>IF(AN$3='Rent Roll'!$U9,
IF(OR(AND(AN$5&gt;='Rent Roll'!$K9,AN$5&lt;='Rent Roll'!$L9),AND(AN$5&gt;='Rent Roll'!$M34,AN$5&lt;='Rent Roll'!$N34)),
IF('Rent Roll'!$S9=NNN,AN29,
IF('Rent Roll'!$S9=Stop,AN43,
IF('Rent Roll'!$S9=CAM_Fixed,AN57,
IF('Rent Roll'!$S9=FSG,"-","-")))),"-"),"-")</f>
        <v>-</v>
      </c>
      <c r="AO13" s="273" t="str">
        <f>IF(AO$3='Rent Roll'!$U9,
IF(OR(AND(AO$5&gt;='Rent Roll'!$K9,AO$5&lt;='Rent Roll'!$L9),AND(AO$5&gt;='Rent Roll'!$M34,AO$5&lt;='Rent Roll'!$N34)),
IF('Rent Roll'!$S9=NNN,AO29,
IF('Rent Roll'!$S9=Stop,AO43,
IF('Rent Roll'!$S9=CAM_Fixed,AO57,
IF('Rent Roll'!$S9=FSG,"-","-")))),"-"),"-")</f>
        <v>-</v>
      </c>
      <c r="AP13" s="273" t="str">
        <f>IF(AP$3='Rent Roll'!$U9,
IF(OR(AND(AP$5&gt;='Rent Roll'!$K9,AP$5&lt;='Rent Roll'!$L9),AND(AP$5&gt;='Rent Roll'!$M34,AP$5&lt;='Rent Roll'!$N34)),
IF('Rent Roll'!$S9=NNN,AP29,
IF('Rent Roll'!$S9=Stop,AP43,
IF('Rent Roll'!$S9=CAM_Fixed,AP57,
IF('Rent Roll'!$S9=FSG,"-","-")))),"-"),"-")</f>
        <v>-</v>
      </c>
      <c r="AQ13" s="273" t="str">
        <f>IF(AQ$3='Rent Roll'!$U9,
IF(OR(AND(AQ$5&gt;='Rent Roll'!$K9,AQ$5&lt;='Rent Roll'!$L9),AND(AQ$5&gt;='Rent Roll'!$M34,AQ$5&lt;='Rent Roll'!$N34)),
IF('Rent Roll'!$S9=NNN,AQ29,
IF('Rent Roll'!$S9=Stop,AQ43,
IF('Rent Roll'!$S9=CAM_Fixed,AQ57,
IF('Rent Roll'!$S9=FSG,"-","-")))),"-"),"-")</f>
        <v>-</v>
      </c>
      <c r="AR13" s="273" t="str">
        <f>IF(AR$3='Rent Roll'!$U9,
IF(OR(AND(AR$5&gt;='Rent Roll'!$K9,AR$5&lt;='Rent Roll'!$L9),AND(AR$5&gt;='Rent Roll'!$M34,AR$5&lt;='Rent Roll'!$N34)),
IF('Rent Roll'!$S9=NNN,AR29,
IF('Rent Roll'!$S9=Stop,AR43,
IF('Rent Roll'!$S9=CAM_Fixed,AR57,
IF('Rent Roll'!$S9=FSG,"-","-")))),"-"),"-")</f>
        <v>-</v>
      </c>
      <c r="AS13" s="273" t="str">
        <f>IF(AS$3='Rent Roll'!$U9,
IF(OR(AND(AS$5&gt;='Rent Roll'!$K9,AS$5&lt;='Rent Roll'!$L9),AND(AS$5&gt;='Rent Roll'!$M34,AS$5&lt;='Rent Roll'!$N34)),
IF('Rent Roll'!$S9=NNN,AS29,
IF('Rent Roll'!$S9=Stop,AS43,
IF('Rent Roll'!$S9=CAM_Fixed,AS57,
IF('Rent Roll'!$S9=FSG,"-","-")))),"-"),"-")</f>
        <v>-</v>
      </c>
      <c r="AT13" s="273" t="str">
        <f>IF(AT$3='Rent Roll'!$U9,
IF(OR(AND(AT$5&gt;='Rent Roll'!$K9,AT$5&lt;='Rent Roll'!$L9),AND(AT$5&gt;='Rent Roll'!$M34,AT$5&lt;='Rent Roll'!$N34)),
IF('Rent Roll'!$S9=NNN,AT29,
IF('Rent Roll'!$S9=Stop,AT43,
IF('Rent Roll'!$S9=CAM_Fixed,AT57,
IF('Rent Roll'!$S9=FSG,"-","-")))),"-"),"-")</f>
        <v>-</v>
      </c>
      <c r="AU13" s="273" t="str">
        <f>IF(AU$3='Rent Roll'!$U9,
IF(OR(AND(AU$5&gt;='Rent Roll'!$K9,AU$5&lt;='Rent Roll'!$L9),AND(AU$5&gt;='Rent Roll'!$M34,AU$5&lt;='Rent Roll'!$N34)),
IF('Rent Roll'!$S9=NNN,AU29,
IF('Rent Roll'!$S9=Stop,AU43,
IF('Rent Roll'!$S9=CAM_Fixed,AU57,
IF('Rent Roll'!$S9=FSG,"-","-")))),"-"),"-")</f>
        <v>-</v>
      </c>
      <c r="AV13" s="273" t="str">
        <f>IF(AV$3='Rent Roll'!$U9,
IF(OR(AND(AV$5&gt;='Rent Roll'!$K9,AV$5&lt;='Rent Roll'!$L9),AND(AV$5&gt;='Rent Roll'!$M34,AV$5&lt;='Rent Roll'!$N34)),
IF('Rent Roll'!$S9=NNN,AV29,
IF('Rent Roll'!$S9=Stop,AV43,
IF('Rent Roll'!$S9=CAM_Fixed,AV57,
IF('Rent Roll'!$S9=FSG,"-","-")))),"-"),"-")</f>
        <v>-</v>
      </c>
      <c r="AW13" s="273" t="str">
        <f>IF(AW$3='Rent Roll'!$U9,
IF(OR(AND(AW$5&gt;='Rent Roll'!$K9,AW$5&lt;='Rent Roll'!$L9),AND(AW$5&gt;='Rent Roll'!$M34,AW$5&lt;='Rent Roll'!$N34)),
IF('Rent Roll'!$S9=NNN,AW29,
IF('Rent Roll'!$S9=Stop,AW43,
IF('Rent Roll'!$S9=CAM_Fixed,AW57,
IF('Rent Roll'!$S9=FSG,"-","-")))),"-"),"-")</f>
        <v>-</v>
      </c>
      <c r="AX13" s="273" t="str">
        <f>IF(AX$3='Rent Roll'!$U9,
IF(OR(AND(AX$5&gt;='Rent Roll'!$K9,AX$5&lt;='Rent Roll'!$L9),AND(AX$5&gt;='Rent Roll'!$M34,AX$5&lt;='Rent Roll'!$N34)),
IF('Rent Roll'!$S9=NNN,AX29,
IF('Rent Roll'!$S9=Stop,AX43,
IF('Rent Roll'!$S9=CAM_Fixed,AX57,
IF('Rent Roll'!$S9=FSG,"-","-")))),"-"),"-")</f>
        <v>-</v>
      </c>
      <c r="AY13" s="273" t="str">
        <f>IF(AY$3='Rent Roll'!$U9,
IF(OR(AND(AY$5&gt;='Rent Roll'!$K9,AY$5&lt;='Rent Roll'!$L9),AND(AY$5&gt;='Rent Roll'!$M34,AY$5&lt;='Rent Roll'!$N34)),
IF('Rent Roll'!$S9=NNN,AY29,
IF('Rent Roll'!$S9=Stop,AY43,
IF('Rent Roll'!$S9=CAM_Fixed,AY57,
IF('Rent Roll'!$S9=FSG,"-","-")))),"-"),"-")</f>
        <v>-</v>
      </c>
      <c r="AZ13" s="273" t="str">
        <f>IF(AZ$3='Rent Roll'!$U9,
IF(OR(AND(AZ$5&gt;='Rent Roll'!$K9,AZ$5&lt;='Rent Roll'!$L9),AND(AZ$5&gt;='Rent Roll'!$M34,AZ$5&lt;='Rent Roll'!$N34)),
IF('Rent Roll'!$S9=NNN,AZ29,
IF('Rent Roll'!$S9=Stop,AZ43,
IF('Rent Roll'!$S9=CAM_Fixed,AZ57,
IF('Rent Roll'!$S9=FSG,"-","-")))),"-"),"-")</f>
        <v>-</v>
      </c>
      <c r="BA13" s="273" t="str">
        <f>IF(BA$3='Rent Roll'!$U9,
IF(OR(AND(BA$5&gt;='Rent Roll'!$K9,BA$5&lt;='Rent Roll'!$L9),AND(BA$5&gt;='Rent Roll'!$M34,BA$5&lt;='Rent Roll'!$N34)),
IF('Rent Roll'!$S9=NNN,BA29,
IF('Rent Roll'!$S9=Stop,BA43,
IF('Rent Roll'!$S9=CAM_Fixed,BA57,
IF('Rent Roll'!$S9=FSG,"-","-")))),"-"),"-")</f>
        <v>-</v>
      </c>
      <c r="BB13" s="273" t="str">
        <f>IF(BB$3='Rent Roll'!$U9,
IF(OR(AND(BB$5&gt;='Rent Roll'!$K9,BB$5&lt;='Rent Roll'!$L9),AND(BB$5&gt;='Rent Roll'!$M34,BB$5&lt;='Rent Roll'!$N34)),
IF('Rent Roll'!$S9=NNN,BB29,
IF('Rent Roll'!$S9=Stop,BB43,
IF('Rent Roll'!$S9=CAM_Fixed,BB57,
IF('Rent Roll'!$S9=FSG,"-","-")))),"-"),"-")</f>
        <v>-</v>
      </c>
      <c r="BC13" s="273" t="str">
        <f>IF(BC$3='Rent Roll'!$U9,
IF(OR(AND(BC$5&gt;='Rent Roll'!$K9,BC$5&lt;='Rent Roll'!$L9),AND(BC$5&gt;='Rent Roll'!$M34,BC$5&lt;='Rent Roll'!$N34)),
IF('Rent Roll'!$S9=NNN,BC29,
IF('Rent Roll'!$S9=Stop,BC43,
IF('Rent Roll'!$S9=CAM_Fixed,BC57,
IF('Rent Roll'!$S9=FSG,"-","-")))),"-"),"-")</f>
        <v>-</v>
      </c>
      <c r="BD13" s="273" t="str">
        <f>IF(BD$3='Rent Roll'!$U9,
IF(OR(AND(BD$5&gt;='Rent Roll'!$K9,BD$5&lt;='Rent Roll'!$L9),AND(BD$5&gt;='Rent Roll'!$M34,BD$5&lt;='Rent Roll'!$N34)),
IF('Rent Roll'!$S9=NNN,BD29,
IF('Rent Roll'!$S9=Stop,BD43,
IF('Rent Roll'!$S9=CAM_Fixed,BD57,
IF('Rent Roll'!$S9=FSG,"-","-")))),"-"),"-")</f>
        <v>-</v>
      </c>
      <c r="BE13" s="273" t="str">
        <f>IF(BE$3='Rent Roll'!$U9,
IF(OR(AND(BE$5&gt;='Rent Roll'!$K9,BE$5&lt;='Rent Roll'!$L9),AND(BE$5&gt;='Rent Roll'!$M34,BE$5&lt;='Rent Roll'!$N34)),
IF('Rent Roll'!$S9=NNN,BE29,
IF('Rent Roll'!$S9=Stop,BE43,
IF('Rent Roll'!$S9=CAM_Fixed,BE57,
IF('Rent Roll'!$S9=FSG,"-","-")))),"-"),"-")</f>
        <v>-</v>
      </c>
      <c r="BF13" s="273" t="str">
        <f>IF(BF$3='Rent Roll'!$U9,
IF(OR(AND(BF$5&gt;='Rent Roll'!$K9,BF$5&lt;='Rent Roll'!$L9),AND(BF$5&gt;='Rent Roll'!$M34,BF$5&lt;='Rent Roll'!$N34)),
IF('Rent Roll'!$S9=NNN,BF29,
IF('Rent Roll'!$S9=Stop,BF43,
IF('Rent Roll'!$S9=CAM_Fixed,BF57,
IF('Rent Roll'!$S9=FSG,"-","-")))),"-"),"-")</f>
        <v>-</v>
      </c>
      <c r="BG13" s="273" t="str">
        <f>IF(BG$3='Rent Roll'!$U9,
IF(OR(AND(BG$5&gt;='Rent Roll'!$K9,BG$5&lt;='Rent Roll'!$L9),AND(BG$5&gt;='Rent Roll'!$M34,BG$5&lt;='Rent Roll'!$N34)),
IF('Rent Roll'!$S9=NNN,BG29,
IF('Rent Roll'!$S9=Stop,BG43,
IF('Rent Roll'!$S9=CAM_Fixed,BG57,
IF('Rent Roll'!$S9=FSG,"-","-")))),"-"),"-")</f>
        <v>-</v>
      </c>
      <c r="BH13" s="273" t="str">
        <f>IF(BH$3='Rent Roll'!$U9,
IF(OR(AND(BH$5&gt;='Rent Roll'!$K9,BH$5&lt;='Rent Roll'!$L9),AND(BH$5&gt;='Rent Roll'!$M34,BH$5&lt;='Rent Roll'!$N34)),
IF('Rent Roll'!$S9=NNN,BH29,
IF('Rent Roll'!$S9=Stop,BH43,
IF('Rent Roll'!$S9=CAM_Fixed,BH57,
IF('Rent Roll'!$S9=FSG,"-","-")))),"-"),"-")</f>
        <v>-</v>
      </c>
      <c r="BI13" s="273" t="str">
        <f>IF(BI$3='Rent Roll'!$U9,
IF(OR(AND(BI$5&gt;='Rent Roll'!$K9,BI$5&lt;='Rent Roll'!$L9),AND(BI$5&gt;='Rent Roll'!$M34,BI$5&lt;='Rent Roll'!$N34)),
IF('Rent Roll'!$S9=NNN,BI29,
IF('Rent Roll'!$S9=Stop,BI43,
IF('Rent Roll'!$S9=CAM_Fixed,BI57,
IF('Rent Roll'!$S9=FSG,"-","-")))),"-"),"-")</f>
        <v>-</v>
      </c>
      <c r="BJ13" s="273" t="str">
        <f>IF(BJ$3='Rent Roll'!$U9,
IF(OR(AND(BJ$5&gt;='Rent Roll'!$K9,BJ$5&lt;='Rent Roll'!$L9),AND(BJ$5&gt;='Rent Roll'!$M34,BJ$5&lt;='Rent Roll'!$N34)),
IF('Rent Roll'!$S9=NNN,BJ29,
IF('Rent Roll'!$S9=Stop,BJ43,
IF('Rent Roll'!$S9=CAM_Fixed,BJ57,
IF('Rent Roll'!$S9=FSG,"-","-")))),"-"),"-")</f>
        <v>-</v>
      </c>
      <c r="BK13" s="273" t="str">
        <f>IF(BK$3='Rent Roll'!$U9,
IF(OR(AND(BK$5&gt;='Rent Roll'!$K9,BK$5&lt;='Rent Roll'!$L9),AND(BK$5&gt;='Rent Roll'!$M34,BK$5&lt;='Rent Roll'!$N34)),
IF('Rent Roll'!$S9=NNN,BK29,
IF('Rent Roll'!$S9=Stop,BK43,
IF('Rent Roll'!$S9=CAM_Fixed,BK57,
IF('Rent Roll'!$S9=FSG,"-","-")))),"-"),"-")</f>
        <v>-</v>
      </c>
      <c r="BL13" s="273" t="str">
        <f>IF(BL$3='Rent Roll'!$U9,
IF(OR(AND(BL$5&gt;='Rent Roll'!$K9,BL$5&lt;='Rent Roll'!$L9),AND(BL$5&gt;='Rent Roll'!$M34,BL$5&lt;='Rent Roll'!$N34)),
IF('Rent Roll'!$S9=NNN,BL29,
IF('Rent Roll'!$S9=Stop,BL43,
IF('Rent Roll'!$S9=CAM_Fixed,BL57,
IF('Rent Roll'!$S9=FSG,"-","-")))),"-"),"-")</f>
        <v>-</v>
      </c>
      <c r="BM13" s="273" t="str">
        <f>IF(BM$3='Rent Roll'!$U9,
IF(OR(AND(BM$5&gt;='Rent Roll'!$K9,BM$5&lt;='Rent Roll'!$L9),AND(BM$5&gt;='Rent Roll'!$M34,BM$5&lt;='Rent Roll'!$N34)),
IF('Rent Roll'!$S9=NNN,BM29,
IF('Rent Roll'!$S9=Stop,BM43,
IF('Rent Roll'!$S9=CAM_Fixed,BM57,
IF('Rent Roll'!$S9=FSG,"-","-")))),"-"),"-")</f>
        <v>-</v>
      </c>
      <c r="BN13" s="273" t="str">
        <f>IF(BN$3='Rent Roll'!$U9,
IF(OR(AND(BN$5&gt;='Rent Roll'!$K9,BN$5&lt;='Rent Roll'!$L9),AND(BN$5&gt;='Rent Roll'!$M34,BN$5&lt;='Rent Roll'!$N34)),
IF('Rent Roll'!$S9=NNN,BN29,
IF('Rent Roll'!$S9=Stop,BN43,
IF('Rent Roll'!$S9=CAM_Fixed,BN57,
IF('Rent Roll'!$S9=FSG,"-","-")))),"-"),"-")</f>
        <v>-</v>
      </c>
      <c r="BO13" s="273" t="str">
        <f>IF(BO$3='Rent Roll'!$U9,
IF(OR(AND(BO$5&gt;='Rent Roll'!$K9,BO$5&lt;='Rent Roll'!$L9),AND(BO$5&gt;='Rent Roll'!$M34,BO$5&lt;='Rent Roll'!$N34)),
IF('Rent Roll'!$S9=NNN,BO29,
IF('Rent Roll'!$S9=Stop,BO43,
IF('Rent Roll'!$S9=CAM_Fixed,BO57,
IF('Rent Roll'!$S9=FSG,"-","-")))),"-"),"-")</f>
        <v>-</v>
      </c>
      <c r="BP13" s="273" t="str">
        <f>IF(BP$3='Rent Roll'!$U9,
IF(OR(AND(BP$5&gt;='Rent Roll'!$K9,BP$5&lt;='Rent Roll'!$L9),AND(BP$5&gt;='Rent Roll'!$M34,BP$5&lt;='Rent Roll'!$N34)),
IF('Rent Roll'!$S9=NNN,BP29,
IF('Rent Roll'!$S9=Stop,BP43,
IF('Rent Roll'!$S9=CAM_Fixed,BP57,
IF('Rent Roll'!$S9=FSG,"-","-")))),"-"),"-")</f>
        <v>-</v>
      </c>
      <c r="BQ13" s="273" t="str">
        <f>IF(BQ$3='Rent Roll'!$U9,
IF(OR(AND(BQ$5&gt;='Rent Roll'!$K9,BQ$5&lt;='Rent Roll'!$L9),AND(BQ$5&gt;='Rent Roll'!$M34,BQ$5&lt;='Rent Roll'!$N34)),
IF('Rent Roll'!$S9=NNN,BQ29,
IF('Rent Roll'!$S9=Stop,BQ43,
IF('Rent Roll'!$S9=CAM_Fixed,BQ57,
IF('Rent Roll'!$S9=FSG,"-","-")))),"-"),"-")</f>
        <v>-</v>
      </c>
      <c r="BR13" s="273" t="str">
        <f>IF(BR$3='Rent Roll'!$U9,
IF(OR(AND(BR$5&gt;='Rent Roll'!$K9,BR$5&lt;='Rent Roll'!$L9),AND(BR$5&gt;='Rent Roll'!$M34,BR$5&lt;='Rent Roll'!$N34)),
IF('Rent Roll'!$S9=NNN,BR29,
IF('Rent Roll'!$S9=Stop,BR43,
IF('Rent Roll'!$S9=CAM_Fixed,BR57,
IF('Rent Roll'!$S9=FSG,"-","-")))),"-"),"-")</f>
        <v>-</v>
      </c>
      <c r="BS13" s="273" t="str">
        <f>IF(BS$3='Rent Roll'!$U9,
IF(OR(AND(BS$5&gt;='Rent Roll'!$K9,BS$5&lt;='Rent Roll'!$L9),AND(BS$5&gt;='Rent Roll'!$M34,BS$5&lt;='Rent Roll'!$N34)),
IF('Rent Roll'!$S9=NNN,BS29,
IF('Rent Roll'!$S9=Stop,BS43,
IF('Rent Roll'!$S9=CAM_Fixed,BS57,
IF('Rent Roll'!$S9=FSG,"-","-")))),"-"),"-")</f>
        <v>-</v>
      </c>
      <c r="BT13" s="273" t="str">
        <f>IF(BT$3='Rent Roll'!$U9,
IF(OR(AND(BT$5&gt;='Rent Roll'!$K9,BT$5&lt;='Rent Roll'!$L9),AND(BT$5&gt;='Rent Roll'!$M34,BT$5&lt;='Rent Roll'!$N34)),
IF('Rent Roll'!$S9=NNN,BT29,
IF('Rent Roll'!$S9=Stop,BT43,
IF('Rent Roll'!$S9=CAM_Fixed,BT57,
IF('Rent Roll'!$S9=FSG,"-","-")))),"-"),"-")</f>
        <v>-</v>
      </c>
      <c r="BU13" s="273" t="str">
        <f>IF(BU$3='Rent Roll'!$U9,
IF(OR(AND(BU$5&gt;='Rent Roll'!$K9,BU$5&lt;='Rent Roll'!$L9),AND(BU$5&gt;='Rent Roll'!$M34,BU$5&lt;='Rent Roll'!$N34)),
IF('Rent Roll'!$S9=NNN,BU29,
IF('Rent Roll'!$S9=Stop,BU43,
IF('Rent Roll'!$S9=CAM_Fixed,BU57,
IF('Rent Roll'!$S9=FSG,"-","-")))),"-"),"-")</f>
        <v>-</v>
      </c>
      <c r="BV13" s="273" t="str">
        <f>IF(BV$3='Rent Roll'!$U9,
IF(OR(AND(BV$5&gt;='Rent Roll'!$K9,BV$5&lt;='Rent Roll'!$L9),AND(BV$5&gt;='Rent Roll'!$M34,BV$5&lt;='Rent Roll'!$N34)),
IF('Rent Roll'!$S9=NNN,BV29,
IF('Rent Roll'!$S9=Stop,BV43,
IF('Rent Roll'!$S9=CAM_Fixed,BV57,
IF('Rent Roll'!$S9=FSG,"-","-")))),"-"),"-")</f>
        <v>-</v>
      </c>
      <c r="BW13" s="273" t="str">
        <f>IF(BW$3='Rent Roll'!$U9,
IF(OR(AND(BW$5&gt;='Rent Roll'!$K9,BW$5&lt;='Rent Roll'!$L9),AND(BW$5&gt;='Rent Roll'!$M34,BW$5&lt;='Rent Roll'!$N34)),
IF('Rent Roll'!$S9=NNN,BW29,
IF('Rent Roll'!$S9=Stop,BW43,
IF('Rent Roll'!$S9=CAM_Fixed,BW57,
IF('Rent Roll'!$S9=FSG,"-","-")))),"-"),"-")</f>
        <v>-</v>
      </c>
      <c r="BX13" s="273" t="str">
        <f>IF(BX$3='Rent Roll'!$U9,
IF(OR(AND(BX$5&gt;='Rent Roll'!$K9,BX$5&lt;='Rent Roll'!$L9),AND(BX$5&gt;='Rent Roll'!$M34,BX$5&lt;='Rent Roll'!$N34)),
IF('Rent Roll'!$S9=NNN,BX29,
IF('Rent Roll'!$S9=Stop,BX43,
IF('Rent Roll'!$S9=CAM_Fixed,BX57,
IF('Rent Roll'!$S9=FSG,"-","-")))),"-"),"-")</f>
        <v>-</v>
      </c>
      <c r="BY13" s="273" t="str">
        <f>IF(BY$3='Rent Roll'!$U9,
IF(OR(AND(BY$5&gt;='Rent Roll'!$K9,BY$5&lt;='Rent Roll'!$L9),AND(BY$5&gt;='Rent Roll'!$M34,BY$5&lt;='Rent Roll'!$N34)),
IF('Rent Roll'!$S9=NNN,BY29,
IF('Rent Roll'!$S9=Stop,BY43,
IF('Rent Roll'!$S9=CAM_Fixed,BY57,
IF('Rent Roll'!$S9=FSG,"-","-")))),"-"),"-")</f>
        <v>-</v>
      </c>
      <c r="BZ13" s="273" t="str">
        <f>IF(BZ$3='Rent Roll'!$U9,
IF(OR(AND(BZ$5&gt;='Rent Roll'!$K9,BZ$5&lt;='Rent Roll'!$L9),AND(BZ$5&gt;='Rent Roll'!$M34,BZ$5&lt;='Rent Roll'!$N34)),
IF('Rent Roll'!$S9=NNN,BZ29,
IF('Rent Roll'!$S9=Stop,BZ43,
IF('Rent Roll'!$S9=CAM_Fixed,BZ57,
IF('Rent Roll'!$S9=FSG,"-","-")))),"-"),"-")</f>
        <v>-</v>
      </c>
      <c r="CA13" s="273" t="str">
        <f>IF(CA$3='Rent Roll'!$U9,
IF(OR(AND(CA$5&gt;='Rent Roll'!$K9,CA$5&lt;='Rent Roll'!$L9),AND(CA$5&gt;='Rent Roll'!$M34,CA$5&lt;='Rent Roll'!$N34)),
IF('Rent Roll'!$S9=NNN,CA29,
IF('Rent Roll'!$S9=Stop,CA43,
IF('Rent Roll'!$S9=CAM_Fixed,CA57,
IF('Rent Roll'!$S9=FSG,"-","-")))),"-"),"-")</f>
        <v>-</v>
      </c>
      <c r="CB13" s="273" t="str">
        <f>IF(CB$3='Rent Roll'!$U9,
IF(OR(AND(CB$5&gt;='Rent Roll'!$K9,CB$5&lt;='Rent Roll'!$L9),AND(CB$5&gt;='Rent Roll'!$M34,CB$5&lt;='Rent Roll'!$N34)),
IF('Rent Roll'!$S9=NNN,CB29,
IF('Rent Roll'!$S9=Stop,CB43,
IF('Rent Roll'!$S9=CAM_Fixed,CB57,
IF('Rent Roll'!$S9=FSG,"-","-")))),"-"),"-")</f>
        <v>-</v>
      </c>
      <c r="CC13" s="273" t="str">
        <f>IF(CC$3='Rent Roll'!$U9,
IF(OR(AND(CC$5&gt;='Rent Roll'!$K9,CC$5&lt;='Rent Roll'!$L9),AND(CC$5&gt;='Rent Roll'!$M34,CC$5&lt;='Rent Roll'!$N34)),
IF('Rent Roll'!$S9=NNN,CC29,
IF('Rent Roll'!$S9=Stop,CC43,
IF('Rent Roll'!$S9=CAM_Fixed,CC57,
IF('Rent Roll'!$S9=FSG,"-","-")))),"-"),"-")</f>
        <v>-</v>
      </c>
      <c r="CD13" s="273" t="str">
        <f>IF(CD$3='Rent Roll'!$U9,
IF(OR(AND(CD$5&gt;='Rent Roll'!$K9,CD$5&lt;='Rent Roll'!$L9),AND(CD$5&gt;='Rent Roll'!$M34,CD$5&lt;='Rent Roll'!$N34)),
IF('Rent Roll'!$S9=NNN,CD29,
IF('Rent Roll'!$S9=Stop,CD43,
IF('Rent Roll'!$S9=CAM_Fixed,CD57,
IF('Rent Roll'!$S9=FSG,"-","-")))),"-"),"-")</f>
        <v>-</v>
      </c>
      <c r="CE13" s="273" t="str">
        <f>IF(CE$3='Rent Roll'!$U9,
IF(OR(AND(CE$5&gt;='Rent Roll'!$K9,CE$5&lt;='Rent Roll'!$L9),AND(CE$5&gt;='Rent Roll'!$M34,CE$5&lt;='Rent Roll'!$N34)),
IF('Rent Roll'!$S9=NNN,CE29,
IF('Rent Roll'!$S9=Stop,CE43,
IF('Rent Roll'!$S9=CAM_Fixed,CE57,
IF('Rent Roll'!$S9=FSG,"-","-")))),"-"),"-")</f>
        <v>-</v>
      </c>
      <c r="CF13" s="273" t="str">
        <f>IF(CF$3='Rent Roll'!$U9,
IF(OR(AND(CF$5&gt;='Rent Roll'!$K9,CF$5&lt;='Rent Roll'!$L9),AND(CF$5&gt;='Rent Roll'!$M34,CF$5&lt;='Rent Roll'!$N34)),
IF('Rent Roll'!$S9=NNN,CF29,
IF('Rent Roll'!$S9=Stop,CF43,
IF('Rent Roll'!$S9=CAM_Fixed,CF57,
IF('Rent Roll'!$S9=FSG,"-","-")))),"-"),"-")</f>
        <v>-</v>
      </c>
      <c r="CG13" s="273" t="str">
        <f>IF(CG$3='Rent Roll'!$U9,
IF(OR(AND(CG$5&gt;='Rent Roll'!$K9,CG$5&lt;='Rent Roll'!$L9),AND(CG$5&gt;='Rent Roll'!$M34,CG$5&lt;='Rent Roll'!$N34)),
IF('Rent Roll'!$S9=NNN,CG29,
IF('Rent Roll'!$S9=Stop,CG43,
IF('Rent Roll'!$S9=CAM_Fixed,CG57,
IF('Rent Roll'!$S9=FSG,"-","-")))),"-"),"-")</f>
        <v>-</v>
      </c>
      <c r="CH13" s="273" t="str">
        <f>IF(CH$3='Rent Roll'!$U9,
IF(OR(AND(CH$5&gt;='Rent Roll'!$K9,CH$5&lt;='Rent Roll'!$L9),AND(CH$5&gt;='Rent Roll'!$M34,CH$5&lt;='Rent Roll'!$N34)),
IF('Rent Roll'!$S9=NNN,CH29,
IF('Rent Roll'!$S9=Stop,CH43,
IF('Rent Roll'!$S9=CAM_Fixed,CH57,
IF('Rent Roll'!$S9=FSG,"-","-")))),"-"),"-")</f>
        <v>-</v>
      </c>
      <c r="CI13" s="273" t="str">
        <f>IF(CI$3='Rent Roll'!$U9,
IF(OR(AND(CI$5&gt;='Rent Roll'!$K9,CI$5&lt;='Rent Roll'!$L9),AND(CI$5&gt;='Rent Roll'!$M34,CI$5&lt;='Rent Roll'!$N34)),
IF('Rent Roll'!$S9=NNN,CI29,
IF('Rent Roll'!$S9=Stop,CI43,
IF('Rent Roll'!$S9=CAM_Fixed,CI57,
IF('Rent Roll'!$S9=FSG,"-","-")))),"-"),"-")</f>
        <v>-</v>
      </c>
      <c r="CJ13" s="273" t="str">
        <f>IF(CJ$3='Rent Roll'!$U9,
IF(OR(AND(CJ$5&gt;='Rent Roll'!$K9,CJ$5&lt;='Rent Roll'!$L9),AND(CJ$5&gt;='Rent Roll'!$M34,CJ$5&lt;='Rent Roll'!$N34)),
IF('Rent Roll'!$S9=NNN,CJ29,
IF('Rent Roll'!$S9=Stop,CJ43,
IF('Rent Roll'!$S9=CAM_Fixed,CJ57,
IF('Rent Roll'!$S9=FSG,"-","-")))),"-"),"-")</f>
        <v>-</v>
      </c>
      <c r="CK13" s="273" t="str">
        <f>IF(CK$3='Rent Roll'!$U9,
IF(OR(AND(CK$5&gt;='Rent Roll'!$K9,CK$5&lt;='Rent Roll'!$L9),AND(CK$5&gt;='Rent Roll'!$M34,CK$5&lt;='Rent Roll'!$N34)),
IF('Rent Roll'!$S9=NNN,CK29,
IF('Rent Roll'!$S9=Stop,CK43,
IF('Rent Roll'!$S9=CAM_Fixed,CK57,
IF('Rent Roll'!$S9=FSG,"-","-")))),"-"),"-")</f>
        <v>-</v>
      </c>
      <c r="CL13" s="273" t="str">
        <f>IF(CL$3='Rent Roll'!$U9,
IF(OR(AND(CL$5&gt;='Rent Roll'!$K9,CL$5&lt;='Rent Roll'!$L9),AND(CL$5&gt;='Rent Roll'!$M34,CL$5&lt;='Rent Roll'!$N34)),
IF('Rent Roll'!$S9=NNN,CL29,
IF('Rent Roll'!$S9=Stop,CL43,
IF('Rent Roll'!$S9=CAM_Fixed,CL57,
IF('Rent Roll'!$S9=FSG,"-","-")))),"-"),"-")</f>
        <v>-</v>
      </c>
      <c r="CM13" s="273" t="str">
        <f>IF(CM$3='Rent Roll'!$U9,
IF(OR(AND(CM$5&gt;='Rent Roll'!$K9,CM$5&lt;='Rent Roll'!$L9),AND(CM$5&gt;='Rent Roll'!$M34,CM$5&lt;='Rent Roll'!$N34)),
IF('Rent Roll'!$S9=NNN,CM29,
IF('Rent Roll'!$S9=Stop,CM43,
IF('Rent Roll'!$S9=CAM_Fixed,CM57,
IF('Rent Roll'!$S9=FSG,"-","-")))),"-"),"-")</f>
        <v>-</v>
      </c>
      <c r="CN13" s="273" t="str">
        <f>IF(CN$3='Rent Roll'!$U9,
IF(OR(AND(CN$5&gt;='Rent Roll'!$K9,CN$5&lt;='Rent Roll'!$L9),AND(CN$5&gt;='Rent Roll'!$M34,CN$5&lt;='Rent Roll'!$N34)),
IF('Rent Roll'!$S9=NNN,CN29,
IF('Rent Roll'!$S9=Stop,CN43,
IF('Rent Roll'!$S9=CAM_Fixed,CN57,
IF('Rent Roll'!$S9=FSG,"-","-")))),"-"),"-")</f>
        <v>-</v>
      </c>
      <c r="CO13" s="273" t="str">
        <f>IF(CO$3='Rent Roll'!$U9,
IF(OR(AND(CO$5&gt;='Rent Roll'!$K9,CO$5&lt;='Rent Roll'!$L9),AND(CO$5&gt;='Rent Roll'!$M34,CO$5&lt;='Rent Roll'!$N34)),
IF('Rent Roll'!$S9=NNN,CO29,
IF('Rent Roll'!$S9=Stop,CO43,
IF('Rent Roll'!$S9=CAM_Fixed,CO57,
IF('Rent Roll'!$S9=FSG,"-","-")))),"-"),"-")</f>
        <v>-</v>
      </c>
      <c r="CP13" s="273" t="str">
        <f>IF(CP$3='Rent Roll'!$U9,
IF(OR(AND(CP$5&gt;='Rent Roll'!$K9,CP$5&lt;='Rent Roll'!$L9),AND(CP$5&gt;='Rent Roll'!$M34,CP$5&lt;='Rent Roll'!$N34)),
IF('Rent Roll'!$S9=NNN,CP29,
IF('Rent Roll'!$S9=Stop,CP43,
IF('Rent Roll'!$S9=CAM_Fixed,CP57,
IF('Rent Roll'!$S9=FSG,"-","-")))),"-"),"-")</f>
        <v>-</v>
      </c>
      <c r="CQ13" s="273" t="str">
        <f>IF(CQ$3='Rent Roll'!$U9,
IF(OR(AND(CQ$5&gt;='Rent Roll'!$K9,CQ$5&lt;='Rent Roll'!$L9),AND(CQ$5&gt;='Rent Roll'!$M34,CQ$5&lt;='Rent Roll'!$N34)),
IF('Rent Roll'!$S9=NNN,CQ29,
IF('Rent Roll'!$S9=Stop,CQ43,
IF('Rent Roll'!$S9=CAM_Fixed,CQ57,
IF('Rent Roll'!$S9=FSG,"-","-")))),"-"),"-")</f>
        <v>-</v>
      </c>
      <c r="CR13" s="273" t="str">
        <f>IF(CR$3='Rent Roll'!$U9,
IF(OR(AND(CR$5&gt;='Rent Roll'!$K9,CR$5&lt;='Rent Roll'!$L9),AND(CR$5&gt;='Rent Roll'!$M34,CR$5&lt;='Rent Roll'!$N34)),
IF('Rent Roll'!$S9=NNN,CR29,
IF('Rent Roll'!$S9=Stop,CR43,
IF('Rent Roll'!$S9=CAM_Fixed,CR57,
IF('Rent Roll'!$S9=FSG,"-","-")))),"-"),"-")</f>
        <v>-</v>
      </c>
      <c r="CS13" s="273" t="str">
        <f>IF(CS$3='Rent Roll'!$U9,
IF(OR(AND(CS$5&gt;='Rent Roll'!$K9,CS$5&lt;='Rent Roll'!$L9),AND(CS$5&gt;='Rent Roll'!$M34,CS$5&lt;='Rent Roll'!$N34)),
IF('Rent Roll'!$S9=NNN,CS29,
IF('Rent Roll'!$S9=Stop,CS43,
IF('Rent Roll'!$S9=CAM_Fixed,CS57,
IF('Rent Roll'!$S9=FSG,"-","-")))),"-"),"-")</f>
        <v>-</v>
      </c>
      <c r="CT13" s="273" t="str">
        <f>IF(CT$3='Rent Roll'!$U9,
IF(OR(AND(CT$5&gt;='Rent Roll'!$K9,CT$5&lt;='Rent Roll'!$L9),AND(CT$5&gt;='Rent Roll'!$M34,CT$5&lt;='Rent Roll'!$N34)),
IF('Rent Roll'!$S9=NNN,CT29,
IF('Rent Roll'!$S9=Stop,CT43,
IF('Rent Roll'!$S9=CAM_Fixed,CT57,
IF('Rent Roll'!$S9=FSG,"-","-")))),"-"),"-")</f>
        <v>-</v>
      </c>
      <c r="CU13" s="273" t="str">
        <f>IF(CU$3='Rent Roll'!$U9,
IF(OR(AND(CU$5&gt;='Rent Roll'!$K9,CU$5&lt;='Rent Roll'!$L9),AND(CU$5&gt;='Rent Roll'!$M34,CU$5&lt;='Rent Roll'!$N34)),
IF('Rent Roll'!$S9=NNN,CU29,
IF('Rent Roll'!$S9=Stop,CU43,
IF('Rent Roll'!$S9=CAM_Fixed,CU57,
IF('Rent Roll'!$S9=FSG,"-","-")))),"-"),"-")</f>
        <v>-</v>
      </c>
      <c r="CV13" s="273" t="str">
        <f>IF(CV$3='Rent Roll'!$U9,
IF(OR(AND(CV$5&gt;='Rent Roll'!$K9,CV$5&lt;='Rent Roll'!$L9),AND(CV$5&gt;='Rent Roll'!$M34,CV$5&lt;='Rent Roll'!$N34)),
IF('Rent Roll'!$S9=NNN,CV29,
IF('Rent Roll'!$S9=Stop,CV43,
IF('Rent Roll'!$S9=CAM_Fixed,CV57,
IF('Rent Roll'!$S9=FSG,"-","-")))),"-"),"-")</f>
        <v>-</v>
      </c>
      <c r="CW13" s="273" t="str">
        <f>IF(CW$3='Rent Roll'!$U9,
IF(OR(AND(CW$5&gt;='Rent Roll'!$K9,CW$5&lt;='Rent Roll'!$L9),AND(CW$5&gt;='Rent Roll'!$M34,CW$5&lt;='Rent Roll'!$N34)),
IF('Rent Roll'!$S9=NNN,CW29,
IF('Rent Roll'!$S9=Stop,CW43,
IF('Rent Roll'!$S9=CAM_Fixed,CW57,
IF('Rent Roll'!$S9=FSG,"-","-")))),"-"),"-")</f>
        <v>-</v>
      </c>
      <c r="CX13" s="273" t="str">
        <f>IF(CX$3='Rent Roll'!$U9,
IF(OR(AND(CX$5&gt;='Rent Roll'!$K9,CX$5&lt;='Rent Roll'!$L9),AND(CX$5&gt;='Rent Roll'!$M34,CX$5&lt;='Rent Roll'!$N34)),
IF('Rent Roll'!$S9=NNN,CX29,
IF('Rent Roll'!$S9=Stop,CX43,
IF('Rent Roll'!$S9=CAM_Fixed,CX57,
IF('Rent Roll'!$S9=FSG,"-","-")))),"-"),"-")</f>
        <v>-</v>
      </c>
      <c r="CY13" s="273" t="str">
        <f>IF(CY$3='Rent Roll'!$U9,
IF(OR(AND(CY$5&gt;='Rent Roll'!$K9,CY$5&lt;='Rent Roll'!$L9),AND(CY$5&gt;='Rent Roll'!$M34,CY$5&lt;='Rent Roll'!$N34)),
IF('Rent Roll'!$S9=NNN,CY29,
IF('Rent Roll'!$S9=Stop,CY43,
IF('Rent Roll'!$S9=CAM_Fixed,CY57,
IF('Rent Roll'!$S9=FSG,"-","-")))),"-"),"-")</f>
        <v>-</v>
      </c>
      <c r="CZ13" s="273" t="str">
        <f>IF(CZ$3='Rent Roll'!$U9,
IF(OR(AND(CZ$5&gt;='Rent Roll'!$K9,CZ$5&lt;='Rent Roll'!$L9),AND(CZ$5&gt;='Rent Roll'!$M34,CZ$5&lt;='Rent Roll'!$N34)),
IF('Rent Roll'!$S9=NNN,CZ29,
IF('Rent Roll'!$S9=Stop,CZ43,
IF('Rent Roll'!$S9=CAM_Fixed,CZ57,
IF('Rent Roll'!$S9=FSG,"-","-")))),"-"),"-")</f>
        <v>-</v>
      </c>
      <c r="DA13" s="273" t="str">
        <f>IF(DA$3='Rent Roll'!$U9,
IF(OR(AND(DA$5&gt;='Rent Roll'!$K9,DA$5&lt;='Rent Roll'!$L9),AND(DA$5&gt;='Rent Roll'!$M34,DA$5&lt;='Rent Roll'!$N34)),
IF('Rent Roll'!$S9=NNN,DA29,
IF('Rent Roll'!$S9=Stop,DA43,
IF('Rent Roll'!$S9=CAM_Fixed,DA57,
IF('Rent Roll'!$S9=FSG,"-","-")))),"-"),"-")</f>
        <v>-</v>
      </c>
      <c r="DB13" s="273" t="str">
        <f>IF(DB$3='Rent Roll'!$U9,
IF(OR(AND(DB$5&gt;='Rent Roll'!$K9,DB$5&lt;='Rent Roll'!$L9),AND(DB$5&gt;='Rent Roll'!$M34,DB$5&lt;='Rent Roll'!$N34)),
IF('Rent Roll'!$S9=NNN,DB29,
IF('Rent Roll'!$S9=Stop,DB43,
IF('Rent Roll'!$S9=CAM_Fixed,DB57,
IF('Rent Roll'!$S9=FSG,"-","-")))),"-"),"-")</f>
        <v>-</v>
      </c>
      <c r="DC13" s="273" t="str">
        <f>IF(DC$3='Rent Roll'!$U9,
IF(OR(AND(DC$5&gt;='Rent Roll'!$K9,DC$5&lt;='Rent Roll'!$L9),AND(DC$5&gt;='Rent Roll'!$M34,DC$5&lt;='Rent Roll'!$N34)),
IF('Rent Roll'!$S9=NNN,DC29,
IF('Rent Roll'!$S9=Stop,DC43,
IF('Rent Roll'!$S9=CAM_Fixed,DC57,
IF('Rent Roll'!$S9=FSG,"-","-")))),"-"),"-")</f>
        <v>-</v>
      </c>
      <c r="DD13" s="273" t="str">
        <f>IF(DD$3='Rent Roll'!$U9,
IF(OR(AND(DD$5&gt;='Rent Roll'!$K9,DD$5&lt;='Rent Roll'!$L9),AND(DD$5&gt;='Rent Roll'!$M34,DD$5&lt;='Rent Roll'!$N34)),
IF('Rent Roll'!$S9=NNN,DD29,
IF('Rent Roll'!$S9=Stop,DD43,
IF('Rent Roll'!$S9=CAM_Fixed,DD57,
IF('Rent Roll'!$S9=FSG,"-","-")))),"-"),"-")</f>
        <v>-</v>
      </c>
      <c r="DE13" s="273" t="str">
        <f>IF(DE$3='Rent Roll'!$U9,
IF(OR(AND(DE$5&gt;='Rent Roll'!$K9,DE$5&lt;='Rent Roll'!$L9),AND(DE$5&gt;='Rent Roll'!$M34,DE$5&lt;='Rent Roll'!$N34)),
IF('Rent Roll'!$S9=NNN,DE29,
IF('Rent Roll'!$S9=Stop,DE43,
IF('Rent Roll'!$S9=CAM_Fixed,DE57,
IF('Rent Roll'!$S9=FSG,"-","-")))),"-"),"-")</f>
        <v>-</v>
      </c>
      <c r="DF13" s="273" t="str">
        <f>IF(DF$3='Rent Roll'!$U9,
IF(OR(AND(DF$5&gt;='Rent Roll'!$K9,DF$5&lt;='Rent Roll'!$L9),AND(DF$5&gt;='Rent Roll'!$M34,DF$5&lt;='Rent Roll'!$N34)),
IF('Rent Roll'!$S9=NNN,DF29,
IF('Rent Roll'!$S9=Stop,DF43,
IF('Rent Roll'!$S9=CAM_Fixed,DF57,
IF('Rent Roll'!$S9=FSG,"-","-")))),"-"),"-")</f>
        <v>-</v>
      </c>
      <c r="DG13" s="273" t="str">
        <f>IF(DG$3='Rent Roll'!$U9,
IF(OR(AND(DG$5&gt;='Rent Roll'!$K9,DG$5&lt;='Rent Roll'!$L9),AND(DG$5&gt;='Rent Roll'!$M34,DG$5&lt;='Rent Roll'!$N34)),
IF('Rent Roll'!$S9=NNN,DG29,
IF('Rent Roll'!$S9=Stop,DG43,
IF('Rent Roll'!$S9=CAM_Fixed,DG57,
IF('Rent Roll'!$S9=FSG,"-","-")))),"-"),"-")</f>
        <v>-</v>
      </c>
      <c r="DH13" s="273" t="str">
        <f>IF(DH$3='Rent Roll'!$U9,
IF(OR(AND(DH$5&gt;='Rent Roll'!$K9,DH$5&lt;='Rent Roll'!$L9),AND(DH$5&gt;='Rent Roll'!$M34,DH$5&lt;='Rent Roll'!$N34)),
IF('Rent Roll'!$S9=NNN,DH29,
IF('Rent Roll'!$S9=Stop,DH43,
IF('Rent Roll'!$S9=CAM_Fixed,DH57,
IF('Rent Roll'!$S9=FSG,"-","-")))),"-"),"-")</f>
        <v>-</v>
      </c>
      <c r="DI13" s="273" t="str">
        <f>IF(DI$3='Rent Roll'!$U9,
IF(OR(AND(DI$5&gt;='Rent Roll'!$K9,DI$5&lt;='Rent Roll'!$L9),AND(DI$5&gt;='Rent Roll'!$M34,DI$5&lt;='Rent Roll'!$N34)),
IF('Rent Roll'!$S9=NNN,DI29,
IF('Rent Roll'!$S9=Stop,DI43,
IF('Rent Roll'!$S9=CAM_Fixed,DI57,
IF('Rent Roll'!$S9=FSG,"-","-")))),"-"),"-")</f>
        <v>-</v>
      </c>
      <c r="DJ13" s="273" t="str">
        <f>IF(DJ$3='Rent Roll'!$U9,
IF(OR(AND(DJ$5&gt;='Rent Roll'!$K9,DJ$5&lt;='Rent Roll'!$L9),AND(DJ$5&gt;='Rent Roll'!$M34,DJ$5&lt;='Rent Roll'!$N34)),
IF('Rent Roll'!$S9=NNN,DJ29,
IF('Rent Roll'!$S9=Stop,DJ43,
IF('Rent Roll'!$S9=CAM_Fixed,DJ57,
IF('Rent Roll'!$S9=FSG,"-","-")))),"-"),"-")</f>
        <v>-</v>
      </c>
      <c r="DK13" s="273" t="str">
        <f>IF(DK$3='Rent Roll'!$U9,
IF(OR(AND(DK$5&gt;='Rent Roll'!$K9,DK$5&lt;='Rent Roll'!$L9),AND(DK$5&gt;='Rent Roll'!$M34,DK$5&lt;='Rent Roll'!$N34)),
IF('Rent Roll'!$S9=NNN,DK29,
IF('Rent Roll'!$S9=Stop,DK43,
IF('Rent Roll'!$S9=CAM_Fixed,DK57,
IF('Rent Roll'!$S9=FSG,"-","-")))),"-"),"-")</f>
        <v>-</v>
      </c>
      <c r="DL13" s="273" t="str">
        <f>IF(DL$3='Rent Roll'!$U9,
IF(OR(AND(DL$5&gt;='Rent Roll'!$K9,DL$5&lt;='Rent Roll'!$L9),AND(DL$5&gt;='Rent Roll'!$M34,DL$5&lt;='Rent Roll'!$N34)),
IF('Rent Roll'!$S9=NNN,DL29,
IF('Rent Roll'!$S9=Stop,DL43,
IF('Rent Roll'!$S9=CAM_Fixed,DL57,
IF('Rent Roll'!$S9=FSG,"-","-")))),"-"),"-")</f>
        <v>-</v>
      </c>
      <c r="DM13" s="273" t="str">
        <f>IF(DM$3='Rent Roll'!$U9,
IF(OR(AND(DM$5&gt;='Rent Roll'!$K9,DM$5&lt;='Rent Roll'!$L9),AND(DM$5&gt;='Rent Roll'!$M34,DM$5&lt;='Rent Roll'!$N34)),
IF('Rent Roll'!$S9=NNN,DM29,
IF('Rent Roll'!$S9=Stop,DM43,
IF('Rent Roll'!$S9=CAM_Fixed,DM57,
IF('Rent Roll'!$S9=FSG,"-","-")))),"-"),"-")</f>
        <v>-</v>
      </c>
      <c r="DN13" s="273" t="str">
        <f>IF(DN$3='Rent Roll'!$U9,
IF(OR(AND(DN$5&gt;='Rent Roll'!$K9,DN$5&lt;='Rent Roll'!$L9),AND(DN$5&gt;='Rent Roll'!$M34,DN$5&lt;='Rent Roll'!$N34)),
IF('Rent Roll'!$S9=NNN,DN29,
IF('Rent Roll'!$S9=Stop,DN43,
IF('Rent Roll'!$S9=CAM_Fixed,DN57,
IF('Rent Roll'!$S9=FSG,"-","-")))),"-"),"-")</f>
        <v>-</v>
      </c>
      <c r="DO13" s="273" t="str">
        <f>IF(DO$3='Rent Roll'!$U9,
IF(OR(AND(DO$5&gt;='Rent Roll'!$K9,DO$5&lt;='Rent Roll'!$L9),AND(DO$5&gt;='Rent Roll'!$M34,DO$5&lt;='Rent Roll'!$N34)),
IF('Rent Roll'!$S9=NNN,DO29,
IF('Rent Roll'!$S9=Stop,DO43,
IF('Rent Roll'!$S9=CAM_Fixed,DO57,
IF('Rent Roll'!$S9=FSG,"-","-")))),"-"),"-")</f>
        <v>-</v>
      </c>
      <c r="DP13" s="273" t="str">
        <f>IF(DP$3='Rent Roll'!$U9,
IF(OR(AND(DP$5&gt;='Rent Roll'!$K9,DP$5&lt;='Rent Roll'!$L9),AND(DP$5&gt;='Rent Roll'!$M34,DP$5&lt;='Rent Roll'!$N34)),
IF('Rent Roll'!$S9=NNN,DP29,
IF('Rent Roll'!$S9=Stop,DP43,
IF('Rent Roll'!$S9=CAM_Fixed,DP57,
IF('Rent Roll'!$S9=FSG,"-","-")))),"-"),"-")</f>
        <v>-</v>
      </c>
      <c r="DQ13" s="273" t="str">
        <f>IF(DQ$3='Rent Roll'!$U9,
IF(OR(AND(DQ$5&gt;='Rent Roll'!$K9,DQ$5&lt;='Rent Roll'!$L9),AND(DQ$5&gt;='Rent Roll'!$M34,DQ$5&lt;='Rent Roll'!$N34)),
IF('Rent Roll'!$S9=NNN,DQ29,
IF('Rent Roll'!$S9=Stop,DQ43,
IF('Rent Roll'!$S9=CAM_Fixed,DQ57,
IF('Rent Roll'!$S9=FSG,"-","-")))),"-"),"-")</f>
        <v>-</v>
      </c>
      <c r="DR13" s="273" t="str">
        <f>IF(DR$3='Rent Roll'!$U9,
IF(OR(AND(DR$5&gt;='Rent Roll'!$K9,DR$5&lt;='Rent Roll'!$L9),AND(DR$5&gt;='Rent Roll'!$M34,DR$5&lt;='Rent Roll'!$N34)),
IF('Rent Roll'!$S9=NNN,DR29,
IF('Rent Roll'!$S9=Stop,DR43,
IF('Rent Roll'!$S9=CAM_Fixed,DR57,
IF('Rent Roll'!$S9=FSG,"-","-")))),"-"),"-")</f>
        <v>-</v>
      </c>
      <c r="DS13" s="273" t="str">
        <f>IF(DS$3='Rent Roll'!$U9,
IF(OR(AND(DS$5&gt;='Rent Roll'!$K9,DS$5&lt;='Rent Roll'!$L9),AND(DS$5&gt;='Rent Roll'!$M34,DS$5&lt;='Rent Roll'!$N34)),
IF('Rent Roll'!$S9=NNN,DS29,
IF('Rent Roll'!$S9=Stop,DS43,
IF('Rent Roll'!$S9=CAM_Fixed,DS57,
IF('Rent Roll'!$S9=FSG,"-","-")))),"-"),"-")</f>
        <v>-</v>
      </c>
      <c r="DT13" s="273" t="str">
        <f>IF(DT$3='Rent Roll'!$U9,
IF(OR(AND(DT$5&gt;='Rent Roll'!$K9,DT$5&lt;='Rent Roll'!$L9),AND(DT$5&gt;='Rent Roll'!$M34,DT$5&lt;='Rent Roll'!$N34)),
IF('Rent Roll'!$S9=NNN,DT29,
IF('Rent Roll'!$S9=Stop,DT43,
IF('Rent Roll'!$S9=CAM_Fixed,DT57,
IF('Rent Roll'!$S9=FSG,"-","-")))),"-"),"-")</f>
        <v>-</v>
      </c>
      <c r="DU13" s="273" t="str">
        <f>IF(DU$3='Rent Roll'!$U9,
IF(OR(AND(DU$5&gt;='Rent Roll'!$K9,DU$5&lt;='Rent Roll'!$L9),AND(DU$5&gt;='Rent Roll'!$M34,DU$5&lt;='Rent Roll'!$N34)),
IF('Rent Roll'!$S9=NNN,DU29,
IF('Rent Roll'!$S9=Stop,DU43,
IF('Rent Roll'!$S9=CAM_Fixed,DU57,
IF('Rent Roll'!$S9=FSG,"-","-")))),"-"),"-")</f>
        <v>-</v>
      </c>
      <c r="DV13" s="273" t="str">
        <f>IF(DV$3='Rent Roll'!$U9,
IF(OR(AND(DV$5&gt;='Rent Roll'!$K9,DV$5&lt;='Rent Roll'!$L9),AND(DV$5&gt;='Rent Roll'!$M34,DV$5&lt;='Rent Roll'!$N34)),
IF('Rent Roll'!$S9=NNN,DV29,
IF('Rent Roll'!$S9=Stop,DV43,
IF('Rent Roll'!$S9=CAM_Fixed,DV57,
IF('Rent Roll'!$S9=FSG,"-","-")))),"-"),"-")</f>
        <v>-</v>
      </c>
      <c r="DW13" s="273" t="str">
        <f>IF(DW$3='Rent Roll'!$U9,
IF(OR(AND(DW$5&gt;='Rent Roll'!$K9,DW$5&lt;='Rent Roll'!$L9),AND(DW$5&gt;='Rent Roll'!$M34,DW$5&lt;='Rent Roll'!$N34)),
IF('Rent Roll'!$S9=NNN,DW29,
IF('Rent Roll'!$S9=Stop,DW43,
IF('Rent Roll'!$S9=CAM_Fixed,DW57,
IF('Rent Roll'!$S9=FSG,"-","-")))),"-"),"-")</f>
        <v>-</v>
      </c>
      <c r="DX13" s="273" t="str">
        <f>IF(DX$3='Rent Roll'!$U9,
IF(OR(AND(DX$5&gt;='Rent Roll'!$K9,DX$5&lt;='Rent Roll'!$L9),AND(DX$5&gt;='Rent Roll'!$M34,DX$5&lt;='Rent Roll'!$N34)),
IF('Rent Roll'!$S9=NNN,DX29,
IF('Rent Roll'!$S9=Stop,DX43,
IF('Rent Roll'!$S9=CAM_Fixed,DX57,
IF('Rent Roll'!$S9=FSG,"-","-")))),"-"),"-")</f>
        <v>-</v>
      </c>
      <c r="DY13" s="273" t="str">
        <f>IF(DY$3='Rent Roll'!$U9,
IF(OR(AND(DY$5&gt;='Rent Roll'!$K9,DY$5&lt;='Rent Roll'!$L9),AND(DY$5&gt;='Rent Roll'!$M34,DY$5&lt;='Rent Roll'!$N34)),
IF('Rent Roll'!$S9=NNN,DY29,
IF('Rent Roll'!$S9=Stop,DY43,
IF('Rent Roll'!$S9=CAM_Fixed,DY57,
IF('Rent Roll'!$S9=FSG,"-","-")))),"-"),"-")</f>
        <v>-</v>
      </c>
      <c r="DZ13" s="273" t="str">
        <f>IF(DZ$3='Rent Roll'!$U9,
IF(OR(AND(DZ$5&gt;='Rent Roll'!$K9,DZ$5&lt;='Rent Roll'!$L9),AND(DZ$5&gt;='Rent Roll'!$M34,DZ$5&lt;='Rent Roll'!$N34)),
IF('Rent Roll'!$S9=NNN,DZ29,
IF('Rent Roll'!$S9=Stop,DZ43,
IF('Rent Roll'!$S9=CAM_Fixed,DZ57,
IF('Rent Roll'!$S9=FSG,"-","-")))),"-"),"-")</f>
        <v>-</v>
      </c>
      <c r="EA13" s="273" t="str">
        <f>IF(EA$3='Rent Roll'!$U9,
IF(OR(AND(EA$5&gt;='Rent Roll'!$K9,EA$5&lt;='Rent Roll'!$L9),AND(EA$5&gt;='Rent Roll'!$M34,EA$5&lt;='Rent Roll'!$N34)),
IF('Rent Roll'!$S9=NNN,EA29,
IF('Rent Roll'!$S9=Stop,EA43,
IF('Rent Roll'!$S9=CAM_Fixed,EA57,
IF('Rent Roll'!$S9=FSG,"-","-")))),"-"),"-")</f>
        <v>-</v>
      </c>
      <c r="EB13" s="273" t="str">
        <f>IF(EB$3='Rent Roll'!$U9,
IF(OR(AND(EB$5&gt;='Rent Roll'!$K9,EB$5&lt;='Rent Roll'!$L9),AND(EB$5&gt;='Rent Roll'!$M34,EB$5&lt;='Rent Roll'!$N34)),
IF('Rent Roll'!$S9=NNN,EB29,
IF('Rent Roll'!$S9=Stop,EB43,
IF('Rent Roll'!$S9=CAM_Fixed,EB57,
IF('Rent Roll'!$S9=FSG,"-","-")))),"-"),"-")</f>
        <v>-</v>
      </c>
      <c r="EC13" s="273" t="str">
        <f>IF(EC$3='Rent Roll'!$U9,
IF(OR(AND(EC$5&gt;='Rent Roll'!$K9,EC$5&lt;='Rent Roll'!$L9),AND(EC$5&gt;='Rent Roll'!$M34,EC$5&lt;='Rent Roll'!$N34)),
IF('Rent Roll'!$S9=NNN,EC29,
IF('Rent Roll'!$S9=Stop,EC43,
IF('Rent Roll'!$S9=CAM_Fixed,EC57,
IF('Rent Roll'!$S9=FSG,"-","-")))),"-"),"-")</f>
        <v>-</v>
      </c>
      <c r="ED13" s="273" t="str">
        <f>IF(ED$3='Rent Roll'!$U9,
IF(OR(AND(ED$5&gt;='Rent Roll'!$K9,ED$5&lt;='Rent Roll'!$L9),AND(ED$5&gt;='Rent Roll'!$M34,ED$5&lt;='Rent Roll'!$N34)),
IF('Rent Roll'!$S9=NNN,ED29,
IF('Rent Roll'!$S9=Stop,ED43,
IF('Rent Roll'!$S9=CAM_Fixed,ED57,
IF('Rent Roll'!$S9=FSG,"-","-")))),"-"),"-")</f>
        <v>-</v>
      </c>
      <c r="EE13" s="273" t="str">
        <f>IF(EE$3='Rent Roll'!$U9,
IF(OR(AND(EE$5&gt;='Rent Roll'!$K9,EE$5&lt;='Rent Roll'!$L9),AND(EE$5&gt;='Rent Roll'!$M34,EE$5&lt;='Rent Roll'!$N34)),
IF('Rent Roll'!$S9=NNN,EE29,
IF('Rent Roll'!$S9=Stop,EE43,
IF('Rent Roll'!$S9=CAM_Fixed,EE57,
IF('Rent Roll'!$S9=FSG,"-","-")))),"-"),"-")</f>
        <v>-</v>
      </c>
      <c r="EF13" s="272" t="str">
        <f>IF(EF$3='Rent Roll'!$U9,
IF(OR(AND(EF$5&gt;='Rent Roll'!$K9,EF$5&lt;='Rent Roll'!$L9),AND(EF$5&gt;='Rent Roll'!$M34,EF$5&lt;='Rent Roll'!$N34)),
IF('Rent Roll'!$S9=NNN,EF29,
IF('Rent Roll'!$S9=Stop,EF43,
IF('Rent Roll'!$S9=CAM_Fixed,EF57,
IF('Rent Roll'!$S9=FSG,"-","-")))),"-"),"-")</f>
        <v>-</v>
      </c>
      <c r="EG13" s="844" t="s">
        <v>106</v>
      </c>
    </row>
    <row r="14" spans="2:137" x14ac:dyDescent="0.25">
      <c r="B14" s="855" t="str">
        <f>IF('Rent Roll'!S10&gt;0,'Rent Roll'!S10,"")</f>
        <v/>
      </c>
      <c r="C14" s="854" t="str">
        <f>CONCATENATE('Rent Roll'!B10&amp;" - "&amp;'Rent Roll'!C10)</f>
        <v xml:space="preserve"> - </v>
      </c>
      <c r="D14" s="272">
        <f t="shared" si="11"/>
        <v>0</v>
      </c>
      <c r="E14" s="273" t="str">
        <f>IF(E$3='Rent Roll'!$U10,
IF(OR(AND(E$5&gt;='Rent Roll'!$K10,E$5&lt;='Rent Roll'!$L10),AND(E$5&gt;='Rent Roll'!$M35,E$5&lt;='Rent Roll'!$N35)),
IF('Rent Roll'!$S10=NNN,E30,
IF('Rent Roll'!$S10=Stop,E44,
IF('Rent Roll'!$S10=CAM_Fixed,E58,
IF('Rent Roll'!$S10=FSG,"-","-")))),"-"),"-")</f>
        <v>-</v>
      </c>
      <c r="F14" s="273" t="str">
        <f>IF(F$3='Rent Roll'!$U10,
IF(OR(AND(F$5&gt;='Rent Roll'!$K10,F$5&lt;='Rent Roll'!$L10),AND(F$5&gt;='Rent Roll'!$M35,F$5&lt;='Rent Roll'!$N35)),
IF('Rent Roll'!$S10=NNN,F30,
IF('Rent Roll'!$S10=Stop,F44,
IF('Rent Roll'!$S10=CAM_Fixed,F58,
IF('Rent Roll'!$S10=FSG,"-","-")))),"-"),"-")</f>
        <v>-</v>
      </c>
      <c r="G14" s="273" t="str">
        <f>IF(G$3='Rent Roll'!$U10,
IF(OR(AND(G$5&gt;='Rent Roll'!$K10,G$5&lt;='Rent Roll'!$L10),AND(G$5&gt;='Rent Roll'!$M35,G$5&lt;='Rent Roll'!$N35)),
IF('Rent Roll'!$S10=NNN,G30,
IF('Rent Roll'!$S10=Stop,G44,
IF('Rent Roll'!$S10=CAM_Fixed,G58,
IF('Rent Roll'!$S10=FSG,"-","-")))),"-"),"-")</f>
        <v>-</v>
      </c>
      <c r="H14" s="273" t="str">
        <f>IF(H$3='Rent Roll'!$U10,
IF(OR(AND(H$5&gt;='Rent Roll'!$K10,H$5&lt;='Rent Roll'!$L10),AND(H$5&gt;='Rent Roll'!$M35,H$5&lt;='Rent Roll'!$N35)),
IF('Rent Roll'!$S10=NNN,H30,
IF('Rent Roll'!$S10=Stop,H44,
IF('Rent Roll'!$S10=CAM_Fixed,H58,
IF('Rent Roll'!$S10=FSG,"-","-")))),"-"),"-")</f>
        <v>-</v>
      </c>
      <c r="I14" s="273" t="str">
        <f>IF(I$3='Rent Roll'!$U10,
IF(OR(AND(I$5&gt;='Rent Roll'!$K10,I$5&lt;='Rent Roll'!$L10),AND(I$5&gt;='Rent Roll'!$M35,I$5&lt;='Rent Roll'!$N35)),
IF('Rent Roll'!$S10=NNN,I30,
IF('Rent Roll'!$S10=Stop,I44,
IF('Rent Roll'!$S10=CAM_Fixed,I58,
IF('Rent Roll'!$S10=FSG,"-","-")))),"-"),"-")</f>
        <v>-</v>
      </c>
      <c r="J14" s="273" t="str">
        <f>IF(J$3='Rent Roll'!$U10,
IF(OR(AND(J$5&gt;='Rent Roll'!$K10,J$5&lt;='Rent Roll'!$L10),AND(J$5&gt;='Rent Roll'!$M35,J$5&lt;='Rent Roll'!$N35)),
IF('Rent Roll'!$S10=NNN,J30,
IF('Rent Roll'!$S10=Stop,J44,
IF('Rent Roll'!$S10=CAM_Fixed,J58,
IF('Rent Roll'!$S10=FSG,"-","-")))),"-"),"-")</f>
        <v>-</v>
      </c>
      <c r="K14" s="273" t="str">
        <f>IF(K$3='Rent Roll'!$U10,
IF(OR(AND(K$5&gt;='Rent Roll'!$K10,K$5&lt;='Rent Roll'!$L10),AND(K$5&gt;='Rent Roll'!$M35,K$5&lt;='Rent Roll'!$N35)),
IF('Rent Roll'!$S10=NNN,K30,
IF('Rent Roll'!$S10=Stop,K44,
IF('Rent Roll'!$S10=CAM_Fixed,K58,
IF('Rent Roll'!$S10=FSG,"-","-")))),"-"),"-")</f>
        <v>-</v>
      </c>
      <c r="L14" s="273" t="str">
        <f>IF(L$3='Rent Roll'!$U10,
IF(OR(AND(L$5&gt;='Rent Roll'!$K10,L$5&lt;='Rent Roll'!$L10),AND(L$5&gt;='Rent Roll'!$M35,L$5&lt;='Rent Roll'!$N35)),
IF('Rent Roll'!$S10=NNN,L30,
IF('Rent Roll'!$S10=Stop,L44,
IF('Rent Roll'!$S10=CAM_Fixed,L58,
IF('Rent Roll'!$S10=FSG,"-","-")))),"-"),"-")</f>
        <v>-</v>
      </c>
      <c r="M14" s="273" t="str">
        <f>IF(M$3='Rent Roll'!$U10,
IF(OR(AND(M$5&gt;='Rent Roll'!$K10,M$5&lt;='Rent Roll'!$L10),AND(M$5&gt;='Rent Roll'!$M35,M$5&lt;='Rent Roll'!$N35)),
IF('Rent Roll'!$S10=NNN,M30,
IF('Rent Roll'!$S10=Stop,M44,
IF('Rent Roll'!$S10=CAM_Fixed,M58,
IF('Rent Roll'!$S10=FSG,"-","-")))),"-"),"-")</f>
        <v>-</v>
      </c>
      <c r="N14" s="273" t="str">
        <f>IF(N$3='Rent Roll'!$U10,
IF(OR(AND(N$5&gt;='Rent Roll'!$K10,N$5&lt;='Rent Roll'!$L10),AND(N$5&gt;='Rent Roll'!$M35,N$5&lt;='Rent Roll'!$N35)),
IF('Rent Roll'!$S10=NNN,N30,
IF('Rent Roll'!$S10=Stop,N44,
IF('Rent Roll'!$S10=CAM_Fixed,N58,
IF('Rent Roll'!$S10=FSG,"-","-")))),"-"),"-")</f>
        <v>-</v>
      </c>
      <c r="O14" s="273" t="str">
        <f>IF(O$3='Rent Roll'!$U10,
IF(OR(AND(O$5&gt;='Rent Roll'!$K10,O$5&lt;='Rent Roll'!$L10),AND(O$5&gt;='Rent Roll'!$M35,O$5&lt;='Rent Roll'!$N35)),
IF('Rent Roll'!$S10=NNN,O30,
IF('Rent Roll'!$S10=Stop,O44,
IF('Rent Roll'!$S10=CAM_Fixed,O58,
IF('Rent Roll'!$S10=FSG,"-","-")))),"-"),"-")</f>
        <v>-</v>
      </c>
      <c r="P14" s="273" t="str">
        <f>IF(P$3='Rent Roll'!$U10,
IF(OR(AND(P$5&gt;='Rent Roll'!$K10,P$5&lt;='Rent Roll'!$L10),AND(P$5&gt;='Rent Roll'!$M35,P$5&lt;='Rent Roll'!$N35)),
IF('Rent Roll'!$S10=NNN,P30,
IF('Rent Roll'!$S10=Stop,P44,
IF('Rent Roll'!$S10=CAM_Fixed,P58,
IF('Rent Roll'!$S10=FSG,"-","-")))),"-"),"-")</f>
        <v>-</v>
      </c>
      <c r="Q14" s="273" t="str">
        <f>IF(Q$3='Rent Roll'!$U10,
IF(OR(AND(Q$5&gt;='Rent Roll'!$K10,Q$5&lt;='Rent Roll'!$L10),AND(Q$5&gt;='Rent Roll'!$M35,Q$5&lt;='Rent Roll'!$N35)),
IF('Rent Roll'!$S10=NNN,Q30,
IF('Rent Roll'!$S10=Stop,Q44,
IF('Rent Roll'!$S10=CAM_Fixed,Q58,
IF('Rent Roll'!$S10=FSG,"-","-")))),"-"),"-")</f>
        <v>-</v>
      </c>
      <c r="R14" s="273" t="str">
        <f>IF(R$3='Rent Roll'!$U10,
IF(OR(AND(R$5&gt;='Rent Roll'!$K10,R$5&lt;='Rent Roll'!$L10),AND(R$5&gt;='Rent Roll'!$M35,R$5&lt;='Rent Roll'!$N35)),
IF('Rent Roll'!$S10=NNN,R30,
IF('Rent Roll'!$S10=Stop,R44,
IF('Rent Roll'!$S10=CAM_Fixed,R58,
IF('Rent Roll'!$S10=FSG,"-","-")))),"-"),"-")</f>
        <v>-</v>
      </c>
      <c r="S14" s="273" t="str">
        <f>IF(S$3='Rent Roll'!$U10,
IF(OR(AND(S$5&gt;='Rent Roll'!$K10,S$5&lt;='Rent Roll'!$L10),AND(S$5&gt;='Rent Roll'!$M35,S$5&lt;='Rent Roll'!$N35)),
IF('Rent Roll'!$S10=NNN,S30,
IF('Rent Roll'!$S10=Stop,S44,
IF('Rent Roll'!$S10=CAM_Fixed,S58,
IF('Rent Roll'!$S10=FSG,"-","-")))),"-"),"-")</f>
        <v>-</v>
      </c>
      <c r="T14" s="273" t="str">
        <f>IF(T$3='Rent Roll'!$U10,
IF(OR(AND(T$5&gt;='Rent Roll'!$K10,T$5&lt;='Rent Roll'!$L10),AND(T$5&gt;='Rent Roll'!$M35,T$5&lt;='Rent Roll'!$N35)),
IF('Rent Roll'!$S10=NNN,T30,
IF('Rent Roll'!$S10=Stop,T44,
IF('Rent Roll'!$S10=CAM_Fixed,T58,
IF('Rent Roll'!$S10=FSG,"-","-")))),"-"),"-")</f>
        <v>-</v>
      </c>
      <c r="U14" s="273" t="str">
        <f>IF(U$3='Rent Roll'!$U10,
IF(OR(AND(U$5&gt;='Rent Roll'!$K10,U$5&lt;='Rent Roll'!$L10),AND(U$5&gt;='Rent Roll'!$M35,U$5&lt;='Rent Roll'!$N35)),
IF('Rent Roll'!$S10=NNN,U30,
IF('Rent Roll'!$S10=Stop,U44,
IF('Rent Roll'!$S10=CAM_Fixed,U58,
IF('Rent Roll'!$S10=FSG,"-","-")))),"-"),"-")</f>
        <v>-</v>
      </c>
      <c r="V14" s="273" t="str">
        <f>IF(V$3='Rent Roll'!$U10,
IF(OR(AND(V$5&gt;='Rent Roll'!$K10,V$5&lt;='Rent Roll'!$L10),AND(V$5&gt;='Rent Roll'!$M35,V$5&lt;='Rent Roll'!$N35)),
IF('Rent Roll'!$S10=NNN,V30,
IF('Rent Roll'!$S10=Stop,V44,
IF('Rent Roll'!$S10=CAM_Fixed,V58,
IF('Rent Roll'!$S10=FSG,"-","-")))),"-"),"-")</f>
        <v>-</v>
      </c>
      <c r="W14" s="273" t="str">
        <f>IF(W$3='Rent Roll'!$U10,
IF(OR(AND(W$5&gt;='Rent Roll'!$K10,W$5&lt;='Rent Roll'!$L10),AND(W$5&gt;='Rent Roll'!$M35,W$5&lt;='Rent Roll'!$N35)),
IF('Rent Roll'!$S10=NNN,W30,
IF('Rent Roll'!$S10=Stop,W44,
IF('Rent Roll'!$S10=CAM_Fixed,W58,
IF('Rent Roll'!$S10=FSG,"-","-")))),"-"),"-")</f>
        <v>-</v>
      </c>
      <c r="X14" s="273" t="str">
        <f>IF(X$3='Rent Roll'!$U10,
IF(OR(AND(X$5&gt;='Rent Roll'!$K10,X$5&lt;='Rent Roll'!$L10),AND(X$5&gt;='Rent Roll'!$M35,X$5&lt;='Rent Roll'!$N35)),
IF('Rent Roll'!$S10=NNN,X30,
IF('Rent Roll'!$S10=Stop,X44,
IF('Rent Roll'!$S10=CAM_Fixed,X58,
IF('Rent Roll'!$S10=FSG,"-","-")))),"-"),"-")</f>
        <v>-</v>
      </c>
      <c r="Y14" s="273" t="str">
        <f>IF(Y$3='Rent Roll'!$U10,
IF(OR(AND(Y$5&gt;='Rent Roll'!$K10,Y$5&lt;='Rent Roll'!$L10),AND(Y$5&gt;='Rent Roll'!$M35,Y$5&lt;='Rent Roll'!$N35)),
IF('Rent Roll'!$S10=NNN,Y30,
IF('Rent Roll'!$S10=Stop,Y44,
IF('Rent Roll'!$S10=CAM_Fixed,Y58,
IF('Rent Roll'!$S10=FSG,"-","-")))),"-"),"-")</f>
        <v>-</v>
      </c>
      <c r="Z14" s="273" t="str">
        <f>IF(Z$3='Rent Roll'!$U10,
IF(OR(AND(Z$5&gt;='Rent Roll'!$K10,Z$5&lt;='Rent Roll'!$L10),AND(Z$5&gt;='Rent Roll'!$M35,Z$5&lt;='Rent Roll'!$N35)),
IF('Rent Roll'!$S10=NNN,Z30,
IF('Rent Roll'!$S10=Stop,Z44,
IF('Rent Roll'!$S10=CAM_Fixed,Z58,
IF('Rent Roll'!$S10=FSG,"-","-")))),"-"),"-")</f>
        <v>-</v>
      </c>
      <c r="AA14" s="273" t="str">
        <f>IF(AA$3='Rent Roll'!$U10,
IF(OR(AND(AA$5&gt;='Rent Roll'!$K10,AA$5&lt;='Rent Roll'!$L10),AND(AA$5&gt;='Rent Roll'!$M35,AA$5&lt;='Rent Roll'!$N35)),
IF('Rent Roll'!$S10=NNN,AA30,
IF('Rent Roll'!$S10=Stop,AA44,
IF('Rent Roll'!$S10=CAM_Fixed,AA58,
IF('Rent Roll'!$S10=FSG,"-","-")))),"-"),"-")</f>
        <v>-</v>
      </c>
      <c r="AB14" s="273" t="str">
        <f>IF(AB$3='Rent Roll'!$U10,
IF(OR(AND(AB$5&gt;='Rent Roll'!$K10,AB$5&lt;='Rent Roll'!$L10),AND(AB$5&gt;='Rent Roll'!$M35,AB$5&lt;='Rent Roll'!$N35)),
IF('Rent Roll'!$S10=NNN,AB30,
IF('Rent Roll'!$S10=Stop,AB44,
IF('Rent Roll'!$S10=CAM_Fixed,AB58,
IF('Rent Roll'!$S10=FSG,"-","-")))),"-"),"-")</f>
        <v>-</v>
      </c>
      <c r="AC14" s="273" t="str">
        <f>IF(AC$3='Rent Roll'!$U10,
IF(OR(AND(AC$5&gt;='Rent Roll'!$K10,AC$5&lt;='Rent Roll'!$L10),AND(AC$5&gt;='Rent Roll'!$M35,AC$5&lt;='Rent Roll'!$N35)),
IF('Rent Roll'!$S10=NNN,AC30,
IF('Rent Roll'!$S10=Stop,AC44,
IF('Rent Roll'!$S10=CAM_Fixed,AC58,
IF('Rent Roll'!$S10=FSG,"-","-")))),"-"),"-")</f>
        <v>-</v>
      </c>
      <c r="AD14" s="273" t="str">
        <f>IF(AD$3='Rent Roll'!$U10,
IF(OR(AND(AD$5&gt;='Rent Roll'!$K10,AD$5&lt;='Rent Roll'!$L10),AND(AD$5&gt;='Rent Roll'!$M35,AD$5&lt;='Rent Roll'!$N35)),
IF('Rent Roll'!$S10=NNN,AD30,
IF('Rent Roll'!$S10=Stop,AD44,
IF('Rent Roll'!$S10=CAM_Fixed,AD58,
IF('Rent Roll'!$S10=FSG,"-","-")))),"-"),"-")</f>
        <v>-</v>
      </c>
      <c r="AE14" s="273" t="str">
        <f>IF(AE$3='Rent Roll'!$U10,
IF(OR(AND(AE$5&gt;='Rent Roll'!$K10,AE$5&lt;='Rent Roll'!$L10),AND(AE$5&gt;='Rent Roll'!$M35,AE$5&lt;='Rent Roll'!$N35)),
IF('Rent Roll'!$S10=NNN,AE30,
IF('Rent Roll'!$S10=Stop,AE44,
IF('Rent Roll'!$S10=CAM_Fixed,AE58,
IF('Rent Roll'!$S10=FSG,"-","-")))),"-"),"-")</f>
        <v>-</v>
      </c>
      <c r="AF14" s="273" t="str">
        <f>IF(AF$3='Rent Roll'!$U10,
IF(OR(AND(AF$5&gt;='Rent Roll'!$K10,AF$5&lt;='Rent Roll'!$L10),AND(AF$5&gt;='Rent Roll'!$M35,AF$5&lt;='Rent Roll'!$N35)),
IF('Rent Roll'!$S10=NNN,AF30,
IF('Rent Roll'!$S10=Stop,AF44,
IF('Rent Roll'!$S10=CAM_Fixed,AF58,
IF('Rent Roll'!$S10=FSG,"-","-")))),"-"),"-")</f>
        <v>-</v>
      </c>
      <c r="AG14" s="273" t="str">
        <f>IF(AG$3='Rent Roll'!$U10,
IF(OR(AND(AG$5&gt;='Rent Roll'!$K10,AG$5&lt;='Rent Roll'!$L10),AND(AG$5&gt;='Rent Roll'!$M35,AG$5&lt;='Rent Roll'!$N35)),
IF('Rent Roll'!$S10=NNN,AG30,
IF('Rent Roll'!$S10=Stop,AG44,
IF('Rent Roll'!$S10=CAM_Fixed,AG58,
IF('Rent Roll'!$S10=FSG,"-","-")))),"-"),"-")</f>
        <v>-</v>
      </c>
      <c r="AH14" s="273" t="str">
        <f>IF(AH$3='Rent Roll'!$U10,
IF(OR(AND(AH$5&gt;='Rent Roll'!$K10,AH$5&lt;='Rent Roll'!$L10),AND(AH$5&gt;='Rent Roll'!$M35,AH$5&lt;='Rent Roll'!$N35)),
IF('Rent Roll'!$S10=NNN,AH30,
IF('Rent Roll'!$S10=Stop,AH44,
IF('Rent Roll'!$S10=CAM_Fixed,AH58,
IF('Rent Roll'!$S10=FSG,"-","-")))),"-"),"-")</f>
        <v>-</v>
      </c>
      <c r="AI14" s="273" t="str">
        <f>IF(AI$3='Rent Roll'!$U10,
IF(OR(AND(AI$5&gt;='Rent Roll'!$K10,AI$5&lt;='Rent Roll'!$L10),AND(AI$5&gt;='Rent Roll'!$M35,AI$5&lt;='Rent Roll'!$N35)),
IF('Rent Roll'!$S10=NNN,AI30,
IF('Rent Roll'!$S10=Stop,AI44,
IF('Rent Roll'!$S10=CAM_Fixed,AI58,
IF('Rent Roll'!$S10=FSG,"-","-")))),"-"),"-")</f>
        <v>-</v>
      </c>
      <c r="AJ14" s="273" t="str">
        <f>IF(AJ$3='Rent Roll'!$U10,
IF(OR(AND(AJ$5&gt;='Rent Roll'!$K10,AJ$5&lt;='Rent Roll'!$L10),AND(AJ$5&gt;='Rent Roll'!$M35,AJ$5&lt;='Rent Roll'!$N35)),
IF('Rent Roll'!$S10=NNN,AJ30,
IF('Rent Roll'!$S10=Stop,AJ44,
IF('Rent Roll'!$S10=CAM_Fixed,AJ58,
IF('Rent Roll'!$S10=FSG,"-","-")))),"-"),"-")</f>
        <v>-</v>
      </c>
      <c r="AK14" s="273" t="str">
        <f>IF(AK$3='Rent Roll'!$U10,
IF(OR(AND(AK$5&gt;='Rent Roll'!$K10,AK$5&lt;='Rent Roll'!$L10),AND(AK$5&gt;='Rent Roll'!$M35,AK$5&lt;='Rent Roll'!$N35)),
IF('Rent Roll'!$S10=NNN,AK30,
IF('Rent Roll'!$S10=Stop,AK44,
IF('Rent Roll'!$S10=CAM_Fixed,AK58,
IF('Rent Roll'!$S10=FSG,"-","-")))),"-"),"-")</f>
        <v>-</v>
      </c>
      <c r="AL14" s="273" t="str">
        <f>IF(AL$3='Rent Roll'!$U10,
IF(OR(AND(AL$5&gt;='Rent Roll'!$K10,AL$5&lt;='Rent Roll'!$L10),AND(AL$5&gt;='Rent Roll'!$M35,AL$5&lt;='Rent Roll'!$N35)),
IF('Rent Roll'!$S10=NNN,AL30,
IF('Rent Roll'!$S10=Stop,AL44,
IF('Rent Roll'!$S10=CAM_Fixed,AL58,
IF('Rent Roll'!$S10=FSG,"-","-")))),"-"),"-")</f>
        <v>-</v>
      </c>
      <c r="AM14" s="273" t="str">
        <f>IF(AM$3='Rent Roll'!$U10,
IF(OR(AND(AM$5&gt;='Rent Roll'!$K10,AM$5&lt;='Rent Roll'!$L10),AND(AM$5&gt;='Rent Roll'!$M35,AM$5&lt;='Rent Roll'!$N35)),
IF('Rent Roll'!$S10=NNN,AM30,
IF('Rent Roll'!$S10=Stop,AM44,
IF('Rent Roll'!$S10=CAM_Fixed,AM58,
IF('Rent Roll'!$S10=FSG,"-","-")))),"-"),"-")</f>
        <v>-</v>
      </c>
      <c r="AN14" s="273" t="str">
        <f>IF(AN$3='Rent Roll'!$U10,
IF(OR(AND(AN$5&gt;='Rent Roll'!$K10,AN$5&lt;='Rent Roll'!$L10),AND(AN$5&gt;='Rent Roll'!$M35,AN$5&lt;='Rent Roll'!$N35)),
IF('Rent Roll'!$S10=NNN,AN30,
IF('Rent Roll'!$S10=Stop,AN44,
IF('Rent Roll'!$S10=CAM_Fixed,AN58,
IF('Rent Roll'!$S10=FSG,"-","-")))),"-"),"-")</f>
        <v>-</v>
      </c>
      <c r="AO14" s="273" t="str">
        <f>IF(AO$3='Rent Roll'!$U10,
IF(OR(AND(AO$5&gt;='Rent Roll'!$K10,AO$5&lt;='Rent Roll'!$L10),AND(AO$5&gt;='Rent Roll'!$M35,AO$5&lt;='Rent Roll'!$N35)),
IF('Rent Roll'!$S10=NNN,AO30,
IF('Rent Roll'!$S10=Stop,AO44,
IF('Rent Roll'!$S10=CAM_Fixed,AO58,
IF('Rent Roll'!$S10=FSG,"-","-")))),"-"),"-")</f>
        <v>-</v>
      </c>
      <c r="AP14" s="273" t="str">
        <f>IF(AP$3='Rent Roll'!$U10,
IF(OR(AND(AP$5&gt;='Rent Roll'!$K10,AP$5&lt;='Rent Roll'!$L10),AND(AP$5&gt;='Rent Roll'!$M35,AP$5&lt;='Rent Roll'!$N35)),
IF('Rent Roll'!$S10=NNN,AP30,
IF('Rent Roll'!$S10=Stop,AP44,
IF('Rent Roll'!$S10=CAM_Fixed,AP58,
IF('Rent Roll'!$S10=FSG,"-","-")))),"-"),"-")</f>
        <v>-</v>
      </c>
      <c r="AQ14" s="273" t="str">
        <f>IF(AQ$3='Rent Roll'!$U10,
IF(OR(AND(AQ$5&gt;='Rent Roll'!$K10,AQ$5&lt;='Rent Roll'!$L10),AND(AQ$5&gt;='Rent Roll'!$M35,AQ$5&lt;='Rent Roll'!$N35)),
IF('Rent Roll'!$S10=NNN,AQ30,
IF('Rent Roll'!$S10=Stop,AQ44,
IF('Rent Roll'!$S10=CAM_Fixed,AQ58,
IF('Rent Roll'!$S10=FSG,"-","-")))),"-"),"-")</f>
        <v>-</v>
      </c>
      <c r="AR14" s="273" t="str">
        <f>IF(AR$3='Rent Roll'!$U10,
IF(OR(AND(AR$5&gt;='Rent Roll'!$K10,AR$5&lt;='Rent Roll'!$L10),AND(AR$5&gt;='Rent Roll'!$M35,AR$5&lt;='Rent Roll'!$N35)),
IF('Rent Roll'!$S10=NNN,AR30,
IF('Rent Roll'!$S10=Stop,AR44,
IF('Rent Roll'!$S10=CAM_Fixed,AR58,
IF('Rent Roll'!$S10=FSG,"-","-")))),"-"),"-")</f>
        <v>-</v>
      </c>
      <c r="AS14" s="273" t="str">
        <f>IF(AS$3='Rent Roll'!$U10,
IF(OR(AND(AS$5&gt;='Rent Roll'!$K10,AS$5&lt;='Rent Roll'!$L10),AND(AS$5&gt;='Rent Roll'!$M35,AS$5&lt;='Rent Roll'!$N35)),
IF('Rent Roll'!$S10=NNN,AS30,
IF('Rent Roll'!$S10=Stop,AS44,
IF('Rent Roll'!$S10=CAM_Fixed,AS58,
IF('Rent Roll'!$S10=FSG,"-","-")))),"-"),"-")</f>
        <v>-</v>
      </c>
      <c r="AT14" s="273" t="str">
        <f>IF(AT$3='Rent Roll'!$U10,
IF(OR(AND(AT$5&gt;='Rent Roll'!$K10,AT$5&lt;='Rent Roll'!$L10),AND(AT$5&gt;='Rent Roll'!$M35,AT$5&lt;='Rent Roll'!$N35)),
IF('Rent Roll'!$S10=NNN,AT30,
IF('Rent Roll'!$S10=Stop,AT44,
IF('Rent Roll'!$S10=CAM_Fixed,AT58,
IF('Rent Roll'!$S10=FSG,"-","-")))),"-"),"-")</f>
        <v>-</v>
      </c>
      <c r="AU14" s="273" t="str">
        <f>IF(AU$3='Rent Roll'!$U10,
IF(OR(AND(AU$5&gt;='Rent Roll'!$K10,AU$5&lt;='Rent Roll'!$L10),AND(AU$5&gt;='Rent Roll'!$M35,AU$5&lt;='Rent Roll'!$N35)),
IF('Rent Roll'!$S10=NNN,AU30,
IF('Rent Roll'!$S10=Stop,AU44,
IF('Rent Roll'!$S10=CAM_Fixed,AU58,
IF('Rent Roll'!$S10=FSG,"-","-")))),"-"),"-")</f>
        <v>-</v>
      </c>
      <c r="AV14" s="273" t="str">
        <f>IF(AV$3='Rent Roll'!$U10,
IF(OR(AND(AV$5&gt;='Rent Roll'!$K10,AV$5&lt;='Rent Roll'!$L10),AND(AV$5&gt;='Rent Roll'!$M35,AV$5&lt;='Rent Roll'!$N35)),
IF('Rent Roll'!$S10=NNN,AV30,
IF('Rent Roll'!$S10=Stop,AV44,
IF('Rent Roll'!$S10=CAM_Fixed,AV58,
IF('Rent Roll'!$S10=FSG,"-","-")))),"-"),"-")</f>
        <v>-</v>
      </c>
      <c r="AW14" s="273" t="str">
        <f>IF(AW$3='Rent Roll'!$U10,
IF(OR(AND(AW$5&gt;='Rent Roll'!$K10,AW$5&lt;='Rent Roll'!$L10),AND(AW$5&gt;='Rent Roll'!$M35,AW$5&lt;='Rent Roll'!$N35)),
IF('Rent Roll'!$S10=NNN,AW30,
IF('Rent Roll'!$S10=Stop,AW44,
IF('Rent Roll'!$S10=CAM_Fixed,AW58,
IF('Rent Roll'!$S10=FSG,"-","-")))),"-"),"-")</f>
        <v>-</v>
      </c>
      <c r="AX14" s="273" t="str">
        <f>IF(AX$3='Rent Roll'!$U10,
IF(OR(AND(AX$5&gt;='Rent Roll'!$K10,AX$5&lt;='Rent Roll'!$L10),AND(AX$5&gt;='Rent Roll'!$M35,AX$5&lt;='Rent Roll'!$N35)),
IF('Rent Roll'!$S10=NNN,AX30,
IF('Rent Roll'!$S10=Stop,AX44,
IF('Rent Roll'!$S10=CAM_Fixed,AX58,
IF('Rent Roll'!$S10=FSG,"-","-")))),"-"),"-")</f>
        <v>-</v>
      </c>
      <c r="AY14" s="273" t="str">
        <f>IF(AY$3='Rent Roll'!$U10,
IF(OR(AND(AY$5&gt;='Rent Roll'!$K10,AY$5&lt;='Rent Roll'!$L10),AND(AY$5&gt;='Rent Roll'!$M35,AY$5&lt;='Rent Roll'!$N35)),
IF('Rent Roll'!$S10=NNN,AY30,
IF('Rent Roll'!$S10=Stop,AY44,
IF('Rent Roll'!$S10=CAM_Fixed,AY58,
IF('Rent Roll'!$S10=FSG,"-","-")))),"-"),"-")</f>
        <v>-</v>
      </c>
      <c r="AZ14" s="273" t="str">
        <f>IF(AZ$3='Rent Roll'!$U10,
IF(OR(AND(AZ$5&gt;='Rent Roll'!$K10,AZ$5&lt;='Rent Roll'!$L10),AND(AZ$5&gt;='Rent Roll'!$M35,AZ$5&lt;='Rent Roll'!$N35)),
IF('Rent Roll'!$S10=NNN,AZ30,
IF('Rent Roll'!$S10=Stop,AZ44,
IF('Rent Roll'!$S10=CAM_Fixed,AZ58,
IF('Rent Roll'!$S10=FSG,"-","-")))),"-"),"-")</f>
        <v>-</v>
      </c>
      <c r="BA14" s="273" t="str">
        <f>IF(BA$3='Rent Roll'!$U10,
IF(OR(AND(BA$5&gt;='Rent Roll'!$K10,BA$5&lt;='Rent Roll'!$L10),AND(BA$5&gt;='Rent Roll'!$M35,BA$5&lt;='Rent Roll'!$N35)),
IF('Rent Roll'!$S10=NNN,BA30,
IF('Rent Roll'!$S10=Stop,BA44,
IF('Rent Roll'!$S10=CAM_Fixed,BA58,
IF('Rent Roll'!$S10=FSG,"-","-")))),"-"),"-")</f>
        <v>-</v>
      </c>
      <c r="BB14" s="273" t="str">
        <f>IF(BB$3='Rent Roll'!$U10,
IF(OR(AND(BB$5&gt;='Rent Roll'!$K10,BB$5&lt;='Rent Roll'!$L10),AND(BB$5&gt;='Rent Roll'!$M35,BB$5&lt;='Rent Roll'!$N35)),
IF('Rent Roll'!$S10=NNN,BB30,
IF('Rent Roll'!$S10=Stop,BB44,
IF('Rent Roll'!$S10=CAM_Fixed,BB58,
IF('Rent Roll'!$S10=FSG,"-","-")))),"-"),"-")</f>
        <v>-</v>
      </c>
      <c r="BC14" s="273" t="str">
        <f>IF(BC$3='Rent Roll'!$U10,
IF(OR(AND(BC$5&gt;='Rent Roll'!$K10,BC$5&lt;='Rent Roll'!$L10),AND(BC$5&gt;='Rent Roll'!$M35,BC$5&lt;='Rent Roll'!$N35)),
IF('Rent Roll'!$S10=NNN,BC30,
IF('Rent Roll'!$S10=Stop,BC44,
IF('Rent Roll'!$S10=CAM_Fixed,BC58,
IF('Rent Roll'!$S10=FSG,"-","-")))),"-"),"-")</f>
        <v>-</v>
      </c>
      <c r="BD14" s="273" t="str">
        <f>IF(BD$3='Rent Roll'!$U10,
IF(OR(AND(BD$5&gt;='Rent Roll'!$K10,BD$5&lt;='Rent Roll'!$L10),AND(BD$5&gt;='Rent Roll'!$M35,BD$5&lt;='Rent Roll'!$N35)),
IF('Rent Roll'!$S10=NNN,BD30,
IF('Rent Roll'!$S10=Stop,BD44,
IF('Rent Roll'!$S10=CAM_Fixed,BD58,
IF('Rent Roll'!$S10=FSG,"-","-")))),"-"),"-")</f>
        <v>-</v>
      </c>
      <c r="BE14" s="273" t="str">
        <f>IF(BE$3='Rent Roll'!$U10,
IF(OR(AND(BE$5&gt;='Rent Roll'!$K10,BE$5&lt;='Rent Roll'!$L10),AND(BE$5&gt;='Rent Roll'!$M35,BE$5&lt;='Rent Roll'!$N35)),
IF('Rent Roll'!$S10=NNN,BE30,
IF('Rent Roll'!$S10=Stop,BE44,
IF('Rent Roll'!$S10=CAM_Fixed,BE58,
IF('Rent Roll'!$S10=FSG,"-","-")))),"-"),"-")</f>
        <v>-</v>
      </c>
      <c r="BF14" s="273" t="str">
        <f>IF(BF$3='Rent Roll'!$U10,
IF(OR(AND(BF$5&gt;='Rent Roll'!$K10,BF$5&lt;='Rent Roll'!$L10),AND(BF$5&gt;='Rent Roll'!$M35,BF$5&lt;='Rent Roll'!$N35)),
IF('Rent Roll'!$S10=NNN,BF30,
IF('Rent Roll'!$S10=Stop,BF44,
IF('Rent Roll'!$S10=CAM_Fixed,BF58,
IF('Rent Roll'!$S10=FSG,"-","-")))),"-"),"-")</f>
        <v>-</v>
      </c>
      <c r="BG14" s="273" t="str">
        <f>IF(BG$3='Rent Roll'!$U10,
IF(OR(AND(BG$5&gt;='Rent Roll'!$K10,BG$5&lt;='Rent Roll'!$L10),AND(BG$5&gt;='Rent Roll'!$M35,BG$5&lt;='Rent Roll'!$N35)),
IF('Rent Roll'!$S10=NNN,BG30,
IF('Rent Roll'!$S10=Stop,BG44,
IF('Rent Roll'!$S10=CAM_Fixed,BG58,
IF('Rent Roll'!$S10=FSG,"-","-")))),"-"),"-")</f>
        <v>-</v>
      </c>
      <c r="BH14" s="273" t="str">
        <f>IF(BH$3='Rent Roll'!$U10,
IF(OR(AND(BH$5&gt;='Rent Roll'!$K10,BH$5&lt;='Rent Roll'!$L10),AND(BH$5&gt;='Rent Roll'!$M35,BH$5&lt;='Rent Roll'!$N35)),
IF('Rent Roll'!$S10=NNN,BH30,
IF('Rent Roll'!$S10=Stop,BH44,
IF('Rent Roll'!$S10=CAM_Fixed,BH58,
IF('Rent Roll'!$S10=FSG,"-","-")))),"-"),"-")</f>
        <v>-</v>
      </c>
      <c r="BI14" s="273" t="str">
        <f>IF(BI$3='Rent Roll'!$U10,
IF(OR(AND(BI$5&gt;='Rent Roll'!$K10,BI$5&lt;='Rent Roll'!$L10),AND(BI$5&gt;='Rent Roll'!$M35,BI$5&lt;='Rent Roll'!$N35)),
IF('Rent Roll'!$S10=NNN,BI30,
IF('Rent Roll'!$S10=Stop,BI44,
IF('Rent Roll'!$S10=CAM_Fixed,BI58,
IF('Rent Roll'!$S10=FSG,"-","-")))),"-"),"-")</f>
        <v>-</v>
      </c>
      <c r="BJ14" s="273" t="str">
        <f>IF(BJ$3='Rent Roll'!$U10,
IF(OR(AND(BJ$5&gt;='Rent Roll'!$K10,BJ$5&lt;='Rent Roll'!$L10),AND(BJ$5&gt;='Rent Roll'!$M35,BJ$5&lt;='Rent Roll'!$N35)),
IF('Rent Roll'!$S10=NNN,BJ30,
IF('Rent Roll'!$S10=Stop,BJ44,
IF('Rent Roll'!$S10=CAM_Fixed,BJ58,
IF('Rent Roll'!$S10=FSG,"-","-")))),"-"),"-")</f>
        <v>-</v>
      </c>
      <c r="BK14" s="273" t="str">
        <f>IF(BK$3='Rent Roll'!$U10,
IF(OR(AND(BK$5&gt;='Rent Roll'!$K10,BK$5&lt;='Rent Roll'!$L10),AND(BK$5&gt;='Rent Roll'!$M35,BK$5&lt;='Rent Roll'!$N35)),
IF('Rent Roll'!$S10=NNN,BK30,
IF('Rent Roll'!$S10=Stop,BK44,
IF('Rent Roll'!$S10=CAM_Fixed,BK58,
IF('Rent Roll'!$S10=FSG,"-","-")))),"-"),"-")</f>
        <v>-</v>
      </c>
      <c r="BL14" s="273" t="str">
        <f>IF(BL$3='Rent Roll'!$U10,
IF(OR(AND(BL$5&gt;='Rent Roll'!$K10,BL$5&lt;='Rent Roll'!$L10),AND(BL$5&gt;='Rent Roll'!$M35,BL$5&lt;='Rent Roll'!$N35)),
IF('Rent Roll'!$S10=NNN,BL30,
IF('Rent Roll'!$S10=Stop,BL44,
IF('Rent Roll'!$S10=CAM_Fixed,BL58,
IF('Rent Roll'!$S10=FSG,"-","-")))),"-"),"-")</f>
        <v>-</v>
      </c>
      <c r="BM14" s="273" t="str">
        <f>IF(BM$3='Rent Roll'!$U10,
IF(OR(AND(BM$5&gt;='Rent Roll'!$K10,BM$5&lt;='Rent Roll'!$L10),AND(BM$5&gt;='Rent Roll'!$M35,BM$5&lt;='Rent Roll'!$N35)),
IF('Rent Roll'!$S10=NNN,BM30,
IF('Rent Roll'!$S10=Stop,BM44,
IF('Rent Roll'!$S10=CAM_Fixed,BM58,
IF('Rent Roll'!$S10=FSG,"-","-")))),"-"),"-")</f>
        <v>-</v>
      </c>
      <c r="BN14" s="273" t="str">
        <f>IF(BN$3='Rent Roll'!$U10,
IF(OR(AND(BN$5&gt;='Rent Roll'!$K10,BN$5&lt;='Rent Roll'!$L10),AND(BN$5&gt;='Rent Roll'!$M35,BN$5&lt;='Rent Roll'!$N35)),
IF('Rent Roll'!$S10=NNN,BN30,
IF('Rent Roll'!$S10=Stop,BN44,
IF('Rent Roll'!$S10=CAM_Fixed,BN58,
IF('Rent Roll'!$S10=FSG,"-","-")))),"-"),"-")</f>
        <v>-</v>
      </c>
      <c r="BO14" s="273" t="str">
        <f>IF(BO$3='Rent Roll'!$U10,
IF(OR(AND(BO$5&gt;='Rent Roll'!$K10,BO$5&lt;='Rent Roll'!$L10),AND(BO$5&gt;='Rent Roll'!$M35,BO$5&lt;='Rent Roll'!$N35)),
IF('Rent Roll'!$S10=NNN,BO30,
IF('Rent Roll'!$S10=Stop,BO44,
IF('Rent Roll'!$S10=CAM_Fixed,BO58,
IF('Rent Roll'!$S10=FSG,"-","-")))),"-"),"-")</f>
        <v>-</v>
      </c>
      <c r="BP14" s="273" t="str">
        <f>IF(BP$3='Rent Roll'!$U10,
IF(OR(AND(BP$5&gt;='Rent Roll'!$K10,BP$5&lt;='Rent Roll'!$L10),AND(BP$5&gt;='Rent Roll'!$M35,BP$5&lt;='Rent Roll'!$N35)),
IF('Rent Roll'!$S10=NNN,BP30,
IF('Rent Roll'!$S10=Stop,BP44,
IF('Rent Roll'!$S10=CAM_Fixed,BP58,
IF('Rent Roll'!$S10=FSG,"-","-")))),"-"),"-")</f>
        <v>-</v>
      </c>
      <c r="BQ14" s="273" t="str">
        <f>IF(BQ$3='Rent Roll'!$U10,
IF(OR(AND(BQ$5&gt;='Rent Roll'!$K10,BQ$5&lt;='Rent Roll'!$L10),AND(BQ$5&gt;='Rent Roll'!$M35,BQ$5&lt;='Rent Roll'!$N35)),
IF('Rent Roll'!$S10=NNN,BQ30,
IF('Rent Roll'!$S10=Stop,BQ44,
IF('Rent Roll'!$S10=CAM_Fixed,BQ58,
IF('Rent Roll'!$S10=FSG,"-","-")))),"-"),"-")</f>
        <v>-</v>
      </c>
      <c r="BR14" s="273" t="str">
        <f>IF(BR$3='Rent Roll'!$U10,
IF(OR(AND(BR$5&gt;='Rent Roll'!$K10,BR$5&lt;='Rent Roll'!$L10),AND(BR$5&gt;='Rent Roll'!$M35,BR$5&lt;='Rent Roll'!$N35)),
IF('Rent Roll'!$S10=NNN,BR30,
IF('Rent Roll'!$S10=Stop,BR44,
IF('Rent Roll'!$S10=CAM_Fixed,BR58,
IF('Rent Roll'!$S10=FSG,"-","-")))),"-"),"-")</f>
        <v>-</v>
      </c>
      <c r="BS14" s="273" t="str">
        <f>IF(BS$3='Rent Roll'!$U10,
IF(OR(AND(BS$5&gt;='Rent Roll'!$K10,BS$5&lt;='Rent Roll'!$L10),AND(BS$5&gt;='Rent Roll'!$M35,BS$5&lt;='Rent Roll'!$N35)),
IF('Rent Roll'!$S10=NNN,BS30,
IF('Rent Roll'!$S10=Stop,BS44,
IF('Rent Roll'!$S10=CAM_Fixed,BS58,
IF('Rent Roll'!$S10=FSG,"-","-")))),"-"),"-")</f>
        <v>-</v>
      </c>
      <c r="BT14" s="273" t="str">
        <f>IF(BT$3='Rent Roll'!$U10,
IF(OR(AND(BT$5&gt;='Rent Roll'!$K10,BT$5&lt;='Rent Roll'!$L10),AND(BT$5&gt;='Rent Roll'!$M35,BT$5&lt;='Rent Roll'!$N35)),
IF('Rent Roll'!$S10=NNN,BT30,
IF('Rent Roll'!$S10=Stop,BT44,
IF('Rent Roll'!$S10=CAM_Fixed,BT58,
IF('Rent Roll'!$S10=FSG,"-","-")))),"-"),"-")</f>
        <v>-</v>
      </c>
      <c r="BU14" s="273" t="str">
        <f>IF(BU$3='Rent Roll'!$U10,
IF(OR(AND(BU$5&gt;='Rent Roll'!$K10,BU$5&lt;='Rent Roll'!$L10),AND(BU$5&gt;='Rent Roll'!$M35,BU$5&lt;='Rent Roll'!$N35)),
IF('Rent Roll'!$S10=NNN,BU30,
IF('Rent Roll'!$S10=Stop,BU44,
IF('Rent Roll'!$S10=CAM_Fixed,BU58,
IF('Rent Roll'!$S10=FSG,"-","-")))),"-"),"-")</f>
        <v>-</v>
      </c>
      <c r="BV14" s="273" t="str">
        <f>IF(BV$3='Rent Roll'!$U10,
IF(OR(AND(BV$5&gt;='Rent Roll'!$K10,BV$5&lt;='Rent Roll'!$L10),AND(BV$5&gt;='Rent Roll'!$M35,BV$5&lt;='Rent Roll'!$N35)),
IF('Rent Roll'!$S10=NNN,BV30,
IF('Rent Roll'!$S10=Stop,BV44,
IF('Rent Roll'!$S10=CAM_Fixed,BV58,
IF('Rent Roll'!$S10=FSG,"-","-")))),"-"),"-")</f>
        <v>-</v>
      </c>
      <c r="BW14" s="273" t="str">
        <f>IF(BW$3='Rent Roll'!$U10,
IF(OR(AND(BW$5&gt;='Rent Roll'!$K10,BW$5&lt;='Rent Roll'!$L10),AND(BW$5&gt;='Rent Roll'!$M35,BW$5&lt;='Rent Roll'!$N35)),
IF('Rent Roll'!$S10=NNN,BW30,
IF('Rent Roll'!$S10=Stop,BW44,
IF('Rent Roll'!$S10=CAM_Fixed,BW58,
IF('Rent Roll'!$S10=FSG,"-","-")))),"-"),"-")</f>
        <v>-</v>
      </c>
      <c r="BX14" s="273" t="str">
        <f>IF(BX$3='Rent Roll'!$U10,
IF(OR(AND(BX$5&gt;='Rent Roll'!$K10,BX$5&lt;='Rent Roll'!$L10),AND(BX$5&gt;='Rent Roll'!$M35,BX$5&lt;='Rent Roll'!$N35)),
IF('Rent Roll'!$S10=NNN,BX30,
IF('Rent Roll'!$S10=Stop,BX44,
IF('Rent Roll'!$S10=CAM_Fixed,BX58,
IF('Rent Roll'!$S10=FSG,"-","-")))),"-"),"-")</f>
        <v>-</v>
      </c>
      <c r="BY14" s="273" t="str">
        <f>IF(BY$3='Rent Roll'!$U10,
IF(OR(AND(BY$5&gt;='Rent Roll'!$K10,BY$5&lt;='Rent Roll'!$L10),AND(BY$5&gt;='Rent Roll'!$M35,BY$5&lt;='Rent Roll'!$N35)),
IF('Rent Roll'!$S10=NNN,BY30,
IF('Rent Roll'!$S10=Stop,BY44,
IF('Rent Roll'!$S10=CAM_Fixed,BY58,
IF('Rent Roll'!$S10=FSG,"-","-")))),"-"),"-")</f>
        <v>-</v>
      </c>
      <c r="BZ14" s="273" t="str">
        <f>IF(BZ$3='Rent Roll'!$U10,
IF(OR(AND(BZ$5&gt;='Rent Roll'!$K10,BZ$5&lt;='Rent Roll'!$L10),AND(BZ$5&gt;='Rent Roll'!$M35,BZ$5&lt;='Rent Roll'!$N35)),
IF('Rent Roll'!$S10=NNN,BZ30,
IF('Rent Roll'!$S10=Stop,BZ44,
IF('Rent Roll'!$S10=CAM_Fixed,BZ58,
IF('Rent Roll'!$S10=FSG,"-","-")))),"-"),"-")</f>
        <v>-</v>
      </c>
      <c r="CA14" s="273" t="str">
        <f>IF(CA$3='Rent Roll'!$U10,
IF(OR(AND(CA$5&gt;='Rent Roll'!$K10,CA$5&lt;='Rent Roll'!$L10),AND(CA$5&gt;='Rent Roll'!$M35,CA$5&lt;='Rent Roll'!$N35)),
IF('Rent Roll'!$S10=NNN,CA30,
IF('Rent Roll'!$S10=Stop,CA44,
IF('Rent Roll'!$S10=CAM_Fixed,CA58,
IF('Rent Roll'!$S10=FSG,"-","-")))),"-"),"-")</f>
        <v>-</v>
      </c>
      <c r="CB14" s="273" t="str">
        <f>IF(CB$3='Rent Roll'!$U10,
IF(OR(AND(CB$5&gt;='Rent Roll'!$K10,CB$5&lt;='Rent Roll'!$L10),AND(CB$5&gt;='Rent Roll'!$M35,CB$5&lt;='Rent Roll'!$N35)),
IF('Rent Roll'!$S10=NNN,CB30,
IF('Rent Roll'!$S10=Stop,CB44,
IF('Rent Roll'!$S10=CAM_Fixed,CB58,
IF('Rent Roll'!$S10=FSG,"-","-")))),"-"),"-")</f>
        <v>-</v>
      </c>
      <c r="CC14" s="273" t="str">
        <f>IF(CC$3='Rent Roll'!$U10,
IF(OR(AND(CC$5&gt;='Rent Roll'!$K10,CC$5&lt;='Rent Roll'!$L10),AND(CC$5&gt;='Rent Roll'!$M35,CC$5&lt;='Rent Roll'!$N35)),
IF('Rent Roll'!$S10=NNN,CC30,
IF('Rent Roll'!$S10=Stop,CC44,
IF('Rent Roll'!$S10=CAM_Fixed,CC58,
IF('Rent Roll'!$S10=FSG,"-","-")))),"-"),"-")</f>
        <v>-</v>
      </c>
      <c r="CD14" s="273" t="str">
        <f>IF(CD$3='Rent Roll'!$U10,
IF(OR(AND(CD$5&gt;='Rent Roll'!$K10,CD$5&lt;='Rent Roll'!$L10),AND(CD$5&gt;='Rent Roll'!$M35,CD$5&lt;='Rent Roll'!$N35)),
IF('Rent Roll'!$S10=NNN,CD30,
IF('Rent Roll'!$S10=Stop,CD44,
IF('Rent Roll'!$S10=CAM_Fixed,CD58,
IF('Rent Roll'!$S10=FSG,"-","-")))),"-"),"-")</f>
        <v>-</v>
      </c>
      <c r="CE14" s="273" t="str">
        <f>IF(CE$3='Rent Roll'!$U10,
IF(OR(AND(CE$5&gt;='Rent Roll'!$K10,CE$5&lt;='Rent Roll'!$L10),AND(CE$5&gt;='Rent Roll'!$M35,CE$5&lt;='Rent Roll'!$N35)),
IF('Rent Roll'!$S10=NNN,CE30,
IF('Rent Roll'!$S10=Stop,CE44,
IF('Rent Roll'!$S10=CAM_Fixed,CE58,
IF('Rent Roll'!$S10=FSG,"-","-")))),"-"),"-")</f>
        <v>-</v>
      </c>
      <c r="CF14" s="273" t="str">
        <f>IF(CF$3='Rent Roll'!$U10,
IF(OR(AND(CF$5&gt;='Rent Roll'!$K10,CF$5&lt;='Rent Roll'!$L10),AND(CF$5&gt;='Rent Roll'!$M35,CF$5&lt;='Rent Roll'!$N35)),
IF('Rent Roll'!$S10=NNN,CF30,
IF('Rent Roll'!$S10=Stop,CF44,
IF('Rent Roll'!$S10=CAM_Fixed,CF58,
IF('Rent Roll'!$S10=FSG,"-","-")))),"-"),"-")</f>
        <v>-</v>
      </c>
      <c r="CG14" s="273" t="str">
        <f>IF(CG$3='Rent Roll'!$U10,
IF(OR(AND(CG$5&gt;='Rent Roll'!$K10,CG$5&lt;='Rent Roll'!$L10),AND(CG$5&gt;='Rent Roll'!$M35,CG$5&lt;='Rent Roll'!$N35)),
IF('Rent Roll'!$S10=NNN,CG30,
IF('Rent Roll'!$S10=Stop,CG44,
IF('Rent Roll'!$S10=CAM_Fixed,CG58,
IF('Rent Roll'!$S10=FSG,"-","-")))),"-"),"-")</f>
        <v>-</v>
      </c>
      <c r="CH14" s="273" t="str">
        <f>IF(CH$3='Rent Roll'!$U10,
IF(OR(AND(CH$5&gt;='Rent Roll'!$K10,CH$5&lt;='Rent Roll'!$L10),AND(CH$5&gt;='Rent Roll'!$M35,CH$5&lt;='Rent Roll'!$N35)),
IF('Rent Roll'!$S10=NNN,CH30,
IF('Rent Roll'!$S10=Stop,CH44,
IF('Rent Roll'!$S10=CAM_Fixed,CH58,
IF('Rent Roll'!$S10=FSG,"-","-")))),"-"),"-")</f>
        <v>-</v>
      </c>
      <c r="CI14" s="273" t="str">
        <f>IF(CI$3='Rent Roll'!$U10,
IF(OR(AND(CI$5&gt;='Rent Roll'!$K10,CI$5&lt;='Rent Roll'!$L10),AND(CI$5&gt;='Rent Roll'!$M35,CI$5&lt;='Rent Roll'!$N35)),
IF('Rent Roll'!$S10=NNN,CI30,
IF('Rent Roll'!$S10=Stop,CI44,
IF('Rent Roll'!$S10=CAM_Fixed,CI58,
IF('Rent Roll'!$S10=FSG,"-","-")))),"-"),"-")</f>
        <v>-</v>
      </c>
      <c r="CJ14" s="273" t="str">
        <f>IF(CJ$3='Rent Roll'!$U10,
IF(OR(AND(CJ$5&gt;='Rent Roll'!$K10,CJ$5&lt;='Rent Roll'!$L10),AND(CJ$5&gt;='Rent Roll'!$M35,CJ$5&lt;='Rent Roll'!$N35)),
IF('Rent Roll'!$S10=NNN,CJ30,
IF('Rent Roll'!$S10=Stop,CJ44,
IF('Rent Roll'!$S10=CAM_Fixed,CJ58,
IF('Rent Roll'!$S10=FSG,"-","-")))),"-"),"-")</f>
        <v>-</v>
      </c>
      <c r="CK14" s="273" t="str">
        <f>IF(CK$3='Rent Roll'!$U10,
IF(OR(AND(CK$5&gt;='Rent Roll'!$K10,CK$5&lt;='Rent Roll'!$L10),AND(CK$5&gt;='Rent Roll'!$M35,CK$5&lt;='Rent Roll'!$N35)),
IF('Rent Roll'!$S10=NNN,CK30,
IF('Rent Roll'!$S10=Stop,CK44,
IF('Rent Roll'!$S10=CAM_Fixed,CK58,
IF('Rent Roll'!$S10=FSG,"-","-")))),"-"),"-")</f>
        <v>-</v>
      </c>
      <c r="CL14" s="273" t="str">
        <f>IF(CL$3='Rent Roll'!$U10,
IF(OR(AND(CL$5&gt;='Rent Roll'!$K10,CL$5&lt;='Rent Roll'!$L10),AND(CL$5&gt;='Rent Roll'!$M35,CL$5&lt;='Rent Roll'!$N35)),
IF('Rent Roll'!$S10=NNN,CL30,
IF('Rent Roll'!$S10=Stop,CL44,
IF('Rent Roll'!$S10=CAM_Fixed,CL58,
IF('Rent Roll'!$S10=FSG,"-","-")))),"-"),"-")</f>
        <v>-</v>
      </c>
      <c r="CM14" s="273" t="str">
        <f>IF(CM$3='Rent Roll'!$U10,
IF(OR(AND(CM$5&gt;='Rent Roll'!$K10,CM$5&lt;='Rent Roll'!$L10),AND(CM$5&gt;='Rent Roll'!$M35,CM$5&lt;='Rent Roll'!$N35)),
IF('Rent Roll'!$S10=NNN,CM30,
IF('Rent Roll'!$S10=Stop,CM44,
IF('Rent Roll'!$S10=CAM_Fixed,CM58,
IF('Rent Roll'!$S10=FSG,"-","-")))),"-"),"-")</f>
        <v>-</v>
      </c>
      <c r="CN14" s="273" t="str">
        <f>IF(CN$3='Rent Roll'!$U10,
IF(OR(AND(CN$5&gt;='Rent Roll'!$K10,CN$5&lt;='Rent Roll'!$L10),AND(CN$5&gt;='Rent Roll'!$M35,CN$5&lt;='Rent Roll'!$N35)),
IF('Rent Roll'!$S10=NNN,CN30,
IF('Rent Roll'!$S10=Stop,CN44,
IF('Rent Roll'!$S10=CAM_Fixed,CN58,
IF('Rent Roll'!$S10=FSG,"-","-")))),"-"),"-")</f>
        <v>-</v>
      </c>
      <c r="CO14" s="273" t="str">
        <f>IF(CO$3='Rent Roll'!$U10,
IF(OR(AND(CO$5&gt;='Rent Roll'!$K10,CO$5&lt;='Rent Roll'!$L10),AND(CO$5&gt;='Rent Roll'!$M35,CO$5&lt;='Rent Roll'!$N35)),
IF('Rent Roll'!$S10=NNN,CO30,
IF('Rent Roll'!$S10=Stop,CO44,
IF('Rent Roll'!$S10=CAM_Fixed,CO58,
IF('Rent Roll'!$S10=FSG,"-","-")))),"-"),"-")</f>
        <v>-</v>
      </c>
      <c r="CP14" s="273" t="str">
        <f>IF(CP$3='Rent Roll'!$U10,
IF(OR(AND(CP$5&gt;='Rent Roll'!$K10,CP$5&lt;='Rent Roll'!$L10),AND(CP$5&gt;='Rent Roll'!$M35,CP$5&lt;='Rent Roll'!$N35)),
IF('Rent Roll'!$S10=NNN,CP30,
IF('Rent Roll'!$S10=Stop,CP44,
IF('Rent Roll'!$S10=CAM_Fixed,CP58,
IF('Rent Roll'!$S10=FSG,"-","-")))),"-"),"-")</f>
        <v>-</v>
      </c>
      <c r="CQ14" s="273" t="str">
        <f>IF(CQ$3='Rent Roll'!$U10,
IF(OR(AND(CQ$5&gt;='Rent Roll'!$K10,CQ$5&lt;='Rent Roll'!$L10),AND(CQ$5&gt;='Rent Roll'!$M35,CQ$5&lt;='Rent Roll'!$N35)),
IF('Rent Roll'!$S10=NNN,CQ30,
IF('Rent Roll'!$S10=Stop,CQ44,
IF('Rent Roll'!$S10=CAM_Fixed,CQ58,
IF('Rent Roll'!$S10=FSG,"-","-")))),"-"),"-")</f>
        <v>-</v>
      </c>
      <c r="CR14" s="273" t="str">
        <f>IF(CR$3='Rent Roll'!$U10,
IF(OR(AND(CR$5&gt;='Rent Roll'!$K10,CR$5&lt;='Rent Roll'!$L10),AND(CR$5&gt;='Rent Roll'!$M35,CR$5&lt;='Rent Roll'!$N35)),
IF('Rent Roll'!$S10=NNN,CR30,
IF('Rent Roll'!$S10=Stop,CR44,
IF('Rent Roll'!$S10=CAM_Fixed,CR58,
IF('Rent Roll'!$S10=FSG,"-","-")))),"-"),"-")</f>
        <v>-</v>
      </c>
      <c r="CS14" s="273" t="str">
        <f>IF(CS$3='Rent Roll'!$U10,
IF(OR(AND(CS$5&gt;='Rent Roll'!$K10,CS$5&lt;='Rent Roll'!$L10),AND(CS$5&gt;='Rent Roll'!$M35,CS$5&lt;='Rent Roll'!$N35)),
IF('Rent Roll'!$S10=NNN,CS30,
IF('Rent Roll'!$S10=Stop,CS44,
IF('Rent Roll'!$S10=CAM_Fixed,CS58,
IF('Rent Roll'!$S10=FSG,"-","-")))),"-"),"-")</f>
        <v>-</v>
      </c>
      <c r="CT14" s="273" t="str">
        <f>IF(CT$3='Rent Roll'!$U10,
IF(OR(AND(CT$5&gt;='Rent Roll'!$K10,CT$5&lt;='Rent Roll'!$L10),AND(CT$5&gt;='Rent Roll'!$M35,CT$5&lt;='Rent Roll'!$N35)),
IF('Rent Roll'!$S10=NNN,CT30,
IF('Rent Roll'!$S10=Stop,CT44,
IF('Rent Roll'!$S10=CAM_Fixed,CT58,
IF('Rent Roll'!$S10=FSG,"-","-")))),"-"),"-")</f>
        <v>-</v>
      </c>
      <c r="CU14" s="273" t="str">
        <f>IF(CU$3='Rent Roll'!$U10,
IF(OR(AND(CU$5&gt;='Rent Roll'!$K10,CU$5&lt;='Rent Roll'!$L10),AND(CU$5&gt;='Rent Roll'!$M35,CU$5&lt;='Rent Roll'!$N35)),
IF('Rent Roll'!$S10=NNN,CU30,
IF('Rent Roll'!$S10=Stop,CU44,
IF('Rent Roll'!$S10=CAM_Fixed,CU58,
IF('Rent Roll'!$S10=FSG,"-","-")))),"-"),"-")</f>
        <v>-</v>
      </c>
      <c r="CV14" s="273" t="str">
        <f>IF(CV$3='Rent Roll'!$U10,
IF(OR(AND(CV$5&gt;='Rent Roll'!$K10,CV$5&lt;='Rent Roll'!$L10),AND(CV$5&gt;='Rent Roll'!$M35,CV$5&lt;='Rent Roll'!$N35)),
IF('Rent Roll'!$S10=NNN,CV30,
IF('Rent Roll'!$S10=Stop,CV44,
IF('Rent Roll'!$S10=CAM_Fixed,CV58,
IF('Rent Roll'!$S10=FSG,"-","-")))),"-"),"-")</f>
        <v>-</v>
      </c>
      <c r="CW14" s="273" t="str">
        <f>IF(CW$3='Rent Roll'!$U10,
IF(OR(AND(CW$5&gt;='Rent Roll'!$K10,CW$5&lt;='Rent Roll'!$L10),AND(CW$5&gt;='Rent Roll'!$M35,CW$5&lt;='Rent Roll'!$N35)),
IF('Rent Roll'!$S10=NNN,CW30,
IF('Rent Roll'!$S10=Stop,CW44,
IF('Rent Roll'!$S10=CAM_Fixed,CW58,
IF('Rent Roll'!$S10=FSG,"-","-")))),"-"),"-")</f>
        <v>-</v>
      </c>
      <c r="CX14" s="273" t="str">
        <f>IF(CX$3='Rent Roll'!$U10,
IF(OR(AND(CX$5&gt;='Rent Roll'!$K10,CX$5&lt;='Rent Roll'!$L10),AND(CX$5&gt;='Rent Roll'!$M35,CX$5&lt;='Rent Roll'!$N35)),
IF('Rent Roll'!$S10=NNN,CX30,
IF('Rent Roll'!$S10=Stop,CX44,
IF('Rent Roll'!$S10=CAM_Fixed,CX58,
IF('Rent Roll'!$S10=FSG,"-","-")))),"-"),"-")</f>
        <v>-</v>
      </c>
      <c r="CY14" s="273" t="str">
        <f>IF(CY$3='Rent Roll'!$U10,
IF(OR(AND(CY$5&gt;='Rent Roll'!$K10,CY$5&lt;='Rent Roll'!$L10),AND(CY$5&gt;='Rent Roll'!$M35,CY$5&lt;='Rent Roll'!$N35)),
IF('Rent Roll'!$S10=NNN,CY30,
IF('Rent Roll'!$S10=Stop,CY44,
IF('Rent Roll'!$S10=CAM_Fixed,CY58,
IF('Rent Roll'!$S10=FSG,"-","-")))),"-"),"-")</f>
        <v>-</v>
      </c>
      <c r="CZ14" s="273" t="str">
        <f>IF(CZ$3='Rent Roll'!$U10,
IF(OR(AND(CZ$5&gt;='Rent Roll'!$K10,CZ$5&lt;='Rent Roll'!$L10),AND(CZ$5&gt;='Rent Roll'!$M35,CZ$5&lt;='Rent Roll'!$N35)),
IF('Rent Roll'!$S10=NNN,CZ30,
IF('Rent Roll'!$S10=Stop,CZ44,
IF('Rent Roll'!$S10=CAM_Fixed,CZ58,
IF('Rent Roll'!$S10=FSG,"-","-")))),"-"),"-")</f>
        <v>-</v>
      </c>
      <c r="DA14" s="273" t="str">
        <f>IF(DA$3='Rent Roll'!$U10,
IF(OR(AND(DA$5&gt;='Rent Roll'!$K10,DA$5&lt;='Rent Roll'!$L10),AND(DA$5&gt;='Rent Roll'!$M35,DA$5&lt;='Rent Roll'!$N35)),
IF('Rent Roll'!$S10=NNN,DA30,
IF('Rent Roll'!$S10=Stop,DA44,
IF('Rent Roll'!$S10=CAM_Fixed,DA58,
IF('Rent Roll'!$S10=FSG,"-","-")))),"-"),"-")</f>
        <v>-</v>
      </c>
      <c r="DB14" s="273" t="str">
        <f>IF(DB$3='Rent Roll'!$U10,
IF(OR(AND(DB$5&gt;='Rent Roll'!$K10,DB$5&lt;='Rent Roll'!$L10),AND(DB$5&gt;='Rent Roll'!$M35,DB$5&lt;='Rent Roll'!$N35)),
IF('Rent Roll'!$S10=NNN,DB30,
IF('Rent Roll'!$S10=Stop,DB44,
IF('Rent Roll'!$S10=CAM_Fixed,DB58,
IF('Rent Roll'!$S10=FSG,"-","-")))),"-"),"-")</f>
        <v>-</v>
      </c>
      <c r="DC14" s="273" t="str">
        <f>IF(DC$3='Rent Roll'!$U10,
IF(OR(AND(DC$5&gt;='Rent Roll'!$K10,DC$5&lt;='Rent Roll'!$L10),AND(DC$5&gt;='Rent Roll'!$M35,DC$5&lt;='Rent Roll'!$N35)),
IF('Rent Roll'!$S10=NNN,DC30,
IF('Rent Roll'!$S10=Stop,DC44,
IF('Rent Roll'!$S10=CAM_Fixed,DC58,
IF('Rent Roll'!$S10=FSG,"-","-")))),"-"),"-")</f>
        <v>-</v>
      </c>
      <c r="DD14" s="273" t="str">
        <f>IF(DD$3='Rent Roll'!$U10,
IF(OR(AND(DD$5&gt;='Rent Roll'!$K10,DD$5&lt;='Rent Roll'!$L10),AND(DD$5&gt;='Rent Roll'!$M35,DD$5&lt;='Rent Roll'!$N35)),
IF('Rent Roll'!$S10=NNN,DD30,
IF('Rent Roll'!$S10=Stop,DD44,
IF('Rent Roll'!$S10=CAM_Fixed,DD58,
IF('Rent Roll'!$S10=FSG,"-","-")))),"-"),"-")</f>
        <v>-</v>
      </c>
      <c r="DE14" s="273" t="str">
        <f>IF(DE$3='Rent Roll'!$U10,
IF(OR(AND(DE$5&gt;='Rent Roll'!$K10,DE$5&lt;='Rent Roll'!$L10),AND(DE$5&gt;='Rent Roll'!$M35,DE$5&lt;='Rent Roll'!$N35)),
IF('Rent Roll'!$S10=NNN,DE30,
IF('Rent Roll'!$S10=Stop,DE44,
IF('Rent Roll'!$S10=CAM_Fixed,DE58,
IF('Rent Roll'!$S10=FSG,"-","-")))),"-"),"-")</f>
        <v>-</v>
      </c>
      <c r="DF14" s="273" t="str">
        <f>IF(DF$3='Rent Roll'!$U10,
IF(OR(AND(DF$5&gt;='Rent Roll'!$K10,DF$5&lt;='Rent Roll'!$L10),AND(DF$5&gt;='Rent Roll'!$M35,DF$5&lt;='Rent Roll'!$N35)),
IF('Rent Roll'!$S10=NNN,DF30,
IF('Rent Roll'!$S10=Stop,DF44,
IF('Rent Roll'!$S10=CAM_Fixed,DF58,
IF('Rent Roll'!$S10=FSG,"-","-")))),"-"),"-")</f>
        <v>-</v>
      </c>
      <c r="DG14" s="273" t="str">
        <f>IF(DG$3='Rent Roll'!$U10,
IF(OR(AND(DG$5&gt;='Rent Roll'!$K10,DG$5&lt;='Rent Roll'!$L10),AND(DG$5&gt;='Rent Roll'!$M35,DG$5&lt;='Rent Roll'!$N35)),
IF('Rent Roll'!$S10=NNN,DG30,
IF('Rent Roll'!$S10=Stop,DG44,
IF('Rent Roll'!$S10=CAM_Fixed,DG58,
IF('Rent Roll'!$S10=FSG,"-","-")))),"-"),"-")</f>
        <v>-</v>
      </c>
      <c r="DH14" s="273" t="str">
        <f>IF(DH$3='Rent Roll'!$U10,
IF(OR(AND(DH$5&gt;='Rent Roll'!$K10,DH$5&lt;='Rent Roll'!$L10),AND(DH$5&gt;='Rent Roll'!$M35,DH$5&lt;='Rent Roll'!$N35)),
IF('Rent Roll'!$S10=NNN,DH30,
IF('Rent Roll'!$S10=Stop,DH44,
IF('Rent Roll'!$S10=CAM_Fixed,DH58,
IF('Rent Roll'!$S10=FSG,"-","-")))),"-"),"-")</f>
        <v>-</v>
      </c>
      <c r="DI14" s="273" t="str">
        <f>IF(DI$3='Rent Roll'!$U10,
IF(OR(AND(DI$5&gt;='Rent Roll'!$K10,DI$5&lt;='Rent Roll'!$L10),AND(DI$5&gt;='Rent Roll'!$M35,DI$5&lt;='Rent Roll'!$N35)),
IF('Rent Roll'!$S10=NNN,DI30,
IF('Rent Roll'!$S10=Stop,DI44,
IF('Rent Roll'!$S10=CAM_Fixed,DI58,
IF('Rent Roll'!$S10=FSG,"-","-")))),"-"),"-")</f>
        <v>-</v>
      </c>
      <c r="DJ14" s="273" t="str">
        <f>IF(DJ$3='Rent Roll'!$U10,
IF(OR(AND(DJ$5&gt;='Rent Roll'!$K10,DJ$5&lt;='Rent Roll'!$L10),AND(DJ$5&gt;='Rent Roll'!$M35,DJ$5&lt;='Rent Roll'!$N35)),
IF('Rent Roll'!$S10=NNN,DJ30,
IF('Rent Roll'!$S10=Stop,DJ44,
IF('Rent Roll'!$S10=CAM_Fixed,DJ58,
IF('Rent Roll'!$S10=FSG,"-","-")))),"-"),"-")</f>
        <v>-</v>
      </c>
      <c r="DK14" s="273" t="str">
        <f>IF(DK$3='Rent Roll'!$U10,
IF(OR(AND(DK$5&gt;='Rent Roll'!$K10,DK$5&lt;='Rent Roll'!$L10),AND(DK$5&gt;='Rent Roll'!$M35,DK$5&lt;='Rent Roll'!$N35)),
IF('Rent Roll'!$S10=NNN,DK30,
IF('Rent Roll'!$S10=Stop,DK44,
IF('Rent Roll'!$S10=CAM_Fixed,DK58,
IF('Rent Roll'!$S10=FSG,"-","-")))),"-"),"-")</f>
        <v>-</v>
      </c>
      <c r="DL14" s="273" t="str">
        <f>IF(DL$3='Rent Roll'!$U10,
IF(OR(AND(DL$5&gt;='Rent Roll'!$K10,DL$5&lt;='Rent Roll'!$L10),AND(DL$5&gt;='Rent Roll'!$M35,DL$5&lt;='Rent Roll'!$N35)),
IF('Rent Roll'!$S10=NNN,DL30,
IF('Rent Roll'!$S10=Stop,DL44,
IF('Rent Roll'!$S10=CAM_Fixed,DL58,
IF('Rent Roll'!$S10=FSG,"-","-")))),"-"),"-")</f>
        <v>-</v>
      </c>
      <c r="DM14" s="273" t="str">
        <f>IF(DM$3='Rent Roll'!$U10,
IF(OR(AND(DM$5&gt;='Rent Roll'!$K10,DM$5&lt;='Rent Roll'!$L10),AND(DM$5&gt;='Rent Roll'!$M35,DM$5&lt;='Rent Roll'!$N35)),
IF('Rent Roll'!$S10=NNN,DM30,
IF('Rent Roll'!$S10=Stop,DM44,
IF('Rent Roll'!$S10=CAM_Fixed,DM58,
IF('Rent Roll'!$S10=FSG,"-","-")))),"-"),"-")</f>
        <v>-</v>
      </c>
      <c r="DN14" s="273" t="str">
        <f>IF(DN$3='Rent Roll'!$U10,
IF(OR(AND(DN$5&gt;='Rent Roll'!$K10,DN$5&lt;='Rent Roll'!$L10),AND(DN$5&gt;='Rent Roll'!$M35,DN$5&lt;='Rent Roll'!$N35)),
IF('Rent Roll'!$S10=NNN,DN30,
IF('Rent Roll'!$S10=Stop,DN44,
IF('Rent Roll'!$S10=CAM_Fixed,DN58,
IF('Rent Roll'!$S10=FSG,"-","-")))),"-"),"-")</f>
        <v>-</v>
      </c>
      <c r="DO14" s="273" t="str">
        <f>IF(DO$3='Rent Roll'!$U10,
IF(OR(AND(DO$5&gt;='Rent Roll'!$K10,DO$5&lt;='Rent Roll'!$L10),AND(DO$5&gt;='Rent Roll'!$M35,DO$5&lt;='Rent Roll'!$N35)),
IF('Rent Roll'!$S10=NNN,DO30,
IF('Rent Roll'!$S10=Stop,DO44,
IF('Rent Roll'!$S10=CAM_Fixed,DO58,
IF('Rent Roll'!$S10=FSG,"-","-")))),"-"),"-")</f>
        <v>-</v>
      </c>
      <c r="DP14" s="273" t="str">
        <f>IF(DP$3='Rent Roll'!$U10,
IF(OR(AND(DP$5&gt;='Rent Roll'!$K10,DP$5&lt;='Rent Roll'!$L10),AND(DP$5&gt;='Rent Roll'!$M35,DP$5&lt;='Rent Roll'!$N35)),
IF('Rent Roll'!$S10=NNN,DP30,
IF('Rent Roll'!$S10=Stop,DP44,
IF('Rent Roll'!$S10=CAM_Fixed,DP58,
IF('Rent Roll'!$S10=FSG,"-","-")))),"-"),"-")</f>
        <v>-</v>
      </c>
      <c r="DQ14" s="273" t="str">
        <f>IF(DQ$3='Rent Roll'!$U10,
IF(OR(AND(DQ$5&gt;='Rent Roll'!$K10,DQ$5&lt;='Rent Roll'!$L10),AND(DQ$5&gt;='Rent Roll'!$M35,DQ$5&lt;='Rent Roll'!$N35)),
IF('Rent Roll'!$S10=NNN,DQ30,
IF('Rent Roll'!$S10=Stop,DQ44,
IF('Rent Roll'!$S10=CAM_Fixed,DQ58,
IF('Rent Roll'!$S10=FSG,"-","-")))),"-"),"-")</f>
        <v>-</v>
      </c>
      <c r="DR14" s="273" t="str">
        <f>IF(DR$3='Rent Roll'!$U10,
IF(OR(AND(DR$5&gt;='Rent Roll'!$K10,DR$5&lt;='Rent Roll'!$L10),AND(DR$5&gt;='Rent Roll'!$M35,DR$5&lt;='Rent Roll'!$N35)),
IF('Rent Roll'!$S10=NNN,DR30,
IF('Rent Roll'!$S10=Stop,DR44,
IF('Rent Roll'!$S10=CAM_Fixed,DR58,
IF('Rent Roll'!$S10=FSG,"-","-")))),"-"),"-")</f>
        <v>-</v>
      </c>
      <c r="DS14" s="273" t="str">
        <f>IF(DS$3='Rent Roll'!$U10,
IF(OR(AND(DS$5&gt;='Rent Roll'!$K10,DS$5&lt;='Rent Roll'!$L10),AND(DS$5&gt;='Rent Roll'!$M35,DS$5&lt;='Rent Roll'!$N35)),
IF('Rent Roll'!$S10=NNN,DS30,
IF('Rent Roll'!$S10=Stop,DS44,
IF('Rent Roll'!$S10=CAM_Fixed,DS58,
IF('Rent Roll'!$S10=FSG,"-","-")))),"-"),"-")</f>
        <v>-</v>
      </c>
      <c r="DT14" s="273" t="str">
        <f>IF(DT$3='Rent Roll'!$U10,
IF(OR(AND(DT$5&gt;='Rent Roll'!$K10,DT$5&lt;='Rent Roll'!$L10),AND(DT$5&gt;='Rent Roll'!$M35,DT$5&lt;='Rent Roll'!$N35)),
IF('Rent Roll'!$S10=NNN,DT30,
IF('Rent Roll'!$S10=Stop,DT44,
IF('Rent Roll'!$S10=CAM_Fixed,DT58,
IF('Rent Roll'!$S10=FSG,"-","-")))),"-"),"-")</f>
        <v>-</v>
      </c>
      <c r="DU14" s="273" t="str">
        <f>IF(DU$3='Rent Roll'!$U10,
IF(OR(AND(DU$5&gt;='Rent Roll'!$K10,DU$5&lt;='Rent Roll'!$L10),AND(DU$5&gt;='Rent Roll'!$M35,DU$5&lt;='Rent Roll'!$N35)),
IF('Rent Roll'!$S10=NNN,DU30,
IF('Rent Roll'!$S10=Stop,DU44,
IF('Rent Roll'!$S10=CAM_Fixed,DU58,
IF('Rent Roll'!$S10=FSG,"-","-")))),"-"),"-")</f>
        <v>-</v>
      </c>
      <c r="DV14" s="273" t="str">
        <f>IF(DV$3='Rent Roll'!$U10,
IF(OR(AND(DV$5&gt;='Rent Roll'!$K10,DV$5&lt;='Rent Roll'!$L10),AND(DV$5&gt;='Rent Roll'!$M35,DV$5&lt;='Rent Roll'!$N35)),
IF('Rent Roll'!$S10=NNN,DV30,
IF('Rent Roll'!$S10=Stop,DV44,
IF('Rent Roll'!$S10=CAM_Fixed,DV58,
IF('Rent Roll'!$S10=FSG,"-","-")))),"-"),"-")</f>
        <v>-</v>
      </c>
      <c r="DW14" s="273" t="str">
        <f>IF(DW$3='Rent Roll'!$U10,
IF(OR(AND(DW$5&gt;='Rent Roll'!$K10,DW$5&lt;='Rent Roll'!$L10),AND(DW$5&gt;='Rent Roll'!$M35,DW$5&lt;='Rent Roll'!$N35)),
IF('Rent Roll'!$S10=NNN,DW30,
IF('Rent Roll'!$S10=Stop,DW44,
IF('Rent Roll'!$S10=CAM_Fixed,DW58,
IF('Rent Roll'!$S10=FSG,"-","-")))),"-"),"-")</f>
        <v>-</v>
      </c>
      <c r="DX14" s="273" t="str">
        <f>IF(DX$3='Rent Roll'!$U10,
IF(OR(AND(DX$5&gt;='Rent Roll'!$K10,DX$5&lt;='Rent Roll'!$L10),AND(DX$5&gt;='Rent Roll'!$M35,DX$5&lt;='Rent Roll'!$N35)),
IF('Rent Roll'!$S10=NNN,DX30,
IF('Rent Roll'!$S10=Stop,DX44,
IF('Rent Roll'!$S10=CAM_Fixed,DX58,
IF('Rent Roll'!$S10=FSG,"-","-")))),"-"),"-")</f>
        <v>-</v>
      </c>
      <c r="DY14" s="273" t="str">
        <f>IF(DY$3='Rent Roll'!$U10,
IF(OR(AND(DY$5&gt;='Rent Roll'!$K10,DY$5&lt;='Rent Roll'!$L10),AND(DY$5&gt;='Rent Roll'!$M35,DY$5&lt;='Rent Roll'!$N35)),
IF('Rent Roll'!$S10=NNN,DY30,
IF('Rent Roll'!$S10=Stop,DY44,
IF('Rent Roll'!$S10=CAM_Fixed,DY58,
IF('Rent Roll'!$S10=FSG,"-","-")))),"-"),"-")</f>
        <v>-</v>
      </c>
      <c r="DZ14" s="273" t="str">
        <f>IF(DZ$3='Rent Roll'!$U10,
IF(OR(AND(DZ$5&gt;='Rent Roll'!$K10,DZ$5&lt;='Rent Roll'!$L10),AND(DZ$5&gt;='Rent Roll'!$M35,DZ$5&lt;='Rent Roll'!$N35)),
IF('Rent Roll'!$S10=NNN,DZ30,
IF('Rent Roll'!$S10=Stop,DZ44,
IF('Rent Roll'!$S10=CAM_Fixed,DZ58,
IF('Rent Roll'!$S10=FSG,"-","-")))),"-"),"-")</f>
        <v>-</v>
      </c>
      <c r="EA14" s="273" t="str">
        <f>IF(EA$3='Rent Roll'!$U10,
IF(OR(AND(EA$5&gt;='Rent Roll'!$K10,EA$5&lt;='Rent Roll'!$L10),AND(EA$5&gt;='Rent Roll'!$M35,EA$5&lt;='Rent Roll'!$N35)),
IF('Rent Roll'!$S10=NNN,EA30,
IF('Rent Roll'!$S10=Stop,EA44,
IF('Rent Roll'!$S10=CAM_Fixed,EA58,
IF('Rent Roll'!$S10=FSG,"-","-")))),"-"),"-")</f>
        <v>-</v>
      </c>
      <c r="EB14" s="273" t="str">
        <f>IF(EB$3='Rent Roll'!$U10,
IF(OR(AND(EB$5&gt;='Rent Roll'!$K10,EB$5&lt;='Rent Roll'!$L10),AND(EB$5&gt;='Rent Roll'!$M35,EB$5&lt;='Rent Roll'!$N35)),
IF('Rent Roll'!$S10=NNN,EB30,
IF('Rent Roll'!$S10=Stop,EB44,
IF('Rent Roll'!$S10=CAM_Fixed,EB58,
IF('Rent Roll'!$S10=FSG,"-","-")))),"-"),"-")</f>
        <v>-</v>
      </c>
      <c r="EC14" s="273" t="str">
        <f>IF(EC$3='Rent Roll'!$U10,
IF(OR(AND(EC$5&gt;='Rent Roll'!$K10,EC$5&lt;='Rent Roll'!$L10),AND(EC$5&gt;='Rent Roll'!$M35,EC$5&lt;='Rent Roll'!$N35)),
IF('Rent Roll'!$S10=NNN,EC30,
IF('Rent Roll'!$S10=Stop,EC44,
IF('Rent Roll'!$S10=CAM_Fixed,EC58,
IF('Rent Roll'!$S10=FSG,"-","-")))),"-"),"-")</f>
        <v>-</v>
      </c>
      <c r="ED14" s="273" t="str">
        <f>IF(ED$3='Rent Roll'!$U10,
IF(OR(AND(ED$5&gt;='Rent Roll'!$K10,ED$5&lt;='Rent Roll'!$L10),AND(ED$5&gt;='Rent Roll'!$M35,ED$5&lt;='Rent Roll'!$N35)),
IF('Rent Roll'!$S10=NNN,ED30,
IF('Rent Roll'!$S10=Stop,ED44,
IF('Rent Roll'!$S10=CAM_Fixed,ED58,
IF('Rent Roll'!$S10=FSG,"-","-")))),"-"),"-")</f>
        <v>-</v>
      </c>
      <c r="EE14" s="273" t="str">
        <f>IF(EE$3='Rent Roll'!$U10,
IF(OR(AND(EE$5&gt;='Rent Roll'!$K10,EE$5&lt;='Rent Roll'!$L10),AND(EE$5&gt;='Rent Roll'!$M35,EE$5&lt;='Rent Roll'!$N35)),
IF('Rent Roll'!$S10=NNN,EE30,
IF('Rent Roll'!$S10=Stop,EE44,
IF('Rent Roll'!$S10=CAM_Fixed,EE58,
IF('Rent Roll'!$S10=FSG,"-","-")))),"-"),"-")</f>
        <v>-</v>
      </c>
      <c r="EF14" s="272" t="str">
        <f>IF(EF$3='Rent Roll'!$U10,
IF(OR(AND(EF$5&gt;='Rent Roll'!$K10,EF$5&lt;='Rent Roll'!$L10),AND(EF$5&gt;='Rent Roll'!$M35,EF$5&lt;='Rent Roll'!$N35)),
IF('Rent Roll'!$S10=NNN,EF30,
IF('Rent Roll'!$S10=Stop,EF44,
IF('Rent Roll'!$S10=CAM_Fixed,EF58,
IF('Rent Roll'!$S10=FSG,"-","-")))),"-"),"-")</f>
        <v>-</v>
      </c>
      <c r="EG14" s="844" t="s">
        <v>106</v>
      </c>
    </row>
    <row r="15" spans="2:137" x14ac:dyDescent="0.25">
      <c r="B15" s="855" t="str">
        <f>IF('Rent Roll'!S11&gt;0,'Rent Roll'!S11,"")</f>
        <v/>
      </c>
      <c r="C15" s="854" t="str">
        <f>CONCATENATE('Rent Roll'!B11&amp;" - "&amp;'Rent Roll'!C11)</f>
        <v xml:space="preserve"> - </v>
      </c>
      <c r="D15" s="272">
        <f t="shared" si="11"/>
        <v>0</v>
      </c>
      <c r="E15" s="273" t="str">
        <f>IF(E$3='Rent Roll'!$U11,
IF(OR(AND(E$5&gt;='Rent Roll'!$K11,E$5&lt;='Rent Roll'!$L11),AND(E$5&gt;='Rent Roll'!$M36,E$5&lt;='Rent Roll'!$N36)),
IF('Rent Roll'!$S11=NNN,E31,
IF('Rent Roll'!$S11=Stop,E45,
IF('Rent Roll'!$S11=CAM_Fixed,E59,
IF('Rent Roll'!$S11=FSG,"-","-")))),"-"),"-")</f>
        <v>-</v>
      </c>
      <c r="F15" s="273" t="str">
        <f>IF(F$3='Rent Roll'!$U11,
IF(OR(AND(F$5&gt;='Rent Roll'!$K11,F$5&lt;='Rent Roll'!$L11),AND(F$5&gt;='Rent Roll'!$M36,F$5&lt;='Rent Roll'!$N36)),
IF('Rent Roll'!$S11=NNN,F31,
IF('Rent Roll'!$S11=Stop,F45,
IF('Rent Roll'!$S11=CAM_Fixed,F59,
IF('Rent Roll'!$S11=FSG,"-","-")))),"-"),"-")</f>
        <v>-</v>
      </c>
      <c r="G15" s="273" t="str">
        <f>IF(G$3='Rent Roll'!$U11,
IF(OR(AND(G$5&gt;='Rent Roll'!$K11,G$5&lt;='Rent Roll'!$L11),AND(G$5&gt;='Rent Roll'!$M36,G$5&lt;='Rent Roll'!$N36)),
IF('Rent Roll'!$S11=NNN,G31,
IF('Rent Roll'!$S11=Stop,G45,
IF('Rent Roll'!$S11=CAM_Fixed,G59,
IF('Rent Roll'!$S11=FSG,"-","-")))),"-"),"-")</f>
        <v>-</v>
      </c>
      <c r="H15" s="273" t="str">
        <f>IF(H$3='Rent Roll'!$U11,
IF(OR(AND(H$5&gt;='Rent Roll'!$K11,H$5&lt;='Rent Roll'!$L11),AND(H$5&gt;='Rent Roll'!$M36,H$5&lt;='Rent Roll'!$N36)),
IF('Rent Roll'!$S11=NNN,H31,
IF('Rent Roll'!$S11=Stop,H45,
IF('Rent Roll'!$S11=CAM_Fixed,H59,
IF('Rent Roll'!$S11=FSG,"-","-")))),"-"),"-")</f>
        <v>-</v>
      </c>
      <c r="I15" s="273" t="str">
        <f>IF(I$3='Rent Roll'!$U11,
IF(OR(AND(I$5&gt;='Rent Roll'!$K11,I$5&lt;='Rent Roll'!$L11),AND(I$5&gt;='Rent Roll'!$M36,I$5&lt;='Rent Roll'!$N36)),
IF('Rent Roll'!$S11=NNN,I31,
IF('Rent Roll'!$S11=Stop,I45,
IF('Rent Roll'!$S11=CAM_Fixed,I59,
IF('Rent Roll'!$S11=FSG,"-","-")))),"-"),"-")</f>
        <v>-</v>
      </c>
      <c r="J15" s="273" t="str">
        <f>IF(J$3='Rent Roll'!$U11,
IF(OR(AND(J$5&gt;='Rent Roll'!$K11,J$5&lt;='Rent Roll'!$L11),AND(J$5&gt;='Rent Roll'!$M36,J$5&lt;='Rent Roll'!$N36)),
IF('Rent Roll'!$S11=NNN,J31,
IF('Rent Roll'!$S11=Stop,J45,
IF('Rent Roll'!$S11=CAM_Fixed,J59,
IF('Rent Roll'!$S11=FSG,"-","-")))),"-"),"-")</f>
        <v>-</v>
      </c>
      <c r="K15" s="273" t="str">
        <f>IF(K$3='Rent Roll'!$U11,
IF(OR(AND(K$5&gt;='Rent Roll'!$K11,K$5&lt;='Rent Roll'!$L11),AND(K$5&gt;='Rent Roll'!$M36,K$5&lt;='Rent Roll'!$N36)),
IF('Rent Roll'!$S11=NNN,K31,
IF('Rent Roll'!$S11=Stop,K45,
IF('Rent Roll'!$S11=CAM_Fixed,K59,
IF('Rent Roll'!$S11=FSG,"-","-")))),"-"),"-")</f>
        <v>-</v>
      </c>
      <c r="L15" s="273" t="str">
        <f>IF(L$3='Rent Roll'!$U11,
IF(OR(AND(L$5&gt;='Rent Roll'!$K11,L$5&lt;='Rent Roll'!$L11),AND(L$5&gt;='Rent Roll'!$M36,L$5&lt;='Rent Roll'!$N36)),
IF('Rent Roll'!$S11=NNN,L31,
IF('Rent Roll'!$S11=Stop,L45,
IF('Rent Roll'!$S11=CAM_Fixed,L59,
IF('Rent Roll'!$S11=FSG,"-","-")))),"-"),"-")</f>
        <v>-</v>
      </c>
      <c r="M15" s="273" t="str">
        <f>IF(M$3='Rent Roll'!$U11,
IF(OR(AND(M$5&gt;='Rent Roll'!$K11,M$5&lt;='Rent Roll'!$L11),AND(M$5&gt;='Rent Roll'!$M36,M$5&lt;='Rent Roll'!$N36)),
IF('Rent Roll'!$S11=NNN,M31,
IF('Rent Roll'!$S11=Stop,M45,
IF('Rent Roll'!$S11=CAM_Fixed,M59,
IF('Rent Roll'!$S11=FSG,"-","-")))),"-"),"-")</f>
        <v>-</v>
      </c>
      <c r="N15" s="273" t="str">
        <f>IF(N$3='Rent Roll'!$U11,
IF(OR(AND(N$5&gt;='Rent Roll'!$K11,N$5&lt;='Rent Roll'!$L11),AND(N$5&gt;='Rent Roll'!$M36,N$5&lt;='Rent Roll'!$N36)),
IF('Rent Roll'!$S11=NNN,N31,
IF('Rent Roll'!$S11=Stop,N45,
IF('Rent Roll'!$S11=CAM_Fixed,N59,
IF('Rent Roll'!$S11=FSG,"-","-")))),"-"),"-")</f>
        <v>-</v>
      </c>
      <c r="O15" s="273" t="str">
        <f>IF(O$3='Rent Roll'!$U11,
IF(OR(AND(O$5&gt;='Rent Roll'!$K11,O$5&lt;='Rent Roll'!$L11),AND(O$5&gt;='Rent Roll'!$M36,O$5&lt;='Rent Roll'!$N36)),
IF('Rent Roll'!$S11=NNN,O31,
IF('Rent Roll'!$S11=Stop,O45,
IF('Rent Roll'!$S11=CAM_Fixed,O59,
IF('Rent Roll'!$S11=FSG,"-","-")))),"-"),"-")</f>
        <v>-</v>
      </c>
      <c r="P15" s="273" t="str">
        <f>IF(P$3='Rent Roll'!$U11,
IF(OR(AND(P$5&gt;='Rent Roll'!$K11,P$5&lt;='Rent Roll'!$L11),AND(P$5&gt;='Rent Roll'!$M36,P$5&lt;='Rent Roll'!$N36)),
IF('Rent Roll'!$S11=NNN,P31,
IF('Rent Roll'!$S11=Stop,P45,
IF('Rent Roll'!$S11=CAM_Fixed,P59,
IF('Rent Roll'!$S11=FSG,"-","-")))),"-"),"-")</f>
        <v>-</v>
      </c>
      <c r="Q15" s="273" t="str">
        <f>IF(Q$3='Rent Roll'!$U11,
IF(OR(AND(Q$5&gt;='Rent Roll'!$K11,Q$5&lt;='Rent Roll'!$L11),AND(Q$5&gt;='Rent Roll'!$M36,Q$5&lt;='Rent Roll'!$N36)),
IF('Rent Roll'!$S11=NNN,Q31,
IF('Rent Roll'!$S11=Stop,Q45,
IF('Rent Roll'!$S11=CAM_Fixed,Q59,
IF('Rent Roll'!$S11=FSG,"-","-")))),"-"),"-")</f>
        <v>-</v>
      </c>
      <c r="R15" s="273" t="str">
        <f>IF(R$3='Rent Roll'!$U11,
IF(OR(AND(R$5&gt;='Rent Roll'!$K11,R$5&lt;='Rent Roll'!$L11),AND(R$5&gt;='Rent Roll'!$M36,R$5&lt;='Rent Roll'!$N36)),
IF('Rent Roll'!$S11=NNN,R31,
IF('Rent Roll'!$S11=Stop,R45,
IF('Rent Roll'!$S11=CAM_Fixed,R59,
IF('Rent Roll'!$S11=FSG,"-","-")))),"-"),"-")</f>
        <v>-</v>
      </c>
      <c r="S15" s="273" t="str">
        <f>IF(S$3='Rent Roll'!$U11,
IF(OR(AND(S$5&gt;='Rent Roll'!$K11,S$5&lt;='Rent Roll'!$L11),AND(S$5&gt;='Rent Roll'!$M36,S$5&lt;='Rent Roll'!$N36)),
IF('Rent Roll'!$S11=NNN,S31,
IF('Rent Roll'!$S11=Stop,S45,
IF('Rent Roll'!$S11=CAM_Fixed,S59,
IF('Rent Roll'!$S11=FSG,"-","-")))),"-"),"-")</f>
        <v>-</v>
      </c>
      <c r="T15" s="273" t="str">
        <f>IF(T$3='Rent Roll'!$U11,
IF(OR(AND(T$5&gt;='Rent Roll'!$K11,T$5&lt;='Rent Roll'!$L11),AND(T$5&gt;='Rent Roll'!$M36,T$5&lt;='Rent Roll'!$N36)),
IF('Rent Roll'!$S11=NNN,T31,
IF('Rent Roll'!$S11=Stop,T45,
IF('Rent Roll'!$S11=CAM_Fixed,T59,
IF('Rent Roll'!$S11=FSG,"-","-")))),"-"),"-")</f>
        <v>-</v>
      </c>
      <c r="U15" s="273" t="str">
        <f>IF(U$3='Rent Roll'!$U11,
IF(OR(AND(U$5&gt;='Rent Roll'!$K11,U$5&lt;='Rent Roll'!$L11),AND(U$5&gt;='Rent Roll'!$M36,U$5&lt;='Rent Roll'!$N36)),
IF('Rent Roll'!$S11=NNN,U31,
IF('Rent Roll'!$S11=Stop,U45,
IF('Rent Roll'!$S11=CAM_Fixed,U59,
IF('Rent Roll'!$S11=FSG,"-","-")))),"-"),"-")</f>
        <v>-</v>
      </c>
      <c r="V15" s="273" t="str">
        <f>IF(V$3='Rent Roll'!$U11,
IF(OR(AND(V$5&gt;='Rent Roll'!$K11,V$5&lt;='Rent Roll'!$L11),AND(V$5&gt;='Rent Roll'!$M36,V$5&lt;='Rent Roll'!$N36)),
IF('Rent Roll'!$S11=NNN,V31,
IF('Rent Roll'!$S11=Stop,V45,
IF('Rent Roll'!$S11=CAM_Fixed,V59,
IF('Rent Roll'!$S11=FSG,"-","-")))),"-"),"-")</f>
        <v>-</v>
      </c>
      <c r="W15" s="273" t="str">
        <f>IF(W$3='Rent Roll'!$U11,
IF(OR(AND(W$5&gt;='Rent Roll'!$K11,W$5&lt;='Rent Roll'!$L11),AND(W$5&gt;='Rent Roll'!$M36,W$5&lt;='Rent Roll'!$N36)),
IF('Rent Roll'!$S11=NNN,W31,
IF('Rent Roll'!$S11=Stop,W45,
IF('Rent Roll'!$S11=CAM_Fixed,W59,
IF('Rent Roll'!$S11=FSG,"-","-")))),"-"),"-")</f>
        <v>-</v>
      </c>
      <c r="X15" s="273" t="str">
        <f>IF(X$3='Rent Roll'!$U11,
IF(OR(AND(X$5&gt;='Rent Roll'!$K11,X$5&lt;='Rent Roll'!$L11),AND(X$5&gt;='Rent Roll'!$M36,X$5&lt;='Rent Roll'!$N36)),
IF('Rent Roll'!$S11=NNN,X31,
IF('Rent Roll'!$S11=Stop,X45,
IF('Rent Roll'!$S11=CAM_Fixed,X59,
IF('Rent Roll'!$S11=FSG,"-","-")))),"-"),"-")</f>
        <v>-</v>
      </c>
      <c r="Y15" s="273" t="str">
        <f>IF(Y$3='Rent Roll'!$U11,
IF(OR(AND(Y$5&gt;='Rent Roll'!$K11,Y$5&lt;='Rent Roll'!$L11),AND(Y$5&gt;='Rent Roll'!$M36,Y$5&lt;='Rent Roll'!$N36)),
IF('Rent Roll'!$S11=NNN,Y31,
IF('Rent Roll'!$S11=Stop,Y45,
IF('Rent Roll'!$S11=CAM_Fixed,Y59,
IF('Rent Roll'!$S11=FSG,"-","-")))),"-"),"-")</f>
        <v>-</v>
      </c>
      <c r="Z15" s="273" t="str">
        <f>IF(Z$3='Rent Roll'!$U11,
IF(OR(AND(Z$5&gt;='Rent Roll'!$K11,Z$5&lt;='Rent Roll'!$L11),AND(Z$5&gt;='Rent Roll'!$M36,Z$5&lt;='Rent Roll'!$N36)),
IF('Rent Roll'!$S11=NNN,Z31,
IF('Rent Roll'!$S11=Stop,Z45,
IF('Rent Roll'!$S11=CAM_Fixed,Z59,
IF('Rent Roll'!$S11=FSG,"-","-")))),"-"),"-")</f>
        <v>-</v>
      </c>
      <c r="AA15" s="273" t="str">
        <f>IF(AA$3='Rent Roll'!$U11,
IF(OR(AND(AA$5&gt;='Rent Roll'!$K11,AA$5&lt;='Rent Roll'!$L11),AND(AA$5&gt;='Rent Roll'!$M36,AA$5&lt;='Rent Roll'!$N36)),
IF('Rent Roll'!$S11=NNN,AA31,
IF('Rent Roll'!$S11=Stop,AA45,
IF('Rent Roll'!$S11=CAM_Fixed,AA59,
IF('Rent Roll'!$S11=FSG,"-","-")))),"-"),"-")</f>
        <v>-</v>
      </c>
      <c r="AB15" s="273" t="str">
        <f>IF(AB$3='Rent Roll'!$U11,
IF(OR(AND(AB$5&gt;='Rent Roll'!$K11,AB$5&lt;='Rent Roll'!$L11),AND(AB$5&gt;='Rent Roll'!$M36,AB$5&lt;='Rent Roll'!$N36)),
IF('Rent Roll'!$S11=NNN,AB31,
IF('Rent Roll'!$S11=Stop,AB45,
IF('Rent Roll'!$S11=CAM_Fixed,AB59,
IF('Rent Roll'!$S11=FSG,"-","-")))),"-"),"-")</f>
        <v>-</v>
      </c>
      <c r="AC15" s="273" t="str">
        <f>IF(AC$3='Rent Roll'!$U11,
IF(OR(AND(AC$5&gt;='Rent Roll'!$K11,AC$5&lt;='Rent Roll'!$L11),AND(AC$5&gt;='Rent Roll'!$M36,AC$5&lt;='Rent Roll'!$N36)),
IF('Rent Roll'!$S11=NNN,AC31,
IF('Rent Roll'!$S11=Stop,AC45,
IF('Rent Roll'!$S11=CAM_Fixed,AC59,
IF('Rent Roll'!$S11=FSG,"-","-")))),"-"),"-")</f>
        <v>-</v>
      </c>
      <c r="AD15" s="273" t="str">
        <f>IF(AD$3='Rent Roll'!$U11,
IF(OR(AND(AD$5&gt;='Rent Roll'!$K11,AD$5&lt;='Rent Roll'!$L11),AND(AD$5&gt;='Rent Roll'!$M36,AD$5&lt;='Rent Roll'!$N36)),
IF('Rent Roll'!$S11=NNN,AD31,
IF('Rent Roll'!$S11=Stop,AD45,
IF('Rent Roll'!$S11=CAM_Fixed,AD59,
IF('Rent Roll'!$S11=FSG,"-","-")))),"-"),"-")</f>
        <v>-</v>
      </c>
      <c r="AE15" s="273" t="str">
        <f>IF(AE$3='Rent Roll'!$U11,
IF(OR(AND(AE$5&gt;='Rent Roll'!$K11,AE$5&lt;='Rent Roll'!$L11),AND(AE$5&gt;='Rent Roll'!$M36,AE$5&lt;='Rent Roll'!$N36)),
IF('Rent Roll'!$S11=NNN,AE31,
IF('Rent Roll'!$S11=Stop,AE45,
IF('Rent Roll'!$S11=CAM_Fixed,AE59,
IF('Rent Roll'!$S11=FSG,"-","-")))),"-"),"-")</f>
        <v>-</v>
      </c>
      <c r="AF15" s="273" t="str">
        <f>IF(AF$3='Rent Roll'!$U11,
IF(OR(AND(AF$5&gt;='Rent Roll'!$K11,AF$5&lt;='Rent Roll'!$L11),AND(AF$5&gt;='Rent Roll'!$M36,AF$5&lt;='Rent Roll'!$N36)),
IF('Rent Roll'!$S11=NNN,AF31,
IF('Rent Roll'!$S11=Stop,AF45,
IF('Rent Roll'!$S11=CAM_Fixed,AF59,
IF('Rent Roll'!$S11=FSG,"-","-")))),"-"),"-")</f>
        <v>-</v>
      </c>
      <c r="AG15" s="273" t="str">
        <f>IF(AG$3='Rent Roll'!$U11,
IF(OR(AND(AG$5&gt;='Rent Roll'!$K11,AG$5&lt;='Rent Roll'!$L11),AND(AG$5&gt;='Rent Roll'!$M36,AG$5&lt;='Rent Roll'!$N36)),
IF('Rent Roll'!$S11=NNN,AG31,
IF('Rent Roll'!$S11=Stop,AG45,
IF('Rent Roll'!$S11=CAM_Fixed,AG59,
IF('Rent Roll'!$S11=FSG,"-","-")))),"-"),"-")</f>
        <v>-</v>
      </c>
      <c r="AH15" s="273" t="str">
        <f>IF(AH$3='Rent Roll'!$U11,
IF(OR(AND(AH$5&gt;='Rent Roll'!$K11,AH$5&lt;='Rent Roll'!$L11),AND(AH$5&gt;='Rent Roll'!$M36,AH$5&lt;='Rent Roll'!$N36)),
IF('Rent Roll'!$S11=NNN,AH31,
IF('Rent Roll'!$S11=Stop,AH45,
IF('Rent Roll'!$S11=CAM_Fixed,AH59,
IF('Rent Roll'!$S11=FSG,"-","-")))),"-"),"-")</f>
        <v>-</v>
      </c>
      <c r="AI15" s="273" t="str">
        <f>IF(AI$3='Rent Roll'!$U11,
IF(OR(AND(AI$5&gt;='Rent Roll'!$K11,AI$5&lt;='Rent Roll'!$L11),AND(AI$5&gt;='Rent Roll'!$M36,AI$5&lt;='Rent Roll'!$N36)),
IF('Rent Roll'!$S11=NNN,AI31,
IF('Rent Roll'!$S11=Stop,AI45,
IF('Rent Roll'!$S11=CAM_Fixed,AI59,
IF('Rent Roll'!$S11=FSG,"-","-")))),"-"),"-")</f>
        <v>-</v>
      </c>
      <c r="AJ15" s="273" t="str">
        <f>IF(AJ$3='Rent Roll'!$U11,
IF(OR(AND(AJ$5&gt;='Rent Roll'!$K11,AJ$5&lt;='Rent Roll'!$L11),AND(AJ$5&gt;='Rent Roll'!$M36,AJ$5&lt;='Rent Roll'!$N36)),
IF('Rent Roll'!$S11=NNN,AJ31,
IF('Rent Roll'!$S11=Stop,AJ45,
IF('Rent Roll'!$S11=CAM_Fixed,AJ59,
IF('Rent Roll'!$S11=FSG,"-","-")))),"-"),"-")</f>
        <v>-</v>
      </c>
      <c r="AK15" s="273" t="str">
        <f>IF(AK$3='Rent Roll'!$U11,
IF(OR(AND(AK$5&gt;='Rent Roll'!$K11,AK$5&lt;='Rent Roll'!$L11),AND(AK$5&gt;='Rent Roll'!$M36,AK$5&lt;='Rent Roll'!$N36)),
IF('Rent Roll'!$S11=NNN,AK31,
IF('Rent Roll'!$S11=Stop,AK45,
IF('Rent Roll'!$S11=CAM_Fixed,AK59,
IF('Rent Roll'!$S11=FSG,"-","-")))),"-"),"-")</f>
        <v>-</v>
      </c>
      <c r="AL15" s="273" t="str">
        <f>IF(AL$3='Rent Roll'!$U11,
IF(OR(AND(AL$5&gt;='Rent Roll'!$K11,AL$5&lt;='Rent Roll'!$L11),AND(AL$5&gt;='Rent Roll'!$M36,AL$5&lt;='Rent Roll'!$N36)),
IF('Rent Roll'!$S11=NNN,AL31,
IF('Rent Roll'!$S11=Stop,AL45,
IF('Rent Roll'!$S11=CAM_Fixed,AL59,
IF('Rent Roll'!$S11=FSG,"-","-")))),"-"),"-")</f>
        <v>-</v>
      </c>
      <c r="AM15" s="273" t="str">
        <f>IF(AM$3='Rent Roll'!$U11,
IF(OR(AND(AM$5&gt;='Rent Roll'!$K11,AM$5&lt;='Rent Roll'!$L11),AND(AM$5&gt;='Rent Roll'!$M36,AM$5&lt;='Rent Roll'!$N36)),
IF('Rent Roll'!$S11=NNN,AM31,
IF('Rent Roll'!$S11=Stop,AM45,
IF('Rent Roll'!$S11=CAM_Fixed,AM59,
IF('Rent Roll'!$S11=FSG,"-","-")))),"-"),"-")</f>
        <v>-</v>
      </c>
      <c r="AN15" s="273" t="str">
        <f>IF(AN$3='Rent Roll'!$U11,
IF(OR(AND(AN$5&gt;='Rent Roll'!$K11,AN$5&lt;='Rent Roll'!$L11),AND(AN$5&gt;='Rent Roll'!$M36,AN$5&lt;='Rent Roll'!$N36)),
IF('Rent Roll'!$S11=NNN,AN31,
IF('Rent Roll'!$S11=Stop,AN45,
IF('Rent Roll'!$S11=CAM_Fixed,AN59,
IF('Rent Roll'!$S11=FSG,"-","-")))),"-"),"-")</f>
        <v>-</v>
      </c>
      <c r="AO15" s="273" t="str">
        <f>IF(AO$3='Rent Roll'!$U11,
IF(OR(AND(AO$5&gt;='Rent Roll'!$K11,AO$5&lt;='Rent Roll'!$L11),AND(AO$5&gt;='Rent Roll'!$M36,AO$5&lt;='Rent Roll'!$N36)),
IF('Rent Roll'!$S11=NNN,AO31,
IF('Rent Roll'!$S11=Stop,AO45,
IF('Rent Roll'!$S11=CAM_Fixed,AO59,
IF('Rent Roll'!$S11=FSG,"-","-")))),"-"),"-")</f>
        <v>-</v>
      </c>
      <c r="AP15" s="273" t="str">
        <f>IF(AP$3='Rent Roll'!$U11,
IF(OR(AND(AP$5&gt;='Rent Roll'!$K11,AP$5&lt;='Rent Roll'!$L11),AND(AP$5&gt;='Rent Roll'!$M36,AP$5&lt;='Rent Roll'!$N36)),
IF('Rent Roll'!$S11=NNN,AP31,
IF('Rent Roll'!$S11=Stop,AP45,
IF('Rent Roll'!$S11=CAM_Fixed,AP59,
IF('Rent Roll'!$S11=FSG,"-","-")))),"-"),"-")</f>
        <v>-</v>
      </c>
      <c r="AQ15" s="273" t="str">
        <f>IF(AQ$3='Rent Roll'!$U11,
IF(OR(AND(AQ$5&gt;='Rent Roll'!$K11,AQ$5&lt;='Rent Roll'!$L11),AND(AQ$5&gt;='Rent Roll'!$M36,AQ$5&lt;='Rent Roll'!$N36)),
IF('Rent Roll'!$S11=NNN,AQ31,
IF('Rent Roll'!$S11=Stop,AQ45,
IF('Rent Roll'!$S11=CAM_Fixed,AQ59,
IF('Rent Roll'!$S11=FSG,"-","-")))),"-"),"-")</f>
        <v>-</v>
      </c>
      <c r="AR15" s="273" t="str">
        <f>IF(AR$3='Rent Roll'!$U11,
IF(OR(AND(AR$5&gt;='Rent Roll'!$K11,AR$5&lt;='Rent Roll'!$L11),AND(AR$5&gt;='Rent Roll'!$M36,AR$5&lt;='Rent Roll'!$N36)),
IF('Rent Roll'!$S11=NNN,AR31,
IF('Rent Roll'!$S11=Stop,AR45,
IF('Rent Roll'!$S11=CAM_Fixed,AR59,
IF('Rent Roll'!$S11=FSG,"-","-")))),"-"),"-")</f>
        <v>-</v>
      </c>
      <c r="AS15" s="273" t="str">
        <f>IF(AS$3='Rent Roll'!$U11,
IF(OR(AND(AS$5&gt;='Rent Roll'!$K11,AS$5&lt;='Rent Roll'!$L11),AND(AS$5&gt;='Rent Roll'!$M36,AS$5&lt;='Rent Roll'!$N36)),
IF('Rent Roll'!$S11=NNN,AS31,
IF('Rent Roll'!$S11=Stop,AS45,
IF('Rent Roll'!$S11=CAM_Fixed,AS59,
IF('Rent Roll'!$S11=FSG,"-","-")))),"-"),"-")</f>
        <v>-</v>
      </c>
      <c r="AT15" s="273" t="str">
        <f>IF(AT$3='Rent Roll'!$U11,
IF(OR(AND(AT$5&gt;='Rent Roll'!$K11,AT$5&lt;='Rent Roll'!$L11),AND(AT$5&gt;='Rent Roll'!$M36,AT$5&lt;='Rent Roll'!$N36)),
IF('Rent Roll'!$S11=NNN,AT31,
IF('Rent Roll'!$S11=Stop,AT45,
IF('Rent Roll'!$S11=CAM_Fixed,AT59,
IF('Rent Roll'!$S11=FSG,"-","-")))),"-"),"-")</f>
        <v>-</v>
      </c>
      <c r="AU15" s="273" t="str">
        <f>IF(AU$3='Rent Roll'!$U11,
IF(OR(AND(AU$5&gt;='Rent Roll'!$K11,AU$5&lt;='Rent Roll'!$L11),AND(AU$5&gt;='Rent Roll'!$M36,AU$5&lt;='Rent Roll'!$N36)),
IF('Rent Roll'!$S11=NNN,AU31,
IF('Rent Roll'!$S11=Stop,AU45,
IF('Rent Roll'!$S11=CAM_Fixed,AU59,
IF('Rent Roll'!$S11=FSG,"-","-")))),"-"),"-")</f>
        <v>-</v>
      </c>
      <c r="AV15" s="273" t="str">
        <f>IF(AV$3='Rent Roll'!$U11,
IF(OR(AND(AV$5&gt;='Rent Roll'!$K11,AV$5&lt;='Rent Roll'!$L11),AND(AV$5&gt;='Rent Roll'!$M36,AV$5&lt;='Rent Roll'!$N36)),
IF('Rent Roll'!$S11=NNN,AV31,
IF('Rent Roll'!$S11=Stop,AV45,
IF('Rent Roll'!$S11=CAM_Fixed,AV59,
IF('Rent Roll'!$S11=FSG,"-","-")))),"-"),"-")</f>
        <v>-</v>
      </c>
      <c r="AW15" s="273" t="str">
        <f>IF(AW$3='Rent Roll'!$U11,
IF(OR(AND(AW$5&gt;='Rent Roll'!$K11,AW$5&lt;='Rent Roll'!$L11),AND(AW$5&gt;='Rent Roll'!$M36,AW$5&lt;='Rent Roll'!$N36)),
IF('Rent Roll'!$S11=NNN,AW31,
IF('Rent Roll'!$S11=Stop,AW45,
IF('Rent Roll'!$S11=CAM_Fixed,AW59,
IF('Rent Roll'!$S11=FSG,"-","-")))),"-"),"-")</f>
        <v>-</v>
      </c>
      <c r="AX15" s="273" t="str">
        <f>IF(AX$3='Rent Roll'!$U11,
IF(OR(AND(AX$5&gt;='Rent Roll'!$K11,AX$5&lt;='Rent Roll'!$L11),AND(AX$5&gt;='Rent Roll'!$M36,AX$5&lt;='Rent Roll'!$N36)),
IF('Rent Roll'!$S11=NNN,AX31,
IF('Rent Roll'!$S11=Stop,AX45,
IF('Rent Roll'!$S11=CAM_Fixed,AX59,
IF('Rent Roll'!$S11=FSG,"-","-")))),"-"),"-")</f>
        <v>-</v>
      </c>
      <c r="AY15" s="273" t="str">
        <f>IF(AY$3='Rent Roll'!$U11,
IF(OR(AND(AY$5&gt;='Rent Roll'!$K11,AY$5&lt;='Rent Roll'!$L11),AND(AY$5&gt;='Rent Roll'!$M36,AY$5&lt;='Rent Roll'!$N36)),
IF('Rent Roll'!$S11=NNN,AY31,
IF('Rent Roll'!$S11=Stop,AY45,
IF('Rent Roll'!$S11=CAM_Fixed,AY59,
IF('Rent Roll'!$S11=FSG,"-","-")))),"-"),"-")</f>
        <v>-</v>
      </c>
      <c r="AZ15" s="273" t="str">
        <f>IF(AZ$3='Rent Roll'!$U11,
IF(OR(AND(AZ$5&gt;='Rent Roll'!$K11,AZ$5&lt;='Rent Roll'!$L11),AND(AZ$5&gt;='Rent Roll'!$M36,AZ$5&lt;='Rent Roll'!$N36)),
IF('Rent Roll'!$S11=NNN,AZ31,
IF('Rent Roll'!$S11=Stop,AZ45,
IF('Rent Roll'!$S11=CAM_Fixed,AZ59,
IF('Rent Roll'!$S11=FSG,"-","-")))),"-"),"-")</f>
        <v>-</v>
      </c>
      <c r="BA15" s="273" t="str">
        <f>IF(BA$3='Rent Roll'!$U11,
IF(OR(AND(BA$5&gt;='Rent Roll'!$K11,BA$5&lt;='Rent Roll'!$L11),AND(BA$5&gt;='Rent Roll'!$M36,BA$5&lt;='Rent Roll'!$N36)),
IF('Rent Roll'!$S11=NNN,BA31,
IF('Rent Roll'!$S11=Stop,BA45,
IF('Rent Roll'!$S11=CAM_Fixed,BA59,
IF('Rent Roll'!$S11=FSG,"-","-")))),"-"),"-")</f>
        <v>-</v>
      </c>
      <c r="BB15" s="273" t="str">
        <f>IF(BB$3='Rent Roll'!$U11,
IF(OR(AND(BB$5&gt;='Rent Roll'!$K11,BB$5&lt;='Rent Roll'!$L11),AND(BB$5&gt;='Rent Roll'!$M36,BB$5&lt;='Rent Roll'!$N36)),
IF('Rent Roll'!$S11=NNN,BB31,
IF('Rent Roll'!$S11=Stop,BB45,
IF('Rent Roll'!$S11=CAM_Fixed,BB59,
IF('Rent Roll'!$S11=FSG,"-","-")))),"-"),"-")</f>
        <v>-</v>
      </c>
      <c r="BC15" s="273" t="str">
        <f>IF(BC$3='Rent Roll'!$U11,
IF(OR(AND(BC$5&gt;='Rent Roll'!$K11,BC$5&lt;='Rent Roll'!$L11),AND(BC$5&gt;='Rent Roll'!$M36,BC$5&lt;='Rent Roll'!$N36)),
IF('Rent Roll'!$S11=NNN,BC31,
IF('Rent Roll'!$S11=Stop,BC45,
IF('Rent Roll'!$S11=CAM_Fixed,BC59,
IF('Rent Roll'!$S11=FSG,"-","-")))),"-"),"-")</f>
        <v>-</v>
      </c>
      <c r="BD15" s="273" t="str">
        <f>IF(BD$3='Rent Roll'!$U11,
IF(OR(AND(BD$5&gt;='Rent Roll'!$K11,BD$5&lt;='Rent Roll'!$L11),AND(BD$5&gt;='Rent Roll'!$M36,BD$5&lt;='Rent Roll'!$N36)),
IF('Rent Roll'!$S11=NNN,BD31,
IF('Rent Roll'!$S11=Stop,BD45,
IF('Rent Roll'!$S11=CAM_Fixed,BD59,
IF('Rent Roll'!$S11=FSG,"-","-")))),"-"),"-")</f>
        <v>-</v>
      </c>
      <c r="BE15" s="273" t="str">
        <f>IF(BE$3='Rent Roll'!$U11,
IF(OR(AND(BE$5&gt;='Rent Roll'!$K11,BE$5&lt;='Rent Roll'!$L11),AND(BE$5&gt;='Rent Roll'!$M36,BE$5&lt;='Rent Roll'!$N36)),
IF('Rent Roll'!$S11=NNN,BE31,
IF('Rent Roll'!$S11=Stop,BE45,
IF('Rent Roll'!$S11=CAM_Fixed,BE59,
IF('Rent Roll'!$S11=FSG,"-","-")))),"-"),"-")</f>
        <v>-</v>
      </c>
      <c r="BF15" s="273" t="str">
        <f>IF(BF$3='Rent Roll'!$U11,
IF(OR(AND(BF$5&gt;='Rent Roll'!$K11,BF$5&lt;='Rent Roll'!$L11),AND(BF$5&gt;='Rent Roll'!$M36,BF$5&lt;='Rent Roll'!$N36)),
IF('Rent Roll'!$S11=NNN,BF31,
IF('Rent Roll'!$S11=Stop,BF45,
IF('Rent Roll'!$S11=CAM_Fixed,BF59,
IF('Rent Roll'!$S11=FSG,"-","-")))),"-"),"-")</f>
        <v>-</v>
      </c>
      <c r="BG15" s="273" t="str">
        <f>IF(BG$3='Rent Roll'!$U11,
IF(OR(AND(BG$5&gt;='Rent Roll'!$K11,BG$5&lt;='Rent Roll'!$L11),AND(BG$5&gt;='Rent Roll'!$M36,BG$5&lt;='Rent Roll'!$N36)),
IF('Rent Roll'!$S11=NNN,BG31,
IF('Rent Roll'!$S11=Stop,BG45,
IF('Rent Roll'!$S11=CAM_Fixed,BG59,
IF('Rent Roll'!$S11=FSG,"-","-")))),"-"),"-")</f>
        <v>-</v>
      </c>
      <c r="BH15" s="273" t="str">
        <f>IF(BH$3='Rent Roll'!$U11,
IF(OR(AND(BH$5&gt;='Rent Roll'!$K11,BH$5&lt;='Rent Roll'!$L11),AND(BH$5&gt;='Rent Roll'!$M36,BH$5&lt;='Rent Roll'!$N36)),
IF('Rent Roll'!$S11=NNN,BH31,
IF('Rent Roll'!$S11=Stop,BH45,
IF('Rent Roll'!$S11=CAM_Fixed,BH59,
IF('Rent Roll'!$S11=FSG,"-","-")))),"-"),"-")</f>
        <v>-</v>
      </c>
      <c r="BI15" s="273" t="str">
        <f>IF(BI$3='Rent Roll'!$U11,
IF(OR(AND(BI$5&gt;='Rent Roll'!$K11,BI$5&lt;='Rent Roll'!$L11),AND(BI$5&gt;='Rent Roll'!$M36,BI$5&lt;='Rent Roll'!$N36)),
IF('Rent Roll'!$S11=NNN,BI31,
IF('Rent Roll'!$S11=Stop,BI45,
IF('Rent Roll'!$S11=CAM_Fixed,BI59,
IF('Rent Roll'!$S11=FSG,"-","-")))),"-"),"-")</f>
        <v>-</v>
      </c>
      <c r="BJ15" s="273" t="str">
        <f>IF(BJ$3='Rent Roll'!$U11,
IF(OR(AND(BJ$5&gt;='Rent Roll'!$K11,BJ$5&lt;='Rent Roll'!$L11),AND(BJ$5&gt;='Rent Roll'!$M36,BJ$5&lt;='Rent Roll'!$N36)),
IF('Rent Roll'!$S11=NNN,BJ31,
IF('Rent Roll'!$S11=Stop,BJ45,
IF('Rent Roll'!$S11=CAM_Fixed,BJ59,
IF('Rent Roll'!$S11=FSG,"-","-")))),"-"),"-")</f>
        <v>-</v>
      </c>
      <c r="BK15" s="273" t="str">
        <f>IF(BK$3='Rent Roll'!$U11,
IF(OR(AND(BK$5&gt;='Rent Roll'!$K11,BK$5&lt;='Rent Roll'!$L11),AND(BK$5&gt;='Rent Roll'!$M36,BK$5&lt;='Rent Roll'!$N36)),
IF('Rent Roll'!$S11=NNN,BK31,
IF('Rent Roll'!$S11=Stop,BK45,
IF('Rent Roll'!$S11=CAM_Fixed,BK59,
IF('Rent Roll'!$S11=FSG,"-","-")))),"-"),"-")</f>
        <v>-</v>
      </c>
      <c r="BL15" s="273" t="str">
        <f>IF(BL$3='Rent Roll'!$U11,
IF(OR(AND(BL$5&gt;='Rent Roll'!$K11,BL$5&lt;='Rent Roll'!$L11),AND(BL$5&gt;='Rent Roll'!$M36,BL$5&lt;='Rent Roll'!$N36)),
IF('Rent Roll'!$S11=NNN,BL31,
IF('Rent Roll'!$S11=Stop,BL45,
IF('Rent Roll'!$S11=CAM_Fixed,BL59,
IF('Rent Roll'!$S11=FSG,"-","-")))),"-"),"-")</f>
        <v>-</v>
      </c>
      <c r="BM15" s="273" t="str">
        <f>IF(BM$3='Rent Roll'!$U11,
IF(OR(AND(BM$5&gt;='Rent Roll'!$K11,BM$5&lt;='Rent Roll'!$L11),AND(BM$5&gt;='Rent Roll'!$M36,BM$5&lt;='Rent Roll'!$N36)),
IF('Rent Roll'!$S11=NNN,BM31,
IF('Rent Roll'!$S11=Stop,BM45,
IF('Rent Roll'!$S11=CAM_Fixed,BM59,
IF('Rent Roll'!$S11=FSG,"-","-")))),"-"),"-")</f>
        <v>-</v>
      </c>
      <c r="BN15" s="273" t="str">
        <f>IF(BN$3='Rent Roll'!$U11,
IF(OR(AND(BN$5&gt;='Rent Roll'!$K11,BN$5&lt;='Rent Roll'!$L11),AND(BN$5&gt;='Rent Roll'!$M36,BN$5&lt;='Rent Roll'!$N36)),
IF('Rent Roll'!$S11=NNN,BN31,
IF('Rent Roll'!$S11=Stop,BN45,
IF('Rent Roll'!$S11=CAM_Fixed,BN59,
IF('Rent Roll'!$S11=FSG,"-","-")))),"-"),"-")</f>
        <v>-</v>
      </c>
      <c r="BO15" s="273" t="str">
        <f>IF(BO$3='Rent Roll'!$U11,
IF(OR(AND(BO$5&gt;='Rent Roll'!$K11,BO$5&lt;='Rent Roll'!$L11),AND(BO$5&gt;='Rent Roll'!$M36,BO$5&lt;='Rent Roll'!$N36)),
IF('Rent Roll'!$S11=NNN,BO31,
IF('Rent Roll'!$S11=Stop,BO45,
IF('Rent Roll'!$S11=CAM_Fixed,BO59,
IF('Rent Roll'!$S11=FSG,"-","-")))),"-"),"-")</f>
        <v>-</v>
      </c>
      <c r="BP15" s="273" t="str">
        <f>IF(BP$3='Rent Roll'!$U11,
IF(OR(AND(BP$5&gt;='Rent Roll'!$K11,BP$5&lt;='Rent Roll'!$L11),AND(BP$5&gt;='Rent Roll'!$M36,BP$5&lt;='Rent Roll'!$N36)),
IF('Rent Roll'!$S11=NNN,BP31,
IF('Rent Roll'!$S11=Stop,BP45,
IF('Rent Roll'!$S11=CAM_Fixed,BP59,
IF('Rent Roll'!$S11=FSG,"-","-")))),"-"),"-")</f>
        <v>-</v>
      </c>
      <c r="BQ15" s="273" t="str">
        <f>IF(BQ$3='Rent Roll'!$U11,
IF(OR(AND(BQ$5&gt;='Rent Roll'!$K11,BQ$5&lt;='Rent Roll'!$L11),AND(BQ$5&gt;='Rent Roll'!$M36,BQ$5&lt;='Rent Roll'!$N36)),
IF('Rent Roll'!$S11=NNN,BQ31,
IF('Rent Roll'!$S11=Stop,BQ45,
IF('Rent Roll'!$S11=CAM_Fixed,BQ59,
IF('Rent Roll'!$S11=FSG,"-","-")))),"-"),"-")</f>
        <v>-</v>
      </c>
      <c r="BR15" s="273" t="str">
        <f>IF(BR$3='Rent Roll'!$U11,
IF(OR(AND(BR$5&gt;='Rent Roll'!$K11,BR$5&lt;='Rent Roll'!$L11),AND(BR$5&gt;='Rent Roll'!$M36,BR$5&lt;='Rent Roll'!$N36)),
IF('Rent Roll'!$S11=NNN,BR31,
IF('Rent Roll'!$S11=Stop,BR45,
IF('Rent Roll'!$S11=CAM_Fixed,BR59,
IF('Rent Roll'!$S11=FSG,"-","-")))),"-"),"-")</f>
        <v>-</v>
      </c>
      <c r="BS15" s="273" t="str">
        <f>IF(BS$3='Rent Roll'!$U11,
IF(OR(AND(BS$5&gt;='Rent Roll'!$K11,BS$5&lt;='Rent Roll'!$L11),AND(BS$5&gt;='Rent Roll'!$M36,BS$5&lt;='Rent Roll'!$N36)),
IF('Rent Roll'!$S11=NNN,BS31,
IF('Rent Roll'!$S11=Stop,BS45,
IF('Rent Roll'!$S11=CAM_Fixed,BS59,
IF('Rent Roll'!$S11=FSG,"-","-")))),"-"),"-")</f>
        <v>-</v>
      </c>
      <c r="BT15" s="273" t="str">
        <f>IF(BT$3='Rent Roll'!$U11,
IF(OR(AND(BT$5&gt;='Rent Roll'!$K11,BT$5&lt;='Rent Roll'!$L11),AND(BT$5&gt;='Rent Roll'!$M36,BT$5&lt;='Rent Roll'!$N36)),
IF('Rent Roll'!$S11=NNN,BT31,
IF('Rent Roll'!$S11=Stop,BT45,
IF('Rent Roll'!$S11=CAM_Fixed,BT59,
IF('Rent Roll'!$S11=FSG,"-","-")))),"-"),"-")</f>
        <v>-</v>
      </c>
      <c r="BU15" s="273" t="str">
        <f>IF(BU$3='Rent Roll'!$U11,
IF(OR(AND(BU$5&gt;='Rent Roll'!$K11,BU$5&lt;='Rent Roll'!$L11),AND(BU$5&gt;='Rent Roll'!$M36,BU$5&lt;='Rent Roll'!$N36)),
IF('Rent Roll'!$S11=NNN,BU31,
IF('Rent Roll'!$S11=Stop,BU45,
IF('Rent Roll'!$S11=CAM_Fixed,BU59,
IF('Rent Roll'!$S11=FSG,"-","-")))),"-"),"-")</f>
        <v>-</v>
      </c>
      <c r="BV15" s="273" t="str">
        <f>IF(BV$3='Rent Roll'!$U11,
IF(OR(AND(BV$5&gt;='Rent Roll'!$K11,BV$5&lt;='Rent Roll'!$L11),AND(BV$5&gt;='Rent Roll'!$M36,BV$5&lt;='Rent Roll'!$N36)),
IF('Rent Roll'!$S11=NNN,BV31,
IF('Rent Roll'!$S11=Stop,BV45,
IF('Rent Roll'!$S11=CAM_Fixed,BV59,
IF('Rent Roll'!$S11=FSG,"-","-")))),"-"),"-")</f>
        <v>-</v>
      </c>
      <c r="BW15" s="273" t="str">
        <f>IF(BW$3='Rent Roll'!$U11,
IF(OR(AND(BW$5&gt;='Rent Roll'!$K11,BW$5&lt;='Rent Roll'!$L11),AND(BW$5&gt;='Rent Roll'!$M36,BW$5&lt;='Rent Roll'!$N36)),
IF('Rent Roll'!$S11=NNN,BW31,
IF('Rent Roll'!$S11=Stop,BW45,
IF('Rent Roll'!$S11=CAM_Fixed,BW59,
IF('Rent Roll'!$S11=FSG,"-","-")))),"-"),"-")</f>
        <v>-</v>
      </c>
      <c r="BX15" s="273" t="str">
        <f>IF(BX$3='Rent Roll'!$U11,
IF(OR(AND(BX$5&gt;='Rent Roll'!$K11,BX$5&lt;='Rent Roll'!$L11),AND(BX$5&gt;='Rent Roll'!$M36,BX$5&lt;='Rent Roll'!$N36)),
IF('Rent Roll'!$S11=NNN,BX31,
IF('Rent Roll'!$S11=Stop,BX45,
IF('Rent Roll'!$S11=CAM_Fixed,BX59,
IF('Rent Roll'!$S11=FSG,"-","-")))),"-"),"-")</f>
        <v>-</v>
      </c>
      <c r="BY15" s="273" t="str">
        <f>IF(BY$3='Rent Roll'!$U11,
IF(OR(AND(BY$5&gt;='Rent Roll'!$K11,BY$5&lt;='Rent Roll'!$L11),AND(BY$5&gt;='Rent Roll'!$M36,BY$5&lt;='Rent Roll'!$N36)),
IF('Rent Roll'!$S11=NNN,BY31,
IF('Rent Roll'!$S11=Stop,BY45,
IF('Rent Roll'!$S11=CAM_Fixed,BY59,
IF('Rent Roll'!$S11=FSG,"-","-")))),"-"),"-")</f>
        <v>-</v>
      </c>
      <c r="BZ15" s="273" t="str">
        <f>IF(BZ$3='Rent Roll'!$U11,
IF(OR(AND(BZ$5&gt;='Rent Roll'!$K11,BZ$5&lt;='Rent Roll'!$L11),AND(BZ$5&gt;='Rent Roll'!$M36,BZ$5&lt;='Rent Roll'!$N36)),
IF('Rent Roll'!$S11=NNN,BZ31,
IF('Rent Roll'!$S11=Stop,BZ45,
IF('Rent Roll'!$S11=CAM_Fixed,BZ59,
IF('Rent Roll'!$S11=FSG,"-","-")))),"-"),"-")</f>
        <v>-</v>
      </c>
      <c r="CA15" s="273" t="str">
        <f>IF(CA$3='Rent Roll'!$U11,
IF(OR(AND(CA$5&gt;='Rent Roll'!$K11,CA$5&lt;='Rent Roll'!$L11),AND(CA$5&gt;='Rent Roll'!$M36,CA$5&lt;='Rent Roll'!$N36)),
IF('Rent Roll'!$S11=NNN,CA31,
IF('Rent Roll'!$S11=Stop,CA45,
IF('Rent Roll'!$S11=CAM_Fixed,CA59,
IF('Rent Roll'!$S11=FSG,"-","-")))),"-"),"-")</f>
        <v>-</v>
      </c>
      <c r="CB15" s="273" t="str">
        <f>IF(CB$3='Rent Roll'!$U11,
IF(OR(AND(CB$5&gt;='Rent Roll'!$K11,CB$5&lt;='Rent Roll'!$L11),AND(CB$5&gt;='Rent Roll'!$M36,CB$5&lt;='Rent Roll'!$N36)),
IF('Rent Roll'!$S11=NNN,CB31,
IF('Rent Roll'!$S11=Stop,CB45,
IF('Rent Roll'!$S11=CAM_Fixed,CB59,
IF('Rent Roll'!$S11=FSG,"-","-")))),"-"),"-")</f>
        <v>-</v>
      </c>
      <c r="CC15" s="273" t="str">
        <f>IF(CC$3='Rent Roll'!$U11,
IF(OR(AND(CC$5&gt;='Rent Roll'!$K11,CC$5&lt;='Rent Roll'!$L11),AND(CC$5&gt;='Rent Roll'!$M36,CC$5&lt;='Rent Roll'!$N36)),
IF('Rent Roll'!$S11=NNN,CC31,
IF('Rent Roll'!$S11=Stop,CC45,
IF('Rent Roll'!$S11=CAM_Fixed,CC59,
IF('Rent Roll'!$S11=FSG,"-","-")))),"-"),"-")</f>
        <v>-</v>
      </c>
      <c r="CD15" s="273" t="str">
        <f>IF(CD$3='Rent Roll'!$U11,
IF(OR(AND(CD$5&gt;='Rent Roll'!$K11,CD$5&lt;='Rent Roll'!$L11),AND(CD$5&gt;='Rent Roll'!$M36,CD$5&lt;='Rent Roll'!$N36)),
IF('Rent Roll'!$S11=NNN,CD31,
IF('Rent Roll'!$S11=Stop,CD45,
IF('Rent Roll'!$S11=CAM_Fixed,CD59,
IF('Rent Roll'!$S11=FSG,"-","-")))),"-"),"-")</f>
        <v>-</v>
      </c>
      <c r="CE15" s="273" t="str">
        <f>IF(CE$3='Rent Roll'!$U11,
IF(OR(AND(CE$5&gt;='Rent Roll'!$K11,CE$5&lt;='Rent Roll'!$L11),AND(CE$5&gt;='Rent Roll'!$M36,CE$5&lt;='Rent Roll'!$N36)),
IF('Rent Roll'!$S11=NNN,CE31,
IF('Rent Roll'!$S11=Stop,CE45,
IF('Rent Roll'!$S11=CAM_Fixed,CE59,
IF('Rent Roll'!$S11=FSG,"-","-")))),"-"),"-")</f>
        <v>-</v>
      </c>
      <c r="CF15" s="273" t="str">
        <f>IF(CF$3='Rent Roll'!$U11,
IF(OR(AND(CF$5&gt;='Rent Roll'!$K11,CF$5&lt;='Rent Roll'!$L11),AND(CF$5&gt;='Rent Roll'!$M36,CF$5&lt;='Rent Roll'!$N36)),
IF('Rent Roll'!$S11=NNN,CF31,
IF('Rent Roll'!$S11=Stop,CF45,
IF('Rent Roll'!$S11=CAM_Fixed,CF59,
IF('Rent Roll'!$S11=FSG,"-","-")))),"-"),"-")</f>
        <v>-</v>
      </c>
      <c r="CG15" s="273" t="str">
        <f>IF(CG$3='Rent Roll'!$U11,
IF(OR(AND(CG$5&gt;='Rent Roll'!$K11,CG$5&lt;='Rent Roll'!$L11),AND(CG$5&gt;='Rent Roll'!$M36,CG$5&lt;='Rent Roll'!$N36)),
IF('Rent Roll'!$S11=NNN,CG31,
IF('Rent Roll'!$S11=Stop,CG45,
IF('Rent Roll'!$S11=CAM_Fixed,CG59,
IF('Rent Roll'!$S11=FSG,"-","-")))),"-"),"-")</f>
        <v>-</v>
      </c>
      <c r="CH15" s="273" t="str">
        <f>IF(CH$3='Rent Roll'!$U11,
IF(OR(AND(CH$5&gt;='Rent Roll'!$K11,CH$5&lt;='Rent Roll'!$L11),AND(CH$5&gt;='Rent Roll'!$M36,CH$5&lt;='Rent Roll'!$N36)),
IF('Rent Roll'!$S11=NNN,CH31,
IF('Rent Roll'!$S11=Stop,CH45,
IF('Rent Roll'!$S11=CAM_Fixed,CH59,
IF('Rent Roll'!$S11=FSG,"-","-")))),"-"),"-")</f>
        <v>-</v>
      </c>
      <c r="CI15" s="273" t="str">
        <f>IF(CI$3='Rent Roll'!$U11,
IF(OR(AND(CI$5&gt;='Rent Roll'!$K11,CI$5&lt;='Rent Roll'!$L11),AND(CI$5&gt;='Rent Roll'!$M36,CI$5&lt;='Rent Roll'!$N36)),
IF('Rent Roll'!$S11=NNN,CI31,
IF('Rent Roll'!$S11=Stop,CI45,
IF('Rent Roll'!$S11=CAM_Fixed,CI59,
IF('Rent Roll'!$S11=FSG,"-","-")))),"-"),"-")</f>
        <v>-</v>
      </c>
      <c r="CJ15" s="273" t="str">
        <f>IF(CJ$3='Rent Roll'!$U11,
IF(OR(AND(CJ$5&gt;='Rent Roll'!$K11,CJ$5&lt;='Rent Roll'!$L11),AND(CJ$5&gt;='Rent Roll'!$M36,CJ$5&lt;='Rent Roll'!$N36)),
IF('Rent Roll'!$S11=NNN,CJ31,
IF('Rent Roll'!$S11=Stop,CJ45,
IF('Rent Roll'!$S11=CAM_Fixed,CJ59,
IF('Rent Roll'!$S11=FSG,"-","-")))),"-"),"-")</f>
        <v>-</v>
      </c>
      <c r="CK15" s="273" t="str">
        <f>IF(CK$3='Rent Roll'!$U11,
IF(OR(AND(CK$5&gt;='Rent Roll'!$K11,CK$5&lt;='Rent Roll'!$L11),AND(CK$5&gt;='Rent Roll'!$M36,CK$5&lt;='Rent Roll'!$N36)),
IF('Rent Roll'!$S11=NNN,CK31,
IF('Rent Roll'!$S11=Stop,CK45,
IF('Rent Roll'!$S11=CAM_Fixed,CK59,
IF('Rent Roll'!$S11=FSG,"-","-")))),"-"),"-")</f>
        <v>-</v>
      </c>
      <c r="CL15" s="273" t="str">
        <f>IF(CL$3='Rent Roll'!$U11,
IF(OR(AND(CL$5&gt;='Rent Roll'!$K11,CL$5&lt;='Rent Roll'!$L11),AND(CL$5&gt;='Rent Roll'!$M36,CL$5&lt;='Rent Roll'!$N36)),
IF('Rent Roll'!$S11=NNN,CL31,
IF('Rent Roll'!$S11=Stop,CL45,
IF('Rent Roll'!$S11=CAM_Fixed,CL59,
IF('Rent Roll'!$S11=FSG,"-","-")))),"-"),"-")</f>
        <v>-</v>
      </c>
      <c r="CM15" s="273" t="str">
        <f>IF(CM$3='Rent Roll'!$U11,
IF(OR(AND(CM$5&gt;='Rent Roll'!$K11,CM$5&lt;='Rent Roll'!$L11),AND(CM$5&gt;='Rent Roll'!$M36,CM$5&lt;='Rent Roll'!$N36)),
IF('Rent Roll'!$S11=NNN,CM31,
IF('Rent Roll'!$S11=Stop,CM45,
IF('Rent Roll'!$S11=CAM_Fixed,CM59,
IF('Rent Roll'!$S11=FSG,"-","-")))),"-"),"-")</f>
        <v>-</v>
      </c>
      <c r="CN15" s="273" t="str">
        <f>IF(CN$3='Rent Roll'!$U11,
IF(OR(AND(CN$5&gt;='Rent Roll'!$K11,CN$5&lt;='Rent Roll'!$L11),AND(CN$5&gt;='Rent Roll'!$M36,CN$5&lt;='Rent Roll'!$N36)),
IF('Rent Roll'!$S11=NNN,CN31,
IF('Rent Roll'!$S11=Stop,CN45,
IF('Rent Roll'!$S11=CAM_Fixed,CN59,
IF('Rent Roll'!$S11=FSG,"-","-")))),"-"),"-")</f>
        <v>-</v>
      </c>
      <c r="CO15" s="273" t="str">
        <f>IF(CO$3='Rent Roll'!$U11,
IF(OR(AND(CO$5&gt;='Rent Roll'!$K11,CO$5&lt;='Rent Roll'!$L11),AND(CO$5&gt;='Rent Roll'!$M36,CO$5&lt;='Rent Roll'!$N36)),
IF('Rent Roll'!$S11=NNN,CO31,
IF('Rent Roll'!$S11=Stop,CO45,
IF('Rent Roll'!$S11=CAM_Fixed,CO59,
IF('Rent Roll'!$S11=FSG,"-","-")))),"-"),"-")</f>
        <v>-</v>
      </c>
      <c r="CP15" s="273" t="str">
        <f>IF(CP$3='Rent Roll'!$U11,
IF(OR(AND(CP$5&gt;='Rent Roll'!$K11,CP$5&lt;='Rent Roll'!$L11),AND(CP$5&gt;='Rent Roll'!$M36,CP$5&lt;='Rent Roll'!$N36)),
IF('Rent Roll'!$S11=NNN,CP31,
IF('Rent Roll'!$S11=Stop,CP45,
IF('Rent Roll'!$S11=CAM_Fixed,CP59,
IF('Rent Roll'!$S11=FSG,"-","-")))),"-"),"-")</f>
        <v>-</v>
      </c>
      <c r="CQ15" s="273" t="str">
        <f>IF(CQ$3='Rent Roll'!$U11,
IF(OR(AND(CQ$5&gt;='Rent Roll'!$K11,CQ$5&lt;='Rent Roll'!$L11),AND(CQ$5&gt;='Rent Roll'!$M36,CQ$5&lt;='Rent Roll'!$N36)),
IF('Rent Roll'!$S11=NNN,CQ31,
IF('Rent Roll'!$S11=Stop,CQ45,
IF('Rent Roll'!$S11=CAM_Fixed,CQ59,
IF('Rent Roll'!$S11=FSG,"-","-")))),"-"),"-")</f>
        <v>-</v>
      </c>
      <c r="CR15" s="273" t="str">
        <f>IF(CR$3='Rent Roll'!$U11,
IF(OR(AND(CR$5&gt;='Rent Roll'!$K11,CR$5&lt;='Rent Roll'!$L11),AND(CR$5&gt;='Rent Roll'!$M36,CR$5&lt;='Rent Roll'!$N36)),
IF('Rent Roll'!$S11=NNN,CR31,
IF('Rent Roll'!$S11=Stop,CR45,
IF('Rent Roll'!$S11=CAM_Fixed,CR59,
IF('Rent Roll'!$S11=FSG,"-","-")))),"-"),"-")</f>
        <v>-</v>
      </c>
      <c r="CS15" s="273" t="str">
        <f>IF(CS$3='Rent Roll'!$U11,
IF(OR(AND(CS$5&gt;='Rent Roll'!$K11,CS$5&lt;='Rent Roll'!$L11),AND(CS$5&gt;='Rent Roll'!$M36,CS$5&lt;='Rent Roll'!$N36)),
IF('Rent Roll'!$S11=NNN,CS31,
IF('Rent Roll'!$S11=Stop,CS45,
IF('Rent Roll'!$S11=CAM_Fixed,CS59,
IF('Rent Roll'!$S11=FSG,"-","-")))),"-"),"-")</f>
        <v>-</v>
      </c>
      <c r="CT15" s="273" t="str">
        <f>IF(CT$3='Rent Roll'!$U11,
IF(OR(AND(CT$5&gt;='Rent Roll'!$K11,CT$5&lt;='Rent Roll'!$L11),AND(CT$5&gt;='Rent Roll'!$M36,CT$5&lt;='Rent Roll'!$N36)),
IF('Rent Roll'!$S11=NNN,CT31,
IF('Rent Roll'!$S11=Stop,CT45,
IF('Rent Roll'!$S11=CAM_Fixed,CT59,
IF('Rent Roll'!$S11=FSG,"-","-")))),"-"),"-")</f>
        <v>-</v>
      </c>
      <c r="CU15" s="273" t="str">
        <f>IF(CU$3='Rent Roll'!$U11,
IF(OR(AND(CU$5&gt;='Rent Roll'!$K11,CU$5&lt;='Rent Roll'!$L11),AND(CU$5&gt;='Rent Roll'!$M36,CU$5&lt;='Rent Roll'!$N36)),
IF('Rent Roll'!$S11=NNN,CU31,
IF('Rent Roll'!$S11=Stop,CU45,
IF('Rent Roll'!$S11=CAM_Fixed,CU59,
IF('Rent Roll'!$S11=FSG,"-","-")))),"-"),"-")</f>
        <v>-</v>
      </c>
      <c r="CV15" s="273" t="str">
        <f>IF(CV$3='Rent Roll'!$U11,
IF(OR(AND(CV$5&gt;='Rent Roll'!$K11,CV$5&lt;='Rent Roll'!$L11),AND(CV$5&gt;='Rent Roll'!$M36,CV$5&lt;='Rent Roll'!$N36)),
IF('Rent Roll'!$S11=NNN,CV31,
IF('Rent Roll'!$S11=Stop,CV45,
IF('Rent Roll'!$S11=CAM_Fixed,CV59,
IF('Rent Roll'!$S11=FSG,"-","-")))),"-"),"-")</f>
        <v>-</v>
      </c>
      <c r="CW15" s="273" t="str">
        <f>IF(CW$3='Rent Roll'!$U11,
IF(OR(AND(CW$5&gt;='Rent Roll'!$K11,CW$5&lt;='Rent Roll'!$L11),AND(CW$5&gt;='Rent Roll'!$M36,CW$5&lt;='Rent Roll'!$N36)),
IF('Rent Roll'!$S11=NNN,CW31,
IF('Rent Roll'!$S11=Stop,CW45,
IF('Rent Roll'!$S11=CAM_Fixed,CW59,
IF('Rent Roll'!$S11=FSG,"-","-")))),"-"),"-")</f>
        <v>-</v>
      </c>
      <c r="CX15" s="273" t="str">
        <f>IF(CX$3='Rent Roll'!$U11,
IF(OR(AND(CX$5&gt;='Rent Roll'!$K11,CX$5&lt;='Rent Roll'!$L11),AND(CX$5&gt;='Rent Roll'!$M36,CX$5&lt;='Rent Roll'!$N36)),
IF('Rent Roll'!$S11=NNN,CX31,
IF('Rent Roll'!$S11=Stop,CX45,
IF('Rent Roll'!$S11=CAM_Fixed,CX59,
IF('Rent Roll'!$S11=FSG,"-","-")))),"-"),"-")</f>
        <v>-</v>
      </c>
      <c r="CY15" s="273" t="str">
        <f>IF(CY$3='Rent Roll'!$U11,
IF(OR(AND(CY$5&gt;='Rent Roll'!$K11,CY$5&lt;='Rent Roll'!$L11),AND(CY$5&gt;='Rent Roll'!$M36,CY$5&lt;='Rent Roll'!$N36)),
IF('Rent Roll'!$S11=NNN,CY31,
IF('Rent Roll'!$S11=Stop,CY45,
IF('Rent Roll'!$S11=CAM_Fixed,CY59,
IF('Rent Roll'!$S11=FSG,"-","-")))),"-"),"-")</f>
        <v>-</v>
      </c>
      <c r="CZ15" s="273" t="str">
        <f>IF(CZ$3='Rent Roll'!$U11,
IF(OR(AND(CZ$5&gt;='Rent Roll'!$K11,CZ$5&lt;='Rent Roll'!$L11),AND(CZ$5&gt;='Rent Roll'!$M36,CZ$5&lt;='Rent Roll'!$N36)),
IF('Rent Roll'!$S11=NNN,CZ31,
IF('Rent Roll'!$S11=Stop,CZ45,
IF('Rent Roll'!$S11=CAM_Fixed,CZ59,
IF('Rent Roll'!$S11=FSG,"-","-")))),"-"),"-")</f>
        <v>-</v>
      </c>
      <c r="DA15" s="273" t="str">
        <f>IF(DA$3='Rent Roll'!$U11,
IF(OR(AND(DA$5&gt;='Rent Roll'!$K11,DA$5&lt;='Rent Roll'!$L11),AND(DA$5&gt;='Rent Roll'!$M36,DA$5&lt;='Rent Roll'!$N36)),
IF('Rent Roll'!$S11=NNN,DA31,
IF('Rent Roll'!$S11=Stop,DA45,
IF('Rent Roll'!$S11=CAM_Fixed,DA59,
IF('Rent Roll'!$S11=FSG,"-","-")))),"-"),"-")</f>
        <v>-</v>
      </c>
      <c r="DB15" s="273" t="str">
        <f>IF(DB$3='Rent Roll'!$U11,
IF(OR(AND(DB$5&gt;='Rent Roll'!$K11,DB$5&lt;='Rent Roll'!$L11),AND(DB$5&gt;='Rent Roll'!$M36,DB$5&lt;='Rent Roll'!$N36)),
IF('Rent Roll'!$S11=NNN,DB31,
IF('Rent Roll'!$S11=Stop,DB45,
IF('Rent Roll'!$S11=CAM_Fixed,DB59,
IF('Rent Roll'!$S11=FSG,"-","-")))),"-"),"-")</f>
        <v>-</v>
      </c>
      <c r="DC15" s="273" t="str">
        <f>IF(DC$3='Rent Roll'!$U11,
IF(OR(AND(DC$5&gt;='Rent Roll'!$K11,DC$5&lt;='Rent Roll'!$L11),AND(DC$5&gt;='Rent Roll'!$M36,DC$5&lt;='Rent Roll'!$N36)),
IF('Rent Roll'!$S11=NNN,DC31,
IF('Rent Roll'!$S11=Stop,DC45,
IF('Rent Roll'!$S11=CAM_Fixed,DC59,
IF('Rent Roll'!$S11=FSG,"-","-")))),"-"),"-")</f>
        <v>-</v>
      </c>
      <c r="DD15" s="273" t="str">
        <f>IF(DD$3='Rent Roll'!$U11,
IF(OR(AND(DD$5&gt;='Rent Roll'!$K11,DD$5&lt;='Rent Roll'!$L11),AND(DD$5&gt;='Rent Roll'!$M36,DD$5&lt;='Rent Roll'!$N36)),
IF('Rent Roll'!$S11=NNN,DD31,
IF('Rent Roll'!$S11=Stop,DD45,
IF('Rent Roll'!$S11=CAM_Fixed,DD59,
IF('Rent Roll'!$S11=FSG,"-","-")))),"-"),"-")</f>
        <v>-</v>
      </c>
      <c r="DE15" s="273" t="str">
        <f>IF(DE$3='Rent Roll'!$U11,
IF(OR(AND(DE$5&gt;='Rent Roll'!$K11,DE$5&lt;='Rent Roll'!$L11),AND(DE$5&gt;='Rent Roll'!$M36,DE$5&lt;='Rent Roll'!$N36)),
IF('Rent Roll'!$S11=NNN,DE31,
IF('Rent Roll'!$S11=Stop,DE45,
IF('Rent Roll'!$S11=CAM_Fixed,DE59,
IF('Rent Roll'!$S11=FSG,"-","-")))),"-"),"-")</f>
        <v>-</v>
      </c>
      <c r="DF15" s="273" t="str">
        <f>IF(DF$3='Rent Roll'!$U11,
IF(OR(AND(DF$5&gt;='Rent Roll'!$K11,DF$5&lt;='Rent Roll'!$L11),AND(DF$5&gt;='Rent Roll'!$M36,DF$5&lt;='Rent Roll'!$N36)),
IF('Rent Roll'!$S11=NNN,DF31,
IF('Rent Roll'!$S11=Stop,DF45,
IF('Rent Roll'!$S11=CAM_Fixed,DF59,
IF('Rent Roll'!$S11=FSG,"-","-")))),"-"),"-")</f>
        <v>-</v>
      </c>
      <c r="DG15" s="273" t="str">
        <f>IF(DG$3='Rent Roll'!$U11,
IF(OR(AND(DG$5&gt;='Rent Roll'!$K11,DG$5&lt;='Rent Roll'!$L11),AND(DG$5&gt;='Rent Roll'!$M36,DG$5&lt;='Rent Roll'!$N36)),
IF('Rent Roll'!$S11=NNN,DG31,
IF('Rent Roll'!$S11=Stop,DG45,
IF('Rent Roll'!$S11=CAM_Fixed,DG59,
IF('Rent Roll'!$S11=FSG,"-","-")))),"-"),"-")</f>
        <v>-</v>
      </c>
      <c r="DH15" s="273" t="str">
        <f>IF(DH$3='Rent Roll'!$U11,
IF(OR(AND(DH$5&gt;='Rent Roll'!$K11,DH$5&lt;='Rent Roll'!$L11),AND(DH$5&gt;='Rent Roll'!$M36,DH$5&lt;='Rent Roll'!$N36)),
IF('Rent Roll'!$S11=NNN,DH31,
IF('Rent Roll'!$S11=Stop,DH45,
IF('Rent Roll'!$S11=CAM_Fixed,DH59,
IF('Rent Roll'!$S11=FSG,"-","-")))),"-"),"-")</f>
        <v>-</v>
      </c>
      <c r="DI15" s="273" t="str">
        <f>IF(DI$3='Rent Roll'!$U11,
IF(OR(AND(DI$5&gt;='Rent Roll'!$K11,DI$5&lt;='Rent Roll'!$L11),AND(DI$5&gt;='Rent Roll'!$M36,DI$5&lt;='Rent Roll'!$N36)),
IF('Rent Roll'!$S11=NNN,DI31,
IF('Rent Roll'!$S11=Stop,DI45,
IF('Rent Roll'!$S11=CAM_Fixed,DI59,
IF('Rent Roll'!$S11=FSG,"-","-")))),"-"),"-")</f>
        <v>-</v>
      </c>
      <c r="DJ15" s="273" t="str">
        <f>IF(DJ$3='Rent Roll'!$U11,
IF(OR(AND(DJ$5&gt;='Rent Roll'!$K11,DJ$5&lt;='Rent Roll'!$L11),AND(DJ$5&gt;='Rent Roll'!$M36,DJ$5&lt;='Rent Roll'!$N36)),
IF('Rent Roll'!$S11=NNN,DJ31,
IF('Rent Roll'!$S11=Stop,DJ45,
IF('Rent Roll'!$S11=CAM_Fixed,DJ59,
IF('Rent Roll'!$S11=FSG,"-","-")))),"-"),"-")</f>
        <v>-</v>
      </c>
      <c r="DK15" s="273" t="str">
        <f>IF(DK$3='Rent Roll'!$U11,
IF(OR(AND(DK$5&gt;='Rent Roll'!$K11,DK$5&lt;='Rent Roll'!$L11),AND(DK$5&gt;='Rent Roll'!$M36,DK$5&lt;='Rent Roll'!$N36)),
IF('Rent Roll'!$S11=NNN,DK31,
IF('Rent Roll'!$S11=Stop,DK45,
IF('Rent Roll'!$S11=CAM_Fixed,DK59,
IF('Rent Roll'!$S11=FSG,"-","-")))),"-"),"-")</f>
        <v>-</v>
      </c>
      <c r="DL15" s="273" t="str">
        <f>IF(DL$3='Rent Roll'!$U11,
IF(OR(AND(DL$5&gt;='Rent Roll'!$K11,DL$5&lt;='Rent Roll'!$L11),AND(DL$5&gt;='Rent Roll'!$M36,DL$5&lt;='Rent Roll'!$N36)),
IF('Rent Roll'!$S11=NNN,DL31,
IF('Rent Roll'!$S11=Stop,DL45,
IF('Rent Roll'!$S11=CAM_Fixed,DL59,
IF('Rent Roll'!$S11=FSG,"-","-")))),"-"),"-")</f>
        <v>-</v>
      </c>
      <c r="DM15" s="273" t="str">
        <f>IF(DM$3='Rent Roll'!$U11,
IF(OR(AND(DM$5&gt;='Rent Roll'!$K11,DM$5&lt;='Rent Roll'!$L11),AND(DM$5&gt;='Rent Roll'!$M36,DM$5&lt;='Rent Roll'!$N36)),
IF('Rent Roll'!$S11=NNN,DM31,
IF('Rent Roll'!$S11=Stop,DM45,
IF('Rent Roll'!$S11=CAM_Fixed,DM59,
IF('Rent Roll'!$S11=FSG,"-","-")))),"-"),"-")</f>
        <v>-</v>
      </c>
      <c r="DN15" s="273" t="str">
        <f>IF(DN$3='Rent Roll'!$U11,
IF(OR(AND(DN$5&gt;='Rent Roll'!$K11,DN$5&lt;='Rent Roll'!$L11),AND(DN$5&gt;='Rent Roll'!$M36,DN$5&lt;='Rent Roll'!$N36)),
IF('Rent Roll'!$S11=NNN,DN31,
IF('Rent Roll'!$S11=Stop,DN45,
IF('Rent Roll'!$S11=CAM_Fixed,DN59,
IF('Rent Roll'!$S11=FSG,"-","-")))),"-"),"-")</f>
        <v>-</v>
      </c>
      <c r="DO15" s="273" t="str">
        <f>IF(DO$3='Rent Roll'!$U11,
IF(OR(AND(DO$5&gt;='Rent Roll'!$K11,DO$5&lt;='Rent Roll'!$L11),AND(DO$5&gt;='Rent Roll'!$M36,DO$5&lt;='Rent Roll'!$N36)),
IF('Rent Roll'!$S11=NNN,DO31,
IF('Rent Roll'!$S11=Stop,DO45,
IF('Rent Roll'!$S11=CAM_Fixed,DO59,
IF('Rent Roll'!$S11=FSG,"-","-")))),"-"),"-")</f>
        <v>-</v>
      </c>
      <c r="DP15" s="273" t="str">
        <f>IF(DP$3='Rent Roll'!$U11,
IF(OR(AND(DP$5&gt;='Rent Roll'!$K11,DP$5&lt;='Rent Roll'!$L11),AND(DP$5&gt;='Rent Roll'!$M36,DP$5&lt;='Rent Roll'!$N36)),
IF('Rent Roll'!$S11=NNN,DP31,
IF('Rent Roll'!$S11=Stop,DP45,
IF('Rent Roll'!$S11=CAM_Fixed,DP59,
IF('Rent Roll'!$S11=FSG,"-","-")))),"-"),"-")</f>
        <v>-</v>
      </c>
      <c r="DQ15" s="273" t="str">
        <f>IF(DQ$3='Rent Roll'!$U11,
IF(OR(AND(DQ$5&gt;='Rent Roll'!$K11,DQ$5&lt;='Rent Roll'!$L11),AND(DQ$5&gt;='Rent Roll'!$M36,DQ$5&lt;='Rent Roll'!$N36)),
IF('Rent Roll'!$S11=NNN,DQ31,
IF('Rent Roll'!$S11=Stop,DQ45,
IF('Rent Roll'!$S11=CAM_Fixed,DQ59,
IF('Rent Roll'!$S11=FSG,"-","-")))),"-"),"-")</f>
        <v>-</v>
      </c>
      <c r="DR15" s="273" t="str">
        <f>IF(DR$3='Rent Roll'!$U11,
IF(OR(AND(DR$5&gt;='Rent Roll'!$K11,DR$5&lt;='Rent Roll'!$L11),AND(DR$5&gt;='Rent Roll'!$M36,DR$5&lt;='Rent Roll'!$N36)),
IF('Rent Roll'!$S11=NNN,DR31,
IF('Rent Roll'!$S11=Stop,DR45,
IF('Rent Roll'!$S11=CAM_Fixed,DR59,
IF('Rent Roll'!$S11=FSG,"-","-")))),"-"),"-")</f>
        <v>-</v>
      </c>
      <c r="DS15" s="273" t="str">
        <f>IF(DS$3='Rent Roll'!$U11,
IF(OR(AND(DS$5&gt;='Rent Roll'!$K11,DS$5&lt;='Rent Roll'!$L11),AND(DS$5&gt;='Rent Roll'!$M36,DS$5&lt;='Rent Roll'!$N36)),
IF('Rent Roll'!$S11=NNN,DS31,
IF('Rent Roll'!$S11=Stop,DS45,
IF('Rent Roll'!$S11=CAM_Fixed,DS59,
IF('Rent Roll'!$S11=FSG,"-","-")))),"-"),"-")</f>
        <v>-</v>
      </c>
      <c r="DT15" s="273" t="str">
        <f>IF(DT$3='Rent Roll'!$U11,
IF(OR(AND(DT$5&gt;='Rent Roll'!$K11,DT$5&lt;='Rent Roll'!$L11),AND(DT$5&gt;='Rent Roll'!$M36,DT$5&lt;='Rent Roll'!$N36)),
IF('Rent Roll'!$S11=NNN,DT31,
IF('Rent Roll'!$S11=Stop,DT45,
IF('Rent Roll'!$S11=CAM_Fixed,DT59,
IF('Rent Roll'!$S11=FSG,"-","-")))),"-"),"-")</f>
        <v>-</v>
      </c>
      <c r="DU15" s="273" t="str">
        <f>IF(DU$3='Rent Roll'!$U11,
IF(OR(AND(DU$5&gt;='Rent Roll'!$K11,DU$5&lt;='Rent Roll'!$L11),AND(DU$5&gt;='Rent Roll'!$M36,DU$5&lt;='Rent Roll'!$N36)),
IF('Rent Roll'!$S11=NNN,DU31,
IF('Rent Roll'!$S11=Stop,DU45,
IF('Rent Roll'!$S11=CAM_Fixed,DU59,
IF('Rent Roll'!$S11=FSG,"-","-")))),"-"),"-")</f>
        <v>-</v>
      </c>
      <c r="DV15" s="273" t="str">
        <f>IF(DV$3='Rent Roll'!$U11,
IF(OR(AND(DV$5&gt;='Rent Roll'!$K11,DV$5&lt;='Rent Roll'!$L11),AND(DV$5&gt;='Rent Roll'!$M36,DV$5&lt;='Rent Roll'!$N36)),
IF('Rent Roll'!$S11=NNN,DV31,
IF('Rent Roll'!$S11=Stop,DV45,
IF('Rent Roll'!$S11=CAM_Fixed,DV59,
IF('Rent Roll'!$S11=FSG,"-","-")))),"-"),"-")</f>
        <v>-</v>
      </c>
      <c r="DW15" s="273" t="str">
        <f>IF(DW$3='Rent Roll'!$U11,
IF(OR(AND(DW$5&gt;='Rent Roll'!$K11,DW$5&lt;='Rent Roll'!$L11),AND(DW$5&gt;='Rent Roll'!$M36,DW$5&lt;='Rent Roll'!$N36)),
IF('Rent Roll'!$S11=NNN,DW31,
IF('Rent Roll'!$S11=Stop,DW45,
IF('Rent Roll'!$S11=CAM_Fixed,DW59,
IF('Rent Roll'!$S11=FSG,"-","-")))),"-"),"-")</f>
        <v>-</v>
      </c>
      <c r="DX15" s="273" t="str">
        <f>IF(DX$3='Rent Roll'!$U11,
IF(OR(AND(DX$5&gt;='Rent Roll'!$K11,DX$5&lt;='Rent Roll'!$L11),AND(DX$5&gt;='Rent Roll'!$M36,DX$5&lt;='Rent Roll'!$N36)),
IF('Rent Roll'!$S11=NNN,DX31,
IF('Rent Roll'!$S11=Stop,DX45,
IF('Rent Roll'!$S11=CAM_Fixed,DX59,
IF('Rent Roll'!$S11=FSG,"-","-")))),"-"),"-")</f>
        <v>-</v>
      </c>
      <c r="DY15" s="273" t="str">
        <f>IF(DY$3='Rent Roll'!$U11,
IF(OR(AND(DY$5&gt;='Rent Roll'!$K11,DY$5&lt;='Rent Roll'!$L11),AND(DY$5&gt;='Rent Roll'!$M36,DY$5&lt;='Rent Roll'!$N36)),
IF('Rent Roll'!$S11=NNN,DY31,
IF('Rent Roll'!$S11=Stop,DY45,
IF('Rent Roll'!$S11=CAM_Fixed,DY59,
IF('Rent Roll'!$S11=FSG,"-","-")))),"-"),"-")</f>
        <v>-</v>
      </c>
      <c r="DZ15" s="273" t="str">
        <f>IF(DZ$3='Rent Roll'!$U11,
IF(OR(AND(DZ$5&gt;='Rent Roll'!$K11,DZ$5&lt;='Rent Roll'!$L11),AND(DZ$5&gt;='Rent Roll'!$M36,DZ$5&lt;='Rent Roll'!$N36)),
IF('Rent Roll'!$S11=NNN,DZ31,
IF('Rent Roll'!$S11=Stop,DZ45,
IF('Rent Roll'!$S11=CAM_Fixed,DZ59,
IF('Rent Roll'!$S11=FSG,"-","-")))),"-"),"-")</f>
        <v>-</v>
      </c>
      <c r="EA15" s="273" t="str">
        <f>IF(EA$3='Rent Roll'!$U11,
IF(OR(AND(EA$5&gt;='Rent Roll'!$K11,EA$5&lt;='Rent Roll'!$L11),AND(EA$5&gt;='Rent Roll'!$M36,EA$5&lt;='Rent Roll'!$N36)),
IF('Rent Roll'!$S11=NNN,EA31,
IF('Rent Roll'!$S11=Stop,EA45,
IF('Rent Roll'!$S11=CAM_Fixed,EA59,
IF('Rent Roll'!$S11=FSG,"-","-")))),"-"),"-")</f>
        <v>-</v>
      </c>
      <c r="EB15" s="273" t="str">
        <f>IF(EB$3='Rent Roll'!$U11,
IF(OR(AND(EB$5&gt;='Rent Roll'!$K11,EB$5&lt;='Rent Roll'!$L11),AND(EB$5&gt;='Rent Roll'!$M36,EB$5&lt;='Rent Roll'!$N36)),
IF('Rent Roll'!$S11=NNN,EB31,
IF('Rent Roll'!$S11=Stop,EB45,
IF('Rent Roll'!$S11=CAM_Fixed,EB59,
IF('Rent Roll'!$S11=FSG,"-","-")))),"-"),"-")</f>
        <v>-</v>
      </c>
      <c r="EC15" s="273" t="str">
        <f>IF(EC$3='Rent Roll'!$U11,
IF(OR(AND(EC$5&gt;='Rent Roll'!$K11,EC$5&lt;='Rent Roll'!$L11),AND(EC$5&gt;='Rent Roll'!$M36,EC$5&lt;='Rent Roll'!$N36)),
IF('Rent Roll'!$S11=NNN,EC31,
IF('Rent Roll'!$S11=Stop,EC45,
IF('Rent Roll'!$S11=CAM_Fixed,EC59,
IF('Rent Roll'!$S11=FSG,"-","-")))),"-"),"-")</f>
        <v>-</v>
      </c>
      <c r="ED15" s="273" t="str">
        <f>IF(ED$3='Rent Roll'!$U11,
IF(OR(AND(ED$5&gt;='Rent Roll'!$K11,ED$5&lt;='Rent Roll'!$L11),AND(ED$5&gt;='Rent Roll'!$M36,ED$5&lt;='Rent Roll'!$N36)),
IF('Rent Roll'!$S11=NNN,ED31,
IF('Rent Roll'!$S11=Stop,ED45,
IF('Rent Roll'!$S11=CAM_Fixed,ED59,
IF('Rent Roll'!$S11=FSG,"-","-")))),"-"),"-")</f>
        <v>-</v>
      </c>
      <c r="EE15" s="273" t="str">
        <f>IF(EE$3='Rent Roll'!$U11,
IF(OR(AND(EE$5&gt;='Rent Roll'!$K11,EE$5&lt;='Rent Roll'!$L11),AND(EE$5&gt;='Rent Roll'!$M36,EE$5&lt;='Rent Roll'!$N36)),
IF('Rent Roll'!$S11=NNN,EE31,
IF('Rent Roll'!$S11=Stop,EE45,
IF('Rent Roll'!$S11=CAM_Fixed,EE59,
IF('Rent Roll'!$S11=FSG,"-","-")))),"-"),"-")</f>
        <v>-</v>
      </c>
      <c r="EF15" s="272" t="str">
        <f>IF(EF$3='Rent Roll'!$U11,
IF(OR(AND(EF$5&gt;='Rent Roll'!$K11,EF$5&lt;='Rent Roll'!$L11),AND(EF$5&gt;='Rent Roll'!$M36,EF$5&lt;='Rent Roll'!$N36)),
IF('Rent Roll'!$S11=NNN,EF31,
IF('Rent Roll'!$S11=Stop,EF45,
IF('Rent Roll'!$S11=CAM_Fixed,EF59,
IF('Rent Roll'!$S11=FSG,"-","-")))),"-"),"-")</f>
        <v>-</v>
      </c>
      <c r="EG15" s="844" t="s">
        <v>106</v>
      </c>
    </row>
    <row r="16" spans="2:137" x14ac:dyDescent="0.25">
      <c r="B16" s="855" t="str">
        <f>IF('Rent Roll'!S12&gt;0,'Rent Roll'!S12,"")</f>
        <v/>
      </c>
      <c r="C16" s="854" t="str">
        <f>CONCATENATE('Rent Roll'!B12&amp;" - "&amp;'Rent Roll'!C12)</f>
        <v xml:space="preserve"> - </v>
      </c>
      <c r="D16" s="272">
        <f t="shared" si="11"/>
        <v>0</v>
      </c>
      <c r="E16" s="273" t="str">
        <f>IF(E$3='Rent Roll'!$U12,
IF(OR(AND(E$5&gt;='Rent Roll'!$K12,E$5&lt;='Rent Roll'!$L12),AND(E$5&gt;='Rent Roll'!$M37,E$5&lt;='Rent Roll'!$N37)),
IF('Rent Roll'!$S12=NNN,E32,
IF('Rent Roll'!$S12=Stop,E46,
IF('Rent Roll'!$S12=CAM_Fixed,E60,
IF('Rent Roll'!$S12=FSG,"-","-")))),"-"),"-")</f>
        <v>-</v>
      </c>
      <c r="F16" s="273" t="str">
        <f>IF(F$3='Rent Roll'!$U12,
IF(OR(AND(F$5&gt;='Rent Roll'!$K12,F$5&lt;='Rent Roll'!$L12),AND(F$5&gt;='Rent Roll'!$M37,F$5&lt;='Rent Roll'!$N37)),
IF('Rent Roll'!$S12=NNN,F32,
IF('Rent Roll'!$S12=Stop,F46,
IF('Rent Roll'!$S12=CAM_Fixed,F60,
IF('Rent Roll'!$S12=FSG,"-","-")))),"-"),"-")</f>
        <v>-</v>
      </c>
      <c r="G16" s="273" t="str">
        <f>IF(G$3='Rent Roll'!$U12,
IF(OR(AND(G$5&gt;='Rent Roll'!$K12,G$5&lt;='Rent Roll'!$L12),AND(G$5&gt;='Rent Roll'!$M37,G$5&lt;='Rent Roll'!$N37)),
IF('Rent Roll'!$S12=NNN,G32,
IF('Rent Roll'!$S12=Stop,G46,
IF('Rent Roll'!$S12=CAM_Fixed,G60,
IF('Rent Roll'!$S12=FSG,"-","-")))),"-"),"-")</f>
        <v>-</v>
      </c>
      <c r="H16" s="273" t="str">
        <f>IF(H$3='Rent Roll'!$U12,
IF(OR(AND(H$5&gt;='Rent Roll'!$K12,H$5&lt;='Rent Roll'!$L12),AND(H$5&gt;='Rent Roll'!$M37,H$5&lt;='Rent Roll'!$N37)),
IF('Rent Roll'!$S12=NNN,H32,
IF('Rent Roll'!$S12=Stop,H46,
IF('Rent Roll'!$S12=CAM_Fixed,H60,
IF('Rent Roll'!$S12=FSG,"-","-")))),"-"),"-")</f>
        <v>-</v>
      </c>
      <c r="I16" s="273" t="str">
        <f>IF(I$3='Rent Roll'!$U12,
IF(OR(AND(I$5&gt;='Rent Roll'!$K12,I$5&lt;='Rent Roll'!$L12),AND(I$5&gt;='Rent Roll'!$M37,I$5&lt;='Rent Roll'!$N37)),
IF('Rent Roll'!$S12=NNN,I32,
IF('Rent Roll'!$S12=Stop,I46,
IF('Rent Roll'!$S12=CAM_Fixed,I60,
IF('Rent Roll'!$S12=FSG,"-","-")))),"-"),"-")</f>
        <v>-</v>
      </c>
      <c r="J16" s="273" t="str">
        <f>IF(J$3='Rent Roll'!$U12,
IF(OR(AND(J$5&gt;='Rent Roll'!$K12,J$5&lt;='Rent Roll'!$L12),AND(J$5&gt;='Rent Roll'!$M37,J$5&lt;='Rent Roll'!$N37)),
IF('Rent Roll'!$S12=NNN,J32,
IF('Rent Roll'!$S12=Stop,J46,
IF('Rent Roll'!$S12=CAM_Fixed,J60,
IF('Rent Roll'!$S12=FSG,"-","-")))),"-"),"-")</f>
        <v>-</v>
      </c>
      <c r="K16" s="273" t="str">
        <f>IF(K$3='Rent Roll'!$U12,
IF(OR(AND(K$5&gt;='Rent Roll'!$K12,K$5&lt;='Rent Roll'!$L12),AND(K$5&gt;='Rent Roll'!$M37,K$5&lt;='Rent Roll'!$N37)),
IF('Rent Roll'!$S12=NNN,K32,
IF('Rent Roll'!$S12=Stop,K46,
IF('Rent Roll'!$S12=CAM_Fixed,K60,
IF('Rent Roll'!$S12=FSG,"-","-")))),"-"),"-")</f>
        <v>-</v>
      </c>
      <c r="L16" s="273" t="str">
        <f>IF(L$3='Rent Roll'!$U12,
IF(OR(AND(L$5&gt;='Rent Roll'!$K12,L$5&lt;='Rent Roll'!$L12),AND(L$5&gt;='Rent Roll'!$M37,L$5&lt;='Rent Roll'!$N37)),
IF('Rent Roll'!$S12=NNN,L32,
IF('Rent Roll'!$S12=Stop,L46,
IF('Rent Roll'!$S12=CAM_Fixed,L60,
IF('Rent Roll'!$S12=FSG,"-","-")))),"-"),"-")</f>
        <v>-</v>
      </c>
      <c r="M16" s="273" t="str">
        <f>IF(M$3='Rent Roll'!$U12,
IF(OR(AND(M$5&gt;='Rent Roll'!$K12,M$5&lt;='Rent Roll'!$L12),AND(M$5&gt;='Rent Roll'!$M37,M$5&lt;='Rent Roll'!$N37)),
IF('Rent Roll'!$S12=NNN,M32,
IF('Rent Roll'!$S12=Stop,M46,
IF('Rent Roll'!$S12=CAM_Fixed,M60,
IF('Rent Roll'!$S12=FSG,"-","-")))),"-"),"-")</f>
        <v>-</v>
      </c>
      <c r="N16" s="273" t="str">
        <f>IF(N$3='Rent Roll'!$U12,
IF(OR(AND(N$5&gt;='Rent Roll'!$K12,N$5&lt;='Rent Roll'!$L12),AND(N$5&gt;='Rent Roll'!$M37,N$5&lt;='Rent Roll'!$N37)),
IF('Rent Roll'!$S12=NNN,N32,
IF('Rent Roll'!$S12=Stop,N46,
IF('Rent Roll'!$S12=CAM_Fixed,N60,
IF('Rent Roll'!$S12=FSG,"-","-")))),"-"),"-")</f>
        <v>-</v>
      </c>
      <c r="O16" s="273" t="str">
        <f>IF(O$3='Rent Roll'!$U12,
IF(OR(AND(O$5&gt;='Rent Roll'!$K12,O$5&lt;='Rent Roll'!$L12),AND(O$5&gt;='Rent Roll'!$M37,O$5&lt;='Rent Roll'!$N37)),
IF('Rent Roll'!$S12=NNN,O32,
IF('Rent Roll'!$S12=Stop,O46,
IF('Rent Roll'!$S12=CAM_Fixed,O60,
IF('Rent Roll'!$S12=FSG,"-","-")))),"-"),"-")</f>
        <v>-</v>
      </c>
      <c r="P16" s="273" t="str">
        <f>IF(P$3='Rent Roll'!$U12,
IF(OR(AND(P$5&gt;='Rent Roll'!$K12,P$5&lt;='Rent Roll'!$L12),AND(P$5&gt;='Rent Roll'!$M37,P$5&lt;='Rent Roll'!$N37)),
IF('Rent Roll'!$S12=NNN,P32,
IF('Rent Roll'!$S12=Stop,P46,
IF('Rent Roll'!$S12=CAM_Fixed,P60,
IF('Rent Roll'!$S12=FSG,"-","-")))),"-"),"-")</f>
        <v>-</v>
      </c>
      <c r="Q16" s="273" t="str">
        <f>IF(Q$3='Rent Roll'!$U12,
IF(OR(AND(Q$5&gt;='Rent Roll'!$K12,Q$5&lt;='Rent Roll'!$L12),AND(Q$5&gt;='Rent Roll'!$M37,Q$5&lt;='Rent Roll'!$N37)),
IF('Rent Roll'!$S12=NNN,Q32,
IF('Rent Roll'!$S12=Stop,Q46,
IF('Rent Roll'!$S12=CAM_Fixed,Q60,
IF('Rent Roll'!$S12=FSG,"-","-")))),"-"),"-")</f>
        <v>-</v>
      </c>
      <c r="R16" s="273" t="str">
        <f>IF(R$3='Rent Roll'!$U12,
IF(OR(AND(R$5&gt;='Rent Roll'!$K12,R$5&lt;='Rent Roll'!$L12),AND(R$5&gt;='Rent Roll'!$M37,R$5&lt;='Rent Roll'!$N37)),
IF('Rent Roll'!$S12=NNN,R32,
IF('Rent Roll'!$S12=Stop,R46,
IF('Rent Roll'!$S12=CAM_Fixed,R60,
IF('Rent Roll'!$S12=FSG,"-","-")))),"-"),"-")</f>
        <v>-</v>
      </c>
      <c r="S16" s="273" t="str">
        <f>IF(S$3='Rent Roll'!$U12,
IF(OR(AND(S$5&gt;='Rent Roll'!$K12,S$5&lt;='Rent Roll'!$L12),AND(S$5&gt;='Rent Roll'!$M37,S$5&lt;='Rent Roll'!$N37)),
IF('Rent Roll'!$S12=NNN,S32,
IF('Rent Roll'!$S12=Stop,S46,
IF('Rent Roll'!$S12=CAM_Fixed,S60,
IF('Rent Roll'!$S12=FSG,"-","-")))),"-"),"-")</f>
        <v>-</v>
      </c>
      <c r="T16" s="273" t="str">
        <f>IF(T$3='Rent Roll'!$U12,
IF(OR(AND(T$5&gt;='Rent Roll'!$K12,T$5&lt;='Rent Roll'!$L12),AND(T$5&gt;='Rent Roll'!$M37,T$5&lt;='Rent Roll'!$N37)),
IF('Rent Roll'!$S12=NNN,T32,
IF('Rent Roll'!$S12=Stop,T46,
IF('Rent Roll'!$S12=CAM_Fixed,T60,
IF('Rent Roll'!$S12=FSG,"-","-")))),"-"),"-")</f>
        <v>-</v>
      </c>
      <c r="U16" s="273" t="str">
        <f>IF(U$3='Rent Roll'!$U12,
IF(OR(AND(U$5&gt;='Rent Roll'!$K12,U$5&lt;='Rent Roll'!$L12),AND(U$5&gt;='Rent Roll'!$M37,U$5&lt;='Rent Roll'!$N37)),
IF('Rent Roll'!$S12=NNN,U32,
IF('Rent Roll'!$S12=Stop,U46,
IF('Rent Roll'!$S12=CAM_Fixed,U60,
IF('Rent Roll'!$S12=FSG,"-","-")))),"-"),"-")</f>
        <v>-</v>
      </c>
      <c r="V16" s="273" t="str">
        <f>IF(V$3='Rent Roll'!$U12,
IF(OR(AND(V$5&gt;='Rent Roll'!$K12,V$5&lt;='Rent Roll'!$L12),AND(V$5&gt;='Rent Roll'!$M37,V$5&lt;='Rent Roll'!$N37)),
IF('Rent Roll'!$S12=NNN,V32,
IF('Rent Roll'!$S12=Stop,V46,
IF('Rent Roll'!$S12=CAM_Fixed,V60,
IF('Rent Roll'!$S12=FSG,"-","-")))),"-"),"-")</f>
        <v>-</v>
      </c>
      <c r="W16" s="273" t="str">
        <f>IF(W$3='Rent Roll'!$U12,
IF(OR(AND(W$5&gt;='Rent Roll'!$K12,W$5&lt;='Rent Roll'!$L12),AND(W$5&gt;='Rent Roll'!$M37,W$5&lt;='Rent Roll'!$N37)),
IF('Rent Roll'!$S12=NNN,W32,
IF('Rent Roll'!$S12=Stop,W46,
IF('Rent Roll'!$S12=CAM_Fixed,W60,
IF('Rent Roll'!$S12=FSG,"-","-")))),"-"),"-")</f>
        <v>-</v>
      </c>
      <c r="X16" s="273" t="str">
        <f>IF(X$3='Rent Roll'!$U12,
IF(OR(AND(X$5&gt;='Rent Roll'!$K12,X$5&lt;='Rent Roll'!$L12),AND(X$5&gt;='Rent Roll'!$M37,X$5&lt;='Rent Roll'!$N37)),
IF('Rent Roll'!$S12=NNN,X32,
IF('Rent Roll'!$S12=Stop,X46,
IF('Rent Roll'!$S12=CAM_Fixed,X60,
IF('Rent Roll'!$S12=FSG,"-","-")))),"-"),"-")</f>
        <v>-</v>
      </c>
      <c r="Y16" s="273" t="str">
        <f>IF(Y$3='Rent Roll'!$U12,
IF(OR(AND(Y$5&gt;='Rent Roll'!$K12,Y$5&lt;='Rent Roll'!$L12),AND(Y$5&gt;='Rent Roll'!$M37,Y$5&lt;='Rent Roll'!$N37)),
IF('Rent Roll'!$S12=NNN,Y32,
IF('Rent Roll'!$S12=Stop,Y46,
IF('Rent Roll'!$S12=CAM_Fixed,Y60,
IF('Rent Roll'!$S12=FSG,"-","-")))),"-"),"-")</f>
        <v>-</v>
      </c>
      <c r="Z16" s="273" t="str">
        <f>IF(Z$3='Rent Roll'!$U12,
IF(OR(AND(Z$5&gt;='Rent Roll'!$K12,Z$5&lt;='Rent Roll'!$L12),AND(Z$5&gt;='Rent Roll'!$M37,Z$5&lt;='Rent Roll'!$N37)),
IF('Rent Roll'!$S12=NNN,Z32,
IF('Rent Roll'!$S12=Stop,Z46,
IF('Rent Roll'!$S12=CAM_Fixed,Z60,
IF('Rent Roll'!$S12=FSG,"-","-")))),"-"),"-")</f>
        <v>-</v>
      </c>
      <c r="AA16" s="273" t="str">
        <f>IF(AA$3='Rent Roll'!$U12,
IF(OR(AND(AA$5&gt;='Rent Roll'!$K12,AA$5&lt;='Rent Roll'!$L12),AND(AA$5&gt;='Rent Roll'!$M37,AA$5&lt;='Rent Roll'!$N37)),
IF('Rent Roll'!$S12=NNN,AA32,
IF('Rent Roll'!$S12=Stop,AA46,
IF('Rent Roll'!$S12=CAM_Fixed,AA60,
IF('Rent Roll'!$S12=FSG,"-","-")))),"-"),"-")</f>
        <v>-</v>
      </c>
      <c r="AB16" s="273" t="str">
        <f>IF(AB$3='Rent Roll'!$U12,
IF(OR(AND(AB$5&gt;='Rent Roll'!$K12,AB$5&lt;='Rent Roll'!$L12),AND(AB$5&gt;='Rent Roll'!$M37,AB$5&lt;='Rent Roll'!$N37)),
IF('Rent Roll'!$S12=NNN,AB32,
IF('Rent Roll'!$S12=Stop,AB46,
IF('Rent Roll'!$S12=CAM_Fixed,AB60,
IF('Rent Roll'!$S12=FSG,"-","-")))),"-"),"-")</f>
        <v>-</v>
      </c>
      <c r="AC16" s="273" t="str">
        <f>IF(AC$3='Rent Roll'!$U12,
IF(OR(AND(AC$5&gt;='Rent Roll'!$K12,AC$5&lt;='Rent Roll'!$L12),AND(AC$5&gt;='Rent Roll'!$M37,AC$5&lt;='Rent Roll'!$N37)),
IF('Rent Roll'!$S12=NNN,AC32,
IF('Rent Roll'!$S12=Stop,AC46,
IF('Rent Roll'!$S12=CAM_Fixed,AC60,
IF('Rent Roll'!$S12=FSG,"-","-")))),"-"),"-")</f>
        <v>-</v>
      </c>
      <c r="AD16" s="273" t="str">
        <f>IF(AD$3='Rent Roll'!$U12,
IF(OR(AND(AD$5&gt;='Rent Roll'!$K12,AD$5&lt;='Rent Roll'!$L12),AND(AD$5&gt;='Rent Roll'!$M37,AD$5&lt;='Rent Roll'!$N37)),
IF('Rent Roll'!$S12=NNN,AD32,
IF('Rent Roll'!$S12=Stop,AD46,
IF('Rent Roll'!$S12=CAM_Fixed,AD60,
IF('Rent Roll'!$S12=FSG,"-","-")))),"-"),"-")</f>
        <v>-</v>
      </c>
      <c r="AE16" s="273" t="str">
        <f>IF(AE$3='Rent Roll'!$U12,
IF(OR(AND(AE$5&gt;='Rent Roll'!$K12,AE$5&lt;='Rent Roll'!$L12),AND(AE$5&gt;='Rent Roll'!$M37,AE$5&lt;='Rent Roll'!$N37)),
IF('Rent Roll'!$S12=NNN,AE32,
IF('Rent Roll'!$S12=Stop,AE46,
IF('Rent Roll'!$S12=CAM_Fixed,AE60,
IF('Rent Roll'!$S12=FSG,"-","-")))),"-"),"-")</f>
        <v>-</v>
      </c>
      <c r="AF16" s="273" t="str">
        <f>IF(AF$3='Rent Roll'!$U12,
IF(OR(AND(AF$5&gt;='Rent Roll'!$K12,AF$5&lt;='Rent Roll'!$L12),AND(AF$5&gt;='Rent Roll'!$M37,AF$5&lt;='Rent Roll'!$N37)),
IF('Rent Roll'!$S12=NNN,AF32,
IF('Rent Roll'!$S12=Stop,AF46,
IF('Rent Roll'!$S12=CAM_Fixed,AF60,
IF('Rent Roll'!$S12=FSG,"-","-")))),"-"),"-")</f>
        <v>-</v>
      </c>
      <c r="AG16" s="273" t="str">
        <f>IF(AG$3='Rent Roll'!$U12,
IF(OR(AND(AG$5&gt;='Rent Roll'!$K12,AG$5&lt;='Rent Roll'!$L12),AND(AG$5&gt;='Rent Roll'!$M37,AG$5&lt;='Rent Roll'!$N37)),
IF('Rent Roll'!$S12=NNN,AG32,
IF('Rent Roll'!$S12=Stop,AG46,
IF('Rent Roll'!$S12=CAM_Fixed,AG60,
IF('Rent Roll'!$S12=FSG,"-","-")))),"-"),"-")</f>
        <v>-</v>
      </c>
      <c r="AH16" s="273" t="str">
        <f>IF(AH$3='Rent Roll'!$U12,
IF(OR(AND(AH$5&gt;='Rent Roll'!$K12,AH$5&lt;='Rent Roll'!$L12),AND(AH$5&gt;='Rent Roll'!$M37,AH$5&lt;='Rent Roll'!$N37)),
IF('Rent Roll'!$S12=NNN,AH32,
IF('Rent Roll'!$S12=Stop,AH46,
IF('Rent Roll'!$S12=CAM_Fixed,AH60,
IF('Rent Roll'!$S12=FSG,"-","-")))),"-"),"-")</f>
        <v>-</v>
      </c>
      <c r="AI16" s="273" t="str">
        <f>IF(AI$3='Rent Roll'!$U12,
IF(OR(AND(AI$5&gt;='Rent Roll'!$K12,AI$5&lt;='Rent Roll'!$L12),AND(AI$5&gt;='Rent Roll'!$M37,AI$5&lt;='Rent Roll'!$N37)),
IF('Rent Roll'!$S12=NNN,AI32,
IF('Rent Roll'!$S12=Stop,AI46,
IF('Rent Roll'!$S12=CAM_Fixed,AI60,
IF('Rent Roll'!$S12=FSG,"-","-")))),"-"),"-")</f>
        <v>-</v>
      </c>
      <c r="AJ16" s="273" t="str">
        <f>IF(AJ$3='Rent Roll'!$U12,
IF(OR(AND(AJ$5&gt;='Rent Roll'!$K12,AJ$5&lt;='Rent Roll'!$L12),AND(AJ$5&gt;='Rent Roll'!$M37,AJ$5&lt;='Rent Roll'!$N37)),
IF('Rent Roll'!$S12=NNN,AJ32,
IF('Rent Roll'!$S12=Stop,AJ46,
IF('Rent Roll'!$S12=CAM_Fixed,AJ60,
IF('Rent Roll'!$S12=FSG,"-","-")))),"-"),"-")</f>
        <v>-</v>
      </c>
      <c r="AK16" s="273" t="str">
        <f>IF(AK$3='Rent Roll'!$U12,
IF(OR(AND(AK$5&gt;='Rent Roll'!$K12,AK$5&lt;='Rent Roll'!$L12),AND(AK$5&gt;='Rent Roll'!$M37,AK$5&lt;='Rent Roll'!$N37)),
IF('Rent Roll'!$S12=NNN,AK32,
IF('Rent Roll'!$S12=Stop,AK46,
IF('Rent Roll'!$S12=CAM_Fixed,AK60,
IF('Rent Roll'!$S12=FSG,"-","-")))),"-"),"-")</f>
        <v>-</v>
      </c>
      <c r="AL16" s="273" t="str">
        <f>IF(AL$3='Rent Roll'!$U12,
IF(OR(AND(AL$5&gt;='Rent Roll'!$K12,AL$5&lt;='Rent Roll'!$L12),AND(AL$5&gt;='Rent Roll'!$M37,AL$5&lt;='Rent Roll'!$N37)),
IF('Rent Roll'!$S12=NNN,AL32,
IF('Rent Roll'!$S12=Stop,AL46,
IF('Rent Roll'!$S12=CAM_Fixed,AL60,
IF('Rent Roll'!$S12=FSG,"-","-")))),"-"),"-")</f>
        <v>-</v>
      </c>
      <c r="AM16" s="273" t="str">
        <f>IF(AM$3='Rent Roll'!$U12,
IF(OR(AND(AM$5&gt;='Rent Roll'!$K12,AM$5&lt;='Rent Roll'!$L12),AND(AM$5&gt;='Rent Roll'!$M37,AM$5&lt;='Rent Roll'!$N37)),
IF('Rent Roll'!$S12=NNN,AM32,
IF('Rent Roll'!$S12=Stop,AM46,
IF('Rent Roll'!$S12=CAM_Fixed,AM60,
IF('Rent Roll'!$S12=FSG,"-","-")))),"-"),"-")</f>
        <v>-</v>
      </c>
      <c r="AN16" s="273" t="str">
        <f>IF(AN$3='Rent Roll'!$U12,
IF(OR(AND(AN$5&gt;='Rent Roll'!$K12,AN$5&lt;='Rent Roll'!$L12),AND(AN$5&gt;='Rent Roll'!$M37,AN$5&lt;='Rent Roll'!$N37)),
IF('Rent Roll'!$S12=NNN,AN32,
IF('Rent Roll'!$S12=Stop,AN46,
IF('Rent Roll'!$S12=CAM_Fixed,AN60,
IF('Rent Roll'!$S12=FSG,"-","-")))),"-"),"-")</f>
        <v>-</v>
      </c>
      <c r="AO16" s="273" t="str">
        <f>IF(AO$3='Rent Roll'!$U12,
IF(OR(AND(AO$5&gt;='Rent Roll'!$K12,AO$5&lt;='Rent Roll'!$L12),AND(AO$5&gt;='Rent Roll'!$M37,AO$5&lt;='Rent Roll'!$N37)),
IF('Rent Roll'!$S12=NNN,AO32,
IF('Rent Roll'!$S12=Stop,AO46,
IF('Rent Roll'!$S12=CAM_Fixed,AO60,
IF('Rent Roll'!$S12=FSG,"-","-")))),"-"),"-")</f>
        <v>-</v>
      </c>
      <c r="AP16" s="273" t="str">
        <f>IF(AP$3='Rent Roll'!$U12,
IF(OR(AND(AP$5&gt;='Rent Roll'!$K12,AP$5&lt;='Rent Roll'!$L12),AND(AP$5&gt;='Rent Roll'!$M37,AP$5&lt;='Rent Roll'!$N37)),
IF('Rent Roll'!$S12=NNN,AP32,
IF('Rent Roll'!$S12=Stop,AP46,
IF('Rent Roll'!$S12=CAM_Fixed,AP60,
IF('Rent Roll'!$S12=FSG,"-","-")))),"-"),"-")</f>
        <v>-</v>
      </c>
      <c r="AQ16" s="273" t="str">
        <f>IF(AQ$3='Rent Roll'!$U12,
IF(OR(AND(AQ$5&gt;='Rent Roll'!$K12,AQ$5&lt;='Rent Roll'!$L12),AND(AQ$5&gt;='Rent Roll'!$M37,AQ$5&lt;='Rent Roll'!$N37)),
IF('Rent Roll'!$S12=NNN,AQ32,
IF('Rent Roll'!$S12=Stop,AQ46,
IF('Rent Roll'!$S12=CAM_Fixed,AQ60,
IF('Rent Roll'!$S12=FSG,"-","-")))),"-"),"-")</f>
        <v>-</v>
      </c>
      <c r="AR16" s="273" t="str">
        <f>IF(AR$3='Rent Roll'!$U12,
IF(OR(AND(AR$5&gt;='Rent Roll'!$K12,AR$5&lt;='Rent Roll'!$L12),AND(AR$5&gt;='Rent Roll'!$M37,AR$5&lt;='Rent Roll'!$N37)),
IF('Rent Roll'!$S12=NNN,AR32,
IF('Rent Roll'!$S12=Stop,AR46,
IF('Rent Roll'!$S12=CAM_Fixed,AR60,
IF('Rent Roll'!$S12=FSG,"-","-")))),"-"),"-")</f>
        <v>-</v>
      </c>
      <c r="AS16" s="273" t="str">
        <f>IF(AS$3='Rent Roll'!$U12,
IF(OR(AND(AS$5&gt;='Rent Roll'!$K12,AS$5&lt;='Rent Roll'!$L12),AND(AS$5&gt;='Rent Roll'!$M37,AS$5&lt;='Rent Roll'!$N37)),
IF('Rent Roll'!$S12=NNN,AS32,
IF('Rent Roll'!$S12=Stop,AS46,
IF('Rent Roll'!$S12=CAM_Fixed,AS60,
IF('Rent Roll'!$S12=FSG,"-","-")))),"-"),"-")</f>
        <v>-</v>
      </c>
      <c r="AT16" s="273" t="str">
        <f>IF(AT$3='Rent Roll'!$U12,
IF(OR(AND(AT$5&gt;='Rent Roll'!$K12,AT$5&lt;='Rent Roll'!$L12),AND(AT$5&gt;='Rent Roll'!$M37,AT$5&lt;='Rent Roll'!$N37)),
IF('Rent Roll'!$S12=NNN,AT32,
IF('Rent Roll'!$S12=Stop,AT46,
IF('Rent Roll'!$S12=CAM_Fixed,AT60,
IF('Rent Roll'!$S12=FSG,"-","-")))),"-"),"-")</f>
        <v>-</v>
      </c>
      <c r="AU16" s="273" t="str">
        <f>IF(AU$3='Rent Roll'!$U12,
IF(OR(AND(AU$5&gt;='Rent Roll'!$K12,AU$5&lt;='Rent Roll'!$L12),AND(AU$5&gt;='Rent Roll'!$M37,AU$5&lt;='Rent Roll'!$N37)),
IF('Rent Roll'!$S12=NNN,AU32,
IF('Rent Roll'!$S12=Stop,AU46,
IF('Rent Roll'!$S12=CAM_Fixed,AU60,
IF('Rent Roll'!$S12=FSG,"-","-")))),"-"),"-")</f>
        <v>-</v>
      </c>
      <c r="AV16" s="273" t="str">
        <f>IF(AV$3='Rent Roll'!$U12,
IF(OR(AND(AV$5&gt;='Rent Roll'!$K12,AV$5&lt;='Rent Roll'!$L12),AND(AV$5&gt;='Rent Roll'!$M37,AV$5&lt;='Rent Roll'!$N37)),
IF('Rent Roll'!$S12=NNN,AV32,
IF('Rent Roll'!$S12=Stop,AV46,
IF('Rent Roll'!$S12=CAM_Fixed,AV60,
IF('Rent Roll'!$S12=FSG,"-","-")))),"-"),"-")</f>
        <v>-</v>
      </c>
      <c r="AW16" s="273" t="str">
        <f>IF(AW$3='Rent Roll'!$U12,
IF(OR(AND(AW$5&gt;='Rent Roll'!$K12,AW$5&lt;='Rent Roll'!$L12),AND(AW$5&gt;='Rent Roll'!$M37,AW$5&lt;='Rent Roll'!$N37)),
IF('Rent Roll'!$S12=NNN,AW32,
IF('Rent Roll'!$S12=Stop,AW46,
IF('Rent Roll'!$S12=CAM_Fixed,AW60,
IF('Rent Roll'!$S12=FSG,"-","-")))),"-"),"-")</f>
        <v>-</v>
      </c>
      <c r="AX16" s="273" t="str">
        <f>IF(AX$3='Rent Roll'!$U12,
IF(OR(AND(AX$5&gt;='Rent Roll'!$K12,AX$5&lt;='Rent Roll'!$L12),AND(AX$5&gt;='Rent Roll'!$M37,AX$5&lt;='Rent Roll'!$N37)),
IF('Rent Roll'!$S12=NNN,AX32,
IF('Rent Roll'!$S12=Stop,AX46,
IF('Rent Roll'!$S12=CAM_Fixed,AX60,
IF('Rent Roll'!$S12=FSG,"-","-")))),"-"),"-")</f>
        <v>-</v>
      </c>
      <c r="AY16" s="273" t="str">
        <f>IF(AY$3='Rent Roll'!$U12,
IF(OR(AND(AY$5&gt;='Rent Roll'!$K12,AY$5&lt;='Rent Roll'!$L12),AND(AY$5&gt;='Rent Roll'!$M37,AY$5&lt;='Rent Roll'!$N37)),
IF('Rent Roll'!$S12=NNN,AY32,
IF('Rent Roll'!$S12=Stop,AY46,
IF('Rent Roll'!$S12=CAM_Fixed,AY60,
IF('Rent Roll'!$S12=FSG,"-","-")))),"-"),"-")</f>
        <v>-</v>
      </c>
      <c r="AZ16" s="273" t="str">
        <f>IF(AZ$3='Rent Roll'!$U12,
IF(OR(AND(AZ$5&gt;='Rent Roll'!$K12,AZ$5&lt;='Rent Roll'!$L12),AND(AZ$5&gt;='Rent Roll'!$M37,AZ$5&lt;='Rent Roll'!$N37)),
IF('Rent Roll'!$S12=NNN,AZ32,
IF('Rent Roll'!$S12=Stop,AZ46,
IF('Rent Roll'!$S12=CAM_Fixed,AZ60,
IF('Rent Roll'!$S12=FSG,"-","-")))),"-"),"-")</f>
        <v>-</v>
      </c>
      <c r="BA16" s="273" t="str">
        <f>IF(BA$3='Rent Roll'!$U12,
IF(OR(AND(BA$5&gt;='Rent Roll'!$K12,BA$5&lt;='Rent Roll'!$L12),AND(BA$5&gt;='Rent Roll'!$M37,BA$5&lt;='Rent Roll'!$N37)),
IF('Rent Roll'!$S12=NNN,BA32,
IF('Rent Roll'!$S12=Stop,BA46,
IF('Rent Roll'!$S12=CAM_Fixed,BA60,
IF('Rent Roll'!$S12=FSG,"-","-")))),"-"),"-")</f>
        <v>-</v>
      </c>
      <c r="BB16" s="273" t="str">
        <f>IF(BB$3='Rent Roll'!$U12,
IF(OR(AND(BB$5&gt;='Rent Roll'!$K12,BB$5&lt;='Rent Roll'!$L12),AND(BB$5&gt;='Rent Roll'!$M37,BB$5&lt;='Rent Roll'!$N37)),
IF('Rent Roll'!$S12=NNN,BB32,
IF('Rent Roll'!$S12=Stop,BB46,
IF('Rent Roll'!$S12=CAM_Fixed,BB60,
IF('Rent Roll'!$S12=FSG,"-","-")))),"-"),"-")</f>
        <v>-</v>
      </c>
      <c r="BC16" s="273" t="str">
        <f>IF(BC$3='Rent Roll'!$U12,
IF(OR(AND(BC$5&gt;='Rent Roll'!$K12,BC$5&lt;='Rent Roll'!$L12),AND(BC$5&gt;='Rent Roll'!$M37,BC$5&lt;='Rent Roll'!$N37)),
IF('Rent Roll'!$S12=NNN,BC32,
IF('Rent Roll'!$S12=Stop,BC46,
IF('Rent Roll'!$S12=CAM_Fixed,BC60,
IF('Rent Roll'!$S12=FSG,"-","-")))),"-"),"-")</f>
        <v>-</v>
      </c>
      <c r="BD16" s="273" t="str">
        <f>IF(BD$3='Rent Roll'!$U12,
IF(OR(AND(BD$5&gt;='Rent Roll'!$K12,BD$5&lt;='Rent Roll'!$L12),AND(BD$5&gt;='Rent Roll'!$M37,BD$5&lt;='Rent Roll'!$N37)),
IF('Rent Roll'!$S12=NNN,BD32,
IF('Rent Roll'!$S12=Stop,BD46,
IF('Rent Roll'!$S12=CAM_Fixed,BD60,
IF('Rent Roll'!$S12=FSG,"-","-")))),"-"),"-")</f>
        <v>-</v>
      </c>
      <c r="BE16" s="273" t="str">
        <f>IF(BE$3='Rent Roll'!$U12,
IF(OR(AND(BE$5&gt;='Rent Roll'!$K12,BE$5&lt;='Rent Roll'!$L12),AND(BE$5&gt;='Rent Roll'!$M37,BE$5&lt;='Rent Roll'!$N37)),
IF('Rent Roll'!$S12=NNN,BE32,
IF('Rent Roll'!$S12=Stop,BE46,
IF('Rent Roll'!$S12=CAM_Fixed,BE60,
IF('Rent Roll'!$S12=FSG,"-","-")))),"-"),"-")</f>
        <v>-</v>
      </c>
      <c r="BF16" s="273" t="str">
        <f>IF(BF$3='Rent Roll'!$U12,
IF(OR(AND(BF$5&gt;='Rent Roll'!$K12,BF$5&lt;='Rent Roll'!$L12),AND(BF$5&gt;='Rent Roll'!$M37,BF$5&lt;='Rent Roll'!$N37)),
IF('Rent Roll'!$S12=NNN,BF32,
IF('Rent Roll'!$S12=Stop,BF46,
IF('Rent Roll'!$S12=CAM_Fixed,BF60,
IF('Rent Roll'!$S12=FSG,"-","-")))),"-"),"-")</f>
        <v>-</v>
      </c>
      <c r="BG16" s="273" t="str">
        <f>IF(BG$3='Rent Roll'!$U12,
IF(OR(AND(BG$5&gt;='Rent Roll'!$K12,BG$5&lt;='Rent Roll'!$L12),AND(BG$5&gt;='Rent Roll'!$M37,BG$5&lt;='Rent Roll'!$N37)),
IF('Rent Roll'!$S12=NNN,BG32,
IF('Rent Roll'!$S12=Stop,BG46,
IF('Rent Roll'!$S12=CAM_Fixed,BG60,
IF('Rent Roll'!$S12=FSG,"-","-")))),"-"),"-")</f>
        <v>-</v>
      </c>
      <c r="BH16" s="273" t="str">
        <f>IF(BH$3='Rent Roll'!$U12,
IF(OR(AND(BH$5&gt;='Rent Roll'!$K12,BH$5&lt;='Rent Roll'!$L12),AND(BH$5&gt;='Rent Roll'!$M37,BH$5&lt;='Rent Roll'!$N37)),
IF('Rent Roll'!$S12=NNN,BH32,
IF('Rent Roll'!$S12=Stop,BH46,
IF('Rent Roll'!$S12=CAM_Fixed,BH60,
IF('Rent Roll'!$S12=FSG,"-","-")))),"-"),"-")</f>
        <v>-</v>
      </c>
      <c r="BI16" s="273" t="str">
        <f>IF(BI$3='Rent Roll'!$U12,
IF(OR(AND(BI$5&gt;='Rent Roll'!$K12,BI$5&lt;='Rent Roll'!$L12),AND(BI$5&gt;='Rent Roll'!$M37,BI$5&lt;='Rent Roll'!$N37)),
IF('Rent Roll'!$S12=NNN,BI32,
IF('Rent Roll'!$S12=Stop,BI46,
IF('Rent Roll'!$S12=CAM_Fixed,BI60,
IF('Rent Roll'!$S12=FSG,"-","-")))),"-"),"-")</f>
        <v>-</v>
      </c>
      <c r="BJ16" s="273" t="str">
        <f>IF(BJ$3='Rent Roll'!$U12,
IF(OR(AND(BJ$5&gt;='Rent Roll'!$K12,BJ$5&lt;='Rent Roll'!$L12),AND(BJ$5&gt;='Rent Roll'!$M37,BJ$5&lt;='Rent Roll'!$N37)),
IF('Rent Roll'!$S12=NNN,BJ32,
IF('Rent Roll'!$S12=Stop,BJ46,
IF('Rent Roll'!$S12=CAM_Fixed,BJ60,
IF('Rent Roll'!$S12=FSG,"-","-")))),"-"),"-")</f>
        <v>-</v>
      </c>
      <c r="BK16" s="273" t="str">
        <f>IF(BK$3='Rent Roll'!$U12,
IF(OR(AND(BK$5&gt;='Rent Roll'!$K12,BK$5&lt;='Rent Roll'!$L12),AND(BK$5&gt;='Rent Roll'!$M37,BK$5&lt;='Rent Roll'!$N37)),
IF('Rent Roll'!$S12=NNN,BK32,
IF('Rent Roll'!$S12=Stop,BK46,
IF('Rent Roll'!$S12=CAM_Fixed,BK60,
IF('Rent Roll'!$S12=FSG,"-","-")))),"-"),"-")</f>
        <v>-</v>
      </c>
      <c r="BL16" s="273" t="str">
        <f>IF(BL$3='Rent Roll'!$U12,
IF(OR(AND(BL$5&gt;='Rent Roll'!$K12,BL$5&lt;='Rent Roll'!$L12),AND(BL$5&gt;='Rent Roll'!$M37,BL$5&lt;='Rent Roll'!$N37)),
IF('Rent Roll'!$S12=NNN,BL32,
IF('Rent Roll'!$S12=Stop,BL46,
IF('Rent Roll'!$S12=CAM_Fixed,BL60,
IF('Rent Roll'!$S12=FSG,"-","-")))),"-"),"-")</f>
        <v>-</v>
      </c>
      <c r="BM16" s="273" t="str">
        <f>IF(BM$3='Rent Roll'!$U12,
IF(OR(AND(BM$5&gt;='Rent Roll'!$K12,BM$5&lt;='Rent Roll'!$L12),AND(BM$5&gt;='Rent Roll'!$M37,BM$5&lt;='Rent Roll'!$N37)),
IF('Rent Roll'!$S12=NNN,BM32,
IF('Rent Roll'!$S12=Stop,BM46,
IF('Rent Roll'!$S12=CAM_Fixed,BM60,
IF('Rent Roll'!$S12=FSG,"-","-")))),"-"),"-")</f>
        <v>-</v>
      </c>
      <c r="BN16" s="273" t="str">
        <f>IF(BN$3='Rent Roll'!$U12,
IF(OR(AND(BN$5&gt;='Rent Roll'!$K12,BN$5&lt;='Rent Roll'!$L12),AND(BN$5&gt;='Rent Roll'!$M37,BN$5&lt;='Rent Roll'!$N37)),
IF('Rent Roll'!$S12=NNN,BN32,
IF('Rent Roll'!$S12=Stop,BN46,
IF('Rent Roll'!$S12=CAM_Fixed,BN60,
IF('Rent Roll'!$S12=FSG,"-","-")))),"-"),"-")</f>
        <v>-</v>
      </c>
      <c r="BO16" s="273" t="str">
        <f>IF(BO$3='Rent Roll'!$U12,
IF(OR(AND(BO$5&gt;='Rent Roll'!$K12,BO$5&lt;='Rent Roll'!$L12),AND(BO$5&gt;='Rent Roll'!$M37,BO$5&lt;='Rent Roll'!$N37)),
IF('Rent Roll'!$S12=NNN,BO32,
IF('Rent Roll'!$S12=Stop,BO46,
IF('Rent Roll'!$S12=CAM_Fixed,BO60,
IF('Rent Roll'!$S12=FSG,"-","-")))),"-"),"-")</f>
        <v>-</v>
      </c>
      <c r="BP16" s="273" t="str">
        <f>IF(BP$3='Rent Roll'!$U12,
IF(OR(AND(BP$5&gt;='Rent Roll'!$K12,BP$5&lt;='Rent Roll'!$L12),AND(BP$5&gt;='Rent Roll'!$M37,BP$5&lt;='Rent Roll'!$N37)),
IF('Rent Roll'!$S12=NNN,BP32,
IF('Rent Roll'!$S12=Stop,BP46,
IF('Rent Roll'!$S12=CAM_Fixed,BP60,
IF('Rent Roll'!$S12=FSG,"-","-")))),"-"),"-")</f>
        <v>-</v>
      </c>
      <c r="BQ16" s="273" t="str">
        <f>IF(BQ$3='Rent Roll'!$U12,
IF(OR(AND(BQ$5&gt;='Rent Roll'!$K12,BQ$5&lt;='Rent Roll'!$L12),AND(BQ$5&gt;='Rent Roll'!$M37,BQ$5&lt;='Rent Roll'!$N37)),
IF('Rent Roll'!$S12=NNN,BQ32,
IF('Rent Roll'!$S12=Stop,BQ46,
IF('Rent Roll'!$S12=CAM_Fixed,BQ60,
IF('Rent Roll'!$S12=FSG,"-","-")))),"-"),"-")</f>
        <v>-</v>
      </c>
      <c r="BR16" s="273" t="str">
        <f>IF(BR$3='Rent Roll'!$U12,
IF(OR(AND(BR$5&gt;='Rent Roll'!$K12,BR$5&lt;='Rent Roll'!$L12),AND(BR$5&gt;='Rent Roll'!$M37,BR$5&lt;='Rent Roll'!$N37)),
IF('Rent Roll'!$S12=NNN,BR32,
IF('Rent Roll'!$S12=Stop,BR46,
IF('Rent Roll'!$S12=CAM_Fixed,BR60,
IF('Rent Roll'!$S12=FSG,"-","-")))),"-"),"-")</f>
        <v>-</v>
      </c>
      <c r="BS16" s="273" t="str">
        <f>IF(BS$3='Rent Roll'!$U12,
IF(OR(AND(BS$5&gt;='Rent Roll'!$K12,BS$5&lt;='Rent Roll'!$L12),AND(BS$5&gt;='Rent Roll'!$M37,BS$5&lt;='Rent Roll'!$N37)),
IF('Rent Roll'!$S12=NNN,BS32,
IF('Rent Roll'!$S12=Stop,BS46,
IF('Rent Roll'!$S12=CAM_Fixed,BS60,
IF('Rent Roll'!$S12=FSG,"-","-")))),"-"),"-")</f>
        <v>-</v>
      </c>
      <c r="BT16" s="273" t="str">
        <f>IF(BT$3='Rent Roll'!$U12,
IF(OR(AND(BT$5&gt;='Rent Roll'!$K12,BT$5&lt;='Rent Roll'!$L12),AND(BT$5&gt;='Rent Roll'!$M37,BT$5&lt;='Rent Roll'!$N37)),
IF('Rent Roll'!$S12=NNN,BT32,
IF('Rent Roll'!$S12=Stop,BT46,
IF('Rent Roll'!$S12=CAM_Fixed,BT60,
IF('Rent Roll'!$S12=FSG,"-","-")))),"-"),"-")</f>
        <v>-</v>
      </c>
      <c r="BU16" s="273" t="str">
        <f>IF(BU$3='Rent Roll'!$U12,
IF(OR(AND(BU$5&gt;='Rent Roll'!$K12,BU$5&lt;='Rent Roll'!$L12),AND(BU$5&gt;='Rent Roll'!$M37,BU$5&lt;='Rent Roll'!$N37)),
IF('Rent Roll'!$S12=NNN,BU32,
IF('Rent Roll'!$S12=Stop,BU46,
IF('Rent Roll'!$S12=CAM_Fixed,BU60,
IF('Rent Roll'!$S12=FSG,"-","-")))),"-"),"-")</f>
        <v>-</v>
      </c>
      <c r="BV16" s="273" t="str">
        <f>IF(BV$3='Rent Roll'!$U12,
IF(OR(AND(BV$5&gt;='Rent Roll'!$K12,BV$5&lt;='Rent Roll'!$L12),AND(BV$5&gt;='Rent Roll'!$M37,BV$5&lt;='Rent Roll'!$N37)),
IF('Rent Roll'!$S12=NNN,BV32,
IF('Rent Roll'!$S12=Stop,BV46,
IF('Rent Roll'!$S12=CAM_Fixed,BV60,
IF('Rent Roll'!$S12=FSG,"-","-")))),"-"),"-")</f>
        <v>-</v>
      </c>
      <c r="BW16" s="273" t="str">
        <f>IF(BW$3='Rent Roll'!$U12,
IF(OR(AND(BW$5&gt;='Rent Roll'!$K12,BW$5&lt;='Rent Roll'!$L12),AND(BW$5&gt;='Rent Roll'!$M37,BW$5&lt;='Rent Roll'!$N37)),
IF('Rent Roll'!$S12=NNN,BW32,
IF('Rent Roll'!$S12=Stop,BW46,
IF('Rent Roll'!$S12=CAM_Fixed,BW60,
IF('Rent Roll'!$S12=FSG,"-","-")))),"-"),"-")</f>
        <v>-</v>
      </c>
      <c r="BX16" s="273" t="str">
        <f>IF(BX$3='Rent Roll'!$U12,
IF(OR(AND(BX$5&gt;='Rent Roll'!$K12,BX$5&lt;='Rent Roll'!$L12),AND(BX$5&gt;='Rent Roll'!$M37,BX$5&lt;='Rent Roll'!$N37)),
IF('Rent Roll'!$S12=NNN,BX32,
IF('Rent Roll'!$S12=Stop,BX46,
IF('Rent Roll'!$S12=CAM_Fixed,BX60,
IF('Rent Roll'!$S12=FSG,"-","-")))),"-"),"-")</f>
        <v>-</v>
      </c>
      <c r="BY16" s="273" t="str">
        <f>IF(BY$3='Rent Roll'!$U12,
IF(OR(AND(BY$5&gt;='Rent Roll'!$K12,BY$5&lt;='Rent Roll'!$L12),AND(BY$5&gt;='Rent Roll'!$M37,BY$5&lt;='Rent Roll'!$N37)),
IF('Rent Roll'!$S12=NNN,BY32,
IF('Rent Roll'!$S12=Stop,BY46,
IF('Rent Roll'!$S12=CAM_Fixed,BY60,
IF('Rent Roll'!$S12=FSG,"-","-")))),"-"),"-")</f>
        <v>-</v>
      </c>
      <c r="BZ16" s="273" t="str">
        <f>IF(BZ$3='Rent Roll'!$U12,
IF(OR(AND(BZ$5&gt;='Rent Roll'!$K12,BZ$5&lt;='Rent Roll'!$L12),AND(BZ$5&gt;='Rent Roll'!$M37,BZ$5&lt;='Rent Roll'!$N37)),
IF('Rent Roll'!$S12=NNN,BZ32,
IF('Rent Roll'!$S12=Stop,BZ46,
IF('Rent Roll'!$S12=CAM_Fixed,BZ60,
IF('Rent Roll'!$S12=FSG,"-","-")))),"-"),"-")</f>
        <v>-</v>
      </c>
      <c r="CA16" s="273" t="str">
        <f>IF(CA$3='Rent Roll'!$U12,
IF(OR(AND(CA$5&gt;='Rent Roll'!$K12,CA$5&lt;='Rent Roll'!$L12),AND(CA$5&gt;='Rent Roll'!$M37,CA$5&lt;='Rent Roll'!$N37)),
IF('Rent Roll'!$S12=NNN,CA32,
IF('Rent Roll'!$S12=Stop,CA46,
IF('Rent Roll'!$S12=CAM_Fixed,CA60,
IF('Rent Roll'!$S12=FSG,"-","-")))),"-"),"-")</f>
        <v>-</v>
      </c>
      <c r="CB16" s="273" t="str">
        <f>IF(CB$3='Rent Roll'!$U12,
IF(OR(AND(CB$5&gt;='Rent Roll'!$K12,CB$5&lt;='Rent Roll'!$L12),AND(CB$5&gt;='Rent Roll'!$M37,CB$5&lt;='Rent Roll'!$N37)),
IF('Rent Roll'!$S12=NNN,CB32,
IF('Rent Roll'!$S12=Stop,CB46,
IF('Rent Roll'!$S12=CAM_Fixed,CB60,
IF('Rent Roll'!$S12=FSG,"-","-")))),"-"),"-")</f>
        <v>-</v>
      </c>
      <c r="CC16" s="273" t="str">
        <f>IF(CC$3='Rent Roll'!$U12,
IF(OR(AND(CC$5&gt;='Rent Roll'!$K12,CC$5&lt;='Rent Roll'!$L12),AND(CC$5&gt;='Rent Roll'!$M37,CC$5&lt;='Rent Roll'!$N37)),
IF('Rent Roll'!$S12=NNN,CC32,
IF('Rent Roll'!$S12=Stop,CC46,
IF('Rent Roll'!$S12=CAM_Fixed,CC60,
IF('Rent Roll'!$S12=FSG,"-","-")))),"-"),"-")</f>
        <v>-</v>
      </c>
      <c r="CD16" s="273" t="str">
        <f>IF(CD$3='Rent Roll'!$U12,
IF(OR(AND(CD$5&gt;='Rent Roll'!$K12,CD$5&lt;='Rent Roll'!$L12),AND(CD$5&gt;='Rent Roll'!$M37,CD$5&lt;='Rent Roll'!$N37)),
IF('Rent Roll'!$S12=NNN,CD32,
IF('Rent Roll'!$S12=Stop,CD46,
IF('Rent Roll'!$S12=CAM_Fixed,CD60,
IF('Rent Roll'!$S12=FSG,"-","-")))),"-"),"-")</f>
        <v>-</v>
      </c>
      <c r="CE16" s="273" t="str">
        <f>IF(CE$3='Rent Roll'!$U12,
IF(OR(AND(CE$5&gt;='Rent Roll'!$K12,CE$5&lt;='Rent Roll'!$L12),AND(CE$5&gt;='Rent Roll'!$M37,CE$5&lt;='Rent Roll'!$N37)),
IF('Rent Roll'!$S12=NNN,CE32,
IF('Rent Roll'!$S12=Stop,CE46,
IF('Rent Roll'!$S12=CAM_Fixed,CE60,
IF('Rent Roll'!$S12=FSG,"-","-")))),"-"),"-")</f>
        <v>-</v>
      </c>
      <c r="CF16" s="273" t="str">
        <f>IF(CF$3='Rent Roll'!$U12,
IF(OR(AND(CF$5&gt;='Rent Roll'!$K12,CF$5&lt;='Rent Roll'!$L12),AND(CF$5&gt;='Rent Roll'!$M37,CF$5&lt;='Rent Roll'!$N37)),
IF('Rent Roll'!$S12=NNN,CF32,
IF('Rent Roll'!$S12=Stop,CF46,
IF('Rent Roll'!$S12=CAM_Fixed,CF60,
IF('Rent Roll'!$S12=FSG,"-","-")))),"-"),"-")</f>
        <v>-</v>
      </c>
      <c r="CG16" s="273" t="str">
        <f>IF(CG$3='Rent Roll'!$U12,
IF(OR(AND(CG$5&gt;='Rent Roll'!$K12,CG$5&lt;='Rent Roll'!$L12),AND(CG$5&gt;='Rent Roll'!$M37,CG$5&lt;='Rent Roll'!$N37)),
IF('Rent Roll'!$S12=NNN,CG32,
IF('Rent Roll'!$S12=Stop,CG46,
IF('Rent Roll'!$S12=CAM_Fixed,CG60,
IF('Rent Roll'!$S12=FSG,"-","-")))),"-"),"-")</f>
        <v>-</v>
      </c>
      <c r="CH16" s="273" t="str">
        <f>IF(CH$3='Rent Roll'!$U12,
IF(OR(AND(CH$5&gt;='Rent Roll'!$K12,CH$5&lt;='Rent Roll'!$L12),AND(CH$5&gt;='Rent Roll'!$M37,CH$5&lt;='Rent Roll'!$N37)),
IF('Rent Roll'!$S12=NNN,CH32,
IF('Rent Roll'!$S12=Stop,CH46,
IF('Rent Roll'!$S12=CAM_Fixed,CH60,
IF('Rent Roll'!$S12=FSG,"-","-")))),"-"),"-")</f>
        <v>-</v>
      </c>
      <c r="CI16" s="273" t="str">
        <f>IF(CI$3='Rent Roll'!$U12,
IF(OR(AND(CI$5&gt;='Rent Roll'!$K12,CI$5&lt;='Rent Roll'!$L12),AND(CI$5&gt;='Rent Roll'!$M37,CI$5&lt;='Rent Roll'!$N37)),
IF('Rent Roll'!$S12=NNN,CI32,
IF('Rent Roll'!$S12=Stop,CI46,
IF('Rent Roll'!$S12=CAM_Fixed,CI60,
IF('Rent Roll'!$S12=FSG,"-","-")))),"-"),"-")</f>
        <v>-</v>
      </c>
      <c r="CJ16" s="273" t="str">
        <f>IF(CJ$3='Rent Roll'!$U12,
IF(OR(AND(CJ$5&gt;='Rent Roll'!$K12,CJ$5&lt;='Rent Roll'!$L12),AND(CJ$5&gt;='Rent Roll'!$M37,CJ$5&lt;='Rent Roll'!$N37)),
IF('Rent Roll'!$S12=NNN,CJ32,
IF('Rent Roll'!$S12=Stop,CJ46,
IF('Rent Roll'!$S12=CAM_Fixed,CJ60,
IF('Rent Roll'!$S12=FSG,"-","-")))),"-"),"-")</f>
        <v>-</v>
      </c>
      <c r="CK16" s="273" t="str">
        <f>IF(CK$3='Rent Roll'!$U12,
IF(OR(AND(CK$5&gt;='Rent Roll'!$K12,CK$5&lt;='Rent Roll'!$L12),AND(CK$5&gt;='Rent Roll'!$M37,CK$5&lt;='Rent Roll'!$N37)),
IF('Rent Roll'!$S12=NNN,CK32,
IF('Rent Roll'!$S12=Stop,CK46,
IF('Rent Roll'!$S12=CAM_Fixed,CK60,
IF('Rent Roll'!$S12=FSG,"-","-")))),"-"),"-")</f>
        <v>-</v>
      </c>
      <c r="CL16" s="273" t="str">
        <f>IF(CL$3='Rent Roll'!$U12,
IF(OR(AND(CL$5&gt;='Rent Roll'!$K12,CL$5&lt;='Rent Roll'!$L12),AND(CL$5&gt;='Rent Roll'!$M37,CL$5&lt;='Rent Roll'!$N37)),
IF('Rent Roll'!$S12=NNN,CL32,
IF('Rent Roll'!$S12=Stop,CL46,
IF('Rent Roll'!$S12=CAM_Fixed,CL60,
IF('Rent Roll'!$S12=FSG,"-","-")))),"-"),"-")</f>
        <v>-</v>
      </c>
      <c r="CM16" s="273" t="str">
        <f>IF(CM$3='Rent Roll'!$U12,
IF(OR(AND(CM$5&gt;='Rent Roll'!$K12,CM$5&lt;='Rent Roll'!$L12),AND(CM$5&gt;='Rent Roll'!$M37,CM$5&lt;='Rent Roll'!$N37)),
IF('Rent Roll'!$S12=NNN,CM32,
IF('Rent Roll'!$S12=Stop,CM46,
IF('Rent Roll'!$S12=CAM_Fixed,CM60,
IF('Rent Roll'!$S12=FSG,"-","-")))),"-"),"-")</f>
        <v>-</v>
      </c>
      <c r="CN16" s="273" t="str">
        <f>IF(CN$3='Rent Roll'!$U12,
IF(OR(AND(CN$5&gt;='Rent Roll'!$K12,CN$5&lt;='Rent Roll'!$L12),AND(CN$5&gt;='Rent Roll'!$M37,CN$5&lt;='Rent Roll'!$N37)),
IF('Rent Roll'!$S12=NNN,CN32,
IF('Rent Roll'!$S12=Stop,CN46,
IF('Rent Roll'!$S12=CAM_Fixed,CN60,
IF('Rent Roll'!$S12=FSG,"-","-")))),"-"),"-")</f>
        <v>-</v>
      </c>
      <c r="CO16" s="273" t="str">
        <f>IF(CO$3='Rent Roll'!$U12,
IF(OR(AND(CO$5&gt;='Rent Roll'!$K12,CO$5&lt;='Rent Roll'!$L12),AND(CO$5&gt;='Rent Roll'!$M37,CO$5&lt;='Rent Roll'!$N37)),
IF('Rent Roll'!$S12=NNN,CO32,
IF('Rent Roll'!$S12=Stop,CO46,
IF('Rent Roll'!$S12=CAM_Fixed,CO60,
IF('Rent Roll'!$S12=FSG,"-","-")))),"-"),"-")</f>
        <v>-</v>
      </c>
      <c r="CP16" s="273" t="str">
        <f>IF(CP$3='Rent Roll'!$U12,
IF(OR(AND(CP$5&gt;='Rent Roll'!$K12,CP$5&lt;='Rent Roll'!$L12),AND(CP$5&gt;='Rent Roll'!$M37,CP$5&lt;='Rent Roll'!$N37)),
IF('Rent Roll'!$S12=NNN,CP32,
IF('Rent Roll'!$S12=Stop,CP46,
IF('Rent Roll'!$S12=CAM_Fixed,CP60,
IF('Rent Roll'!$S12=FSG,"-","-")))),"-"),"-")</f>
        <v>-</v>
      </c>
      <c r="CQ16" s="273" t="str">
        <f>IF(CQ$3='Rent Roll'!$U12,
IF(OR(AND(CQ$5&gt;='Rent Roll'!$K12,CQ$5&lt;='Rent Roll'!$L12),AND(CQ$5&gt;='Rent Roll'!$M37,CQ$5&lt;='Rent Roll'!$N37)),
IF('Rent Roll'!$S12=NNN,CQ32,
IF('Rent Roll'!$S12=Stop,CQ46,
IF('Rent Roll'!$S12=CAM_Fixed,CQ60,
IF('Rent Roll'!$S12=FSG,"-","-")))),"-"),"-")</f>
        <v>-</v>
      </c>
      <c r="CR16" s="273" t="str">
        <f>IF(CR$3='Rent Roll'!$U12,
IF(OR(AND(CR$5&gt;='Rent Roll'!$K12,CR$5&lt;='Rent Roll'!$L12),AND(CR$5&gt;='Rent Roll'!$M37,CR$5&lt;='Rent Roll'!$N37)),
IF('Rent Roll'!$S12=NNN,CR32,
IF('Rent Roll'!$S12=Stop,CR46,
IF('Rent Roll'!$S12=CAM_Fixed,CR60,
IF('Rent Roll'!$S12=FSG,"-","-")))),"-"),"-")</f>
        <v>-</v>
      </c>
      <c r="CS16" s="273" t="str">
        <f>IF(CS$3='Rent Roll'!$U12,
IF(OR(AND(CS$5&gt;='Rent Roll'!$K12,CS$5&lt;='Rent Roll'!$L12),AND(CS$5&gt;='Rent Roll'!$M37,CS$5&lt;='Rent Roll'!$N37)),
IF('Rent Roll'!$S12=NNN,CS32,
IF('Rent Roll'!$S12=Stop,CS46,
IF('Rent Roll'!$S12=CAM_Fixed,CS60,
IF('Rent Roll'!$S12=FSG,"-","-")))),"-"),"-")</f>
        <v>-</v>
      </c>
      <c r="CT16" s="273" t="str">
        <f>IF(CT$3='Rent Roll'!$U12,
IF(OR(AND(CT$5&gt;='Rent Roll'!$K12,CT$5&lt;='Rent Roll'!$L12),AND(CT$5&gt;='Rent Roll'!$M37,CT$5&lt;='Rent Roll'!$N37)),
IF('Rent Roll'!$S12=NNN,CT32,
IF('Rent Roll'!$S12=Stop,CT46,
IF('Rent Roll'!$S12=CAM_Fixed,CT60,
IF('Rent Roll'!$S12=FSG,"-","-")))),"-"),"-")</f>
        <v>-</v>
      </c>
      <c r="CU16" s="273" t="str">
        <f>IF(CU$3='Rent Roll'!$U12,
IF(OR(AND(CU$5&gt;='Rent Roll'!$K12,CU$5&lt;='Rent Roll'!$L12),AND(CU$5&gt;='Rent Roll'!$M37,CU$5&lt;='Rent Roll'!$N37)),
IF('Rent Roll'!$S12=NNN,CU32,
IF('Rent Roll'!$S12=Stop,CU46,
IF('Rent Roll'!$S12=CAM_Fixed,CU60,
IF('Rent Roll'!$S12=FSG,"-","-")))),"-"),"-")</f>
        <v>-</v>
      </c>
      <c r="CV16" s="273" t="str">
        <f>IF(CV$3='Rent Roll'!$U12,
IF(OR(AND(CV$5&gt;='Rent Roll'!$K12,CV$5&lt;='Rent Roll'!$L12),AND(CV$5&gt;='Rent Roll'!$M37,CV$5&lt;='Rent Roll'!$N37)),
IF('Rent Roll'!$S12=NNN,CV32,
IF('Rent Roll'!$S12=Stop,CV46,
IF('Rent Roll'!$S12=CAM_Fixed,CV60,
IF('Rent Roll'!$S12=FSG,"-","-")))),"-"),"-")</f>
        <v>-</v>
      </c>
      <c r="CW16" s="273" t="str">
        <f>IF(CW$3='Rent Roll'!$U12,
IF(OR(AND(CW$5&gt;='Rent Roll'!$K12,CW$5&lt;='Rent Roll'!$L12),AND(CW$5&gt;='Rent Roll'!$M37,CW$5&lt;='Rent Roll'!$N37)),
IF('Rent Roll'!$S12=NNN,CW32,
IF('Rent Roll'!$S12=Stop,CW46,
IF('Rent Roll'!$S12=CAM_Fixed,CW60,
IF('Rent Roll'!$S12=FSG,"-","-")))),"-"),"-")</f>
        <v>-</v>
      </c>
      <c r="CX16" s="273" t="str">
        <f>IF(CX$3='Rent Roll'!$U12,
IF(OR(AND(CX$5&gt;='Rent Roll'!$K12,CX$5&lt;='Rent Roll'!$L12),AND(CX$5&gt;='Rent Roll'!$M37,CX$5&lt;='Rent Roll'!$N37)),
IF('Rent Roll'!$S12=NNN,CX32,
IF('Rent Roll'!$S12=Stop,CX46,
IF('Rent Roll'!$S12=CAM_Fixed,CX60,
IF('Rent Roll'!$S12=FSG,"-","-")))),"-"),"-")</f>
        <v>-</v>
      </c>
      <c r="CY16" s="273" t="str">
        <f>IF(CY$3='Rent Roll'!$U12,
IF(OR(AND(CY$5&gt;='Rent Roll'!$K12,CY$5&lt;='Rent Roll'!$L12),AND(CY$5&gt;='Rent Roll'!$M37,CY$5&lt;='Rent Roll'!$N37)),
IF('Rent Roll'!$S12=NNN,CY32,
IF('Rent Roll'!$S12=Stop,CY46,
IF('Rent Roll'!$S12=CAM_Fixed,CY60,
IF('Rent Roll'!$S12=FSG,"-","-")))),"-"),"-")</f>
        <v>-</v>
      </c>
      <c r="CZ16" s="273" t="str">
        <f>IF(CZ$3='Rent Roll'!$U12,
IF(OR(AND(CZ$5&gt;='Rent Roll'!$K12,CZ$5&lt;='Rent Roll'!$L12),AND(CZ$5&gt;='Rent Roll'!$M37,CZ$5&lt;='Rent Roll'!$N37)),
IF('Rent Roll'!$S12=NNN,CZ32,
IF('Rent Roll'!$S12=Stop,CZ46,
IF('Rent Roll'!$S12=CAM_Fixed,CZ60,
IF('Rent Roll'!$S12=FSG,"-","-")))),"-"),"-")</f>
        <v>-</v>
      </c>
      <c r="DA16" s="273" t="str">
        <f>IF(DA$3='Rent Roll'!$U12,
IF(OR(AND(DA$5&gt;='Rent Roll'!$K12,DA$5&lt;='Rent Roll'!$L12),AND(DA$5&gt;='Rent Roll'!$M37,DA$5&lt;='Rent Roll'!$N37)),
IF('Rent Roll'!$S12=NNN,DA32,
IF('Rent Roll'!$S12=Stop,DA46,
IF('Rent Roll'!$S12=CAM_Fixed,DA60,
IF('Rent Roll'!$S12=FSG,"-","-")))),"-"),"-")</f>
        <v>-</v>
      </c>
      <c r="DB16" s="273" t="str">
        <f>IF(DB$3='Rent Roll'!$U12,
IF(OR(AND(DB$5&gt;='Rent Roll'!$K12,DB$5&lt;='Rent Roll'!$L12),AND(DB$5&gt;='Rent Roll'!$M37,DB$5&lt;='Rent Roll'!$N37)),
IF('Rent Roll'!$S12=NNN,DB32,
IF('Rent Roll'!$S12=Stop,DB46,
IF('Rent Roll'!$S12=CAM_Fixed,DB60,
IF('Rent Roll'!$S12=FSG,"-","-")))),"-"),"-")</f>
        <v>-</v>
      </c>
      <c r="DC16" s="273" t="str">
        <f>IF(DC$3='Rent Roll'!$U12,
IF(OR(AND(DC$5&gt;='Rent Roll'!$K12,DC$5&lt;='Rent Roll'!$L12),AND(DC$5&gt;='Rent Roll'!$M37,DC$5&lt;='Rent Roll'!$N37)),
IF('Rent Roll'!$S12=NNN,DC32,
IF('Rent Roll'!$S12=Stop,DC46,
IF('Rent Roll'!$S12=CAM_Fixed,DC60,
IF('Rent Roll'!$S12=FSG,"-","-")))),"-"),"-")</f>
        <v>-</v>
      </c>
      <c r="DD16" s="273" t="str">
        <f>IF(DD$3='Rent Roll'!$U12,
IF(OR(AND(DD$5&gt;='Rent Roll'!$K12,DD$5&lt;='Rent Roll'!$L12),AND(DD$5&gt;='Rent Roll'!$M37,DD$5&lt;='Rent Roll'!$N37)),
IF('Rent Roll'!$S12=NNN,DD32,
IF('Rent Roll'!$S12=Stop,DD46,
IF('Rent Roll'!$S12=CAM_Fixed,DD60,
IF('Rent Roll'!$S12=FSG,"-","-")))),"-"),"-")</f>
        <v>-</v>
      </c>
      <c r="DE16" s="273" t="str">
        <f>IF(DE$3='Rent Roll'!$U12,
IF(OR(AND(DE$5&gt;='Rent Roll'!$K12,DE$5&lt;='Rent Roll'!$L12),AND(DE$5&gt;='Rent Roll'!$M37,DE$5&lt;='Rent Roll'!$N37)),
IF('Rent Roll'!$S12=NNN,DE32,
IF('Rent Roll'!$S12=Stop,DE46,
IF('Rent Roll'!$S12=CAM_Fixed,DE60,
IF('Rent Roll'!$S12=FSG,"-","-")))),"-"),"-")</f>
        <v>-</v>
      </c>
      <c r="DF16" s="273" t="str">
        <f>IF(DF$3='Rent Roll'!$U12,
IF(OR(AND(DF$5&gt;='Rent Roll'!$K12,DF$5&lt;='Rent Roll'!$L12),AND(DF$5&gt;='Rent Roll'!$M37,DF$5&lt;='Rent Roll'!$N37)),
IF('Rent Roll'!$S12=NNN,DF32,
IF('Rent Roll'!$S12=Stop,DF46,
IF('Rent Roll'!$S12=CAM_Fixed,DF60,
IF('Rent Roll'!$S12=FSG,"-","-")))),"-"),"-")</f>
        <v>-</v>
      </c>
      <c r="DG16" s="273" t="str">
        <f>IF(DG$3='Rent Roll'!$U12,
IF(OR(AND(DG$5&gt;='Rent Roll'!$K12,DG$5&lt;='Rent Roll'!$L12),AND(DG$5&gt;='Rent Roll'!$M37,DG$5&lt;='Rent Roll'!$N37)),
IF('Rent Roll'!$S12=NNN,DG32,
IF('Rent Roll'!$S12=Stop,DG46,
IF('Rent Roll'!$S12=CAM_Fixed,DG60,
IF('Rent Roll'!$S12=FSG,"-","-")))),"-"),"-")</f>
        <v>-</v>
      </c>
      <c r="DH16" s="273" t="str">
        <f>IF(DH$3='Rent Roll'!$U12,
IF(OR(AND(DH$5&gt;='Rent Roll'!$K12,DH$5&lt;='Rent Roll'!$L12),AND(DH$5&gt;='Rent Roll'!$M37,DH$5&lt;='Rent Roll'!$N37)),
IF('Rent Roll'!$S12=NNN,DH32,
IF('Rent Roll'!$S12=Stop,DH46,
IF('Rent Roll'!$S12=CAM_Fixed,DH60,
IF('Rent Roll'!$S12=FSG,"-","-")))),"-"),"-")</f>
        <v>-</v>
      </c>
      <c r="DI16" s="273" t="str">
        <f>IF(DI$3='Rent Roll'!$U12,
IF(OR(AND(DI$5&gt;='Rent Roll'!$K12,DI$5&lt;='Rent Roll'!$L12),AND(DI$5&gt;='Rent Roll'!$M37,DI$5&lt;='Rent Roll'!$N37)),
IF('Rent Roll'!$S12=NNN,DI32,
IF('Rent Roll'!$S12=Stop,DI46,
IF('Rent Roll'!$S12=CAM_Fixed,DI60,
IF('Rent Roll'!$S12=FSG,"-","-")))),"-"),"-")</f>
        <v>-</v>
      </c>
      <c r="DJ16" s="273" t="str">
        <f>IF(DJ$3='Rent Roll'!$U12,
IF(OR(AND(DJ$5&gt;='Rent Roll'!$K12,DJ$5&lt;='Rent Roll'!$L12),AND(DJ$5&gt;='Rent Roll'!$M37,DJ$5&lt;='Rent Roll'!$N37)),
IF('Rent Roll'!$S12=NNN,DJ32,
IF('Rent Roll'!$S12=Stop,DJ46,
IF('Rent Roll'!$S12=CAM_Fixed,DJ60,
IF('Rent Roll'!$S12=FSG,"-","-")))),"-"),"-")</f>
        <v>-</v>
      </c>
      <c r="DK16" s="273" t="str">
        <f>IF(DK$3='Rent Roll'!$U12,
IF(OR(AND(DK$5&gt;='Rent Roll'!$K12,DK$5&lt;='Rent Roll'!$L12),AND(DK$5&gt;='Rent Roll'!$M37,DK$5&lt;='Rent Roll'!$N37)),
IF('Rent Roll'!$S12=NNN,DK32,
IF('Rent Roll'!$S12=Stop,DK46,
IF('Rent Roll'!$S12=CAM_Fixed,DK60,
IF('Rent Roll'!$S12=FSG,"-","-")))),"-"),"-")</f>
        <v>-</v>
      </c>
      <c r="DL16" s="273" t="str">
        <f>IF(DL$3='Rent Roll'!$U12,
IF(OR(AND(DL$5&gt;='Rent Roll'!$K12,DL$5&lt;='Rent Roll'!$L12),AND(DL$5&gt;='Rent Roll'!$M37,DL$5&lt;='Rent Roll'!$N37)),
IF('Rent Roll'!$S12=NNN,DL32,
IF('Rent Roll'!$S12=Stop,DL46,
IF('Rent Roll'!$S12=CAM_Fixed,DL60,
IF('Rent Roll'!$S12=FSG,"-","-")))),"-"),"-")</f>
        <v>-</v>
      </c>
      <c r="DM16" s="273" t="str">
        <f>IF(DM$3='Rent Roll'!$U12,
IF(OR(AND(DM$5&gt;='Rent Roll'!$K12,DM$5&lt;='Rent Roll'!$L12),AND(DM$5&gt;='Rent Roll'!$M37,DM$5&lt;='Rent Roll'!$N37)),
IF('Rent Roll'!$S12=NNN,DM32,
IF('Rent Roll'!$S12=Stop,DM46,
IF('Rent Roll'!$S12=CAM_Fixed,DM60,
IF('Rent Roll'!$S12=FSG,"-","-")))),"-"),"-")</f>
        <v>-</v>
      </c>
      <c r="DN16" s="273" t="str">
        <f>IF(DN$3='Rent Roll'!$U12,
IF(OR(AND(DN$5&gt;='Rent Roll'!$K12,DN$5&lt;='Rent Roll'!$L12),AND(DN$5&gt;='Rent Roll'!$M37,DN$5&lt;='Rent Roll'!$N37)),
IF('Rent Roll'!$S12=NNN,DN32,
IF('Rent Roll'!$S12=Stop,DN46,
IF('Rent Roll'!$S12=CAM_Fixed,DN60,
IF('Rent Roll'!$S12=FSG,"-","-")))),"-"),"-")</f>
        <v>-</v>
      </c>
      <c r="DO16" s="273" t="str">
        <f>IF(DO$3='Rent Roll'!$U12,
IF(OR(AND(DO$5&gt;='Rent Roll'!$K12,DO$5&lt;='Rent Roll'!$L12),AND(DO$5&gt;='Rent Roll'!$M37,DO$5&lt;='Rent Roll'!$N37)),
IF('Rent Roll'!$S12=NNN,DO32,
IF('Rent Roll'!$S12=Stop,DO46,
IF('Rent Roll'!$S12=CAM_Fixed,DO60,
IF('Rent Roll'!$S12=FSG,"-","-")))),"-"),"-")</f>
        <v>-</v>
      </c>
      <c r="DP16" s="273" t="str">
        <f>IF(DP$3='Rent Roll'!$U12,
IF(OR(AND(DP$5&gt;='Rent Roll'!$K12,DP$5&lt;='Rent Roll'!$L12),AND(DP$5&gt;='Rent Roll'!$M37,DP$5&lt;='Rent Roll'!$N37)),
IF('Rent Roll'!$S12=NNN,DP32,
IF('Rent Roll'!$S12=Stop,DP46,
IF('Rent Roll'!$S12=CAM_Fixed,DP60,
IF('Rent Roll'!$S12=FSG,"-","-")))),"-"),"-")</f>
        <v>-</v>
      </c>
      <c r="DQ16" s="273" t="str">
        <f>IF(DQ$3='Rent Roll'!$U12,
IF(OR(AND(DQ$5&gt;='Rent Roll'!$K12,DQ$5&lt;='Rent Roll'!$L12),AND(DQ$5&gt;='Rent Roll'!$M37,DQ$5&lt;='Rent Roll'!$N37)),
IF('Rent Roll'!$S12=NNN,DQ32,
IF('Rent Roll'!$S12=Stop,DQ46,
IF('Rent Roll'!$S12=CAM_Fixed,DQ60,
IF('Rent Roll'!$S12=FSG,"-","-")))),"-"),"-")</f>
        <v>-</v>
      </c>
      <c r="DR16" s="273" t="str">
        <f>IF(DR$3='Rent Roll'!$U12,
IF(OR(AND(DR$5&gt;='Rent Roll'!$K12,DR$5&lt;='Rent Roll'!$L12),AND(DR$5&gt;='Rent Roll'!$M37,DR$5&lt;='Rent Roll'!$N37)),
IF('Rent Roll'!$S12=NNN,DR32,
IF('Rent Roll'!$S12=Stop,DR46,
IF('Rent Roll'!$S12=CAM_Fixed,DR60,
IF('Rent Roll'!$S12=FSG,"-","-")))),"-"),"-")</f>
        <v>-</v>
      </c>
      <c r="DS16" s="273" t="str">
        <f>IF(DS$3='Rent Roll'!$U12,
IF(OR(AND(DS$5&gt;='Rent Roll'!$K12,DS$5&lt;='Rent Roll'!$L12),AND(DS$5&gt;='Rent Roll'!$M37,DS$5&lt;='Rent Roll'!$N37)),
IF('Rent Roll'!$S12=NNN,DS32,
IF('Rent Roll'!$S12=Stop,DS46,
IF('Rent Roll'!$S12=CAM_Fixed,DS60,
IF('Rent Roll'!$S12=FSG,"-","-")))),"-"),"-")</f>
        <v>-</v>
      </c>
      <c r="DT16" s="273" t="str">
        <f>IF(DT$3='Rent Roll'!$U12,
IF(OR(AND(DT$5&gt;='Rent Roll'!$K12,DT$5&lt;='Rent Roll'!$L12),AND(DT$5&gt;='Rent Roll'!$M37,DT$5&lt;='Rent Roll'!$N37)),
IF('Rent Roll'!$S12=NNN,DT32,
IF('Rent Roll'!$S12=Stop,DT46,
IF('Rent Roll'!$S12=CAM_Fixed,DT60,
IF('Rent Roll'!$S12=FSG,"-","-")))),"-"),"-")</f>
        <v>-</v>
      </c>
      <c r="DU16" s="273" t="str">
        <f>IF(DU$3='Rent Roll'!$U12,
IF(OR(AND(DU$5&gt;='Rent Roll'!$K12,DU$5&lt;='Rent Roll'!$L12),AND(DU$5&gt;='Rent Roll'!$M37,DU$5&lt;='Rent Roll'!$N37)),
IF('Rent Roll'!$S12=NNN,DU32,
IF('Rent Roll'!$S12=Stop,DU46,
IF('Rent Roll'!$S12=CAM_Fixed,DU60,
IF('Rent Roll'!$S12=FSG,"-","-")))),"-"),"-")</f>
        <v>-</v>
      </c>
      <c r="DV16" s="273" t="str">
        <f>IF(DV$3='Rent Roll'!$U12,
IF(OR(AND(DV$5&gt;='Rent Roll'!$K12,DV$5&lt;='Rent Roll'!$L12),AND(DV$5&gt;='Rent Roll'!$M37,DV$5&lt;='Rent Roll'!$N37)),
IF('Rent Roll'!$S12=NNN,DV32,
IF('Rent Roll'!$S12=Stop,DV46,
IF('Rent Roll'!$S12=CAM_Fixed,DV60,
IF('Rent Roll'!$S12=FSG,"-","-")))),"-"),"-")</f>
        <v>-</v>
      </c>
      <c r="DW16" s="273" t="str">
        <f>IF(DW$3='Rent Roll'!$U12,
IF(OR(AND(DW$5&gt;='Rent Roll'!$K12,DW$5&lt;='Rent Roll'!$L12),AND(DW$5&gt;='Rent Roll'!$M37,DW$5&lt;='Rent Roll'!$N37)),
IF('Rent Roll'!$S12=NNN,DW32,
IF('Rent Roll'!$S12=Stop,DW46,
IF('Rent Roll'!$S12=CAM_Fixed,DW60,
IF('Rent Roll'!$S12=FSG,"-","-")))),"-"),"-")</f>
        <v>-</v>
      </c>
      <c r="DX16" s="273" t="str">
        <f>IF(DX$3='Rent Roll'!$U12,
IF(OR(AND(DX$5&gt;='Rent Roll'!$K12,DX$5&lt;='Rent Roll'!$L12),AND(DX$5&gt;='Rent Roll'!$M37,DX$5&lt;='Rent Roll'!$N37)),
IF('Rent Roll'!$S12=NNN,DX32,
IF('Rent Roll'!$S12=Stop,DX46,
IF('Rent Roll'!$S12=CAM_Fixed,DX60,
IF('Rent Roll'!$S12=FSG,"-","-")))),"-"),"-")</f>
        <v>-</v>
      </c>
      <c r="DY16" s="273" t="str">
        <f>IF(DY$3='Rent Roll'!$U12,
IF(OR(AND(DY$5&gt;='Rent Roll'!$K12,DY$5&lt;='Rent Roll'!$L12),AND(DY$5&gt;='Rent Roll'!$M37,DY$5&lt;='Rent Roll'!$N37)),
IF('Rent Roll'!$S12=NNN,DY32,
IF('Rent Roll'!$S12=Stop,DY46,
IF('Rent Roll'!$S12=CAM_Fixed,DY60,
IF('Rent Roll'!$S12=FSG,"-","-")))),"-"),"-")</f>
        <v>-</v>
      </c>
      <c r="DZ16" s="273" t="str">
        <f>IF(DZ$3='Rent Roll'!$U12,
IF(OR(AND(DZ$5&gt;='Rent Roll'!$K12,DZ$5&lt;='Rent Roll'!$L12),AND(DZ$5&gt;='Rent Roll'!$M37,DZ$5&lt;='Rent Roll'!$N37)),
IF('Rent Roll'!$S12=NNN,DZ32,
IF('Rent Roll'!$S12=Stop,DZ46,
IF('Rent Roll'!$S12=CAM_Fixed,DZ60,
IF('Rent Roll'!$S12=FSG,"-","-")))),"-"),"-")</f>
        <v>-</v>
      </c>
      <c r="EA16" s="273" t="str">
        <f>IF(EA$3='Rent Roll'!$U12,
IF(OR(AND(EA$5&gt;='Rent Roll'!$K12,EA$5&lt;='Rent Roll'!$L12),AND(EA$5&gt;='Rent Roll'!$M37,EA$5&lt;='Rent Roll'!$N37)),
IF('Rent Roll'!$S12=NNN,EA32,
IF('Rent Roll'!$S12=Stop,EA46,
IF('Rent Roll'!$S12=CAM_Fixed,EA60,
IF('Rent Roll'!$S12=FSG,"-","-")))),"-"),"-")</f>
        <v>-</v>
      </c>
      <c r="EB16" s="273" t="str">
        <f>IF(EB$3='Rent Roll'!$U12,
IF(OR(AND(EB$5&gt;='Rent Roll'!$K12,EB$5&lt;='Rent Roll'!$L12),AND(EB$5&gt;='Rent Roll'!$M37,EB$5&lt;='Rent Roll'!$N37)),
IF('Rent Roll'!$S12=NNN,EB32,
IF('Rent Roll'!$S12=Stop,EB46,
IF('Rent Roll'!$S12=CAM_Fixed,EB60,
IF('Rent Roll'!$S12=FSG,"-","-")))),"-"),"-")</f>
        <v>-</v>
      </c>
      <c r="EC16" s="273" t="str">
        <f>IF(EC$3='Rent Roll'!$U12,
IF(OR(AND(EC$5&gt;='Rent Roll'!$K12,EC$5&lt;='Rent Roll'!$L12),AND(EC$5&gt;='Rent Roll'!$M37,EC$5&lt;='Rent Roll'!$N37)),
IF('Rent Roll'!$S12=NNN,EC32,
IF('Rent Roll'!$S12=Stop,EC46,
IF('Rent Roll'!$S12=CAM_Fixed,EC60,
IF('Rent Roll'!$S12=FSG,"-","-")))),"-"),"-")</f>
        <v>-</v>
      </c>
      <c r="ED16" s="273" t="str">
        <f>IF(ED$3='Rent Roll'!$U12,
IF(OR(AND(ED$5&gt;='Rent Roll'!$K12,ED$5&lt;='Rent Roll'!$L12),AND(ED$5&gt;='Rent Roll'!$M37,ED$5&lt;='Rent Roll'!$N37)),
IF('Rent Roll'!$S12=NNN,ED32,
IF('Rent Roll'!$S12=Stop,ED46,
IF('Rent Roll'!$S12=CAM_Fixed,ED60,
IF('Rent Roll'!$S12=FSG,"-","-")))),"-"),"-")</f>
        <v>-</v>
      </c>
      <c r="EE16" s="273" t="str">
        <f>IF(EE$3='Rent Roll'!$U12,
IF(OR(AND(EE$5&gt;='Rent Roll'!$K12,EE$5&lt;='Rent Roll'!$L12),AND(EE$5&gt;='Rent Roll'!$M37,EE$5&lt;='Rent Roll'!$N37)),
IF('Rent Roll'!$S12=NNN,EE32,
IF('Rent Roll'!$S12=Stop,EE46,
IF('Rent Roll'!$S12=CAM_Fixed,EE60,
IF('Rent Roll'!$S12=FSG,"-","-")))),"-"),"-")</f>
        <v>-</v>
      </c>
      <c r="EF16" s="272" t="str">
        <f>IF(EF$3='Rent Roll'!$U12,
IF(OR(AND(EF$5&gt;='Rent Roll'!$K12,EF$5&lt;='Rent Roll'!$L12),AND(EF$5&gt;='Rent Roll'!$M37,EF$5&lt;='Rent Roll'!$N37)),
IF('Rent Roll'!$S12=NNN,EF32,
IF('Rent Roll'!$S12=Stop,EF46,
IF('Rent Roll'!$S12=CAM_Fixed,EF60,
IF('Rent Roll'!$S12=FSG,"-","-")))),"-"),"-")</f>
        <v>-</v>
      </c>
      <c r="EG16" s="844" t="s">
        <v>106</v>
      </c>
    </row>
    <row r="17" spans="2:137" x14ac:dyDescent="0.25">
      <c r="B17" s="855" t="str">
        <f>IF('Rent Roll'!S13&gt;0,'Rent Roll'!S13,"")</f>
        <v/>
      </c>
      <c r="C17" s="854" t="str">
        <f>CONCATENATE('Rent Roll'!B13&amp;" - "&amp;'Rent Roll'!C13)</f>
        <v xml:space="preserve"> - </v>
      </c>
      <c r="D17" s="272">
        <f t="shared" si="11"/>
        <v>0</v>
      </c>
      <c r="E17" s="273" t="str">
        <f>IF(E$3='Rent Roll'!$U13,
IF(OR(AND(E$5&gt;='Rent Roll'!$K13,E$5&lt;='Rent Roll'!$L13),AND(E$5&gt;='Rent Roll'!$M38,E$5&lt;='Rent Roll'!$N38)),
IF('Rent Roll'!$S13=NNN,E33,
IF('Rent Roll'!$S13=Stop,E47,
IF('Rent Roll'!$S13=CAM_Fixed,E61,
IF('Rent Roll'!$S13=FSG,"-","-")))),"-"),"-")</f>
        <v>-</v>
      </c>
      <c r="F17" s="273" t="str">
        <f>IF(F$3='Rent Roll'!$U13,
IF(OR(AND(F$5&gt;='Rent Roll'!$K13,F$5&lt;='Rent Roll'!$L13),AND(F$5&gt;='Rent Roll'!$M38,F$5&lt;='Rent Roll'!$N38)),
IF('Rent Roll'!$S13=NNN,F33,
IF('Rent Roll'!$S13=Stop,F47,
IF('Rent Roll'!$S13=CAM_Fixed,F61,
IF('Rent Roll'!$S13=FSG,"-","-")))),"-"),"-")</f>
        <v>-</v>
      </c>
      <c r="G17" s="273" t="str">
        <f>IF(G$3='Rent Roll'!$U13,
IF(OR(AND(G$5&gt;='Rent Roll'!$K13,G$5&lt;='Rent Roll'!$L13),AND(G$5&gt;='Rent Roll'!$M38,G$5&lt;='Rent Roll'!$N38)),
IF('Rent Roll'!$S13=NNN,G33,
IF('Rent Roll'!$S13=Stop,G47,
IF('Rent Roll'!$S13=CAM_Fixed,G61,
IF('Rent Roll'!$S13=FSG,"-","-")))),"-"),"-")</f>
        <v>-</v>
      </c>
      <c r="H17" s="273" t="str">
        <f>IF(H$3='Rent Roll'!$U13,
IF(OR(AND(H$5&gt;='Rent Roll'!$K13,H$5&lt;='Rent Roll'!$L13),AND(H$5&gt;='Rent Roll'!$M38,H$5&lt;='Rent Roll'!$N38)),
IF('Rent Roll'!$S13=NNN,H33,
IF('Rent Roll'!$S13=Stop,H47,
IF('Rent Roll'!$S13=CAM_Fixed,H61,
IF('Rent Roll'!$S13=FSG,"-","-")))),"-"),"-")</f>
        <v>-</v>
      </c>
      <c r="I17" s="273" t="str">
        <f>IF(I$3='Rent Roll'!$U13,
IF(OR(AND(I$5&gt;='Rent Roll'!$K13,I$5&lt;='Rent Roll'!$L13),AND(I$5&gt;='Rent Roll'!$M38,I$5&lt;='Rent Roll'!$N38)),
IF('Rent Roll'!$S13=NNN,I33,
IF('Rent Roll'!$S13=Stop,I47,
IF('Rent Roll'!$S13=CAM_Fixed,I61,
IF('Rent Roll'!$S13=FSG,"-","-")))),"-"),"-")</f>
        <v>-</v>
      </c>
      <c r="J17" s="273" t="str">
        <f>IF(J$3='Rent Roll'!$U13,
IF(OR(AND(J$5&gt;='Rent Roll'!$K13,J$5&lt;='Rent Roll'!$L13),AND(J$5&gt;='Rent Roll'!$M38,J$5&lt;='Rent Roll'!$N38)),
IF('Rent Roll'!$S13=NNN,J33,
IF('Rent Roll'!$S13=Stop,J47,
IF('Rent Roll'!$S13=CAM_Fixed,J61,
IF('Rent Roll'!$S13=FSG,"-","-")))),"-"),"-")</f>
        <v>-</v>
      </c>
      <c r="K17" s="273" t="str">
        <f>IF(K$3='Rent Roll'!$U13,
IF(OR(AND(K$5&gt;='Rent Roll'!$K13,K$5&lt;='Rent Roll'!$L13),AND(K$5&gt;='Rent Roll'!$M38,K$5&lt;='Rent Roll'!$N38)),
IF('Rent Roll'!$S13=NNN,K33,
IF('Rent Roll'!$S13=Stop,K47,
IF('Rent Roll'!$S13=CAM_Fixed,K61,
IF('Rent Roll'!$S13=FSG,"-","-")))),"-"),"-")</f>
        <v>-</v>
      </c>
      <c r="L17" s="273" t="str">
        <f>IF(L$3='Rent Roll'!$U13,
IF(OR(AND(L$5&gt;='Rent Roll'!$K13,L$5&lt;='Rent Roll'!$L13),AND(L$5&gt;='Rent Roll'!$M38,L$5&lt;='Rent Roll'!$N38)),
IF('Rent Roll'!$S13=NNN,L33,
IF('Rent Roll'!$S13=Stop,L47,
IF('Rent Roll'!$S13=CAM_Fixed,L61,
IF('Rent Roll'!$S13=FSG,"-","-")))),"-"),"-")</f>
        <v>-</v>
      </c>
      <c r="M17" s="273" t="str">
        <f>IF(M$3='Rent Roll'!$U13,
IF(OR(AND(M$5&gt;='Rent Roll'!$K13,M$5&lt;='Rent Roll'!$L13),AND(M$5&gt;='Rent Roll'!$M38,M$5&lt;='Rent Roll'!$N38)),
IF('Rent Roll'!$S13=NNN,M33,
IF('Rent Roll'!$S13=Stop,M47,
IF('Rent Roll'!$S13=CAM_Fixed,M61,
IF('Rent Roll'!$S13=FSG,"-","-")))),"-"),"-")</f>
        <v>-</v>
      </c>
      <c r="N17" s="273" t="str">
        <f>IF(N$3='Rent Roll'!$U13,
IF(OR(AND(N$5&gt;='Rent Roll'!$K13,N$5&lt;='Rent Roll'!$L13),AND(N$5&gt;='Rent Roll'!$M38,N$5&lt;='Rent Roll'!$N38)),
IF('Rent Roll'!$S13=NNN,N33,
IF('Rent Roll'!$S13=Stop,N47,
IF('Rent Roll'!$S13=CAM_Fixed,N61,
IF('Rent Roll'!$S13=FSG,"-","-")))),"-"),"-")</f>
        <v>-</v>
      </c>
      <c r="O17" s="273" t="str">
        <f>IF(O$3='Rent Roll'!$U13,
IF(OR(AND(O$5&gt;='Rent Roll'!$K13,O$5&lt;='Rent Roll'!$L13),AND(O$5&gt;='Rent Roll'!$M38,O$5&lt;='Rent Roll'!$N38)),
IF('Rent Roll'!$S13=NNN,O33,
IF('Rent Roll'!$S13=Stop,O47,
IF('Rent Roll'!$S13=CAM_Fixed,O61,
IF('Rent Roll'!$S13=FSG,"-","-")))),"-"),"-")</f>
        <v>-</v>
      </c>
      <c r="P17" s="273" t="str">
        <f>IF(P$3='Rent Roll'!$U13,
IF(OR(AND(P$5&gt;='Rent Roll'!$K13,P$5&lt;='Rent Roll'!$L13),AND(P$5&gt;='Rent Roll'!$M38,P$5&lt;='Rent Roll'!$N38)),
IF('Rent Roll'!$S13=NNN,P33,
IF('Rent Roll'!$S13=Stop,P47,
IF('Rent Roll'!$S13=CAM_Fixed,P61,
IF('Rent Roll'!$S13=FSG,"-","-")))),"-"),"-")</f>
        <v>-</v>
      </c>
      <c r="Q17" s="273" t="str">
        <f>IF(Q$3='Rent Roll'!$U13,
IF(OR(AND(Q$5&gt;='Rent Roll'!$K13,Q$5&lt;='Rent Roll'!$L13),AND(Q$5&gt;='Rent Roll'!$M38,Q$5&lt;='Rent Roll'!$N38)),
IF('Rent Roll'!$S13=NNN,Q33,
IF('Rent Roll'!$S13=Stop,Q47,
IF('Rent Roll'!$S13=CAM_Fixed,Q61,
IF('Rent Roll'!$S13=FSG,"-","-")))),"-"),"-")</f>
        <v>-</v>
      </c>
      <c r="R17" s="273" t="str">
        <f>IF(R$3='Rent Roll'!$U13,
IF(OR(AND(R$5&gt;='Rent Roll'!$K13,R$5&lt;='Rent Roll'!$L13),AND(R$5&gt;='Rent Roll'!$M38,R$5&lt;='Rent Roll'!$N38)),
IF('Rent Roll'!$S13=NNN,R33,
IF('Rent Roll'!$S13=Stop,R47,
IF('Rent Roll'!$S13=CAM_Fixed,R61,
IF('Rent Roll'!$S13=FSG,"-","-")))),"-"),"-")</f>
        <v>-</v>
      </c>
      <c r="S17" s="273" t="str">
        <f>IF(S$3='Rent Roll'!$U13,
IF(OR(AND(S$5&gt;='Rent Roll'!$K13,S$5&lt;='Rent Roll'!$L13),AND(S$5&gt;='Rent Roll'!$M38,S$5&lt;='Rent Roll'!$N38)),
IF('Rent Roll'!$S13=NNN,S33,
IF('Rent Roll'!$S13=Stop,S47,
IF('Rent Roll'!$S13=CAM_Fixed,S61,
IF('Rent Roll'!$S13=FSG,"-","-")))),"-"),"-")</f>
        <v>-</v>
      </c>
      <c r="T17" s="273" t="str">
        <f>IF(T$3='Rent Roll'!$U13,
IF(OR(AND(T$5&gt;='Rent Roll'!$K13,T$5&lt;='Rent Roll'!$L13),AND(T$5&gt;='Rent Roll'!$M38,T$5&lt;='Rent Roll'!$N38)),
IF('Rent Roll'!$S13=NNN,T33,
IF('Rent Roll'!$S13=Stop,T47,
IF('Rent Roll'!$S13=CAM_Fixed,T61,
IF('Rent Roll'!$S13=FSG,"-","-")))),"-"),"-")</f>
        <v>-</v>
      </c>
      <c r="U17" s="273" t="str">
        <f>IF(U$3='Rent Roll'!$U13,
IF(OR(AND(U$5&gt;='Rent Roll'!$K13,U$5&lt;='Rent Roll'!$L13),AND(U$5&gt;='Rent Roll'!$M38,U$5&lt;='Rent Roll'!$N38)),
IF('Rent Roll'!$S13=NNN,U33,
IF('Rent Roll'!$S13=Stop,U47,
IF('Rent Roll'!$S13=CAM_Fixed,U61,
IF('Rent Roll'!$S13=FSG,"-","-")))),"-"),"-")</f>
        <v>-</v>
      </c>
      <c r="V17" s="273" t="str">
        <f>IF(V$3='Rent Roll'!$U13,
IF(OR(AND(V$5&gt;='Rent Roll'!$K13,V$5&lt;='Rent Roll'!$L13),AND(V$5&gt;='Rent Roll'!$M38,V$5&lt;='Rent Roll'!$N38)),
IF('Rent Roll'!$S13=NNN,V33,
IF('Rent Roll'!$S13=Stop,V47,
IF('Rent Roll'!$S13=CAM_Fixed,V61,
IF('Rent Roll'!$S13=FSG,"-","-")))),"-"),"-")</f>
        <v>-</v>
      </c>
      <c r="W17" s="273" t="str">
        <f>IF(W$3='Rent Roll'!$U13,
IF(OR(AND(W$5&gt;='Rent Roll'!$K13,W$5&lt;='Rent Roll'!$L13),AND(W$5&gt;='Rent Roll'!$M38,W$5&lt;='Rent Roll'!$N38)),
IF('Rent Roll'!$S13=NNN,W33,
IF('Rent Roll'!$S13=Stop,W47,
IF('Rent Roll'!$S13=CAM_Fixed,W61,
IF('Rent Roll'!$S13=FSG,"-","-")))),"-"),"-")</f>
        <v>-</v>
      </c>
      <c r="X17" s="273" t="str">
        <f>IF(X$3='Rent Roll'!$U13,
IF(OR(AND(X$5&gt;='Rent Roll'!$K13,X$5&lt;='Rent Roll'!$L13),AND(X$5&gt;='Rent Roll'!$M38,X$5&lt;='Rent Roll'!$N38)),
IF('Rent Roll'!$S13=NNN,X33,
IF('Rent Roll'!$S13=Stop,X47,
IF('Rent Roll'!$S13=CAM_Fixed,X61,
IF('Rent Roll'!$S13=FSG,"-","-")))),"-"),"-")</f>
        <v>-</v>
      </c>
      <c r="Y17" s="273" t="str">
        <f>IF(Y$3='Rent Roll'!$U13,
IF(OR(AND(Y$5&gt;='Rent Roll'!$K13,Y$5&lt;='Rent Roll'!$L13),AND(Y$5&gt;='Rent Roll'!$M38,Y$5&lt;='Rent Roll'!$N38)),
IF('Rent Roll'!$S13=NNN,Y33,
IF('Rent Roll'!$S13=Stop,Y47,
IF('Rent Roll'!$S13=CAM_Fixed,Y61,
IF('Rent Roll'!$S13=FSG,"-","-")))),"-"),"-")</f>
        <v>-</v>
      </c>
      <c r="Z17" s="273" t="str">
        <f>IF(Z$3='Rent Roll'!$U13,
IF(OR(AND(Z$5&gt;='Rent Roll'!$K13,Z$5&lt;='Rent Roll'!$L13),AND(Z$5&gt;='Rent Roll'!$M38,Z$5&lt;='Rent Roll'!$N38)),
IF('Rent Roll'!$S13=NNN,Z33,
IF('Rent Roll'!$S13=Stop,Z47,
IF('Rent Roll'!$S13=CAM_Fixed,Z61,
IF('Rent Roll'!$S13=FSG,"-","-")))),"-"),"-")</f>
        <v>-</v>
      </c>
      <c r="AA17" s="273" t="str">
        <f>IF(AA$3='Rent Roll'!$U13,
IF(OR(AND(AA$5&gt;='Rent Roll'!$K13,AA$5&lt;='Rent Roll'!$L13),AND(AA$5&gt;='Rent Roll'!$M38,AA$5&lt;='Rent Roll'!$N38)),
IF('Rent Roll'!$S13=NNN,AA33,
IF('Rent Roll'!$S13=Stop,AA47,
IF('Rent Roll'!$S13=CAM_Fixed,AA61,
IF('Rent Roll'!$S13=FSG,"-","-")))),"-"),"-")</f>
        <v>-</v>
      </c>
      <c r="AB17" s="273" t="str">
        <f>IF(AB$3='Rent Roll'!$U13,
IF(OR(AND(AB$5&gt;='Rent Roll'!$K13,AB$5&lt;='Rent Roll'!$L13),AND(AB$5&gt;='Rent Roll'!$M38,AB$5&lt;='Rent Roll'!$N38)),
IF('Rent Roll'!$S13=NNN,AB33,
IF('Rent Roll'!$S13=Stop,AB47,
IF('Rent Roll'!$S13=CAM_Fixed,AB61,
IF('Rent Roll'!$S13=FSG,"-","-")))),"-"),"-")</f>
        <v>-</v>
      </c>
      <c r="AC17" s="273" t="str">
        <f>IF(AC$3='Rent Roll'!$U13,
IF(OR(AND(AC$5&gt;='Rent Roll'!$K13,AC$5&lt;='Rent Roll'!$L13),AND(AC$5&gt;='Rent Roll'!$M38,AC$5&lt;='Rent Roll'!$N38)),
IF('Rent Roll'!$S13=NNN,AC33,
IF('Rent Roll'!$S13=Stop,AC47,
IF('Rent Roll'!$S13=CAM_Fixed,AC61,
IF('Rent Roll'!$S13=FSG,"-","-")))),"-"),"-")</f>
        <v>-</v>
      </c>
      <c r="AD17" s="273" t="str">
        <f>IF(AD$3='Rent Roll'!$U13,
IF(OR(AND(AD$5&gt;='Rent Roll'!$K13,AD$5&lt;='Rent Roll'!$L13),AND(AD$5&gt;='Rent Roll'!$M38,AD$5&lt;='Rent Roll'!$N38)),
IF('Rent Roll'!$S13=NNN,AD33,
IF('Rent Roll'!$S13=Stop,AD47,
IF('Rent Roll'!$S13=CAM_Fixed,AD61,
IF('Rent Roll'!$S13=FSG,"-","-")))),"-"),"-")</f>
        <v>-</v>
      </c>
      <c r="AE17" s="273" t="str">
        <f>IF(AE$3='Rent Roll'!$U13,
IF(OR(AND(AE$5&gt;='Rent Roll'!$K13,AE$5&lt;='Rent Roll'!$L13),AND(AE$5&gt;='Rent Roll'!$M38,AE$5&lt;='Rent Roll'!$N38)),
IF('Rent Roll'!$S13=NNN,AE33,
IF('Rent Roll'!$S13=Stop,AE47,
IF('Rent Roll'!$S13=CAM_Fixed,AE61,
IF('Rent Roll'!$S13=FSG,"-","-")))),"-"),"-")</f>
        <v>-</v>
      </c>
      <c r="AF17" s="273" t="str">
        <f>IF(AF$3='Rent Roll'!$U13,
IF(OR(AND(AF$5&gt;='Rent Roll'!$K13,AF$5&lt;='Rent Roll'!$L13),AND(AF$5&gt;='Rent Roll'!$M38,AF$5&lt;='Rent Roll'!$N38)),
IF('Rent Roll'!$S13=NNN,AF33,
IF('Rent Roll'!$S13=Stop,AF47,
IF('Rent Roll'!$S13=CAM_Fixed,AF61,
IF('Rent Roll'!$S13=FSG,"-","-")))),"-"),"-")</f>
        <v>-</v>
      </c>
      <c r="AG17" s="273" t="str">
        <f>IF(AG$3='Rent Roll'!$U13,
IF(OR(AND(AG$5&gt;='Rent Roll'!$K13,AG$5&lt;='Rent Roll'!$L13),AND(AG$5&gt;='Rent Roll'!$M38,AG$5&lt;='Rent Roll'!$N38)),
IF('Rent Roll'!$S13=NNN,AG33,
IF('Rent Roll'!$S13=Stop,AG47,
IF('Rent Roll'!$S13=CAM_Fixed,AG61,
IF('Rent Roll'!$S13=FSG,"-","-")))),"-"),"-")</f>
        <v>-</v>
      </c>
      <c r="AH17" s="273" t="str">
        <f>IF(AH$3='Rent Roll'!$U13,
IF(OR(AND(AH$5&gt;='Rent Roll'!$K13,AH$5&lt;='Rent Roll'!$L13),AND(AH$5&gt;='Rent Roll'!$M38,AH$5&lt;='Rent Roll'!$N38)),
IF('Rent Roll'!$S13=NNN,AH33,
IF('Rent Roll'!$S13=Stop,AH47,
IF('Rent Roll'!$S13=CAM_Fixed,AH61,
IF('Rent Roll'!$S13=FSG,"-","-")))),"-"),"-")</f>
        <v>-</v>
      </c>
      <c r="AI17" s="273" t="str">
        <f>IF(AI$3='Rent Roll'!$U13,
IF(OR(AND(AI$5&gt;='Rent Roll'!$K13,AI$5&lt;='Rent Roll'!$L13),AND(AI$5&gt;='Rent Roll'!$M38,AI$5&lt;='Rent Roll'!$N38)),
IF('Rent Roll'!$S13=NNN,AI33,
IF('Rent Roll'!$S13=Stop,AI47,
IF('Rent Roll'!$S13=CAM_Fixed,AI61,
IF('Rent Roll'!$S13=FSG,"-","-")))),"-"),"-")</f>
        <v>-</v>
      </c>
      <c r="AJ17" s="273" t="str">
        <f>IF(AJ$3='Rent Roll'!$U13,
IF(OR(AND(AJ$5&gt;='Rent Roll'!$K13,AJ$5&lt;='Rent Roll'!$L13),AND(AJ$5&gt;='Rent Roll'!$M38,AJ$5&lt;='Rent Roll'!$N38)),
IF('Rent Roll'!$S13=NNN,AJ33,
IF('Rent Roll'!$S13=Stop,AJ47,
IF('Rent Roll'!$S13=CAM_Fixed,AJ61,
IF('Rent Roll'!$S13=FSG,"-","-")))),"-"),"-")</f>
        <v>-</v>
      </c>
      <c r="AK17" s="273" t="str">
        <f>IF(AK$3='Rent Roll'!$U13,
IF(OR(AND(AK$5&gt;='Rent Roll'!$K13,AK$5&lt;='Rent Roll'!$L13),AND(AK$5&gt;='Rent Roll'!$M38,AK$5&lt;='Rent Roll'!$N38)),
IF('Rent Roll'!$S13=NNN,AK33,
IF('Rent Roll'!$S13=Stop,AK47,
IF('Rent Roll'!$S13=CAM_Fixed,AK61,
IF('Rent Roll'!$S13=FSG,"-","-")))),"-"),"-")</f>
        <v>-</v>
      </c>
      <c r="AL17" s="273" t="str">
        <f>IF(AL$3='Rent Roll'!$U13,
IF(OR(AND(AL$5&gt;='Rent Roll'!$K13,AL$5&lt;='Rent Roll'!$L13),AND(AL$5&gt;='Rent Roll'!$M38,AL$5&lt;='Rent Roll'!$N38)),
IF('Rent Roll'!$S13=NNN,AL33,
IF('Rent Roll'!$S13=Stop,AL47,
IF('Rent Roll'!$S13=CAM_Fixed,AL61,
IF('Rent Roll'!$S13=FSG,"-","-")))),"-"),"-")</f>
        <v>-</v>
      </c>
      <c r="AM17" s="273" t="str">
        <f>IF(AM$3='Rent Roll'!$U13,
IF(OR(AND(AM$5&gt;='Rent Roll'!$K13,AM$5&lt;='Rent Roll'!$L13),AND(AM$5&gt;='Rent Roll'!$M38,AM$5&lt;='Rent Roll'!$N38)),
IF('Rent Roll'!$S13=NNN,AM33,
IF('Rent Roll'!$S13=Stop,AM47,
IF('Rent Roll'!$S13=CAM_Fixed,AM61,
IF('Rent Roll'!$S13=FSG,"-","-")))),"-"),"-")</f>
        <v>-</v>
      </c>
      <c r="AN17" s="273" t="str">
        <f>IF(AN$3='Rent Roll'!$U13,
IF(OR(AND(AN$5&gt;='Rent Roll'!$K13,AN$5&lt;='Rent Roll'!$L13),AND(AN$5&gt;='Rent Roll'!$M38,AN$5&lt;='Rent Roll'!$N38)),
IF('Rent Roll'!$S13=NNN,AN33,
IF('Rent Roll'!$S13=Stop,AN47,
IF('Rent Roll'!$S13=CAM_Fixed,AN61,
IF('Rent Roll'!$S13=FSG,"-","-")))),"-"),"-")</f>
        <v>-</v>
      </c>
      <c r="AO17" s="273" t="str">
        <f>IF(AO$3='Rent Roll'!$U13,
IF(OR(AND(AO$5&gt;='Rent Roll'!$K13,AO$5&lt;='Rent Roll'!$L13),AND(AO$5&gt;='Rent Roll'!$M38,AO$5&lt;='Rent Roll'!$N38)),
IF('Rent Roll'!$S13=NNN,AO33,
IF('Rent Roll'!$S13=Stop,AO47,
IF('Rent Roll'!$S13=CAM_Fixed,AO61,
IF('Rent Roll'!$S13=FSG,"-","-")))),"-"),"-")</f>
        <v>-</v>
      </c>
      <c r="AP17" s="273" t="str">
        <f>IF(AP$3='Rent Roll'!$U13,
IF(OR(AND(AP$5&gt;='Rent Roll'!$K13,AP$5&lt;='Rent Roll'!$L13),AND(AP$5&gt;='Rent Roll'!$M38,AP$5&lt;='Rent Roll'!$N38)),
IF('Rent Roll'!$S13=NNN,AP33,
IF('Rent Roll'!$S13=Stop,AP47,
IF('Rent Roll'!$S13=CAM_Fixed,AP61,
IF('Rent Roll'!$S13=FSG,"-","-")))),"-"),"-")</f>
        <v>-</v>
      </c>
      <c r="AQ17" s="273" t="str">
        <f>IF(AQ$3='Rent Roll'!$U13,
IF(OR(AND(AQ$5&gt;='Rent Roll'!$K13,AQ$5&lt;='Rent Roll'!$L13),AND(AQ$5&gt;='Rent Roll'!$M38,AQ$5&lt;='Rent Roll'!$N38)),
IF('Rent Roll'!$S13=NNN,AQ33,
IF('Rent Roll'!$S13=Stop,AQ47,
IF('Rent Roll'!$S13=CAM_Fixed,AQ61,
IF('Rent Roll'!$S13=FSG,"-","-")))),"-"),"-")</f>
        <v>-</v>
      </c>
      <c r="AR17" s="273" t="str">
        <f>IF(AR$3='Rent Roll'!$U13,
IF(OR(AND(AR$5&gt;='Rent Roll'!$K13,AR$5&lt;='Rent Roll'!$L13),AND(AR$5&gt;='Rent Roll'!$M38,AR$5&lt;='Rent Roll'!$N38)),
IF('Rent Roll'!$S13=NNN,AR33,
IF('Rent Roll'!$S13=Stop,AR47,
IF('Rent Roll'!$S13=CAM_Fixed,AR61,
IF('Rent Roll'!$S13=FSG,"-","-")))),"-"),"-")</f>
        <v>-</v>
      </c>
      <c r="AS17" s="273" t="str">
        <f>IF(AS$3='Rent Roll'!$U13,
IF(OR(AND(AS$5&gt;='Rent Roll'!$K13,AS$5&lt;='Rent Roll'!$L13),AND(AS$5&gt;='Rent Roll'!$M38,AS$5&lt;='Rent Roll'!$N38)),
IF('Rent Roll'!$S13=NNN,AS33,
IF('Rent Roll'!$S13=Stop,AS47,
IF('Rent Roll'!$S13=CAM_Fixed,AS61,
IF('Rent Roll'!$S13=FSG,"-","-")))),"-"),"-")</f>
        <v>-</v>
      </c>
      <c r="AT17" s="273" t="str">
        <f>IF(AT$3='Rent Roll'!$U13,
IF(OR(AND(AT$5&gt;='Rent Roll'!$K13,AT$5&lt;='Rent Roll'!$L13),AND(AT$5&gt;='Rent Roll'!$M38,AT$5&lt;='Rent Roll'!$N38)),
IF('Rent Roll'!$S13=NNN,AT33,
IF('Rent Roll'!$S13=Stop,AT47,
IF('Rent Roll'!$S13=CAM_Fixed,AT61,
IF('Rent Roll'!$S13=FSG,"-","-")))),"-"),"-")</f>
        <v>-</v>
      </c>
      <c r="AU17" s="273" t="str">
        <f>IF(AU$3='Rent Roll'!$U13,
IF(OR(AND(AU$5&gt;='Rent Roll'!$K13,AU$5&lt;='Rent Roll'!$L13),AND(AU$5&gt;='Rent Roll'!$M38,AU$5&lt;='Rent Roll'!$N38)),
IF('Rent Roll'!$S13=NNN,AU33,
IF('Rent Roll'!$S13=Stop,AU47,
IF('Rent Roll'!$S13=CAM_Fixed,AU61,
IF('Rent Roll'!$S13=FSG,"-","-")))),"-"),"-")</f>
        <v>-</v>
      </c>
      <c r="AV17" s="273" t="str">
        <f>IF(AV$3='Rent Roll'!$U13,
IF(OR(AND(AV$5&gt;='Rent Roll'!$K13,AV$5&lt;='Rent Roll'!$L13),AND(AV$5&gt;='Rent Roll'!$M38,AV$5&lt;='Rent Roll'!$N38)),
IF('Rent Roll'!$S13=NNN,AV33,
IF('Rent Roll'!$S13=Stop,AV47,
IF('Rent Roll'!$S13=CAM_Fixed,AV61,
IF('Rent Roll'!$S13=FSG,"-","-")))),"-"),"-")</f>
        <v>-</v>
      </c>
      <c r="AW17" s="273" t="str">
        <f>IF(AW$3='Rent Roll'!$U13,
IF(OR(AND(AW$5&gt;='Rent Roll'!$K13,AW$5&lt;='Rent Roll'!$L13),AND(AW$5&gt;='Rent Roll'!$M38,AW$5&lt;='Rent Roll'!$N38)),
IF('Rent Roll'!$S13=NNN,AW33,
IF('Rent Roll'!$S13=Stop,AW47,
IF('Rent Roll'!$S13=CAM_Fixed,AW61,
IF('Rent Roll'!$S13=FSG,"-","-")))),"-"),"-")</f>
        <v>-</v>
      </c>
      <c r="AX17" s="273" t="str">
        <f>IF(AX$3='Rent Roll'!$U13,
IF(OR(AND(AX$5&gt;='Rent Roll'!$K13,AX$5&lt;='Rent Roll'!$L13),AND(AX$5&gt;='Rent Roll'!$M38,AX$5&lt;='Rent Roll'!$N38)),
IF('Rent Roll'!$S13=NNN,AX33,
IF('Rent Roll'!$S13=Stop,AX47,
IF('Rent Roll'!$S13=CAM_Fixed,AX61,
IF('Rent Roll'!$S13=FSG,"-","-")))),"-"),"-")</f>
        <v>-</v>
      </c>
      <c r="AY17" s="273" t="str">
        <f>IF(AY$3='Rent Roll'!$U13,
IF(OR(AND(AY$5&gt;='Rent Roll'!$K13,AY$5&lt;='Rent Roll'!$L13),AND(AY$5&gt;='Rent Roll'!$M38,AY$5&lt;='Rent Roll'!$N38)),
IF('Rent Roll'!$S13=NNN,AY33,
IF('Rent Roll'!$S13=Stop,AY47,
IF('Rent Roll'!$S13=CAM_Fixed,AY61,
IF('Rent Roll'!$S13=FSG,"-","-")))),"-"),"-")</f>
        <v>-</v>
      </c>
      <c r="AZ17" s="273" t="str">
        <f>IF(AZ$3='Rent Roll'!$U13,
IF(OR(AND(AZ$5&gt;='Rent Roll'!$K13,AZ$5&lt;='Rent Roll'!$L13),AND(AZ$5&gt;='Rent Roll'!$M38,AZ$5&lt;='Rent Roll'!$N38)),
IF('Rent Roll'!$S13=NNN,AZ33,
IF('Rent Roll'!$S13=Stop,AZ47,
IF('Rent Roll'!$S13=CAM_Fixed,AZ61,
IF('Rent Roll'!$S13=FSG,"-","-")))),"-"),"-")</f>
        <v>-</v>
      </c>
      <c r="BA17" s="273" t="str">
        <f>IF(BA$3='Rent Roll'!$U13,
IF(OR(AND(BA$5&gt;='Rent Roll'!$K13,BA$5&lt;='Rent Roll'!$L13),AND(BA$5&gt;='Rent Roll'!$M38,BA$5&lt;='Rent Roll'!$N38)),
IF('Rent Roll'!$S13=NNN,BA33,
IF('Rent Roll'!$S13=Stop,BA47,
IF('Rent Roll'!$S13=CAM_Fixed,BA61,
IF('Rent Roll'!$S13=FSG,"-","-")))),"-"),"-")</f>
        <v>-</v>
      </c>
      <c r="BB17" s="273" t="str">
        <f>IF(BB$3='Rent Roll'!$U13,
IF(OR(AND(BB$5&gt;='Rent Roll'!$K13,BB$5&lt;='Rent Roll'!$L13),AND(BB$5&gt;='Rent Roll'!$M38,BB$5&lt;='Rent Roll'!$N38)),
IF('Rent Roll'!$S13=NNN,BB33,
IF('Rent Roll'!$S13=Stop,BB47,
IF('Rent Roll'!$S13=CAM_Fixed,BB61,
IF('Rent Roll'!$S13=FSG,"-","-")))),"-"),"-")</f>
        <v>-</v>
      </c>
      <c r="BC17" s="273" t="str">
        <f>IF(BC$3='Rent Roll'!$U13,
IF(OR(AND(BC$5&gt;='Rent Roll'!$K13,BC$5&lt;='Rent Roll'!$L13),AND(BC$5&gt;='Rent Roll'!$M38,BC$5&lt;='Rent Roll'!$N38)),
IF('Rent Roll'!$S13=NNN,BC33,
IF('Rent Roll'!$S13=Stop,BC47,
IF('Rent Roll'!$S13=CAM_Fixed,BC61,
IF('Rent Roll'!$S13=FSG,"-","-")))),"-"),"-")</f>
        <v>-</v>
      </c>
      <c r="BD17" s="273" t="str">
        <f>IF(BD$3='Rent Roll'!$U13,
IF(OR(AND(BD$5&gt;='Rent Roll'!$K13,BD$5&lt;='Rent Roll'!$L13),AND(BD$5&gt;='Rent Roll'!$M38,BD$5&lt;='Rent Roll'!$N38)),
IF('Rent Roll'!$S13=NNN,BD33,
IF('Rent Roll'!$S13=Stop,BD47,
IF('Rent Roll'!$S13=CAM_Fixed,BD61,
IF('Rent Roll'!$S13=FSG,"-","-")))),"-"),"-")</f>
        <v>-</v>
      </c>
      <c r="BE17" s="273" t="str">
        <f>IF(BE$3='Rent Roll'!$U13,
IF(OR(AND(BE$5&gt;='Rent Roll'!$K13,BE$5&lt;='Rent Roll'!$L13),AND(BE$5&gt;='Rent Roll'!$M38,BE$5&lt;='Rent Roll'!$N38)),
IF('Rent Roll'!$S13=NNN,BE33,
IF('Rent Roll'!$S13=Stop,BE47,
IF('Rent Roll'!$S13=CAM_Fixed,BE61,
IF('Rent Roll'!$S13=FSG,"-","-")))),"-"),"-")</f>
        <v>-</v>
      </c>
      <c r="BF17" s="273" t="str">
        <f>IF(BF$3='Rent Roll'!$U13,
IF(OR(AND(BF$5&gt;='Rent Roll'!$K13,BF$5&lt;='Rent Roll'!$L13),AND(BF$5&gt;='Rent Roll'!$M38,BF$5&lt;='Rent Roll'!$N38)),
IF('Rent Roll'!$S13=NNN,BF33,
IF('Rent Roll'!$S13=Stop,BF47,
IF('Rent Roll'!$S13=CAM_Fixed,BF61,
IF('Rent Roll'!$S13=FSG,"-","-")))),"-"),"-")</f>
        <v>-</v>
      </c>
      <c r="BG17" s="273" t="str">
        <f>IF(BG$3='Rent Roll'!$U13,
IF(OR(AND(BG$5&gt;='Rent Roll'!$K13,BG$5&lt;='Rent Roll'!$L13),AND(BG$5&gt;='Rent Roll'!$M38,BG$5&lt;='Rent Roll'!$N38)),
IF('Rent Roll'!$S13=NNN,BG33,
IF('Rent Roll'!$S13=Stop,BG47,
IF('Rent Roll'!$S13=CAM_Fixed,BG61,
IF('Rent Roll'!$S13=FSG,"-","-")))),"-"),"-")</f>
        <v>-</v>
      </c>
      <c r="BH17" s="273" t="str">
        <f>IF(BH$3='Rent Roll'!$U13,
IF(OR(AND(BH$5&gt;='Rent Roll'!$K13,BH$5&lt;='Rent Roll'!$L13),AND(BH$5&gt;='Rent Roll'!$M38,BH$5&lt;='Rent Roll'!$N38)),
IF('Rent Roll'!$S13=NNN,BH33,
IF('Rent Roll'!$S13=Stop,BH47,
IF('Rent Roll'!$S13=CAM_Fixed,BH61,
IF('Rent Roll'!$S13=FSG,"-","-")))),"-"),"-")</f>
        <v>-</v>
      </c>
      <c r="BI17" s="273" t="str">
        <f>IF(BI$3='Rent Roll'!$U13,
IF(OR(AND(BI$5&gt;='Rent Roll'!$K13,BI$5&lt;='Rent Roll'!$L13),AND(BI$5&gt;='Rent Roll'!$M38,BI$5&lt;='Rent Roll'!$N38)),
IF('Rent Roll'!$S13=NNN,BI33,
IF('Rent Roll'!$S13=Stop,BI47,
IF('Rent Roll'!$S13=CAM_Fixed,BI61,
IF('Rent Roll'!$S13=FSG,"-","-")))),"-"),"-")</f>
        <v>-</v>
      </c>
      <c r="BJ17" s="273" t="str">
        <f>IF(BJ$3='Rent Roll'!$U13,
IF(OR(AND(BJ$5&gt;='Rent Roll'!$K13,BJ$5&lt;='Rent Roll'!$L13),AND(BJ$5&gt;='Rent Roll'!$M38,BJ$5&lt;='Rent Roll'!$N38)),
IF('Rent Roll'!$S13=NNN,BJ33,
IF('Rent Roll'!$S13=Stop,BJ47,
IF('Rent Roll'!$S13=CAM_Fixed,BJ61,
IF('Rent Roll'!$S13=FSG,"-","-")))),"-"),"-")</f>
        <v>-</v>
      </c>
      <c r="BK17" s="273" t="str">
        <f>IF(BK$3='Rent Roll'!$U13,
IF(OR(AND(BK$5&gt;='Rent Roll'!$K13,BK$5&lt;='Rent Roll'!$L13),AND(BK$5&gt;='Rent Roll'!$M38,BK$5&lt;='Rent Roll'!$N38)),
IF('Rent Roll'!$S13=NNN,BK33,
IF('Rent Roll'!$S13=Stop,BK47,
IF('Rent Roll'!$S13=CAM_Fixed,BK61,
IF('Rent Roll'!$S13=FSG,"-","-")))),"-"),"-")</f>
        <v>-</v>
      </c>
      <c r="BL17" s="273" t="str">
        <f>IF(BL$3='Rent Roll'!$U13,
IF(OR(AND(BL$5&gt;='Rent Roll'!$K13,BL$5&lt;='Rent Roll'!$L13),AND(BL$5&gt;='Rent Roll'!$M38,BL$5&lt;='Rent Roll'!$N38)),
IF('Rent Roll'!$S13=NNN,BL33,
IF('Rent Roll'!$S13=Stop,BL47,
IF('Rent Roll'!$S13=CAM_Fixed,BL61,
IF('Rent Roll'!$S13=FSG,"-","-")))),"-"),"-")</f>
        <v>-</v>
      </c>
      <c r="BM17" s="273" t="str">
        <f>IF(BM$3='Rent Roll'!$U13,
IF(OR(AND(BM$5&gt;='Rent Roll'!$K13,BM$5&lt;='Rent Roll'!$L13),AND(BM$5&gt;='Rent Roll'!$M38,BM$5&lt;='Rent Roll'!$N38)),
IF('Rent Roll'!$S13=NNN,BM33,
IF('Rent Roll'!$S13=Stop,BM47,
IF('Rent Roll'!$S13=CAM_Fixed,BM61,
IF('Rent Roll'!$S13=FSG,"-","-")))),"-"),"-")</f>
        <v>-</v>
      </c>
      <c r="BN17" s="273" t="str">
        <f>IF(BN$3='Rent Roll'!$U13,
IF(OR(AND(BN$5&gt;='Rent Roll'!$K13,BN$5&lt;='Rent Roll'!$L13),AND(BN$5&gt;='Rent Roll'!$M38,BN$5&lt;='Rent Roll'!$N38)),
IF('Rent Roll'!$S13=NNN,BN33,
IF('Rent Roll'!$S13=Stop,BN47,
IF('Rent Roll'!$S13=CAM_Fixed,BN61,
IF('Rent Roll'!$S13=FSG,"-","-")))),"-"),"-")</f>
        <v>-</v>
      </c>
      <c r="BO17" s="273" t="str">
        <f>IF(BO$3='Rent Roll'!$U13,
IF(OR(AND(BO$5&gt;='Rent Roll'!$K13,BO$5&lt;='Rent Roll'!$L13),AND(BO$5&gt;='Rent Roll'!$M38,BO$5&lt;='Rent Roll'!$N38)),
IF('Rent Roll'!$S13=NNN,BO33,
IF('Rent Roll'!$S13=Stop,BO47,
IF('Rent Roll'!$S13=CAM_Fixed,BO61,
IF('Rent Roll'!$S13=FSG,"-","-")))),"-"),"-")</f>
        <v>-</v>
      </c>
      <c r="BP17" s="273" t="str">
        <f>IF(BP$3='Rent Roll'!$U13,
IF(OR(AND(BP$5&gt;='Rent Roll'!$K13,BP$5&lt;='Rent Roll'!$L13),AND(BP$5&gt;='Rent Roll'!$M38,BP$5&lt;='Rent Roll'!$N38)),
IF('Rent Roll'!$S13=NNN,BP33,
IF('Rent Roll'!$S13=Stop,BP47,
IF('Rent Roll'!$S13=CAM_Fixed,BP61,
IF('Rent Roll'!$S13=FSG,"-","-")))),"-"),"-")</f>
        <v>-</v>
      </c>
      <c r="BQ17" s="273" t="str">
        <f>IF(BQ$3='Rent Roll'!$U13,
IF(OR(AND(BQ$5&gt;='Rent Roll'!$K13,BQ$5&lt;='Rent Roll'!$L13),AND(BQ$5&gt;='Rent Roll'!$M38,BQ$5&lt;='Rent Roll'!$N38)),
IF('Rent Roll'!$S13=NNN,BQ33,
IF('Rent Roll'!$S13=Stop,BQ47,
IF('Rent Roll'!$S13=CAM_Fixed,BQ61,
IF('Rent Roll'!$S13=FSG,"-","-")))),"-"),"-")</f>
        <v>-</v>
      </c>
      <c r="BR17" s="273" t="str">
        <f>IF(BR$3='Rent Roll'!$U13,
IF(OR(AND(BR$5&gt;='Rent Roll'!$K13,BR$5&lt;='Rent Roll'!$L13),AND(BR$5&gt;='Rent Roll'!$M38,BR$5&lt;='Rent Roll'!$N38)),
IF('Rent Roll'!$S13=NNN,BR33,
IF('Rent Roll'!$S13=Stop,BR47,
IF('Rent Roll'!$S13=CAM_Fixed,BR61,
IF('Rent Roll'!$S13=FSG,"-","-")))),"-"),"-")</f>
        <v>-</v>
      </c>
      <c r="BS17" s="273" t="str">
        <f>IF(BS$3='Rent Roll'!$U13,
IF(OR(AND(BS$5&gt;='Rent Roll'!$K13,BS$5&lt;='Rent Roll'!$L13),AND(BS$5&gt;='Rent Roll'!$M38,BS$5&lt;='Rent Roll'!$N38)),
IF('Rent Roll'!$S13=NNN,BS33,
IF('Rent Roll'!$S13=Stop,BS47,
IF('Rent Roll'!$S13=CAM_Fixed,BS61,
IF('Rent Roll'!$S13=FSG,"-","-")))),"-"),"-")</f>
        <v>-</v>
      </c>
      <c r="BT17" s="273" t="str">
        <f>IF(BT$3='Rent Roll'!$U13,
IF(OR(AND(BT$5&gt;='Rent Roll'!$K13,BT$5&lt;='Rent Roll'!$L13),AND(BT$5&gt;='Rent Roll'!$M38,BT$5&lt;='Rent Roll'!$N38)),
IF('Rent Roll'!$S13=NNN,BT33,
IF('Rent Roll'!$S13=Stop,BT47,
IF('Rent Roll'!$S13=CAM_Fixed,BT61,
IF('Rent Roll'!$S13=FSG,"-","-")))),"-"),"-")</f>
        <v>-</v>
      </c>
      <c r="BU17" s="273" t="str">
        <f>IF(BU$3='Rent Roll'!$U13,
IF(OR(AND(BU$5&gt;='Rent Roll'!$K13,BU$5&lt;='Rent Roll'!$L13),AND(BU$5&gt;='Rent Roll'!$M38,BU$5&lt;='Rent Roll'!$N38)),
IF('Rent Roll'!$S13=NNN,BU33,
IF('Rent Roll'!$S13=Stop,BU47,
IF('Rent Roll'!$S13=CAM_Fixed,BU61,
IF('Rent Roll'!$S13=FSG,"-","-")))),"-"),"-")</f>
        <v>-</v>
      </c>
      <c r="BV17" s="273" t="str">
        <f>IF(BV$3='Rent Roll'!$U13,
IF(OR(AND(BV$5&gt;='Rent Roll'!$K13,BV$5&lt;='Rent Roll'!$L13),AND(BV$5&gt;='Rent Roll'!$M38,BV$5&lt;='Rent Roll'!$N38)),
IF('Rent Roll'!$S13=NNN,BV33,
IF('Rent Roll'!$S13=Stop,BV47,
IF('Rent Roll'!$S13=CAM_Fixed,BV61,
IF('Rent Roll'!$S13=FSG,"-","-")))),"-"),"-")</f>
        <v>-</v>
      </c>
      <c r="BW17" s="273" t="str">
        <f>IF(BW$3='Rent Roll'!$U13,
IF(OR(AND(BW$5&gt;='Rent Roll'!$K13,BW$5&lt;='Rent Roll'!$L13),AND(BW$5&gt;='Rent Roll'!$M38,BW$5&lt;='Rent Roll'!$N38)),
IF('Rent Roll'!$S13=NNN,BW33,
IF('Rent Roll'!$S13=Stop,BW47,
IF('Rent Roll'!$S13=CAM_Fixed,BW61,
IF('Rent Roll'!$S13=FSG,"-","-")))),"-"),"-")</f>
        <v>-</v>
      </c>
      <c r="BX17" s="273" t="str">
        <f>IF(BX$3='Rent Roll'!$U13,
IF(OR(AND(BX$5&gt;='Rent Roll'!$K13,BX$5&lt;='Rent Roll'!$L13),AND(BX$5&gt;='Rent Roll'!$M38,BX$5&lt;='Rent Roll'!$N38)),
IF('Rent Roll'!$S13=NNN,BX33,
IF('Rent Roll'!$S13=Stop,BX47,
IF('Rent Roll'!$S13=CAM_Fixed,BX61,
IF('Rent Roll'!$S13=FSG,"-","-")))),"-"),"-")</f>
        <v>-</v>
      </c>
      <c r="BY17" s="273" t="str">
        <f>IF(BY$3='Rent Roll'!$U13,
IF(OR(AND(BY$5&gt;='Rent Roll'!$K13,BY$5&lt;='Rent Roll'!$L13),AND(BY$5&gt;='Rent Roll'!$M38,BY$5&lt;='Rent Roll'!$N38)),
IF('Rent Roll'!$S13=NNN,BY33,
IF('Rent Roll'!$S13=Stop,BY47,
IF('Rent Roll'!$S13=CAM_Fixed,BY61,
IF('Rent Roll'!$S13=FSG,"-","-")))),"-"),"-")</f>
        <v>-</v>
      </c>
      <c r="BZ17" s="273" t="str">
        <f>IF(BZ$3='Rent Roll'!$U13,
IF(OR(AND(BZ$5&gt;='Rent Roll'!$K13,BZ$5&lt;='Rent Roll'!$L13),AND(BZ$5&gt;='Rent Roll'!$M38,BZ$5&lt;='Rent Roll'!$N38)),
IF('Rent Roll'!$S13=NNN,BZ33,
IF('Rent Roll'!$S13=Stop,BZ47,
IF('Rent Roll'!$S13=CAM_Fixed,BZ61,
IF('Rent Roll'!$S13=FSG,"-","-")))),"-"),"-")</f>
        <v>-</v>
      </c>
      <c r="CA17" s="273" t="str">
        <f>IF(CA$3='Rent Roll'!$U13,
IF(OR(AND(CA$5&gt;='Rent Roll'!$K13,CA$5&lt;='Rent Roll'!$L13),AND(CA$5&gt;='Rent Roll'!$M38,CA$5&lt;='Rent Roll'!$N38)),
IF('Rent Roll'!$S13=NNN,CA33,
IF('Rent Roll'!$S13=Stop,CA47,
IF('Rent Roll'!$S13=CAM_Fixed,CA61,
IF('Rent Roll'!$S13=FSG,"-","-")))),"-"),"-")</f>
        <v>-</v>
      </c>
      <c r="CB17" s="273" t="str">
        <f>IF(CB$3='Rent Roll'!$U13,
IF(OR(AND(CB$5&gt;='Rent Roll'!$K13,CB$5&lt;='Rent Roll'!$L13),AND(CB$5&gt;='Rent Roll'!$M38,CB$5&lt;='Rent Roll'!$N38)),
IF('Rent Roll'!$S13=NNN,CB33,
IF('Rent Roll'!$S13=Stop,CB47,
IF('Rent Roll'!$S13=CAM_Fixed,CB61,
IF('Rent Roll'!$S13=FSG,"-","-")))),"-"),"-")</f>
        <v>-</v>
      </c>
      <c r="CC17" s="273" t="str">
        <f>IF(CC$3='Rent Roll'!$U13,
IF(OR(AND(CC$5&gt;='Rent Roll'!$K13,CC$5&lt;='Rent Roll'!$L13),AND(CC$5&gt;='Rent Roll'!$M38,CC$5&lt;='Rent Roll'!$N38)),
IF('Rent Roll'!$S13=NNN,CC33,
IF('Rent Roll'!$S13=Stop,CC47,
IF('Rent Roll'!$S13=CAM_Fixed,CC61,
IF('Rent Roll'!$S13=FSG,"-","-")))),"-"),"-")</f>
        <v>-</v>
      </c>
      <c r="CD17" s="273" t="str">
        <f>IF(CD$3='Rent Roll'!$U13,
IF(OR(AND(CD$5&gt;='Rent Roll'!$K13,CD$5&lt;='Rent Roll'!$L13),AND(CD$5&gt;='Rent Roll'!$M38,CD$5&lt;='Rent Roll'!$N38)),
IF('Rent Roll'!$S13=NNN,CD33,
IF('Rent Roll'!$S13=Stop,CD47,
IF('Rent Roll'!$S13=CAM_Fixed,CD61,
IF('Rent Roll'!$S13=FSG,"-","-")))),"-"),"-")</f>
        <v>-</v>
      </c>
      <c r="CE17" s="273" t="str">
        <f>IF(CE$3='Rent Roll'!$U13,
IF(OR(AND(CE$5&gt;='Rent Roll'!$K13,CE$5&lt;='Rent Roll'!$L13),AND(CE$5&gt;='Rent Roll'!$M38,CE$5&lt;='Rent Roll'!$N38)),
IF('Rent Roll'!$S13=NNN,CE33,
IF('Rent Roll'!$S13=Stop,CE47,
IF('Rent Roll'!$S13=CAM_Fixed,CE61,
IF('Rent Roll'!$S13=FSG,"-","-")))),"-"),"-")</f>
        <v>-</v>
      </c>
      <c r="CF17" s="273" t="str">
        <f>IF(CF$3='Rent Roll'!$U13,
IF(OR(AND(CF$5&gt;='Rent Roll'!$K13,CF$5&lt;='Rent Roll'!$L13),AND(CF$5&gt;='Rent Roll'!$M38,CF$5&lt;='Rent Roll'!$N38)),
IF('Rent Roll'!$S13=NNN,CF33,
IF('Rent Roll'!$S13=Stop,CF47,
IF('Rent Roll'!$S13=CAM_Fixed,CF61,
IF('Rent Roll'!$S13=FSG,"-","-")))),"-"),"-")</f>
        <v>-</v>
      </c>
      <c r="CG17" s="273" t="str">
        <f>IF(CG$3='Rent Roll'!$U13,
IF(OR(AND(CG$5&gt;='Rent Roll'!$K13,CG$5&lt;='Rent Roll'!$L13),AND(CG$5&gt;='Rent Roll'!$M38,CG$5&lt;='Rent Roll'!$N38)),
IF('Rent Roll'!$S13=NNN,CG33,
IF('Rent Roll'!$S13=Stop,CG47,
IF('Rent Roll'!$S13=CAM_Fixed,CG61,
IF('Rent Roll'!$S13=FSG,"-","-")))),"-"),"-")</f>
        <v>-</v>
      </c>
      <c r="CH17" s="273" t="str">
        <f>IF(CH$3='Rent Roll'!$U13,
IF(OR(AND(CH$5&gt;='Rent Roll'!$K13,CH$5&lt;='Rent Roll'!$L13),AND(CH$5&gt;='Rent Roll'!$M38,CH$5&lt;='Rent Roll'!$N38)),
IF('Rent Roll'!$S13=NNN,CH33,
IF('Rent Roll'!$S13=Stop,CH47,
IF('Rent Roll'!$S13=CAM_Fixed,CH61,
IF('Rent Roll'!$S13=FSG,"-","-")))),"-"),"-")</f>
        <v>-</v>
      </c>
      <c r="CI17" s="273" t="str">
        <f>IF(CI$3='Rent Roll'!$U13,
IF(OR(AND(CI$5&gt;='Rent Roll'!$K13,CI$5&lt;='Rent Roll'!$L13),AND(CI$5&gt;='Rent Roll'!$M38,CI$5&lt;='Rent Roll'!$N38)),
IF('Rent Roll'!$S13=NNN,CI33,
IF('Rent Roll'!$S13=Stop,CI47,
IF('Rent Roll'!$S13=CAM_Fixed,CI61,
IF('Rent Roll'!$S13=FSG,"-","-")))),"-"),"-")</f>
        <v>-</v>
      </c>
      <c r="CJ17" s="273" t="str">
        <f>IF(CJ$3='Rent Roll'!$U13,
IF(OR(AND(CJ$5&gt;='Rent Roll'!$K13,CJ$5&lt;='Rent Roll'!$L13),AND(CJ$5&gt;='Rent Roll'!$M38,CJ$5&lt;='Rent Roll'!$N38)),
IF('Rent Roll'!$S13=NNN,CJ33,
IF('Rent Roll'!$S13=Stop,CJ47,
IF('Rent Roll'!$S13=CAM_Fixed,CJ61,
IF('Rent Roll'!$S13=FSG,"-","-")))),"-"),"-")</f>
        <v>-</v>
      </c>
      <c r="CK17" s="273" t="str">
        <f>IF(CK$3='Rent Roll'!$U13,
IF(OR(AND(CK$5&gt;='Rent Roll'!$K13,CK$5&lt;='Rent Roll'!$L13),AND(CK$5&gt;='Rent Roll'!$M38,CK$5&lt;='Rent Roll'!$N38)),
IF('Rent Roll'!$S13=NNN,CK33,
IF('Rent Roll'!$S13=Stop,CK47,
IF('Rent Roll'!$S13=CAM_Fixed,CK61,
IF('Rent Roll'!$S13=FSG,"-","-")))),"-"),"-")</f>
        <v>-</v>
      </c>
      <c r="CL17" s="273" t="str">
        <f>IF(CL$3='Rent Roll'!$U13,
IF(OR(AND(CL$5&gt;='Rent Roll'!$K13,CL$5&lt;='Rent Roll'!$L13),AND(CL$5&gt;='Rent Roll'!$M38,CL$5&lt;='Rent Roll'!$N38)),
IF('Rent Roll'!$S13=NNN,CL33,
IF('Rent Roll'!$S13=Stop,CL47,
IF('Rent Roll'!$S13=CAM_Fixed,CL61,
IF('Rent Roll'!$S13=FSG,"-","-")))),"-"),"-")</f>
        <v>-</v>
      </c>
      <c r="CM17" s="273" t="str">
        <f>IF(CM$3='Rent Roll'!$U13,
IF(OR(AND(CM$5&gt;='Rent Roll'!$K13,CM$5&lt;='Rent Roll'!$L13),AND(CM$5&gt;='Rent Roll'!$M38,CM$5&lt;='Rent Roll'!$N38)),
IF('Rent Roll'!$S13=NNN,CM33,
IF('Rent Roll'!$S13=Stop,CM47,
IF('Rent Roll'!$S13=CAM_Fixed,CM61,
IF('Rent Roll'!$S13=FSG,"-","-")))),"-"),"-")</f>
        <v>-</v>
      </c>
      <c r="CN17" s="273" t="str">
        <f>IF(CN$3='Rent Roll'!$U13,
IF(OR(AND(CN$5&gt;='Rent Roll'!$K13,CN$5&lt;='Rent Roll'!$L13),AND(CN$5&gt;='Rent Roll'!$M38,CN$5&lt;='Rent Roll'!$N38)),
IF('Rent Roll'!$S13=NNN,CN33,
IF('Rent Roll'!$S13=Stop,CN47,
IF('Rent Roll'!$S13=CAM_Fixed,CN61,
IF('Rent Roll'!$S13=FSG,"-","-")))),"-"),"-")</f>
        <v>-</v>
      </c>
      <c r="CO17" s="273" t="str">
        <f>IF(CO$3='Rent Roll'!$U13,
IF(OR(AND(CO$5&gt;='Rent Roll'!$K13,CO$5&lt;='Rent Roll'!$L13),AND(CO$5&gt;='Rent Roll'!$M38,CO$5&lt;='Rent Roll'!$N38)),
IF('Rent Roll'!$S13=NNN,CO33,
IF('Rent Roll'!$S13=Stop,CO47,
IF('Rent Roll'!$S13=CAM_Fixed,CO61,
IF('Rent Roll'!$S13=FSG,"-","-")))),"-"),"-")</f>
        <v>-</v>
      </c>
      <c r="CP17" s="273" t="str">
        <f>IF(CP$3='Rent Roll'!$U13,
IF(OR(AND(CP$5&gt;='Rent Roll'!$K13,CP$5&lt;='Rent Roll'!$L13),AND(CP$5&gt;='Rent Roll'!$M38,CP$5&lt;='Rent Roll'!$N38)),
IF('Rent Roll'!$S13=NNN,CP33,
IF('Rent Roll'!$S13=Stop,CP47,
IF('Rent Roll'!$S13=CAM_Fixed,CP61,
IF('Rent Roll'!$S13=FSG,"-","-")))),"-"),"-")</f>
        <v>-</v>
      </c>
      <c r="CQ17" s="273" t="str">
        <f>IF(CQ$3='Rent Roll'!$U13,
IF(OR(AND(CQ$5&gt;='Rent Roll'!$K13,CQ$5&lt;='Rent Roll'!$L13),AND(CQ$5&gt;='Rent Roll'!$M38,CQ$5&lt;='Rent Roll'!$N38)),
IF('Rent Roll'!$S13=NNN,CQ33,
IF('Rent Roll'!$S13=Stop,CQ47,
IF('Rent Roll'!$S13=CAM_Fixed,CQ61,
IF('Rent Roll'!$S13=FSG,"-","-")))),"-"),"-")</f>
        <v>-</v>
      </c>
      <c r="CR17" s="273" t="str">
        <f>IF(CR$3='Rent Roll'!$U13,
IF(OR(AND(CR$5&gt;='Rent Roll'!$K13,CR$5&lt;='Rent Roll'!$L13),AND(CR$5&gt;='Rent Roll'!$M38,CR$5&lt;='Rent Roll'!$N38)),
IF('Rent Roll'!$S13=NNN,CR33,
IF('Rent Roll'!$S13=Stop,CR47,
IF('Rent Roll'!$S13=CAM_Fixed,CR61,
IF('Rent Roll'!$S13=FSG,"-","-")))),"-"),"-")</f>
        <v>-</v>
      </c>
      <c r="CS17" s="273" t="str">
        <f>IF(CS$3='Rent Roll'!$U13,
IF(OR(AND(CS$5&gt;='Rent Roll'!$K13,CS$5&lt;='Rent Roll'!$L13),AND(CS$5&gt;='Rent Roll'!$M38,CS$5&lt;='Rent Roll'!$N38)),
IF('Rent Roll'!$S13=NNN,CS33,
IF('Rent Roll'!$S13=Stop,CS47,
IF('Rent Roll'!$S13=CAM_Fixed,CS61,
IF('Rent Roll'!$S13=FSG,"-","-")))),"-"),"-")</f>
        <v>-</v>
      </c>
      <c r="CT17" s="273" t="str">
        <f>IF(CT$3='Rent Roll'!$U13,
IF(OR(AND(CT$5&gt;='Rent Roll'!$K13,CT$5&lt;='Rent Roll'!$L13),AND(CT$5&gt;='Rent Roll'!$M38,CT$5&lt;='Rent Roll'!$N38)),
IF('Rent Roll'!$S13=NNN,CT33,
IF('Rent Roll'!$S13=Stop,CT47,
IF('Rent Roll'!$S13=CAM_Fixed,CT61,
IF('Rent Roll'!$S13=FSG,"-","-")))),"-"),"-")</f>
        <v>-</v>
      </c>
      <c r="CU17" s="273" t="str">
        <f>IF(CU$3='Rent Roll'!$U13,
IF(OR(AND(CU$5&gt;='Rent Roll'!$K13,CU$5&lt;='Rent Roll'!$L13),AND(CU$5&gt;='Rent Roll'!$M38,CU$5&lt;='Rent Roll'!$N38)),
IF('Rent Roll'!$S13=NNN,CU33,
IF('Rent Roll'!$S13=Stop,CU47,
IF('Rent Roll'!$S13=CAM_Fixed,CU61,
IF('Rent Roll'!$S13=FSG,"-","-")))),"-"),"-")</f>
        <v>-</v>
      </c>
      <c r="CV17" s="273" t="str">
        <f>IF(CV$3='Rent Roll'!$U13,
IF(OR(AND(CV$5&gt;='Rent Roll'!$K13,CV$5&lt;='Rent Roll'!$L13),AND(CV$5&gt;='Rent Roll'!$M38,CV$5&lt;='Rent Roll'!$N38)),
IF('Rent Roll'!$S13=NNN,CV33,
IF('Rent Roll'!$S13=Stop,CV47,
IF('Rent Roll'!$S13=CAM_Fixed,CV61,
IF('Rent Roll'!$S13=FSG,"-","-")))),"-"),"-")</f>
        <v>-</v>
      </c>
      <c r="CW17" s="273" t="str">
        <f>IF(CW$3='Rent Roll'!$U13,
IF(OR(AND(CW$5&gt;='Rent Roll'!$K13,CW$5&lt;='Rent Roll'!$L13),AND(CW$5&gt;='Rent Roll'!$M38,CW$5&lt;='Rent Roll'!$N38)),
IF('Rent Roll'!$S13=NNN,CW33,
IF('Rent Roll'!$S13=Stop,CW47,
IF('Rent Roll'!$S13=CAM_Fixed,CW61,
IF('Rent Roll'!$S13=FSG,"-","-")))),"-"),"-")</f>
        <v>-</v>
      </c>
      <c r="CX17" s="273" t="str">
        <f>IF(CX$3='Rent Roll'!$U13,
IF(OR(AND(CX$5&gt;='Rent Roll'!$K13,CX$5&lt;='Rent Roll'!$L13),AND(CX$5&gt;='Rent Roll'!$M38,CX$5&lt;='Rent Roll'!$N38)),
IF('Rent Roll'!$S13=NNN,CX33,
IF('Rent Roll'!$S13=Stop,CX47,
IF('Rent Roll'!$S13=CAM_Fixed,CX61,
IF('Rent Roll'!$S13=FSG,"-","-")))),"-"),"-")</f>
        <v>-</v>
      </c>
      <c r="CY17" s="273" t="str">
        <f>IF(CY$3='Rent Roll'!$U13,
IF(OR(AND(CY$5&gt;='Rent Roll'!$K13,CY$5&lt;='Rent Roll'!$L13),AND(CY$5&gt;='Rent Roll'!$M38,CY$5&lt;='Rent Roll'!$N38)),
IF('Rent Roll'!$S13=NNN,CY33,
IF('Rent Roll'!$S13=Stop,CY47,
IF('Rent Roll'!$S13=CAM_Fixed,CY61,
IF('Rent Roll'!$S13=FSG,"-","-")))),"-"),"-")</f>
        <v>-</v>
      </c>
      <c r="CZ17" s="273" t="str">
        <f>IF(CZ$3='Rent Roll'!$U13,
IF(OR(AND(CZ$5&gt;='Rent Roll'!$K13,CZ$5&lt;='Rent Roll'!$L13),AND(CZ$5&gt;='Rent Roll'!$M38,CZ$5&lt;='Rent Roll'!$N38)),
IF('Rent Roll'!$S13=NNN,CZ33,
IF('Rent Roll'!$S13=Stop,CZ47,
IF('Rent Roll'!$S13=CAM_Fixed,CZ61,
IF('Rent Roll'!$S13=FSG,"-","-")))),"-"),"-")</f>
        <v>-</v>
      </c>
      <c r="DA17" s="273" t="str">
        <f>IF(DA$3='Rent Roll'!$U13,
IF(OR(AND(DA$5&gt;='Rent Roll'!$K13,DA$5&lt;='Rent Roll'!$L13),AND(DA$5&gt;='Rent Roll'!$M38,DA$5&lt;='Rent Roll'!$N38)),
IF('Rent Roll'!$S13=NNN,DA33,
IF('Rent Roll'!$S13=Stop,DA47,
IF('Rent Roll'!$S13=CAM_Fixed,DA61,
IF('Rent Roll'!$S13=FSG,"-","-")))),"-"),"-")</f>
        <v>-</v>
      </c>
      <c r="DB17" s="273" t="str">
        <f>IF(DB$3='Rent Roll'!$U13,
IF(OR(AND(DB$5&gt;='Rent Roll'!$K13,DB$5&lt;='Rent Roll'!$L13),AND(DB$5&gt;='Rent Roll'!$M38,DB$5&lt;='Rent Roll'!$N38)),
IF('Rent Roll'!$S13=NNN,DB33,
IF('Rent Roll'!$S13=Stop,DB47,
IF('Rent Roll'!$S13=CAM_Fixed,DB61,
IF('Rent Roll'!$S13=FSG,"-","-")))),"-"),"-")</f>
        <v>-</v>
      </c>
      <c r="DC17" s="273" t="str">
        <f>IF(DC$3='Rent Roll'!$U13,
IF(OR(AND(DC$5&gt;='Rent Roll'!$K13,DC$5&lt;='Rent Roll'!$L13),AND(DC$5&gt;='Rent Roll'!$M38,DC$5&lt;='Rent Roll'!$N38)),
IF('Rent Roll'!$S13=NNN,DC33,
IF('Rent Roll'!$S13=Stop,DC47,
IF('Rent Roll'!$S13=CAM_Fixed,DC61,
IF('Rent Roll'!$S13=FSG,"-","-")))),"-"),"-")</f>
        <v>-</v>
      </c>
      <c r="DD17" s="273" t="str">
        <f>IF(DD$3='Rent Roll'!$U13,
IF(OR(AND(DD$5&gt;='Rent Roll'!$K13,DD$5&lt;='Rent Roll'!$L13),AND(DD$5&gt;='Rent Roll'!$M38,DD$5&lt;='Rent Roll'!$N38)),
IF('Rent Roll'!$S13=NNN,DD33,
IF('Rent Roll'!$S13=Stop,DD47,
IF('Rent Roll'!$S13=CAM_Fixed,DD61,
IF('Rent Roll'!$S13=FSG,"-","-")))),"-"),"-")</f>
        <v>-</v>
      </c>
      <c r="DE17" s="273" t="str">
        <f>IF(DE$3='Rent Roll'!$U13,
IF(OR(AND(DE$5&gt;='Rent Roll'!$K13,DE$5&lt;='Rent Roll'!$L13),AND(DE$5&gt;='Rent Roll'!$M38,DE$5&lt;='Rent Roll'!$N38)),
IF('Rent Roll'!$S13=NNN,DE33,
IF('Rent Roll'!$S13=Stop,DE47,
IF('Rent Roll'!$S13=CAM_Fixed,DE61,
IF('Rent Roll'!$S13=FSG,"-","-")))),"-"),"-")</f>
        <v>-</v>
      </c>
      <c r="DF17" s="273" t="str">
        <f>IF(DF$3='Rent Roll'!$U13,
IF(OR(AND(DF$5&gt;='Rent Roll'!$K13,DF$5&lt;='Rent Roll'!$L13),AND(DF$5&gt;='Rent Roll'!$M38,DF$5&lt;='Rent Roll'!$N38)),
IF('Rent Roll'!$S13=NNN,DF33,
IF('Rent Roll'!$S13=Stop,DF47,
IF('Rent Roll'!$S13=CAM_Fixed,DF61,
IF('Rent Roll'!$S13=FSG,"-","-")))),"-"),"-")</f>
        <v>-</v>
      </c>
      <c r="DG17" s="273" t="str">
        <f>IF(DG$3='Rent Roll'!$U13,
IF(OR(AND(DG$5&gt;='Rent Roll'!$K13,DG$5&lt;='Rent Roll'!$L13),AND(DG$5&gt;='Rent Roll'!$M38,DG$5&lt;='Rent Roll'!$N38)),
IF('Rent Roll'!$S13=NNN,DG33,
IF('Rent Roll'!$S13=Stop,DG47,
IF('Rent Roll'!$S13=CAM_Fixed,DG61,
IF('Rent Roll'!$S13=FSG,"-","-")))),"-"),"-")</f>
        <v>-</v>
      </c>
      <c r="DH17" s="273" t="str">
        <f>IF(DH$3='Rent Roll'!$U13,
IF(OR(AND(DH$5&gt;='Rent Roll'!$K13,DH$5&lt;='Rent Roll'!$L13),AND(DH$5&gt;='Rent Roll'!$M38,DH$5&lt;='Rent Roll'!$N38)),
IF('Rent Roll'!$S13=NNN,DH33,
IF('Rent Roll'!$S13=Stop,DH47,
IF('Rent Roll'!$S13=CAM_Fixed,DH61,
IF('Rent Roll'!$S13=FSG,"-","-")))),"-"),"-")</f>
        <v>-</v>
      </c>
      <c r="DI17" s="273" t="str">
        <f>IF(DI$3='Rent Roll'!$U13,
IF(OR(AND(DI$5&gt;='Rent Roll'!$K13,DI$5&lt;='Rent Roll'!$L13),AND(DI$5&gt;='Rent Roll'!$M38,DI$5&lt;='Rent Roll'!$N38)),
IF('Rent Roll'!$S13=NNN,DI33,
IF('Rent Roll'!$S13=Stop,DI47,
IF('Rent Roll'!$S13=CAM_Fixed,DI61,
IF('Rent Roll'!$S13=FSG,"-","-")))),"-"),"-")</f>
        <v>-</v>
      </c>
      <c r="DJ17" s="273" t="str">
        <f>IF(DJ$3='Rent Roll'!$U13,
IF(OR(AND(DJ$5&gt;='Rent Roll'!$K13,DJ$5&lt;='Rent Roll'!$L13),AND(DJ$5&gt;='Rent Roll'!$M38,DJ$5&lt;='Rent Roll'!$N38)),
IF('Rent Roll'!$S13=NNN,DJ33,
IF('Rent Roll'!$S13=Stop,DJ47,
IF('Rent Roll'!$S13=CAM_Fixed,DJ61,
IF('Rent Roll'!$S13=FSG,"-","-")))),"-"),"-")</f>
        <v>-</v>
      </c>
      <c r="DK17" s="273" t="str">
        <f>IF(DK$3='Rent Roll'!$U13,
IF(OR(AND(DK$5&gt;='Rent Roll'!$K13,DK$5&lt;='Rent Roll'!$L13),AND(DK$5&gt;='Rent Roll'!$M38,DK$5&lt;='Rent Roll'!$N38)),
IF('Rent Roll'!$S13=NNN,DK33,
IF('Rent Roll'!$S13=Stop,DK47,
IF('Rent Roll'!$S13=CAM_Fixed,DK61,
IF('Rent Roll'!$S13=FSG,"-","-")))),"-"),"-")</f>
        <v>-</v>
      </c>
      <c r="DL17" s="273" t="str">
        <f>IF(DL$3='Rent Roll'!$U13,
IF(OR(AND(DL$5&gt;='Rent Roll'!$K13,DL$5&lt;='Rent Roll'!$L13),AND(DL$5&gt;='Rent Roll'!$M38,DL$5&lt;='Rent Roll'!$N38)),
IF('Rent Roll'!$S13=NNN,DL33,
IF('Rent Roll'!$S13=Stop,DL47,
IF('Rent Roll'!$S13=CAM_Fixed,DL61,
IF('Rent Roll'!$S13=FSG,"-","-")))),"-"),"-")</f>
        <v>-</v>
      </c>
      <c r="DM17" s="273" t="str">
        <f>IF(DM$3='Rent Roll'!$U13,
IF(OR(AND(DM$5&gt;='Rent Roll'!$K13,DM$5&lt;='Rent Roll'!$L13),AND(DM$5&gt;='Rent Roll'!$M38,DM$5&lt;='Rent Roll'!$N38)),
IF('Rent Roll'!$S13=NNN,DM33,
IF('Rent Roll'!$S13=Stop,DM47,
IF('Rent Roll'!$S13=CAM_Fixed,DM61,
IF('Rent Roll'!$S13=FSG,"-","-")))),"-"),"-")</f>
        <v>-</v>
      </c>
      <c r="DN17" s="273" t="str">
        <f>IF(DN$3='Rent Roll'!$U13,
IF(OR(AND(DN$5&gt;='Rent Roll'!$K13,DN$5&lt;='Rent Roll'!$L13),AND(DN$5&gt;='Rent Roll'!$M38,DN$5&lt;='Rent Roll'!$N38)),
IF('Rent Roll'!$S13=NNN,DN33,
IF('Rent Roll'!$S13=Stop,DN47,
IF('Rent Roll'!$S13=CAM_Fixed,DN61,
IF('Rent Roll'!$S13=FSG,"-","-")))),"-"),"-")</f>
        <v>-</v>
      </c>
      <c r="DO17" s="273" t="str">
        <f>IF(DO$3='Rent Roll'!$U13,
IF(OR(AND(DO$5&gt;='Rent Roll'!$K13,DO$5&lt;='Rent Roll'!$L13),AND(DO$5&gt;='Rent Roll'!$M38,DO$5&lt;='Rent Roll'!$N38)),
IF('Rent Roll'!$S13=NNN,DO33,
IF('Rent Roll'!$S13=Stop,DO47,
IF('Rent Roll'!$S13=CAM_Fixed,DO61,
IF('Rent Roll'!$S13=FSG,"-","-")))),"-"),"-")</f>
        <v>-</v>
      </c>
      <c r="DP17" s="273" t="str">
        <f>IF(DP$3='Rent Roll'!$U13,
IF(OR(AND(DP$5&gt;='Rent Roll'!$K13,DP$5&lt;='Rent Roll'!$L13),AND(DP$5&gt;='Rent Roll'!$M38,DP$5&lt;='Rent Roll'!$N38)),
IF('Rent Roll'!$S13=NNN,DP33,
IF('Rent Roll'!$S13=Stop,DP47,
IF('Rent Roll'!$S13=CAM_Fixed,DP61,
IF('Rent Roll'!$S13=FSG,"-","-")))),"-"),"-")</f>
        <v>-</v>
      </c>
      <c r="DQ17" s="273" t="str">
        <f>IF(DQ$3='Rent Roll'!$U13,
IF(OR(AND(DQ$5&gt;='Rent Roll'!$K13,DQ$5&lt;='Rent Roll'!$L13),AND(DQ$5&gt;='Rent Roll'!$M38,DQ$5&lt;='Rent Roll'!$N38)),
IF('Rent Roll'!$S13=NNN,DQ33,
IF('Rent Roll'!$S13=Stop,DQ47,
IF('Rent Roll'!$S13=CAM_Fixed,DQ61,
IF('Rent Roll'!$S13=FSG,"-","-")))),"-"),"-")</f>
        <v>-</v>
      </c>
      <c r="DR17" s="273" t="str">
        <f>IF(DR$3='Rent Roll'!$U13,
IF(OR(AND(DR$5&gt;='Rent Roll'!$K13,DR$5&lt;='Rent Roll'!$L13),AND(DR$5&gt;='Rent Roll'!$M38,DR$5&lt;='Rent Roll'!$N38)),
IF('Rent Roll'!$S13=NNN,DR33,
IF('Rent Roll'!$S13=Stop,DR47,
IF('Rent Roll'!$S13=CAM_Fixed,DR61,
IF('Rent Roll'!$S13=FSG,"-","-")))),"-"),"-")</f>
        <v>-</v>
      </c>
      <c r="DS17" s="273" t="str">
        <f>IF(DS$3='Rent Roll'!$U13,
IF(OR(AND(DS$5&gt;='Rent Roll'!$K13,DS$5&lt;='Rent Roll'!$L13),AND(DS$5&gt;='Rent Roll'!$M38,DS$5&lt;='Rent Roll'!$N38)),
IF('Rent Roll'!$S13=NNN,DS33,
IF('Rent Roll'!$S13=Stop,DS47,
IF('Rent Roll'!$S13=CAM_Fixed,DS61,
IF('Rent Roll'!$S13=FSG,"-","-")))),"-"),"-")</f>
        <v>-</v>
      </c>
      <c r="DT17" s="273" t="str">
        <f>IF(DT$3='Rent Roll'!$U13,
IF(OR(AND(DT$5&gt;='Rent Roll'!$K13,DT$5&lt;='Rent Roll'!$L13),AND(DT$5&gt;='Rent Roll'!$M38,DT$5&lt;='Rent Roll'!$N38)),
IF('Rent Roll'!$S13=NNN,DT33,
IF('Rent Roll'!$S13=Stop,DT47,
IF('Rent Roll'!$S13=CAM_Fixed,DT61,
IF('Rent Roll'!$S13=FSG,"-","-")))),"-"),"-")</f>
        <v>-</v>
      </c>
      <c r="DU17" s="273" t="str">
        <f>IF(DU$3='Rent Roll'!$U13,
IF(OR(AND(DU$5&gt;='Rent Roll'!$K13,DU$5&lt;='Rent Roll'!$L13),AND(DU$5&gt;='Rent Roll'!$M38,DU$5&lt;='Rent Roll'!$N38)),
IF('Rent Roll'!$S13=NNN,DU33,
IF('Rent Roll'!$S13=Stop,DU47,
IF('Rent Roll'!$S13=CAM_Fixed,DU61,
IF('Rent Roll'!$S13=FSG,"-","-")))),"-"),"-")</f>
        <v>-</v>
      </c>
      <c r="DV17" s="273" t="str">
        <f>IF(DV$3='Rent Roll'!$U13,
IF(OR(AND(DV$5&gt;='Rent Roll'!$K13,DV$5&lt;='Rent Roll'!$L13),AND(DV$5&gt;='Rent Roll'!$M38,DV$5&lt;='Rent Roll'!$N38)),
IF('Rent Roll'!$S13=NNN,DV33,
IF('Rent Roll'!$S13=Stop,DV47,
IF('Rent Roll'!$S13=CAM_Fixed,DV61,
IF('Rent Roll'!$S13=FSG,"-","-")))),"-"),"-")</f>
        <v>-</v>
      </c>
      <c r="DW17" s="273" t="str">
        <f>IF(DW$3='Rent Roll'!$U13,
IF(OR(AND(DW$5&gt;='Rent Roll'!$K13,DW$5&lt;='Rent Roll'!$L13),AND(DW$5&gt;='Rent Roll'!$M38,DW$5&lt;='Rent Roll'!$N38)),
IF('Rent Roll'!$S13=NNN,DW33,
IF('Rent Roll'!$S13=Stop,DW47,
IF('Rent Roll'!$S13=CAM_Fixed,DW61,
IF('Rent Roll'!$S13=FSG,"-","-")))),"-"),"-")</f>
        <v>-</v>
      </c>
      <c r="DX17" s="273" t="str">
        <f>IF(DX$3='Rent Roll'!$U13,
IF(OR(AND(DX$5&gt;='Rent Roll'!$K13,DX$5&lt;='Rent Roll'!$L13),AND(DX$5&gt;='Rent Roll'!$M38,DX$5&lt;='Rent Roll'!$N38)),
IF('Rent Roll'!$S13=NNN,DX33,
IF('Rent Roll'!$S13=Stop,DX47,
IF('Rent Roll'!$S13=CAM_Fixed,DX61,
IF('Rent Roll'!$S13=FSG,"-","-")))),"-"),"-")</f>
        <v>-</v>
      </c>
      <c r="DY17" s="273" t="str">
        <f>IF(DY$3='Rent Roll'!$U13,
IF(OR(AND(DY$5&gt;='Rent Roll'!$K13,DY$5&lt;='Rent Roll'!$L13),AND(DY$5&gt;='Rent Roll'!$M38,DY$5&lt;='Rent Roll'!$N38)),
IF('Rent Roll'!$S13=NNN,DY33,
IF('Rent Roll'!$S13=Stop,DY47,
IF('Rent Roll'!$S13=CAM_Fixed,DY61,
IF('Rent Roll'!$S13=FSG,"-","-")))),"-"),"-")</f>
        <v>-</v>
      </c>
      <c r="DZ17" s="273" t="str">
        <f>IF(DZ$3='Rent Roll'!$U13,
IF(OR(AND(DZ$5&gt;='Rent Roll'!$K13,DZ$5&lt;='Rent Roll'!$L13),AND(DZ$5&gt;='Rent Roll'!$M38,DZ$5&lt;='Rent Roll'!$N38)),
IF('Rent Roll'!$S13=NNN,DZ33,
IF('Rent Roll'!$S13=Stop,DZ47,
IF('Rent Roll'!$S13=CAM_Fixed,DZ61,
IF('Rent Roll'!$S13=FSG,"-","-")))),"-"),"-")</f>
        <v>-</v>
      </c>
      <c r="EA17" s="273" t="str">
        <f>IF(EA$3='Rent Roll'!$U13,
IF(OR(AND(EA$5&gt;='Rent Roll'!$K13,EA$5&lt;='Rent Roll'!$L13),AND(EA$5&gt;='Rent Roll'!$M38,EA$5&lt;='Rent Roll'!$N38)),
IF('Rent Roll'!$S13=NNN,EA33,
IF('Rent Roll'!$S13=Stop,EA47,
IF('Rent Roll'!$S13=CAM_Fixed,EA61,
IF('Rent Roll'!$S13=FSG,"-","-")))),"-"),"-")</f>
        <v>-</v>
      </c>
      <c r="EB17" s="273" t="str">
        <f>IF(EB$3='Rent Roll'!$U13,
IF(OR(AND(EB$5&gt;='Rent Roll'!$K13,EB$5&lt;='Rent Roll'!$L13),AND(EB$5&gt;='Rent Roll'!$M38,EB$5&lt;='Rent Roll'!$N38)),
IF('Rent Roll'!$S13=NNN,EB33,
IF('Rent Roll'!$S13=Stop,EB47,
IF('Rent Roll'!$S13=CAM_Fixed,EB61,
IF('Rent Roll'!$S13=FSG,"-","-")))),"-"),"-")</f>
        <v>-</v>
      </c>
      <c r="EC17" s="273" t="str">
        <f>IF(EC$3='Rent Roll'!$U13,
IF(OR(AND(EC$5&gt;='Rent Roll'!$K13,EC$5&lt;='Rent Roll'!$L13),AND(EC$5&gt;='Rent Roll'!$M38,EC$5&lt;='Rent Roll'!$N38)),
IF('Rent Roll'!$S13=NNN,EC33,
IF('Rent Roll'!$S13=Stop,EC47,
IF('Rent Roll'!$S13=CAM_Fixed,EC61,
IF('Rent Roll'!$S13=FSG,"-","-")))),"-"),"-")</f>
        <v>-</v>
      </c>
      <c r="ED17" s="273" t="str">
        <f>IF(ED$3='Rent Roll'!$U13,
IF(OR(AND(ED$5&gt;='Rent Roll'!$K13,ED$5&lt;='Rent Roll'!$L13),AND(ED$5&gt;='Rent Roll'!$M38,ED$5&lt;='Rent Roll'!$N38)),
IF('Rent Roll'!$S13=NNN,ED33,
IF('Rent Roll'!$S13=Stop,ED47,
IF('Rent Roll'!$S13=CAM_Fixed,ED61,
IF('Rent Roll'!$S13=FSG,"-","-")))),"-"),"-")</f>
        <v>-</v>
      </c>
      <c r="EE17" s="273" t="str">
        <f>IF(EE$3='Rent Roll'!$U13,
IF(OR(AND(EE$5&gt;='Rent Roll'!$K13,EE$5&lt;='Rent Roll'!$L13),AND(EE$5&gt;='Rent Roll'!$M38,EE$5&lt;='Rent Roll'!$N38)),
IF('Rent Roll'!$S13=NNN,EE33,
IF('Rent Roll'!$S13=Stop,EE47,
IF('Rent Roll'!$S13=CAM_Fixed,EE61,
IF('Rent Roll'!$S13=FSG,"-","-")))),"-"),"-")</f>
        <v>-</v>
      </c>
      <c r="EF17" s="272" t="str">
        <f>IF(EF$3='Rent Roll'!$U13,
IF(OR(AND(EF$5&gt;='Rent Roll'!$K13,EF$5&lt;='Rent Roll'!$L13),AND(EF$5&gt;='Rent Roll'!$M38,EF$5&lt;='Rent Roll'!$N38)),
IF('Rent Roll'!$S13=NNN,EF33,
IF('Rent Roll'!$S13=Stop,EF47,
IF('Rent Roll'!$S13=CAM_Fixed,EF61,
IF('Rent Roll'!$S13=FSG,"-","-")))),"-"),"-")</f>
        <v>-</v>
      </c>
      <c r="EG17" s="844" t="s">
        <v>106</v>
      </c>
    </row>
    <row r="18" spans="2:137" x14ac:dyDescent="0.25">
      <c r="B18" s="855" t="str">
        <f>IF('Rent Roll'!S14&gt;0,'Rent Roll'!S14,"")</f>
        <v/>
      </c>
      <c r="C18" s="854" t="str">
        <f>CONCATENATE('Rent Roll'!B14&amp;" - "&amp;'Rent Roll'!C14)</f>
        <v xml:space="preserve"> - </v>
      </c>
      <c r="D18" s="272">
        <f t="shared" si="11"/>
        <v>0</v>
      </c>
      <c r="E18" s="273" t="str">
        <f>IF(E$3='Rent Roll'!$U14,
IF(OR(AND(E$5&gt;='Rent Roll'!$K14,E$5&lt;='Rent Roll'!$L14),AND(E$5&gt;='Rent Roll'!$M39,E$5&lt;='Rent Roll'!$N39)),
IF('Rent Roll'!$S14=NNN,E34,
IF('Rent Roll'!$S14=Stop,E48,
IF('Rent Roll'!$S14=CAM_Fixed,E62,
IF('Rent Roll'!$S14=FSG,"-","-")))),"-"),"-")</f>
        <v>-</v>
      </c>
      <c r="F18" s="273" t="str">
        <f>IF(F$3='Rent Roll'!$U14,
IF(OR(AND(F$5&gt;='Rent Roll'!$K14,F$5&lt;='Rent Roll'!$L14),AND(F$5&gt;='Rent Roll'!$M39,F$5&lt;='Rent Roll'!$N39)),
IF('Rent Roll'!$S14=NNN,F34,
IF('Rent Roll'!$S14=Stop,F48,
IF('Rent Roll'!$S14=CAM_Fixed,F62,
IF('Rent Roll'!$S14=FSG,"-","-")))),"-"),"-")</f>
        <v>-</v>
      </c>
      <c r="G18" s="273" t="str">
        <f>IF(G$3='Rent Roll'!$U14,
IF(OR(AND(G$5&gt;='Rent Roll'!$K14,G$5&lt;='Rent Roll'!$L14),AND(G$5&gt;='Rent Roll'!$M39,G$5&lt;='Rent Roll'!$N39)),
IF('Rent Roll'!$S14=NNN,G34,
IF('Rent Roll'!$S14=Stop,G48,
IF('Rent Roll'!$S14=CAM_Fixed,G62,
IF('Rent Roll'!$S14=FSG,"-","-")))),"-"),"-")</f>
        <v>-</v>
      </c>
      <c r="H18" s="273" t="str">
        <f>IF(H$3='Rent Roll'!$U14,
IF(OR(AND(H$5&gt;='Rent Roll'!$K14,H$5&lt;='Rent Roll'!$L14),AND(H$5&gt;='Rent Roll'!$M39,H$5&lt;='Rent Roll'!$N39)),
IF('Rent Roll'!$S14=NNN,H34,
IF('Rent Roll'!$S14=Stop,H48,
IF('Rent Roll'!$S14=CAM_Fixed,H62,
IF('Rent Roll'!$S14=FSG,"-","-")))),"-"),"-")</f>
        <v>-</v>
      </c>
      <c r="I18" s="273" t="str">
        <f>IF(I$3='Rent Roll'!$U14,
IF(OR(AND(I$5&gt;='Rent Roll'!$K14,I$5&lt;='Rent Roll'!$L14),AND(I$5&gt;='Rent Roll'!$M39,I$5&lt;='Rent Roll'!$N39)),
IF('Rent Roll'!$S14=NNN,I34,
IF('Rent Roll'!$S14=Stop,I48,
IF('Rent Roll'!$S14=CAM_Fixed,I62,
IF('Rent Roll'!$S14=FSG,"-","-")))),"-"),"-")</f>
        <v>-</v>
      </c>
      <c r="J18" s="273" t="str">
        <f>IF(J$3='Rent Roll'!$U14,
IF(OR(AND(J$5&gt;='Rent Roll'!$K14,J$5&lt;='Rent Roll'!$L14),AND(J$5&gt;='Rent Roll'!$M39,J$5&lt;='Rent Roll'!$N39)),
IF('Rent Roll'!$S14=NNN,J34,
IF('Rent Roll'!$S14=Stop,J48,
IF('Rent Roll'!$S14=CAM_Fixed,J62,
IF('Rent Roll'!$S14=FSG,"-","-")))),"-"),"-")</f>
        <v>-</v>
      </c>
      <c r="K18" s="273" t="str">
        <f>IF(K$3='Rent Roll'!$U14,
IF(OR(AND(K$5&gt;='Rent Roll'!$K14,K$5&lt;='Rent Roll'!$L14),AND(K$5&gt;='Rent Roll'!$M39,K$5&lt;='Rent Roll'!$N39)),
IF('Rent Roll'!$S14=NNN,K34,
IF('Rent Roll'!$S14=Stop,K48,
IF('Rent Roll'!$S14=CAM_Fixed,K62,
IF('Rent Roll'!$S14=FSG,"-","-")))),"-"),"-")</f>
        <v>-</v>
      </c>
      <c r="L18" s="273" t="str">
        <f>IF(L$3='Rent Roll'!$U14,
IF(OR(AND(L$5&gt;='Rent Roll'!$K14,L$5&lt;='Rent Roll'!$L14),AND(L$5&gt;='Rent Roll'!$M39,L$5&lt;='Rent Roll'!$N39)),
IF('Rent Roll'!$S14=NNN,L34,
IF('Rent Roll'!$S14=Stop,L48,
IF('Rent Roll'!$S14=CAM_Fixed,L62,
IF('Rent Roll'!$S14=FSG,"-","-")))),"-"),"-")</f>
        <v>-</v>
      </c>
      <c r="M18" s="273" t="str">
        <f>IF(M$3='Rent Roll'!$U14,
IF(OR(AND(M$5&gt;='Rent Roll'!$K14,M$5&lt;='Rent Roll'!$L14),AND(M$5&gt;='Rent Roll'!$M39,M$5&lt;='Rent Roll'!$N39)),
IF('Rent Roll'!$S14=NNN,M34,
IF('Rent Roll'!$S14=Stop,M48,
IF('Rent Roll'!$S14=CAM_Fixed,M62,
IF('Rent Roll'!$S14=FSG,"-","-")))),"-"),"-")</f>
        <v>-</v>
      </c>
      <c r="N18" s="273" t="str">
        <f>IF(N$3='Rent Roll'!$U14,
IF(OR(AND(N$5&gt;='Rent Roll'!$K14,N$5&lt;='Rent Roll'!$L14),AND(N$5&gt;='Rent Roll'!$M39,N$5&lt;='Rent Roll'!$N39)),
IF('Rent Roll'!$S14=NNN,N34,
IF('Rent Roll'!$S14=Stop,N48,
IF('Rent Roll'!$S14=CAM_Fixed,N62,
IF('Rent Roll'!$S14=FSG,"-","-")))),"-"),"-")</f>
        <v>-</v>
      </c>
      <c r="O18" s="273" t="str">
        <f>IF(O$3='Rent Roll'!$U14,
IF(OR(AND(O$5&gt;='Rent Roll'!$K14,O$5&lt;='Rent Roll'!$L14),AND(O$5&gt;='Rent Roll'!$M39,O$5&lt;='Rent Roll'!$N39)),
IF('Rent Roll'!$S14=NNN,O34,
IF('Rent Roll'!$S14=Stop,O48,
IF('Rent Roll'!$S14=CAM_Fixed,O62,
IF('Rent Roll'!$S14=FSG,"-","-")))),"-"),"-")</f>
        <v>-</v>
      </c>
      <c r="P18" s="273" t="str">
        <f>IF(P$3='Rent Roll'!$U14,
IF(OR(AND(P$5&gt;='Rent Roll'!$K14,P$5&lt;='Rent Roll'!$L14),AND(P$5&gt;='Rent Roll'!$M39,P$5&lt;='Rent Roll'!$N39)),
IF('Rent Roll'!$S14=NNN,P34,
IF('Rent Roll'!$S14=Stop,P48,
IF('Rent Roll'!$S14=CAM_Fixed,P62,
IF('Rent Roll'!$S14=FSG,"-","-")))),"-"),"-")</f>
        <v>-</v>
      </c>
      <c r="Q18" s="273" t="str">
        <f>IF(Q$3='Rent Roll'!$U14,
IF(OR(AND(Q$5&gt;='Rent Roll'!$K14,Q$5&lt;='Rent Roll'!$L14),AND(Q$5&gt;='Rent Roll'!$M39,Q$5&lt;='Rent Roll'!$N39)),
IF('Rent Roll'!$S14=NNN,Q34,
IF('Rent Roll'!$S14=Stop,Q48,
IF('Rent Roll'!$S14=CAM_Fixed,Q62,
IF('Rent Roll'!$S14=FSG,"-","-")))),"-"),"-")</f>
        <v>-</v>
      </c>
      <c r="R18" s="273" t="str">
        <f>IF(R$3='Rent Roll'!$U14,
IF(OR(AND(R$5&gt;='Rent Roll'!$K14,R$5&lt;='Rent Roll'!$L14),AND(R$5&gt;='Rent Roll'!$M39,R$5&lt;='Rent Roll'!$N39)),
IF('Rent Roll'!$S14=NNN,R34,
IF('Rent Roll'!$S14=Stop,R48,
IF('Rent Roll'!$S14=CAM_Fixed,R62,
IF('Rent Roll'!$S14=FSG,"-","-")))),"-"),"-")</f>
        <v>-</v>
      </c>
      <c r="S18" s="273" t="str">
        <f>IF(S$3='Rent Roll'!$U14,
IF(OR(AND(S$5&gt;='Rent Roll'!$K14,S$5&lt;='Rent Roll'!$L14),AND(S$5&gt;='Rent Roll'!$M39,S$5&lt;='Rent Roll'!$N39)),
IF('Rent Roll'!$S14=NNN,S34,
IF('Rent Roll'!$S14=Stop,S48,
IF('Rent Roll'!$S14=CAM_Fixed,S62,
IF('Rent Roll'!$S14=FSG,"-","-")))),"-"),"-")</f>
        <v>-</v>
      </c>
      <c r="T18" s="273" t="str">
        <f>IF(T$3='Rent Roll'!$U14,
IF(OR(AND(T$5&gt;='Rent Roll'!$K14,T$5&lt;='Rent Roll'!$L14),AND(T$5&gt;='Rent Roll'!$M39,T$5&lt;='Rent Roll'!$N39)),
IF('Rent Roll'!$S14=NNN,T34,
IF('Rent Roll'!$S14=Stop,T48,
IF('Rent Roll'!$S14=CAM_Fixed,T62,
IF('Rent Roll'!$S14=FSG,"-","-")))),"-"),"-")</f>
        <v>-</v>
      </c>
      <c r="U18" s="273" t="str">
        <f>IF(U$3='Rent Roll'!$U14,
IF(OR(AND(U$5&gt;='Rent Roll'!$K14,U$5&lt;='Rent Roll'!$L14),AND(U$5&gt;='Rent Roll'!$M39,U$5&lt;='Rent Roll'!$N39)),
IF('Rent Roll'!$S14=NNN,U34,
IF('Rent Roll'!$S14=Stop,U48,
IF('Rent Roll'!$S14=CAM_Fixed,U62,
IF('Rent Roll'!$S14=FSG,"-","-")))),"-"),"-")</f>
        <v>-</v>
      </c>
      <c r="V18" s="273" t="str">
        <f>IF(V$3='Rent Roll'!$U14,
IF(OR(AND(V$5&gt;='Rent Roll'!$K14,V$5&lt;='Rent Roll'!$L14),AND(V$5&gt;='Rent Roll'!$M39,V$5&lt;='Rent Roll'!$N39)),
IF('Rent Roll'!$S14=NNN,V34,
IF('Rent Roll'!$S14=Stop,V48,
IF('Rent Roll'!$S14=CAM_Fixed,V62,
IF('Rent Roll'!$S14=FSG,"-","-")))),"-"),"-")</f>
        <v>-</v>
      </c>
      <c r="W18" s="273" t="str">
        <f>IF(W$3='Rent Roll'!$U14,
IF(OR(AND(W$5&gt;='Rent Roll'!$K14,W$5&lt;='Rent Roll'!$L14),AND(W$5&gt;='Rent Roll'!$M39,W$5&lt;='Rent Roll'!$N39)),
IF('Rent Roll'!$S14=NNN,W34,
IF('Rent Roll'!$S14=Stop,W48,
IF('Rent Roll'!$S14=CAM_Fixed,W62,
IF('Rent Roll'!$S14=FSG,"-","-")))),"-"),"-")</f>
        <v>-</v>
      </c>
      <c r="X18" s="273" t="str">
        <f>IF(X$3='Rent Roll'!$U14,
IF(OR(AND(X$5&gt;='Rent Roll'!$K14,X$5&lt;='Rent Roll'!$L14),AND(X$5&gt;='Rent Roll'!$M39,X$5&lt;='Rent Roll'!$N39)),
IF('Rent Roll'!$S14=NNN,X34,
IF('Rent Roll'!$S14=Stop,X48,
IF('Rent Roll'!$S14=CAM_Fixed,X62,
IF('Rent Roll'!$S14=FSG,"-","-")))),"-"),"-")</f>
        <v>-</v>
      </c>
      <c r="Y18" s="273" t="str">
        <f>IF(Y$3='Rent Roll'!$U14,
IF(OR(AND(Y$5&gt;='Rent Roll'!$K14,Y$5&lt;='Rent Roll'!$L14),AND(Y$5&gt;='Rent Roll'!$M39,Y$5&lt;='Rent Roll'!$N39)),
IF('Rent Roll'!$S14=NNN,Y34,
IF('Rent Roll'!$S14=Stop,Y48,
IF('Rent Roll'!$S14=CAM_Fixed,Y62,
IF('Rent Roll'!$S14=FSG,"-","-")))),"-"),"-")</f>
        <v>-</v>
      </c>
      <c r="Z18" s="273" t="str">
        <f>IF(Z$3='Rent Roll'!$U14,
IF(OR(AND(Z$5&gt;='Rent Roll'!$K14,Z$5&lt;='Rent Roll'!$L14),AND(Z$5&gt;='Rent Roll'!$M39,Z$5&lt;='Rent Roll'!$N39)),
IF('Rent Roll'!$S14=NNN,Z34,
IF('Rent Roll'!$S14=Stop,Z48,
IF('Rent Roll'!$S14=CAM_Fixed,Z62,
IF('Rent Roll'!$S14=FSG,"-","-")))),"-"),"-")</f>
        <v>-</v>
      </c>
      <c r="AA18" s="273" t="str">
        <f>IF(AA$3='Rent Roll'!$U14,
IF(OR(AND(AA$5&gt;='Rent Roll'!$K14,AA$5&lt;='Rent Roll'!$L14),AND(AA$5&gt;='Rent Roll'!$M39,AA$5&lt;='Rent Roll'!$N39)),
IF('Rent Roll'!$S14=NNN,AA34,
IF('Rent Roll'!$S14=Stop,AA48,
IF('Rent Roll'!$S14=CAM_Fixed,AA62,
IF('Rent Roll'!$S14=FSG,"-","-")))),"-"),"-")</f>
        <v>-</v>
      </c>
      <c r="AB18" s="273" t="str">
        <f>IF(AB$3='Rent Roll'!$U14,
IF(OR(AND(AB$5&gt;='Rent Roll'!$K14,AB$5&lt;='Rent Roll'!$L14),AND(AB$5&gt;='Rent Roll'!$M39,AB$5&lt;='Rent Roll'!$N39)),
IF('Rent Roll'!$S14=NNN,AB34,
IF('Rent Roll'!$S14=Stop,AB48,
IF('Rent Roll'!$S14=CAM_Fixed,AB62,
IF('Rent Roll'!$S14=FSG,"-","-")))),"-"),"-")</f>
        <v>-</v>
      </c>
      <c r="AC18" s="273" t="str">
        <f>IF(AC$3='Rent Roll'!$U14,
IF(OR(AND(AC$5&gt;='Rent Roll'!$K14,AC$5&lt;='Rent Roll'!$L14),AND(AC$5&gt;='Rent Roll'!$M39,AC$5&lt;='Rent Roll'!$N39)),
IF('Rent Roll'!$S14=NNN,AC34,
IF('Rent Roll'!$S14=Stop,AC48,
IF('Rent Roll'!$S14=CAM_Fixed,AC62,
IF('Rent Roll'!$S14=FSG,"-","-")))),"-"),"-")</f>
        <v>-</v>
      </c>
      <c r="AD18" s="273" t="str">
        <f>IF(AD$3='Rent Roll'!$U14,
IF(OR(AND(AD$5&gt;='Rent Roll'!$K14,AD$5&lt;='Rent Roll'!$L14),AND(AD$5&gt;='Rent Roll'!$M39,AD$5&lt;='Rent Roll'!$N39)),
IF('Rent Roll'!$S14=NNN,AD34,
IF('Rent Roll'!$S14=Stop,AD48,
IF('Rent Roll'!$S14=CAM_Fixed,AD62,
IF('Rent Roll'!$S14=FSG,"-","-")))),"-"),"-")</f>
        <v>-</v>
      </c>
      <c r="AE18" s="273" t="str">
        <f>IF(AE$3='Rent Roll'!$U14,
IF(OR(AND(AE$5&gt;='Rent Roll'!$K14,AE$5&lt;='Rent Roll'!$L14),AND(AE$5&gt;='Rent Roll'!$M39,AE$5&lt;='Rent Roll'!$N39)),
IF('Rent Roll'!$S14=NNN,AE34,
IF('Rent Roll'!$S14=Stop,AE48,
IF('Rent Roll'!$S14=CAM_Fixed,AE62,
IF('Rent Roll'!$S14=FSG,"-","-")))),"-"),"-")</f>
        <v>-</v>
      </c>
      <c r="AF18" s="273" t="str">
        <f>IF(AF$3='Rent Roll'!$U14,
IF(OR(AND(AF$5&gt;='Rent Roll'!$K14,AF$5&lt;='Rent Roll'!$L14),AND(AF$5&gt;='Rent Roll'!$M39,AF$5&lt;='Rent Roll'!$N39)),
IF('Rent Roll'!$S14=NNN,AF34,
IF('Rent Roll'!$S14=Stop,AF48,
IF('Rent Roll'!$S14=CAM_Fixed,AF62,
IF('Rent Roll'!$S14=FSG,"-","-")))),"-"),"-")</f>
        <v>-</v>
      </c>
      <c r="AG18" s="273" t="str">
        <f>IF(AG$3='Rent Roll'!$U14,
IF(OR(AND(AG$5&gt;='Rent Roll'!$K14,AG$5&lt;='Rent Roll'!$L14),AND(AG$5&gt;='Rent Roll'!$M39,AG$5&lt;='Rent Roll'!$N39)),
IF('Rent Roll'!$S14=NNN,AG34,
IF('Rent Roll'!$S14=Stop,AG48,
IF('Rent Roll'!$S14=CAM_Fixed,AG62,
IF('Rent Roll'!$S14=FSG,"-","-")))),"-"),"-")</f>
        <v>-</v>
      </c>
      <c r="AH18" s="273" t="str">
        <f>IF(AH$3='Rent Roll'!$U14,
IF(OR(AND(AH$5&gt;='Rent Roll'!$K14,AH$5&lt;='Rent Roll'!$L14),AND(AH$5&gt;='Rent Roll'!$M39,AH$5&lt;='Rent Roll'!$N39)),
IF('Rent Roll'!$S14=NNN,AH34,
IF('Rent Roll'!$S14=Stop,AH48,
IF('Rent Roll'!$S14=CAM_Fixed,AH62,
IF('Rent Roll'!$S14=FSG,"-","-")))),"-"),"-")</f>
        <v>-</v>
      </c>
      <c r="AI18" s="273" t="str">
        <f>IF(AI$3='Rent Roll'!$U14,
IF(OR(AND(AI$5&gt;='Rent Roll'!$K14,AI$5&lt;='Rent Roll'!$L14),AND(AI$5&gt;='Rent Roll'!$M39,AI$5&lt;='Rent Roll'!$N39)),
IF('Rent Roll'!$S14=NNN,AI34,
IF('Rent Roll'!$S14=Stop,AI48,
IF('Rent Roll'!$S14=CAM_Fixed,AI62,
IF('Rent Roll'!$S14=FSG,"-","-")))),"-"),"-")</f>
        <v>-</v>
      </c>
      <c r="AJ18" s="273" t="str">
        <f>IF(AJ$3='Rent Roll'!$U14,
IF(OR(AND(AJ$5&gt;='Rent Roll'!$K14,AJ$5&lt;='Rent Roll'!$L14),AND(AJ$5&gt;='Rent Roll'!$M39,AJ$5&lt;='Rent Roll'!$N39)),
IF('Rent Roll'!$S14=NNN,AJ34,
IF('Rent Roll'!$S14=Stop,AJ48,
IF('Rent Roll'!$S14=CAM_Fixed,AJ62,
IF('Rent Roll'!$S14=FSG,"-","-")))),"-"),"-")</f>
        <v>-</v>
      </c>
      <c r="AK18" s="273" t="str">
        <f>IF(AK$3='Rent Roll'!$U14,
IF(OR(AND(AK$5&gt;='Rent Roll'!$K14,AK$5&lt;='Rent Roll'!$L14),AND(AK$5&gt;='Rent Roll'!$M39,AK$5&lt;='Rent Roll'!$N39)),
IF('Rent Roll'!$S14=NNN,AK34,
IF('Rent Roll'!$S14=Stop,AK48,
IF('Rent Roll'!$S14=CAM_Fixed,AK62,
IF('Rent Roll'!$S14=FSG,"-","-")))),"-"),"-")</f>
        <v>-</v>
      </c>
      <c r="AL18" s="273" t="str">
        <f>IF(AL$3='Rent Roll'!$U14,
IF(OR(AND(AL$5&gt;='Rent Roll'!$K14,AL$5&lt;='Rent Roll'!$L14),AND(AL$5&gt;='Rent Roll'!$M39,AL$5&lt;='Rent Roll'!$N39)),
IF('Rent Roll'!$S14=NNN,AL34,
IF('Rent Roll'!$S14=Stop,AL48,
IF('Rent Roll'!$S14=CAM_Fixed,AL62,
IF('Rent Roll'!$S14=FSG,"-","-")))),"-"),"-")</f>
        <v>-</v>
      </c>
      <c r="AM18" s="273" t="str">
        <f>IF(AM$3='Rent Roll'!$U14,
IF(OR(AND(AM$5&gt;='Rent Roll'!$K14,AM$5&lt;='Rent Roll'!$L14),AND(AM$5&gt;='Rent Roll'!$M39,AM$5&lt;='Rent Roll'!$N39)),
IF('Rent Roll'!$S14=NNN,AM34,
IF('Rent Roll'!$S14=Stop,AM48,
IF('Rent Roll'!$S14=CAM_Fixed,AM62,
IF('Rent Roll'!$S14=FSG,"-","-")))),"-"),"-")</f>
        <v>-</v>
      </c>
      <c r="AN18" s="273" t="str">
        <f>IF(AN$3='Rent Roll'!$U14,
IF(OR(AND(AN$5&gt;='Rent Roll'!$K14,AN$5&lt;='Rent Roll'!$L14),AND(AN$5&gt;='Rent Roll'!$M39,AN$5&lt;='Rent Roll'!$N39)),
IF('Rent Roll'!$S14=NNN,AN34,
IF('Rent Roll'!$S14=Stop,AN48,
IF('Rent Roll'!$S14=CAM_Fixed,AN62,
IF('Rent Roll'!$S14=FSG,"-","-")))),"-"),"-")</f>
        <v>-</v>
      </c>
      <c r="AO18" s="273" t="str">
        <f>IF(AO$3='Rent Roll'!$U14,
IF(OR(AND(AO$5&gt;='Rent Roll'!$K14,AO$5&lt;='Rent Roll'!$L14),AND(AO$5&gt;='Rent Roll'!$M39,AO$5&lt;='Rent Roll'!$N39)),
IF('Rent Roll'!$S14=NNN,AO34,
IF('Rent Roll'!$S14=Stop,AO48,
IF('Rent Roll'!$S14=CAM_Fixed,AO62,
IF('Rent Roll'!$S14=FSG,"-","-")))),"-"),"-")</f>
        <v>-</v>
      </c>
      <c r="AP18" s="273" t="str">
        <f>IF(AP$3='Rent Roll'!$U14,
IF(OR(AND(AP$5&gt;='Rent Roll'!$K14,AP$5&lt;='Rent Roll'!$L14),AND(AP$5&gt;='Rent Roll'!$M39,AP$5&lt;='Rent Roll'!$N39)),
IF('Rent Roll'!$S14=NNN,AP34,
IF('Rent Roll'!$S14=Stop,AP48,
IF('Rent Roll'!$S14=CAM_Fixed,AP62,
IF('Rent Roll'!$S14=FSG,"-","-")))),"-"),"-")</f>
        <v>-</v>
      </c>
      <c r="AQ18" s="273" t="str">
        <f>IF(AQ$3='Rent Roll'!$U14,
IF(OR(AND(AQ$5&gt;='Rent Roll'!$K14,AQ$5&lt;='Rent Roll'!$L14),AND(AQ$5&gt;='Rent Roll'!$M39,AQ$5&lt;='Rent Roll'!$N39)),
IF('Rent Roll'!$S14=NNN,AQ34,
IF('Rent Roll'!$S14=Stop,AQ48,
IF('Rent Roll'!$S14=CAM_Fixed,AQ62,
IF('Rent Roll'!$S14=FSG,"-","-")))),"-"),"-")</f>
        <v>-</v>
      </c>
      <c r="AR18" s="273" t="str">
        <f>IF(AR$3='Rent Roll'!$U14,
IF(OR(AND(AR$5&gt;='Rent Roll'!$K14,AR$5&lt;='Rent Roll'!$L14),AND(AR$5&gt;='Rent Roll'!$M39,AR$5&lt;='Rent Roll'!$N39)),
IF('Rent Roll'!$S14=NNN,AR34,
IF('Rent Roll'!$S14=Stop,AR48,
IF('Rent Roll'!$S14=CAM_Fixed,AR62,
IF('Rent Roll'!$S14=FSG,"-","-")))),"-"),"-")</f>
        <v>-</v>
      </c>
      <c r="AS18" s="273" t="str">
        <f>IF(AS$3='Rent Roll'!$U14,
IF(OR(AND(AS$5&gt;='Rent Roll'!$K14,AS$5&lt;='Rent Roll'!$L14),AND(AS$5&gt;='Rent Roll'!$M39,AS$5&lt;='Rent Roll'!$N39)),
IF('Rent Roll'!$S14=NNN,AS34,
IF('Rent Roll'!$S14=Stop,AS48,
IF('Rent Roll'!$S14=CAM_Fixed,AS62,
IF('Rent Roll'!$S14=FSG,"-","-")))),"-"),"-")</f>
        <v>-</v>
      </c>
      <c r="AT18" s="273" t="str">
        <f>IF(AT$3='Rent Roll'!$U14,
IF(OR(AND(AT$5&gt;='Rent Roll'!$K14,AT$5&lt;='Rent Roll'!$L14),AND(AT$5&gt;='Rent Roll'!$M39,AT$5&lt;='Rent Roll'!$N39)),
IF('Rent Roll'!$S14=NNN,AT34,
IF('Rent Roll'!$S14=Stop,AT48,
IF('Rent Roll'!$S14=CAM_Fixed,AT62,
IF('Rent Roll'!$S14=FSG,"-","-")))),"-"),"-")</f>
        <v>-</v>
      </c>
      <c r="AU18" s="273" t="str">
        <f>IF(AU$3='Rent Roll'!$U14,
IF(OR(AND(AU$5&gt;='Rent Roll'!$K14,AU$5&lt;='Rent Roll'!$L14),AND(AU$5&gt;='Rent Roll'!$M39,AU$5&lt;='Rent Roll'!$N39)),
IF('Rent Roll'!$S14=NNN,AU34,
IF('Rent Roll'!$S14=Stop,AU48,
IF('Rent Roll'!$S14=CAM_Fixed,AU62,
IF('Rent Roll'!$S14=FSG,"-","-")))),"-"),"-")</f>
        <v>-</v>
      </c>
      <c r="AV18" s="273" t="str">
        <f>IF(AV$3='Rent Roll'!$U14,
IF(OR(AND(AV$5&gt;='Rent Roll'!$K14,AV$5&lt;='Rent Roll'!$L14),AND(AV$5&gt;='Rent Roll'!$M39,AV$5&lt;='Rent Roll'!$N39)),
IF('Rent Roll'!$S14=NNN,AV34,
IF('Rent Roll'!$S14=Stop,AV48,
IF('Rent Roll'!$S14=CAM_Fixed,AV62,
IF('Rent Roll'!$S14=FSG,"-","-")))),"-"),"-")</f>
        <v>-</v>
      </c>
      <c r="AW18" s="273" t="str">
        <f>IF(AW$3='Rent Roll'!$U14,
IF(OR(AND(AW$5&gt;='Rent Roll'!$K14,AW$5&lt;='Rent Roll'!$L14),AND(AW$5&gt;='Rent Roll'!$M39,AW$5&lt;='Rent Roll'!$N39)),
IF('Rent Roll'!$S14=NNN,AW34,
IF('Rent Roll'!$S14=Stop,AW48,
IF('Rent Roll'!$S14=CAM_Fixed,AW62,
IF('Rent Roll'!$S14=FSG,"-","-")))),"-"),"-")</f>
        <v>-</v>
      </c>
      <c r="AX18" s="273" t="str">
        <f>IF(AX$3='Rent Roll'!$U14,
IF(OR(AND(AX$5&gt;='Rent Roll'!$K14,AX$5&lt;='Rent Roll'!$L14),AND(AX$5&gt;='Rent Roll'!$M39,AX$5&lt;='Rent Roll'!$N39)),
IF('Rent Roll'!$S14=NNN,AX34,
IF('Rent Roll'!$S14=Stop,AX48,
IF('Rent Roll'!$S14=CAM_Fixed,AX62,
IF('Rent Roll'!$S14=FSG,"-","-")))),"-"),"-")</f>
        <v>-</v>
      </c>
      <c r="AY18" s="273" t="str">
        <f>IF(AY$3='Rent Roll'!$U14,
IF(OR(AND(AY$5&gt;='Rent Roll'!$K14,AY$5&lt;='Rent Roll'!$L14),AND(AY$5&gt;='Rent Roll'!$M39,AY$5&lt;='Rent Roll'!$N39)),
IF('Rent Roll'!$S14=NNN,AY34,
IF('Rent Roll'!$S14=Stop,AY48,
IF('Rent Roll'!$S14=CAM_Fixed,AY62,
IF('Rent Roll'!$S14=FSG,"-","-")))),"-"),"-")</f>
        <v>-</v>
      </c>
      <c r="AZ18" s="273" t="str">
        <f>IF(AZ$3='Rent Roll'!$U14,
IF(OR(AND(AZ$5&gt;='Rent Roll'!$K14,AZ$5&lt;='Rent Roll'!$L14),AND(AZ$5&gt;='Rent Roll'!$M39,AZ$5&lt;='Rent Roll'!$N39)),
IF('Rent Roll'!$S14=NNN,AZ34,
IF('Rent Roll'!$S14=Stop,AZ48,
IF('Rent Roll'!$S14=CAM_Fixed,AZ62,
IF('Rent Roll'!$S14=FSG,"-","-")))),"-"),"-")</f>
        <v>-</v>
      </c>
      <c r="BA18" s="273" t="str">
        <f>IF(BA$3='Rent Roll'!$U14,
IF(OR(AND(BA$5&gt;='Rent Roll'!$K14,BA$5&lt;='Rent Roll'!$L14),AND(BA$5&gt;='Rent Roll'!$M39,BA$5&lt;='Rent Roll'!$N39)),
IF('Rent Roll'!$S14=NNN,BA34,
IF('Rent Roll'!$S14=Stop,BA48,
IF('Rent Roll'!$S14=CAM_Fixed,BA62,
IF('Rent Roll'!$S14=FSG,"-","-")))),"-"),"-")</f>
        <v>-</v>
      </c>
      <c r="BB18" s="273" t="str">
        <f>IF(BB$3='Rent Roll'!$U14,
IF(OR(AND(BB$5&gt;='Rent Roll'!$K14,BB$5&lt;='Rent Roll'!$L14),AND(BB$5&gt;='Rent Roll'!$M39,BB$5&lt;='Rent Roll'!$N39)),
IF('Rent Roll'!$S14=NNN,BB34,
IF('Rent Roll'!$S14=Stop,BB48,
IF('Rent Roll'!$S14=CAM_Fixed,BB62,
IF('Rent Roll'!$S14=FSG,"-","-")))),"-"),"-")</f>
        <v>-</v>
      </c>
      <c r="BC18" s="273" t="str">
        <f>IF(BC$3='Rent Roll'!$U14,
IF(OR(AND(BC$5&gt;='Rent Roll'!$K14,BC$5&lt;='Rent Roll'!$L14),AND(BC$5&gt;='Rent Roll'!$M39,BC$5&lt;='Rent Roll'!$N39)),
IF('Rent Roll'!$S14=NNN,BC34,
IF('Rent Roll'!$S14=Stop,BC48,
IF('Rent Roll'!$S14=CAM_Fixed,BC62,
IF('Rent Roll'!$S14=FSG,"-","-")))),"-"),"-")</f>
        <v>-</v>
      </c>
      <c r="BD18" s="273" t="str">
        <f>IF(BD$3='Rent Roll'!$U14,
IF(OR(AND(BD$5&gt;='Rent Roll'!$K14,BD$5&lt;='Rent Roll'!$L14),AND(BD$5&gt;='Rent Roll'!$M39,BD$5&lt;='Rent Roll'!$N39)),
IF('Rent Roll'!$S14=NNN,BD34,
IF('Rent Roll'!$S14=Stop,BD48,
IF('Rent Roll'!$S14=CAM_Fixed,BD62,
IF('Rent Roll'!$S14=FSG,"-","-")))),"-"),"-")</f>
        <v>-</v>
      </c>
      <c r="BE18" s="273" t="str">
        <f>IF(BE$3='Rent Roll'!$U14,
IF(OR(AND(BE$5&gt;='Rent Roll'!$K14,BE$5&lt;='Rent Roll'!$L14),AND(BE$5&gt;='Rent Roll'!$M39,BE$5&lt;='Rent Roll'!$N39)),
IF('Rent Roll'!$S14=NNN,BE34,
IF('Rent Roll'!$S14=Stop,BE48,
IF('Rent Roll'!$S14=CAM_Fixed,BE62,
IF('Rent Roll'!$S14=FSG,"-","-")))),"-"),"-")</f>
        <v>-</v>
      </c>
      <c r="BF18" s="273" t="str">
        <f>IF(BF$3='Rent Roll'!$U14,
IF(OR(AND(BF$5&gt;='Rent Roll'!$K14,BF$5&lt;='Rent Roll'!$L14),AND(BF$5&gt;='Rent Roll'!$M39,BF$5&lt;='Rent Roll'!$N39)),
IF('Rent Roll'!$S14=NNN,BF34,
IF('Rent Roll'!$S14=Stop,BF48,
IF('Rent Roll'!$S14=CAM_Fixed,BF62,
IF('Rent Roll'!$S14=FSG,"-","-")))),"-"),"-")</f>
        <v>-</v>
      </c>
      <c r="BG18" s="273" t="str">
        <f>IF(BG$3='Rent Roll'!$U14,
IF(OR(AND(BG$5&gt;='Rent Roll'!$K14,BG$5&lt;='Rent Roll'!$L14),AND(BG$5&gt;='Rent Roll'!$M39,BG$5&lt;='Rent Roll'!$N39)),
IF('Rent Roll'!$S14=NNN,BG34,
IF('Rent Roll'!$S14=Stop,BG48,
IF('Rent Roll'!$S14=CAM_Fixed,BG62,
IF('Rent Roll'!$S14=FSG,"-","-")))),"-"),"-")</f>
        <v>-</v>
      </c>
      <c r="BH18" s="273" t="str">
        <f>IF(BH$3='Rent Roll'!$U14,
IF(OR(AND(BH$5&gt;='Rent Roll'!$K14,BH$5&lt;='Rent Roll'!$L14),AND(BH$5&gt;='Rent Roll'!$M39,BH$5&lt;='Rent Roll'!$N39)),
IF('Rent Roll'!$S14=NNN,BH34,
IF('Rent Roll'!$S14=Stop,BH48,
IF('Rent Roll'!$S14=CAM_Fixed,BH62,
IF('Rent Roll'!$S14=FSG,"-","-")))),"-"),"-")</f>
        <v>-</v>
      </c>
      <c r="BI18" s="273" t="str">
        <f>IF(BI$3='Rent Roll'!$U14,
IF(OR(AND(BI$5&gt;='Rent Roll'!$K14,BI$5&lt;='Rent Roll'!$L14),AND(BI$5&gt;='Rent Roll'!$M39,BI$5&lt;='Rent Roll'!$N39)),
IF('Rent Roll'!$S14=NNN,BI34,
IF('Rent Roll'!$S14=Stop,BI48,
IF('Rent Roll'!$S14=CAM_Fixed,BI62,
IF('Rent Roll'!$S14=FSG,"-","-")))),"-"),"-")</f>
        <v>-</v>
      </c>
      <c r="BJ18" s="273" t="str">
        <f>IF(BJ$3='Rent Roll'!$U14,
IF(OR(AND(BJ$5&gt;='Rent Roll'!$K14,BJ$5&lt;='Rent Roll'!$L14),AND(BJ$5&gt;='Rent Roll'!$M39,BJ$5&lt;='Rent Roll'!$N39)),
IF('Rent Roll'!$S14=NNN,BJ34,
IF('Rent Roll'!$S14=Stop,BJ48,
IF('Rent Roll'!$S14=CAM_Fixed,BJ62,
IF('Rent Roll'!$S14=FSG,"-","-")))),"-"),"-")</f>
        <v>-</v>
      </c>
      <c r="BK18" s="273" t="str">
        <f>IF(BK$3='Rent Roll'!$U14,
IF(OR(AND(BK$5&gt;='Rent Roll'!$K14,BK$5&lt;='Rent Roll'!$L14),AND(BK$5&gt;='Rent Roll'!$M39,BK$5&lt;='Rent Roll'!$N39)),
IF('Rent Roll'!$S14=NNN,BK34,
IF('Rent Roll'!$S14=Stop,BK48,
IF('Rent Roll'!$S14=CAM_Fixed,BK62,
IF('Rent Roll'!$S14=FSG,"-","-")))),"-"),"-")</f>
        <v>-</v>
      </c>
      <c r="BL18" s="273" t="str">
        <f>IF(BL$3='Rent Roll'!$U14,
IF(OR(AND(BL$5&gt;='Rent Roll'!$K14,BL$5&lt;='Rent Roll'!$L14),AND(BL$5&gt;='Rent Roll'!$M39,BL$5&lt;='Rent Roll'!$N39)),
IF('Rent Roll'!$S14=NNN,BL34,
IF('Rent Roll'!$S14=Stop,BL48,
IF('Rent Roll'!$S14=CAM_Fixed,BL62,
IF('Rent Roll'!$S14=FSG,"-","-")))),"-"),"-")</f>
        <v>-</v>
      </c>
      <c r="BM18" s="273" t="str">
        <f>IF(BM$3='Rent Roll'!$U14,
IF(OR(AND(BM$5&gt;='Rent Roll'!$K14,BM$5&lt;='Rent Roll'!$L14),AND(BM$5&gt;='Rent Roll'!$M39,BM$5&lt;='Rent Roll'!$N39)),
IF('Rent Roll'!$S14=NNN,BM34,
IF('Rent Roll'!$S14=Stop,BM48,
IF('Rent Roll'!$S14=CAM_Fixed,BM62,
IF('Rent Roll'!$S14=FSG,"-","-")))),"-"),"-")</f>
        <v>-</v>
      </c>
      <c r="BN18" s="273" t="str">
        <f>IF(BN$3='Rent Roll'!$U14,
IF(OR(AND(BN$5&gt;='Rent Roll'!$K14,BN$5&lt;='Rent Roll'!$L14),AND(BN$5&gt;='Rent Roll'!$M39,BN$5&lt;='Rent Roll'!$N39)),
IF('Rent Roll'!$S14=NNN,BN34,
IF('Rent Roll'!$S14=Stop,BN48,
IF('Rent Roll'!$S14=CAM_Fixed,BN62,
IF('Rent Roll'!$S14=FSG,"-","-")))),"-"),"-")</f>
        <v>-</v>
      </c>
      <c r="BO18" s="273" t="str">
        <f>IF(BO$3='Rent Roll'!$U14,
IF(OR(AND(BO$5&gt;='Rent Roll'!$K14,BO$5&lt;='Rent Roll'!$L14),AND(BO$5&gt;='Rent Roll'!$M39,BO$5&lt;='Rent Roll'!$N39)),
IF('Rent Roll'!$S14=NNN,BO34,
IF('Rent Roll'!$S14=Stop,BO48,
IF('Rent Roll'!$S14=CAM_Fixed,BO62,
IF('Rent Roll'!$S14=FSG,"-","-")))),"-"),"-")</f>
        <v>-</v>
      </c>
      <c r="BP18" s="273" t="str">
        <f>IF(BP$3='Rent Roll'!$U14,
IF(OR(AND(BP$5&gt;='Rent Roll'!$K14,BP$5&lt;='Rent Roll'!$L14),AND(BP$5&gt;='Rent Roll'!$M39,BP$5&lt;='Rent Roll'!$N39)),
IF('Rent Roll'!$S14=NNN,BP34,
IF('Rent Roll'!$S14=Stop,BP48,
IF('Rent Roll'!$S14=CAM_Fixed,BP62,
IF('Rent Roll'!$S14=FSG,"-","-")))),"-"),"-")</f>
        <v>-</v>
      </c>
      <c r="BQ18" s="273" t="str">
        <f>IF(BQ$3='Rent Roll'!$U14,
IF(OR(AND(BQ$5&gt;='Rent Roll'!$K14,BQ$5&lt;='Rent Roll'!$L14),AND(BQ$5&gt;='Rent Roll'!$M39,BQ$5&lt;='Rent Roll'!$N39)),
IF('Rent Roll'!$S14=NNN,BQ34,
IF('Rent Roll'!$S14=Stop,BQ48,
IF('Rent Roll'!$S14=CAM_Fixed,BQ62,
IF('Rent Roll'!$S14=FSG,"-","-")))),"-"),"-")</f>
        <v>-</v>
      </c>
      <c r="BR18" s="273" t="str">
        <f>IF(BR$3='Rent Roll'!$U14,
IF(OR(AND(BR$5&gt;='Rent Roll'!$K14,BR$5&lt;='Rent Roll'!$L14),AND(BR$5&gt;='Rent Roll'!$M39,BR$5&lt;='Rent Roll'!$N39)),
IF('Rent Roll'!$S14=NNN,BR34,
IF('Rent Roll'!$S14=Stop,BR48,
IF('Rent Roll'!$S14=CAM_Fixed,BR62,
IF('Rent Roll'!$S14=FSG,"-","-")))),"-"),"-")</f>
        <v>-</v>
      </c>
      <c r="BS18" s="273" t="str">
        <f>IF(BS$3='Rent Roll'!$U14,
IF(OR(AND(BS$5&gt;='Rent Roll'!$K14,BS$5&lt;='Rent Roll'!$L14),AND(BS$5&gt;='Rent Roll'!$M39,BS$5&lt;='Rent Roll'!$N39)),
IF('Rent Roll'!$S14=NNN,BS34,
IF('Rent Roll'!$S14=Stop,BS48,
IF('Rent Roll'!$S14=CAM_Fixed,BS62,
IF('Rent Roll'!$S14=FSG,"-","-")))),"-"),"-")</f>
        <v>-</v>
      </c>
      <c r="BT18" s="273" t="str">
        <f>IF(BT$3='Rent Roll'!$U14,
IF(OR(AND(BT$5&gt;='Rent Roll'!$K14,BT$5&lt;='Rent Roll'!$L14),AND(BT$5&gt;='Rent Roll'!$M39,BT$5&lt;='Rent Roll'!$N39)),
IF('Rent Roll'!$S14=NNN,BT34,
IF('Rent Roll'!$S14=Stop,BT48,
IF('Rent Roll'!$S14=CAM_Fixed,BT62,
IF('Rent Roll'!$S14=FSG,"-","-")))),"-"),"-")</f>
        <v>-</v>
      </c>
      <c r="BU18" s="273" t="str">
        <f>IF(BU$3='Rent Roll'!$U14,
IF(OR(AND(BU$5&gt;='Rent Roll'!$K14,BU$5&lt;='Rent Roll'!$L14),AND(BU$5&gt;='Rent Roll'!$M39,BU$5&lt;='Rent Roll'!$N39)),
IF('Rent Roll'!$S14=NNN,BU34,
IF('Rent Roll'!$S14=Stop,BU48,
IF('Rent Roll'!$S14=CAM_Fixed,BU62,
IF('Rent Roll'!$S14=FSG,"-","-")))),"-"),"-")</f>
        <v>-</v>
      </c>
      <c r="BV18" s="273" t="str">
        <f>IF(BV$3='Rent Roll'!$U14,
IF(OR(AND(BV$5&gt;='Rent Roll'!$K14,BV$5&lt;='Rent Roll'!$L14),AND(BV$5&gt;='Rent Roll'!$M39,BV$5&lt;='Rent Roll'!$N39)),
IF('Rent Roll'!$S14=NNN,BV34,
IF('Rent Roll'!$S14=Stop,BV48,
IF('Rent Roll'!$S14=CAM_Fixed,BV62,
IF('Rent Roll'!$S14=FSG,"-","-")))),"-"),"-")</f>
        <v>-</v>
      </c>
      <c r="BW18" s="273" t="str">
        <f>IF(BW$3='Rent Roll'!$U14,
IF(OR(AND(BW$5&gt;='Rent Roll'!$K14,BW$5&lt;='Rent Roll'!$L14),AND(BW$5&gt;='Rent Roll'!$M39,BW$5&lt;='Rent Roll'!$N39)),
IF('Rent Roll'!$S14=NNN,BW34,
IF('Rent Roll'!$S14=Stop,BW48,
IF('Rent Roll'!$S14=CAM_Fixed,BW62,
IF('Rent Roll'!$S14=FSG,"-","-")))),"-"),"-")</f>
        <v>-</v>
      </c>
      <c r="BX18" s="273" t="str">
        <f>IF(BX$3='Rent Roll'!$U14,
IF(OR(AND(BX$5&gt;='Rent Roll'!$K14,BX$5&lt;='Rent Roll'!$L14),AND(BX$5&gt;='Rent Roll'!$M39,BX$5&lt;='Rent Roll'!$N39)),
IF('Rent Roll'!$S14=NNN,BX34,
IF('Rent Roll'!$S14=Stop,BX48,
IF('Rent Roll'!$S14=CAM_Fixed,BX62,
IF('Rent Roll'!$S14=FSG,"-","-")))),"-"),"-")</f>
        <v>-</v>
      </c>
      <c r="BY18" s="273" t="str">
        <f>IF(BY$3='Rent Roll'!$U14,
IF(OR(AND(BY$5&gt;='Rent Roll'!$K14,BY$5&lt;='Rent Roll'!$L14),AND(BY$5&gt;='Rent Roll'!$M39,BY$5&lt;='Rent Roll'!$N39)),
IF('Rent Roll'!$S14=NNN,BY34,
IF('Rent Roll'!$S14=Stop,BY48,
IF('Rent Roll'!$S14=CAM_Fixed,BY62,
IF('Rent Roll'!$S14=FSG,"-","-")))),"-"),"-")</f>
        <v>-</v>
      </c>
      <c r="BZ18" s="273" t="str">
        <f>IF(BZ$3='Rent Roll'!$U14,
IF(OR(AND(BZ$5&gt;='Rent Roll'!$K14,BZ$5&lt;='Rent Roll'!$L14),AND(BZ$5&gt;='Rent Roll'!$M39,BZ$5&lt;='Rent Roll'!$N39)),
IF('Rent Roll'!$S14=NNN,BZ34,
IF('Rent Roll'!$S14=Stop,BZ48,
IF('Rent Roll'!$S14=CAM_Fixed,BZ62,
IF('Rent Roll'!$S14=FSG,"-","-")))),"-"),"-")</f>
        <v>-</v>
      </c>
      <c r="CA18" s="273" t="str">
        <f>IF(CA$3='Rent Roll'!$U14,
IF(OR(AND(CA$5&gt;='Rent Roll'!$K14,CA$5&lt;='Rent Roll'!$L14),AND(CA$5&gt;='Rent Roll'!$M39,CA$5&lt;='Rent Roll'!$N39)),
IF('Rent Roll'!$S14=NNN,CA34,
IF('Rent Roll'!$S14=Stop,CA48,
IF('Rent Roll'!$S14=CAM_Fixed,CA62,
IF('Rent Roll'!$S14=FSG,"-","-")))),"-"),"-")</f>
        <v>-</v>
      </c>
      <c r="CB18" s="273" t="str">
        <f>IF(CB$3='Rent Roll'!$U14,
IF(OR(AND(CB$5&gt;='Rent Roll'!$K14,CB$5&lt;='Rent Roll'!$L14),AND(CB$5&gt;='Rent Roll'!$M39,CB$5&lt;='Rent Roll'!$N39)),
IF('Rent Roll'!$S14=NNN,CB34,
IF('Rent Roll'!$S14=Stop,CB48,
IF('Rent Roll'!$S14=CAM_Fixed,CB62,
IF('Rent Roll'!$S14=FSG,"-","-")))),"-"),"-")</f>
        <v>-</v>
      </c>
      <c r="CC18" s="273" t="str">
        <f>IF(CC$3='Rent Roll'!$U14,
IF(OR(AND(CC$5&gt;='Rent Roll'!$K14,CC$5&lt;='Rent Roll'!$L14),AND(CC$5&gt;='Rent Roll'!$M39,CC$5&lt;='Rent Roll'!$N39)),
IF('Rent Roll'!$S14=NNN,CC34,
IF('Rent Roll'!$S14=Stop,CC48,
IF('Rent Roll'!$S14=CAM_Fixed,CC62,
IF('Rent Roll'!$S14=FSG,"-","-")))),"-"),"-")</f>
        <v>-</v>
      </c>
      <c r="CD18" s="273" t="str">
        <f>IF(CD$3='Rent Roll'!$U14,
IF(OR(AND(CD$5&gt;='Rent Roll'!$K14,CD$5&lt;='Rent Roll'!$L14),AND(CD$5&gt;='Rent Roll'!$M39,CD$5&lt;='Rent Roll'!$N39)),
IF('Rent Roll'!$S14=NNN,CD34,
IF('Rent Roll'!$S14=Stop,CD48,
IF('Rent Roll'!$S14=CAM_Fixed,CD62,
IF('Rent Roll'!$S14=FSG,"-","-")))),"-"),"-")</f>
        <v>-</v>
      </c>
      <c r="CE18" s="273" t="str">
        <f>IF(CE$3='Rent Roll'!$U14,
IF(OR(AND(CE$5&gt;='Rent Roll'!$K14,CE$5&lt;='Rent Roll'!$L14),AND(CE$5&gt;='Rent Roll'!$M39,CE$5&lt;='Rent Roll'!$N39)),
IF('Rent Roll'!$S14=NNN,CE34,
IF('Rent Roll'!$S14=Stop,CE48,
IF('Rent Roll'!$S14=CAM_Fixed,CE62,
IF('Rent Roll'!$S14=FSG,"-","-")))),"-"),"-")</f>
        <v>-</v>
      </c>
      <c r="CF18" s="273" t="str">
        <f>IF(CF$3='Rent Roll'!$U14,
IF(OR(AND(CF$5&gt;='Rent Roll'!$K14,CF$5&lt;='Rent Roll'!$L14),AND(CF$5&gt;='Rent Roll'!$M39,CF$5&lt;='Rent Roll'!$N39)),
IF('Rent Roll'!$S14=NNN,CF34,
IF('Rent Roll'!$S14=Stop,CF48,
IF('Rent Roll'!$S14=CAM_Fixed,CF62,
IF('Rent Roll'!$S14=FSG,"-","-")))),"-"),"-")</f>
        <v>-</v>
      </c>
      <c r="CG18" s="273" t="str">
        <f>IF(CG$3='Rent Roll'!$U14,
IF(OR(AND(CG$5&gt;='Rent Roll'!$K14,CG$5&lt;='Rent Roll'!$L14),AND(CG$5&gt;='Rent Roll'!$M39,CG$5&lt;='Rent Roll'!$N39)),
IF('Rent Roll'!$S14=NNN,CG34,
IF('Rent Roll'!$S14=Stop,CG48,
IF('Rent Roll'!$S14=CAM_Fixed,CG62,
IF('Rent Roll'!$S14=FSG,"-","-")))),"-"),"-")</f>
        <v>-</v>
      </c>
      <c r="CH18" s="273" t="str">
        <f>IF(CH$3='Rent Roll'!$U14,
IF(OR(AND(CH$5&gt;='Rent Roll'!$K14,CH$5&lt;='Rent Roll'!$L14),AND(CH$5&gt;='Rent Roll'!$M39,CH$5&lt;='Rent Roll'!$N39)),
IF('Rent Roll'!$S14=NNN,CH34,
IF('Rent Roll'!$S14=Stop,CH48,
IF('Rent Roll'!$S14=CAM_Fixed,CH62,
IF('Rent Roll'!$S14=FSG,"-","-")))),"-"),"-")</f>
        <v>-</v>
      </c>
      <c r="CI18" s="273" t="str">
        <f>IF(CI$3='Rent Roll'!$U14,
IF(OR(AND(CI$5&gt;='Rent Roll'!$K14,CI$5&lt;='Rent Roll'!$L14),AND(CI$5&gt;='Rent Roll'!$M39,CI$5&lt;='Rent Roll'!$N39)),
IF('Rent Roll'!$S14=NNN,CI34,
IF('Rent Roll'!$S14=Stop,CI48,
IF('Rent Roll'!$S14=CAM_Fixed,CI62,
IF('Rent Roll'!$S14=FSG,"-","-")))),"-"),"-")</f>
        <v>-</v>
      </c>
      <c r="CJ18" s="273" t="str">
        <f>IF(CJ$3='Rent Roll'!$U14,
IF(OR(AND(CJ$5&gt;='Rent Roll'!$K14,CJ$5&lt;='Rent Roll'!$L14),AND(CJ$5&gt;='Rent Roll'!$M39,CJ$5&lt;='Rent Roll'!$N39)),
IF('Rent Roll'!$S14=NNN,CJ34,
IF('Rent Roll'!$S14=Stop,CJ48,
IF('Rent Roll'!$S14=CAM_Fixed,CJ62,
IF('Rent Roll'!$S14=FSG,"-","-")))),"-"),"-")</f>
        <v>-</v>
      </c>
      <c r="CK18" s="273" t="str">
        <f>IF(CK$3='Rent Roll'!$U14,
IF(OR(AND(CK$5&gt;='Rent Roll'!$K14,CK$5&lt;='Rent Roll'!$L14),AND(CK$5&gt;='Rent Roll'!$M39,CK$5&lt;='Rent Roll'!$N39)),
IF('Rent Roll'!$S14=NNN,CK34,
IF('Rent Roll'!$S14=Stop,CK48,
IF('Rent Roll'!$S14=CAM_Fixed,CK62,
IF('Rent Roll'!$S14=FSG,"-","-")))),"-"),"-")</f>
        <v>-</v>
      </c>
      <c r="CL18" s="273" t="str">
        <f>IF(CL$3='Rent Roll'!$U14,
IF(OR(AND(CL$5&gt;='Rent Roll'!$K14,CL$5&lt;='Rent Roll'!$L14),AND(CL$5&gt;='Rent Roll'!$M39,CL$5&lt;='Rent Roll'!$N39)),
IF('Rent Roll'!$S14=NNN,CL34,
IF('Rent Roll'!$S14=Stop,CL48,
IF('Rent Roll'!$S14=CAM_Fixed,CL62,
IF('Rent Roll'!$S14=FSG,"-","-")))),"-"),"-")</f>
        <v>-</v>
      </c>
      <c r="CM18" s="273" t="str">
        <f>IF(CM$3='Rent Roll'!$U14,
IF(OR(AND(CM$5&gt;='Rent Roll'!$K14,CM$5&lt;='Rent Roll'!$L14),AND(CM$5&gt;='Rent Roll'!$M39,CM$5&lt;='Rent Roll'!$N39)),
IF('Rent Roll'!$S14=NNN,CM34,
IF('Rent Roll'!$S14=Stop,CM48,
IF('Rent Roll'!$S14=CAM_Fixed,CM62,
IF('Rent Roll'!$S14=FSG,"-","-")))),"-"),"-")</f>
        <v>-</v>
      </c>
      <c r="CN18" s="273" t="str">
        <f>IF(CN$3='Rent Roll'!$U14,
IF(OR(AND(CN$5&gt;='Rent Roll'!$K14,CN$5&lt;='Rent Roll'!$L14),AND(CN$5&gt;='Rent Roll'!$M39,CN$5&lt;='Rent Roll'!$N39)),
IF('Rent Roll'!$S14=NNN,CN34,
IF('Rent Roll'!$S14=Stop,CN48,
IF('Rent Roll'!$S14=CAM_Fixed,CN62,
IF('Rent Roll'!$S14=FSG,"-","-")))),"-"),"-")</f>
        <v>-</v>
      </c>
      <c r="CO18" s="273" t="str">
        <f>IF(CO$3='Rent Roll'!$U14,
IF(OR(AND(CO$5&gt;='Rent Roll'!$K14,CO$5&lt;='Rent Roll'!$L14),AND(CO$5&gt;='Rent Roll'!$M39,CO$5&lt;='Rent Roll'!$N39)),
IF('Rent Roll'!$S14=NNN,CO34,
IF('Rent Roll'!$S14=Stop,CO48,
IF('Rent Roll'!$S14=CAM_Fixed,CO62,
IF('Rent Roll'!$S14=FSG,"-","-")))),"-"),"-")</f>
        <v>-</v>
      </c>
      <c r="CP18" s="273" t="str">
        <f>IF(CP$3='Rent Roll'!$U14,
IF(OR(AND(CP$5&gt;='Rent Roll'!$K14,CP$5&lt;='Rent Roll'!$L14),AND(CP$5&gt;='Rent Roll'!$M39,CP$5&lt;='Rent Roll'!$N39)),
IF('Rent Roll'!$S14=NNN,CP34,
IF('Rent Roll'!$S14=Stop,CP48,
IF('Rent Roll'!$S14=CAM_Fixed,CP62,
IF('Rent Roll'!$S14=FSG,"-","-")))),"-"),"-")</f>
        <v>-</v>
      </c>
      <c r="CQ18" s="273" t="str">
        <f>IF(CQ$3='Rent Roll'!$U14,
IF(OR(AND(CQ$5&gt;='Rent Roll'!$K14,CQ$5&lt;='Rent Roll'!$L14),AND(CQ$5&gt;='Rent Roll'!$M39,CQ$5&lt;='Rent Roll'!$N39)),
IF('Rent Roll'!$S14=NNN,CQ34,
IF('Rent Roll'!$S14=Stop,CQ48,
IF('Rent Roll'!$S14=CAM_Fixed,CQ62,
IF('Rent Roll'!$S14=FSG,"-","-")))),"-"),"-")</f>
        <v>-</v>
      </c>
      <c r="CR18" s="273" t="str">
        <f>IF(CR$3='Rent Roll'!$U14,
IF(OR(AND(CR$5&gt;='Rent Roll'!$K14,CR$5&lt;='Rent Roll'!$L14),AND(CR$5&gt;='Rent Roll'!$M39,CR$5&lt;='Rent Roll'!$N39)),
IF('Rent Roll'!$S14=NNN,CR34,
IF('Rent Roll'!$S14=Stop,CR48,
IF('Rent Roll'!$S14=CAM_Fixed,CR62,
IF('Rent Roll'!$S14=FSG,"-","-")))),"-"),"-")</f>
        <v>-</v>
      </c>
      <c r="CS18" s="273" t="str">
        <f>IF(CS$3='Rent Roll'!$U14,
IF(OR(AND(CS$5&gt;='Rent Roll'!$K14,CS$5&lt;='Rent Roll'!$L14),AND(CS$5&gt;='Rent Roll'!$M39,CS$5&lt;='Rent Roll'!$N39)),
IF('Rent Roll'!$S14=NNN,CS34,
IF('Rent Roll'!$S14=Stop,CS48,
IF('Rent Roll'!$S14=CAM_Fixed,CS62,
IF('Rent Roll'!$S14=FSG,"-","-")))),"-"),"-")</f>
        <v>-</v>
      </c>
      <c r="CT18" s="273" t="str">
        <f>IF(CT$3='Rent Roll'!$U14,
IF(OR(AND(CT$5&gt;='Rent Roll'!$K14,CT$5&lt;='Rent Roll'!$L14),AND(CT$5&gt;='Rent Roll'!$M39,CT$5&lt;='Rent Roll'!$N39)),
IF('Rent Roll'!$S14=NNN,CT34,
IF('Rent Roll'!$S14=Stop,CT48,
IF('Rent Roll'!$S14=CAM_Fixed,CT62,
IF('Rent Roll'!$S14=FSG,"-","-")))),"-"),"-")</f>
        <v>-</v>
      </c>
      <c r="CU18" s="273" t="str">
        <f>IF(CU$3='Rent Roll'!$U14,
IF(OR(AND(CU$5&gt;='Rent Roll'!$K14,CU$5&lt;='Rent Roll'!$L14),AND(CU$5&gt;='Rent Roll'!$M39,CU$5&lt;='Rent Roll'!$N39)),
IF('Rent Roll'!$S14=NNN,CU34,
IF('Rent Roll'!$S14=Stop,CU48,
IF('Rent Roll'!$S14=CAM_Fixed,CU62,
IF('Rent Roll'!$S14=FSG,"-","-")))),"-"),"-")</f>
        <v>-</v>
      </c>
      <c r="CV18" s="273" t="str">
        <f>IF(CV$3='Rent Roll'!$U14,
IF(OR(AND(CV$5&gt;='Rent Roll'!$K14,CV$5&lt;='Rent Roll'!$L14),AND(CV$5&gt;='Rent Roll'!$M39,CV$5&lt;='Rent Roll'!$N39)),
IF('Rent Roll'!$S14=NNN,CV34,
IF('Rent Roll'!$S14=Stop,CV48,
IF('Rent Roll'!$S14=CAM_Fixed,CV62,
IF('Rent Roll'!$S14=FSG,"-","-")))),"-"),"-")</f>
        <v>-</v>
      </c>
      <c r="CW18" s="273" t="str">
        <f>IF(CW$3='Rent Roll'!$U14,
IF(OR(AND(CW$5&gt;='Rent Roll'!$K14,CW$5&lt;='Rent Roll'!$L14),AND(CW$5&gt;='Rent Roll'!$M39,CW$5&lt;='Rent Roll'!$N39)),
IF('Rent Roll'!$S14=NNN,CW34,
IF('Rent Roll'!$S14=Stop,CW48,
IF('Rent Roll'!$S14=CAM_Fixed,CW62,
IF('Rent Roll'!$S14=FSG,"-","-")))),"-"),"-")</f>
        <v>-</v>
      </c>
      <c r="CX18" s="273" t="str">
        <f>IF(CX$3='Rent Roll'!$U14,
IF(OR(AND(CX$5&gt;='Rent Roll'!$K14,CX$5&lt;='Rent Roll'!$L14),AND(CX$5&gt;='Rent Roll'!$M39,CX$5&lt;='Rent Roll'!$N39)),
IF('Rent Roll'!$S14=NNN,CX34,
IF('Rent Roll'!$S14=Stop,CX48,
IF('Rent Roll'!$S14=CAM_Fixed,CX62,
IF('Rent Roll'!$S14=FSG,"-","-")))),"-"),"-")</f>
        <v>-</v>
      </c>
      <c r="CY18" s="273" t="str">
        <f>IF(CY$3='Rent Roll'!$U14,
IF(OR(AND(CY$5&gt;='Rent Roll'!$K14,CY$5&lt;='Rent Roll'!$L14),AND(CY$5&gt;='Rent Roll'!$M39,CY$5&lt;='Rent Roll'!$N39)),
IF('Rent Roll'!$S14=NNN,CY34,
IF('Rent Roll'!$S14=Stop,CY48,
IF('Rent Roll'!$S14=CAM_Fixed,CY62,
IF('Rent Roll'!$S14=FSG,"-","-")))),"-"),"-")</f>
        <v>-</v>
      </c>
      <c r="CZ18" s="273" t="str">
        <f>IF(CZ$3='Rent Roll'!$U14,
IF(OR(AND(CZ$5&gt;='Rent Roll'!$K14,CZ$5&lt;='Rent Roll'!$L14),AND(CZ$5&gt;='Rent Roll'!$M39,CZ$5&lt;='Rent Roll'!$N39)),
IF('Rent Roll'!$S14=NNN,CZ34,
IF('Rent Roll'!$S14=Stop,CZ48,
IF('Rent Roll'!$S14=CAM_Fixed,CZ62,
IF('Rent Roll'!$S14=FSG,"-","-")))),"-"),"-")</f>
        <v>-</v>
      </c>
      <c r="DA18" s="273" t="str">
        <f>IF(DA$3='Rent Roll'!$U14,
IF(OR(AND(DA$5&gt;='Rent Roll'!$K14,DA$5&lt;='Rent Roll'!$L14),AND(DA$5&gt;='Rent Roll'!$M39,DA$5&lt;='Rent Roll'!$N39)),
IF('Rent Roll'!$S14=NNN,DA34,
IF('Rent Roll'!$S14=Stop,DA48,
IF('Rent Roll'!$S14=CAM_Fixed,DA62,
IF('Rent Roll'!$S14=FSG,"-","-")))),"-"),"-")</f>
        <v>-</v>
      </c>
      <c r="DB18" s="273" t="str">
        <f>IF(DB$3='Rent Roll'!$U14,
IF(OR(AND(DB$5&gt;='Rent Roll'!$K14,DB$5&lt;='Rent Roll'!$L14),AND(DB$5&gt;='Rent Roll'!$M39,DB$5&lt;='Rent Roll'!$N39)),
IF('Rent Roll'!$S14=NNN,DB34,
IF('Rent Roll'!$S14=Stop,DB48,
IF('Rent Roll'!$S14=CAM_Fixed,DB62,
IF('Rent Roll'!$S14=FSG,"-","-")))),"-"),"-")</f>
        <v>-</v>
      </c>
      <c r="DC18" s="273" t="str">
        <f>IF(DC$3='Rent Roll'!$U14,
IF(OR(AND(DC$5&gt;='Rent Roll'!$K14,DC$5&lt;='Rent Roll'!$L14),AND(DC$5&gt;='Rent Roll'!$M39,DC$5&lt;='Rent Roll'!$N39)),
IF('Rent Roll'!$S14=NNN,DC34,
IF('Rent Roll'!$S14=Stop,DC48,
IF('Rent Roll'!$S14=CAM_Fixed,DC62,
IF('Rent Roll'!$S14=FSG,"-","-")))),"-"),"-")</f>
        <v>-</v>
      </c>
      <c r="DD18" s="273" t="str">
        <f>IF(DD$3='Rent Roll'!$U14,
IF(OR(AND(DD$5&gt;='Rent Roll'!$K14,DD$5&lt;='Rent Roll'!$L14),AND(DD$5&gt;='Rent Roll'!$M39,DD$5&lt;='Rent Roll'!$N39)),
IF('Rent Roll'!$S14=NNN,DD34,
IF('Rent Roll'!$S14=Stop,DD48,
IF('Rent Roll'!$S14=CAM_Fixed,DD62,
IF('Rent Roll'!$S14=FSG,"-","-")))),"-"),"-")</f>
        <v>-</v>
      </c>
      <c r="DE18" s="273" t="str">
        <f>IF(DE$3='Rent Roll'!$U14,
IF(OR(AND(DE$5&gt;='Rent Roll'!$K14,DE$5&lt;='Rent Roll'!$L14),AND(DE$5&gt;='Rent Roll'!$M39,DE$5&lt;='Rent Roll'!$N39)),
IF('Rent Roll'!$S14=NNN,DE34,
IF('Rent Roll'!$S14=Stop,DE48,
IF('Rent Roll'!$S14=CAM_Fixed,DE62,
IF('Rent Roll'!$S14=FSG,"-","-")))),"-"),"-")</f>
        <v>-</v>
      </c>
      <c r="DF18" s="273" t="str">
        <f>IF(DF$3='Rent Roll'!$U14,
IF(OR(AND(DF$5&gt;='Rent Roll'!$K14,DF$5&lt;='Rent Roll'!$L14),AND(DF$5&gt;='Rent Roll'!$M39,DF$5&lt;='Rent Roll'!$N39)),
IF('Rent Roll'!$S14=NNN,DF34,
IF('Rent Roll'!$S14=Stop,DF48,
IF('Rent Roll'!$S14=CAM_Fixed,DF62,
IF('Rent Roll'!$S14=FSG,"-","-")))),"-"),"-")</f>
        <v>-</v>
      </c>
      <c r="DG18" s="273" t="str">
        <f>IF(DG$3='Rent Roll'!$U14,
IF(OR(AND(DG$5&gt;='Rent Roll'!$K14,DG$5&lt;='Rent Roll'!$L14),AND(DG$5&gt;='Rent Roll'!$M39,DG$5&lt;='Rent Roll'!$N39)),
IF('Rent Roll'!$S14=NNN,DG34,
IF('Rent Roll'!$S14=Stop,DG48,
IF('Rent Roll'!$S14=CAM_Fixed,DG62,
IF('Rent Roll'!$S14=FSG,"-","-")))),"-"),"-")</f>
        <v>-</v>
      </c>
      <c r="DH18" s="273" t="str">
        <f>IF(DH$3='Rent Roll'!$U14,
IF(OR(AND(DH$5&gt;='Rent Roll'!$K14,DH$5&lt;='Rent Roll'!$L14),AND(DH$5&gt;='Rent Roll'!$M39,DH$5&lt;='Rent Roll'!$N39)),
IF('Rent Roll'!$S14=NNN,DH34,
IF('Rent Roll'!$S14=Stop,DH48,
IF('Rent Roll'!$S14=CAM_Fixed,DH62,
IF('Rent Roll'!$S14=FSG,"-","-")))),"-"),"-")</f>
        <v>-</v>
      </c>
      <c r="DI18" s="273" t="str">
        <f>IF(DI$3='Rent Roll'!$U14,
IF(OR(AND(DI$5&gt;='Rent Roll'!$K14,DI$5&lt;='Rent Roll'!$L14),AND(DI$5&gt;='Rent Roll'!$M39,DI$5&lt;='Rent Roll'!$N39)),
IF('Rent Roll'!$S14=NNN,DI34,
IF('Rent Roll'!$S14=Stop,DI48,
IF('Rent Roll'!$S14=CAM_Fixed,DI62,
IF('Rent Roll'!$S14=FSG,"-","-")))),"-"),"-")</f>
        <v>-</v>
      </c>
      <c r="DJ18" s="273" t="str">
        <f>IF(DJ$3='Rent Roll'!$U14,
IF(OR(AND(DJ$5&gt;='Rent Roll'!$K14,DJ$5&lt;='Rent Roll'!$L14),AND(DJ$5&gt;='Rent Roll'!$M39,DJ$5&lt;='Rent Roll'!$N39)),
IF('Rent Roll'!$S14=NNN,DJ34,
IF('Rent Roll'!$S14=Stop,DJ48,
IF('Rent Roll'!$S14=CAM_Fixed,DJ62,
IF('Rent Roll'!$S14=FSG,"-","-")))),"-"),"-")</f>
        <v>-</v>
      </c>
      <c r="DK18" s="273" t="str">
        <f>IF(DK$3='Rent Roll'!$U14,
IF(OR(AND(DK$5&gt;='Rent Roll'!$K14,DK$5&lt;='Rent Roll'!$L14),AND(DK$5&gt;='Rent Roll'!$M39,DK$5&lt;='Rent Roll'!$N39)),
IF('Rent Roll'!$S14=NNN,DK34,
IF('Rent Roll'!$S14=Stop,DK48,
IF('Rent Roll'!$S14=CAM_Fixed,DK62,
IF('Rent Roll'!$S14=FSG,"-","-")))),"-"),"-")</f>
        <v>-</v>
      </c>
      <c r="DL18" s="273" t="str">
        <f>IF(DL$3='Rent Roll'!$U14,
IF(OR(AND(DL$5&gt;='Rent Roll'!$K14,DL$5&lt;='Rent Roll'!$L14),AND(DL$5&gt;='Rent Roll'!$M39,DL$5&lt;='Rent Roll'!$N39)),
IF('Rent Roll'!$S14=NNN,DL34,
IF('Rent Roll'!$S14=Stop,DL48,
IF('Rent Roll'!$S14=CAM_Fixed,DL62,
IF('Rent Roll'!$S14=FSG,"-","-")))),"-"),"-")</f>
        <v>-</v>
      </c>
      <c r="DM18" s="273" t="str">
        <f>IF(DM$3='Rent Roll'!$U14,
IF(OR(AND(DM$5&gt;='Rent Roll'!$K14,DM$5&lt;='Rent Roll'!$L14),AND(DM$5&gt;='Rent Roll'!$M39,DM$5&lt;='Rent Roll'!$N39)),
IF('Rent Roll'!$S14=NNN,DM34,
IF('Rent Roll'!$S14=Stop,DM48,
IF('Rent Roll'!$S14=CAM_Fixed,DM62,
IF('Rent Roll'!$S14=FSG,"-","-")))),"-"),"-")</f>
        <v>-</v>
      </c>
      <c r="DN18" s="273" t="str">
        <f>IF(DN$3='Rent Roll'!$U14,
IF(OR(AND(DN$5&gt;='Rent Roll'!$K14,DN$5&lt;='Rent Roll'!$L14),AND(DN$5&gt;='Rent Roll'!$M39,DN$5&lt;='Rent Roll'!$N39)),
IF('Rent Roll'!$S14=NNN,DN34,
IF('Rent Roll'!$S14=Stop,DN48,
IF('Rent Roll'!$S14=CAM_Fixed,DN62,
IF('Rent Roll'!$S14=FSG,"-","-")))),"-"),"-")</f>
        <v>-</v>
      </c>
      <c r="DO18" s="273" t="str">
        <f>IF(DO$3='Rent Roll'!$U14,
IF(OR(AND(DO$5&gt;='Rent Roll'!$K14,DO$5&lt;='Rent Roll'!$L14),AND(DO$5&gt;='Rent Roll'!$M39,DO$5&lt;='Rent Roll'!$N39)),
IF('Rent Roll'!$S14=NNN,DO34,
IF('Rent Roll'!$S14=Stop,DO48,
IF('Rent Roll'!$S14=CAM_Fixed,DO62,
IF('Rent Roll'!$S14=FSG,"-","-")))),"-"),"-")</f>
        <v>-</v>
      </c>
      <c r="DP18" s="273" t="str">
        <f>IF(DP$3='Rent Roll'!$U14,
IF(OR(AND(DP$5&gt;='Rent Roll'!$K14,DP$5&lt;='Rent Roll'!$L14),AND(DP$5&gt;='Rent Roll'!$M39,DP$5&lt;='Rent Roll'!$N39)),
IF('Rent Roll'!$S14=NNN,DP34,
IF('Rent Roll'!$S14=Stop,DP48,
IF('Rent Roll'!$S14=CAM_Fixed,DP62,
IF('Rent Roll'!$S14=FSG,"-","-")))),"-"),"-")</f>
        <v>-</v>
      </c>
      <c r="DQ18" s="273" t="str">
        <f>IF(DQ$3='Rent Roll'!$U14,
IF(OR(AND(DQ$5&gt;='Rent Roll'!$K14,DQ$5&lt;='Rent Roll'!$L14),AND(DQ$5&gt;='Rent Roll'!$M39,DQ$5&lt;='Rent Roll'!$N39)),
IF('Rent Roll'!$S14=NNN,DQ34,
IF('Rent Roll'!$S14=Stop,DQ48,
IF('Rent Roll'!$S14=CAM_Fixed,DQ62,
IF('Rent Roll'!$S14=FSG,"-","-")))),"-"),"-")</f>
        <v>-</v>
      </c>
      <c r="DR18" s="273" t="str">
        <f>IF(DR$3='Rent Roll'!$U14,
IF(OR(AND(DR$5&gt;='Rent Roll'!$K14,DR$5&lt;='Rent Roll'!$L14),AND(DR$5&gt;='Rent Roll'!$M39,DR$5&lt;='Rent Roll'!$N39)),
IF('Rent Roll'!$S14=NNN,DR34,
IF('Rent Roll'!$S14=Stop,DR48,
IF('Rent Roll'!$S14=CAM_Fixed,DR62,
IF('Rent Roll'!$S14=FSG,"-","-")))),"-"),"-")</f>
        <v>-</v>
      </c>
      <c r="DS18" s="273" t="str">
        <f>IF(DS$3='Rent Roll'!$U14,
IF(OR(AND(DS$5&gt;='Rent Roll'!$K14,DS$5&lt;='Rent Roll'!$L14),AND(DS$5&gt;='Rent Roll'!$M39,DS$5&lt;='Rent Roll'!$N39)),
IF('Rent Roll'!$S14=NNN,DS34,
IF('Rent Roll'!$S14=Stop,DS48,
IF('Rent Roll'!$S14=CAM_Fixed,DS62,
IF('Rent Roll'!$S14=FSG,"-","-")))),"-"),"-")</f>
        <v>-</v>
      </c>
      <c r="DT18" s="273" t="str">
        <f>IF(DT$3='Rent Roll'!$U14,
IF(OR(AND(DT$5&gt;='Rent Roll'!$K14,DT$5&lt;='Rent Roll'!$L14),AND(DT$5&gt;='Rent Roll'!$M39,DT$5&lt;='Rent Roll'!$N39)),
IF('Rent Roll'!$S14=NNN,DT34,
IF('Rent Roll'!$S14=Stop,DT48,
IF('Rent Roll'!$S14=CAM_Fixed,DT62,
IF('Rent Roll'!$S14=FSG,"-","-")))),"-"),"-")</f>
        <v>-</v>
      </c>
      <c r="DU18" s="273" t="str">
        <f>IF(DU$3='Rent Roll'!$U14,
IF(OR(AND(DU$5&gt;='Rent Roll'!$K14,DU$5&lt;='Rent Roll'!$L14),AND(DU$5&gt;='Rent Roll'!$M39,DU$5&lt;='Rent Roll'!$N39)),
IF('Rent Roll'!$S14=NNN,DU34,
IF('Rent Roll'!$S14=Stop,DU48,
IF('Rent Roll'!$S14=CAM_Fixed,DU62,
IF('Rent Roll'!$S14=FSG,"-","-")))),"-"),"-")</f>
        <v>-</v>
      </c>
      <c r="DV18" s="273" t="str">
        <f>IF(DV$3='Rent Roll'!$U14,
IF(OR(AND(DV$5&gt;='Rent Roll'!$K14,DV$5&lt;='Rent Roll'!$L14),AND(DV$5&gt;='Rent Roll'!$M39,DV$5&lt;='Rent Roll'!$N39)),
IF('Rent Roll'!$S14=NNN,DV34,
IF('Rent Roll'!$S14=Stop,DV48,
IF('Rent Roll'!$S14=CAM_Fixed,DV62,
IF('Rent Roll'!$S14=FSG,"-","-")))),"-"),"-")</f>
        <v>-</v>
      </c>
      <c r="DW18" s="273" t="str">
        <f>IF(DW$3='Rent Roll'!$U14,
IF(OR(AND(DW$5&gt;='Rent Roll'!$K14,DW$5&lt;='Rent Roll'!$L14),AND(DW$5&gt;='Rent Roll'!$M39,DW$5&lt;='Rent Roll'!$N39)),
IF('Rent Roll'!$S14=NNN,DW34,
IF('Rent Roll'!$S14=Stop,DW48,
IF('Rent Roll'!$S14=CAM_Fixed,DW62,
IF('Rent Roll'!$S14=FSG,"-","-")))),"-"),"-")</f>
        <v>-</v>
      </c>
      <c r="DX18" s="273" t="str">
        <f>IF(DX$3='Rent Roll'!$U14,
IF(OR(AND(DX$5&gt;='Rent Roll'!$K14,DX$5&lt;='Rent Roll'!$L14),AND(DX$5&gt;='Rent Roll'!$M39,DX$5&lt;='Rent Roll'!$N39)),
IF('Rent Roll'!$S14=NNN,DX34,
IF('Rent Roll'!$S14=Stop,DX48,
IF('Rent Roll'!$S14=CAM_Fixed,DX62,
IF('Rent Roll'!$S14=FSG,"-","-")))),"-"),"-")</f>
        <v>-</v>
      </c>
      <c r="DY18" s="273" t="str">
        <f>IF(DY$3='Rent Roll'!$U14,
IF(OR(AND(DY$5&gt;='Rent Roll'!$K14,DY$5&lt;='Rent Roll'!$L14),AND(DY$5&gt;='Rent Roll'!$M39,DY$5&lt;='Rent Roll'!$N39)),
IF('Rent Roll'!$S14=NNN,DY34,
IF('Rent Roll'!$S14=Stop,DY48,
IF('Rent Roll'!$S14=CAM_Fixed,DY62,
IF('Rent Roll'!$S14=FSG,"-","-")))),"-"),"-")</f>
        <v>-</v>
      </c>
      <c r="DZ18" s="273" t="str">
        <f>IF(DZ$3='Rent Roll'!$U14,
IF(OR(AND(DZ$5&gt;='Rent Roll'!$K14,DZ$5&lt;='Rent Roll'!$L14),AND(DZ$5&gt;='Rent Roll'!$M39,DZ$5&lt;='Rent Roll'!$N39)),
IF('Rent Roll'!$S14=NNN,DZ34,
IF('Rent Roll'!$S14=Stop,DZ48,
IF('Rent Roll'!$S14=CAM_Fixed,DZ62,
IF('Rent Roll'!$S14=FSG,"-","-")))),"-"),"-")</f>
        <v>-</v>
      </c>
      <c r="EA18" s="273" t="str">
        <f>IF(EA$3='Rent Roll'!$U14,
IF(OR(AND(EA$5&gt;='Rent Roll'!$K14,EA$5&lt;='Rent Roll'!$L14),AND(EA$5&gt;='Rent Roll'!$M39,EA$5&lt;='Rent Roll'!$N39)),
IF('Rent Roll'!$S14=NNN,EA34,
IF('Rent Roll'!$S14=Stop,EA48,
IF('Rent Roll'!$S14=CAM_Fixed,EA62,
IF('Rent Roll'!$S14=FSG,"-","-")))),"-"),"-")</f>
        <v>-</v>
      </c>
      <c r="EB18" s="273" t="str">
        <f>IF(EB$3='Rent Roll'!$U14,
IF(OR(AND(EB$5&gt;='Rent Roll'!$K14,EB$5&lt;='Rent Roll'!$L14),AND(EB$5&gt;='Rent Roll'!$M39,EB$5&lt;='Rent Roll'!$N39)),
IF('Rent Roll'!$S14=NNN,EB34,
IF('Rent Roll'!$S14=Stop,EB48,
IF('Rent Roll'!$S14=CAM_Fixed,EB62,
IF('Rent Roll'!$S14=FSG,"-","-")))),"-"),"-")</f>
        <v>-</v>
      </c>
      <c r="EC18" s="273" t="str">
        <f>IF(EC$3='Rent Roll'!$U14,
IF(OR(AND(EC$5&gt;='Rent Roll'!$K14,EC$5&lt;='Rent Roll'!$L14),AND(EC$5&gt;='Rent Roll'!$M39,EC$5&lt;='Rent Roll'!$N39)),
IF('Rent Roll'!$S14=NNN,EC34,
IF('Rent Roll'!$S14=Stop,EC48,
IF('Rent Roll'!$S14=CAM_Fixed,EC62,
IF('Rent Roll'!$S14=FSG,"-","-")))),"-"),"-")</f>
        <v>-</v>
      </c>
      <c r="ED18" s="273" t="str">
        <f>IF(ED$3='Rent Roll'!$U14,
IF(OR(AND(ED$5&gt;='Rent Roll'!$K14,ED$5&lt;='Rent Roll'!$L14),AND(ED$5&gt;='Rent Roll'!$M39,ED$5&lt;='Rent Roll'!$N39)),
IF('Rent Roll'!$S14=NNN,ED34,
IF('Rent Roll'!$S14=Stop,ED48,
IF('Rent Roll'!$S14=CAM_Fixed,ED62,
IF('Rent Roll'!$S14=FSG,"-","-")))),"-"),"-")</f>
        <v>-</v>
      </c>
      <c r="EE18" s="273" t="str">
        <f>IF(EE$3='Rent Roll'!$U14,
IF(OR(AND(EE$5&gt;='Rent Roll'!$K14,EE$5&lt;='Rent Roll'!$L14),AND(EE$5&gt;='Rent Roll'!$M39,EE$5&lt;='Rent Roll'!$N39)),
IF('Rent Roll'!$S14=NNN,EE34,
IF('Rent Roll'!$S14=Stop,EE48,
IF('Rent Roll'!$S14=CAM_Fixed,EE62,
IF('Rent Roll'!$S14=FSG,"-","-")))),"-"),"-")</f>
        <v>-</v>
      </c>
      <c r="EF18" s="272" t="str">
        <f>IF(EF$3='Rent Roll'!$U14,
IF(OR(AND(EF$5&gt;='Rent Roll'!$K14,EF$5&lt;='Rent Roll'!$L14),AND(EF$5&gt;='Rent Roll'!$M39,EF$5&lt;='Rent Roll'!$N39)),
IF('Rent Roll'!$S14=NNN,EF34,
IF('Rent Roll'!$S14=Stop,EF48,
IF('Rent Roll'!$S14=CAM_Fixed,EF62,
IF('Rent Roll'!$S14=FSG,"-","-")))),"-"),"-")</f>
        <v>-</v>
      </c>
      <c r="EG18" s="844" t="s">
        <v>106</v>
      </c>
    </row>
    <row r="19" spans="2:137" ht="15.75" thickBot="1" x14ac:dyDescent="0.3">
      <c r="B19" s="856"/>
      <c r="C19" s="857" t="s">
        <v>19</v>
      </c>
      <c r="D19" s="858">
        <f ca="1">SUM(D8:D18)</f>
        <v>387396.42644879909</v>
      </c>
      <c r="E19" s="909">
        <f>SUM(E8:E18)</f>
        <v>0</v>
      </c>
      <c r="F19" s="910">
        <f>SUM(F8:F18)</f>
        <v>0</v>
      </c>
      <c r="G19" s="910">
        <f>SUM(G8:G18)</f>
        <v>0</v>
      </c>
      <c r="H19" s="910">
        <f>SUM(H8:H18)</f>
        <v>0</v>
      </c>
      <c r="I19" s="910">
        <f>SUM(I8:I18)</f>
        <v>0</v>
      </c>
      <c r="J19" s="910">
        <f>SUM(J8:J18)</f>
        <v>0</v>
      </c>
      <c r="K19" s="910">
        <f ca="1">SUM(K8:K18)</f>
        <v>32540.196039381975</v>
      </c>
      <c r="L19" s="910">
        <f>SUM(L8:L18)</f>
        <v>0</v>
      </c>
      <c r="M19" s="910">
        <f>SUM(M8:M18)</f>
        <v>0</v>
      </c>
      <c r="N19" s="910">
        <f>SUM(N8:N18)</f>
        <v>0</v>
      </c>
      <c r="O19" s="910">
        <f>SUM(O8:O18)</f>
        <v>0</v>
      </c>
      <c r="P19" s="910">
        <f>SUM(P8:P18)</f>
        <v>0</v>
      </c>
      <c r="Q19" s="910">
        <f>SUM(Q8:Q18)</f>
        <v>0</v>
      </c>
      <c r="R19" s="910">
        <f>SUM(R8:R18)</f>
        <v>0</v>
      </c>
      <c r="S19" s="910">
        <f>SUM(S8:S18)</f>
        <v>0</v>
      </c>
      <c r="T19" s="910">
        <f>SUM(T8:T18)</f>
        <v>0</v>
      </c>
      <c r="U19" s="910">
        <f>SUM(U8:U18)</f>
        <v>0</v>
      </c>
      <c r="V19" s="910">
        <f>SUM(V8:V18)</f>
        <v>0</v>
      </c>
      <c r="W19" s="910">
        <f ca="1">SUM(W8:W18)</f>
        <v>40366.754644813402</v>
      </c>
      <c r="X19" s="910">
        <f>SUM(X8:X18)</f>
        <v>0</v>
      </c>
      <c r="Y19" s="910">
        <f>SUM(Y8:Y18)</f>
        <v>0</v>
      </c>
      <c r="Z19" s="910">
        <f>SUM(Z8:Z18)</f>
        <v>0</v>
      </c>
      <c r="AA19" s="910">
        <f>SUM(AA8:AA18)</f>
        <v>0</v>
      </c>
      <c r="AB19" s="910">
        <f>SUM(AB8:AB18)</f>
        <v>0</v>
      </c>
      <c r="AC19" s="910">
        <f>SUM(AC8:AC18)</f>
        <v>0</v>
      </c>
      <c r="AD19" s="910">
        <f>SUM(AD8:AD18)</f>
        <v>0</v>
      </c>
      <c r="AE19" s="910">
        <f>SUM(AE8:AE18)</f>
        <v>0</v>
      </c>
      <c r="AF19" s="910">
        <f>SUM(AF8:AF18)</f>
        <v>0</v>
      </c>
      <c r="AG19" s="910">
        <f>SUM(AG8:AG18)</f>
        <v>0</v>
      </c>
      <c r="AH19" s="910">
        <f>SUM(AH8:AH18)</f>
        <v>0</v>
      </c>
      <c r="AI19" s="910">
        <f ca="1">SUM(AI8:AI18)</f>
        <v>41402.973374261252</v>
      </c>
      <c r="AJ19" s="910">
        <f>SUM(AJ8:AJ18)</f>
        <v>0</v>
      </c>
      <c r="AK19" s="910">
        <f>SUM(AK8:AK18)</f>
        <v>0</v>
      </c>
      <c r="AL19" s="910">
        <f>SUM(AL8:AL18)</f>
        <v>0</v>
      </c>
      <c r="AM19" s="910">
        <f>SUM(AM8:AM18)</f>
        <v>0</v>
      </c>
      <c r="AN19" s="910">
        <f>SUM(AN8:AN18)</f>
        <v>0</v>
      </c>
      <c r="AO19" s="910">
        <f>SUM(AO8:AO18)</f>
        <v>0</v>
      </c>
      <c r="AP19" s="910">
        <f>SUM(AP8:AP18)</f>
        <v>0</v>
      </c>
      <c r="AQ19" s="910">
        <f>SUM(AQ8:AQ18)</f>
        <v>0</v>
      </c>
      <c r="AR19" s="910">
        <f>SUM(AR8:AR18)</f>
        <v>0</v>
      </c>
      <c r="AS19" s="910">
        <f>SUM(AS8:AS18)</f>
        <v>0</v>
      </c>
      <c r="AT19" s="910">
        <f>SUM(AT8:AT18)</f>
        <v>0</v>
      </c>
      <c r="AU19" s="910">
        <f ca="1">SUM(AU8:AU18)</f>
        <v>42394.833519968459</v>
      </c>
      <c r="AV19" s="910">
        <f>SUM(AV8:AV18)</f>
        <v>0</v>
      </c>
      <c r="AW19" s="910">
        <f>SUM(AW8:AW18)</f>
        <v>0</v>
      </c>
      <c r="AX19" s="910">
        <f>SUM(AX8:AX18)</f>
        <v>0</v>
      </c>
      <c r="AY19" s="910">
        <f>SUM(AY8:AY18)</f>
        <v>0</v>
      </c>
      <c r="AZ19" s="910">
        <f>SUM(AZ8:AZ18)</f>
        <v>0</v>
      </c>
      <c r="BA19" s="910">
        <f>SUM(BA8:BA18)</f>
        <v>0</v>
      </c>
      <c r="BB19" s="910">
        <f>SUM(BB8:BB18)</f>
        <v>0</v>
      </c>
      <c r="BC19" s="910">
        <f>SUM(BC8:BC18)</f>
        <v>0</v>
      </c>
      <c r="BD19" s="910">
        <f>SUM(BD8:BD18)</f>
        <v>0</v>
      </c>
      <c r="BE19" s="910">
        <f>SUM(BE8:BE18)</f>
        <v>0</v>
      </c>
      <c r="BF19" s="910">
        <f>SUM(BF8:BF18)</f>
        <v>0</v>
      </c>
      <c r="BG19" s="910">
        <f ca="1">SUM(BG8:BG18)</f>
        <v>43386.437538105143</v>
      </c>
      <c r="BH19" s="910">
        <f>SUM(BH8:BH18)</f>
        <v>0</v>
      </c>
      <c r="BI19" s="910">
        <f>SUM(BI8:BI18)</f>
        <v>0</v>
      </c>
      <c r="BJ19" s="910">
        <f>SUM(BJ8:BJ18)</f>
        <v>0</v>
      </c>
      <c r="BK19" s="910">
        <f>SUM(BK8:BK18)</f>
        <v>0</v>
      </c>
      <c r="BL19" s="910">
        <f>SUM(BL8:BL18)</f>
        <v>0</v>
      </c>
      <c r="BM19" s="910">
        <f>SUM(BM8:BM18)</f>
        <v>0</v>
      </c>
      <c r="BN19" s="910">
        <f>SUM(BN8:BN18)</f>
        <v>0</v>
      </c>
      <c r="BO19" s="910">
        <f>SUM(BO8:BO18)</f>
        <v>0</v>
      </c>
      <c r="BP19" s="910">
        <f>SUM(BP8:BP18)</f>
        <v>0</v>
      </c>
      <c r="BQ19" s="910">
        <f>SUM(BQ8:BQ18)</f>
        <v>0</v>
      </c>
      <c r="BR19" s="910">
        <f>SUM(BR8:BR18)</f>
        <v>0</v>
      </c>
      <c r="BS19" s="910">
        <f ca="1">SUM(BS8:BS18)</f>
        <v>44388.171520948934</v>
      </c>
      <c r="BT19" s="910">
        <f>SUM(BT8:BT18)</f>
        <v>0</v>
      </c>
      <c r="BU19" s="910">
        <f>SUM(BU8:BU18)</f>
        <v>0</v>
      </c>
      <c r="BV19" s="910">
        <f>SUM(BV8:BV18)</f>
        <v>0</v>
      </c>
      <c r="BW19" s="910">
        <f>SUM(BW8:BW18)</f>
        <v>0</v>
      </c>
      <c r="BX19" s="910">
        <f>SUM(BX8:BX18)</f>
        <v>0</v>
      </c>
      <c r="BY19" s="910">
        <f>SUM(BY8:BY18)</f>
        <v>0</v>
      </c>
      <c r="BZ19" s="910">
        <f>SUM(BZ8:BZ18)</f>
        <v>0</v>
      </c>
      <c r="CA19" s="910">
        <f>SUM(CA8:CA18)</f>
        <v>0</v>
      </c>
      <c r="CB19" s="910">
        <f>SUM(CB8:CB18)</f>
        <v>0</v>
      </c>
      <c r="CC19" s="910">
        <f>SUM(CC8:CC18)</f>
        <v>0</v>
      </c>
      <c r="CD19" s="910">
        <f>SUM(CD8:CD18)</f>
        <v>0</v>
      </c>
      <c r="CE19" s="910">
        <f ca="1">SUM(CE8:CE18)</f>
        <v>45401.202763680551</v>
      </c>
      <c r="CF19" s="910">
        <f>SUM(CF8:CF18)</f>
        <v>0</v>
      </c>
      <c r="CG19" s="910">
        <f>SUM(CG8:CG18)</f>
        <v>0</v>
      </c>
      <c r="CH19" s="910">
        <f>SUM(CH8:CH18)</f>
        <v>0</v>
      </c>
      <c r="CI19" s="910">
        <f>SUM(CI8:CI18)</f>
        <v>0</v>
      </c>
      <c r="CJ19" s="910">
        <f>SUM(CJ8:CJ18)</f>
        <v>0</v>
      </c>
      <c r="CK19" s="910">
        <f>SUM(CK8:CK18)</f>
        <v>0</v>
      </c>
      <c r="CL19" s="910">
        <f>SUM(CL8:CL18)</f>
        <v>0</v>
      </c>
      <c r="CM19" s="910">
        <f>SUM(CM8:CM18)</f>
        <v>0</v>
      </c>
      <c r="CN19" s="910">
        <f>SUM(CN8:CN18)</f>
        <v>0</v>
      </c>
      <c r="CO19" s="910">
        <f>SUM(CO8:CO18)</f>
        <v>0</v>
      </c>
      <c r="CP19" s="910">
        <f>SUM(CP8:CP18)</f>
        <v>0</v>
      </c>
      <c r="CQ19" s="910">
        <f ca="1">SUM(CQ8:CQ18)</f>
        <v>45283.992259027538</v>
      </c>
      <c r="CR19" s="910">
        <f>SUM(CR8:CR18)</f>
        <v>0</v>
      </c>
      <c r="CS19" s="910">
        <f>SUM(CS8:CS18)</f>
        <v>0</v>
      </c>
      <c r="CT19" s="910">
        <f>SUM(CT8:CT18)</f>
        <v>0</v>
      </c>
      <c r="CU19" s="910">
        <f>SUM(CU8:CU18)</f>
        <v>0</v>
      </c>
      <c r="CV19" s="910">
        <f>SUM(CV8:CV18)</f>
        <v>0</v>
      </c>
      <c r="CW19" s="910">
        <f>SUM(CW8:CW18)</f>
        <v>0</v>
      </c>
      <c r="CX19" s="910">
        <f>SUM(CX8:CX18)</f>
        <v>0</v>
      </c>
      <c r="CY19" s="910">
        <f>SUM(CY8:CY18)</f>
        <v>0</v>
      </c>
      <c r="CZ19" s="910">
        <f>SUM(CZ8:CZ18)</f>
        <v>0</v>
      </c>
      <c r="DA19" s="910">
        <f>SUM(DA8:DA18)</f>
        <v>0</v>
      </c>
      <c r="DB19" s="910">
        <f>SUM(DB8:DB18)</f>
        <v>0</v>
      </c>
      <c r="DC19" s="910">
        <f ca="1">SUM(DC8:DC18)</f>
        <v>46317.851294374886</v>
      </c>
      <c r="DD19" s="910">
        <f>SUM(DD8:DD18)</f>
        <v>0</v>
      </c>
      <c r="DE19" s="910">
        <f>SUM(DE8:DE18)</f>
        <v>0</v>
      </c>
      <c r="DF19" s="910">
        <f>SUM(DF8:DF18)</f>
        <v>0</v>
      </c>
      <c r="DG19" s="910">
        <f>SUM(DG8:DG18)</f>
        <v>0</v>
      </c>
      <c r="DH19" s="910">
        <f>SUM(DH8:DH18)</f>
        <v>0</v>
      </c>
      <c r="DI19" s="910">
        <f>SUM(DI8:DI18)</f>
        <v>0</v>
      </c>
      <c r="DJ19" s="910">
        <f>SUM(DJ8:DJ18)</f>
        <v>0</v>
      </c>
      <c r="DK19" s="910">
        <f>SUM(DK8:DK18)</f>
        <v>0</v>
      </c>
      <c r="DL19" s="910">
        <f>SUM(DL8:DL18)</f>
        <v>0</v>
      </c>
      <c r="DM19" s="910">
        <f>SUM(DM8:DM18)</f>
        <v>0</v>
      </c>
      <c r="DN19" s="910">
        <f>SUM(DN8:DN18)</f>
        <v>0</v>
      </c>
      <c r="DO19" s="910">
        <f>SUM(DO8:DO18)</f>
        <v>5914.0134942368959</v>
      </c>
      <c r="DP19" s="910">
        <f>SUM(DP8:DP18)</f>
        <v>0</v>
      </c>
      <c r="DQ19" s="910">
        <f>SUM(DQ8:DQ18)</f>
        <v>0</v>
      </c>
      <c r="DR19" s="910">
        <f>SUM(DR8:DR18)</f>
        <v>0</v>
      </c>
      <c r="DS19" s="910">
        <f>SUM(DS8:DS18)</f>
        <v>0</v>
      </c>
      <c r="DT19" s="910">
        <f>SUM(DT8:DT18)</f>
        <v>0</v>
      </c>
      <c r="DU19" s="910">
        <f>SUM(DU8:DU18)</f>
        <v>0</v>
      </c>
      <c r="DV19" s="910">
        <f>SUM(DV8:DV18)</f>
        <v>0</v>
      </c>
      <c r="DW19" s="910">
        <f>SUM(DW8:DW18)</f>
        <v>0</v>
      </c>
      <c r="DX19" s="910">
        <f>SUM(DX8:DX18)</f>
        <v>0</v>
      </c>
      <c r="DY19" s="910">
        <f>SUM(DY8:DY18)</f>
        <v>0</v>
      </c>
      <c r="DZ19" s="910">
        <f>SUM(DZ8:DZ18)</f>
        <v>0</v>
      </c>
      <c r="EA19" s="910">
        <f>SUM(EA8:EA18)</f>
        <v>0</v>
      </c>
      <c r="EB19" s="910">
        <f>SUM(EB8:EB18)</f>
        <v>0</v>
      </c>
      <c r="EC19" s="910">
        <f>SUM(EC8:EC18)</f>
        <v>0</v>
      </c>
      <c r="ED19" s="910">
        <f>SUM(ED8:ED18)</f>
        <v>0</v>
      </c>
      <c r="EE19" s="910">
        <f>SUM(EE8:EE18)</f>
        <v>0</v>
      </c>
      <c r="EF19" s="868">
        <f>SUM(EF8:EF18)</f>
        <v>0</v>
      </c>
      <c r="EG19" s="844" t="s">
        <v>106</v>
      </c>
    </row>
    <row r="20" spans="2:137" ht="5.0999999999999996" customHeight="1" thickTop="1" x14ac:dyDescent="0.25">
      <c r="EG20" s="844" t="s">
        <v>106</v>
      </c>
    </row>
    <row r="21" spans="2:137" ht="5.0999999999999996" customHeight="1" x14ac:dyDescent="0.25">
      <c r="B21" s="859"/>
      <c r="C21" s="860"/>
      <c r="D21" s="859"/>
      <c r="E21" s="859"/>
      <c r="F21" s="859"/>
      <c r="G21" s="859"/>
      <c r="H21" s="859"/>
      <c r="I21" s="859"/>
      <c r="J21" s="859"/>
      <c r="K21" s="859"/>
      <c r="L21" s="859"/>
      <c r="M21" s="859"/>
      <c r="N21" s="859"/>
      <c r="O21" s="859"/>
      <c r="P21" s="859"/>
      <c r="Q21" s="859"/>
      <c r="R21" s="859"/>
      <c r="S21" s="859"/>
      <c r="T21" s="859"/>
      <c r="U21" s="859"/>
      <c r="V21" s="859"/>
      <c r="W21" s="859"/>
      <c r="X21" s="859"/>
      <c r="Y21" s="859"/>
      <c r="Z21" s="859"/>
      <c r="AA21" s="859"/>
      <c r="AB21" s="859"/>
      <c r="AC21" s="859"/>
      <c r="AD21" s="859"/>
      <c r="AE21" s="859"/>
      <c r="AF21" s="859"/>
      <c r="AG21" s="859"/>
      <c r="AH21" s="859"/>
      <c r="AI21" s="859"/>
      <c r="AJ21" s="859"/>
      <c r="AK21" s="859"/>
      <c r="AL21" s="859"/>
      <c r="AM21" s="859"/>
      <c r="AN21" s="859"/>
      <c r="AO21" s="859"/>
      <c r="AP21" s="859"/>
      <c r="AQ21" s="859"/>
      <c r="AR21" s="859"/>
      <c r="AS21" s="859"/>
      <c r="AT21" s="859"/>
      <c r="AU21" s="859"/>
      <c r="AV21" s="859"/>
      <c r="AW21" s="859"/>
      <c r="AX21" s="859"/>
      <c r="AY21" s="859"/>
      <c r="AZ21" s="859"/>
      <c r="BA21" s="859"/>
      <c r="BB21" s="859"/>
      <c r="BC21" s="859"/>
      <c r="BD21" s="859"/>
      <c r="BE21" s="859"/>
      <c r="BF21" s="859"/>
      <c r="BG21" s="859"/>
      <c r="BH21" s="859"/>
      <c r="BI21" s="859"/>
      <c r="BJ21" s="859"/>
      <c r="BK21" s="859"/>
      <c r="BL21" s="859"/>
      <c r="BM21" s="859"/>
      <c r="BN21" s="859"/>
      <c r="BO21" s="859"/>
      <c r="BP21" s="859"/>
      <c r="BQ21" s="859"/>
      <c r="BR21" s="859"/>
      <c r="BS21" s="859"/>
      <c r="BT21" s="859"/>
      <c r="BU21" s="859"/>
      <c r="BV21" s="859"/>
      <c r="BW21" s="859"/>
      <c r="BX21" s="859"/>
      <c r="BY21" s="859"/>
      <c r="BZ21" s="859"/>
      <c r="CA21" s="859"/>
      <c r="CB21" s="859"/>
      <c r="CC21" s="859"/>
      <c r="CD21" s="859"/>
      <c r="CE21" s="859"/>
      <c r="CF21" s="859"/>
      <c r="CG21" s="859"/>
      <c r="CH21" s="859"/>
      <c r="CI21" s="859"/>
      <c r="CJ21" s="859"/>
      <c r="CK21" s="859"/>
      <c r="CL21" s="859"/>
      <c r="CM21" s="859"/>
      <c r="CN21" s="859"/>
      <c r="CO21" s="859"/>
      <c r="CP21" s="859"/>
      <c r="CQ21" s="859"/>
      <c r="CR21" s="859"/>
      <c r="CS21" s="859"/>
      <c r="CT21" s="859"/>
      <c r="CU21" s="859"/>
      <c r="CV21" s="859"/>
      <c r="CW21" s="859"/>
      <c r="CX21" s="859"/>
      <c r="CY21" s="859"/>
      <c r="CZ21" s="859"/>
      <c r="DA21" s="859"/>
      <c r="DB21" s="859"/>
      <c r="DC21" s="859"/>
      <c r="DD21" s="859"/>
      <c r="DE21" s="859"/>
      <c r="DF21" s="859"/>
      <c r="DG21" s="859"/>
      <c r="DH21" s="859"/>
      <c r="DI21" s="859"/>
      <c r="DJ21" s="859"/>
      <c r="DK21" s="859"/>
      <c r="DL21" s="859"/>
      <c r="DM21" s="859"/>
      <c r="DN21" s="859"/>
      <c r="DO21" s="859"/>
      <c r="DP21" s="859"/>
      <c r="DQ21" s="859"/>
      <c r="DR21" s="859"/>
      <c r="DS21" s="859"/>
      <c r="DT21" s="859"/>
      <c r="DU21" s="859"/>
      <c r="DV21" s="859"/>
      <c r="DW21" s="859"/>
      <c r="DX21" s="859"/>
      <c r="DY21" s="859"/>
      <c r="DZ21" s="859"/>
      <c r="EA21" s="859"/>
      <c r="EB21" s="859"/>
      <c r="EC21" s="859"/>
      <c r="ED21" s="859"/>
      <c r="EE21" s="859"/>
      <c r="EF21" s="859"/>
      <c r="EG21" s="844" t="s">
        <v>106</v>
      </c>
    </row>
    <row r="22" spans="2:137" ht="5.0999999999999996" customHeight="1" x14ac:dyDescent="0.25">
      <c r="EG22" s="844" t="s">
        <v>106</v>
      </c>
    </row>
    <row r="23" spans="2:137" x14ac:dyDescent="0.25">
      <c r="B23" s="861" t="s">
        <v>14</v>
      </c>
      <c r="C23" s="862"/>
      <c r="D23" s="863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4"/>
      <c r="P23" s="864"/>
      <c r="Q23" s="864"/>
      <c r="R23" s="864"/>
      <c r="S23" s="864"/>
      <c r="T23" s="864"/>
      <c r="U23" s="864"/>
      <c r="V23" s="864"/>
      <c r="W23" s="864"/>
      <c r="X23" s="864"/>
      <c r="Y23" s="864"/>
      <c r="Z23" s="864"/>
      <c r="AA23" s="864"/>
      <c r="AB23" s="864"/>
      <c r="AC23" s="864"/>
      <c r="AD23" s="864"/>
      <c r="AE23" s="864"/>
      <c r="AF23" s="864"/>
      <c r="AG23" s="864"/>
      <c r="AH23" s="864"/>
      <c r="AI23" s="864"/>
      <c r="AJ23" s="864"/>
      <c r="AK23" s="864"/>
      <c r="AL23" s="864"/>
      <c r="AM23" s="864"/>
      <c r="AN23" s="864"/>
      <c r="AO23" s="864"/>
      <c r="AP23" s="864"/>
      <c r="AQ23" s="864"/>
      <c r="AR23" s="864"/>
      <c r="AS23" s="864"/>
      <c r="AT23" s="864"/>
      <c r="AU23" s="864"/>
      <c r="AV23" s="864"/>
      <c r="AW23" s="864"/>
      <c r="AX23" s="864"/>
      <c r="AY23" s="864"/>
      <c r="AZ23" s="864"/>
      <c r="BA23" s="864"/>
      <c r="BB23" s="864"/>
      <c r="BC23" s="864"/>
      <c r="BD23" s="864"/>
      <c r="BE23" s="864"/>
      <c r="BF23" s="864"/>
      <c r="BG23" s="864"/>
      <c r="BH23" s="864"/>
      <c r="BI23" s="864"/>
      <c r="BJ23" s="864"/>
      <c r="BK23" s="864"/>
      <c r="BL23" s="864"/>
      <c r="BM23" s="864"/>
      <c r="BN23" s="864"/>
      <c r="BO23" s="864"/>
      <c r="BP23" s="864"/>
      <c r="BQ23" s="864"/>
      <c r="BR23" s="864"/>
      <c r="BS23" s="864"/>
      <c r="BT23" s="864"/>
      <c r="BU23" s="864"/>
      <c r="BV23" s="864"/>
      <c r="BW23" s="864"/>
      <c r="BX23" s="864"/>
      <c r="BY23" s="864"/>
      <c r="BZ23" s="864"/>
      <c r="CA23" s="864"/>
      <c r="CB23" s="864"/>
      <c r="CC23" s="864"/>
      <c r="CD23" s="864"/>
      <c r="CE23" s="864"/>
      <c r="CF23" s="864"/>
      <c r="CG23" s="864"/>
      <c r="CH23" s="864"/>
      <c r="CI23" s="864"/>
      <c r="CJ23" s="864"/>
      <c r="CK23" s="864"/>
      <c r="CL23" s="864"/>
      <c r="CM23" s="864"/>
      <c r="CN23" s="864"/>
      <c r="CO23" s="864"/>
      <c r="CP23" s="864"/>
      <c r="CQ23" s="864"/>
      <c r="CR23" s="864"/>
      <c r="CS23" s="864"/>
      <c r="CT23" s="864"/>
      <c r="CU23" s="864"/>
      <c r="CV23" s="864"/>
      <c r="CW23" s="864"/>
      <c r="CX23" s="864"/>
      <c r="CY23" s="864"/>
      <c r="CZ23" s="864"/>
      <c r="DA23" s="864"/>
      <c r="DB23" s="864"/>
      <c r="DC23" s="864"/>
      <c r="DD23" s="864"/>
      <c r="DE23" s="864"/>
      <c r="DF23" s="864"/>
      <c r="DG23" s="864"/>
      <c r="DH23" s="864"/>
      <c r="DI23" s="864"/>
      <c r="DJ23" s="864"/>
      <c r="DK23" s="864"/>
      <c r="DL23" s="864"/>
      <c r="DM23" s="864"/>
      <c r="DN23" s="864"/>
      <c r="DO23" s="864"/>
      <c r="DP23" s="864"/>
      <c r="DQ23" s="864"/>
      <c r="DR23" s="864"/>
      <c r="DS23" s="864"/>
      <c r="DT23" s="864"/>
      <c r="DU23" s="864"/>
      <c r="DV23" s="864"/>
      <c r="DW23" s="864"/>
      <c r="DX23" s="864"/>
      <c r="DY23" s="864"/>
      <c r="DZ23" s="864"/>
      <c r="EA23" s="864"/>
      <c r="EB23" s="864"/>
      <c r="EC23" s="864"/>
      <c r="ED23" s="864"/>
      <c r="EE23" s="864"/>
      <c r="EF23" s="865"/>
      <c r="EG23" s="844" t="s">
        <v>106</v>
      </c>
    </row>
    <row r="24" spans="2:137" x14ac:dyDescent="0.25">
      <c r="B24" s="866"/>
      <c r="C24" s="854" t="str">
        <f>CONCATENATE('Rent Roll'!B4&amp;" - "&amp;'Rent Roll'!C4)</f>
        <v>1 Brown-Comm 1 - LLC, New River Health &amp; Wellness, L</v>
      </c>
      <c r="D24" s="272">
        <f t="shared" ref="D24:D34" ca="1" si="12">SUM(E24:EF24)</f>
        <v>596306.18504240783</v>
      </c>
      <c r="E24" s="273" t="str">
        <f>IFERROR(IF(E$3='Rent Roll'!$U4,(-SUMIF('Monthly Cash Flow'!$F$2:$EG$2,E$2,'Monthly Cash Flow'!$F$37:$EG$37)*'Rent Roll'!$T4*'Rent Roll'!$R4*('Summary &amp; Purchase Assumptions'!$C$29/'Summary &amp; Purchase Assumptions'!$C$24)),"-"),"-")</f>
        <v>-</v>
      </c>
      <c r="F24" s="273" t="str">
        <f>IFERROR(IF(F$3='Rent Roll'!$U4,(-SUMIF('Monthly Cash Flow'!$F$2:$EG$2,F$2,'Monthly Cash Flow'!$F$37:$EG$37)*'Rent Roll'!$T4*'Rent Roll'!$R4*('Summary &amp; Purchase Assumptions'!$C$29/'Summary &amp; Purchase Assumptions'!$C$24)),"-"),"-")</f>
        <v>-</v>
      </c>
      <c r="G24" s="273" t="str">
        <f>IFERROR(IF(G$3='Rent Roll'!$U4,(-SUMIF('Monthly Cash Flow'!$F$2:$EG$2,G$2,'Monthly Cash Flow'!$F$37:$EG$37)*'Rent Roll'!$T4*'Rent Roll'!$R4*('Summary &amp; Purchase Assumptions'!$C$29/'Summary &amp; Purchase Assumptions'!$C$24)),"-"),"-")</f>
        <v>-</v>
      </c>
      <c r="H24" s="273" t="str">
        <f>IFERROR(IF(H$3='Rent Roll'!$U4,(-SUMIF('Monthly Cash Flow'!$F$2:$EG$2,H$2,'Monthly Cash Flow'!$F$37:$EG$37)*'Rent Roll'!$T4*'Rent Roll'!$R4*('Summary &amp; Purchase Assumptions'!$C$29/'Summary &amp; Purchase Assumptions'!$C$24)),"-"),"-")</f>
        <v>-</v>
      </c>
      <c r="I24" s="273" t="str">
        <f>IFERROR(IF(I$3='Rent Roll'!$U4,(-SUMIF('Monthly Cash Flow'!$F$2:$EG$2,I$2,'Monthly Cash Flow'!$F$37:$EG$37)*'Rent Roll'!$T4*'Rent Roll'!$R4*('Summary &amp; Purchase Assumptions'!$C$29/'Summary &amp; Purchase Assumptions'!$C$24)),"-"),"-")</f>
        <v>-</v>
      </c>
      <c r="J24" s="273" t="str">
        <f>IFERROR(IF(J$3='Rent Roll'!$U4,(-SUMIF('Monthly Cash Flow'!$F$2:$EG$2,J$2,'Monthly Cash Flow'!$F$37:$EG$37)*'Rent Roll'!$T4*'Rent Roll'!$R4*('Summary &amp; Purchase Assumptions'!$C$29/'Summary &amp; Purchase Assumptions'!$C$24)),"-"),"-")</f>
        <v>-</v>
      </c>
      <c r="K24" s="273">
        <f ca="1">IFERROR(IF(K$3='Rent Roll'!$U4,(-SUMIF('Monthly Cash Flow'!$F$2:$EG$2,K$2,'Monthly Cash Flow'!$F$37:$EG$37)*'Rent Roll'!$T4*'Rent Roll'!$R4*('Summary &amp; Purchase Assumptions'!$C$29/'Summary &amp; Purchase Assumptions'!$C$24)),"-"),"-")</f>
        <v>44382.516288017774</v>
      </c>
      <c r="L24" s="273" t="str">
        <f>IFERROR(IF(L$3='Rent Roll'!$U4,(-SUMIF('Monthly Cash Flow'!$F$2:$EG$2,L$2,'Monthly Cash Flow'!$F$37:$EG$37)*'Rent Roll'!$T4*'Rent Roll'!$R4*('Summary &amp; Purchase Assumptions'!$C$29/'Summary &amp; Purchase Assumptions'!$C$24)),"-"),"-")</f>
        <v>-</v>
      </c>
      <c r="M24" s="273" t="str">
        <f>IFERROR(IF(M$3='Rent Roll'!$U4,(-SUMIF('Monthly Cash Flow'!$F$2:$EG$2,M$2,'Monthly Cash Flow'!$F$37:$EG$37)*'Rent Roll'!$T4*'Rent Roll'!$R4*('Summary &amp; Purchase Assumptions'!$C$29/'Summary &amp; Purchase Assumptions'!$C$24)),"-"),"-")</f>
        <v>-</v>
      </c>
      <c r="N24" s="273" t="str">
        <f>IFERROR(IF(N$3='Rent Roll'!$U4,(-SUMIF('Monthly Cash Flow'!$F$2:$EG$2,N$2,'Monthly Cash Flow'!$F$37:$EG$37)*'Rent Roll'!$T4*'Rent Roll'!$R4*('Summary &amp; Purchase Assumptions'!$C$29/'Summary &amp; Purchase Assumptions'!$C$24)),"-"),"-")</f>
        <v>-</v>
      </c>
      <c r="O24" s="273" t="str">
        <f>IFERROR(IF(O$3='Rent Roll'!$U4,(-SUMIF('Monthly Cash Flow'!$F$2:$EG$2,O$2,'Monthly Cash Flow'!$F$37:$EG$37)*'Rent Roll'!$T4*'Rent Roll'!$R4*('Summary &amp; Purchase Assumptions'!$C$29/'Summary &amp; Purchase Assumptions'!$C$24)),"-"),"-")</f>
        <v>-</v>
      </c>
      <c r="P24" s="273" t="str">
        <f>IFERROR(IF(P$3='Rent Roll'!$U4,(-SUMIF('Monthly Cash Flow'!$F$2:$EG$2,P$2,'Monthly Cash Flow'!$F$37:$EG$37)*'Rent Roll'!$T4*'Rent Roll'!$R4*('Summary &amp; Purchase Assumptions'!$C$29/'Summary &amp; Purchase Assumptions'!$C$24)),"-"),"-")</f>
        <v>-</v>
      </c>
      <c r="Q24" s="273" t="str">
        <f>IFERROR(IF(Q$3='Rent Roll'!$U4,(-SUMIF('Monthly Cash Flow'!$F$2:$EG$2,Q$2,'Monthly Cash Flow'!$F$37:$EG$37)*'Rent Roll'!$T4*'Rent Roll'!$R4*('Summary &amp; Purchase Assumptions'!$C$29/'Summary &amp; Purchase Assumptions'!$C$24)),"-"),"-")</f>
        <v>-</v>
      </c>
      <c r="R24" s="273" t="str">
        <f>IFERROR(IF(R$3='Rent Roll'!$U4,(-SUMIF('Monthly Cash Flow'!$F$2:$EG$2,R$2,'Monthly Cash Flow'!$F$37:$EG$37)*'Rent Roll'!$T4*'Rent Roll'!$R4*('Summary &amp; Purchase Assumptions'!$C$29/'Summary &amp; Purchase Assumptions'!$C$24)),"-"),"-")</f>
        <v>-</v>
      </c>
      <c r="S24" s="273" t="str">
        <f>IFERROR(IF(S$3='Rent Roll'!$U4,(-SUMIF('Monthly Cash Flow'!$F$2:$EG$2,S$2,'Monthly Cash Flow'!$F$37:$EG$37)*'Rent Roll'!$T4*'Rent Roll'!$R4*('Summary &amp; Purchase Assumptions'!$C$29/'Summary &amp; Purchase Assumptions'!$C$24)),"-"),"-")</f>
        <v>-</v>
      </c>
      <c r="T24" s="273" t="str">
        <f>IFERROR(IF(T$3='Rent Roll'!$U4,(-SUMIF('Monthly Cash Flow'!$F$2:$EG$2,T$2,'Monthly Cash Flow'!$F$37:$EG$37)*'Rent Roll'!$T4*'Rent Roll'!$R4*('Summary &amp; Purchase Assumptions'!$C$29/'Summary &amp; Purchase Assumptions'!$C$24)),"-"),"-")</f>
        <v>-</v>
      </c>
      <c r="U24" s="273" t="str">
        <f>IFERROR(IF(U$3='Rent Roll'!$U4,(-SUMIF('Monthly Cash Flow'!$F$2:$EG$2,U$2,'Monthly Cash Flow'!$F$37:$EG$37)*'Rent Roll'!$T4*'Rent Roll'!$R4*('Summary &amp; Purchase Assumptions'!$C$29/'Summary &amp; Purchase Assumptions'!$C$24)),"-"),"-")</f>
        <v>-</v>
      </c>
      <c r="V24" s="273" t="str">
        <f>IFERROR(IF(V$3='Rent Roll'!$U4,(-SUMIF('Monthly Cash Flow'!$F$2:$EG$2,V$2,'Monthly Cash Flow'!$F$37:$EG$37)*'Rent Roll'!$T4*'Rent Roll'!$R4*('Summary &amp; Purchase Assumptions'!$C$29/'Summary &amp; Purchase Assumptions'!$C$24)),"-"),"-")</f>
        <v>-</v>
      </c>
      <c r="W24" s="273">
        <f ca="1">IFERROR(IF(W$3='Rent Roll'!$U4,(-SUMIF('Monthly Cash Flow'!$F$2:$EG$2,W$2,'Monthly Cash Flow'!$F$37:$EG$37)*'Rent Roll'!$T4*'Rent Roll'!$R4*('Summary &amp; Purchase Assumptions'!$C$29/'Summary &amp; Purchase Assumptions'!$C$24)),"-"),"-")</f>
        <v>50076.239963534645</v>
      </c>
      <c r="X24" s="273" t="str">
        <f>IFERROR(IF(X$3='Rent Roll'!$U4,(-SUMIF('Monthly Cash Flow'!$F$2:$EG$2,X$2,'Monthly Cash Flow'!$F$37:$EG$37)*'Rent Roll'!$T4*'Rent Roll'!$R4*('Summary &amp; Purchase Assumptions'!$C$29/'Summary &amp; Purchase Assumptions'!$C$24)),"-"),"-")</f>
        <v>-</v>
      </c>
      <c r="Y24" s="273" t="str">
        <f>IFERROR(IF(Y$3='Rent Roll'!$U4,(-SUMIF('Monthly Cash Flow'!$F$2:$EG$2,Y$2,'Monthly Cash Flow'!$F$37:$EG$37)*'Rent Roll'!$T4*'Rent Roll'!$R4*('Summary &amp; Purchase Assumptions'!$C$29/'Summary &amp; Purchase Assumptions'!$C$24)),"-"),"-")</f>
        <v>-</v>
      </c>
      <c r="Z24" s="273" t="str">
        <f>IFERROR(IF(Z$3='Rent Roll'!$U4,(-SUMIF('Monthly Cash Flow'!$F$2:$EG$2,Z$2,'Monthly Cash Flow'!$F$37:$EG$37)*'Rent Roll'!$T4*'Rent Roll'!$R4*('Summary &amp; Purchase Assumptions'!$C$29/'Summary &amp; Purchase Assumptions'!$C$24)),"-"),"-")</f>
        <v>-</v>
      </c>
      <c r="AA24" s="273" t="str">
        <f>IFERROR(IF(AA$3='Rent Roll'!$U4,(-SUMIF('Monthly Cash Flow'!$F$2:$EG$2,AA$2,'Monthly Cash Flow'!$F$37:$EG$37)*'Rent Roll'!$T4*'Rent Roll'!$R4*('Summary &amp; Purchase Assumptions'!$C$29/'Summary &amp; Purchase Assumptions'!$C$24)),"-"),"-")</f>
        <v>-</v>
      </c>
      <c r="AB24" s="273" t="str">
        <f>IFERROR(IF(AB$3='Rent Roll'!$U4,(-SUMIF('Monthly Cash Flow'!$F$2:$EG$2,AB$2,'Monthly Cash Flow'!$F$37:$EG$37)*'Rent Roll'!$T4*'Rent Roll'!$R4*('Summary &amp; Purchase Assumptions'!$C$29/'Summary &amp; Purchase Assumptions'!$C$24)),"-"),"-")</f>
        <v>-</v>
      </c>
      <c r="AC24" s="273" t="str">
        <f>IFERROR(IF(AC$3='Rent Roll'!$U4,(-SUMIF('Monthly Cash Flow'!$F$2:$EG$2,AC$2,'Monthly Cash Flow'!$F$37:$EG$37)*'Rent Roll'!$T4*'Rent Roll'!$R4*('Summary &amp; Purchase Assumptions'!$C$29/'Summary &amp; Purchase Assumptions'!$C$24)),"-"),"-")</f>
        <v>-</v>
      </c>
      <c r="AD24" s="273" t="str">
        <f>IFERROR(IF(AD$3='Rent Roll'!$U4,(-SUMIF('Monthly Cash Flow'!$F$2:$EG$2,AD$2,'Monthly Cash Flow'!$F$37:$EG$37)*'Rent Roll'!$T4*'Rent Roll'!$R4*('Summary &amp; Purchase Assumptions'!$C$29/'Summary &amp; Purchase Assumptions'!$C$24)),"-"),"-")</f>
        <v>-</v>
      </c>
      <c r="AE24" s="273" t="str">
        <f>IFERROR(IF(AE$3='Rent Roll'!$U4,(-SUMIF('Monthly Cash Flow'!$F$2:$EG$2,AE$2,'Monthly Cash Flow'!$F$37:$EG$37)*'Rent Roll'!$T4*'Rent Roll'!$R4*('Summary &amp; Purchase Assumptions'!$C$29/'Summary &amp; Purchase Assumptions'!$C$24)),"-"),"-")</f>
        <v>-</v>
      </c>
      <c r="AF24" s="273" t="str">
        <f>IFERROR(IF(AF$3='Rent Roll'!$U4,(-SUMIF('Monthly Cash Flow'!$F$2:$EG$2,AF$2,'Monthly Cash Flow'!$F$37:$EG$37)*'Rent Roll'!$T4*'Rent Roll'!$R4*('Summary &amp; Purchase Assumptions'!$C$29/'Summary &amp; Purchase Assumptions'!$C$24)),"-"),"-")</f>
        <v>-</v>
      </c>
      <c r="AG24" s="273" t="str">
        <f>IFERROR(IF(AG$3='Rent Roll'!$U4,(-SUMIF('Monthly Cash Flow'!$F$2:$EG$2,AG$2,'Monthly Cash Flow'!$F$37:$EG$37)*'Rent Roll'!$T4*'Rent Roll'!$R4*('Summary &amp; Purchase Assumptions'!$C$29/'Summary &amp; Purchase Assumptions'!$C$24)),"-"),"-")</f>
        <v>-</v>
      </c>
      <c r="AH24" s="273" t="str">
        <f>IFERROR(IF(AH$3='Rent Roll'!$U4,(-SUMIF('Monthly Cash Flow'!$F$2:$EG$2,AH$2,'Monthly Cash Flow'!$F$37:$EG$37)*'Rent Roll'!$T4*'Rent Roll'!$R4*('Summary &amp; Purchase Assumptions'!$C$29/'Summary &amp; Purchase Assumptions'!$C$24)),"-"),"-")</f>
        <v>-</v>
      </c>
      <c r="AI24" s="273">
        <f ca="1">IFERROR(IF(AI$3='Rent Roll'!$U4,(-SUMIF('Monthly Cash Flow'!$F$2:$EG$2,AI$2,'Monthly Cash Flow'!$F$37:$EG$37)*'Rent Roll'!$T4*'Rent Roll'!$R4*('Summary &amp; Purchase Assumptions'!$C$29/'Summary &amp; Purchase Assumptions'!$C$24)),"-"),"-")</f>
        <v>51252.866075394937</v>
      </c>
      <c r="AJ24" s="273" t="str">
        <f>IFERROR(IF(AJ$3='Rent Roll'!$U4,(-SUMIF('Monthly Cash Flow'!$F$2:$EG$2,AJ$2,'Monthly Cash Flow'!$F$37:$EG$37)*'Rent Roll'!$T4*'Rent Roll'!$R4*('Summary &amp; Purchase Assumptions'!$C$29/'Summary &amp; Purchase Assumptions'!$C$24)),"-"),"-")</f>
        <v>-</v>
      </c>
      <c r="AK24" s="273" t="str">
        <f>IFERROR(IF(AK$3='Rent Roll'!$U4,(-SUMIF('Monthly Cash Flow'!$F$2:$EG$2,AK$2,'Monthly Cash Flow'!$F$37:$EG$37)*'Rent Roll'!$T4*'Rent Roll'!$R4*('Summary &amp; Purchase Assumptions'!$C$29/'Summary &amp; Purchase Assumptions'!$C$24)),"-"),"-")</f>
        <v>-</v>
      </c>
      <c r="AL24" s="273" t="str">
        <f>IFERROR(IF(AL$3='Rent Roll'!$U4,(-SUMIF('Monthly Cash Flow'!$F$2:$EG$2,AL$2,'Monthly Cash Flow'!$F$37:$EG$37)*'Rent Roll'!$T4*'Rent Roll'!$R4*('Summary &amp; Purchase Assumptions'!$C$29/'Summary &amp; Purchase Assumptions'!$C$24)),"-"),"-")</f>
        <v>-</v>
      </c>
      <c r="AM24" s="273" t="str">
        <f>IFERROR(IF(AM$3='Rent Roll'!$U4,(-SUMIF('Monthly Cash Flow'!$F$2:$EG$2,AM$2,'Monthly Cash Flow'!$F$37:$EG$37)*'Rent Roll'!$T4*'Rent Roll'!$R4*('Summary &amp; Purchase Assumptions'!$C$29/'Summary &amp; Purchase Assumptions'!$C$24)),"-"),"-")</f>
        <v>-</v>
      </c>
      <c r="AN24" s="273" t="str">
        <f>IFERROR(IF(AN$3='Rent Roll'!$U4,(-SUMIF('Monthly Cash Flow'!$F$2:$EG$2,AN$2,'Monthly Cash Flow'!$F$37:$EG$37)*'Rent Roll'!$T4*'Rent Roll'!$R4*('Summary &amp; Purchase Assumptions'!$C$29/'Summary &amp; Purchase Assumptions'!$C$24)),"-"),"-")</f>
        <v>-</v>
      </c>
      <c r="AO24" s="273" t="str">
        <f>IFERROR(IF(AO$3='Rent Roll'!$U4,(-SUMIF('Monthly Cash Flow'!$F$2:$EG$2,AO$2,'Monthly Cash Flow'!$F$37:$EG$37)*'Rent Roll'!$T4*'Rent Roll'!$R4*('Summary &amp; Purchase Assumptions'!$C$29/'Summary &amp; Purchase Assumptions'!$C$24)),"-"),"-")</f>
        <v>-</v>
      </c>
      <c r="AP24" s="273" t="str">
        <f>IFERROR(IF(AP$3='Rent Roll'!$U4,(-SUMIF('Monthly Cash Flow'!$F$2:$EG$2,AP$2,'Monthly Cash Flow'!$F$37:$EG$37)*'Rent Roll'!$T4*'Rent Roll'!$R4*('Summary &amp; Purchase Assumptions'!$C$29/'Summary &amp; Purchase Assumptions'!$C$24)),"-"),"-")</f>
        <v>-</v>
      </c>
      <c r="AQ24" s="273" t="str">
        <f>IFERROR(IF(AQ$3='Rent Roll'!$U4,(-SUMIF('Monthly Cash Flow'!$F$2:$EG$2,AQ$2,'Monthly Cash Flow'!$F$37:$EG$37)*'Rent Roll'!$T4*'Rent Roll'!$R4*('Summary &amp; Purchase Assumptions'!$C$29/'Summary &amp; Purchase Assumptions'!$C$24)),"-"),"-")</f>
        <v>-</v>
      </c>
      <c r="AR24" s="273" t="str">
        <f>IFERROR(IF(AR$3='Rent Roll'!$U4,(-SUMIF('Monthly Cash Flow'!$F$2:$EG$2,AR$2,'Monthly Cash Flow'!$F$37:$EG$37)*'Rent Roll'!$T4*'Rent Roll'!$R4*('Summary &amp; Purchase Assumptions'!$C$29/'Summary &amp; Purchase Assumptions'!$C$24)),"-"),"-")</f>
        <v>-</v>
      </c>
      <c r="AS24" s="273" t="str">
        <f>IFERROR(IF(AS$3='Rent Roll'!$U4,(-SUMIF('Monthly Cash Flow'!$F$2:$EG$2,AS$2,'Monthly Cash Flow'!$F$37:$EG$37)*'Rent Roll'!$T4*'Rent Roll'!$R4*('Summary &amp; Purchase Assumptions'!$C$29/'Summary &amp; Purchase Assumptions'!$C$24)),"-"),"-")</f>
        <v>-</v>
      </c>
      <c r="AT24" s="273" t="str">
        <f>IFERROR(IF(AT$3='Rent Roll'!$U4,(-SUMIF('Monthly Cash Flow'!$F$2:$EG$2,AT$2,'Monthly Cash Flow'!$F$37:$EG$37)*'Rent Roll'!$T4*'Rent Roll'!$R4*('Summary &amp; Purchase Assumptions'!$C$29/'Summary &amp; Purchase Assumptions'!$C$24)),"-"),"-")</f>
        <v>-</v>
      </c>
      <c r="AU24" s="273">
        <f ca="1">IFERROR(IF(AU$3='Rent Roll'!$U4,(-SUMIF('Monthly Cash Flow'!$F$2:$EG$2,AU$2,'Monthly Cash Flow'!$F$37:$EG$37)*'Rent Roll'!$T4*'Rent Roll'!$R4*('Summary &amp; Purchase Assumptions'!$C$29/'Summary &amp; Purchase Assumptions'!$C$24)),"-"),"-")</f>
        <v>52361.421772244052</v>
      </c>
      <c r="AV24" s="273" t="str">
        <f>IFERROR(IF(AV$3='Rent Roll'!$U4,(-SUMIF('Monthly Cash Flow'!$F$2:$EG$2,AV$2,'Monthly Cash Flow'!$F$37:$EG$37)*'Rent Roll'!$T4*'Rent Roll'!$R4*('Summary &amp; Purchase Assumptions'!$C$29/'Summary &amp; Purchase Assumptions'!$C$24)),"-"),"-")</f>
        <v>-</v>
      </c>
      <c r="AW24" s="273" t="str">
        <f>IFERROR(IF(AW$3='Rent Roll'!$U4,(-SUMIF('Monthly Cash Flow'!$F$2:$EG$2,AW$2,'Monthly Cash Flow'!$F$37:$EG$37)*'Rent Roll'!$T4*'Rent Roll'!$R4*('Summary &amp; Purchase Assumptions'!$C$29/'Summary &amp; Purchase Assumptions'!$C$24)),"-"),"-")</f>
        <v>-</v>
      </c>
      <c r="AX24" s="273" t="str">
        <f>IFERROR(IF(AX$3='Rent Roll'!$U4,(-SUMIF('Monthly Cash Flow'!$F$2:$EG$2,AX$2,'Monthly Cash Flow'!$F$37:$EG$37)*'Rent Roll'!$T4*'Rent Roll'!$R4*('Summary &amp; Purchase Assumptions'!$C$29/'Summary &amp; Purchase Assumptions'!$C$24)),"-"),"-")</f>
        <v>-</v>
      </c>
      <c r="AY24" s="273" t="str">
        <f>IFERROR(IF(AY$3='Rent Roll'!$U4,(-SUMIF('Monthly Cash Flow'!$F$2:$EG$2,AY$2,'Monthly Cash Flow'!$F$37:$EG$37)*'Rent Roll'!$T4*'Rent Roll'!$R4*('Summary &amp; Purchase Assumptions'!$C$29/'Summary &amp; Purchase Assumptions'!$C$24)),"-"),"-")</f>
        <v>-</v>
      </c>
      <c r="AZ24" s="273" t="str">
        <f>IFERROR(IF(AZ$3='Rent Roll'!$U4,(-SUMIF('Monthly Cash Flow'!$F$2:$EG$2,AZ$2,'Monthly Cash Flow'!$F$37:$EG$37)*'Rent Roll'!$T4*'Rent Roll'!$R4*('Summary &amp; Purchase Assumptions'!$C$29/'Summary &amp; Purchase Assumptions'!$C$24)),"-"),"-")</f>
        <v>-</v>
      </c>
      <c r="BA24" s="273" t="str">
        <f>IFERROR(IF(BA$3='Rent Roll'!$U4,(-SUMIF('Monthly Cash Flow'!$F$2:$EG$2,BA$2,'Monthly Cash Flow'!$F$37:$EG$37)*'Rent Roll'!$T4*'Rent Roll'!$R4*('Summary &amp; Purchase Assumptions'!$C$29/'Summary &amp; Purchase Assumptions'!$C$24)),"-"),"-")</f>
        <v>-</v>
      </c>
      <c r="BB24" s="273" t="str">
        <f>IFERROR(IF(BB$3='Rent Roll'!$U4,(-SUMIF('Monthly Cash Flow'!$F$2:$EG$2,BB$2,'Monthly Cash Flow'!$F$37:$EG$37)*'Rent Roll'!$T4*'Rent Roll'!$R4*('Summary &amp; Purchase Assumptions'!$C$29/'Summary &amp; Purchase Assumptions'!$C$24)),"-"),"-")</f>
        <v>-</v>
      </c>
      <c r="BC24" s="273" t="str">
        <f>IFERROR(IF(BC$3='Rent Roll'!$U4,(-SUMIF('Monthly Cash Flow'!$F$2:$EG$2,BC$2,'Monthly Cash Flow'!$F$37:$EG$37)*'Rent Roll'!$T4*'Rent Roll'!$R4*('Summary &amp; Purchase Assumptions'!$C$29/'Summary &amp; Purchase Assumptions'!$C$24)),"-"),"-")</f>
        <v>-</v>
      </c>
      <c r="BD24" s="273" t="str">
        <f>IFERROR(IF(BD$3='Rent Roll'!$U4,(-SUMIF('Monthly Cash Flow'!$F$2:$EG$2,BD$2,'Monthly Cash Flow'!$F$37:$EG$37)*'Rent Roll'!$T4*'Rent Roll'!$R4*('Summary &amp; Purchase Assumptions'!$C$29/'Summary &amp; Purchase Assumptions'!$C$24)),"-"),"-")</f>
        <v>-</v>
      </c>
      <c r="BE24" s="273" t="str">
        <f>IFERROR(IF(BE$3='Rent Roll'!$U4,(-SUMIF('Monthly Cash Flow'!$F$2:$EG$2,BE$2,'Monthly Cash Flow'!$F$37:$EG$37)*'Rent Roll'!$T4*'Rent Roll'!$R4*('Summary &amp; Purchase Assumptions'!$C$29/'Summary &amp; Purchase Assumptions'!$C$24)),"-"),"-")</f>
        <v>-</v>
      </c>
      <c r="BF24" s="273" t="str">
        <f>IFERROR(IF(BF$3='Rent Roll'!$U4,(-SUMIF('Monthly Cash Flow'!$F$2:$EG$2,BF$2,'Monthly Cash Flow'!$F$37:$EG$37)*'Rent Roll'!$T4*'Rent Roll'!$R4*('Summary &amp; Purchase Assumptions'!$C$29/'Summary &amp; Purchase Assumptions'!$C$24)),"-"),"-")</f>
        <v>-</v>
      </c>
      <c r="BG24" s="273">
        <f ca="1">IFERROR(IF(BG$3='Rent Roll'!$U4,(-SUMIF('Monthly Cash Flow'!$F$2:$EG$2,BG$2,'Monthly Cash Flow'!$F$37:$EG$37)*'Rent Roll'!$T4*'Rent Roll'!$R4*('Summary &amp; Purchase Assumptions'!$C$29/'Summary &amp; Purchase Assumptions'!$C$24)),"-"),"-")</f>
        <v>53464.837133465699</v>
      </c>
      <c r="BH24" s="273" t="str">
        <f>IFERROR(IF(BH$3='Rent Roll'!$U4,(-SUMIF('Monthly Cash Flow'!$F$2:$EG$2,BH$2,'Monthly Cash Flow'!$F$37:$EG$37)*'Rent Roll'!$T4*'Rent Roll'!$R4*('Summary &amp; Purchase Assumptions'!$C$29/'Summary &amp; Purchase Assumptions'!$C$24)),"-"),"-")</f>
        <v>-</v>
      </c>
      <c r="BI24" s="273" t="str">
        <f>IFERROR(IF(BI$3='Rent Roll'!$U4,(-SUMIF('Monthly Cash Flow'!$F$2:$EG$2,BI$2,'Monthly Cash Flow'!$F$37:$EG$37)*'Rent Roll'!$T4*'Rent Roll'!$R4*('Summary &amp; Purchase Assumptions'!$C$29/'Summary &amp; Purchase Assumptions'!$C$24)),"-"),"-")</f>
        <v>-</v>
      </c>
      <c r="BJ24" s="273" t="str">
        <f>IFERROR(IF(BJ$3='Rent Roll'!$U4,(-SUMIF('Monthly Cash Flow'!$F$2:$EG$2,BJ$2,'Monthly Cash Flow'!$F$37:$EG$37)*'Rent Roll'!$T4*'Rent Roll'!$R4*('Summary &amp; Purchase Assumptions'!$C$29/'Summary &amp; Purchase Assumptions'!$C$24)),"-"),"-")</f>
        <v>-</v>
      </c>
      <c r="BK24" s="273" t="str">
        <f>IFERROR(IF(BK$3='Rent Roll'!$U4,(-SUMIF('Monthly Cash Flow'!$F$2:$EG$2,BK$2,'Monthly Cash Flow'!$F$37:$EG$37)*'Rent Roll'!$T4*'Rent Roll'!$R4*('Summary &amp; Purchase Assumptions'!$C$29/'Summary &amp; Purchase Assumptions'!$C$24)),"-"),"-")</f>
        <v>-</v>
      </c>
      <c r="BL24" s="273" t="str">
        <f>IFERROR(IF(BL$3='Rent Roll'!$U4,(-SUMIF('Monthly Cash Flow'!$F$2:$EG$2,BL$2,'Monthly Cash Flow'!$F$37:$EG$37)*'Rent Roll'!$T4*'Rent Roll'!$R4*('Summary &amp; Purchase Assumptions'!$C$29/'Summary &amp; Purchase Assumptions'!$C$24)),"-"),"-")</f>
        <v>-</v>
      </c>
      <c r="BM24" s="273" t="str">
        <f>IFERROR(IF(BM$3='Rent Roll'!$U4,(-SUMIF('Monthly Cash Flow'!$F$2:$EG$2,BM$2,'Monthly Cash Flow'!$F$37:$EG$37)*'Rent Roll'!$T4*'Rent Roll'!$R4*('Summary &amp; Purchase Assumptions'!$C$29/'Summary &amp; Purchase Assumptions'!$C$24)),"-"),"-")</f>
        <v>-</v>
      </c>
      <c r="BN24" s="273" t="str">
        <f>IFERROR(IF(BN$3='Rent Roll'!$U4,(-SUMIF('Monthly Cash Flow'!$F$2:$EG$2,BN$2,'Monthly Cash Flow'!$F$37:$EG$37)*'Rent Roll'!$T4*'Rent Roll'!$R4*('Summary &amp; Purchase Assumptions'!$C$29/'Summary &amp; Purchase Assumptions'!$C$24)),"-"),"-")</f>
        <v>-</v>
      </c>
      <c r="BO24" s="273" t="str">
        <f>IFERROR(IF(BO$3='Rent Roll'!$U4,(-SUMIF('Monthly Cash Flow'!$F$2:$EG$2,BO$2,'Monthly Cash Flow'!$F$37:$EG$37)*'Rent Roll'!$T4*'Rent Roll'!$R4*('Summary &amp; Purchase Assumptions'!$C$29/'Summary &amp; Purchase Assumptions'!$C$24)),"-"),"-")</f>
        <v>-</v>
      </c>
      <c r="BP24" s="273" t="str">
        <f>IFERROR(IF(BP$3='Rent Roll'!$U4,(-SUMIF('Monthly Cash Flow'!$F$2:$EG$2,BP$2,'Monthly Cash Flow'!$F$37:$EG$37)*'Rent Roll'!$T4*'Rent Roll'!$R4*('Summary &amp; Purchase Assumptions'!$C$29/'Summary &amp; Purchase Assumptions'!$C$24)),"-"),"-")</f>
        <v>-</v>
      </c>
      <c r="BQ24" s="273" t="str">
        <f>IFERROR(IF(BQ$3='Rent Roll'!$U4,(-SUMIF('Monthly Cash Flow'!$F$2:$EG$2,BQ$2,'Monthly Cash Flow'!$F$37:$EG$37)*'Rent Roll'!$T4*'Rent Roll'!$R4*('Summary &amp; Purchase Assumptions'!$C$29/'Summary &amp; Purchase Assumptions'!$C$24)),"-"),"-")</f>
        <v>-</v>
      </c>
      <c r="BR24" s="273" t="str">
        <f>IFERROR(IF(BR$3='Rent Roll'!$U4,(-SUMIF('Monthly Cash Flow'!$F$2:$EG$2,BR$2,'Monthly Cash Flow'!$F$37:$EG$37)*'Rent Roll'!$T4*'Rent Roll'!$R4*('Summary &amp; Purchase Assumptions'!$C$29/'Summary &amp; Purchase Assumptions'!$C$24)),"-"),"-")</f>
        <v>-</v>
      </c>
      <c r="BS24" s="273">
        <f ca="1">IFERROR(IF(BS$3='Rent Roll'!$U4,(-SUMIF('Monthly Cash Flow'!$F$2:$EG$2,BS$2,'Monthly Cash Flow'!$F$37:$EG$37)*'Rent Roll'!$T4*'Rent Roll'!$R4*('Summary &amp; Purchase Assumptions'!$C$29/'Summary &amp; Purchase Assumptions'!$C$24)),"-"),"-")</f>
        <v>54577.87484458433</v>
      </c>
      <c r="BT24" s="273" t="str">
        <f>IFERROR(IF(BT$3='Rent Roll'!$U4,(-SUMIF('Monthly Cash Flow'!$F$2:$EG$2,BT$2,'Monthly Cash Flow'!$F$37:$EG$37)*'Rent Roll'!$T4*'Rent Roll'!$R4*('Summary &amp; Purchase Assumptions'!$C$29/'Summary &amp; Purchase Assumptions'!$C$24)),"-"),"-")</f>
        <v>-</v>
      </c>
      <c r="BU24" s="273" t="str">
        <f>IFERROR(IF(BU$3='Rent Roll'!$U4,(-SUMIF('Monthly Cash Flow'!$F$2:$EG$2,BU$2,'Monthly Cash Flow'!$F$37:$EG$37)*'Rent Roll'!$T4*'Rent Roll'!$R4*('Summary &amp; Purchase Assumptions'!$C$29/'Summary &amp; Purchase Assumptions'!$C$24)),"-"),"-")</f>
        <v>-</v>
      </c>
      <c r="BV24" s="273" t="str">
        <f>IFERROR(IF(BV$3='Rent Roll'!$U4,(-SUMIF('Monthly Cash Flow'!$F$2:$EG$2,BV$2,'Monthly Cash Flow'!$F$37:$EG$37)*'Rent Roll'!$T4*'Rent Roll'!$R4*('Summary &amp; Purchase Assumptions'!$C$29/'Summary &amp; Purchase Assumptions'!$C$24)),"-"),"-")</f>
        <v>-</v>
      </c>
      <c r="BW24" s="273" t="str">
        <f>IFERROR(IF(BW$3='Rent Roll'!$U4,(-SUMIF('Monthly Cash Flow'!$F$2:$EG$2,BW$2,'Monthly Cash Flow'!$F$37:$EG$37)*'Rent Roll'!$T4*'Rent Roll'!$R4*('Summary &amp; Purchase Assumptions'!$C$29/'Summary &amp; Purchase Assumptions'!$C$24)),"-"),"-")</f>
        <v>-</v>
      </c>
      <c r="BX24" s="273" t="str">
        <f>IFERROR(IF(BX$3='Rent Roll'!$U4,(-SUMIF('Monthly Cash Flow'!$F$2:$EG$2,BX$2,'Monthly Cash Flow'!$F$37:$EG$37)*'Rent Roll'!$T4*'Rent Roll'!$R4*('Summary &amp; Purchase Assumptions'!$C$29/'Summary &amp; Purchase Assumptions'!$C$24)),"-"),"-")</f>
        <v>-</v>
      </c>
      <c r="BY24" s="273" t="str">
        <f>IFERROR(IF(BY$3='Rent Roll'!$U4,(-SUMIF('Monthly Cash Flow'!$F$2:$EG$2,BY$2,'Monthly Cash Flow'!$F$37:$EG$37)*'Rent Roll'!$T4*'Rent Roll'!$R4*('Summary &amp; Purchase Assumptions'!$C$29/'Summary &amp; Purchase Assumptions'!$C$24)),"-"),"-")</f>
        <v>-</v>
      </c>
      <c r="BZ24" s="273" t="str">
        <f>IFERROR(IF(BZ$3='Rent Roll'!$U4,(-SUMIF('Monthly Cash Flow'!$F$2:$EG$2,BZ$2,'Monthly Cash Flow'!$F$37:$EG$37)*'Rent Roll'!$T4*'Rent Roll'!$R4*('Summary &amp; Purchase Assumptions'!$C$29/'Summary &amp; Purchase Assumptions'!$C$24)),"-"),"-")</f>
        <v>-</v>
      </c>
      <c r="CA24" s="273" t="str">
        <f>IFERROR(IF(CA$3='Rent Roll'!$U4,(-SUMIF('Monthly Cash Flow'!$F$2:$EG$2,CA$2,'Monthly Cash Flow'!$F$37:$EG$37)*'Rent Roll'!$T4*'Rent Roll'!$R4*('Summary &amp; Purchase Assumptions'!$C$29/'Summary &amp; Purchase Assumptions'!$C$24)),"-"),"-")</f>
        <v>-</v>
      </c>
      <c r="CB24" s="273" t="str">
        <f>IFERROR(IF(CB$3='Rent Roll'!$U4,(-SUMIF('Monthly Cash Flow'!$F$2:$EG$2,CB$2,'Monthly Cash Flow'!$F$37:$EG$37)*'Rent Roll'!$T4*'Rent Roll'!$R4*('Summary &amp; Purchase Assumptions'!$C$29/'Summary &amp; Purchase Assumptions'!$C$24)),"-"),"-")</f>
        <v>-</v>
      </c>
      <c r="CC24" s="273" t="str">
        <f>IFERROR(IF(CC$3='Rent Roll'!$U4,(-SUMIF('Monthly Cash Flow'!$F$2:$EG$2,CC$2,'Monthly Cash Flow'!$F$37:$EG$37)*'Rent Roll'!$T4*'Rent Roll'!$R4*('Summary &amp; Purchase Assumptions'!$C$29/'Summary &amp; Purchase Assumptions'!$C$24)),"-"),"-")</f>
        <v>-</v>
      </c>
      <c r="CD24" s="273" t="str">
        <f>IFERROR(IF(CD$3='Rent Roll'!$U4,(-SUMIF('Monthly Cash Flow'!$F$2:$EG$2,CD$2,'Monthly Cash Flow'!$F$37:$EG$37)*'Rent Roll'!$T4*'Rent Roll'!$R4*('Summary &amp; Purchase Assumptions'!$C$29/'Summary &amp; Purchase Assumptions'!$C$24)),"-"),"-")</f>
        <v>-</v>
      </c>
      <c r="CE24" s="273">
        <f ca="1">IFERROR(IF(CE$3='Rent Roll'!$U4,(-SUMIF('Monthly Cash Flow'!$F$2:$EG$2,CE$2,'Monthly Cash Flow'!$F$37:$EG$37)*'Rent Roll'!$T4*'Rent Roll'!$R4*('Summary &amp; Purchase Assumptions'!$C$29/'Summary &amp; Purchase Assumptions'!$C$24)),"-"),"-")</f>
        <v>55702.126702697118</v>
      </c>
      <c r="CF24" s="273" t="str">
        <f>IFERROR(IF(CF$3='Rent Roll'!$U4,(-SUMIF('Monthly Cash Flow'!$F$2:$EG$2,CF$2,'Monthly Cash Flow'!$F$37:$EG$37)*'Rent Roll'!$T4*'Rent Roll'!$R4*('Summary &amp; Purchase Assumptions'!$C$29/'Summary &amp; Purchase Assumptions'!$C$24)),"-"),"-")</f>
        <v>-</v>
      </c>
      <c r="CG24" s="273" t="str">
        <f>IFERROR(IF(CG$3='Rent Roll'!$U4,(-SUMIF('Monthly Cash Flow'!$F$2:$EG$2,CG$2,'Monthly Cash Flow'!$F$37:$EG$37)*'Rent Roll'!$T4*'Rent Roll'!$R4*('Summary &amp; Purchase Assumptions'!$C$29/'Summary &amp; Purchase Assumptions'!$C$24)),"-"),"-")</f>
        <v>-</v>
      </c>
      <c r="CH24" s="273" t="str">
        <f>IFERROR(IF(CH$3='Rent Roll'!$U4,(-SUMIF('Monthly Cash Flow'!$F$2:$EG$2,CH$2,'Monthly Cash Flow'!$F$37:$EG$37)*'Rent Roll'!$T4*'Rent Roll'!$R4*('Summary &amp; Purchase Assumptions'!$C$29/'Summary &amp; Purchase Assumptions'!$C$24)),"-"),"-")</f>
        <v>-</v>
      </c>
      <c r="CI24" s="273" t="str">
        <f>IFERROR(IF(CI$3='Rent Roll'!$U4,(-SUMIF('Monthly Cash Flow'!$F$2:$EG$2,CI$2,'Monthly Cash Flow'!$F$37:$EG$37)*'Rent Roll'!$T4*'Rent Roll'!$R4*('Summary &amp; Purchase Assumptions'!$C$29/'Summary &amp; Purchase Assumptions'!$C$24)),"-"),"-")</f>
        <v>-</v>
      </c>
      <c r="CJ24" s="273" t="str">
        <f>IFERROR(IF(CJ$3='Rent Roll'!$U4,(-SUMIF('Monthly Cash Flow'!$F$2:$EG$2,CJ$2,'Monthly Cash Flow'!$F$37:$EG$37)*'Rent Roll'!$T4*'Rent Roll'!$R4*('Summary &amp; Purchase Assumptions'!$C$29/'Summary &amp; Purchase Assumptions'!$C$24)),"-"),"-")</f>
        <v>-</v>
      </c>
      <c r="CK24" s="273" t="str">
        <f>IFERROR(IF(CK$3='Rent Roll'!$U4,(-SUMIF('Monthly Cash Flow'!$F$2:$EG$2,CK$2,'Monthly Cash Flow'!$F$37:$EG$37)*'Rent Roll'!$T4*'Rent Roll'!$R4*('Summary &amp; Purchase Assumptions'!$C$29/'Summary &amp; Purchase Assumptions'!$C$24)),"-"),"-")</f>
        <v>-</v>
      </c>
      <c r="CL24" s="273" t="str">
        <f>IFERROR(IF(CL$3='Rent Roll'!$U4,(-SUMIF('Monthly Cash Flow'!$F$2:$EG$2,CL$2,'Monthly Cash Flow'!$F$37:$EG$37)*'Rent Roll'!$T4*'Rent Roll'!$R4*('Summary &amp; Purchase Assumptions'!$C$29/'Summary &amp; Purchase Assumptions'!$C$24)),"-"),"-")</f>
        <v>-</v>
      </c>
      <c r="CM24" s="273" t="str">
        <f>IFERROR(IF(CM$3='Rent Roll'!$U4,(-SUMIF('Monthly Cash Flow'!$F$2:$EG$2,CM$2,'Monthly Cash Flow'!$F$37:$EG$37)*'Rent Roll'!$T4*'Rent Roll'!$R4*('Summary &amp; Purchase Assumptions'!$C$29/'Summary &amp; Purchase Assumptions'!$C$24)),"-"),"-")</f>
        <v>-</v>
      </c>
      <c r="CN24" s="273" t="str">
        <f>IFERROR(IF(CN$3='Rent Roll'!$U4,(-SUMIF('Monthly Cash Flow'!$F$2:$EG$2,CN$2,'Monthly Cash Flow'!$F$37:$EG$37)*'Rent Roll'!$T4*'Rent Roll'!$R4*('Summary &amp; Purchase Assumptions'!$C$29/'Summary &amp; Purchase Assumptions'!$C$24)),"-"),"-")</f>
        <v>-</v>
      </c>
      <c r="CO24" s="273" t="str">
        <f>IFERROR(IF(CO$3='Rent Roll'!$U4,(-SUMIF('Monthly Cash Flow'!$F$2:$EG$2,CO$2,'Monthly Cash Flow'!$F$37:$EG$37)*'Rent Roll'!$T4*'Rent Roll'!$R4*('Summary &amp; Purchase Assumptions'!$C$29/'Summary &amp; Purchase Assumptions'!$C$24)),"-"),"-")</f>
        <v>-</v>
      </c>
      <c r="CP24" s="273" t="str">
        <f>IFERROR(IF(CP$3='Rent Roll'!$U4,(-SUMIF('Monthly Cash Flow'!$F$2:$EG$2,CP$2,'Monthly Cash Flow'!$F$37:$EG$37)*'Rent Roll'!$T4*'Rent Roll'!$R4*('Summary &amp; Purchase Assumptions'!$C$29/'Summary &amp; Purchase Assumptions'!$C$24)),"-"),"-")</f>
        <v>-</v>
      </c>
      <c r="CQ24" s="273">
        <f ca="1">IFERROR(IF(CQ$3='Rent Roll'!$U4,(-SUMIF('Monthly Cash Flow'!$F$2:$EG$2,CQ$2,'Monthly Cash Flow'!$F$37:$EG$37)*'Rent Roll'!$T4*'Rent Roll'!$R4*('Summary &amp; Purchase Assumptions'!$C$29/'Summary &amp; Purchase Assumptions'!$C$24)),"-"),"-")</f>
        <v>56847.725258029248</v>
      </c>
      <c r="CR24" s="273" t="str">
        <f>IFERROR(IF(CR$3='Rent Roll'!$U4,(-SUMIF('Monthly Cash Flow'!$F$2:$EG$2,CR$2,'Monthly Cash Flow'!$F$37:$EG$37)*'Rent Roll'!$T4*'Rent Roll'!$R4*('Summary &amp; Purchase Assumptions'!$C$29/'Summary &amp; Purchase Assumptions'!$C$24)),"-"),"-")</f>
        <v>-</v>
      </c>
      <c r="CS24" s="273" t="str">
        <f>IFERROR(IF(CS$3='Rent Roll'!$U4,(-SUMIF('Monthly Cash Flow'!$F$2:$EG$2,CS$2,'Monthly Cash Flow'!$F$37:$EG$37)*'Rent Roll'!$T4*'Rent Roll'!$R4*('Summary &amp; Purchase Assumptions'!$C$29/'Summary &amp; Purchase Assumptions'!$C$24)),"-"),"-")</f>
        <v>-</v>
      </c>
      <c r="CT24" s="273" t="str">
        <f>IFERROR(IF(CT$3='Rent Roll'!$U4,(-SUMIF('Monthly Cash Flow'!$F$2:$EG$2,CT$2,'Monthly Cash Flow'!$F$37:$EG$37)*'Rent Roll'!$T4*'Rent Roll'!$R4*('Summary &amp; Purchase Assumptions'!$C$29/'Summary &amp; Purchase Assumptions'!$C$24)),"-"),"-")</f>
        <v>-</v>
      </c>
      <c r="CU24" s="273" t="str">
        <f>IFERROR(IF(CU$3='Rent Roll'!$U4,(-SUMIF('Monthly Cash Flow'!$F$2:$EG$2,CU$2,'Monthly Cash Flow'!$F$37:$EG$37)*'Rent Roll'!$T4*'Rent Roll'!$R4*('Summary &amp; Purchase Assumptions'!$C$29/'Summary &amp; Purchase Assumptions'!$C$24)),"-"),"-")</f>
        <v>-</v>
      </c>
      <c r="CV24" s="273" t="str">
        <f>IFERROR(IF(CV$3='Rent Roll'!$U4,(-SUMIF('Monthly Cash Flow'!$F$2:$EG$2,CV$2,'Monthly Cash Flow'!$F$37:$EG$37)*'Rent Roll'!$T4*'Rent Roll'!$R4*('Summary &amp; Purchase Assumptions'!$C$29/'Summary &amp; Purchase Assumptions'!$C$24)),"-"),"-")</f>
        <v>-</v>
      </c>
      <c r="CW24" s="273" t="str">
        <f>IFERROR(IF(CW$3='Rent Roll'!$U4,(-SUMIF('Monthly Cash Flow'!$F$2:$EG$2,CW$2,'Monthly Cash Flow'!$F$37:$EG$37)*'Rent Roll'!$T4*'Rent Roll'!$R4*('Summary &amp; Purchase Assumptions'!$C$29/'Summary &amp; Purchase Assumptions'!$C$24)),"-"),"-")</f>
        <v>-</v>
      </c>
      <c r="CX24" s="273" t="str">
        <f>IFERROR(IF(CX$3='Rent Roll'!$U4,(-SUMIF('Monthly Cash Flow'!$F$2:$EG$2,CX$2,'Monthly Cash Flow'!$F$37:$EG$37)*'Rent Roll'!$T4*'Rent Roll'!$R4*('Summary &amp; Purchase Assumptions'!$C$29/'Summary &amp; Purchase Assumptions'!$C$24)),"-"),"-")</f>
        <v>-</v>
      </c>
      <c r="CY24" s="273" t="str">
        <f>IFERROR(IF(CY$3='Rent Roll'!$U4,(-SUMIF('Monthly Cash Flow'!$F$2:$EG$2,CY$2,'Monthly Cash Flow'!$F$37:$EG$37)*'Rent Roll'!$T4*'Rent Roll'!$R4*('Summary &amp; Purchase Assumptions'!$C$29/'Summary &amp; Purchase Assumptions'!$C$24)),"-"),"-")</f>
        <v>-</v>
      </c>
      <c r="CZ24" s="273" t="str">
        <f>IFERROR(IF(CZ$3='Rent Roll'!$U4,(-SUMIF('Monthly Cash Flow'!$F$2:$EG$2,CZ$2,'Monthly Cash Flow'!$F$37:$EG$37)*'Rent Roll'!$T4*'Rent Roll'!$R4*('Summary &amp; Purchase Assumptions'!$C$29/'Summary &amp; Purchase Assumptions'!$C$24)),"-"),"-")</f>
        <v>-</v>
      </c>
      <c r="DA24" s="273" t="str">
        <f>IFERROR(IF(DA$3='Rent Roll'!$U4,(-SUMIF('Monthly Cash Flow'!$F$2:$EG$2,DA$2,'Monthly Cash Flow'!$F$37:$EG$37)*'Rent Roll'!$T4*'Rent Roll'!$R4*('Summary &amp; Purchase Assumptions'!$C$29/'Summary &amp; Purchase Assumptions'!$C$24)),"-"),"-")</f>
        <v>-</v>
      </c>
      <c r="DB24" s="273" t="str">
        <f>IFERROR(IF(DB$3='Rent Roll'!$U4,(-SUMIF('Monthly Cash Flow'!$F$2:$EG$2,DB$2,'Monthly Cash Flow'!$F$37:$EG$37)*'Rent Roll'!$T4*'Rent Roll'!$R4*('Summary &amp; Purchase Assumptions'!$C$29/'Summary &amp; Purchase Assumptions'!$C$24)),"-"),"-")</f>
        <v>-</v>
      </c>
      <c r="DC24" s="273">
        <f ca="1">IFERROR(IF(DC$3='Rent Roll'!$U4,(-SUMIF('Monthly Cash Flow'!$F$2:$EG$2,DC$2,'Monthly Cash Flow'!$F$37:$EG$37)*'Rent Roll'!$T4*'Rent Roll'!$R4*('Summary &amp; Purchase Assumptions'!$C$29/'Summary &amp; Purchase Assumptions'!$C$24)),"-"),"-")</f>
        <v>58024.468994573093</v>
      </c>
      <c r="DD24" s="273" t="str">
        <f>IFERROR(IF(DD$3='Rent Roll'!$U4,(-SUMIF('Monthly Cash Flow'!$F$2:$EG$2,DD$2,'Monthly Cash Flow'!$F$37:$EG$37)*'Rent Roll'!$T4*'Rent Roll'!$R4*('Summary &amp; Purchase Assumptions'!$C$29/'Summary &amp; Purchase Assumptions'!$C$24)),"-"),"-")</f>
        <v>-</v>
      </c>
      <c r="DE24" s="273" t="str">
        <f>IFERROR(IF(DE$3='Rent Roll'!$U4,(-SUMIF('Monthly Cash Flow'!$F$2:$EG$2,DE$2,'Monthly Cash Flow'!$F$37:$EG$37)*'Rent Roll'!$T4*'Rent Roll'!$R4*('Summary &amp; Purchase Assumptions'!$C$29/'Summary &amp; Purchase Assumptions'!$C$24)),"-"),"-")</f>
        <v>-</v>
      </c>
      <c r="DF24" s="273" t="str">
        <f>IFERROR(IF(DF$3='Rent Roll'!$U4,(-SUMIF('Monthly Cash Flow'!$F$2:$EG$2,DF$2,'Monthly Cash Flow'!$F$37:$EG$37)*'Rent Roll'!$T4*'Rent Roll'!$R4*('Summary &amp; Purchase Assumptions'!$C$29/'Summary &amp; Purchase Assumptions'!$C$24)),"-"),"-")</f>
        <v>-</v>
      </c>
      <c r="DG24" s="273" t="str">
        <f>IFERROR(IF(DG$3='Rent Roll'!$U4,(-SUMIF('Monthly Cash Flow'!$F$2:$EG$2,DG$2,'Monthly Cash Flow'!$F$37:$EG$37)*'Rent Roll'!$T4*'Rent Roll'!$R4*('Summary &amp; Purchase Assumptions'!$C$29/'Summary &amp; Purchase Assumptions'!$C$24)),"-"),"-")</f>
        <v>-</v>
      </c>
      <c r="DH24" s="273" t="str">
        <f>IFERROR(IF(DH$3='Rent Roll'!$U4,(-SUMIF('Monthly Cash Flow'!$F$2:$EG$2,DH$2,'Monthly Cash Flow'!$F$37:$EG$37)*'Rent Roll'!$T4*'Rent Roll'!$R4*('Summary &amp; Purchase Assumptions'!$C$29/'Summary &amp; Purchase Assumptions'!$C$24)),"-"),"-")</f>
        <v>-</v>
      </c>
      <c r="DI24" s="273" t="str">
        <f>IFERROR(IF(DI$3='Rent Roll'!$U4,(-SUMIF('Monthly Cash Flow'!$F$2:$EG$2,DI$2,'Monthly Cash Flow'!$F$37:$EG$37)*'Rent Roll'!$T4*'Rent Roll'!$R4*('Summary &amp; Purchase Assumptions'!$C$29/'Summary &amp; Purchase Assumptions'!$C$24)),"-"),"-")</f>
        <v>-</v>
      </c>
      <c r="DJ24" s="273" t="str">
        <f>IFERROR(IF(DJ$3='Rent Roll'!$U4,(-SUMIF('Monthly Cash Flow'!$F$2:$EG$2,DJ$2,'Monthly Cash Flow'!$F$37:$EG$37)*'Rent Roll'!$T4*'Rent Roll'!$R4*('Summary &amp; Purchase Assumptions'!$C$29/'Summary &amp; Purchase Assumptions'!$C$24)),"-"),"-")</f>
        <v>-</v>
      </c>
      <c r="DK24" s="273" t="str">
        <f>IFERROR(IF(DK$3='Rent Roll'!$U4,(-SUMIF('Monthly Cash Flow'!$F$2:$EG$2,DK$2,'Monthly Cash Flow'!$F$37:$EG$37)*'Rent Roll'!$T4*'Rent Roll'!$R4*('Summary &amp; Purchase Assumptions'!$C$29/'Summary &amp; Purchase Assumptions'!$C$24)),"-"),"-")</f>
        <v>-</v>
      </c>
      <c r="DL24" s="273" t="str">
        <f>IFERROR(IF(DL$3='Rent Roll'!$U4,(-SUMIF('Monthly Cash Flow'!$F$2:$EG$2,DL$2,'Monthly Cash Flow'!$F$37:$EG$37)*'Rent Roll'!$T4*'Rent Roll'!$R4*('Summary &amp; Purchase Assumptions'!$C$29/'Summary &amp; Purchase Assumptions'!$C$24)),"-"),"-")</f>
        <v>-</v>
      </c>
      <c r="DM24" s="273" t="str">
        <f>IFERROR(IF(DM$3='Rent Roll'!$U4,(-SUMIF('Monthly Cash Flow'!$F$2:$EG$2,DM$2,'Monthly Cash Flow'!$F$37:$EG$37)*'Rent Roll'!$T4*'Rent Roll'!$R4*('Summary &amp; Purchase Assumptions'!$C$29/'Summary &amp; Purchase Assumptions'!$C$24)),"-"),"-")</f>
        <v>-</v>
      </c>
      <c r="DN24" s="273" t="str">
        <f>IFERROR(IF(DN$3='Rent Roll'!$U4,(-SUMIF('Monthly Cash Flow'!$F$2:$EG$2,DN$2,'Monthly Cash Flow'!$F$37:$EG$37)*'Rent Roll'!$T4*'Rent Roll'!$R4*('Summary &amp; Purchase Assumptions'!$C$29/'Summary &amp; Purchase Assumptions'!$C$24)),"-"),"-")</f>
        <v>-</v>
      </c>
      <c r="DO24" s="273">
        <f ca="1">IFERROR(IF(DO$3='Rent Roll'!$U4,(-SUMIF('Monthly Cash Flow'!$F$2:$EG$2,DO$2,'Monthly Cash Flow'!$F$37:$EG$37)*'Rent Roll'!$T4*'Rent Roll'!$R4*('Summary &amp; Purchase Assumptions'!$C$29/'Summary &amp; Purchase Assumptions'!$C$24)),"-"),"-")</f>
        <v>59203.393490091199</v>
      </c>
      <c r="DP24" s="273" t="str">
        <f>IFERROR(IF(DP$3='Rent Roll'!$U4,(-SUMIF('Monthly Cash Flow'!$F$2:$EG$2,DP$2,'Monthly Cash Flow'!$F$37:$EG$37)*'Rent Roll'!$T4*'Rent Roll'!$R4*('Summary &amp; Purchase Assumptions'!$C$29/'Summary &amp; Purchase Assumptions'!$C$24)),"-"),"-")</f>
        <v>-</v>
      </c>
      <c r="DQ24" s="273" t="str">
        <f>IFERROR(IF(DQ$3='Rent Roll'!$U4,(-SUMIF('Monthly Cash Flow'!$F$2:$EG$2,DQ$2,'Monthly Cash Flow'!$F$37:$EG$37)*'Rent Roll'!$T4*'Rent Roll'!$R4*('Summary &amp; Purchase Assumptions'!$C$29/'Summary &amp; Purchase Assumptions'!$C$24)),"-"),"-")</f>
        <v>-</v>
      </c>
      <c r="DR24" s="273" t="str">
        <f>IFERROR(IF(DR$3='Rent Roll'!$U4,(-SUMIF('Monthly Cash Flow'!$F$2:$EG$2,DR$2,'Monthly Cash Flow'!$F$37:$EG$37)*'Rent Roll'!$T4*'Rent Roll'!$R4*('Summary &amp; Purchase Assumptions'!$C$29/'Summary &amp; Purchase Assumptions'!$C$24)),"-"),"-")</f>
        <v>-</v>
      </c>
      <c r="DS24" s="273" t="str">
        <f>IFERROR(IF(DS$3='Rent Roll'!$U4,(-SUMIF('Monthly Cash Flow'!$F$2:$EG$2,DS$2,'Monthly Cash Flow'!$F$37:$EG$37)*'Rent Roll'!$T4*'Rent Roll'!$R4*('Summary &amp; Purchase Assumptions'!$C$29/'Summary &amp; Purchase Assumptions'!$C$24)),"-"),"-")</f>
        <v>-</v>
      </c>
      <c r="DT24" s="273" t="str">
        <f>IFERROR(IF(DT$3='Rent Roll'!$U4,(-SUMIF('Monthly Cash Flow'!$F$2:$EG$2,DT$2,'Monthly Cash Flow'!$F$37:$EG$37)*'Rent Roll'!$T4*'Rent Roll'!$R4*('Summary &amp; Purchase Assumptions'!$C$29/'Summary &amp; Purchase Assumptions'!$C$24)),"-"),"-")</f>
        <v>-</v>
      </c>
      <c r="DU24" s="273" t="str">
        <f>IFERROR(IF(DU$3='Rent Roll'!$U4,(-SUMIF('Monthly Cash Flow'!$F$2:$EG$2,DU$2,'Monthly Cash Flow'!$F$37:$EG$37)*'Rent Roll'!$T4*'Rent Roll'!$R4*('Summary &amp; Purchase Assumptions'!$C$29/'Summary &amp; Purchase Assumptions'!$C$24)),"-"),"-")</f>
        <v>-</v>
      </c>
      <c r="DV24" s="273" t="str">
        <f>IFERROR(IF(DV$3='Rent Roll'!$U4,(-SUMIF('Monthly Cash Flow'!$F$2:$EG$2,DV$2,'Monthly Cash Flow'!$F$37:$EG$37)*'Rent Roll'!$T4*'Rent Roll'!$R4*('Summary &amp; Purchase Assumptions'!$C$29/'Summary &amp; Purchase Assumptions'!$C$24)),"-"),"-")</f>
        <v>-</v>
      </c>
      <c r="DW24" s="273" t="str">
        <f>IFERROR(IF(DW$3='Rent Roll'!$U4,(-SUMIF('Monthly Cash Flow'!$F$2:$EG$2,DW$2,'Monthly Cash Flow'!$F$37:$EG$37)*'Rent Roll'!$T4*'Rent Roll'!$R4*('Summary &amp; Purchase Assumptions'!$C$29/'Summary &amp; Purchase Assumptions'!$C$24)),"-"),"-")</f>
        <v>-</v>
      </c>
      <c r="DX24" s="273" t="str">
        <f>IFERROR(IF(DX$3='Rent Roll'!$U4,(-SUMIF('Monthly Cash Flow'!$F$2:$EG$2,DX$2,'Monthly Cash Flow'!$F$37:$EG$37)*'Rent Roll'!$T4*'Rent Roll'!$R4*('Summary &amp; Purchase Assumptions'!$C$29/'Summary &amp; Purchase Assumptions'!$C$24)),"-"),"-")</f>
        <v>-</v>
      </c>
      <c r="DY24" s="273" t="str">
        <f>IFERROR(IF(DY$3='Rent Roll'!$U4,(-SUMIF('Monthly Cash Flow'!$F$2:$EG$2,DY$2,'Monthly Cash Flow'!$F$37:$EG$37)*'Rent Roll'!$T4*'Rent Roll'!$R4*('Summary &amp; Purchase Assumptions'!$C$29/'Summary &amp; Purchase Assumptions'!$C$24)),"-"),"-")</f>
        <v>-</v>
      </c>
      <c r="DZ24" s="273" t="str">
        <f>IFERROR(IF(DZ$3='Rent Roll'!$U4,(-SUMIF('Monthly Cash Flow'!$F$2:$EG$2,DZ$2,'Monthly Cash Flow'!$F$37:$EG$37)*'Rent Roll'!$T4*'Rent Roll'!$R4*('Summary &amp; Purchase Assumptions'!$C$29/'Summary &amp; Purchase Assumptions'!$C$24)),"-"),"-")</f>
        <v>-</v>
      </c>
      <c r="EA24" s="273">
        <f ca="1">IFERROR(IF(EA$3='Rent Roll'!$U4,(-SUMIF('Monthly Cash Flow'!$F$2:$EG$2,EA$2,'Monthly Cash Flow'!$F$37:$EG$37)*'Rent Roll'!$T4*'Rent Roll'!$R4*('Summary &amp; Purchase Assumptions'!$C$29/'Summary &amp; Purchase Assumptions'!$C$24)),"-"),"-")</f>
        <v>60412.714519775742</v>
      </c>
      <c r="EB24" s="273" t="str">
        <f>IFERROR(IF(EB$3='Rent Roll'!$U4,(-SUMIF('Monthly Cash Flow'!$F$2:$EG$2,EB$2,'Monthly Cash Flow'!$F$37:$EG$37)*'Rent Roll'!$T4*'Rent Roll'!$R4*('Summary &amp; Purchase Assumptions'!$C$29/'Summary &amp; Purchase Assumptions'!$C$24)),"-"),"-")</f>
        <v>-</v>
      </c>
      <c r="EC24" s="273" t="str">
        <f>IFERROR(IF(EC$3='Rent Roll'!$U4,(-SUMIF('Monthly Cash Flow'!$F$2:$EG$2,EC$2,'Monthly Cash Flow'!$F$37:$EG$37)*'Rent Roll'!$T4*'Rent Roll'!$R4*('Summary &amp; Purchase Assumptions'!$C$29/'Summary &amp; Purchase Assumptions'!$C$24)),"-"),"-")</f>
        <v>-</v>
      </c>
      <c r="ED24" s="273" t="str">
        <f>IFERROR(IF(ED$3='Rent Roll'!$U4,(-SUMIF('Monthly Cash Flow'!$F$2:$EG$2,ED$2,'Monthly Cash Flow'!$F$37:$EG$37)*'Rent Roll'!$T4*'Rent Roll'!$R4*('Summary &amp; Purchase Assumptions'!$C$29/'Summary &amp; Purchase Assumptions'!$C$24)),"-"),"-")</f>
        <v>-</v>
      </c>
      <c r="EE24" s="273" t="str">
        <f>IFERROR(IF(EE$3='Rent Roll'!$U4,(-SUMIF('Monthly Cash Flow'!$F$2:$EG$2,EE$2,'Monthly Cash Flow'!$F$37:$EG$37)*'Rent Roll'!$T4*'Rent Roll'!$R4*('Summary &amp; Purchase Assumptions'!$C$29/'Summary &amp; Purchase Assumptions'!$C$24)),"-"),"-")</f>
        <v>-</v>
      </c>
      <c r="EF24" s="272" t="str">
        <f>IFERROR(IF(EF$3='Rent Roll'!$U4,(-SUMIF('Monthly Cash Flow'!$F$2:$EG$2,EF$2,'Monthly Cash Flow'!$F$37:$EG$37)*'Rent Roll'!$T4*'Rent Roll'!$R4*('Summary &amp; Purchase Assumptions'!$C$29/'Summary &amp; Purchase Assumptions'!$C$24)),"-"),"-")</f>
        <v>-</v>
      </c>
      <c r="EG24" s="844" t="s">
        <v>106</v>
      </c>
    </row>
    <row r="25" spans="2:137" x14ac:dyDescent="0.25">
      <c r="B25" s="866"/>
      <c r="C25" s="854" t="str">
        <f>CONCATENATE('Rent Roll'!B5&amp;" - "&amp;'Rent Roll'!C5)</f>
        <v>1 Brown-Comm 2 - Center Inc, Brilliant Futures Learning</v>
      </c>
      <c r="D25" s="272">
        <f t="shared" ca="1" si="12"/>
        <v>477044.94803392625</v>
      </c>
      <c r="E25" s="273" t="str">
        <f>IFERROR(IF(E$3='Rent Roll'!$U5,(-SUMIF('Monthly Cash Flow'!$F$2:$EG$2,E$2,'Monthly Cash Flow'!$F$37:$EG$37)*'Rent Roll'!$T5*'Rent Roll'!$R5*('Summary &amp; Purchase Assumptions'!$C$29/'Summary &amp; Purchase Assumptions'!$C$24)),"-"),"-")</f>
        <v>-</v>
      </c>
      <c r="F25" s="273" t="str">
        <f>IFERROR(IF(F$3='Rent Roll'!$U5,(-SUMIF('Monthly Cash Flow'!$F$2:$EG$2,F$2,'Monthly Cash Flow'!$F$37:$EG$37)*'Rent Roll'!$T5*'Rent Roll'!$R5*('Summary &amp; Purchase Assumptions'!$C$29/'Summary &amp; Purchase Assumptions'!$C$24)),"-"),"-")</f>
        <v>-</v>
      </c>
      <c r="G25" s="273" t="str">
        <f>IFERROR(IF(G$3='Rent Roll'!$U5,(-SUMIF('Monthly Cash Flow'!$F$2:$EG$2,G$2,'Monthly Cash Flow'!$F$37:$EG$37)*'Rent Roll'!$T5*'Rent Roll'!$R5*('Summary &amp; Purchase Assumptions'!$C$29/'Summary &amp; Purchase Assumptions'!$C$24)),"-"),"-")</f>
        <v>-</v>
      </c>
      <c r="H25" s="273" t="str">
        <f>IFERROR(IF(H$3='Rent Roll'!$U5,(-SUMIF('Monthly Cash Flow'!$F$2:$EG$2,H$2,'Monthly Cash Flow'!$F$37:$EG$37)*'Rent Roll'!$T5*'Rent Roll'!$R5*('Summary &amp; Purchase Assumptions'!$C$29/'Summary &amp; Purchase Assumptions'!$C$24)),"-"),"-")</f>
        <v>-</v>
      </c>
      <c r="I25" s="273" t="str">
        <f>IFERROR(IF(I$3='Rent Roll'!$U5,(-SUMIF('Monthly Cash Flow'!$F$2:$EG$2,I$2,'Monthly Cash Flow'!$F$37:$EG$37)*'Rent Roll'!$T5*'Rent Roll'!$R5*('Summary &amp; Purchase Assumptions'!$C$29/'Summary &amp; Purchase Assumptions'!$C$24)),"-"),"-")</f>
        <v>-</v>
      </c>
      <c r="J25" s="273" t="str">
        <f>IFERROR(IF(J$3='Rent Roll'!$U5,(-SUMIF('Monthly Cash Flow'!$F$2:$EG$2,J$2,'Monthly Cash Flow'!$F$37:$EG$37)*'Rent Roll'!$T5*'Rent Roll'!$R5*('Summary &amp; Purchase Assumptions'!$C$29/'Summary &amp; Purchase Assumptions'!$C$24)),"-"),"-")</f>
        <v>-</v>
      </c>
      <c r="K25" s="273">
        <f ca="1">IFERROR(IF(K$3='Rent Roll'!$U5,(-SUMIF('Monthly Cash Flow'!$F$2:$EG$2,K$2,'Monthly Cash Flow'!$F$37:$EG$37)*'Rent Roll'!$T5*'Rent Roll'!$R5*('Summary &amp; Purchase Assumptions'!$C$29/'Summary &amp; Purchase Assumptions'!$C$24)),"-"),"-")</f>
        <v>35506.013030414215</v>
      </c>
      <c r="L25" s="273" t="str">
        <f>IFERROR(IF(L$3='Rent Roll'!$U5,(-SUMIF('Monthly Cash Flow'!$F$2:$EG$2,L$2,'Monthly Cash Flow'!$F$37:$EG$37)*'Rent Roll'!$T5*'Rent Roll'!$R5*('Summary &amp; Purchase Assumptions'!$C$29/'Summary &amp; Purchase Assumptions'!$C$24)),"-"),"-")</f>
        <v>-</v>
      </c>
      <c r="M25" s="273" t="str">
        <f>IFERROR(IF(M$3='Rent Roll'!$U5,(-SUMIF('Monthly Cash Flow'!$F$2:$EG$2,M$2,'Monthly Cash Flow'!$F$37:$EG$37)*'Rent Roll'!$T5*'Rent Roll'!$R5*('Summary &amp; Purchase Assumptions'!$C$29/'Summary &amp; Purchase Assumptions'!$C$24)),"-"),"-")</f>
        <v>-</v>
      </c>
      <c r="N25" s="273" t="str">
        <f>IFERROR(IF(N$3='Rent Roll'!$U5,(-SUMIF('Monthly Cash Flow'!$F$2:$EG$2,N$2,'Monthly Cash Flow'!$F$37:$EG$37)*'Rent Roll'!$T5*'Rent Roll'!$R5*('Summary &amp; Purchase Assumptions'!$C$29/'Summary &amp; Purchase Assumptions'!$C$24)),"-"),"-")</f>
        <v>-</v>
      </c>
      <c r="O25" s="273" t="str">
        <f>IFERROR(IF(O$3='Rent Roll'!$U5,(-SUMIF('Monthly Cash Flow'!$F$2:$EG$2,O$2,'Monthly Cash Flow'!$F$37:$EG$37)*'Rent Roll'!$T5*'Rent Roll'!$R5*('Summary &amp; Purchase Assumptions'!$C$29/'Summary &amp; Purchase Assumptions'!$C$24)),"-"),"-")</f>
        <v>-</v>
      </c>
      <c r="P25" s="273" t="str">
        <f>IFERROR(IF(P$3='Rent Roll'!$U5,(-SUMIF('Monthly Cash Flow'!$F$2:$EG$2,P$2,'Monthly Cash Flow'!$F$37:$EG$37)*'Rent Roll'!$T5*'Rent Roll'!$R5*('Summary &amp; Purchase Assumptions'!$C$29/'Summary &amp; Purchase Assumptions'!$C$24)),"-"),"-")</f>
        <v>-</v>
      </c>
      <c r="Q25" s="273" t="str">
        <f>IFERROR(IF(Q$3='Rent Roll'!$U5,(-SUMIF('Monthly Cash Flow'!$F$2:$EG$2,Q$2,'Monthly Cash Flow'!$F$37:$EG$37)*'Rent Roll'!$T5*'Rent Roll'!$R5*('Summary &amp; Purchase Assumptions'!$C$29/'Summary &amp; Purchase Assumptions'!$C$24)),"-"),"-")</f>
        <v>-</v>
      </c>
      <c r="R25" s="273" t="str">
        <f>IFERROR(IF(R$3='Rent Roll'!$U5,(-SUMIF('Monthly Cash Flow'!$F$2:$EG$2,R$2,'Monthly Cash Flow'!$F$37:$EG$37)*'Rent Roll'!$T5*'Rent Roll'!$R5*('Summary &amp; Purchase Assumptions'!$C$29/'Summary &amp; Purchase Assumptions'!$C$24)),"-"),"-")</f>
        <v>-</v>
      </c>
      <c r="S25" s="273" t="str">
        <f>IFERROR(IF(S$3='Rent Roll'!$U5,(-SUMIF('Monthly Cash Flow'!$F$2:$EG$2,S$2,'Monthly Cash Flow'!$F$37:$EG$37)*'Rent Roll'!$T5*'Rent Roll'!$R5*('Summary &amp; Purchase Assumptions'!$C$29/'Summary &amp; Purchase Assumptions'!$C$24)),"-"),"-")</f>
        <v>-</v>
      </c>
      <c r="T25" s="273" t="str">
        <f>IFERROR(IF(T$3='Rent Roll'!$U5,(-SUMIF('Monthly Cash Flow'!$F$2:$EG$2,T$2,'Monthly Cash Flow'!$F$37:$EG$37)*'Rent Roll'!$T5*'Rent Roll'!$R5*('Summary &amp; Purchase Assumptions'!$C$29/'Summary &amp; Purchase Assumptions'!$C$24)),"-"),"-")</f>
        <v>-</v>
      </c>
      <c r="U25" s="273" t="str">
        <f>IFERROR(IF(U$3='Rent Roll'!$U5,(-SUMIF('Monthly Cash Flow'!$F$2:$EG$2,U$2,'Monthly Cash Flow'!$F$37:$EG$37)*'Rent Roll'!$T5*'Rent Roll'!$R5*('Summary &amp; Purchase Assumptions'!$C$29/'Summary &amp; Purchase Assumptions'!$C$24)),"-"),"-")</f>
        <v>-</v>
      </c>
      <c r="V25" s="273" t="str">
        <f>IFERROR(IF(V$3='Rent Roll'!$U5,(-SUMIF('Monthly Cash Flow'!$F$2:$EG$2,V$2,'Monthly Cash Flow'!$F$37:$EG$37)*'Rent Roll'!$T5*'Rent Roll'!$R5*('Summary &amp; Purchase Assumptions'!$C$29/'Summary &amp; Purchase Assumptions'!$C$24)),"-"),"-")</f>
        <v>-</v>
      </c>
      <c r="W25" s="273">
        <f ca="1">IFERROR(IF(W$3='Rent Roll'!$U5,(-SUMIF('Monthly Cash Flow'!$F$2:$EG$2,W$2,'Monthly Cash Flow'!$F$37:$EG$37)*'Rent Roll'!$T5*'Rent Roll'!$R5*('Summary &amp; Purchase Assumptions'!$C$29/'Summary &amp; Purchase Assumptions'!$C$24)),"-"),"-")</f>
        <v>40060.991970827708</v>
      </c>
      <c r="X25" s="273" t="str">
        <f>IFERROR(IF(X$3='Rent Roll'!$U5,(-SUMIF('Monthly Cash Flow'!$F$2:$EG$2,X$2,'Monthly Cash Flow'!$F$37:$EG$37)*'Rent Roll'!$T5*'Rent Roll'!$R5*('Summary &amp; Purchase Assumptions'!$C$29/'Summary &amp; Purchase Assumptions'!$C$24)),"-"),"-")</f>
        <v>-</v>
      </c>
      <c r="Y25" s="273" t="str">
        <f>IFERROR(IF(Y$3='Rent Roll'!$U5,(-SUMIF('Monthly Cash Flow'!$F$2:$EG$2,Y$2,'Monthly Cash Flow'!$F$37:$EG$37)*'Rent Roll'!$T5*'Rent Roll'!$R5*('Summary &amp; Purchase Assumptions'!$C$29/'Summary &amp; Purchase Assumptions'!$C$24)),"-"),"-")</f>
        <v>-</v>
      </c>
      <c r="Z25" s="273" t="str">
        <f>IFERROR(IF(Z$3='Rent Roll'!$U5,(-SUMIF('Monthly Cash Flow'!$F$2:$EG$2,Z$2,'Monthly Cash Flow'!$F$37:$EG$37)*'Rent Roll'!$T5*'Rent Roll'!$R5*('Summary &amp; Purchase Assumptions'!$C$29/'Summary &amp; Purchase Assumptions'!$C$24)),"-"),"-")</f>
        <v>-</v>
      </c>
      <c r="AA25" s="273" t="str">
        <f>IFERROR(IF(AA$3='Rent Roll'!$U5,(-SUMIF('Monthly Cash Flow'!$F$2:$EG$2,AA$2,'Monthly Cash Flow'!$F$37:$EG$37)*'Rent Roll'!$T5*'Rent Roll'!$R5*('Summary &amp; Purchase Assumptions'!$C$29/'Summary &amp; Purchase Assumptions'!$C$24)),"-"),"-")</f>
        <v>-</v>
      </c>
      <c r="AB25" s="273" t="str">
        <f>IFERROR(IF(AB$3='Rent Roll'!$U5,(-SUMIF('Monthly Cash Flow'!$F$2:$EG$2,AB$2,'Monthly Cash Flow'!$F$37:$EG$37)*'Rent Roll'!$T5*'Rent Roll'!$R5*('Summary &amp; Purchase Assumptions'!$C$29/'Summary &amp; Purchase Assumptions'!$C$24)),"-"),"-")</f>
        <v>-</v>
      </c>
      <c r="AC25" s="273" t="str">
        <f>IFERROR(IF(AC$3='Rent Roll'!$U5,(-SUMIF('Monthly Cash Flow'!$F$2:$EG$2,AC$2,'Monthly Cash Flow'!$F$37:$EG$37)*'Rent Roll'!$T5*'Rent Roll'!$R5*('Summary &amp; Purchase Assumptions'!$C$29/'Summary &amp; Purchase Assumptions'!$C$24)),"-"),"-")</f>
        <v>-</v>
      </c>
      <c r="AD25" s="273" t="str">
        <f>IFERROR(IF(AD$3='Rent Roll'!$U5,(-SUMIF('Monthly Cash Flow'!$F$2:$EG$2,AD$2,'Monthly Cash Flow'!$F$37:$EG$37)*'Rent Roll'!$T5*'Rent Roll'!$R5*('Summary &amp; Purchase Assumptions'!$C$29/'Summary &amp; Purchase Assumptions'!$C$24)),"-"),"-")</f>
        <v>-</v>
      </c>
      <c r="AE25" s="273" t="str">
        <f>IFERROR(IF(AE$3='Rent Roll'!$U5,(-SUMIF('Monthly Cash Flow'!$F$2:$EG$2,AE$2,'Monthly Cash Flow'!$F$37:$EG$37)*'Rent Roll'!$T5*'Rent Roll'!$R5*('Summary &amp; Purchase Assumptions'!$C$29/'Summary &amp; Purchase Assumptions'!$C$24)),"-"),"-")</f>
        <v>-</v>
      </c>
      <c r="AF25" s="273" t="str">
        <f>IFERROR(IF(AF$3='Rent Roll'!$U5,(-SUMIF('Monthly Cash Flow'!$F$2:$EG$2,AF$2,'Monthly Cash Flow'!$F$37:$EG$37)*'Rent Roll'!$T5*'Rent Roll'!$R5*('Summary &amp; Purchase Assumptions'!$C$29/'Summary &amp; Purchase Assumptions'!$C$24)),"-"),"-")</f>
        <v>-</v>
      </c>
      <c r="AG25" s="273" t="str">
        <f>IFERROR(IF(AG$3='Rent Roll'!$U5,(-SUMIF('Monthly Cash Flow'!$F$2:$EG$2,AG$2,'Monthly Cash Flow'!$F$37:$EG$37)*'Rent Roll'!$T5*'Rent Roll'!$R5*('Summary &amp; Purchase Assumptions'!$C$29/'Summary &amp; Purchase Assumptions'!$C$24)),"-"),"-")</f>
        <v>-</v>
      </c>
      <c r="AH25" s="273" t="str">
        <f>IFERROR(IF(AH$3='Rent Roll'!$U5,(-SUMIF('Monthly Cash Flow'!$F$2:$EG$2,AH$2,'Monthly Cash Flow'!$F$37:$EG$37)*'Rent Roll'!$T5*'Rent Roll'!$R5*('Summary &amp; Purchase Assumptions'!$C$29/'Summary &amp; Purchase Assumptions'!$C$24)),"-"),"-")</f>
        <v>-</v>
      </c>
      <c r="AI25" s="273">
        <f ca="1">IFERROR(IF(AI$3='Rent Roll'!$U5,(-SUMIF('Monthly Cash Flow'!$F$2:$EG$2,AI$2,'Monthly Cash Flow'!$F$37:$EG$37)*'Rent Roll'!$T5*'Rent Roll'!$R5*('Summary &amp; Purchase Assumptions'!$C$29/'Summary &amp; Purchase Assumptions'!$C$24)),"-"),"-")</f>
        <v>41002.292860315945</v>
      </c>
      <c r="AJ25" s="273" t="str">
        <f>IFERROR(IF(AJ$3='Rent Roll'!$U5,(-SUMIF('Monthly Cash Flow'!$F$2:$EG$2,AJ$2,'Monthly Cash Flow'!$F$37:$EG$37)*'Rent Roll'!$T5*'Rent Roll'!$R5*('Summary &amp; Purchase Assumptions'!$C$29/'Summary &amp; Purchase Assumptions'!$C$24)),"-"),"-")</f>
        <v>-</v>
      </c>
      <c r="AK25" s="273" t="str">
        <f>IFERROR(IF(AK$3='Rent Roll'!$U5,(-SUMIF('Monthly Cash Flow'!$F$2:$EG$2,AK$2,'Monthly Cash Flow'!$F$37:$EG$37)*'Rent Roll'!$T5*'Rent Roll'!$R5*('Summary &amp; Purchase Assumptions'!$C$29/'Summary &amp; Purchase Assumptions'!$C$24)),"-"),"-")</f>
        <v>-</v>
      </c>
      <c r="AL25" s="273" t="str">
        <f>IFERROR(IF(AL$3='Rent Roll'!$U5,(-SUMIF('Monthly Cash Flow'!$F$2:$EG$2,AL$2,'Monthly Cash Flow'!$F$37:$EG$37)*'Rent Roll'!$T5*'Rent Roll'!$R5*('Summary &amp; Purchase Assumptions'!$C$29/'Summary &amp; Purchase Assumptions'!$C$24)),"-"),"-")</f>
        <v>-</v>
      </c>
      <c r="AM25" s="273" t="str">
        <f>IFERROR(IF(AM$3='Rent Roll'!$U5,(-SUMIF('Monthly Cash Flow'!$F$2:$EG$2,AM$2,'Monthly Cash Flow'!$F$37:$EG$37)*'Rent Roll'!$T5*'Rent Roll'!$R5*('Summary &amp; Purchase Assumptions'!$C$29/'Summary &amp; Purchase Assumptions'!$C$24)),"-"),"-")</f>
        <v>-</v>
      </c>
      <c r="AN25" s="273" t="str">
        <f>IFERROR(IF(AN$3='Rent Roll'!$U5,(-SUMIF('Monthly Cash Flow'!$F$2:$EG$2,AN$2,'Monthly Cash Flow'!$F$37:$EG$37)*'Rent Roll'!$T5*'Rent Roll'!$R5*('Summary &amp; Purchase Assumptions'!$C$29/'Summary &amp; Purchase Assumptions'!$C$24)),"-"),"-")</f>
        <v>-</v>
      </c>
      <c r="AO25" s="273" t="str">
        <f>IFERROR(IF(AO$3='Rent Roll'!$U5,(-SUMIF('Monthly Cash Flow'!$F$2:$EG$2,AO$2,'Monthly Cash Flow'!$F$37:$EG$37)*'Rent Roll'!$T5*'Rent Roll'!$R5*('Summary &amp; Purchase Assumptions'!$C$29/'Summary &amp; Purchase Assumptions'!$C$24)),"-"),"-")</f>
        <v>-</v>
      </c>
      <c r="AP25" s="273" t="str">
        <f>IFERROR(IF(AP$3='Rent Roll'!$U5,(-SUMIF('Monthly Cash Flow'!$F$2:$EG$2,AP$2,'Monthly Cash Flow'!$F$37:$EG$37)*'Rent Roll'!$T5*'Rent Roll'!$R5*('Summary &amp; Purchase Assumptions'!$C$29/'Summary &amp; Purchase Assumptions'!$C$24)),"-"),"-")</f>
        <v>-</v>
      </c>
      <c r="AQ25" s="273" t="str">
        <f>IFERROR(IF(AQ$3='Rent Roll'!$U5,(-SUMIF('Monthly Cash Flow'!$F$2:$EG$2,AQ$2,'Monthly Cash Flow'!$F$37:$EG$37)*'Rent Roll'!$T5*'Rent Roll'!$R5*('Summary &amp; Purchase Assumptions'!$C$29/'Summary &amp; Purchase Assumptions'!$C$24)),"-"),"-")</f>
        <v>-</v>
      </c>
      <c r="AR25" s="273" t="str">
        <f>IFERROR(IF(AR$3='Rent Roll'!$U5,(-SUMIF('Monthly Cash Flow'!$F$2:$EG$2,AR$2,'Monthly Cash Flow'!$F$37:$EG$37)*'Rent Roll'!$T5*'Rent Roll'!$R5*('Summary &amp; Purchase Assumptions'!$C$29/'Summary &amp; Purchase Assumptions'!$C$24)),"-"),"-")</f>
        <v>-</v>
      </c>
      <c r="AS25" s="273" t="str">
        <f>IFERROR(IF(AS$3='Rent Roll'!$U5,(-SUMIF('Monthly Cash Flow'!$F$2:$EG$2,AS$2,'Monthly Cash Flow'!$F$37:$EG$37)*'Rent Roll'!$T5*'Rent Roll'!$R5*('Summary &amp; Purchase Assumptions'!$C$29/'Summary &amp; Purchase Assumptions'!$C$24)),"-"),"-")</f>
        <v>-</v>
      </c>
      <c r="AT25" s="273" t="str">
        <f>IFERROR(IF(AT$3='Rent Roll'!$U5,(-SUMIF('Monthly Cash Flow'!$F$2:$EG$2,AT$2,'Monthly Cash Flow'!$F$37:$EG$37)*'Rent Roll'!$T5*'Rent Roll'!$R5*('Summary &amp; Purchase Assumptions'!$C$29/'Summary &amp; Purchase Assumptions'!$C$24)),"-"),"-")</f>
        <v>-</v>
      </c>
      <c r="AU25" s="273">
        <f ca="1">IFERROR(IF(AU$3='Rent Roll'!$U5,(-SUMIF('Monthly Cash Flow'!$F$2:$EG$2,AU$2,'Monthly Cash Flow'!$F$37:$EG$37)*'Rent Roll'!$T5*'Rent Roll'!$R5*('Summary &amp; Purchase Assumptions'!$C$29/'Summary &amp; Purchase Assumptions'!$C$24)),"-"),"-")</f>
        <v>41889.137417795238</v>
      </c>
      <c r="AV25" s="273" t="str">
        <f>IFERROR(IF(AV$3='Rent Roll'!$U5,(-SUMIF('Monthly Cash Flow'!$F$2:$EG$2,AV$2,'Monthly Cash Flow'!$F$37:$EG$37)*'Rent Roll'!$T5*'Rent Roll'!$R5*('Summary &amp; Purchase Assumptions'!$C$29/'Summary &amp; Purchase Assumptions'!$C$24)),"-"),"-")</f>
        <v>-</v>
      </c>
      <c r="AW25" s="273" t="str">
        <f>IFERROR(IF(AW$3='Rent Roll'!$U5,(-SUMIF('Monthly Cash Flow'!$F$2:$EG$2,AW$2,'Monthly Cash Flow'!$F$37:$EG$37)*'Rent Roll'!$T5*'Rent Roll'!$R5*('Summary &amp; Purchase Assumptions'!$C$29/'Summary &amp; Purchase Assumptions'!$C$24)),"-"),"-")</f>
        <v>-</v>
      </c>
      <c r="AX25" s="273" t="str">
        <f>IFERROR(IF(AX$3='Rent Roll'!$U5,(-SUMIF('Monthly Cash Flow'!$F$2:$EG$2,AX$2,'Monthly Cash Flow'!$F$37:$EG$37)*'Rent Roll'!$T5*'Rent Roll'!$R5*('Summary &amp; Purchase Assumptions'!$C$29/'Summary &amp; Purchase Assumptions'!$C$24)),"-"),"-")</f>
        <v>-</v>
      </c>
      <c r="AY25" s="273" t="str">
        <f>IFERROR(IF(AY$3='Rent Roll'!$U5,(-SUMIF('Monthly Cash Flow'!$F$2:$EG$2,AY$2,'Monthly Cash Flow'!$F$37:$EG$37)*'Rent Roll'!$T5*'Rent Roll'!$R5*('Summary &amp; Purchase Assumptions'!$C$29/'Summary &amp; Purchase Assumptions'!$C$24)),"-"),"-")</f>
        <v>-</v>
      </c>
      <c r="AZ25" s="273" t="str">
        <f>IFERROR(IF(AZ$3='Rent Roll'!$U5,(-SUMIF('Monthly Cash Flow'!$F$2:$EG$2,AZ$2,'Monthly Cash Flow'!$F$37:$EG$37)*'Rent Roll'!$T5*'Rent Roll'!$R5*('Summary &amp; Purchase Assumptions'!$C$29/'Summary &amp; Purchase Assumptions'!$C$24)),"-"),"-")</f>
        <v>-</v>
      </c>
      <c r="BA25" s="273" t="str">
        <f>IFERROR(IF(BA$3='Rent Roll'!$U5,(-SUMIF('Monthly Cash Flow'!$F$2:$EG$2,BA$2,'Monthly Cash Flow'!$F$37:$EG$37)*'Rent Roll'!$T5*'Rent Roll'!$R5*('Summary &amp; Purchase Assumptions'!$C$29/'Summary &amp; Purchase Assumptions'!$C$24)),"-"),"-")</f>
        <v>-</v>
      </c>
      <c r="BB25" s="273" t="str">
        <f>IFERROR(IF(BB$3='Rent Roll'!$U5,(-SUMIF('Monthly Cash Flow'!$F$2:$EG$2,BB$2,'Monthly Cash Flow'!$F$37:$EG$37)*'Rent Roll'!$T5*'Rent Roll'!$R5*('Summary &amp; Purchase Assumptions'!$C$29/'Summary &amp; Purchase Assumptions'!$C$24)),"-"),"-")</f>
        <v>-</v>
      </c>
      <c r="BC25" s="273" t="str">
        <f>IFERROR(IF(BC$3='Rent Roll'!$U5,(-SUMIF('Monthly Cash Flow'!$F$2:$EG$2,BC$2,'Monthly Cash Flow'!$F$37:$EG$37)*'Rent Roll'!$T5*'Rent Roll'!$R5*('Summary &amp; Purchase Assumptions'!$C$29/'Summary &amp; Purchase Assumptions'!$C$24)),"-"),"-")</f>
        <v>-</v>
      </c>
      <c r="BD25" s="273" t="str">
        <f>IFERROR(IF(BD$3='Rent Roll'!$U5,(-SUMIF('Monthly Cash Flow'!$F$2:$EG$2,BD$2,'Monthly Cash Flow'!$F$37:$EG$37)*'Rent Roll'!$T5*'Rent Roll'!$R5*('Summary &amp; Purchase Assumptions'!$C$29/'Summary &amp; Purchase Assumptions'!$C$24)),"-"),"-")</f>
        <v>-</v>
      </c>
      <c r="BE25" s="273" t="str">
        <f>IFERROR(IF(BE$3='Rent Roll'!$U5,(-SUMIF('Monthly Cash Flow'!$F$2:$EG$2,BE$2,'Monthly Cash Flow'!$F$37:$EG$37)*'Rent Roll'!$T5*'Rent Roll'!$R5*('Summary &amp; Purchase Assumptions'!$C$29/'Summary &amp; Purchase Assumptions'!$C$24)),"-"),"-")</f>
        <v>-</v>
      </c>
      <c r="BF25" s="273" t="str">
        <f>IFERROR(IF(BF$3='Rent Roll'!$U5,(-SUMIF('Monthly Cash Flow'!$F$2:$EG$2,BF$2,'Monthly Cash Flow'!$F$37:$EG$37)*'Rent Roll'!$T5*'Rent Roll'!$R5*('Summary &amp; Purchase Assumptions'!$C$29/'Summary &amp; Purchase Assumptions'!$C$24)),"-"),"-")</f>
        <v>-</v>
      </c>
      <c r="BG25" s="273">
        <f ca="1">IFERROR(IF(BG$3='Rent Roll'!$U5,(-SUMIF('Monthly Cash Flow'!$F$2:$EG$2,BG$2,'Monthly Cash Flow'!$F$37:$EG$37)*'Rent Roll'!$T5*'Rent Roll'!$R5*('Summary &amp; Purchase Assumptions'!$C$29/'Summary &amp; Purchase Assumptions'!$C$24)),"-"),"-")</f>
        <v>42771.869706772552</v>
      </c>
      <c r="BH25" s="273" t="str">
        <f>IFERROR(IF(BH$3='Rent Roll'!$U5,(-SUMIF('Monthly Cash Flow'!$F$2:$EG$2,BH$2,'Monthly Cash Flow'!$F$37:$EG$37)*'Rent Roll'!$T5*'Rent Roll'!$R5*('Summary &amp; Purchase Assumptions'!$C$29/'Summary &amp; Purchase Assumptions'!$C$24)),"-"),"-")</f>
        <v>-</v>
      </c>
      <c r="BI25" s="273" t="str">
        <f>IFERROR(IF(BI$3='Rent Roll'!$U5,(-SUMIF('Monthly Cash Flow'!$F$2:$EG$2,BI$2,'Monthly Cash Flow'!$F$37:$EG$37)*'Rent Roll'!$T5*'Rent Roll'!$R5*('Summary &amp; Purchase Assumptions'!$C$29/'Summary &amp; Purchase Assumptions'!$C$24)),"-"),"-")</f>
        <v>-</v>
      </c>
      <c r="BJ25" s="273" t="str">
        <f>IFERROR(IF(BJ$3='Rent Roll'!$U5,(-SUMIF('Monthly Cash Flow'!$F$2:$EG$2,BJ$2,'Monthly Cash Flow'!$F$37:$EG$37)*'Rent Roll'!$T5*'Rent Roll'!$R5*('Summary &amp; Purchase Assumptions'!$C$29/'Summary &amp; Purchase Assumptions'!$C$24)),"-"),"-")</f>
        <v>-</v>
      </c>
      <c r="BK25" s="273" t="str">
        <f>IFERROR(IF(BK$3='Rent Roll'!$U5,(-SUMIF('Monthly Cash Flow'!$F$2:$EG$2,BK$2,'Monthly Cash Flow'!$F$37:$EG$37)*'Rent Roll'!$T5*'Rent Roll'!$R5*('Summary &amp; Purchase Assumptions'!$C$29/'Summary &amp; Purchase Assumptions'!$C$24)),"-"),"-")</f>
        <v>-</v>
      </c>
      <c r="BL25" s="273" t="str">
        <f>IFERROR(IF(BL$3='Rent Roll'!$U5,(-SUMIF('Monthly Cash Flow'!$F$2:$EG$2,BL$2,'Monthly Cash Flow'!$F$37:$EG$37)*'Rent Roll'!$T5*'Rent Roll'!$R5*('Summary &amp; Purchase Assumptions'!$C$29/'Summary &amp; Purchase Assumptions'!$C$24)),"-"),"-")</f>
        <v>-</v>
      </c>
      <c r="BM25" s="273" t="str">
        <f>IFERROR(IF(BM$3='Rent Roll'!$U5,(-SUMIF('Monthly Cash Flow'!$F$2:$EG$2,BM$2,'Monthly Cash Flow'!$F$37:$EG$37)*'Rent Roll'!$T5*'Rent Roll'!$R5*('Summary &amp; Purchase Assumptions'!$C$29/'Summary &amp; Purchase Assumptions'!$C$24)),"-"),"-")</f>
        <v>-</v>
      </c>
      <c r="BN25" s="273" t="str">
        <f>IFERROR(IF(BN$3='Rent Roll'!$U5,(-SUMIF('Monthly Cash Flow'!$F$2:$EG$2,BN$2,'Monthly Cash Flow'!$F$37:$EG$37)*'Rent Roll'!$T5*'Rent Roll'!$R5*('Summary &amp; Purchase Assumptions'!$C$29/'Summary &amp; Purchase Assumptions'!$C$24)),"-"),"-")</f>
        <v>-</v>
      </c>
      <c r="BO25" s="273" t="str">
        <f>IFERROR(IF(BO$3='Rent Roll'!$U5,(-SUMIF('Monthly Cash Flow'!$F$2:$EG$2,BO$2,'Monthly Cash Flow'!$F$37:$EG$37)*'Rent Roll'!$T5*'Rent Roll'!$R5*('Summary &amp; Purchase Assumptions'!$C$29/'Summary &amp; Purchase Assumptions'!$C$24)),"-"),"-")</f>
        <v>-</v>
      </c>
      <c r="BP25" s="273" t="str">
        <f>IFERROR(IF(BP$3='Rent Roll'!$U5,(-SUMIF('Monthly Cash Flow'!$F$2:$EG$2,BP$2,'Monthly Cash Flow'!$F$37:$EG$37)*'Rent Roll'!$T5*'Rent Roll'!$R5*('Summary &amp; Purchase Assumptions'!$C$29/'Summary &amp; Purchase Assumptions'!$C$24)),"-"),"-")</f>
        <v>-</v>
      </c>
      <c r="BQ25" s="273" t="str">
        <f>IFERROR(IF(BQ$3='Rent Roll'!$U5,(-SUMIF('Monthly Cash Flow'!$F$2:$EG$2,BQ$2,'Monthly Cash Flow'!$F$37:$EG$37)*'Rent Roll'!$T5*'Rent Roll'!$R5*('Summary &amp; Purchase Assumptions'!$C$29/'Summary &amp; Purchase Assumptions'!$C$24)),"-"),"-")</f>
        <v>-</v>
      </c>
      <c r="BR25" s="273" t="str">
        <f>IFERROR(IF(BR$3='Rent Roll'!$U5,(-SUMIF('Monthly Cash Flow'!$F$2:$EG$2,BR$2,'Monthly Cash Flow'!$F$37:$EG$37)*'Rent Roll'!$T5*'Rent Roll'!$R5*('Summary &amp; Purchase Assumptions'!$C$29/'Summary &amp; Purchase Assumptions'!$C$24)),"-"),"-")</f>
        <v>-</v>
      </c>
      <c r="BS25" s="273">
        <f ca="1">IFERROR(IF(BS$3='Rent Roll'!$U5,(-SUMIF('Monthly Cash Flow'!$F$2:$EG$2,BS$2,'Monthly Cash Flow'!$F$37:$EG$37)*'Rent Roll'!$T5*'Rent Roll'!$R5*('Summary &amp; Purchase Assumptions'!$C$29/'Summary &amp; Purchase Assumptions'!$C$24)),"-"),"-")</f>
        <v>43662.299875667457</v>
      </c>
      <c r="BT25" s="273" t="str">
        <f>IFERROR(IF(BT$3='Rent Roll'!$U5,(-SUMIF('Monthly Cash Flow'!$F$2:$EG$2,BT$2,'Monthly Cash Flow'!$F$37:$EG$37)*'Rent Roll'!$T5*'Rent Roll'!$R5*('Summary &amp; Purchase Assumptions'!$C$29/'Summary &amp; Purchase Assumptions'!$C$24)),"-"),"-")</f>
        <v>-</v>
      </c>
      <c r="BU25" s="273" t="str">
        <f>IFERROR(IF(BU$3='Rent Roll'!$U5,(-SUMIF('Monthly Cash Flow'!$F$2:$EG$2,BU$2,'Monthly Cash Flow'!$F$37:$EG$37)*'Rent Roll'!$T5*'Rent Roll'!$R5*('Summary &amp; Purchase Assumptions'!$C$29/'Summary &amp; Purchase Assumptions'!$C$24)),"-"),"-")</f>
        <v>-</v>
      </c>
      <c r="BV25" s="273" t="str">
        <f>IFERROR(IF(BV$3='Rent Roll'!$U5,(-SUMIF('Monthly Cash Flow'!$F$2:$EG$2,BV$2,'Monthly Cash Flow'!$F$37:$EG$37)*'Rent Roll'!$T5*'Rent Roll'!$R5*('Summary &amp; Purchase Assumptions'!$C$29/'Summary &amp; Purchase Assumptions'!$C$24)),"-"),"-")</f>
        <v>-</v>
      </c>
      <c r="BW25" s="273" t="str">
        <f>IFERROR(IF(BW$3='Rent Roll'!$U5,(-SUMIF('Monthly Cash Flow'!$F$2:$EG$2,BW$2,'Monthly Cash Flow'!$F$37:$EG$37)*'Rent Roll'!$T5*'Rent Roll'!$R5*('Summary &amp; Purchase Assumptions'!$C$29/'Summary &amp; Purchase Assumptions'!$C$24)),"-"),"-")</f>
        <v>-</v>
      </c>
      <c r="BX25" s="273" t="str">
        <f>IFERROR(IF(BX$3='Rent Roll'!$U5,(-SUMIF('Monthly Cash Flow'!$F$2:$EG$2,BX$2,'Monthly Cash Flow'!$F$37:$EG$37)*'Rent Roll'!$T5*'Rent Roll'!$R5*('Summary &amp; Purchase Assumptions'!$C$29/'Summary &amp; Purchase Assumptions'!$C$24)),"-"),"-")</f>
        <v>-</v>
      </c>
      <c r="BY25" s="273" t="str">
        <f>IFERROR(IF(BY$3='Rent Roll'!$U5,(-SUMIF('Monthly Cash Flow'!$F$2:$EG$2,BY$2,'Monthly Cash Flow'!$F$37:$EG$37)*'Rent Roll'!$T5*'Rent Roll'!$R5*('Summary &amp; Purchase Assumptions'!$C$29/'Summary &amp; Purchase Assumptions'!$C$24)),"-"),"-")</f>
        <v>-</v>
      </c>
      <c r="BZ25" s="273" t="str">
        <f>IFERROR(IF(BZ$3='Rent Roll'!$U5,(-SUMIF('Monthly Cash Flow'!$F$2:$EG$2,BZ$2,'Monthly Cash Flow'!$F$37:$EG$37)*'Rent Roll'!$T5*'Rent Roll'!$R5*('Summary &amp; Purchase Assumptions'!$C$29/'Summary &amp; Purchase Assumptions'!$C$24)),"-"),"-")</f>
        <v>-</v>
      </c>
      <c r="CA25" s="273" t="str">
        <f>IFERROR(IF(CA$3='Rent Roll'!$U5,(-SUMIF('Monthly Cash Flow'!$F$2:$EG$2,CA$2,'Monthly Cash Flow'!$F$37:$EG$37)*'Rent Roll'!$T5*'Rent Roll'!$R5*('Summary &amp; Purchase Assumptions'!$C$29/'Summary &amp; Purchase Assumptions'!$C$24)),"-"),"-")</f>
        <v>-</v>
      </c>
      <c r="CB25" s="273" t="str">
        <f>IFERROR(IF(CB$3='Rent Roll'!$U5,(-SUMIF('Monthly Cash Flow'!$F$2:$EG$2,CB$2,'Monthly Cash Flow'!$F$37:$EG$37)*'Rent Roll'!$T5*'Rent Roll'!$R5*('Summary &amp; Purchase Assumptions'!$C$29/'Summary &amp; Purchase Assumptions'!$C$24)),"-"),"-")</f>
        <v>-</v>
      </c>
      <c r="CC25" s="273" t="str">
        <f>IFERROR(IF(CC$3='Rent Roll'!$U5,(-SUMIF('Monthly Cash Flow'!$F$2:$EG$2,CC$2,'Monthly Cash Flow'!$F$37:$EG$37)*'Rent Roll'!$T5*'Rent Roll'!$R5*('Summary &amp; Purchase Assumptions'!$C$29/'Summary &amp; Purchase Assumptions'!$C$24)),"-"),"-")</f>
        <v>-</v>
      </c>
      <c r="CD25" s="273" t="str">
        <f>IFERROR(IF(CD$3='Rent Roll'!$U5,(-SUMIF('Monthly Cash Flow'!$F$2:$EG$2,CD$2,'Monthly Cash Flow'!$F$37:$EG$37)*'Rent Roll'!$T5*'Rent Roll'!$R5*('Summary &amp; Purchase Assumptions'!$C$29/'Summary &amp; Purchase Assumptions'!$C$24)),"-"),"-")</f>
        <v>-</v>
      </c>
      <c r="CE25" s="273">
        <f ca="1">IFERROR(IF(CE$3='Rent Roll'!$U5,(-SUMIF('Monthly Cash Flow'!$F$2:$EG$2,CE$2,'Monthly Cash Flow'!$F$37:$EG$37)*'Rent Roll'!$T5*'Rent Roll'!$R5*('Summary &amp; Purchase Assumptions'!$C$29/'Summary &amp; Purchase Assumptions'!$C$24)),"-"),"-")</f>
        <v>44561.701362157692</v>
      </c>
      <c r="CF25" s="273" t="str">
        <f>IFERROR(IF(CF$3='Rent Roll'!$U5,(-SUMIF('Monthly Cash Flow'!$F$2:$EG$2,CF$2,'Monthly Cash Flow'!$F$37:$EG$37)*'Rent Roll'!$T5*'Rent Roll'!$R5*('Summary &amp; Purchase Assumptions'!$C$29/'Summary &amp; Purchase Assumptions'!$C$24)),"-"),"-")</f>
        <v>-</v>
      </c>
      <c r="CG25" s="273" t="str">
        <f>IFERROR(IF(CG$3='Rent Roll'!$U5,(-SUMIF('Monthly Cash Flow'!$F$2:$EG$2,CG$2,'Monthly Cash Flow'!$F$37:$EG$37)*'Rent Roll'!$T5*'Rent Roll'!$R5*('Summary &amp; Purchase Assumptions'!$C$29/'Summary &amp; Purchase Assumptions'!$C$24)),"-"),"-")</f>
        <v>-</v>
      </c>
      <c r="CH25" s="273" t="str">
        <f>IFERROR(IF(CH$3='Rent Roll'!$U5,(-SUMIF('Monthly Cash Flow'!$F$2:$EG$2,CH$2,'Monthly Cash Flow'!$F$37:$EG$37)*'Rent Roll'!$T5*'Rent Roll'!$R5*('Summary &amp; Purchase Assumptions'!$C$29/'Summary &amp; Purchase Assumptions'!$C$24)),"-"),"-")</f>
        <v>-</v>
      </c>
      <c r="CI25" s="273" t="str">
        <f>IFERROR(IF(CI$3='Rent Roll'!$U5,(-SUMIF('Monthly Cash Flow'!$F$2:$EG$2,CI$2,'Monthly Cash Flow'!$F$37:$EG$37)*'Rent Roll'!$T5*'Rent Roll'!$R5*('Summary &amp; Purchase Assumptions'!$C$29/'Summary &amp; Purchase Assumptions'!$C$24)),"-"),"-")</f>
        <v>-</v>
      </c>
      <c r="CJ25" s="273" t="str">
        <f>IFERROR(IF(CJ$3='Rent Roll'!$U5,(-SUMIF('Monthly Cash Flow'!$F$2:$EG$2,CJ$2,'Monthly Cash Flow'!$F$37:$EG$37)*'Rent Roll'!$T5*'Rent Roll'!$R5*('Summary &amp; Purchase Assumptions'!$C$29/'Summary &amp; Purchase Assumptions'!$C$24)),"-"),"-")</f>
        <v>-</v>
      </c>
      <c r="CK25" s="273" t="str">
        <f>IFERROR(IF(CK$3='Rent Roll'!$U5,(-SUMIF('Monthly Cash Flow'!$F$2:$EG$2,CK$2,'Monthly Cash Flow'!$F$37:$EG$37)*'Rent Roll'!$T5*'Rent Roll'!$R5*('Summary &amp; Purchase Assumptions'!$C$29/'Summary &amp; Purchase Assumptions'!$C$24)),"-"),"-")</f>
        <v>-</v>
      </c>
      <c r="CL25" s="273" t="str">
        <f>IFERROR(IF(CL$3='Rent Roll'!$U5,(-SUMIF('Monthly Cash Flow'!$F$2:$EG$2,CL$2,'Monthly Cash Flow'!$F$37:$EG$37)*'Rent Roll'!$T5*'Rent Roll'!$R5*('Summary &amp; Purchase Assumptions'!$C$29/'Summary &amp; Purchase Assumptions'!$C$24)),"-"),"-")</f>
        <v>-</v>
      </c>
      <c r="CM25" s="273" t="str">
        <f>IFERROR(IF(CM$3='Rent Roll'!$U5,(-SUMIF('Monthly Cash Flow'!$F$2:$EG$2,CM$2,'Monthly Cash Flow'!$F$37:$EG$37)*'Rent Roll'!$T5*'Rent Roll'!$R5*('Summary &amp; Purchase Assumptions'!$C$29/'Summary &amp; Purchase Assumptions'!$C$24)),"-"),"-")</f>
        <v>-</v>
      </c>
      <c r="CN25" s="273" t="str">
        <f>IFERROR(IF(CN$3='Rent Roll'!$U5,(-SUMIF('Monthly Cash Flow'!$F$2:$EG$2,CN$2,'Monthly Cash Flow'!$F$37:$EG$37)*'Rent Roll'!$T5*'Rent Roll'!$R5*('Summary &amp; Purchase Assumptions'!$C$29/'Summary &amp; Purchase Assumptions'!$C$24)),"-"),"-")</f>
        <v>-</v>
      </c>
      <c r="CO25" s="273" t="str">
        <f>IFERROR(IF(CO$3='Rent Roll'!$U5,(-SUMIF('Monthly Cash Flow'!$F$2:$EG$2,CO$2,'Monthly Cash Flow'!$F$37:$EG$37)*'Rent Roll'!$T5*'Rent Roll'!$R5*('Summary &amp; Purchase Assumptions'!$C$29/'Summary &amp; Purchase Assumptions'!$C$24)),"-"),"-")</f>
        <v>-</v>
      </c>
      <c r="CP25" s="273" t="str">
        <f>IFERROR(IF(CP$3='Rent Roll'!$U5,(-SUMIF('Monthly Cash Flow'!$F$2:$EG$2,CP$2,'Monthly Cash Flow'!$F$37:$EG$37)*'Rent Roll'!$T5*'Rent Roll'!$R5*('Summary &amp; Purchase Assumptions'!$C$29/'Summary &amp; Purchase Assumptions'!$C$24)),"-"),"-")</f>
        <v>-</v>
      </c>
      <c r="CQ25" s="273">
        <f ca="1">IFERROR(IF(CQ$3='Rent Roll'!$U5,(-SUMIF('Monthly Cash Flow'!$F$2:$EG$2,CQ$2,'Monthly Cash Flow'!$F$37:$EG$37)*'Rent Roll'!$T5*'Rent Roll'!$R5*('Summary &amp; Purchase Assumptions'!$C$29/'Summary &amp; Purchase Assumptions'!$C$24)),"-"),"-")</f>
        <v>45478.180206423393</v>
      </c>
      <c r="CR25" s="273" t="str">
        <f>IFERROR(IF(CR$3='Rent Roll'!$U5,(-SUMIF('Monthly Cash Flow'!$F$2:$EG$2,CR$2,'Monthly Cash Flow'!$F$37:$EG$37)*'Rent Roll'!$T5*'Rent Roll'!$R5*('Summary &amp; Purchase Assumptions'!$C$29/'Summary &amp; Purchase Assumptions'!$C$24)),"-"),"-")</f>
        <v>-</v>
      </c>
      <c r="CS25" s="273" t="str">
        <f>IFERROR(IF(CS$3='Rent Roll'!$U5,(-SUMIF('Monthly Cash Flow'!$F$2:$EG$2,CS$2,'Monthly Cash Flow'!$F$37:$EG$37)*'Rent Roll'!$T5*'Rent Roll'!$R5*('Summary &amp; Purchase Assumptions'!$C$29/'Summary &amp; Purchase Assumptions'!$C$24)),"-"),"-")</f>
        <v>-</v>
      </c>
      <c r="CT25" s="273" t="str">
        <f>IFERROR(IF(CT$3='Rent Roll'!$U5,(-SUMIF('Monthly Cash Flow'!$F$2:$EG$2,CT$2,'Monthly Cash Flow'!$F$37:$EG$37)*'Rent Roll'!$T5*'Rent Roll'!$R5*('Summary &amp; Purchase Assumptions'!$C$29/'Summary &amp; Purchase Assumptions'!$C$24)),"-"),"-")</f>
        <v>-</v>
      </c>
      <c r="CU25" s="273" t="str">
        <f>IFERROR(IF(CU$3='Rent Roll'!$U5,(-SUMIF('Monthly Cash Flow'!$F$2:$EG$2,CU$2,'Monthly Cash Flow'!$F$37:$EG$37)*'Rent Roll'!$T5*'Rent Roll'!$R5*('Summary &amp; Purchase Assumptions'!$C$29/'Summary &amp; Purchase Assumptions'!$C$24)),"-"),"-")</f>
        <v>-</v>
      </c>
      <c r="CV25" s="273" t="str">
        <f>IFERROR(IF(CV$3='Rent Roll'!$U5,(-SUMIF('Monthly Cash Flow'!$F$2:$EG$2,CV$2,'Monthly Cash Flow'!$F$37:$EG$37)*'Rent Roll'!$T5*'Rent Roll'!$R5*('Summary &amp; Purchase Assumptions'!$C$29/'Summary &amp; Purchase Assumptions'!$C$24)),"-"),"-")</f>
        <v>-</v>
      </c>
      <c r="CW25" s="273" t="str">
        <f>IFERROR(IF(CW$3='Rent Roll'!$U5,(-SUMIF('Monthly Cash Flow'!$F$2:$EG$2,CW$2,'Monthly Cash Flow'!$F$37:$EG$37)*'Rent Roll'!$T5*'Rent Roll'!$R5*('Summary &amp; Purchase Assumptions'!$C$29/'Summary &amp; Purchase Assumptions'!$C$24)),"-"),"-")</f>
        <v>-</v>
      </c>
      <c r="CX25" s="273" t="str">
        <f>IFERROR(IF(CX$3='Rent Roll'!$U5,(-SUMIF('Monthly Cash Flow'!$F$2:$EG$2,CX$2,'Monthly Cash Flow'!$F$37:$EG$37)*'Rent Roll'!$T5*'Rent Roll'!$R5*('Summary &amp; Purchase Assumptions'!$C$29/'Summary &amp; Purchase Assumptions'!$C$24)),"-"),"-")</f>
        <v>-</v>
      </c>
      <c r="CY25" s="273" t="str">
        <f>IFERROR(IF(CY$3='Rent Roll'!$U5,(-SUMIF('Monthly Cash Flow'!$F$2:$EG$2,CY$2,'Monthly Cash Flow'!$F$37:$EG$37)*'Rent Roll'!$T5*'Rent Roll'!$R5*('Summary &amp; Purchase Assumptions'!$C$29/'Summary &amp; Purchase Assumptions'!$C$24)),"-"),"-")</f>
        <v>-</v>
      </c>
      <c r="CZ25" s="273" t="str">
        <f>IFERROR(IF(CZ$3='Rent Roll'!$U5,(-SUMIF('Monthly Cash Flow'!$F$2:$EG$2,CZ$2,'Monthly Cash Flow'!$F$37:$EG$37)*'Rent Roll'!$T5*'Rent Roll'!$R5*('Summary &amp; Purchase Assumptions'!$C$29/'Summary &amp; Purchase Assumptions'!$C$24)),"-"),"-")</f>
        <v>-</v>
      </c>
      <c r="DA25" s="273" t="str">
        <f>IFERROR(IF(DA$3='Rent Roll'!$U5,(-SUMIF('Monthly Cash Flow'!$F$2:$EG$2,DA$2,'Monthly Cash Flow'!$F$37:$EG$37)*'Rent Roll'!$T5*'Rent Roll'!$R5*('Summary &amp; Purchase Assumptions'!$C$29/'Summary &amp; Purchase Assumptions'!$C$24)),"-"),"-")</f>
        <v>-</v>
      </c>
      <c r="DB25" s="273" t="str">
        <f>IFERROR(IF(DB$3='Rent Roll'!$U5,(-SUMIF('Monthly Cash Flow'!$F$2:$EG$2,DB$2,'Monthly Cash Flow'!$F$37:$EG$37)*'Rent Roll'!$T5*'Rent Roll'!$R5*('Summary &amp; Purchase Assumptions'!$C$29/'Summary &amp; Purchase Assumptions'!$C$24)),"-"),"-")</f>
        <v>-</v>
      </c>
      <c r="DC25" s="273">
        <f ca="1">IFERROR(IF(DC$3='Rent Roll'!$U5,(-SUMIF('Monthly Cash Flow'!$F$2:$EG$2,DC$2,'Monthly Cash Flow'!$F$37:$EG$37)*'Rent Roll'!$T5*'Rent Roll'!$R5*('Summary &amp; Purchase Assumptions'!$C$29/'Summary &amp; Purchase Assumptions'!$C$24)),"-"),"-")</f>
        <v>46419.575195658465</v>
      </c>
      <c r="DD25" s="273" t="str">
        <f>IFERROR(IF(DD$3='Rent Roll'!$U5,(-SUMIF('Monthly Cash Flow'!$F$2:$EG$2,DD$2,'Monthly Cash Flow'!$F$37:$EG$37)*'Rent Roll'!$T5*'Rent Roll'!$R5*('Summary &amp; Purchase Assumptions'!$C$29/'Summary &amp; Purchase Assumptions'!$C$24)),"-"),"-")</f>
        <v>-</v>
      </c>
      <c r="DE25" s="273" t="str">
        <f>IFERROR(IF(DE$3='Rent Roll'!$U5,(-SUMIF('Monthly Cash Flow'!$F$2:$EG$2,DE$2,'Monthly Cash Flow'!$F$37:$EG$37)*'Rent Roll'!$T5*'Rent Roll'!$R5*('Summary &amp; Purchase Assumptions'!$C$29/'Summary &amp; Purchase Assumptions'!$C$24)),"-"),"-")</f>
        <v>-</v>
      </c>
      <c r="DF25" s="273" t="str">
        <f>IFERROR(IF(DF$3='Rent Roll'!$U5,(-SUMIF('Monthly Cash Flow'!$F$2:$EG$2,DF$2,'Monthly Cash Flow'!$F$37:$EG$37)*'Rent Roll'!$T5*'Rent Roll'!$R5*('Summary &amp; Purchase Assumptions'!$C$29/'Summary &amp; Purchase Assumptions'!$C$24)),"-"),"-")</f>
        <v>-</v>
      </c>
      <c r="DG25" s="273" t="str">
        <f>IFERROR(IF(DG$3='Rent Roll'!$U5,(-SUMIF('Monthly Cash Flow'!$F$2:$EG$2,DG$2,'Monthly Cash Flow'!$F$37:$EG$37)*'Rent Roll'!$T5*'Rent Roll'!$R5*('Summary &amp; Purchase Assumptions'!$C$29/'Summary &amp; Purchase Assumptions'!$C$24)),"-"),"-")</f>
        <v>-</v>
      </c>
      <c r="DH25" s="273" t="str">
        <f>IFERROR(IF(DH$3='Rent Roll'!$U5,(-SUMIF('Monthly Cash Flow'!$F$2:$EG$2,DH$2,'Monthly Cash Flow'!$F$37:$EG$37)*'Rent Roll'!$T5*'Rent Roll'!$R5*('Summary &amp; Purchase Assumptions'!$C$29/'Summary &amp; Purchase Assumptions'!$C$24)),"-"),"-")</f>
        <v>-</v>
      </c>
      <c r="DI25" s="273" t="str">
        <f>IFERROR(IF(DI$3='Rent Roll'!$U5,(-SUMIF('Monthly Cash Flow'!$F$2:$EG$2,DI$2,'Monthly Cash Flow'!$F$37:$EG$37)*'Rent Roll'!$T5*'Rent Roll'!$R5*('Summary &amp; Purchase Assumptions'!$C$29/'Summary &amp; Purchase Assumptions'!$C$24)),"-"),"-")</f>
        <v>-</v>
      </c>
      <c r="DJ25" s="273" t="str">
        <f>IFERROR(IF(DJ$3='Rent Roll'!$U5,(-SUMIF('Monthly Cash Flow'!$F$2:$EG$2,DJ$2,'Monthly Cash Flow'!$F$37:$EG$37)*'Rent Roll'!$T5*'Rent Roll'!$R5*('Summary &amp; Purchase Assumptions'!$C$29/'Summary &amp; Purchase Assumptions'!$C$24)),"-"),"-")</f>
        <v>-</v>
      </c>
      <c r="DK25" s="273" t="str">
        <f>IFERROR(IF(DK$3='Rent Roll'!$U5,(-SUMIF('Monthly Cash Flow'!$F$2:$EG$2,DK$2,'Monthly Cash Flow'!$F$37:$EG$37)*'Rent Roll'!$T5*'Rent Roll'!$R5*('Summary &amp; Purchase Assumptions'!$C$29/'Summary &amp; Purchase Assumptions'!$C$24)),"-"),"-")</f>
        <v>-</v>
      </c>
      <c r="DL25" s="273" t="str">
        <f>IFERROR(IF(DL$3='Rent Roll'!$U5,(-SUMIF('Monthly Cash Flow'!$F$2:$EG$2,DL$2,'Monthly Cash Flow'!$F$37:$EG$37)*'Rent Roll'!$T5*'Rent Roll'!$R5*('Summary &amp; Purchase Assumptions'!$C$29/'Summary &amp; Purchase Assumptions'!$C$24)),"-"),"-")</f>
        <v>-</v>
      </c>
      <c r="DM25" s="273" t="str">
        <f>IFERROR(IF(DM$3='Rent Roll'!$U5,(-SUMIF('Monthly Cash Flow'!$F$2:$EG$2,DM$2,'Monthly Cash Flow'!$F$37:$EG$37)*'Rent Roll'!$T5*'Rent Roll'!$R5*('Summary &amp; Purchase Assumptions'!$C$29/'Summary &amp; Purchase Assumptions'!$C$24)),"-"),"-")</f>
        <v>-</v>
      </c>
      <c r="DN25" s="273" t="str">
        <f>IFERROR(IF(DN$3='Rent Roll'!$U5,(-SUMIF('Monthly Cash Flow'!$F$2:$EG$2,DN$2,'Monthly Cash Flow'!$F$37:$EG$37)*'Rent Roll'!$T5*'Rent Roll'!$R5*('Summary &amp; Purchase Assumptions'!$C$29/'Summary &amp; Purchase Assumptions'!$C$24)),"-"),"-")</f>
        <v>-</v>
      </c>
      <c r="DO25" s="273">
        <f ca="1">IFERROR(IF(DO$3='Rent Roll'!$U5,(-SUMIF('Monthly Cash Flow'!$F$2:$EG$2,DO$2,'Monthly Cash Flow'!$F$37:$EG$37)*'Rent Roll'!$T5*'Rent Roll'!$R5*('Summary &amp; Purchase Assumptions'!$C$29/'Summary &amp; Purchase Assumptions'!$C$24)),"-"),"-")</f>
        <v>47362.714792072955</v>
      </c>
      <c r="DP25" s="273" t="str">
        <f>IFERROR(IF(DP$3='Rent Roll'!$U5,(-SUMIF('Monthly Cash Flow'!$F$2:$EG$2,DP$2,'Monthly Cash Flow'!$F$37:$EG$37)*'Rent Roll'!$T5*'Rent Roll'!$R5*('Summary &amp; Purchase Assumptions'!$C$29/'Summary &amp; Purchase Assumptions'!$C$24)),"-"),"-")</f>
        <v>-</v>
      </c>
      <c r="DQ25" s="273" t="str">
        <f>IFERROR(IF(DQ$3='Rent Roll'!$U5,(-SUMIF('Monthly Cash Flow'!$F$2:$EG$2,DQ$2,'Monthly Cash Flow'!$F$37:$EG$37)*'Rent Roll'!$T5*'Rent Roll'!$R5*('Summary &amp; Purchase Assumptions'!$C$29/'Summary &amp; Purchase Assumptions'!$C$24)),"-"),"-")</f>
        <v>-</v>
      </c>
      <c r="DR25" s="273" t="str">
        <f>IFERROR(IF(DR$3='Rent Roll'!$U5,(-SUMIF('Monthly Cash Flow'!$F$2:$EG$2,DR$2,'Monthly Cash Flow'!$F$37:$EG$37)*'Rent Roll'!$T5*'Rent Roll'!$R5*('Summary &amp; Purchase Assumptions'!$C$29/'Summary &amp; Purchase Assumptions'!$C$24)),"-"),"-")</f>
        <v>-</v>
      </c>
      <c r="DS25" s="273" t="str">
        <f>IFERROR(IF(DS$3='Rent Roll'!$U5,(-SUMIF('Monthly Cash Flow'!$F$2:$EG$2,DS$2,'Monthly Cash Flow'!$F$37:$EG$37)*'Rent Roll'!$T5*'Rent Roll'!$R5*('Summary &amp; Purchase Assumptions'!$C$29/'Summary &amp; Purchase Assumptions'!$C$24)),"-"),"-")</f>
        <v>-</v>
      </c>
      <c r="DT25" s="273" t="str">
        <f>IFERROR(IF(DT$3='Rent Roll'!$U5,(-SUMIF('Monthly Cash Flow'!$F$2:$EG$2,DT$2,'Monthly Cash Flow'!$F$37:$EG$37)*'Rent Roll'!$T5*'Rent Roll'!$R5*('Summary &amp; Purchase Assumptions'!$C$29/'Summary &amp; Purchase Assumptions'!$C$24)),"-"),"-")</f>
        <v>-</v>
      </c>
      <c r="DU25" s="273" t="str">
        <f>IFERROR(IF(DU$3='Rent Roll'!$U5,(-SUMIF('Monthly Cash Flow'!$F$2:$EG$2,DU$2,'Monthly Cash Flow'!$F$37:$EG$37)*'Rent Roll'!$T5*'Rent Roll'!$R5*('Summary &amp; Purchase Assumptions'!$C$29/'Summary &amp; Purchase Assumptions'!$C$24)),"-"),"-")</f>
        <v>-</v>
      </c>
      <c r="DV25" s="273" t="str">
        <f>IFERROR(IF(DV$3='Rent Roll'!$U5,(-SUMIF('Monthly Cash Flow'!$F$2:$EG$2,DV$2,'Monthly Cash Flow'!$F$37:$EG$37)*'Rent Roll'!$T5*'Rent Roll'!$R5*('Summary &amp; Purchase Assumptions'!$C$29/'Summary &amp; Purchase Assumptions'!$C$24)),"-"),"-")</f>
        <v>-</v>
      </c>
      <c r="DW25" s="273" t="str">
        <f>IFERROR(IF(DW$3='Rent Roll'!$U5,(-SUMIF('Monthly Cash Flow'!$F$2:$EG$2,DW$2,'Monthly Cash Flow'!$F$37:$EG$37)*'Rent Roll'!$T5*'Rent Roll'!$R5*('Summary &amp; Purchase Assumptions'!$C$29/'Summary &amp; Purchase Assumptions'!$C$24)),"-"),"-")</f>
        <v>-</v>
      </c>
      <c r="DX25" s="273" t="str">
        <f>IFERROR(IF(DX$3='Rent Roll'!$U5,(-SUMIF('Monthly Cash Flow'!$F$2:$EG$2,DX$2,'Monthly Cash Flow'!$F$37:$EG$37)*'Rent Roll'!$T5*'Rent Roll'!$R5*('Summary &amp; Purchase Assumptions'!$C$29/'Summary &amp; Purchase Assumptions'!$C$24)),"-"),"-")</f>
        <v>-</v>
      </c>
      <c r="DY25" s="273" t="str">
        <f>IFERROR(IF(DY$3='Rent Roll'!$U5,(-SUMIF('Monthly Cash Flow'!$F$2:$EG$2,DY$2,'Monthly Cash Flow'!$F$37:$EG$37)*'Rent Roll'!$T5*'Rent Roll'!$R5*('Summary &amp; Purchase Assumptions'!$C$29/'Summary &amp; Purchase Assumptions'!$C$24)),"-"),"-")</f>
        <v>-</v>
      </c>
      <c r="DZ25" s="273" t="str">
        <f>IFERROR(IF(DZ$3='Rent Roll'!$U5,(-SUMIF('Monthly Cash Flow'!$F$2:$EG$2,DZ$2,'Monthly Cash Flow'!$F$37:$EG$37)*'Rent Roll'!$T5*'Rent Roll'!$R5*('Summary &amp; Purchase Assumptions'!$C$29/'Summary &amp; Purchase Assumptions'!$C$24)),"-"),"-")</f>
        <v>-</v>
      </c>
      <c r="EA25" s="273">
        <f ca="1">IFERROR(IF(EA$3='Rent Roll'!$U5,(-SUMIF('Monthly Cash Flow'!$F$2:$EG$2,EA$2,'Monthly Cash Flow'!$F$37:$EG$37)*'Rent Roll'!$T5*'Rent Roll'!$R5*('Summary &amp; Purchase Assumptions'!$C$29/'Summary &amp; Purchase Assumptions'!$C$24)),"-"),"-")</f>
        <v>48330.171615820589</v>
      </c>
      <c r="EB25" s="273" t="str">
        <f>IFERROR(IF(EB$3='Rent Roll'!$U5,(-SUMIF('Monthly Cash Flow'!$F$2:$EG$2,EB$2,'Monthly Cash Flow'!$F$37:$EG$37)*'Rent Roll'!$T5*'Rent Roll'!$R5*('Summary &amp; Purchase Assumptions'!$C$29/'Summary &amp; Purchase Assumptions'!$C$24)),"-"),"-")</f>
        <v>-</v>
      </c>
      <c r="EC25" s="273" t="str">
        <f>IFERROR(IF(EC$3='Rent Roll'!$U5,(-SUMIF('Monthly Cash Flow'!$F$2:$EG$2,EC$2,'Monthly Cash Flow'!$F$37:$EG$37)*'Rent Roll'!$T5*'Rent Roll'!$R5*('Summary &amp; Purchase Assumptions'!$C$29/'Summary &amp; Purchase Assumptions'!$C$24)),"-"),"-")</f>
        <v>-</v>
      </c>
      <c r="ED25" s="273" t="str">
        <f>IFERROR(IF(ED$3='Rent Roll'!$U5,(-SUMIF('Monthly Cash Flow'!$F$2:$EG$2,ED$2,'Monthly Cash Flow'!$F$37:$EG$37)*'Rent Roll'!$T5*'Rent Roll'!$R5*('Summary &amp; Purchase Assumptions'!$C$29/'Summary &amp; Purchase Assumptions'!$C$24)),"-"),"-")</f>
        <v>-</v>
      </c>
      <c r="EE25" s="273" t="str">
        <f>IFERROR(IF(EE$3='Rent Roll'!$U5,(-SUMIF('Monthly Cash Flow'!$F$2:$EG$2,EE$2,'Monthly Cash Flow'!$F$37:$EG$37)*'Rent Roll'!$T5*'Rent Roll'!$R5*('Summary &amp; Purchase Assumptions'!$C$29/'Summary &amp; Purchase Assumptions'!$C$24)),"-"),"-")</f>
        <v>-</v>
      </c>
      <c r="EF25" s="272" t="str">
        <f>IFERROR(IF(EF$3='Rent Roll'!$U5,(-SUMIF('Monthly Cash Flow'!$F$2:$EG$2,EF$2,'Monthly Cash Flow'!$F$37:$EG$37)*'Rent Roll'!$T5*'Rent Roll'!$R5*('Summary &amp; Purchase Assumptions'!$C$29/'Summary &amp; Purchase Assumptions'!$C$24)),"-"),"-")</f>
        <v>-</v>
      </c>
      <c r="EG25" s="844" t="s">
        <v>106</v>
      </c>
    </row>
    <row r="26" spans="2:137" x14ac:dyDescent="0.25">
      <c r="B26" s="866"/>
      <c r="C26" s="854" t="str">
        <f>CONCATENATE('Rent Roll'!B6&amp;" - "&amp;'Rent Roll'!C6)</f>
        <v>800 Del-Comm 1 - LLC, Progress Physical Therapy</v>
      </c>
      <c r="D26" s="272">
        <f t="shared" ca="1" si="12"/>
        <v>417414.32952968549</v>
      </c>
      <c r="E26" s="273" t="str">
        <f>IFERROR(IF(E$3='Rent Roll'!$U6,(-SUMIF('Monthly Cash Flow'!$F$2:$EG$2,E$2,'Monthly Cash Flow'!$F$37:$EG$37)*'Rent Roll'!$T6*'Rent Roll'!$R6*('Summary &amp; Purchase Assumptions'!$C$29/'Summary &amp; Purchase Assumptions'!$C$24)),"-"),"-")</f>
        <v>-</v>
      </c>
      <c r="F26" s="273" t="str">
        <f>IFERROR(IF(F$3='Rent Roll'!$U6,(-SUMIF('Monthly Cash Flow'!$F$2:$EG$2,F$2,'Monthly Cash Flow'!$F$37:$EG$37)*'Rent Roll'!$T6*'Rent Roll'!$R6*('Summary &amp; Purchase Assumptions'!$C$29/'Summary &amp; Purchase Assumptions'!$C$24)),"-"),"-")</f>
        <v>-</v>
      </c>
      <c r="G26" s="273" t="str">
        <f>IFERROR(IF(G$3='Rent Roll'!$U6,(-SUMIF('Monthly Cash Flow'!$F$2:$EG$2,G$2,'Monthly Cash Flow'!$F$37:$EG$37)*'Rent Roll'!$T6*'Rent Roll'!$R6*('Summary &amp; Purchase Assumptions'!$C$29/'Summary &amp; Purchase Assumptions'!$C$24)),"-"),"-")</f>
        <v>-</v>
      </c>
      <c r="H26" s="273" t="str">
        <f>IFERROR(IF(H$3='Rent Roll'!$U6,(-SUMIF('Monthly Cash Flow'!$F$2:$EG$2,H$2,'Monthly Cash Flow'!$F$37:$EG$37)*'Rent Roll'!$T6*'Rent Roll'!$R6*('Summary &amp; Purchase Assumptions'!$C$29/'Summary &amp; Purchase Assumptions'!$C$24)),"-"),"-")</f>
        <v>-</v>
      </c>
      <c r="I26" s="273" t="str">
        <f>IFERROR(IF(I$3='Rent Roll'!$U6,(-SUMIF('Monthly Cash Flow'!$F$2:$EG$2,I$2,'Monthly Cash Flow'!$F$37:$EG$37)*'Rent Roll'!$T6*'Rent Roll'!$R6*('Summary &amp; Purchase Assumptions'!$C$29/'Summary &amp; Purchase Assumptions'!$C$24)),"-"),"-")</f>
        <v>-</v>
      </c>
      <c r="J26" s="273" t="str">
        <f>IFERROR(IF(J$3='Rent Roll'!$U6,(-SUMIF('Monthly Cash Flow'!$F$2:$EG$2,J$2,'Monthly Cash Flow'!$F$37:$EG$37)*'Rent Roll'!$T6*'Rent Roll'!$R6*('Summary &amp; Purchase Assumptions'!$C$29/'Summary &amp; Purchase Assumptions'!$C$24)),"-"),"-")</f>
        <v>-</v>
      </c>
      <c r="K26" s="273">
        <f ca="1">IFERROR(IF(K$3='Rent Roll'!$U6,(-SUMIF('Monthly Cash Flow'!$F$2:$EG$2,K$2,'Monthly Cash Flow'!$F$37:$EG$37)*'Rent Roll'!$T6*'Rent Roll'!$R6*('Summary &amp; Purchase Assumptions'!$C$29/'Summary &amp; Purchase Assumptions'!$C$24)),"-"),"-")</f>
        <v>31067.761401612439</v>
      </c>
      <c r="L26" s="273" t="str">
        <f>IFERROR(IF(L$3='Rent Roll'!$U6,(-SUMIF('Monthly Cash Flow'!$F$2:$EG$2,L$2,'Monthly Cash Flow'!$F$37:$EG$37)*'Rent Roll'!$T6*'Rent Roll'!$R6*('Summary &amp; Purchase Assumptions'!$C$29/'Summary &amp; Purchase Assumptions'!$C$24)),"-"),"-")</f>
        <v>-</v>
      </c>
      <c r="M26" s="273" t="str">
        <f>IFERROR(IF(M$3='Rent Roll'!$U6,(-SUMIF('Monthly Cash Flow'!$F$2:$EG$2,M$2,'Monthly Cash Flow'!$F$37:$EG$37)*'Rent Roll'!$T6*'Rent Roll'!$R6*('Summary &amp; Purchase Assumptions'!$C$29/'Summary &amp; Purchase Assumptions'!$C$24)),"-"),"-")</f>
        <v>-</v>
      </c>
      <c r="N26" s="273" t="str">
        <f>IFERROR(IF(N$3='Rent Roll'!$U6,(-SUMIF('Monthly Cash Flow'!$F$2:$EG$2,N$2,'Monthly Cash Flow'!$F$37:$EG$37)*'Rent Roll'!$T6*'Rent Roll'!$R6*('Summary &amp; Purchase Assumptions'!$C$29/'Summary &amp; Purchase Assumptions'!$C$24)),"-"),"-")</f>
        <v>-</v>
      </c>
      <c r="O26" s="273" t="str">
        <f>IFERROR(IF(O$3='Rent Roll'!$U6,(-SUMIF('Monthly Cash Flow'!$F$2:$EG$2,O$2,'Monthly Cash Flow'!$F$37:$EG$37)*'Rent Roll'!$T6*'Rent Roll'!$R6*('Summary &amp; Purchase Assumptions'!$C$29/'Summary &amp; Purchase Assumptions'!$C$24)),"-"),"-")</f>
        <v>-</v>
      </c>
      <c r="P26" s="273" t="str">
        <f>IFERROR(IF(P$3='Rent Roll'!$U6,(-SUMIF('Monthly Cash Flow'!$F$2:$EG$2,P$2,'Monthly Cash Flow'!$F$37:$EG$37)*'Rent Roll'!$T6*'Rent Roll'!$R6*('Summary &amp; Purchase Assumptions'!$C$29/'Summary &amp; Purchase Assumptions'!$C$24)),"-"),"-")</f>
        <v>-</v>
      </c>
      <c r="Q26" s="273" t="str">
        <f>IFERROR(IF(Q$3='Rent Roll'!$U6,(-SUMIF('Monthly Cash Flow'!$F$2:$EG$2,Q$2,'Monthly Cash Flow'!$F$37:$EG$37)*'Rent Roll'!$T6*'Rent Roll'!$R6*('Summary &amp; Purchase Assumptions'!$C$29/'Summary &amp; Purchase Assumptions'!$C$24)),"-"),"-")</f>
        <v>-</v>
      </c>
      <c r="R26" s="273" t="str">
        <f>IFERROR(IF(R$3='Rent Roll'!$U6,(-SUMIF('Monthly Cash Flow'!$F$2:$EG$2,R$2,'Monthly Cash Flow'!$F$37:$EG$37)*'Rent Roll'!$T6*'Rent Roll'!$R6*('Summary &amp; Purchase Assumptions'!$C$29/'Summary &amp; Purchase Assumptions'!$C$24)),"-"),"-")</f>
        <v>-</v>
      </c>
      <c r="S26" s="273" t="str">
        <f>IFERROR(IF(S$3='Rent Roll'!$U6,(-SUMIF('Monthly Cash Flow'!$F$2:$EG$2,S$2,'Monthly Cash Flow'!$F$37:$EG$37)*'Rent Roll'!$T6*'Rent Roll'!$R6*('Summary &amp; Purchase Assumptions'!$C$29/'Summary &amp; Purchase Assumptions'!$C$24)),"-"),"-")</f>
        <v>-</v>
      </c>
      <c r="T26" s="273" t="str">
        <f>IFERROR(IF(T$3='Rent Roll'!$U6,(-SUMIF('Monthly Cash Flow'!$F$2:$EG$2,T$2,'Monthly Cash Flow'!$F$37:$EG$37)*'Rent Roll'!$T6*'Rent Roll'!$R6*('Summary &amp; Purchase Assumptions'!$C$29/'Summary &amp; Purchase Assumptions'!$C$24)),"-"),"-")</f>
        <v>-</v>
      </c>
      <c r="U26" s="273" t="str">
        <f>IFERROR(IF(U$3='Rent Roll'!$U6,(-SUMIF('Monthly Cash Flow'!$F$2:$EG$2,U$2,'Monthly Cash Flow'!$F$37:$EG$37)*'Rent Roll'!$T6*'Rent Roll'!$R6*('Summary &amp; Purchase Assumptions'!$C$29/'Summary &amp; Purchase Assumptions'!$C$24)),"-"),"-")</f>
        <v>-</v>
      </c>
      <c r="V26" s="273" t="str">
        <f>IFERROR(IF(V$3='Rent Roll'!$U6,(-SUMIF('Monthly Cash Flow'!$F$2:$EG$2,V$2,'Monthly Cash Flow'!$F$37:$EG$37)*'Rent Roll'!$T6*'Rent Roll'!$R6*('Summary &amp; Purchase Assumptions'!$C$29/'Summary &amp; Purchase Assumptions'!$C$24)),"-"),"-")</f>
        <v>-</v>
      </c>
      <c r="W26" s="273">
        <f ca="1">IFERROR(IF(W$3='Rent Roll'!$U6,(-SUMIF('Monthly Cash Flow'!$F$2:$EG$2,W$2,'Monthly Cash Flow'!$F$37:$EG$37)*'Rent Roll'!$T6*'Rent Roll'!$R6*('Summary &amp; Purchase Assumptions'!$C$29/'Summary &amp; Purchase Assumptions'!$C$24)),"-"),"-")</f>
        <v>35053.367974474255</v>
      </c>
      <c r="X26" s="273" t="str">
        <f>IFERROR(IF(X$3='Rent Roll'!$U6,(-SUMIF('Monthly Cash Flow'!$F$2:$EG$2,X$2,'Monthly Cash Flow'!$F$37:$EG$37)*'Rent Roll'!$T6*'Rent Roll'!$R6*('Summary &amp; Purchase Assumptions'!$C$29/'Summary &amp; Purchase Assumptions'!$C$24)),"-"),"-")</f>
        <v>-</v>
      </c>
      <c r="Y26" s="273" t="str">
        <f>IFERROR(IF(Y$3='Rent Roll'!$U6,(-SUMIF('Monthly Cash Flow'!$F$2:$EG$2,Y$2,'Monthly Cash Flow'!$F$37:$EG$37)*'Rent Roll'!$T6*'Rent Roll'!$R6*('Summary &amp; Purchase Assumptions'!$C$29/'Summary &amp; Purchase Assumptions'!$C$24)),"-"),"-")</f>
        <v>-</v>
      </c>
      <c r="Z26" s="273" t="str">
        <f>IFERROR(IF(Z$3='Rent Roll'!$U6,(-SUMIF('Monthly Cash Flow'!$F$2:$EG$2,Z$2,'Monthly Cash Flow'!$F$37:$EG$37)*'Rent Roll'!$T6*'Rent Roll'!$R6*('Summary &amp; Purchase Assumptions'!$C$29/'Summary &amp; Purchase Assumptions'!$C$24)),"-"),"-")</f>
        <v>-</v>
      </c>
      <c r="AA26" s="273" t="str">
        <f>IFERROR(IF(AA$3='Rent Roll'!$U6,(-SUMIF('Monthly Cash Flow'!$F$2:$EG$2,AA$2,'Monthly Cash Flow'!$F$37:$EG$37)*'Rent Roll'!$T6*'Rent Roll'!$R6*('Summary &amp; Purchase Assumptions'!$C$29/'Summary &amp; Purchase Assumptions'!$C$24)),"-"),"-")</f>
        <v>-</v>
      </c>
      <c r="AB26" s="273" t="str">
        <f>IFERROR(IF(AB$3='Rent Roll'!$U6,(-SUMIF('Monthly Cash Flow'!$F$2:$EG$2,AB$2,'Monthly Cash Flow'!$F$37:$EG$37)*'Rent Roll'!$T6*'Rent Roll'!$R6*('Summary &amp; Purchase Assumptions'!$C$29/'Summary &amp; Purchase Assumptions'!$C$24)),"-"),"-")</f>
        <v>-</v>
      </c>
      <c r="AC26" s="273" t="str">
        <f>IFERROR(IF(AC$3='Rent Roll'!$U6,(-SUMIF('Monthly Cash Flow'!$F$2:$EG$2,AC$2,'Monthly Cash Flow'!$F$37:$EG$37)*'Rent Roll'!$T6*'Rent Roll'!$R6*('Summary &amp; Purchase Assumptions'!$C$29/'Summary &amp; Purchase Assumptions'!$C$24)),"-"),"-")</f>
        <v>-</v>
      </c>
      <c r="AD26" s="273" t="str">
        <f>IFERROR(IF(AD$3='Rent Roll'!$U6,(-SUMIF('Monthly Cash Flow'!$F$2:$EG$2,AD$2,'Monthly Cash Flow'!$F$37:$EG$37)*'Rent Roll'!$T6*'Rent Roll'!$R6*('Summary &amp; Purchase Assumptions'!$C$29/'Summary &amp; Purchase Assumptions'!$C$24)),"-"),"-")</f>
        <v>-</v>
      </c>
      <c r="AE26" s="273" t="str">
        <f>IFERROR(IF(AE$3='Rent Roll'!$U6,(-SUMIF('Monthly Cash Flow'!$F$2:$EG$2,AE$2,'Monthly Cash Flow'!$F$37:$EG$37)*'Rent Roll'!$T6*'Rent Roll'!$R6*('Summary &amp; Purchase Assumptions'!$C$29/'Summary &amp; Purchase Assumptions'!$C$24)),"-"),"-")</f>
        <v>-</v>
      </c>
      <c r="AF26" s="273" t="str">
        <f>IFERROR(IF(AF$3='Rent Roll'!$U6,(-SUMIF('Monthly Cash Flow'!$F$2:$EG$2,AF$2,'Monthly Cash Flow'!$F$37:$EG$37)*'Rent Roll'!$T6*'Rent Roll'!$R6*('Summary &amp; Purchase Assumptions'!$C$29/'Summary &amp; Purchase Assumptions'!$C$24)),"-"),"-")</f>
        <v>-</v>
      </c>
      <c r="AG26" s="273" t="str">
        <f>IFERROR(IF(AG$3='Rent Roll'!$U6,(-SUMIF('Monthly Cash Flow'!$F$2:$EG$2,AG$2,'Monthly Cash Flow'!$F$37:$EG$37)*'Rent Roll'!$T6*'Rent Roll'!$R6*('Summary &amp; Purchase Assumptions'!$C$29/'Summary &amp; Purchase Assumptions'!$C$24)),"-"),"-")</f>
        <v>-</v>
      </c>
      <c r="AH26" s="273" t="str">
        <f>IFERROR(IF(AH$3='Rent Roll'!$U6,(-SUMIF('Monthly Cash Flow'!$F$2:$EG$2,AH$2,'Monthly Cash Flow'!$F$37:$EG$37)*'Rent Roll'!$T6*'Rent Roll'!$R6*('Summary &amp; Purchase Assumptions'!$C$29/'Summary &amp; Purchase Assumptions'!$C$24)),"-"),"-")</f>
        <v>-</v>
      </c>
      <c r="AI26" s="273">
        <f ca="1">IFERROR(IF(AI$3='Rent Roll'!$U6,(-SUMIF('Monthly Cash Flow'!$F$2:$EG$2,AI$2,'Monthly Cash Flow'!$F$37:$EG$37)*'Rent Roll'!$T6*'Rent Roll'!$R6*('Summary &amp; Purchase Assumptions'!$C$29/'Summary &amp; Purchase Assumptions'!$C$24)),"-"),"-")</f>
        <v>35877.006252776453</v>
      </c>
      <c r="AJ26" s="273" t="str">
        <f>IFERROR(IF(AJ$3='Rent Roll'!$U6,(-SUMIF('Monthly Cash Flow'!$F$2:$EG$2,AJ$2,'Monthly Cash Flow'!$F$37:$EG$37)*'Rent Roll'!$T6*'Rent Roll'!$R6*('Summary &amp; Purchase Assumptions'!$C$29/'Summary &amp; Purchase Assumptions'!$C$24)),"-"),"-")</f>
        <v>-</v>
      </c>
      <c r="AK26" s="273" t="str">
        <f>IFERROR(IF(AK$3='Rent Roll'!$U6,(-SUMIF('Monthly Cash Flow'!$F$2:$EG$2,AK$2,'Monthly Cash Flow'!$F$37:$EG$37)*'Rent Roll'!$T6*'Rent Roll'!$R6*('Summary &amp; Purchase Assumptions'!$C$29/'Summary &amp; Purchase Assumptions'!$C$24)),"-"),"-")</f>
        <v>-</v>
      </c>
      <c r="AL26" s="273" t="str">
        <f>IFERROR(IF(AL$3='Rent Roll'!$U6,(-SUMIF('Monthly Cash Flow'!$F$2:$EG$2,AL$2,'Monthly Cash Flow'!$F$37:$EG$37)*'Rent Roll'!$T6*'Rent Roll'!$R6*('Summary &amp; Purchase Assumptions'!$C$29/'Summary &amp; Purchase Assumptions'!$C$24)),"-"),"-")</f>
        <v>-</v>
      </c>
      <c r="AM26" s="273" t="str">
        <f>IFERROR(IF(AM$3='Rent Roll'!$U6,(-SUMIF('Monthly Cash Flow'!$F$2:$EG$2,AM$2,'Monthly Cash Flow'!$F$37:$EG$37)*'Rent Roll'!$T6*'Rent Roll'!$R6*('Summary &amp; Purchase Assumptions'!$C$29/'Summary &amp; Purchase Assumptions'!$C$24)),"-"),"-")</f>
        <v>-</v>
      </c>
      <c r="AN26" s="273" t="str">
        <f>IFERROR(IF(AN$3='Rent Roll'!$U6,(-SUMIF('Monthly Cash Flow'!$F$2:$EG$2,AN$2,'Monthly Cash Flow'!$F$37:$EG$37)*'Rent Roll'!$T6*'Rent Roll'!$R6*('Summary &amp; Purchase Assumptions'!$C$29/'Summary &amp; Purchase Assumptions'!$C$24)),"-"),"-")</f>
        <v>-</v>
      </c>
      <c r="AO26" s="273" t="str">
        <f>IFERROR(IF(AO$3='Rent Roll'!$U6,(-SUMIF('Monthly Cash Flow'!$F$2:$EG$2,AO$2,'Monthly Cash Flow'!$F$37:$EG$37)*'Rent Roll'!$T6*'Rent Roll'!$R6*('Summary &amp; Purchase Assumptions'!$C$29/'Summary &amp; Purchase Assumptions'!$C$24)),"-"),"-")</f>
        <v>-</v>
      </c>
      <c r="AP26" s="273" t="str">
        <f>IFERROR(IF(AP$3='Rent Roll'!$U6,(-SUMIF('Monthly Cash Flow'!$F$2:$EG$2,AP$2,'Monthly Cash Flow'!$F$37:$EG$37)*'Rent Roll'!$T6*'Rent Roll'!$R6*('Summary &amp; Purchase Assumptions'!$C$29/'Summary &amp; Purchase Assumptions'!$C$24)),"-"),"-")</f>
        <v>-</v>
      </c>
      <c r="AQ26" s="273" t="str">
        <f>IFERROR(IF(AQ$3='Rent Roll'!$U6,(-SUMIF('Monthly Cash Flow'!$F$2:$EG$2,AQ$2,'Monthly Cash Flow'!$F$37:$EG$37)*'Rent Roll'!$T6*'Rent Roll'!$R6*('Summary &amp; Purchase Assumptions'!$C$29/'Summary &amp; Purchase Assumptions'!$C$24)),"-"),"-")</f>
        <v>-</v>
      </c>
      <c r="AR26" s="273" t="str">
        <f>IFERROR(IF(AR$3='Rent Roll'!$U6,(-SUMIF('Monthly Cash Flow'!$F$2:$EG$2,AR$2,'Monthly Cash Flow'!$F$37:$EG$37)*'Rent Roll'!$T6*'Rent Roll'!$R6*('Summary &amp; Purchase Assumptions'!$C$29/'Summary &amp; Purchase Assumptions'!$C$24)),"-"),"-")</f>
        <v>-</v>
      </c>
      <c r="AS26" s="273" t="str">
        <f>IFERROR(IF(AS$3='Rent Roll'!$U6,(-SUMIF('Monthly Cash Flow'!$F$2:$EG$2,AS$2,'Monthly Cash Flow'!$F$37:$EG$37)*'Rent Roll'!$T6*'Rent Roll'!$R6*('Summary &amp; Purchase Assumptions'!$C$29/'Summary &amp; Purchase Assumptions'!$C$24)),"-"),"-")</f>
        <v>-</v>
      </c>
      <c r="AT26" s="273" t="str">
        <f>IFERROR(IF(AT$3='Rent Roll'!$U6,(-SUMIF('Monthly Cash Flow'!$F$2:$EG$2,AT$2,'Monthly Cash Flow'!$F$37:$EG$37)*'Rent Roll'!$T6*'Rent Roll'!$R6*('Summary &amp; Purchase Assumptions'!$C$29/'Summary &amp; Purchase Assumptions'!$C$24)),"-"),"-")</f>
        <v>-</v>
      </c>
      <c r="AU26" s="273">
        <f ca="1">IFERROR(IF(AU$3='Rent Roll'!$U6,(-SUMIF('Monthly Cash Flow'!$F$2:$EG$2,AU$2,'Monthly Cash Flow'!$F$37:$EG$37)*'Rent Roll'!$T6*'Rent Roll'!$R6*('Summary &amp; Purchase Assumptions'!$C$29/'Summary &amp; Purchase Assumptions'!$C$24)),"-"),"-")</f>
        <v>36652.995240570832</v>
      </c>
      <c r="AV26" s="273" t="str">
        <f>IFERROR(IF(AV$3='Rent Roll'!$U6,(-SUMIF('Monthly Cash Flow'!$F$2:$EG$2,AV$2,'Monthly Cash Flow'!$F$37:$EG$37)*'Rent Roll'!$T6*'Rent Roll'!$R6*('Summary &amp; Purchase Assumptions'!$C$29/'Summary &amp; Purchase Assumptions'!$C$24)),"-"),"-")</f>
        <v>-</v>
      </c>
      <c r="AW26" s="273" t="str">
        <f>IFERROR(IF(AW$3='Rent Roll'!$U6,(-SUMIF('Monthly Cash Flow'!$F$2:$EG$2,AW$2,'Monthly Cash Flow'!$F$37:$EG$37)*'Rent Roll'!$T6*'Rent Roll'!$R6*('Summary &amp; Purchase Assumptions'!$C$29/'Summary &amp; Purchase Assumptions'!$C$24)),"-"),"-")</f>
        <v>-</v>
      </c>
      <c r="AX26" s="273" t="str">
        <f>IFERROR(IF(AX$3='Rent Roll'!$U6,(-SUMIF('Monthly Cash Flow'!$F$2:$EG$2,AX$2,'Monthly Cash Flow'!$F$37:$EG$37)*'Rent Roll'!$T6*'Rent Roll'!$R6*('Summary &amp; Purchase Assumptions'!$C$29/'Summary &amp; Purchase Assumptions'!$C$24)),"-"),"-")</f>
        <v>-</v>
      </c>
      <c r="AY26" s="273" t="str">
        <f>IFERROR(IF(AY$3='Rent Roll'!$U6,(-SUMIF('Monthly Cash Flow'!$F$2:$EG$2,AY$2,'Monthly Cash Flow'!$F$37:$EG$37)*'Rent Roll'!$T6*'Rent Roll'!$R6*('Summary &amp; Purchase Assumptions'!$C$29/'Summary &amp; Purchase Assumptions'!$C$24)),"-"),"-")</f>
        <v>-</v>
      </c>
      <c r="AZ26" s="273" t="str">
        <f>IFERROR(IF(AZ$3='Rent Roll'!$U6,(-SUMIF('Monthly Cash Flow'!$F$2:$EG$2,AZ$2,'Monthly Cash Flow'!$F$37:$EG$37)*'Rent Roll'!$T6*'Rent Roll'!$R6*('Summary &amp; Purchase Assumptions'!$C$29/'Summary &amp; Purchase Assumptions'!$C$24)),"-"),"-")</f>
        <v>-</v>
      </c>
      <c r="BA26" s="273" t="str">
        <f>IFERROR(IF(BA$3='Rent Roll'!$U6,(-SUMIF('Monthly Cash Flow'!$F$2:$EG$2,BA$2,'Monthly Cash Flow'!$F$37:$EG$37)*'Rent Roll'!$T6*'Rent Roll'!$R6*('Summary &amp; Purchase Assumptions'!$C$29/'Summary &amp; Purchase Assumptions'!$C$24)),"-"),"-")</f>
        <v>-</v>
      </c>
      <c r="BB26" s="273" t="str">
        <f>IFERROR(IF(BB$3='Rent Roll'!$U6,(-SUMIF('Monthly Cash Flow'!$F$2:$EG$2,BB$2,'Monthly Cash Flow'!$F$37:$EG$37)*'Rent Roll'!$T6*'Rent Roll'!$R6*('Summary &amp; Purchase Assumptions'!$C$29/'Summary &amp; Purchase Assumptions'!$C$24)),"-"),"-")</f>
        <v>-</v>
      </c>
      <c r="BC26" s="273" t="str">
        <f>IFERROR(IF(BC$3='Rent Roll'!$U6,(-SUMIF('Monthly Cash Flow'!$F$2:$EG$2,BC$2,'Monthly Cash Flow'!$F$37:$EG$37)*'Rent Roll'!$T6*'Rent Roll'!$R6*('Summary &amp; Purchase Assumptions'!$C$29/'Summary &amp; Purchase Assumptions'!$C$24)),"-"),"-")</f>
        <v>-</v>
      </c>
      <c r="BD26" s="273" t="str">
        <f>IFERROR(IF(BD$3='Rent Roll'!$U6,(-SUMIF('Monthly Cash Flow'!$F$2:$EG$2,BD$2,'Monthly Cash Flow'!$F$37:$EG$37)*'Rent Roll'!$T6*'Rent Roll'!$R6*('Summary &amp; Purchase Assumptions'!$C$29/'Summary &amp; Purchase Assumptions'!$C$24)),"-"),"-")</f>
        <v>-</v>
      </c>
      <c r="BE26" s="273" t="str">
        <f>IFERROR(IF(BE$3='Rent Roll'!$U6,(-SUMIF('Monthly Cash Flow'!$F$2:$EG$2,BE$2,'Monthly Cash Flow'!$F$37:$EG$37)*'Rent Roll'!$T6*'Rent Roll'!$R6*('Summary &amp; Purchase Assumptions'!$C$29/'Summary &amp; Purchase Assumptions'!$C$24)),"-"),"-")</f>
        <v>-</v>
      </c>
      <c r="BF26" s="273" t="str">
        <f>IFERROR(IF(BF$3='Rent Roll'!$U6,(-SUMIF('Monthly Cash Flow'!$F$2:$EG$2,BF$2,'Monthly Cash Flow'!$F$37:$EG$37)*'Rent Roll'!$T6*'Rent Roll'!$R6*('Summary &amp; Purchase Assumptions'!$C$29/'Summary &amp; Purchase Assumptions'!$C$24)),"-"),"-")</f>
        <v>-</v>
      </c>
      <c r="BG26" s="273">
        <f ca="1">IFERROR(IF(BG$3='Rent Roll'!$U6,(-SUMIF('Monthly Cash Flow'!$F$2:$EG$2,BG$2,'Monthly Cash Flow'!$F$37:$EG$37)*'Rent Roll'!$T6*'Rent Roll'!$R6*('Summary &amp; Purchase Assumptions'!$C$29/'Summary &amp; Purchase Assumptions'!$C$24)),"-"),"-")</f>
        <v>37425.385993425989</v>
      </c>
      <c r="BH26" s="273" t="str">
        <f>IFERROR(IF(BH$3='Rent Roll'!$U6,(-SUMIF('Monthly Cash Flow'!$F$2:$EG$2,BH$2,'Monthly Cash Flow'!$F$37:$EG$37)*'Rent Roll'!$T6*'Rent Roll'!$R6*('Summary &amp; Purchase Assumptions'!$C$29/'Summary &amp; Purchase Assumptions'!$C$24)),"-"),"-")</f>
        <v>-</v>
      </c>
      <c r="BI26" s="273" t="str">
        <f>IFERROR(IF(BI$3='Rent Roll'!$U6,(-SUMIF('Monthly Cash Flow'!$F$2:$EG$2,BI$2,'Monthly Cash Flow'!$F$37:$EG$37)*'Rent Roll'!$T6*'Rent Roll'!$R6*('Summary &amp; Purchase Assumptions'!$C$29/'Summary &amp; Purchase Assumptions'!$C$24)),"-"),"-")</f>
        <v>-</v>
      </c>
      <c r="BJ26" s="273" t="str">
        <f>IFERROR(IF(BJ$3='Rent Roll'!$U6,(-SUMIF('Monthly Cash Flow'!$F$2:$EG$2,BJ$2,'Monthly Cash Flow'!$F$37:$EG$37)*'Rent Roll'!$T6*'Rent Roll'!$R6*('Summary &amp; Purchase Assumptions'!$C$29/'Summary &amp; Purchase Assumptions'!$C$24)),"-"),"-")</f>
        <v>-</v>
      </c>
      <c r="BK26" s="273" t="str">
        <f>IFERROR(IF(BK$3='Rent Roll'!$U6,(-SUMIF('Monthly Cash Flow'!$F$2:$EG$2,BK$2,'Monthly Cash Flow'!$F$37:$EG$37)*'Rent Roll'!$T6*'Rent Roll'!$R6*('Summary &amp; Purchase Assumptions'!$C$29/'Summary &amp; Purchase Assumptions'!$C$24)),"-"),"-")</f>
        <v>-</v>
      </c>
      <c r="BL26" s="273" t="str">
        <f>IFERROR(IF(BL$3='Rent Roll'!$U6,(-SUMIF('Monthly Cash Flow'!$F$2:$EG$2,BL$2,'Monthly Cash Flow'!$F$37:$EG$37)*'Rent Roll'!$T6*'Rent Roll'!$R6*('Summary &amp; Purchase Assumptions'!$C$29/'Summary &amp; Purchase Assumptions'!$C$24)),"-"),"-")</f>
        <v>-</v>
      </c>
      <c r="BM26" s="273" t="str">
        <f>IFERROR(IF(BM$3='Rent Roll'!$U6,(-SUMIF('Monthly Cash Flow'!$F$2:$EG$2,BM$2,'Monthly Cash Flow'!$F$37:$EG$37)*'Rent Roll'!$T6*'Rent Roll'!$R6*('Summary &amp; Purchase Assumptions'!$C$29/'Summary &amp; Purchase Assumptions'!$C$24)),"-"),"-")</f>
        <v>-</v>
      </c>
      <c r="BN26" s="273" t="str">
        <f>IFERROR(IF(BN$3='Rent Roll'!$U6,(-SUMIF('Monthly Cash Flow'!$F$2:$EG$2,BN$2,'Monthly Cash Flow'!$F$37:$EG$37)*'Rent Roll'!$T6*'Rent Roll'!$R6*('Summary &amp; Purchase Assumptions'!$C$29/'Summary &amp; Purchase Assumptions'!$C$24)),"-"),"-")</f>
        <v>-</v>
      </c>
      <c r="BO26" s="273" t="str">
        <f>IFERROR(IF(BO$3='Rent Roll'!$U6,(-SUMIF('Monthly Cash Flow'!$F$2:$EG$2,BO$2,'Monthly Cash Flow'!$F$37:$EG$37)*'Rent Roll'!$T6*'Rent Roll'!$R6*('Summary &amp; Purchase Assumptions'!$C$29/'Summary &amp; Purchase Assumptions'!$C$24)),"-"),"-")</f>
        <v>-</v>
      </c>
      <c r="BP26" s="273" t="str">
        <f>IFERROR(IF(BP$3='Rent Roll'!$U6,(-SUMIF('Monthly Cash Flow'!$F$2:$EG$2,BP$2,'Monthly Cash Flow'!$F$37:$EG$37)*'Rent Roll'!$T6*'Rent Roll'!$R6*('Summary &amp; Purchase Assumptions'!$C$29/'Summary &amp; Purchase Assumptions'!$C$24)),"-"),"-")</f>
        <v>-</v>
      </c>
      <c r="BQ26" s="273" t="str">
        <f>IFERROR(IF(BQ$3='Rent Roll'!$U6,(-SUMIF('Monthly Cash Flow'!$F$2:$EG$2,BQ$2,'Monthly Cash Flow'!$F$37:$EG$37)*'Rent Roll'!$T6*'Rent Roll'!$R6*('Summary &amp; Purchase Assumptions'!$C$29/'Summary &amp; Purchase Assumptions'!$C$24)),"-"),"-")</f>
        <v>-</v>
      </c>
      <c r="BR26" s="273" t="str">
        <f>IFERROR(IF(BR$3='Rent Roll'!$U6,(-SUMIF('Monthly Cash Flow'!$F$2:$EG$2,BR$2,'Monthly Cash Flow'!$F$37:$EG$37)*'Rent Roll'!$T6*'Rent Roll'!$R6*('Summary &amp; Purchase Assumptions'!$C$29/'Summary &amp; Purchase Assumptions'!$C$24)),"-"),"-")</f>
        <v>-</v>
      </c>
      <c r="BS26" s="273">
        <f ca="1">IFERROR(IF(BS$3='Rent Roll'!$U6,(-SUMIF('Monthly Cash Flow'!$F$2:$EG$2,BS$2,'Monthly Cash Flow'!$F$37:$EG$37)*'Rent Roll'!$T6*'Rent Roll'!$R6*('Summary &amp; Purchase Assumptions'!$C$29/'Summary &amp; Purchase Assumptions'!$C$24)),"-"),"-")</f>
        <v>38204.512391209028</v>
      </c>
      <c r="BT26" s="273" t="str">
        <f>IFERROR(IF(BT$3='Rent Roll'!$U6,(-SUMIF('Monthly Cash Flow'!$F$2:$EG$2,BT$2,'Monthly Cash Flow'!$F$37:$EG$37)*'Rent Roll'!$T6*'Rent Roll'!$R6*('Summary &amp; Purchase Assumptions'!$C$29/'Summary &amp; Purchase Assumptions'!$C$24)),"-"),"-")</f>
        <v>-</v>
      </c>
      <c r="BU26" s="273" t="str">
        <f>IFERROR(IF(BU$3='Rent Roll'!$U6,(-SUMIF('Monthly Cash Flow'!$F$2:$EG$2,BU$2,'Monthly Cash Flow'!$F$37:$EG$37)*'Rent Roll'!$T6*'Rent Roll'!$R6*('Summary &amp; Purchase Assumptions'!$C$29/'Summary &amp; Purchase Assumptions'!$C$24)),"-"),"-")</f>
        <v>-</v>
      </c>
      <c r="BV26" s="273" t="str">
        <f>IFERROR(IF(BV$3='Rent Roll'!$U6,(-SUMIF('Monthly Cash Flow'!$F$2:$EG$2,BV$2,'Monthly Cash Flow'!$F$37:$EG$37)*'Rent Roll'!$T6*'Rent Roll'!$R6*('Summary &amp; Purchase Assumptions'!$C$29/'Summary &amp; Purchase Assumptions'!$C$24)),"-"),"-")</f>
        <v>-</v>
      </c>
      <c r="BW26" s="273" t="str">
        <f>IFERROR(IF(BW$3='Rent Roll'!$U6,(-SUMIF('Monthly Cash Flow'!$F$2:$EG$2,BW$2,'Monthly Cash Flow'!$F$37:$EG$37)*'Rent Roll'!$T6*'Rent Roll'!$R6*('Summary &amp; Purchase Assumptions'!$C$29/'Summary &amp; Purchase Assumptions'!$C$24)),"-"),"-")</f>
        <v>-</v>
      </c>
      <c r="BX26" s="273" t="str">
        <f>IFERROR(IF(BX$3='Rent Roll'!$U6,(-SUMIF('Monthly Cash Flow'!$F$2:$EG$2,BX$2,'Monthly Cash Flow'!$F$37:$EG$37)*'Rent Roll'!$T6*'Rent Roll'!$R6*('Summary &amp; Purchase Assumptions'!$C$29/'Summary &amp; Purchase Assumptions'!$C$24)),"-"),"-")</f>
        <v>-</v>
      </c>
      <c r="BY26" s="273" t="str">
        <f>IFERROR(IF(BY$3='Rent Roll'!$U6,(-SUMIF('Monthly Cash Flow'!$F$2:$EG$2,BY$2,'Monthly Cash Flow'!$F$37:$EG$37)*'Rent Roll'!$T6*'Rent Roll'!$R6*('Summary &amp; Purchase Assumptions'!$C$29/'Summary &amp; Purchase Assumptions'!$C$24)),"-"),"-")</f>
        <v>-</v>
      </c>
      <c r="BZ26" s="273" t="str">
        <f>IFERROR(IF(BZ$3='Rent Roll'!$U6,(-SUMIF('Monthly Cash Flow'!$F$2:$EG$2,BZ$2,'Monthly Cash Flow'!$F$37:$EG$37)*'Rent Roll'!$T6*'Rent Roll'!$R6*('Summary &amp; Purchase Assumptions'!$C$29/'Summary &amp; Purchase Assumptions'!$C$24)),"-"),"-")</f>
        <v>-</v>
      </c>
      <c r="CA26" s="273" t="str">
        <f>IFERROR(IF(CA$3='Rent Roll'!$U6,(-SUMIF('Monthly Cash Flow'!$F$2:$EG$2,CA$2,'Monthly Cash Flow'!$F$37:$EG$37)*'Rent Roll'!$T6*'Rent Roll'!$R6*('Summary &amp; Purchase Assumptions'!$C$29/'Summary &amp; Purchase Assumptions'!$C$24)),"-"),"-")</f>
        <v>-</v>
      </c>
      <c r="CB26" s="273" t="str">
        <f>IFERROR(IF(CB$3='Rent Roll'!$U6,(-SUMIF('Monthly Cash Flow'!$F$2:$EG$2,CB$2,'Monthly Cash Flow'!$F$37:$EG$37)*'Rent Roll'!$T6*'Rent Roll'!$R6*('Summary &amp; Purchase Assumptions'!$C$29/'Summary &amp; Purchase Assumptions'!$C$24)),"-"),"-")</f>
        <v>-</v>
      </c>
      <c r="CC26" s="273" t="str">
        <f>IFERROR(IF(CC$3='Rent Roll'!$U6,(-SUMIF('Monthly Cash Flow'!$F$2:$EG$2,CC$2,'Monthly Cash Flow'!$F$37:$EG$37)*'Rent Roll'!$T6*'Rent Roll'!$R6*('Summary &amp; Purchase Assumptions'!$C$29/'Summary &amp; Purchase Assumptions'!$C$24)),"-"),"-")</f>
        <v>-</v>
      </c>
      <c r="CD26" s="273" t="str">
        <f>IFERROR(IF(CD$3='Rent Roll'!$U6,(-SUMIF('Monthly Cash Flow'!$F$2:$EG$2,CD$2,'Monthly Cash Flow'!$F$37:$EG$37)*'Rent Roll'!$T6*'Rent Roll'!$R6*('Summary &amp; Purchase Assumptions'!$C$29/'Summary &amp; Purchase Assumptions'!$C$24)),"-"),"-")</f>
        <v>-</v>
      </c>
      <c r="CE26" s="273">
        <f ca="1">IFERROR(IF(CE$3='Rent Roll'!$U6,(-SUMIF('Monthly Cash Flow'!$F$2:$EG$2,CE$2,'Monthly Cash Flow'!$F$37:$EG$37)*'Rent Roll'!$T6*'Rent Roll'!$R6*('Summary &amp; Purchase Assumptions'!$C$29/'Summary &amp; Purchase Assumptions'!$C$24)),"-"),"-")</f>
        <v>38991.488691887978</v>
      </c>
      <c r="CF26" s="273" t="str">
        <f>IFERROR(IF(CF$3='Rent Roll'!$U6,(-SUMIF('Monthly Cash Flow'!$F$2:$EG$2,CF$2,'Monthly Cash Flow'!$F$37:$EG$37)*'Rent Roll'!$T6*'Rent Roll'!$R6*('Summary &amp; Purchase Assumptions'!$C$29/'Summary &amp; Purchase Assumptions'!$C$24)),"-"),"-")</f>
        <v>-</v>
      </c>
      <c r="CG26" s="273" t="str">
        <f>IFERROR(IF(CG$3='Rent Roll'!$U6,(-SUMIF('Monthly Cash Flow'!$F$2:$EG$2,CG$2,'Monthly Cash Flow'!$F$37:$EG$37)*'Rent Roll'!$T6*'Rent Roll'!$R6*('Summary &amp; Purchase Assumptions'!$C$29/'Summary &amp; Purchase Assumptions'!$C$24)),"-"),"-")</f>
        <v>-</v>
      </c>
      <c r="CH26" s="273" t="str">
        <f>IFERROR(IF(CH$3='Rent Roll'!$U6,(-SUMIF('Monthly Cash Flow'!$F$2:$EG$2,CH$2,'Monthly Cash Flow'!$F$37:$EG$37)*'Rent Roll'!$T6*'Rent Roll'!$R6*('Summary &amp; Purchase Assumptions'!$C$29/'Summary &amp; Purchase Assumptions'!$C$24)),"-"),"-")</f>
        <v>-</v>
      </c>
      <c r="CI26" s="273" t="str">
        <f>IFERROR(IF(CI$3='Rent Roll'!$U6,(-SUMIF('Monthly Cash Flow'!$F$2:$EG$2,CI$2,'Monthly Cash Flow'!$F$37:$EG$37)*'Rent Roll'!$T6*'Rent Roll'!$R6*('Summary &amp; Purchase Assumptions'!$C$29/'Summary &amp; Purchase Assumptions'!$C$24)),"-"),"-")</f>
        <v>-</v>
      </c>
      <c r="CJ26" s="273" t="str">
        <f>IFERROR(IF(CJ$3='Rent Roll'!$U6,(-SUMIF('Monthly Cash Flow'!$F$2:$EG$2,CJ$2,'Monthly Cash Flow'!$F$37:$EG$37)*'Rent Roll'!$T6*'Rent Roll'!$R6*('Summary &amp; Purchase Assumptions'!$C$29/'Summary &amp; Purchase Assumptions'!$C$24)),"-"),"-")</f>
        <v>-</v>
      </c>
      <c r="CK26" s="273" t="str">
        <f>IFERROR(IF(CK$3='Rent Roll'!$U6,(-SUMIF('Monthly Cash Flow'!$F$2:$EG$2,CK$2,'Monthly Cash Flow'!$F$37:$EG$37)*'Rent Roll'!$T6*'Rent Roll'!$R6*('Summary &amp; Purchase Assumptions'!$C$29/'Summary &amp; Purchase Assumptions'!$C$24)),"-"),"-")</f>
        <v>-</v>
      </c>
      <c r="CL26" s="273" t="str">
        <f>IFERROR(IF(CL$3='Rent Roll'!$U6,(-SUMIF('Monthly Cash Flow'!$F$2:$EG$2,CL$2,'Monthly Cash Flow'!$F$37:$EG$37)*'Rent Roll'!$T6*'Rent Roll'!$R6*('Summary &amp; Purchase Assumptions'!$C$29/'Summary &amp; Purchase Assumptions'!$C$24)),"-"),"-")</f>
        <v>-</v>
      </c>
      <c r="CM26" s="273" t="str">
        <f>IFERROR(IF(CM$3='Rent Roll'!$U6,(-SUMIF('Monthly Cash Flow'!$F$2:$EG$2,CM$2,'Monthly Cash Flow'!$F$37:$EG$37)*'Rent Roll'!$T6*'Rent Roll'!$R6*('Summary &amp; Purchase Assumptions'!$C$29/'Summary &amp; Purchase Assumptions'!$C$24)),"-"),"-")</f>
        <v>-</v>
      </c>
      <c r="CN26" s="273" t="str">
        <f>IFERROR(IF(CN$3='Rent Roll'!$U6,(-SUMIF('Monthly Cash Flow'!$F$2:$EG$2,CN$2,'Monthly Cash Flow'!$F$37:$EG$37)*'Rent Roll'!$T6*'Rent Roll'!$R6*('Summary &amp; Purchase Assumptions'!$C$29/'Summary &amp; Purchase Assumptions'!$C$24)),"-"),"-")</f>
        <v>-</v>
      </c>
      <c r="CO26" s="273" t="str">
        <f>IFERROR(IF(CO$3='Rent Roll'!$U6,(-SUMIF('Monthly Cash Flow'!$F$2:$EG$2,CO$2,'Monthly Cash Flow'!$F$37:$EG$37)*'Rent Roll'!$T6*'Rent Roll'!$R6*('Summary &amp; Purchase Assumptions'!$C$29/'Summary &amp; Purchase Assumptions'!$C$24)),"-"),"-")</f>
        <v>-</v>
      </c>
      <c r="CP26" s="273" t="str">
        <f>IFERROR(IF(CP$3='Rent Roll'!$U6,(-SUMIF('Monthly Cash Flow'!$F$2:$EG$2,CP$2,'Monthly Cash Flow'!$F$37:$EG$37)*'Rent Roll'!$T6*'Rent Roll'!$R6*('Summary &amp; Purchase Assumptions'!$C$29/'Summary &amp; Purchase Assumptions'!$C$24)),"-"),"-")</f>
        <v>-</v>
      </c>
      <c r="CQ26" s="273">
        <f ca="1">IFERROR(IF(CQ$3='Rent Roll'!$U6,(-SUMIF('Monthly Cash Flow'!$F$2:$EG$2,CQ$2,'Monthly Cash Flow'!$F$37:$EG$37)*'Rent Roll'!$T6*'Rent Roll'!$R6*('Summary &amp; Purchase Assumptions'!$C$29/'Summary &amp; Purchase Assumptions'!$C$24)),"-"),"-")</f>
        <v>39793.407680620476</v>
      </c>
      <c r="CR26" s="273" t="str">
        <f>IFERROR(IF(CR$3='Rent Roll'!$U6,(-SUMIF('Monthly Cash Flow'!$F$2:$EG$2,CR$2,'Monthly Cash Flow'!$F$37:$EG$37)*'Rent Roll'!$T6*'Rent Roll'!$R6*('Summary &amp; Purchase Assumptions'!$C$29/'Summary &amp; Purchase Assumptions'!$C$24)),"-"),"-")</f>
        <v>-</v>
      </c>
      <c r="CS26" s="273" t="str">
        <f>IFERROR(IF(CS$3='Rent Roll'!$U6,(-SUMIF('Monthly Cash Flow'!$F$2:$EG$2,CS$2,'Monthly Cash Flow'!$F$37:$EG$37)*'Rent Roll'!$T6*'Rent Roll'!$R6*('Summary &amp; Purchase Assumptions'!$C$29/'Summary &amp; Purchase Assumptions'!$C$24)),"-"),"-")</f>
        <v>-</v>
      </c>
      <c r="CT26" s="273" t="str">
        <f>IFERROR(IF(CT$3='Rent Roll'!$U6,(-SUMIF('Monthly Cash Flow'!$F$2:$EG$2,CT$2,'Monthly Cash Flow'!$F$37:$EG$37)*'Rent Roll'!$T6*'Rent Roll'!$R6*('Summary &amp; Purchase Assumptions'!$C$29/'Summary &amp; Purchase Assumptions'!$C$24)),"-"),"-")</f>
        <v>-</v>
      </c>
      <c r="CU26" s="273" t="str">
        <f>IFERROR(IF(CU$3='Rent Roll'!$U6,(-SUMIF('Monthly Cash Flow'!$F$2:$EG$2,CU$2,'Monthly Cash Flow'!$F$37:$EG$37)*'Rent Roll'!$T6*'Rent Roll'!$R6*('Summary &amp; Purchase Assumptions'!$C$29/'Summary &amp; Purchase Assumptions'!$C$24)),"-"),"-")</f>
        <v>-</v>
      </c>
      <c r="CV26" s="273" t="str">
        <f>IFERROR(IF(CV$3='Rent Roll'!$U6,(-SUMIF('Monthly Cash Flow'!$F$2:$EG$2,CV$2,'Monthly Cash Flow'!$F$37:$EG$37)*'Rent Roll'!$T6*'Rent Roll'!$R6*('Summary &amp; Purchase Assumptions'!$C$29/'Summary &amp; Purchase Assumptions'!$C$24)),"-"),"-")</f>
        <v>-</v>
      </c>
      <c r="CW26" s="273" t="str">
        <f>IFERROR(IF(CW$3='Rent Roll'!$U6,(-SUMIF('Monthly Cash Flow'!$F$2:$EG$2,CW$2,'Monthly Cash Flow'!$F$37:$EG$37)*'Rent Roll'!$T6*'Rent Roll'!$R6*('Summary &amp; Purchase Assumptions'!$C$29/'Summary &amp; Purchase Assumptions'!$C$24)),"-"),"-")</f>
        <v>-</v>
      </c>
      <c r="CX26" s="273" t="str">
        <f>IFERROR(IF(CX$3='Rent Roll'!$U6,(-SUMIF('Monthly Cash Flow'!$F$2:$EG$2,CX$2,'Monthly Cash Flow'!$F$37:$EG$37)*'Rent Roll'!$T6*'Rent Roll'!$R6*('Summary &amp; Purchase Assumptions'!$C$29/'Summary &amp; Purchase Assumptions'!$C$24)),"-"),"-")</f>
        <v>-</v>
      </c>
      <c r="CY26" s="273" t="str">
        <f>IFERROR(IF(CY$3='Rent Roll'!$U6,(-SUMIF('Monthly Cash Flow'!$F$2:$EG$2,CY$2,'Monthly Cash Flow'!$F$37:$EG$37)*'Rent Roll'!$T6*'Rent Roll'!$R6*('Summary &amp; Purchase Assumptions'!$C$29/'Summary &amp; Purchase Assumptions'!$C$24)),"-"),"-")</f>
        <v>-</v>
      </c>
      <c r="CZ26" s="273" t="str">
        <f>IFERROR(IF(CZ$3='Rent Roll'!$U6,(-SUMIF('Monthly Cash Flow'!$F$2:$EG$2,CZ$2,'Monthly Cash Flow'!$F$37:$EG$37)*'Rent Roll'!$T6*'Rent Roll'!$R6*('Summary &amp; Purchase Assumptions'!$C$29/'Summary &amp; Purchase Assumptions'!$C$24)),"-"),"-")</f>
        <v>-</v>
      </c>
      <c r="DA26" s="273" t="str">
        <f>IFERROR(IF(DA$3='Rent Roll'!$U6,(-SUMIF('Monthly Cash Flow'!$F$2:$EG$2,DA$2,'Monthly Cash Flow'!$F$37:$EG$37)*'Rent Roll'!$T6*'Rent Roll'!$R6*('Summary &amp; Purchase Assumptions'!$C$29/'Summary &amp; Purchase Assumptions'!$C$24)),"-"),"-")</f>
        <v>-</v>
      </c>
      <c r="DB26" s="273" t="str">
        <f>IFERROR(IF(DB$3='Rent Roll'!$U6,(-SUMIF('Monthly Cash Flow'!$F$2:$EG$2,DB$2,'Monthly Cash Flow'!$F$37:$EG$37)*'Rent Roll'!$T6*'Rent Roll'!$R6*('Summary &amp; Purchase Assumptions'!$C$29/'Summary &amp; Purchase Assumptions'!$C$24)),"-"),"-")</f>
        <v>-</v>
      </c>
      <c r="DC26" s="273">
        <f ca="1">IFERROR(IF(DC$3='Rent Roll'!$U6,(-SUMIF('Monthly Cash Flow'!$F$2:$EG$2,DC$2,'Monthly Cash Flow'!$F$37:$EG$37)*'Rent Roll'!$T6*'Rent Roll'!$R6*('Summary &amp; Purchase Assumptions'!$C$29/'Summary &amp; Purchase Assumptions'!$C$24)),"-"),"-")</f>
        <v>40617.128296201161</v>
      </c>
      <c r="DD26" s="273" t="str">
        <f>IFERROR(IF(DD$3='Rent Roll'!$U6,(-SUMIF('Monthly Cash Flow'!$F$2:$EG$2,DD$2,'Monthly Cash Flow'!$F$37:$EG$37)*'Rent Roll'!$T6*'Rent Roll'!$R6*('Summary &amp; Purchase Assumptions'!$C$29/'Summary &amp; Purchase Assumptions'!$C$24)),"-"),"-")</f>
        <v>-</v>
      </c>
      <c r="DE26" s="273" t="str">
        <f>IFERROR(IF(DE$3='Rent Roll'!$U6,(-SUMIF('Monthly Cash Flow'!$F$2:$EG$2,DE$2,'Monthly Cash Flow'!$F$37:$EG$37)*'Rent Roll'!$T6*'Rent Roll'!$R6*('Summary &amp; Purchase Assumptions'!$C$29/'Summary &amp; Purchase Assumptions'!$C$24)),"-"),"-")</f>
        <v>-</v>
      </c>
      <c r="DF26" s="273" t="str">
        <f>IFERROR(IF(DF$3='Rent Roll'!$U6,(-SUMIF('Monthly Cash Flow'!$F$2:$EG$2,DF$2,'Monthly Cash Flow'!$F$37:$EG$37)*'Rent Roll'!$T6*'Rent Roll'!$R6*('Summary &amp; Purchase Assumptions'!$C$29/'Summary &amp; Purchase Assumptions'!$C$24)),"-"),"-")</f>
        <v>-</v>
      </c>
      <c r="DG26" s="273" t="str">
        <f>IFERROR(IF(DG$3='Rent Roll'!$U6,(-SUMIF('Monthly Cash Flow'!$F$2:$EG$2,DG$2,'Monthly Cash Flow'!$F$37:$EG$37)*'Rent Roll'!$T6*'Rent Roll'!$R6*('Summary &amp; Purchase Assumptions'!$C$29/'Summary &amp; Purchase Assumptions'!$C$24)),"-"),"-")</f>
        <v>-</v>
      </c>
      <c r="DH26" s="273" t="str">
        <f>IFERROR(IF(DH$3='Rent Roll'!$U6,(-SUMIF('Monthly Cash Flow'!$F$2:$EG$2,DH$2,'Monthly Cash Flow'!$F$37:$EG$37)*'Rent Roll'!$T6*'Rent Roll'!$R6*('Summary &amp; Purchase Assumptions'!$C$29/'Summary &amp; Purchase Assumptions'!$C$24)),"-"),"-")</f>
        <v>-</v>
      </c>
      <c r="DI26" s="273" t="str">
        <f>IFERROR(IF(DI$3='Rent Roll'!$U6,(-SUMIF('Monthly Cash Flow'!$F$2:$EG$2,DI$2,'Monthly Cash Flow'!$F$37:$EG$37)*'Rent Roll'!$T6*'Rent Roll'!$R6*('Summary &amp; Purchase Assumptions'!$C$29/'Summary &amp; Purchase Assumptions'!$C$24)),"-"),"-")</f>
        <v>-</v>
      </c>
      <c r="DJ26" s="273" t="str">
        <f>IFERROR(IF(DJ$3='Rent Roll'!$U6,(-SUMIF('Monthly Cash Flow'!$F$2:$EG$2,DJ$2,'Monthly Cash Flow'!$F$37:$EG$37)*'Rent Roll'!$T6*'Rent Roll'!$R6*('Summary &amp; Purchase Assumptions'!$C$29/'Summary &amp; Purchase Assumptions'!$C$24)),"-"),"-")</f>
        <v>-</v>
      </c>
      <c r="DK26" s="273" t="str">
        <f>IFERROR(IF(DK$3='Rent Roll'!$U6,(-SUMIF('Monthly Cash Flow'!$F$2:$EG$2,DK$2,'Monthly Cash Flow'!$F$37:$EG$37)*'Rent Roll'!$T6*'Rent Roll'!$R6*('Summary &amp; Purchase Assumptions'!$C$29/'Summary &amp; Purchase Assumptions'!$C$24)),"-"),"-")</f>
        <v>-</v>
      </c>
      <c r="DL26" s="273" t="str">
        <f>IFERROR(IF(DL$3='Rent Roll'!$U6,(-SUMIF('Monthly Cash Flow'!$F$2:$EG$2,DL$2,'Monthly Cash Flow'!$F$37:$EG$37)*'Rent Roll'!$T6*'Rent Roll'!$R6*('Summary &amp; Purchase Assumptions'!$C$29/'Summary &amp; Purchase Assumptions'!$C$24)),"-"),"-")</f>
        <v>-</v>
      </c>
      <c r="DM26" s="273" t="str">
        <f>IFERROR(IF(DM$3='Rent Roll'!$U6,(-SUMIF('Monthly Cash Flow'!$F$2:$EG$2,DM$2,'Monthly Cash Flow'!$F$37:$EG$37)*'Rent Roll'!$T6*'Rent Roll'!$R6*('Summary &amp; Purchase Assumptions'!$C$29/'Summary &amp; Purchase Assumptions'!$C$24)),"-"),"-")</f>
        <v>-</v>
      </c>
      <c r="DN26" s="273" t="str">
        <f>IFERROR(IF(DN$3='Rent Roll'!$U6,(-SUMIF('Monthly Cash Flow'!$F$2:$EG$2,DN$2,'Monthly Cash Flow'!$F$37:$EG$37)*'Rent Roll'!$T6*'Rent Roll'!$R6*('Summary &amp; Purchase Assumptions'!$C$29/'Summary &amp; Purchase Assumptions'!$C$24)),"-"),"-")</f>
        <v>-</v>
      </c>
      <c r="DO26" s="273">
        <f ca="1">IFERROR(IF(DO$3='Rent Roll'!$U6,(-SUMIF('Monthly Cash Flow'!$F$2:$EG$2,DO$2,'Monthly Cash Flow'!$F$37:$EG$37)*'Rent Roll'!$T6*'Rent Roll'!$R6*('Summary &amp; Purchase Assumptions'!$C$29/'Summary &amp; Purchase Assumptions'!$C$24)),"-"),"-")</f>
        <v>41442.375443063836</v>
      </c>
      <c r="DP26" s="273" t="str">
        <f>IFERROR(IF(DP$3='Rent Roll'!$U6,(-SUMIF('Monthly Cash Flow'!$F$2:$EG$2,DP$2,'Monthly Cash Flow'!$F$37:$EG$37)*'Rent Roll'!$T6*'Rent Roll'!$R6*('Summary &amp; Purchase Assumptions'!$C$29/'Summary &amp; Purchase Assumptions'!$C$24)),"-"),"-")</f>
        <v>-</v>
      </c>
      <c r="DQ26" s="273" t="str">
        <f>IFERROR(IF(DQ$3='Rent Roll'!$U6,(-SUMIF('Monthly Cash Flow'!$F$2:$EG$2,DQ$2,'Monthly Cash Flow'!$F$37:$EG$37)*'Rent Roll'!$T6*'Rent Roll'!$R6*('Summary &amp; Purchase Assumptions'!$C$29/'Summary &amp; Purchase Assumptions'!$C$24)),"-"),"-")</f>
        <v>-</v>
      </c>
      <c r="DR26" s="273" t="str">
        <f>IFERROR(IF(DR$3='Rent Roll'!$U6,(-SUMIF('Monthly Cash Flow'!$F$2:$EG$2,DR$2,'Monthly Cash Flow'!$F$37:$EG$37)*'Rent Roll'!$T6*'Rent Roll'!$R6*('Summary &amp; Purchase Assumptions'!$C$29/'Summary &amp; Purchase Assumptions'!$C$24)),"-"),"-")</f>
        <v>-</v>
      </c>
      <c r="DS26" s="273" t="str">
        <f>IFERROR(IF(DS$3='Rent Roll'!$U6,(-SUMIF('Monthly Cash Flow'!$F$2:$EG$2,DS$2,'Monthly Cash Flow'!$F$37:$EG$37)*'Rent Roll'!$T6*'Rent Roll'!$R6*('Summary &amp; Purchase Assumptions'!$C$29/'Summary &amp; Purchase Assumptions'!$C$24)),"-"),"-")</f>
        <v>-</v>
      </c>
      <c r="DT26" s="273" t="str">
        <f>IFERROR(IF(DT$3='Rent Roll'!$U6,(-SUMIF('Monthly Cash Flow'!$F$2:$EG$2,DT$2,'Monthly Cash Flow'!$F$37:$EG$37)*'Rent Roll'!$T6*'Rent Roll'!$R6*('Summary &amp; Purchase Assumptions'!$C$29/'Summary &amp; Purchase Assumptions'!$C$24)),"-"),"-")</f>
        <v>-</v>
      </c>
      <c r="DU26" s="273" t="str">
        <f>IFERROR(IF(DU$3='Rent Roll'!$U6,(-SUMIF('Monthly Cash Flow'!$F$2:$EG$2,DU$2,'Monthly Cash Flow'!$F$37:$EG$37)*'Rent Roll'!$T6*'Rent Roll'!$R6*('Summary &amp; Purchase Assumptions'!$C$29/'Summary &amp; Purchase Assumptions'!$C$24)),"-"),"-")</f>
        <v>-</v>
      </c>
      <c r="DV26" s="273" t="str">
        <f>IFERROR(IF(DV$3='Rent Roll'!$U6,(-SUMIF('Monthly Cash Flow'!$F$2:$EG$2,DV$2,'Monthly Cash Flow'!$F$37:$EG$37)*'Rent Roll'!$T6*'Rent Roll'!$R6*('Summary &amp; Purchase Assumptions'!$C$29/'Summary &amp; Purchase Assumptions'!$C$24)),"-"),"-")</f>
        <v>-</v>
      </c>
      <c r="DW26" s="273" t="str">
        <f>IFERROR(IF(DW$3='Rent Roll'!$U6,(-SUMIF('Monthly Cash Flow'!$F$2:$EG$2,DW$2,'Monthly Cash Flow'!$F$37:$EG$37)*'Rent Roll'!$T6*'Rent Roll'!$R6*('Summary &amp; Purchase Assumptions'!$C$29/'Summary &amp; Purchase Assumptions'!$C$24)),"-"),"-")</f>
        <v>-</v>
      </c>
      <c r="DX26" s="273" t="str">
        <f>IFERROR(IF(DX$3='Rent Roll'!$U6,(-SUMIF('Monthly Cash Flow'!$F$2:$EG$2,DX$2,'Monthly Cash Flow'!$F$37:$EG$37)*'Rent Roll'!$T6*'Rent Roll'!$R6*('Summary &amp; Purchase Assumptions'!$C$29/'Summary &amp; Purchase Assumptions'!$C$24)),"-"),"-")</f>
        <v>-</v>
      </c>
      <c r="DY26" s="273" t="str">
        <f>IFERROR(IF(DY$3='Rent Roll'!$U6,(-SUMIF('Monthly Cash Flow'!$F$2:$EG$2,DY$2,'Monthly Cash Flow'!$F$37:$EG$37)*'Rent Roll'!$T6*'Rent Roll'!$R6*('Summary &amp; Purchase Assumptions'!$C$29/'Summary &amp; Purchase Assumptions'!$C$24)),"-"),"-")</f>
        <v>-</v>
      </c>
      <c r="DZ26" s="273" t="str">
        <f>IFERROR(IF(DZ$3='Rent Roll'!$U6,(-SUMIF('Monthly Cash Flow'!$F$2:$EG$2,DZ$2,'Monthly Cash Flow'!$F$37:$EG$37)*'Rent Roll'!$T6*'Rent Roll'!$R6*('Summary &amp; Purchase Assumptions'!$C$29/'Summary &amp; Purchase Assumptions'!$C$24)),"-"),"-")</f>
        <v>-</v>
      </c>
      <c r="EA26" s="273">
        <f ca="1">IFERROR(IF(EA$3='Rent Roll'!$U6,(-SUMIF('Monthly Cash Flow'!$F$2:$EG$2,EA$2,'Monthly Cash Flow'!$F$37:$EG$37)*'Rent Roll'!$T6*'Rent Roll'!$R6*('Summary &amp; Purchase Assumptions'!$C$29/'Summary &amp; Purchase Assumptions'!$C$24)),"-"),"-")</f>
        <v>42288.90016384302</v>
      </c>
      <c r="EB26" s="273" t="str">
        <f>IFERROR(IF(EB$3='Rent Roll'!$U6,(-SUMIF('Monthly Cash Flow'!$F$2:$EG$2,EB$2,'Monthly Cash Flow'!$F$37:$EG$37)*'Rent Roll'!$T6*'Rent Roll'!$R6*('Summary &amp; Purchase Assumptions'!$C$29/'Summary &amp; Purchase Assumptions'!$C$24)),"-"),"-")</f>
        <v>-</v>
      </c>
      <c r="EC26" s="273" t="str">
        <f>IFERROR(IF(EC$3='Rent Roll'!$U6,(-SUMIF('Monthly Cash Flow'!$F$2:$EG$2,EC$2,'Monthly Cash Flow'!$F$37:$EG$37)*'Rent Roll'!$T6*'Rent Roll'!$R6*('Summary &amp; Purchase Assumptions'!$C$29/'Summary &amp; Purchase Assumptions'!$C$24)),"-"),"-")</f>
        <v>-</v>
      </c>
      <c r="ED26" s="273" t="str">
        <f>IFERROR(IF(ED$3='Rent Roll'!$U6,(-SUMIF('Monthly Cash Flow'!$F$2:$EG$2,ED$2,'Monthly Cash Flow'!$F$37:$EG$37)*'Rent Roll'!$T6*'Rent Roll'!$R6*('Summary &amp; Purchase Assumptions'!$C$29/'Summary &amp; Purchase Assumptions'!$C$24)),"-"),"-")</f>
        <v>-</v>
      </c>
      <c r="EE26" s="273" t="str">
        <f>IFERROR(IF(EE$3='Rent Roll'!$U6,(-SUMIF('Monthly Cash Flow'!$F$2:$EG$2,EE$2,'Monthly Cash Flow'!$F$37:$EG$37)*'Rent Roll'!$T6*'Rent Roll'!$R6*('Summary &amp; Purchase Assumptions'!$C$29/'Summary &amp; Purchase Assumptions'!$C$24)),"-"),"-")</f>
        <v>-</v>
      </c>
      <c r="EF26" s="272" t="str">
        <f>IFERROR(IF(EF$3='Rent Roll'!$U6,(-SUMIF('Monthly Cash Flow'!$F$2:$EG$2,EF$2,'Monthly Cash Flow'!$F$37:$EG$37)*'Rent Roll'!$T6*'Rent Roll'!$R6*('Summary &amp; Purchase Assumptions'!$C$29/'Summary &amp; Purchase Assumptions'!$C$24)),"-"),"-")</f>
        <v>-</v>
      </c>
      <c r="EG26" s="844" t="s">
        <v>106</v>
      </c>
    </row>
    <row r="27" spans="2:137" x14ac:dyDescent="0.25">
      <c r="B27" s="866"/>
      <c r="C27" s="854" t="str">
        <f>CONCATENATE('Rent Roll'!B7&amp;" - "&amp;'Rent Roll'!C7)</f>
        <v>800 Del-Comm 2 - Physician Services, Aria Health</v>
      </c>
      <c r="D27" s="272">
        <f t="shared" ca="1" si="12"/>
        <v>238522.47401696313</v>
      </c>
      <c r="E27" s="273" t="str">
        <f>IFERROR(IF(E$3='Rent Roll'!$U7,(-SUMIF('Monthly Cash Flow'!$F$2:$EG$2,E$2,'Monthly Cash Flow'!$F$37:$EG$37)*'Rent Roll'!$T7*'Rent Roll'!$R7*('Summary &amp; Purchase Assumptions'!$C$29/'Summary &amp; Purchase Assumptions'!$C$24)),"-"),"-")</f>
        <v>-</v>
      </c>
      <c r="F27" s="273" t="str">
        <f>IFERROR(IF(F$3='Rent Roll'!$U7,(-SUMIF('Monthly Cash Flow'!$F$2:$EG$2,F$2,'Monthly Cash Flow'!$F$37:$EG$37)*'Rent Roll'!$T7*'Rent Roll'!$R7*('Summary &amp; Purchase Assumptions'!$C$29/'Summary &amp; Purchase Assumptions'!$C$24)),"-"),"-")</f>
        <v>-</v>
      </c>
      <c r="G27" s="273" t="str">
        <f>IFERROR(IF(G$3='Rent Roll'!$U7,(-SUMIF('Monthly Cash Flow'!$F$2:$EG$2,G$2,'Monthly Cash Flow'!$F$37:$EG$37)*'Rent Roll'!$T7*'Rent Roll'!$R7*('Summary &amp; Purchase Assumptions'!$C$29/'Summary &amp; Purchase Assumptions'!$C$24)),"-"),"-")</f>
        <v>-</v>
      </c>
      <c r="H27" s="273" t="str">
        <f>IFERROR(IF(H$3='Rent Roll'!$U7,(-SUMIF('Monthly Cash Flow'!$F$2:$EG$2,H$2,'Monthly Cash Flow'!$F$37:$EG$37)*'Rent Roll'!$T7*'Rent Roll'!$R7*('Summary &amp; Purchase Assumptions'!$C$29/'Summary &amp; Purchase Assumptions'!$C$24)),"-"),"-")</f>
        <v>-</v>
      </c>
      <c r="I27" s="273" t="str">
        <f>IFERROR(IF(I$3='Rent Roll'!$U7,(-SUMIF('Monthly Cash Flow'!$F$2:$EG$2,I$2,'Monthly Cash Flow'!$F$37:$EG$37)*'Rent Roll'!$T7*'Rent Roll'!$R7*('Summary &amp; Purchase Assumptions'!$C$29/'Summary &amp; Purchase Assumptions'!$C$24)),"-"),"-")</f>
        <v>-</v>
      </c>
      <c r="J27" s="273" t="str">
        <f>IFERROR(IF(J$3='Rent Roll'!$U7,(-SUMIF('Monthly Cash Flow'!$F$2:$EG$2,J$2,'Monthly Cash Flow'!$F$37:$EG$37)*'Rent Roll'!$T7*'Rent Roll'!$R7*('Summary &amp; Purchase Assumptions'!$C$29/'Summary &amp; Purchase Assumptions'!$C$24)),"-"),"-")</f>
        <v>-</v>
      </c>
      <c r="K27" s="273">
        <f ca="1">IFERROR(IF(K$3='Rent Roll'!$U7,(-SUMIF('Monthly Cash Flow'!$F$2:$EG$2,K$2,'Monthly Cash Flow'!$F$37:$EG$37)*'Rent Roll'!$T7*'Rent Roll'!$R7*('Summary &amp; Purchase Assumptions'!$C$29/'Summary &amp; Purchase Assumptions'!$C$24)),"-"),"-")</f>
        <v>17753.006515207107</v>
      </c>
      <c r="L27" s="273" t="str">
        <f>IFERROR(IF(L$3='Rent Roll'!$U7,(-SUMIF('Monthly Cash Flow'!$F$2:$EG$2,L$2,'Monthly Cash Flow'!$F$37:$EG$37)*'Rent Roll'!$T7*'Rent Roll'!$R7*('Summary &amp; Purchase Assumptions'!$C$29/'Summary &amp; Purchase Assumptions'!$C$24)),"-"),"-")</f>
        <v>-</v>
      </c>
      <c r="M27" s="273" t="str">
        <f>IFERROR(IF(M$3='Rent Roll'!$U7,(-SUMIF('Monthly Cash Flow'!$F$2:$EG$2,M$2,'Monthly Cash Flow'!$F$37:$EG$37)*'Rent Roll'!$T7*'Rent Roll'!$R7*('Summary &amp; Purchase Assumptions'!$C$29/'Summary &amp; Purchase Assumptions'!$C$24)),"-"),"-")</f>
        <v>-</v>
      </c>
      <c r="N27" s="273" t="str">
        <f>IFERROR(IF(N$3='Rent Roll'!$U7,(-SUMIF('Monthly Cash Flow'!$F$2:$EG$2,N$2,'Monthly Cash Flow'!$F$37:$EG$37)*'Rent Roll'!$T7*'Rent Roll'!$R7*('Summary &amp; Purchase Assumptions'!$C$29/'Summary &amp; Purchase Assumptions'!$C$24)),"-"),"-")</f>
        <v>-</v>
      </c>
      <c r="O27" s="273" t="str">
        <f>IFERROR(IF(O$3='Rent Roll'!$U7,(-SUMIF('Monthly Cash Flow'!$F$2:$EG$2,O$2,'Monthly Cash Flow'!$F$37:$EG$37)*'Rent Roll'!$T7*'Rent Roll'!$R7*('Summary &amp; Purchase Assumptions'!$C$29/'Summary &amp; Purchase Assumptions'!$C$24)),"-"),"-")</f>
        <v>-</v>
      </c>
      <c r="P27" s="273" t="str">
        <f>IFERROR(IF(P$3='Rent Roll'!$U7,(-SUMIF('Monthly Cash Flow'!$F$2:$EG$2,P$2,'Monthly Cash Flow'!$F$37:$EG$37)*'Rent Roll'!$T7*'Rent Roll'!$R7*('Summary &amp; Purchase Assumptions'!$C$29/'Summary &amp; Purchase Assumptions'!$C$24)),"-"),"-")</f>
        <v>-</v>
      </c>
      <c r="Q27" s="273" t="str">
        <f>IFERROR(IF(Q$3='Rent Roll'!$U7,(-SUMIF('Monthly Cash Flow'!$F$2:$EG$2,Q$2,'Monthly Cash Flow'!$F$37:$EG$37)*'Rent Roll'!$T7*'Rent Roll'!$R7*('Summary &amp; Purchase Assumptions'!$C$29/'Summary &amp; Purchase Assumptions'!$C$24)),"-"),"-")</f>
        <v>-</v>
      </c>
      <c r="R27" s="273" t="str">
        <f>IFERROR(IF(R$3='Rent Roll'!$U7,(-SUMIF('Monthly Cash Flow'!$F$2:$EG$2,R$2,'Monthly Cash Flow'!$F$37:$EG$37)*'Rent Roll'!$T7*'Rent Roll'!$R7*('Summary &amp; Purchase Assumptions'!$C$29/'Summary &amp; Purchase Assumptions'!$C$24)),"-"),"-")</f>
        <v>-</v>
      </c>
      <c r="S27" s="273" t="str">
        <f>IFERROR(IF(S$3='Rent Roll'!$U7,(-SUMIF('Monthly Cash Flow'!$F$2:$EG$2,S$2,'Monthly Cash Flow'!$F$37:$EG$37)*'Rent Roll'!$T7*'Rent Roll'!$R7*('Summary &amp; Purchase Assumptions'!$C$29/'Summary &amp; Purchase Assumptions'!$C$24)),"-"),"-")</f>
        <v>-</v>
      </c>
      <c r="T27" s="273" t="str">
        <f>IFERROR(IF(T$3='Rent Roll'!$U7,(-SUMIF('Monthly Cash Flow'!$F$2:$EG$2,T$2,'Monthly Cash Flow'!$F$37:$EG$37)*'Rent Roll'!$T7*'Rent Roll'!$R7*('Summary &amp; Purchase Assumptions'!$C$29/'Summary &amp; Purchase Assumptions'!$C$24)),"-"),"-")</f>
        <v>-</v>
      </c>
      <c r="U27" s="273" t="str">
        <f>IFERROR(IF(U$3='Rent Roll'!$U7,(-SUMIF('Monthly Cash Flow'!$F$2:$EG$2,U$2,'Monthly Cash Flow'!$F$37:$EG$37)*'Rent Roll'!$T7*'Rent Roll'!$R7*('Summary &amp; Purchase Assumptions'!$C$29/'Summary &amp; Purchase Assumptions'!$C$24)),"-"),"-")</f>
        <v>-</v>
      </c>
      <c r="V27" s="273" t="str">
        <f>IFERROR(IF(V$3='Rent Roll'!$U7,(-SUMIF('Monthly Cash Flow'!$F$2:$EG$2,V$2,'Monthly Cash Flow'!$F$37:$EG$37)*'Rent Roll'!$T7*'Rent Roll'!$R7*('Summary &amp; Purchase Assumptions'!$C$29/'Summary &amp; Purchase Assumptions'!$C$24)),"-"),"-")</f>
        <v>-</v>
      </c>
      <c r="W27" s="273">
        <f ca="1">IFERROR(IF(W$3='Rent Roll'!$U7,(-SUMIF('Monthly Cash Flow'!$F$2:$EG$2,W$2,'Monthly Cash Flow'!$F$37:$EG$37)*'Rent Roll'!$T7*'Rent Roll'!$R7*('Summary &amp; Purchase Assumptions'!$C$29/'Summary &amp; Purchase Assumptions'!$C$24)),"-"),"-")</f>
        <v>20030.495985413854</v>
      </c>
      <c r="X27" s="273" t="str">
        <f>IFERROR(IF(X$3='Rent Roll'!$U7,(-SUMIF('Monthly Cash Flow'!$F$2:$EG$2,X$2,'Monthly Cash Flow'!$F$37:$EG$37)*'Rent Roll'!$T7*'Rent Roll'!$R7*('Summary &amp; Purchase Assumptions'!$C$29/'Summary &amp; Purchase Assumptions'!$C$24)),"-"),"-")</f>
        <v>-</v>
      </c>
      <c r="Y27" s="273" t="str">
        <f>IFERROR(IF(Y$3='Rent Roll'!$U7,(-SUMIF('Monthly Cash Flow'!$F$2:$EG$2,Y$2,'Monthly Cash Flow'!$F$37:$EG$37)*'Rent Roll'!$T7*'Rent Roll'!$R7*('Summary &amp; Purchase Assumptions'!$C$29/'Summary &amp; Purchase Assumptions'!$C$24)),"-"),"-")</f>
        <v>-</v>
      </c>
      <c r="Z27" s="273" t="str">
        <f>IFERROR(IF(Z$3='Rent Roll'!$U7,(-SUMIF('Monthly Cash Flow'!$F$2:$EG$2,Z$2,'Monthly Cash Flow'!$F$37:$EG$37)*'Rent Roll'!$T7*'Rent Roll'!$R7*('Summary &amp; Purchase Assumptions'!$C$29/'Summary &amp; Purchase Assumptions'!$C$24)),"-"),"-")</f>
        <v>-</v>
      </c>
      <c r="AA27" s="273" t="str">
        <f>IFERROR(IF(AA$3='Rent Roll'!$U7,(-SUMIF('Monthly Cash Flow'!$F$2:$EG$2,AA$2,'Monthly Cash Flow'!$F$37:$EG$37)*'Rent Roll'!$T7*'Rent Roll'!$R7*('Summary &amp; Purchase Assumptions'!$C$29/'Summary &amp; Purchase Assumptions'!$C$24)),"-"),"-")</f>
        <v>-</v>
      </c>
      <c r="AB27" s="273" t="str">
        <f>IFERROR(IF(AB$3='Rent Roll'!$U7,(-SUMIF('Monthly Cash Flow'!$F$2:$EG$2,AB$2,'Monthly Cash Flow'!$F$37:$EG$37)*'Rent Roll'!$T7*'Rent Roll'!$R7*('Summary &amp; Purchase Assumptions'!$C$29/'Summary &amp; Purchase Assumptions'!$C$24)),"-"),"-")</f>
        <v>-</v>
      </c>
      <c r="AC27" s="273" t="str">
        <f>IFERROR(IF(AC$3='Rent Roll'!$U7,(-SUMIF('Monthly Cash Flow'!$F$2:$EG$2,AC$2,'Monthly Cash Flow'!$F$37:$EG$37)*'Rent Roll'!$T7*'Rent Roll'!$R7*('Summary &amp; Purchase Assumptions'!$C$29/'Summary &amp; Purchase Assumptions'!$C$24)),"-"),"-")</f>
        <v>-</v>
      </c>
      <c r="AD27" s="273" t="str">
        <f>IFERROR(IF(AD$3='Rent Roll'!$U7,(-SUMIF('Monthly Cash Flow'!$F$2:$EG$2,AD$2,'Monthly Cash Flow'!$F$37:$EG$37)*'Rent Roll'!$T7*'Rent Roll'!$R7*('Summary &amp; Purchase Assumptions'!$C$29/'Summary &amp; Purchase Assumptions'!$C$24)),"-"),"-")</f>
        <v>-</v>
      </c>
      <c r="AE27" s="273" t="str">
        <f>IFERROR(IF(AE$3='Rent Roll'!$U7,(-SUMIF('Monthly Cash Flow'!$F$2:$EG$2,AE$2,'Monthly Cash Flow'!$F$37:$EG$37)*'Rent Roll'!$T7*'Rent Roll'!$R7*('Summary &amp; Purchase Assumptions'!$C$29/'Summary &amp; Purchase Assumptions'!$C$24)),"-"),"-")</f>
        <v>-</v>
      </c>
      <c r="AF27" s="273" t="str">
        <f>IFERROR(IF(AF$3='Rent Roll'!$U7,(-SUMIF('Monthly Cash Flow'!$F$2:$EG$2,AF$2,'Monthly Cash Flow'!$F$37:$EG$37)*'Rent Roll'!$T7*'Rent Roll'!$R7*('Summary &amp; Purchase Assumptions'!$C$29/'Summary &amp; Purchase Assumptions'!$C$24)),"-"),"-")</f>
        <v>-</v>
      </c>
      <c r="AG27" s="273" t="str">
        <f>IFERROR(IF(AG$3='Rent Roll'!$U7,(-SUMIF('Monthly Cash Flow'!$F$2:$EG$2,AG$2,'Monthly Cash Flow'!$F$37:$EG$37)*'Rent Roll'!$T7*'Rent Roll'!$R7*('Summary &amp; Purchase Assumptions'!$C$29/'Summary &amp; Purchase Assumptions'!$C$24)),"-"),"-")</f>
        <v>-</v>
      </c>
      <c r="AH27" s="273" t="str">
        <f>IFERROR(IF(AH$3='Rent Roll'!$U7,(-SUMIF('Monthly Cash Flow'!$F$2:$EG$2,AH$2,'Monthly Cash Flow'!$F$37:$EG$37)*'Rent Roll'!$T7*'Rent Roll'!$R7*('Summary &amp; Purchase Assumptions'!$C$29/'Summary &amp; Purchase Assumptions'!$C$24)),"-"),"-")</f>
        <v>-</v>
      </c>
      <c r="AI27" s="273">
        <f ca="1">IFERROR(IF(AI$3='Rent Roll'!$U7,(-SUMIF('Monthly Cash Flow'!$F$2:$EG$2,AI$2,'Monthly Cash Flow'!$F$37:$EG$37)*'Rent Roll'!$T7*'Rent Roll'!$R7*('Summary &amp; Purchase Assumptions'!$C$29/'Summary &amp; Purchase Assumptions'!$C$24)),"-"),"-")</f>
        <v>20501.146430157973</v>
      </c>
      <c r="AJ27" s="273" t="str">
        <f>IFERROR(IF(AJ$3='Rent Roll'!$U7,(-SUMIF('Monthly Cash Flow'!$F$2:$EG$2,AJ$2,'Monthly Cash Flow'!$F$37:$EG$37)*'Rent Roll'!$T7*'Rent Roll'!$R7*('Summary &amp; Purchase Assumptions'!$C$29/'Summary &amp; Purchase Assumptions'!$C$24)),"-"),"-")</f>
        <v>-</v>
      </c>
      <c r="AK27" s="273" t="str">
        <f>IFERROR(IF(AK$3='Rent Roll'!$U7,(-SUMIF('Monthly Cash Flow'!$F$2:$EG$2,AK$2,'Monthly Cash Flow'!$F$37:$EG$37)*'Rent Roll'!$T7*'Rent Roll'!$R7*('Summary &amp; Purchase Assumptions'!$C$29/'Summary &amp; Purchase Assumptions'!$C$24)),"-"),"-")</f>
        <v>-</v>
      </c>
      <c r="AL27" s="273" t="str">
        <f>IFERROR(IF(AL$3='Rent Roll'!$U7,(-SUMIF('Monthly Cash Flow'!$F$2:$EG$2,AL$2,'Monthly Cash Flow'!$F$37:$EG$37)*'Rent Roll'!$T7*'Rent Roll'!$R7*('Summary &amp; Purchase Assumptions'!$C$29/'Summary &amp; Purchase Assumptions'!$C$24)),"-"),"-")</f>
        <v>-</v>
      </c>
      <c r="AM27" s="273" t="str">
        <f>IFERROR(IF(AM$3='Rent Roll'!$U7,(-SUMIF('Monthly Cash Flow'!$F$2:$EG$2,AM$2,'Monthly Cash Flow'!$F$37:$EG$37)*'Rent Roll'!$T7*'Rent Roll'!$R7*('Summary &amp; Purchase Assumptions'!$C$29/'Summary &amp; Purchase Assumptions'!$C$24)),"-"),"-")</f>
        <v>-</v>
      </c>
      <c r="AN27" s="273" t="str">
        <f>IFERROR(IF(AN$3='Rent Roll'!$U7,(-SUMIF('Monthly Cash Flow'!$F$2:$EG$2,AN$2,'Monthly Cash Flow'!$F$37:$EG$37)*'Rent Roll'!$T7*'Rent Roll'!$R7*('Summary &amp; Purchase Assumptions'!$C$29/'Summary &amp; Purchase Assumptions'!$C$24)),"-"),"-")</f>
        <v>-</v>
      </c>
      <c r="AO27" s="273" t="str">
        <f>IFERROR(IF(AO$3='Rent Roll'!$U7,(-SUMIF('Monthly Cash Flow'!$F$2:$EG$2,AO$2,'Monthly Cash Flow'!$F$37:$EG$37)*'Rent Roll'!$T7*'Rent Roll'!$R7*('Summary &amp; Purchase Assumptions'!$C$29/'Summary &amp; Purchase Assumptions'!$C$24)),"-"),"-")</f>
        <v>-</v>
      </c>
      <c r="AP27" s="273" t="str">
        <f>IFERROR(IF(AP$3='Rent Roll'!$U7,(-SUMIF('Monthly Cash Flow'!$F$2:$EG$2,AP$2,'Monthly Cash Flow'!$F$37:$EG$37)*'Rent Roll'!$T7*'Rent Roll'!$R7*('Summary &amp; Purchase Assumptions'!$C$29/'Summary &amp; Purchase Assumptions'!$C$24)),"-"),"-")</f>
        <v>-</v>
      </c>
      <c r="AQ27" s="273" t="str">
        <f>IFERROR(IF(AQ$3='Rent Roll'!$U7,(-SUMIF('Monthly Cash Flow'!$F$2:$EG$2,AQ$2,'Monthly Cash Flow'!$F$37:$EG$37)*'Rent Roll'!$T7*'Rent Roll'!$R7*('Summary &amp; Purchase Assumptions'!$C$29/'Summary &amp; Purchase Assumptions'!$C$24)),"-"),"-")</f>
        <v>-</v>
      </c>
      <c r="AR27" s="273" t="str">
        <f>IFERROR(IF(AR$3='Rent Roll'!$U7,(-SUMIF('Monthly Cash Flow'!$F$2:$EG$2,AR$2,'Monthly Cash Flow'!$F$37:$EG$37)*'Rent Roll'!$T7*'Rent Roll'!$R7*('Summary &amp; Purchase Assumptions'!$C$29/'Summary &amp; Purchase Assumptions'!$C$24)),"-"),"-")</f>
        <v>-</v>
      </c>
      <c r="AS27" s="273" t="str">
        <f>IFERROR(IF(AS$3='Rent Roll'!$U7,(-SUMIF('Monthly Cash Flow'!$F$2:$EG$2,AS$2,'Monthly Cash Flow'!$F$37:$EG$37)*'Rent Roll'!$T7*'Rent Roll'!$R7*('Summary &amp; Purchase Assumptions'!$C$29/'Summary &amp; Purchase Assumptions'!$C$24)),"-"),"-")</f>
        <v>-</v>
      </c>
      <c r="AT27" s="273" t="str">
        <f>IFERROR(IF(AT$3='Rent Roll'!$U7,(-SUMIF('Monthly Cash Flow'!$F$2:$EG$2,AT$2,'Monthly Cash Flow'!$F$37:$EG$37)*'Rent Roll'!$T7*'Rent Roll'!$R7*('Summary &amp; Purchase Assumptions'!$C$29/'Summary &amp; Purchase Assumptions'!$C$24)),"-"),"-")</f>
        <v>-</v>
      </c>
      <c r="AU27" s="273">
        <f ca="1">IFERROR(IF(AU$3='Rent Roll'!$U7,(-SUMIF('Monthly Cash Flow'!$F$2:$EG$2,AU$2,'Monthly Cash Flow'!$F$37:$EG$37)*'Rent Roll'!$T7*'Rent Roll'!$R7*('Summary &amp; Purchase Assumptions'!$C$29/'Summary &amp; Purchase Assumptions'!$C$24)),"-"),"-")</f>
        <v>20944.568708897619</v>
      </c>
      <c r="AV27" s="273" t="str">
        <f>IFERROR(IF(AV$3='Rent Roll'!$U7,(-SUMIF('Monthly Cash Flow'!$F$2:$EG$2,AV$2,'Monthly Cash Flow'!$F$37:$EG$37)*'Rent Roll'!$T7*'Rent Roll'!$R7*('Summary &amp; Purchase Assumptions'!$C$29/'Summary &amp; Purchase Assumptions'!$C$24)),"-"),"-")</f>
        <v>-</v>
      </c>
      <c r="AW27" s="273" t="str">
        <f>IFERROR(IF(AW$3='Rent Roll'!$U7,(-SUMIF('Monthly Cash Flow'!$F$2:$EG$2,AW$2,'Monthly Cash Flow'!$F$37:$EG$37)*'Rent Roll'!$T7*'Rent Roll'!$R7*('Summary &amp; Purchase Assumptions'!$C$29/'Summary &amp; Purchase Assumptions'!$C$24)),"-"),"-")</f>
        <v>-</v>
      </c>
      <c r="AX27" s="273" t="str">
        <f>IFERROR(IF(AX$3='Rent Roll'!$U7,(-SUMIF('Monthly Cash Flow'!$F$2:$EG$2,AX$2,'Monthly Cash Flow'!$F$37:$EG$37)*'Rent Roll'!$T7*'Rent Roll'!$R7*('Summary &amp; Purchase Assumptions'!$C$29/'Summary &amp; Purchase Assumptions'!$C$24)),"-"),"-")</f>
        <v>-</v>
      </c>
      <c r="AY27" s="273" t="str">
        <f>IFERROR(IF(AY$3='Rent Roll'!$U7,(-SUMIF('Monthly Cash Flow'!$F$2:$EG$2,AY$2,'Monthly Cash Flow'!$F$37:$EG$37)*'Rent Roll'!$T7*'Rent Roll'!$R7*('Summary &amp; Purchase Assumptions'!$C$29/'Summary &amp; Purchase Assumptions'!$C$24)),"-"),"-")</f>
        <v>-</v>
      </c>
      <c r="AZ27" s="273" t="str">
        <f>IFERROR(IF(AZ$3='Rent Roll'!$U7,(-SUMIF('Monthly Cash Flow'!$F$2:$EG$2,AZ$2,'Monthly Cash Flow'!$F$37:$EG$37)*'Rent Roll'!$T7*'Rent Roll'!$R7*('Summary &amp; Purchase Assumptions'!$C$29/'Summary &amp; Purchase Assumptions'!$C$24)),"-"),"-")</f>
        <v>-</v>
      </c>
      <c r="BA27" s="273" t="str">
        <f>IFERROR(IF(BA$3='Rent Roll'!$U7,(-SUMIF('Monthly Cash Flow'!$F$2:$EG$2,BA$2,'Monthly Cash Flow'!$F$37:$EG$37)*'Rent Roll'!$T7*'Rent Roll'!$R7*('Summary &amp; Purchase Assumptions'!$C$29/'Summary &amp; Purchase Assumptions'!$C$24)),"-"),"-")</f>
        <v>-</v>
      </c>
      <c r="BB27" s="273" t="str">
        <f>IFERROR(IF(BB$3='Rent Roll'!$U7,(-SUMIF('Monthly Cash Flow'!$F$2:$EG$2,BB$2,'Monthly Cash Flow'!$F$37:$EG$37)*'Rent Roll'!$T7*'Rent Roll'!$R7*('Summary &amp; Purchase Assumptions'!$C$29/'Summary &amp; Purchase Assumptions'!$C$24)),"-"),"-")</f>
        <v>-</v>
      </c>
      <c r="BC27" s="273" t="str">
        <f>IFERROR(IF(BC$3='Rent Roll'!$U7,(-SUMIF('Monthly Cash Flow'!$F$2:$EG$2,BC$2,'Monthly Cash Flow'!$F$37:$EG$37)*'Rent Roll'!$T7*'Rent Roll'!$R7*('Summary &amp; Purchase Assumptions'!$C$29/'Summary &amp; Purchase Assumptions'!$C$24)),"-"),"-")</f>
        <v>-</v>
      </c>
      <c r="BD27" s="273" t="str">
        <f>IFERROR(IF(BD$3='Rent Roll'!$U7,(-SUMIF('Monthly Cash Flow'!$F$2:$EG$2,BD$2,'Monthly Cash Flow'!$F$37:$EG$37)*'Rent Roll'!$T7*'Rent Roll'!$R7*('Summary &amp; Purchase Assumptions'!$C$29/'Summary &amp; Purchase Assumptions'!$C$24)),"-"),"-")</f>
        <v>-</v>
      </c>
      <c r="BE27" s="273" t="str">
        <f>IFERROR(IF(BE$3='Rent Roll'!$U7,(-SUMIF('Monthly Cash Flow'!$F$2:$EG$2,BE$2,'Monthly Cash Flow'!$F$37:$EG$37)*'Rent Roll'!$T7*'Rent Roll'!$R7*('Summary &amp; Purchase Assumptions'!$C$29/'Summary &amp; Purchase Assumptions'!$C$24)),"-"),"-")</f>
        <v>-</v>
      </c>
      <c r="BF27" s="273" t="str">
        <f>IFERROR(IF(BF$3='Rent Roll'!$U7,(-SUMIF('Monthly Cash Flow'!$F$2:$EG$2,BF$2,'Monthly Cash Flow'!$F$37:$EG$37)*'Rent Roll'!$T7*'Rent Roll'!$R7*('Summary &amp; Purchase Assumptions'!$C$29/'Summary &amp; Purchase Assumptions'!$C$24)),"-"),"-")</f>
        <v>-</v>
      </c>
      <c r="BG27" s="273">
        <f ca="1">IFERROR(IF(BG$3='Rent Roll'!$U7,(-SUMIF('Monthly Cash Flow'!$F$2:$EG$2,BG$2,'Monthly Cash Flow'!$F$37:$EG$37)*'Rent Roll'!$T7*'Rent Roll'!$R7*('Summary &amp; Purchase Assumptions'!$C$29/'Summary &amp; Purchase Assumptions'!$C$24)),"-"),"-")</f>
        <v>21385.934853386276</v>
      </c>
      <c r="BH27" s="273" t="str">
        <f>IFERROR(IF(BH$3='Rent Roll'!$U7,(-SUMIF('Monthly Cash Flow'!$F$2:$EG$2,BH$2,'Monthly Cash Flow'!$F$37:$EG$37)*'Rent Roll'!$T7*'Rent Roll'!$R7*('Summary &amp; Purchase Assumptions'!$C$29/'Summary &amp; Purchase Assumptions'!$C$24)),"-"),"-")</f>
        <v>-</v>
      </c>
      <c r="BI27" s="273" t="str">
        <f>IFERROR(IF(BI$3='Rent Roll'!$U7,(-SUMIF('Monthly Cash Flow'!$F$2:$EG$2,BI$2,'Monthly Cash Flow'!$F$37:$EG$37)*'Rent Roll'!$T7*'Rent Roll'!$R7*('Summary &amp; Purchase Assumptions'!$C$29/'Summary &amp; Purchase Assumptions'!$C$24)),"-"),"-")</f>
        <v>-</v>
      </c>
      <c r="BJ27" s="273" t="str">
        <f>IFERROR(IF(BJ$3='Rent Roll'!$U7,(-SUMIF('Monthly Cash Flow'!$F$2:$EG$2,BJ$2,'Monthly Cash Flow'!$F$37:$EG$37)*'Rent Roll'!$T7*'Rent Roll'!$R7*('Summary &amp; Purchase Assumptions'!$C$29/'Summary &amp; Purchase Assumptions'!$C$24)),"-"),"-")</f>
        <v>-</v>
      </c>
      <c r="BK27" s="273" t="str">
        <f>IFERROR(IF(BK$3='Rent Roll'!$U7,(-SUMIF('Monthly Cash Flow'!$F$2:$EG$2,BK$2,'Monthly Cash Flow'!$F$37:$EG$37)*'Rent Roll'!$T7*'Rent Roll'!$R7*('Summary &amp; Purchase Assumptions'!$C$29/'Summary &amp; Purchase Assumptions'!$C$24)),"-"),"-")</f>
        <v>-</v>
      </c>
      <c r="BL27" s="273" t="str">
        <f>IFERROR(IF(BL$3='Rent Roll'!$U7,(-SUMIF('Monthly Cash Flow'!$F$2:$EG$2,BL$2,'Monthly Cash Flow'!$F$37:$EG$37)*'Rent Roll'!$T7*'Rent Roll'!$R7*('Summary &amp; Purchase Assumptions'!$C$29/'Summary &amp; Purchase Assumptions'!$C$24)),"-"),"-")</f>
        <v>-</v>
      </c>
      <c r="BM27" s="273" t="str">
        <f>IFERROR(IF(BM$3='Rent Roll'!$U7,(-SUMIF('Monthly Cash Flow'!$F$2:$EG$2,BM$2,'Monthly Cash Flow'!$F$37:$EG$37)*'Rent Roll'!$T7*'Rent Roll'!$R7*('Summary &amp; Purchase Assumptions'!$C$29/'Summary &amp; Purchase Assumptions'!$C$24)),"-"),"-")</f>
        <v>-</v>
      </c>
      <c r="BN27" s="273" t="str">
        <f>IFERROR(IF(BN$3='Rent Roll'!$U7,(-SUMIF('Monthly Cash Flow'!$F$2:$EG$2,BN$2,'Monthly Cash Flow'!$F$37:$EG$37)*'Rent Roll'!$T7*'Rent Roll'!$R7*('Summary &amp; Purchase Assumptions'!$C$29/'Summary &amp; Purchase Assumptions'!$C$24)),"-"),"-")</f>
        <v>-</v>
      </c>
      <c r="BO27" s="273" t="str">
        <f>IFERROR(IF(BO$3='Rent Roll'!$U7,(-SUMIF('Monthly Cash Flow'!$F$2:$EG$2,BO$2,'Monthly Cash Flow'!$F$37:$EG$37)*'Rent Roll'!$T7*'Rent Roll'!$R7*('Summary &amp; Purchase Assumptions'!$C$29/'Summary &amp; Purchase Assumptions'!$C$24)),"-"),"-")</f>
        <v>-</v>
      </c>
      <c r="BP27" s="273" t="str">
        <f>IFERROR(IF(BP$3='Rent Roll'!$U7,(-SUMIF('Monthly Cash Flow'!$F$2:$EG$2,BP$2,'Monthly Cash Flow'!$F$37:$EG$37)*'Rent Roll'!$T7*'Rent Roll'!$R7*('Summary &amp; Purchase Assumptions'!$C$29/'Summary &amp; Purchase Assumptions'!$C$24)),"-"),"-")</f>
        <v>-</v>
      </c>
      <c r="BQ27" s="273" t="str">
        <f>IFERROR(IF(BQ$3='Rent Roll'!$U7,(-SUMIF('Monthly Cash Flow'!$F$2:$EG$2,BQ$2,'Monthly Cash Flow'!$F$37:$EG$37)*'Rent Roll'!$T7*'Rent Roll'!$R7*('Summary &amp; Purchase Assumptions'!$C$29/'Summary &amp; Purchase Assumptions'!$C$24)),"-"),"-")</f>
        <v>-</v>
      </c>
      <c r="BR27" s="273" t="str">
        <f>IFERROR(IF(BR$3='Rent Roll'!$U7,(-SUMIF('Monthly Cash Flow'!$F$2:$EG$2,BR$2,'Monthly Cash Flow'!$F$37:$EG$37)*'Rent Roll'!$T7*'Rent Roll'!$R7*('Summary &amp; Purchase Assumptions'!$C$29/'Summary &amp; Purchase Assumptions'!$C$24)),"-"),"-")</f>
        <v>-</v>
      </c>
      <c r="BS27" s="273">
        <f ca="1">IFERROR(IF(BS$3='Rent Roll'!$U7,(-SUMIF('Monthly Cash Flow'!$F$2:$EG$2,BS$2,'Monthly Cash Flow'!$F$37:$EG$37)*'Rent Roll'!$T7*'Rent Roll'!$R7*('Summary &amp; Purchase Assumptions'!$C$29/'Summary &amp; Purchase Assumptions'!$C$24)),"-"),"-")</f>
        <v>21831.149937833728</v>
      </c>
      <c r="BT27" s="273" t="str">
        <f>IFERROR(IF(BT$3='Rent Roll'!$U7,(-SUMIF('Monthly Cash Flow'!$F$2:$EG$2,BT$2,'Monthly Cash Flow'!$F$37:$EG$37)*'Rent Roll'!$T7*'Rent Roll'!$R7*('Summary &amp; Purchase Assumptions'!$C$29/'Summary &amp; Purchase Assumptions'!$C$24)),"-"),"-")</f>
        <v>-</v>
      </c>
      <c r="BU27" s="273" t="str">
        <f>IFERROR(IF(BU$3='Rent Roll'!$U7,(-SUMIF('Monthly Cash Flow'!$F$2:$EG$2,BU$2,'Monthly Cash Flow'!$F$37:$EG$37)*'Rent Roll'!$T7*'Rent Roll'!$R7*('Summary &amp; Purchase Assumptions'!$C$29/'Summary &amp; Purchase Assumptions'!$C$24)),"-"),"-")</f>
        <v>-</v>
      </c>
      <c r="BV27" s="273" t="str">
        <f>IFERROR(IF(BV$3='Rent Roll'!$U7,(-SUMIF('Monthly Cash Flow'!$F$2:$EG$2,BV$2,'Monthly Cash Flow'!$F$37:$EG$37)*'Rent Roll'!$T7*'Rent Roll'!$R7*('Summary &amp; Purchase Assumptions'!$C$29/'Summary &amp; Purchase Assumptions'!$C$24)),"-"),"-")</f>
        <v>-</v>
      </c>
      <c r="BW27" s="273" t="str">
        <f>IFERROR(IF(BW$3='Rent Roll'!$U7,(-SUMIF('Monthly Cash Flow'!$F$2:$EG$2,BW$2,'Monthly Cash Flow'!$F$37:$EG$37)*'Rent Roll'!$T7*'Rent Roll'!$R7*('Summary &amp; Purchase Assumptions'!$C$29/'Summary &amp; Purchase Assumptions'!$C$24)),"-"),"-")</f>
        <v>-</v>
      </c>
      <c r="BX27" s="273" t="str">
        <f>IFERROR(IF(BX$3='Rent Roll'!$U7,(-SUMIF('Monthly Cash Flow'!$F$2:$EG$2,BX$2,'Monthly Cash Flow'!$F$37:$EG$37)*'Rent Roll'!$T7*'Rent Roll'!$R7*('Summary &amp; Purchase Assumptions'!$C$29/'Summary &amp; Purchase Assumptions'!$C$24)),"-"),"-")</f>
        <v>-</v>
      </c>
      <c r="BY27" s="273" t="str">
        <f>IFERROR(IF(BY$3='Rent Roll'!$U7,(-SUMIF('Monthly Cash Flow'!$F$2:$EG$2,BY$2,'Monthly Cash Flow'!$F$37:$EG$37)*'Rent Roll'!$T7*'Rent Roll'!$R7*('Summary &amp; Purchase Assumptions'!$C$29/'Summary &amp; Purchase Assumptions'!$C$24)),"-"),"-")</f>
        <v>-</v>
      </c>
      <c r="BZ27" s="273" t="str">
        <f>IFERROR(IF(BZ$3='Rent Roll'!$U7,(-SUMIF('Monthly Cash Flow'!$F$2:$EG$2,BZ$2,'Monthly Cash Flow'!$F$37:$EG$37)*'Rent Roll'!$T7*'Rent Roll'!$R7*('Summary &amp; Purchase Assumptions'!$C$29/'Summary &amp; Purchase Assumptions'!$C$24)),"-"),"-")</f>
        <v>-</v>
      </c>
      <c r="CA27" s="273" t="str">
        <f>IFERROR(IF(CA$3='Rent Roll'!$U7,(-SUMIF('Monthly Cash Flow'!$F$2:$EG$2,CA$2,'Monthly Cash Flow'!$F$37:$EG$37)*'Rent Roll'!$T7*'Rent Roll'!$R7*('Summary &amp; Purchase Assumptions'!$C$29/'Summary &amp; Purchase Assumptions'!$C$24)),"-"),"-")</f>
        <v>-</v>
      </c>
      <c r="CB27" s="273" t="str">
        <f>IFERROR(IF(CB$3='Rent Roll'!$U7,(-SUMIF('Monthly Cash Flow'!$F$2:$EG$2,CB$2,'Monthly Cash Flow'!$F$37:$EG$37)*'Rent Roll'!$T7*'Rent Roll'!$R7*('Summary &amp; Purchase Assumptions'!$C$29/'Summary &amp; Purchase Assumptions'!$C$24)),"-"),"-")</f>
        <v>-</v>
      </c>
      <c r="CC27" s="273" t="str">
        <f>IFERROR(IF(CC$3='Rent Roll'!$U7,(-SUMIF('Monthly Cash Flow'!$F$2:$EG$2,CC$2,'Monthly Cash Flow'!$F$37:$EG$37)*'Rent Roll'!$T7*'Rent Roll'!$R7*('Summary &amp; Purchase Assumptions'!$C$29/'Summary &amp; Purchase Assumptions'!$C$24)),"-"),"-")</f>
        <v>-</v>
      </c>
      <c r="CD27" s="273" t="str">
        <f>IFERROR(IF(CD$3='Rent Roll'!$U7,(-SUMIF('Monthly Cash Flow'!$F$2:$EG$2,CD$2,'Monthly Cash Flow'!$F$37:$EG$37)*'Rent Roll'!$T7*'Rent Roll'!$R7*('Summary &amp; Purchase Assumptions'!$C$29/'Summary &amp; Purchase Assumptions'!$C$24)),"-"),"-")</f>
        <v>-</v>
      </c>
      <c r="CE27" s="273">
        <f ca="1">IFERROR(IF(CE$3='Rent Roll'!$U7,(-SUMIF('Monthly Cash Flow'!$F$2:$EG$2,CE$2,'Monthly Cash Flow'!$F$37:$EG$37)*'Rent Roll'!$T7*'Rent Roll'!$R7*('Summary &amp; Purchase Assumptions'!$C$29/'Summary &amp; Purchase Assumptions'!$C$24)),"-"),"-")</f>
        <v>22280.850681078846</v>
      </c>
      <c r="CF27" s="273" t="str">
        <f>IFERROR(IF(CF$3='Rent Roll'!$U7,(-SUMIF('Monthly Cash Flow'!$F$2:$EG$2,CF$2,'Monthly Cash Flow'!$F$37:$EG$37)*'Rent Roll'!$T7*'Rent Roll'!$R7*('Summary &amp; Purchase Assumptions'!$C$29/'Summary &amp; Purchase Assumptions'!$C$24)),"-"),"-")</f>
        <v>-</v>
      </c>
      <c r="CG27" s="273" t="str">
        <f>IFERROR(IF(CG$3='Rent Roll'!$U7,(-SUMIF('Monthly Cash Flow'!$F$2:$EG$2,CG$2,'Monthly Cash Flow'!$F$37:$EG$37)*'Rent Roll'!$T7*'Rent Roll'!$R7*('Summary &amp; Purchase Assumptions'!$C$29/'Summary &amp; Purchase Assumptions'!$C$24)),"-"),"-")</f>
        <v>-</v>
      </c>
      <c r="CH27" s="273" t="str">
        <f>IFERROR(IF(CH$3='Rent Roll'!$U7,(-SUMIF('Monthly Cash Flow'!$F$2:$EG$2,CH$2,'Monthly Cash Flow'!$F$37:$EG$37)*'Rent Roll'!$T7*'Rent Roll'!$R7*('Summary &amp; Purchase Assumptions'!$C$29/'Summary &amp; Purchase Assumptions'!$C$24)),"-"),"-")</f>
        <v>-</v>
      </c>
      <c r="CI27" s="273" t="str">
        <f>IFERROR(IF(CI$3='Rent Roll'!$U7,(-SUMIF('Monthly Cash Flow'!$F$2:$EG$2,CI$2,'Monthly Cash Flow'!$F$37:$EG$37)*'Rent Roll'!$T7*'Rent Roll'!$R7*('Summary &amp; Purchase Assumptions'!$C$29/'Summary &amp; Purchase Assumptions'!$C$24)),"-"),"-")</f>
        <v>-</v>
      </c>
      <c r="CJ27" s="273" t="str">
        <f>IFERROR(IF(CJ$3='Rent Roll'!$U7,(-SUMIF('Monthly Cash Flow'!$F$2:$EG$2,CJ$2,'Monthly Cash Flow'!$F$37:$EG$37)*'Rent Roll'!$T7*'Rent Roll'!$R7*('Summary &amp; Purchase Assumptions'!$C$29/'Summary &amp; Purchase Assumptions'!$C$24)),"-"),"-")</f>
        <v>-</v>
      </c>
      <c r="CK27" s="273" t="str">
        <f>IFERROR(IF(CK$3='Rent Roll'!$U7,(-SUMIF('Monthly Cash Flow'!$F$2:$EG$2,CK$2,'Monthly Cash Flow'!$F$37:$EG$37)*'Rent Roll'!$T7*'Rent Roll'!$R7*('Summary &amp; Purchase Assumptions'!$C$29/'Summary &amp; Purchase Assumptions'!$C$24)),"-"),"-")</f>
        <v>-</v>
      </c>
      <c r="CL27" s="273" t="str">
        <f>IFERROR(IF(CL$3='Rent Roll'!$U7,(-SUMIF('Monthly Cash Flow'!$F$2:$EG$2,CL$2,'Monthly Cash Flow'!$F$37:$EG$37)*'Rent Roll'!$T7*'Rent Roll'!$R7*('Summary &amp; Purchase Assumptions'!$C$29/'Summary &amp; Purchase Assumptions'!$C$24)),"-"),"-")</f>
        <v>-</v>
      </c>
      <c r="CM27" s="273" t="str">
        <f>IFERROR(IF(CM$3='Rent Roll'!$U7,(-SUMIF('Monthly Cash Flow'!$F$2:$EG$2,CM$2,'Monthly Cash Flow'!$F$37:$EG$37)*'Rent Roll'!$T7*'Rent Roll'!$R7*('Summary &amp; Purchase Assumptions'!$C$29/'Summary &amp; Purchase Assumptions'!$C$24)),"-"),"-")</f>
        <v>-</v>
      </c>
      <c r="CN27" s="273" t="str">
        <f>IFERROR(IF(CN$3='Rent Roll'!$U7,(-SUMIF('Monthly Cash Flow'!$F$2:$EG$2,CN$2,'Monthly Cash Flow'!$F$37:$EG$37)*'Rent Roll'!$T7*'Rent Roll'!$R7*('Summary &amp; Purchase Assumptions'!$C$29/'Summary &amp; Purchase Assumptions'!$C$24)),"-"),"-")</f>
        <v>-</v>
      </c>
      <c r="CO27" s="273" t="str">
        <f>IFERROR(IF(CO$3='Rent Roll'!$U7,(-SUMIF('Monthly Cash Flow'!$F$2:$EG$2,CO$2,'Monthly Cash Flow'!$F$37:$EG$37)*'Rent Roll'!$T7*'Rent Roll'!$R7*('Summary &amp; Purchase Assumptions'!$C$29/'Summary &amp; Purchase Assumptions'!$C$24)),"-"),"-")</f>
        <v>-</v>
      </c>
      <c r="CP27" s="273" t="str">
        <f>IFERROR(IF(CP$3='Rent Roll'!$U7,(-SUMIF('Monthly Cash Flow'!$F$2:$EG$2,CP$2,'Monthly Cash Flow'!$F$37:$EG$37)*'Rent Roll'!$T7*'Rent Roll'!$R7*('Summary &amp; Purchase Assumptions'!$C$29/'Summary &amp; Purchase Assumptions'!$C$24)),"-"),"-")</f>
        <v>-</v>
      </c>
      <c r="CQ27" s="273">
        <f ca="1">IFERROR(IF(CQ$3='Rent Roll'!$U7,(-SUMIF('Monthly Cash Flow'!$F$2:$EG$2,CQ$2,'Monthly Cash Flow'!$F$37:$EG$37)*'Rent Roll'!$T7*'Rent Roll'!$R7*('Summary &amp; Purchase Assumptions'!$C$29/'Summary &amp; Purchase Assumptions'!$C$24)),"-"),"-")</f>
        <v>22739.090103211696</v>
      </c>
      <c r="CR27" s="273" t="str">
        <f>IFERROR(IF(CR$3='Rent Roll'!$U7,(-SUMIF('Monthly Cash Flow'!$F$2:$EG$2,CR$2,'Monthly Cash Flow'!$F$37:$EG$37)*'Rent Roll'!$T7*'Rent Roll'!$R7*('Summary &amp; Purchase Assumptions'!$C$29/'Summary &amp; Purchase Assumptions'!$C$24)),"-"),"-")</f>
        <v>-</v>
      </c>
      <c r="CS27" s="273" t="str">
        <f>IFERROR(IF(CS$3='Rent Roll'!$U7,(-SUMIF('Monthly Cash Flow'!$F$2:$EG$2,CS$2,'Monthly Cash Flow'!$F$37:$EG$37)*'Rent Roll'!$T7*'Rent Roll'!$R7*('Summary &amp; Purchase Assumptions'!$C$29/'Summary &amp; Purchase Assumptions'!$C$24)),"-"),"-")</f>
        <v>-</v>
      </c>
      <c r="CT27" s="273" t="str">
        <f>IFERROR(IF(CT$3='Rent Roll'!$U7,(-SUMIF('Monthly Cash Flow'!$F$2:$EG$2,CT$2,'Monthly Cash Flow'!$F$37:$EG$37)*'Rent Roll'!$T7*'Rent Roll'!$R7*('Summary &amp; Purchase Assumptions'!$C$29/'Summary &amp; Purchase Assumptions'!$C$24)),"-"),"-")</f>
        <v>-</v>
      </c>
      <c r="CU27" s="273" t="str">
        <f>IFERROR(IF(CU$3='Rent Roll'!$U7,(-SUMIF('Monthly Cash Flow'!$F$2:$EG$2,CU$2,'Monthly Cash Flow'!$F$37:$EG$37)*'Rent Roll'!$T7*'Rent Roll'!$R7*('Summary &amp; Purchase Assumptions'!$C$29/'Summary &amp; Purchase Assumptions'!$C$24)),"-"),"-")</f>
        <v>-</v>
      </c>
      <c r="CV27" s="273" t="str">
        <f>IFERROR(IF(CV$3='Rent Roll'!$U7,(-SUMIF('Monthly Cash Flow'!$F$2:$EG$2,CV$2,'Monthly Cash Flow'!$F$37:$EG$37)*'Rent Roll'!$T7*'Rent Roll'!$R7*('Summary &amp; Purchase Assumptions'!$C$29/'Summary &amp; Purchase Assumptions'!$C$24)),"-"),"-")</f>
        <v>-</v>
      </c>
      <c r="CW27" s="273" t="str">
        <f>IFERROR(IF(CW$3='Rent Roll'!$U7,(-SUMIF('Monthly Cash Flow'!$F$2:$EG$2,CW$2,'Monthly Cash Flow'!$F$37:$EG$37)*'Rent Roll'!$T7*'Rent Roll'!$R7*('Summary &amp; Purchase Assumptions'!$C$29/'Summary &amp; Purchase Assumptions'!$C$24)),"-"),"-")</f>
        <v>-</v>
      </c>
      <c r="CX27" s="273" t="str">
        <f>IFERROR(IF(CX$3='Rent Roll'!$U7,(-SUMIF('Monthly Cash Flow'!$F$2:$EG$2,CX$2,'Monthly Cash Flow'!$F$37:$EG$37)*'Rent Roll'!$T7*'Rent Roll'!$R7*('Summary &amp; Purchase Assumptions'!$C$29/'Summary &amp; Purchase Assumptions'!$C$24)),"-"),"-")</f>
        <v>-</v>
      </c>
      <c r="CY27" s="273" t="str">
        <f>IFERROR(IF(CY$3='Rent Roll'!$U7,(-SUMIF('Monthly Cash Flow'!$F$2:$EG$2,CY$2,'Monthly Cash Flow'!$F$37:$EG$37)*'Rent Roll'!$T7*'Rent Roll'!$R7*('Summary &amp; Purchase Assumptions'!$C$29/'Summary &amp; Purchase Assumptions'!$C$24)),"-"),"-")</f>
        <v>-</v>
      </c>
      <c r="CZ27" s="273" t="str">
        <f>IFERROR(IF(CZ$3='Rent Roll'!$U7,(-SUMIF('Monthly Cash Flow'!$F$2:$EG$2,CZ$2,'Monthly Cash Flow'!$F$37:$EG$37)*'Rent Roll'!$T7*'Rent Roll'!$R7*('Summary &amp; Purchase Assumptions'!$C$29/'Summary &amp; Purchase Assumptions'!$C$24)),"-"),"-")</f>
        <v>-</v>
      </c>
      <c r="DA27" s="273" t="str">
        <f>IFERROR(IF(DA$3='Rent Roll'!$U7,(-SUMIF('Monthly Cash Flow'!$F$2:$EG$2,DA$2,'Monthly Cash Flow'!$F$37:$EG$37)*'Rent Roll'!$T7*'Rent Roll'!$R7*('Summary &amp; Purchase Assumptions'!$C$29/'Summary &amp; Purchase Assumptions'!$C$24)),"-"),"-")</f>
        <v>-</v>
      </c>
      <c r="DB27" s="273" t="str">
        <f>IFERROR(IF(DB$3='Rent Roll'!$U7,(-SUMIF('Monthly Cash Flow'!$F$2:$EG$2,DB$2,'Monthly Cash Flow'!$F$37:$EG$37)*'Rent Roll'!$T7*'Rent Roll'!$R7*('Summary &amp; Purchase Assumptions'!$C$29/'Summary &amp; Purchase Assumptions'!$C$24)),"-"),"-")</f>
        <v>-</v>
      </c>
      <c r="DC27" s="273">
        <f ca="1">IFERROR(IF(DC$3='Rent Roll'!$U7,(-SUMIF('Monthly Cash Flow'!$F$2:$EG$2,DC$2,'Monthly Cash Flow'!$F$37:$EG$37)*'Rent Roll'!$T7*'Rent Roll'!$R7*('Summary &amp; Purchase Assumptions'!$C$29/'Summary &amp; Purchase Assumptions'!$C$24)),"-"),"-")</f>
        <v>23209.787597829232</v>
      </c>
      <c r="DD27" s="273" t="str">
        <f>IFERROR(IF(DD$3='Rent Roll'!$U7,(-SUMIF('Monthly Cash Flow'!$F$2:$EG$2,DD$2,'Monthly Cash Flow'!$F$37:$EG$37)*'Rent Roll'!$T7*'Rent Roll'!$R7*('Summary &amp; Purchase Assumptions'!$C$29/'Summary &amp; Purchase Assumptions'!$C$24)),"-"),"-")</f>
        <v>-</v>
      </c>
      <c r="DE27" s="273" t="str">
        <f>IFERROR(IF(DE$3='Rent Roll'!$U7,(-SUMIF('Monthly Cash Flow'!$F$2:$EG$2,DE$2,'Monthly Cash Flow'!$F$37:$EG$37)*'Rent Roll'!$T7*'Rent Roll'!$R7*('Summary &amp; Purchase Assumptions'!$C$29/'Summary &amp; Purchase Assumptions'!$C$24)),"-"),"-")</f>
        <v>-</v>
      </c>
      <c r="DF27" s="273" t="str">
        <f>IFERROR(IF(DF$3='Rent Roll'!$U7,(-SUMIF('Monthly Cash Flow'!$F$2:$EG$2,DF$2,'Monthly Cash Flow'!$F$37:$EG$37)*'Rent Roll'!$T7*'Rent Roll'!$R7*('Summary &amp; Purchase Assumptions'!$C$29/'Summary &amp; Purchase Assumptions'!$C$24)),"-"),"-")</f>
        <v>-</v>
      </c>
      <c r="DG27" s="273" t="str">
        <f>IFERROR(IF(DG$3='Rent Roll'!$U7,(-SUMIF('Monthly Cash Flow'!$F$2:$EG$2,DG$2,'Monthly Cash Flow'!$F$37:$EG$37)*'Rent Roll'!$T7*'Rent Roll'!$R7*('Summary &amp; Purchase Assumptions'!$C$29/'Summary &amp; Purchase Assumptions'!$C$24)),"-"),"-")</f>
        <v>-</v>
      </c>
      <c r="DH27" s="273" t="str">
        <f>IFERROR(IF(DH$3='Rent Roll'!$U7,(-SUMIF('Monthly Cash Flow'!$F$2:$EG$2,DH$2,'Monthly Cash Flow'!$F$37:$EG$37)*'Rent Roll'!$T7*'Rent Roll'!$R7*('Summary &amp; Purchase Assumptions'!$C$29/'Summary &amp; Purchase Assumptions'!$C$24)),"-"),"-")</f>
        <v>-</v>
      </c>
      <c r="DI27" s="273" t="str">
        <f>IFERROR(IF(DI$3='Rent Roll'!$U7,(-SUMIF('Monthly Cash Flow'!$F$2:$EG$2,DI$2,'Monthly Cash Flow'!$F$37:$EG$37)*'Rent Roll'!$T7*'Rent Roll'!$R7*('Summary &amp; Purchase Assumptions'!$C$29/'Summary &amp; Purchase Assumptions'!$C$24)),"-"),"-")</f>
        <v>-</v>
      </c>
      <c r="DJ27" s="273" t="str">
        <f>IFERROR(IF(DJ$3='Rent Roll'!$U7,(-SUMIF('Monthly Cash Flow'!$F$2:$EG$2,DJ$2,'Monthly Cash Flow'!$F$37:$EG$37)*'Rent Roll'!$T7*'Rent Roll'!$R7*('Summary &amp; Purchase Assumptions'!$C$29/'Summary &amp; Purchase Assumptions'!$C$24)),"-"),"-")</f>
        <v>-</v>
      </c>
      <c r="DK27" s="273" t="str">
        <f>IFERROR(IF(DK$3='Rent Roll'!$U7,(-SUMIF('Monthly Cash Flow'!$F$2:$EG$2,DK$2,'Monthly Cash Flow'!$F$37:$EG$37)*'Rent Roll'!$T7*'Rent Roll'!$R7*('Summary &amp; Purchase Assumptions'!$C$29/'Summary &amp; Purchase Assumptions'!$C$24)),"-"),"-")</f>
        <v>-</v>
      </c>
      <c r="DL27" s="273" t="str">
        <f>IFERROR(IF(DL$3='Rent Roll'!$U7,(-SUMIF('Monthly Cash Flow'!$F$2:$EG$2,DL$2,'Monthly Cash Flow'!$F$37:$EG$37)*'Rent Roll'!$T7*'Rent Roll'!$R7*('Summary &amp; Purchase Assumptions'!$C$29/'Summary &amp; Purchase Assumptions'!$C$24)),"-"),"-")</f>
        <v>-</v>
      </c>
      <c r="DM27" s="273" t="str">
        <f>IFERROR(IF(DM$3='Rent Roll'!$U7,(-SUMIF('Monthly Cash Flow'!$F$2:$EG$2,DM$2,'Monthly Cash Flow'!$F$37:$EG$37)*'Rent Roll'!$T7*'Rent Roll'!$R7*('Summary &amp; Purchase Assumptions'!$C$29/'Summary &amp; Purchase Assumptions'!$C$24)),"-"),"-")</f>
        <v>-</v>
      </c>
      <c r="DN27" s="273" t="str">
        <f>IFERROR(IF(DN$3='Rent Roll'!$U7,(-SUMIF('Monthly Cash Flow'!$F$2:$EG$2,DN$2,'Monthly Cash Flow'!$F$37:$EG$37)*'Rent Roll'!$T7*'Rent Roll'!$R7*('Summary &amp; Purchase Assumptions'!$C$29/'Summary &amp; Purchase Assumptions'!$C$24)),"-"),"-")</f>
        <v>-</v>
      </c>
      <c r="DO27" s="273">
        <f ca="1">IFERROR(IF(DO$3='Rent Roll'!$U7,(-SUMIF('Monthly Cash Flow'!$F$2:$EG$2,DO$2,'Monthly Cash Flow'!$F$37:$EG$37)*'Rent Roll'!$T7*'Rent Roll'!$R7*('Summary &amp; Purchase Assumptions'!$C$29/'Summary &amp; Purchase Assumptions'!$C$24)),"-"),"-")</f>
        <v>23681.357396036477</v>
      </c>
      <c r="DP27" s="273" t="str">
        <f>IFERROR(IF(DP$3='Rent Roll'!$U7,(-SUMIF('Monthly Cash Flow'!$F$2:$EG$2,DP$2,'Monthly Cash Flow'!$F$37:$EG$37)*'Rent Roll'!$T7*'Rent Roll'!$R7*('Summary &amp; Purchase Assumptions'!$C$29/'Summary &amp; Purchase Assumptions'!$C$24)),"-"),"-")</f>
        <v>-</v>
      </c>
      <c r="DQ27" s="273" t="str">
        <f>IFERROR(IF(DQ$3='Rent Roll'!$U7,(-SUMIF('Monthly Cash Flow'!$F$2:$EG$2,DQ$2,'Monthly Cash Flow'!$F$37:$EG$37)*'Rent Roll'!$T7*'Rent Roll'!$R7*('Summary &amp; Purchase Assumptions'!$C$29/'Summary &amp; Purchase Assumptions'!$C$24)),"-"),"-")</f>
        <v>-</v>
      </c>
      <c r="DR27" s="273" t="str">
        <f>IFERROR(IF(DR$3='Rent Roll'!$U7,(-SUMIF('Monthly Cash Flow'!$F$2:$EG$2,DR$2,'Monthly Cash Flow'!$F$37:$EG$37)*'Rent Roll'!$T7*'Rent Roll'!$R7*('Summary &amp; Purchase Assumptions'!$C$29/'Summary &amp; Purchase Assumptions'!$C$24)),"-"),"-")</f>
        <v>-</v>
      </c>
      <c r="DS27" s="273" t="str">
        <f>IFERROR(IF(DS$3='Rent Roll'!$U7,(-SUMIF('Monthly Cash Flow'!$F$2:$EG$2,DS$2,'Monthly Cash Flow'!$F$37:$EG$37)*'Rent Roll'!$T7*'Rent Roll'!$R7*('Summary &amp; Purchase Assumptions'!$C$29/'Summary &amp; Purchase Assumptions'!$C$24)),"-"),"-")</f>
        <v>-</v>
      </c>
      <c r="DT27" s="273" t="str">
        <f>IFERROR(IF(DT$3='Rent Roll'!$U7,(-SUMIF('Monthly Cash Flow'!$F$2:$EG$2,DT$2,'Monthly Cash Flow'!$F$37:$EG$37)*'Rent Roll'!$T7*'Rent Roll'!$R7*('Summary &amp; Purchase Assumptions'!$C$29/'Summary &amp; Purchase Assumptions'!$C$24)),"-"),"-")</f>
        <v>-</v>
      </c>
      <c r="DU27" s="273" t="str">
        <f>IFERROR(IF(DU$3='Rent Roll'!$U7,(-SUMIF('Monthly Cash Flow'!$F$2:$EG$2,DU$2,'Monthly Cash Flow'!$F$37:$EG$37)*'Rent Roll'!$T7*'Rent Roll'!$R7*('Summary &amp; Purchase Assumptions'!$C$29/'Summary &amp; Purchase Assumptions'!$C$24)),"-"),"-")</f>
        <v>-</v>
      </c>
      <c r="DV27" s="273" t="str">
        <f>IFERROR(IF(DV$3='Rent Roll'!$U7,(-SUMIF('Monthly Cash Flow'!$F$2:$EG$2,DV$2,'Monthly Cash Flow'!$F$37:$EG$37)*'Rent Roll'!$T7*'Rent Roll'!$R7*('Summary &amp; Purchase Assumptions'!$C$29/'Summary &amp; Purchase Assumptions'!$C$24)),"-"),"-")</f>
        <v>-</v>
      </c>
      <c r="DW27" s="273" t="str">
        <f>IFERROR(IF(DW$3='Rent Roll'!$U7,(-SUMIF('Monthly Cash Flow'!$F$2:$EG$2,DW$2,'Monthly Cash Flow'!$F$37:$EG$37)*'Rent Roll'!$T7*'Rent Roll'!$R7*('Summary &amp; Purchase Assumptions'!$C$29/'Summary &amp; Purchase Assumptions'!$C$24)),"-"),"-")</f>
        <v>-</v>
      </c>
      <c r="DX27" s="273" t="str">
        <f>IFERROR(IF(DX$3='Rent Roll'!$U7,(-SUMIF('Monthly Cash Flow'!$F$2:$EG$2,DX$2,'Monthly Cash Flow'!$F$37:$EG$37)*'Rent Roll'!$T7*'Rent Roll'!$R7*('Summary &amp; Purchase Assumptions'!$C$29/'Summary &amp; Purchase Assumptions'!$C$24)),"-"),"-")</f>
        <v>-</v>
      </c>
      <c r="DY27" s="273" t="str">
        <f>IFERROR(IF(DY$3='Rent Roll'!$U7,(-SUMIF('Monthly Cash Flow'!$F$2:$EG$2,DY$2,'Monthly Cash Flow'!$F$37:$EG$37)*'Rent Roll'!$T7*'Rent Roll'!$R7*('Summary &amp; Purchase Assumptions'!$C$29/'Summary &amp; Purchase Assumptions'!$C$24)),"-"),"-")</f>
        <v>-</v>
      </c>
      <c r="DZ27" s="273" t="str">
        <f>IFERROR(IF(DZ$3='Rent Roll'!$U7,(-SUMIF('Monthly Cash Flow'!$F$2:$EG$2,DZ$2,'Monthly Cash Flow'!$F$37:$EG$37)*'Rent Roll'!$T7*'Rent Roll'!$R7*('Summary &amp; Purchase Assumptions'!$C$29/'Summary &amp; Purchase Assumptions'!$C$24)),"-"),"-")</f>
        <v>-</v>
      </c>
      <c r="EA27" s="273">
        <f ca="1">IFERROR(IF(EA$3='Rent Roll'!$U7,(-SUMIF('Monthly Cash Flow'!$F$2:$EG$2,EA$2,'Monthly Cash Flow'!$F$37:$EG$37)*'Rent Roll'!$T7*'Rent Roll'!$R7*('Summary &amp; Purchase Assumptions'!$C$29/'Summary &amp; Purchase Assumptions'!$C$24)),"-"),"-")</f>
        <v>24165.085807910295</v>
      </c>
      <c r="EB27" s="273" t="str">
        <f>IFERROR(IF(EB$3='Rent Roll'!$U7,(-SUMIF('Monthly Cash Flow'!$F$2:$EG$2,EB$2,'Monthly Cash Flow'!$F$37:$EG$37)*'Rent Roll'!$T7*'Rent Roll'!$R7*('Summary &amp; Purchase Assumptions'!$C$29/'Summary &amp; Purchase Assumptions'!$C$24)),"-"),"-")</f>
        <v>-</v>
      </c>
      <c r="EC27" s="273" t="str">
        <f>IFERROR(IF(EC$3='Rent Roll'!$U7,(-SUMIF('Monthly Cash Flow'!$F$2:$EG$2,EC$2,'Monthly Cash Flow'!$F$37:$EG$37)*'Rent Roll'!$T7*'Rent Roll'!$R7*('Summary &amp; Purchase Assumptions'!$C$29/'Summary &amp; Purchase Assumptions'!$C$24)),"-"),"-")</f>
        <v>-</v>
      </c>
      <c r="ED27" s="273" t="str">
        <f>IFERROR(IF(ED$3='Rent Roll'!$U7,(-SUMIF('Monthly Cash Flow'!$F$2:$EG$2,ED$2,'Monthly Cash Flow'!$F$37:$EG$37)*'Rent Roll'!$T7*'Rent Roll'!$R7*('Summary &amp; Purchase Assumptions'!$C$29/'Summary &amp; Purchase Assumptions'!$C$24)),"-"),"-")</f>
        <v>-</v>
      </c>
      <c r="EE27" s="273" t="str">
        <f>IFERROR(IF(EE$3='Rent Roll'!$U7,(-SUMIF('Monthly Cash Flow'!$F$2:$EG$2,EE$2,'Monthly Cash Flow'!$F$37:$EG$37)*'Rent Roll'!$T7*'Rent Roll'!$R7*('Summary &amp; Purchase Assumptions'!$C$29/'Summary &amp; Purchase Assumptions'!$C$24)),"-"),"-")</f>
        <v>-</v>
      </c>
      <c r="EF27" s="272" t="str">
        <f>IFERROR(IF(EF$3='Rent Roll'!$U7,(-SUMIF('Monthly Cash Flow'!$F$2:$EG$2,EF$2,'Monthly Cash Flow'!$F$37:$EG$37)*'Rent Roll'!$T7*'Rent Roll'!$R7*('Summary &amp; Purchase Assumptions'!$C$29/'Summary &amp; Purchase Assumptions'!$C$24)),"-"),"-")</f>
        <v>-</v>
      </c>
      <c r="EG27" s="844" t="s">
        <v>106</v>
      </c>
    </row>
    <row r="28" spans="2:137" x14ac:dyDescent="0.25">
      <c r="B28" s="866"/>
      <c r="C28" s="854" t="str">
        <f>CONCATENATE('Rent Roll'!B8&amp;" - "&amp;'Rent Roll'!C8)</f>
        <v xml:space="preserve"> - </v>
      </c>
      <c r="D28" s="272">
        <f t="shared" si="12"/>
        <v>0</v>
      </c>
      <c r="E28" s="273" t="str">
        <f>IFERROR(IF(E$3='Rent Roll'!$U8,(-SUMIF('Monthly Cash Flow'!$F$2:$EG$2,E$2,'Monthly Cash Flow'!$F$37:$EG$37)*'Rent Roll'!$T8*'Rent Roll'!$R8*('Summary &amp; Purchase Assumptions'!$C$29/'Summary &amp; Purchase Assumptions'!$C$24)),"-"),"-")</f>
        <v>-</v>
      </c>
      <c r="F28" s="273" t="str">
        <f>IFERROR(IF(F$3='Rent Roll'!$U8,(-SUMIF('Monthly Cash Flow'!$F$2:$EG$2,F$2,'Monthly Cash Flow'!$F$37:$EG$37)*'Rent Roll'!$T8*'Rent Roll'!$R8*('Summary &amp; Purchase Assumptions'!$C$29/'Summary &amp; Purchase Assumptions'!$C$24)),"-"),"-")</f>
        <v>-</v>
      </c>
      <c r="G28" s="273" t="str">
        <f>IFERROR(IF(G$3='Rent Roll'!$U8,(-SUMIF('Monthly Cash Flow'!$F$2:$EG$2,G$2,'Monthly Cash Flow'!$F$37:$EG$37)*'Rent Roll'!$T8*'Rent Roll'!$R8*('Summary &amp; Purchase Assumptions'!$C$29/'Summary &amp; Purchase Assumptions'!$C$24)),"-"),"-")</f>
        <v>-</v>
      </c>
      <c r="H28" s="273" t="str">
        <f>IFERROR(IF(H$3='Rent Roll'!$U8,(-SUMIF('Monthly Cash Flow'!$F$2:$EG$2,H$2,'Monthly Cash Flow'!$F$37:$EG$37)*'Rent Roll'!$T8*'Rent Roll'!$R8*('Summary &amp; Purchase Assumptions'!$C$29/'Summary &amp; Purchase Assumptions'!$C$24)),"-"),"-")</f>
        <v>-</v>
      </c>
      <c r="I28" s="273" t="str">
        <f>IFERROR(IF(I$3='Rent Roll'!$U8,(-SUMIF('Monthly Cash Flow'!$F$2:$EG$2,I$2,'Monthly Cash Flow'!$F$37:$EG$37)*'Rent Roll'!$T8*'Rent Roll'!$R8*('Summary &amp; Purchase Assumptions'!$C$29/'Summary &amp; Purchase Assumptions'!$C$24)),"-"),"-")</f>
        <v>-</v>
      </c>
      <c r="J28" s="273" t="str">
        <f>IFERROR(IF(J$3='Rent Roll'!$U8,(-SUMIF('Monthly Cash Flow'!$F$2:$EG$2,J$2,'Monthly Cash Flow'!$F$37:$EG$37)*'Rent Roll'!$T8*'Rent Roll'!$R8*('Summary &amp; Purchase Assumptions'!$C$29/'Summary &amp; Purchase Assumptions'!$C$24)),"-"),"-")</f>
        <v>-</v>
      </c>
      <c r="K28" s="273" t="str">
        <f>IFERROR(IF(K$3='Rent Roll'!$U8,(-SUMIF('Monthly Cash Flow'!$F$2:$EG$2,K$2,'Monthly Cash Flow'!$F$37:$EG$37)*'Rent Roll'!$T8*'Rent Roll'!$R8*('Summary &amp; Purchase Assumptions'!$C$29/'Summary &amp; Purchase Assumptions'!$C$24)),"-"),"-")</f>
        <v>-</v>
      </c>
      <c r="L28" s="273" t="str">
        <f>IFERROR(IF(L$3='Rent Roll'!$U8,(-SUMIF('Monthly Cash Flow'!$F$2:$EG$2,L$2,'Monthly Cash Flow'!$F$37:$EG$37)*'Rent Roll'!$T8*'Rent Roll'!$R8*('Summary &amp; Purchase Assumptions'!$C$29/'Summary &amp; Purchase Assumptions'!$C$24)),"-"),"-")</f>
        <v>-</v>
      </c>
      <c r="M28" s="273" t="str">
        <f>IFERROR(IF(M$3='Rent Roll'!$U8,(-SUMIF('Monthly Cash Flow'!$F$2:$EG$2,M$2,'Monthly Cash Flow'!$F$37:$EG$37)*'Rent Roll'!$T8*'Rent Roll'!$R8*('Summary &amp; Purchase Assumptions'!$C$29/'Summary &amp; Purchase Assumptions'!$C$24)),"-"),"-")</f>
        <v>-</v>
      </c>
      <c r="N28" s="273" t="str">
        <f>IFERROR(IF(N$3='Rent Roll'!$U8,(-SUMIF('Monthly Cash Flow'!$F$2:$EG$2,N$2,'Monthly Cash Flow'!$F$37:$EG$37)*'Rent Roll'!$T8*'Rent Roll'!$R8*('Summary &amp; Purchase Assumptions'!$C$29/'Summary &amp; Purchase Assumptions'!$C$24)),"-"),"-")</f>
        <v>-</v>
      </c>
      <c r="O28" s="273" t="str">
        <f>IFERROR(IF(O$3='Rent Roll'!$U8,(-SUMIF('Monthly Cash Flow'!$F$2:$EG$2,O$2,'Monthly Cash Flow'!$F$37:$EG$37)*'Rent Roll'!$T8*'Rent Roll'!$R8*('Summary &amp; Purchase Assumptions'!$C$29/'Summary &amp; Purchase Assumptions'!$C$24)),"-"),"-")</f>
        <v>-</v>
      </c>
      <c r="P28" s="273" t="str">
        <f>IFERROR(IF(P$3='Rent Roll'!$U8,(-SUMIF('Monthly Cash Flow'!$F$2:$EG$2,P$2,'Monthly Cash Flow'!$F$37:$EG$37)*'Rent Roll'!$T8*'Rent Roll'!$R8*('Summary &amp; Purchase Assumptions'!$C$29/'Summary &amp; Purchase Assumptions'!$C$24)),"-"),"-")</f>
        <v>-</v>
      </c>
      <c r="Q28" s="273" t="str">
        <f>IFERROR(IF(Q$3='Rent Roll'!$U8,(-SUMIF('Monthly Cash Flow'!$F$2:$EG$2,Q$2,'Monthly Cash Flow'!$F$37:$EG$37)*'Rent Roll'!$T8*'Rent Roll'!$R8*('Summary &amp; Purchase Assumptions'!$C$29/'Summary &amp; Purchase Assumptions'!$C$24)),"-"),"-")</f>
        <v>-</v>
      </c>
      <c r="R28" s="273" t="str">
        <f>IFERROR(IF(R$3='Rent Roll'!$U8,(-SUMIF('Monthly Cash Flow'!$F$2:$EG$2,R$2,'Monthly Cash Flow'!$F$37:$EG$37)*'Rent Roll'!$T8*'Rent Roll'!$R8*('Summary &amp; Purchase Assumptions'!$C$29/'Summary &amp; Purchase Assumptions'!$C$24)),"-"),"-")</f>
        <v>-</v>
      </c>
      <c r="S28" s="273" t="str">
        <f>IFERROR(IF(S$3='Rent Roll'!$U8,(-SUMIF('Monthly Cash Flow'!$F$2:$EG$2,S$2,'Monthly Cash Flow'!$F$37:$EG$37)*'Rent Roll'!$T8*'Rent Roll'!$R8*('Summary &amp; Purchase Assumptions'!$C$29/'Summary &amp; Purchase Assumptions'!$C$24)),"-"),"-")</f>
        <v>-</v>
      </c>
      <c r="T28" s="273" t="str">
        <f>IFERROR(IF(T$3='Rent Roll'!$U8,(-SUMIF('Monthly Cash Flow'!$F$2:$EG$2,T$2,'Monthly Cash Flow'!$F$37:$EG$37)*'Rent Roll'!$T8*'Rent Roll'!$R8*('Summary &amp; Purchase Assumptions'!$C$29/'Summary &amp; Purchase Assumptions'!$C$24)),"-"),"-")</f>
        <v>-</v>
      </c>
      <c r="U28" s="273" t="str">
        <f>IFERROR(IF(U$3='Rent Roll'!$U8,(-SUMIF('Monthly Cash Flow'!$F$2:$EG$2,U$2,'Monthly Cash Flow'!$F$37:$EG$37)*'Rent Roll'!$T8*'Rent Roll'!$R8*('Summary &amp; Purchase Assumptions'!$C$29/'Summary &amp; Purchase Assumptions'!$C$24)),"-"),"-")</f>
        <v>-</v>
      </c>
      <c r="V28" s="273" t="str">
        <f>IFERROR(IF(V$3='Rent Roll'!$U8,(-SUMIF('Monthly Cash Flow'!$F$2:$EG$2,V$2,'Monthly Cash Flow'!$F$37:$EG$37)*'Rent Roll'!$T8*'Rent Roll'!$R8*('Summary &amp; Purchase Assumptions'!$C$29/'Summary &amp; Purchase Assumptions'!$C$24)),"-"),"-")</f>
        <v>-</v>
      </c>
      <c r="W28" s="273" t="str">
        <f>IFERROR(IF(W$3='Rent Roll'!$U8,(-SUMIF('Monthly Cash Flow'!$F$2:$EG$2,W$2,'Monthly Cash Flow'!$F$37:$EG$37)*'Rent Roll'!$T8*'Rent Roll'!$R8*('Summary &amp; Purchase Assumptions'!$C$29/'Summary &amp; Purchase Assumptions'!$C$24)),"-"),"-")</f>
        <v>-</v>
      </c>
      <c r="X28" s="273" t="str">
        <f>IFERROR(IF(X$3='Rent Roll'!$U8,(-SUMIF('Monthly Cash Flow'!$F$2:$EG$2,X$2,'Monthly Cash Flow'!$F$37:$EG$37)*'Rent Roll'!$T8*'Rent Roll'!$R8*('Summary &amp; Purchase Assumptions'!$C$29/'Summary &amp; Purchase Assumptions'!$C$24)),"-"),"-")</f>
        <v>-</v>
      </c>
      <c r="Y28" s="273" t="str">
        <f>IFERROR(IF(Y$3='Rent Roll'!$U8,(-SUMIF('Monthly Cash Flow'!$F$2:$EG$2,Y$2,'Monthly Cash Flow'!$F$37:$EG$37)*'Rent Roll'!$T8*'Rent Roll'!$R8*('Summary &amp; Purchase Assumptions'!$C$29/'Summary &amp; Purchase Assumptions'!$C$24)),"-"),"-")</f>
        <v>-</v>
      </c>
      <c r="Z28" s="273" t="str">
        <f>IFERROR(IF(Z$3='Rent Roll'!$U8,(-SUMIF('Monthly Cash Flow'!$F$2:$EG$2,Z$2,'Monthly Cash Flow'!$F$37:$EG$37)*'Rent Roll'!$T8*'Rent Roll'!$R8*('Summary &amp; Purchase Assumptions'!$C$29/'Summary &amp; Purchase Assumptions'!$C$24)),"-"),"-")</f>
        <v>-</v>
      </c>
      <c r="AA28" s="273" t="str">
        <f>IFERROR(IF(AA$3='Rent Roll'!$U8,(-SUMIF('Monthly Cash Flow'!$F$2:$EG$2,AA$2,'Monthly Cash Flow'!$F$37:$EG$37)*'Rent Roll'!$T8*'Rent Roll'!$R8*('Summary &amp; Purchase Assumptions'!$C$29/'Summary &amp; Purchase Assumptions'!$C$24)),"-"),"-")</f>
        <v>-</v>
      </c>
      <c r="AB28" s="273" t="str">
        <f>IFERROR(IF(AB$3='Rent Roll'!$U8,(-SUMIF('Monthly Cash Flow'!$F$2:$EG$2,AB$2,'Monthly Cash Flow'!$F$37:$EG$37)*'Rent Roll'!$T8*'Rent Roll'!$R8*('Summary &amp; Purchase Assumptions'!$C$29/'Summary &amp; Purchase Assumptions'!$C$24)),"-"),"-")</f>
        <v>-</v>
      </c>
      <c r="AC28" s="273" t="str">
        <f>IFERROR(IF(AC$3='Rent Roll'!$U8,(-SUMIF('Monthly Cash Flow'!$F$2:$EG$2,AC$2,'Monthly Cash Flow'!$F$37:$EG$37)*'Rent Roll'!$T8*'Rent Roll'!$R8*('Summary &amp; Purchase Assumptions'!$C$29/'Summary &amp; Purchase Assumptions'!$C$24)),"-"),"-")</f>
        <v>-</v>
      </c>
      <c r="AD28" s="273" t="str">
        <f>IFERROR(IF(AD$3='Rent Roll'!$U8,(-SUMIF('Monthly Cash Flow'!$F$2:$EG$2,AD$2,'Monthly Cash Flow'!$F$37:$EG$37)*'Rent Roll'!$T8*'Rent Roll'!$R8*('Summary &amp; Purchase Assumptions'!$C$29/'Summary &amp; Purchase Assumptions'!$C$24)),"-"),"-")</f>
        <v>-</v>
      </c>
      <c r="AE28" s="273" t="str">
        <f>IFERROR(IF(AE$3='Rent Roll'!$U8,(-SUMIF('Monthly Cash Flow'!$F$2:$EG$2,AE$2,'Monthly Cash Flow'!$F$37:$EG$37)*'Rent Roll'!$T8*'Rent Roll'!$R8*('Summary &amp; Purchase Assumptions'!$C$29/'Summary &amp; Purchase Assumptions'!$C$24)),"-"),"-")</f>
        <v>-</v>
      </c>
      <c r="AF28" s="273" t="str">
        <f>IFERROR(IF(AF$3='Rent Roll'!$U8,(-SUMIF('Monthly Cash Flow'!$F$2:$EG$2,AF$2,'Monthly Cash Flow'!$F$37:$EG$37)*'Rent Roll'!$T8*'Rent Roll'!$R8*('Summary &amp; Purchase Assumptions'!$C$29/'Summary &amp; Purchase Assumptions'!$C$24)),"-"),"-")</f>
        <v>-</v>
      </c>
      <c r="AG28" s="273" t="str">
        <f>IFERROR(IF(AG$3='Rent Roll'!$U8,(-SUMIF('Monthly Cash Flow'!$F$2:$EG$2,AG$2,'Monthly Cash Flow'!$F$37:$EG$37)*'Rent Roll'!$T8*'Rent Roll'!$R8*('Summary &amp; Purchase Assumptions'!$C$29/'Summary &amp; Purchase Assumptions'!$C$24)),"-"),"-")</f>
        <v>-</v>
      </c>
      <c r="AH28" s="273" t="str">
        <f>IFERROR(IF(AH$3='Rent Roll'!$U8,(-SUMIF('Monthly Cash Flow'!$F$2:$EG$2,AH$2,'Monthly Cash Flow'!$F$37:$EG$37)*'Rent Roll'!$T8*'Rent Roll'!$R8*('Summary &amp; Purchase Assumptions'!$C$29/'Summary &amp; Purchase Assumptions'!$C$24)),"-"),"-")</f>
        <v>-</v>
      </c>
      <c r="AI28" s="273" t="str">
        <f>IFERROR(IF(AI$3='Rent Roll'!$U8,(-SUMIF('Monthly Cash Flow'!$F$2:$EG$2,AI$2,'Monthly Cash Flow'!$F$37:$EG$37)*'Rent Roll'!$T8*'Rent Roll'!$R8*('Summary &amp; Purchase Assumptions'!$C$29/'Summary &amp; Purchase Assumptions'!$C$24)),"-"),"-")</f>
        <v>-</v>
      </c>
      <c r="AJ28" s="273" t="str">
        <f>IFERROR(IF(AJ$3='Rent Roll'!$U8,(-SUMIF('Monthly Cash Flow'!$F$2:$EG$2,AJ$2,'Monthly Cash Flow'!$F$37:$EG$37)*'Rent Roll'!$T8*'Rent Roll'!$R8*('Summary &amp; Purchase Assumptions'!$C$29/'Summary &amp; Purchase Assumptions'!$C$24)),"-"),"-")</f>
        <v>-</v>
      </c>
      <c r="AK28" s="273" t="str">
        <f>IFERROR(IF(AK$3='Rent Roll'!$U8,(-SUMIF('Monthly Cash Flow'!$F$2:$EG$2,AK$2,'Monthly Cash Flow'!$F$37:$EG$37)*'Rent Roll'!$T8*'Rent Roll'!$R8*('Summary &amp; Purchase Assumptions'!$C$29/'Summary &amp; Purchase Assumptions'!$C$24)),"-"),"-")</f>
        <v>-</v>
      </c>
      <c r="AL28" s="273" t="str">
        <f>IFERROR(IF(AL$3='Rent Roll'!$U8,(-SUMIF('Monthly Cash Flow'!$F$2:$EG$2,AL$2,'Monthly Cash Flow'!$F$37:$EG$37)*'Rent Roll'!$T8*'Rent Roll'!$R8*('Summary &amp; Purchase Assumptions'!$C$29/'Summary &amp; Purchase Assumptions'!$C$24)),"-"),"-")</f>
        <v>-</v>
      </c>
      <c r="AM28" s="273" t="str">
        <f>IFERROR(IF(AM$3='Rent Roll'!$U8,(-SUMIF('Monthly Cash Flow'!$F$2:$EG$2,AM$2,'Monthly Cash Flow'!$F$37:$EG$37)*'Rent Roll'!$T8*'Rent Roll'!$R8*('Summary &amp; Purchase Assumptions'!$C$29/'Summary &amp; Purchase Assumptions'!$C$24)),"-"),"-")</f>
        <v>-</v>
      </c>
      <c r="AN28" s="273" t="str">
        <f>IFERROR(IF(AN$3='Rent Roll'!$U8,(-SUMIF('Monthly Cash Flow'!$F$2:$EG$2,AN$2,'Monthly Cash Flow'!$F$37:$EG$37)*'Rent Roll'!$T8*'Rent Roll'!$R8*('Summary &amp; Purchase Assumptions'!$C$29/'Summary &amp; Purchase Assumptions'!$C$24)),"-"),"-")</f>
        <v>-</v>
      </c>
      <c r="AO28" s="273" t="str">
        <f>IFERROR(IF(AO$3='Rent Roll'!$U8,(-SUMIF('Monthly Cash Flow'!$F$2:$EG$2,AO$2,'Monthly Cash Flow'!$F$37:$EG$37)*'Rent Roll'!$T8*'Rent Roll'!$R8*('Summary &amp; Purchase Assumptions'!$C$29/'Summary &amp; Purchase Assumptions'!$C$24)),"-"),"-")</f>
        <v>-</v>
      </c>
      <c r="AP28" s="273" t="str">
        <f>IFERROR(IF(AP$3='Rent Roll'!$U8,(-SUMIF('Monthly Cash Flow'!$F$2:$EG$2,AP$2,'Monthly Cash Flow'!$F$37:$EG$37)*'Rent Roll'!$T8*'Rent Roll'!$R8*('Summary &amp; Purchase Assumptions'!$C$29/'Summary &amp; Purchase Assumptions'!$C$24)),"-"),"-")</f>
        <v>-</v>
      </c>
      <c r="AQ28" s="273" t="str">
        <f>IFERROR(IF(AQ$3='Rent Roll'!$U8,(-SUMIF('Monthly Cash Flow'!$F$2:$EG$2,AQ$2,'Monthly Cash Flow'!$F$37:$EG$37)*'Rent Roll'!$T8*'Rent Roll'!$R8*('Summary &amp; Purchase Assumptions'!$C$29/'Summary &amp; Purchase Assumptions'!$C$24)),"-"),"-")</f>
        <v>-</v>
      </c>
      <c r="AR28" s="273" t="str">
        <f>IFERROR(IF(AR$3='Rent Roll'!$U8,(-SUMIF('Monthly Cash Flow'!$F$2:$EG$2,AR$2,'Monthly Cash Flow'!$F$37:$EG$37)*'Rent Roll'!$T8*'Rent Roll'!$R8*('Summary &amp; Purchase Assumptions'!$C$29/'Summary &amp; Purchase Assumptions'!$C$24)),"-"),"-")</f>
        <v>-</v>
      </c>
      <c r="AS28" s="273" t="str">
        <f>IFERROR(IF(AS$3='Rent Roll'!$U8,(-SUMIF('Monthly Cash Flow'!$F$2:$EG$2,AS$2,'Monthly Cash Flow'!$F$37:$EG$37)*'Rent Roll'!$T8*'Rent Roll'!$R8*('Summary &amp; Purchase Assumptions'!$C$29/'Summary &amp; Purchase Assumptions'!$C$24)),"-"),"-")</f>
        <v>-</v>
      </c>
      <c r="AT28" s="273" t="str">
        <f>IFERROR(IF(AT$3='Rent Roll'!$U8,(-SUMIF('Monthly Cash Flow'!$F$2:$EG$2,AT$2,'Monthly Cash Flow'!$F$37:$EG$37)*'Rent Roll'!$T8*'Rent Roll'!$R8*('Summary &amp; Purchase Assumptions'!$C$29/'Summary &amp; Purchase Assumptions'!$C$24)),"-"),"-")</f>
        <v>-</v>
      </c>
      <c r="AU28" s="273" t="str">
        <f>IFERROR(IF(AU$3='Rent Roll'!$U8,(-SUMIF('Monthly Cash Flow'!$F$2:$EG$2,AU$2,'Monthly Cash Flow'!$F$37:$EG$37)*'Rent Roll'!$T8*'Rent Roll'!$R8*('Summary &amp; Purchase Assumptions'!$C$29/'Summary &amp; Purchase Assumptions'!$C$24)),"-"),"-")</f>
        <v>-</v>
      </c>
      <c r="AV28" s="273" t="str">
        <f>IFERROR(IF(AV$3='Rent Roll'!$U8,(-SUMIF('Monthly Cash Flow'!$F$2:$EG$2,AV$2,'Monthly Cash Flow'!$F$37:$EG$37)*'Rent Roll'!$T8*'Rent Roll'!$R8*('Summary &amp; Purchase Assumptions'!$C$29/'Summary &amp; Purchase Assumptions'!$C$24)),"-"),"-")</f>
        <v>-</v>
      </c>
      <c r="AW28" s="273" t="str">
        <f>IFERROR(IF(AW$3='Rent Roll'!$U8,(-SUMIF('Monthly Cash Flow'!$F$2:$EG$2,AW$2,'Monthly Cash Flow'!$F$37:$EG$37)*'Rent Roll'!$T8*'Rent Roll'!$R8*('Summary &amp; Purchase Assumptions'!$C$29/'Summary &amp; Purchase Assumptions'!$C$24)),"-"),"-")</f>
        <v>-</v>
      </c>
      <c r="AX28" s="273" t="str">
        <f>IFERROR(IF(AX$3='Rent Roll'!$U8,(-SUMIF('Monthly Cash Flow'!$F$2:$EG$2,AX$2,'Monthly Cash Flow'!$F$37:$EG$37)*'Rent Roll'!$T8*'Rent Roll'!$R8*('Summary &amp; Purchase Assumptions'!$C$29/'Summary &amp; Purchase Assumptions'!$C$24)),"-"),"-")</f>
        <v>-</v>
      </c>
      <c r="AY28" s="273" t="str">
        <f>IFERROR(IF(AY$3='Rent Roll'!$U8,(-SUMIF('Monthly Cash Flow'!$F$2:$EG$2,AY$2,'Monthly Cash Flow'!$F$37:$EG$37)*'Rent Roll'!$T8*'Rent Roll'!$R8*('Summary &amp; Purchase Assumptions'!$C$29/'Summary &amp; Purchase Assumptions'!$C$24)),"-"),"-")</f>
        <v>-</v>
      </c>
      <c r="AZ28" s="273" t="str">
        <f>IFERROR(IF(AZ$3='Rent Roll'!$U8,(-SUMIF('Monthly Cash Flow'!$F$2:$EG$2,AZ$2,'Monthly Cash Flow'!$F$37:$EG$37)*'Rent Roll'!$T8*'Rent Roll'!$R8*('Summary &amp; Purchase Assumptions'!$C$29/'Summary &amp; Purchase Assumptions'!$C$24)),"-"),"-")</f>
        <v>-</v>
      </c>
      <c r="BA28" s="273" t="str">
        <f>IFERROR(IF(BA$3='Rent Roll'!$U8,(-SUMIF('Monthly Cash Flow'!$F$2:$EG$2,BA$2,'Monthly Cash Flow'!$F$37:$EG$37)*'Rent Roll'!$T8*'Rent Roll'!$R8*('Summary &amp; Purchase Assumptions'!$C$29/'Summary &amp; Purchase Assumptions'!$C$24)),"-"),"-")</f>
        <v>-</v>
      </c>
      <c r="BB28" s="273" t="str">
        <f>IFERROR(IF(BB$3='Rent Roll'!$U8,(-SUMIF('Monthly Cash Flow'!$F$2:$EG$2,BB$2,'Monthly Cash Flow'!$F$37:$EG$37)*'Rent Roll'!$T8*'Rent Roll'!$R8*('Summary &amp; Purchase Assumptions'!$C$29/'Summary &amp; Purchase Assumptions'!$C$24)),"-"),"-")</f>
        <v>-</v>
      </c>
      <c r="BC28" s="273" t="str">
        <f>IFERROR(IF(BC$3='Rent Roll'!$U8,(-SUMIF('Monthly Cash Flow'!$F$2:$EG$2,BC$2,'Monthly Cash Flow'!$F$37:$EG$37)*'Rent Roll'!$T8*'Rent Roll'!$R8*('Summary &amp; Purchase Assumptions'!$C$29/'Summary &amp; Purchase Assumptions'!$C$24)),"-"),"-")</f>
        <v>-</v>
      </c>
      <c r="BD28" s="273" t="str">
        <f>IFERROR(IF(BD$3='Rent Roll'!$U8,(-SUMIF('Monthly Cash Flow'!$F$2:$EG$2,BD$2,'Monthly Cash Flow'!$F$37:$EG$37)*'Rent Roll'!$T8*'Rent Roll'!$R8*('Summary &amp; Purchase Assumptions'!$C$29/'Summary &amp; Purchase Assumptions'!$C$24)),"-"),"-")</f>
        <v>-</v>
      </c>
      <c r="BE28" s="273" t="str">
        <f>IFERROR(IF(BE$3='Rent Roll'!$U8,(-SUMIF('Monthly Cash Flow'!$F$2:$EG$2,BE$2,'Monthly Cash Flow'!$F$37:$EG$37)*'Rent Roll'!$T8*'Rent Roll'!$R8*('Summary &amp; Purchase Assumptions'!$C$29/'Summary &amp; Purchase Assumptions'!$C$24)),"-"),"-")</f>
        <v>-</v>
      </c>
      <c r="BF28" s="273" t="str">
        <f>IFERROR(IF(BF$3='Rent Roll'!$U8,(-SUMIF('Monthly Cash Flow'!$F$2:$EG$2,BF$2,'Monthly Cash Flow'!$F$37:$EG$37)*'Rent Roll'!$T8*'Rent Roll'!$R8*('Summary &amp; Purchase Assumptions'!$C$29/'Summary &amp; Purchase Assumptions'!$C$24)),"-"),"-")</f>
        <v>-</v>
      </c>
      <c r="BG28" s="273" t="str">
        <f>IFERROR(IF(BG$3='Rent Roll'!$U8,(-SUMIF('Monthly Cash Flow'!$F$2:$EG$2,BG$2,'Monthly Cash Flow'!$F$37:$EG$37)*'Rent Roll'!$T8*'Rent Roll'!$R8*('Summary &amp; Purchase Assumptions'!$C$29/'Summary &amp; Purchase Assumptions'!$C$24)),"-"),"-")</f>
        <v>-</v>
      </c>
      <c r="BH28" s="273" t="str">
        <f>IFERROR(IF(BH$3='Rent Roll'!$U8,(-SUMIF('Monthly Cash Flow'!$F$2:$EG$2,BH$2,'Monthly Cash Flow'!$F$37:$EG$37)*'Rent Roll'!$T8*'Rent Roll'!$R8*('Summary &amp; Purchase Assumptions'!$C$29/'Summary &amp; Purchase Assumptions'!$C$24)),"-"),"-")</f>
        <v>-</v>
      </c>
      <c r="BI28" s="273" t="str">
        <f>IFERROR(IF(BI$3='Rent Roll'!$U8,(-SUMIF('Monthly Cash Flow'!$F$2:$EG$2,BI$2,'Monthly Cash Flow'!$F$37:$EG$37)*'Rent Roll'!$T8*'Rent Roll'!$R8*('Summary &amp; Purchase Assumptions'!$C$29/'Summary &amp; Purchase Assumptions'!$C$24)),"-"),"-")</f>
        <v>-</v>
      </c>
      <c r="BJ28" s="273" t="str">
        <f>IFERROR(IF(BJ$3='Rent Roll'!$U8,(-SUMIF('Monthly Cash Flow'!$F$2:$EG$2,BJ$2,'Monthly Cash Flow'!$F$37:$EG$37)*'Rent Roll'!$T8*'Rent Roll'!$R8*('Summary &amp; Purchase Assumptions'!$C$29/'Summary &amp; Purchase Assumptions'!$C$24)),"-"),"-")</f>
        <v>-</v>
      </c>
      <c r="BK28" s="273" t="str">
        <f>IFERROR(IF(BK$3='Rent Roll'!$U8,(-SUMIF('Monthly Cash Flow'!$F$2:$EG$2,BK$2,'Monthly Cash Flow'!$F$37:$EG$37)*'Rent Roll'!$T8*'Rent Roll'!$R8*('Summary &amp; Purchase Assumptions'!$C$29/'Summary &amp; Purchase Assumptions'!$C$24)),"-"),"-")</f>
        <v>-</v>
      </c>
      <c r="BL28" s="273" t="str">
        <f>IFERROR(IF(BL$3='Rent Roll'!$U8,(-SUMIF('Monthly Cash Flow'!$F$2:$EG$2,BL$2,'Monthly Cash Flow'!$F$37:$EG$37)*'Rent Roll'!$T8*'Rent Roll'!$R8*('Summary &amp; Purchase Assumptions'!$C$29/'Summary &amp; Purchase Assumptions'!$C$24)),"-"),"-")</f>
        <v>-</v>
      </c>
      <c r="BM28" s="273" t="str">
        <f>IFERROR(IF(BM$3='Rent Roll'!$U8,(-SUMIF('Monthly Cash Flow'!$F$2:$EG$2,BM$2,'Monthly Cash Flow'!$F$37:$EG$37)*'Rent Roll'!$T8*'Rent Roll'!$R8*('Summary &amp; Purchase Assumptions'!$C$29/'Summary &amp; Purchase Assumptions'!$C$24)),"-"),"-")</f>
        <v>-</v>
      </c>
      <c r="BN28" s="273" t="str">
        <f>IFERROR(IF(BN$3='Rent Roll'!$U8,(-SUMIF('Monthly Cash Flow'!$F$2:$EG$2,BN$2,'Monthly Cash Flow'!$F$37:$EG$37)*'Rent Roll'!$T8*'Rent Roll'!$R8*('Summary &amp; Purchase Assumptions'!$C$29/'Summary &amp; Purchase Assumptions'!$C$24)),"-"),"-")</f>
        <v>-</v>
      </c>
      <c r="BO28" s="273" t="str">
        <f>IFERROR(IF(BO$3='Rent Roll'!$U8,(-SUMIF('Monthly Cash Flow'!$F$2:$EG$2,BO$2,'Monthly Cash Flow'!$F$37:$EG$37)*'Rent Roll'!$T8*'Rent Roll'!$R8*('Summary &amp; Purchase Assumptions'!$C$29/'Summary &amp; Purchase Assumptions'!$C$24)),"-"),"-")</f>
        <v>-</v>
      </c>
      <c r="BP28" s="273" t="str">
        <f>IFERROR(IF(BP$3='Rent Roll'!$U8,(-SUMIF('Monthly Cash Flow'!$F$2:$EG$2,BP$2,'Monthly Cash Flow'!$F$37:$EG$37)*'Rent Roll'!$T8*'Rent Roll'!$R8*('Summary &amp; Purchase Assumptions'!$C$29/'Summary &amp; Purchase Assumptions'!$C$24)),"-"),"-")</f>
        <v>-</v>
      </c>
      <c r="BQ28" s="273" t="str">
        <f>IFERROR(IF(BQ$3='Rent Roll'!$U8,(-SUMIF('Monthly Cash Flow'!$F$2:$EG$2,BQ$2,'Monthly Cash Flow'!$F$37:$EG$37)*'Rent Roll'!$T8*'Rent Roll'!$R8*('Summary &amp; Purchase Assumptions'!$C$29/'Summary &amp; Purchase Assumptions'!$C$24)),"-"),"-")</f>
        <v>-</v>
      </c>
      <c r="BR28" s="273" t="str">
        <f>IFERROR(IF(BR$3='Rent Roll'!$U8,(-SUMIF('Monthly Cash Flow'!$F$2:$EG$2,BR$2,'Monthly Cash Flow'!$F$37:$EG$37)*'Rent Roll'!$T8*'Rent Roll'!$R8*('Summary &amp; Purchase Assumptions'!$C$29/'Summary &amp; Purchase Assumptions'!$C$24)),"-"),"-")</f>
        <v>-</v>
      </c>
      <c r="BS28" s="273" t="str">
        <f>IFERROR(IF(BS$3='Rent Roll'!$U8,(-SUMIF('Monthly Cash Flow'!$F$2:$EG$2,BS$2,'Monthly Cash Flow'!$F$37:$EG$37)*'Rent Roll'!$T8*'Rent Roll'!$R8*('Summary &amp; Purchase Assumptions'!$C$29/'Summary &amp; Purchase Assumptions'!$C$24)),"-"),"-")</f>
        <v>-</v>
      </c>
      <c r="BT28" s="273" t="str">
        <f>IFERROR(IF(BT$3='Rent Roll'!$U8,(-SUMIF('Monthly Cash Flow'!$F$2:$EG$2,BT$2,'Monthly Cash Flow'!$F$37:$EG$37)*'Rent Roll'!$T8*'Rent Roll'!$R8*('Summary &amp; Purchase Assumptions'!$C$29/'Summary &amp; Purchase Assumptions'!$C$24)),"-"),"-")</f>
        <v>-</v>
      </c>
      <c r="BU28" s="273" t="str">
        <f>IFERROR(IF(BU$3='Rent Roll'!$U8,(-SUMIF('Monthly Cash Flow'!$F$2:$EG$2,BU$2,'Monthly Cash Flow'!$F$37:$EG$37)*'Rent Roll'!$T8*'Rent Roll'!$R8*('Summary &amp; Purchase Assumptions'!$C$29/'Summary &amp; Purchase Assumptions'!$C$24)),"-"),"-")</f>
        <v>-</v>
      </c>
      <c r="BV28" s="273" t="str">
        <f>IFERROR(IF(BV$3='Rent Roll'!$U8,(-SUMIF('Monthly Cash Flow'!$F$2:$EG$2,BV$2,'Monthly Cash Flow'!$F$37:$EG$37)*'Rent Roll'!$T8*'Rent Roll'!$R8*('Summary &amp; Purchase Assumptions'!$C$29/'Summary &amp; Purchase Assumptions'!$C$24)),"-"),"-")</f>
        <v>-</v>
      </c>
      <c r="BW28" s="273" t="str">
        <f>IFERROR(IF(BW$3='Rent Roll'!$U8,(-SUMIF('Monthly Cash Flow'!$F$2:$EG$2,BW$2,'Monthly Cash Flow'!$F$37:$EG$37)*'Rent Roll'!$T8*'Rent Roll'!$R8*('Summary &amp; Purchase Assumptions'!$C$29/'Summary &amp; Purchase Assumptions'!$C$24)),"-"),"-")</f>
        <v>-</v>
      </c>
      <c r="BX28" s="273" t="str">
        <f>IFERROR(IF(BX$3='Rent Roll'!$U8,(-SUMIF('Monthly Cash Flow'!$F$2:$EG$2,BX$2,'Monthly Cash Flow'!$F$37:$EG$37)*'Rent Roll'!$T8*'Rent Roll'!$R8*('Summary &amp; Purchase Assumptions'!$C$29/'Summary &amp; Purchase Assumptions'!$C$24)),"-"),"-")</f>
        <v>-</v>
      </c>
      <c r="BY28" s="273" t="str">
        <f>IFERROR(IF(BY$3='Rent Roll'!$U8,(-SUMIF('Monthly Cash Flow'!$F$2:$EG$2,BY$2,'Monthly Cash Flow'!$F$37:$EG$37)*'Rent Roll'!$T8*'Rent Roll'!$R8*('Summary &amp; Purchase Assumptions'!$C$29/'Summary &amp; Purchase Assumptions'!$C$24)),"-"),"-")</f>
        <v>-</v>
      </c>
      <c r="BZ28" s="273" t="str">
        <f>IFERROR(IF(BZ$3='Rent Roll'!$U8,(-SUMIF('Monthly Cash Flow'!$F$2:$EG$2,BZ$2,'Monthly Cash Flow'!$F$37:$EG$37)*'Rent Roll'!$T8*'Rent Roll'!$R8*('Summary &amp; Purchase Assumptions'!$C$29/'Summary &amp; Purchase Assumptions'!$C$24)),"-"),"-")</f>
        <v>-</v>
      </c>
      <c r="CA28" s="273" t="str">
        <f>IFERROR(IF(CA$3='Rent Roll'!$U8,(-SUMIF('Monthly Cash Flow'!$F$2:$EG$2,CA$2,'Monthly Cash Flow'!$F$37:$EG$37)*'Rent Roll'!$T8*'Rent Roll'!$R8*('Summary &amp; Purchase Assumptions'!$C$29/'Summary &amp; Purchase Assumptions'!$C$24)),"-"),"-")</f>
        <v>-</v>
      </c>
      <c r="CB28" s="273" t="str">
        <f>IFERROR(IF(CB$3='Rent Roll'!$U8,(-SUMIF('Monthly Cash Flow'!$F$2:$EG$2,CB$2,'Monthly Cash Flow'!$F$37:$EG$37)*'Rent Roll'!$T8*'Rent Roll'!$R8*('Summary &amp; Purchase Assumptions'!$C$29/'Summary &amp; Purchase Assumptions'!$C$24)),"-"),"-")</f>
        <v>-</v>
      </c>
      <c r="CC28" s="273" t="str">
        <f>IFERROR(IF(CC$3='Rent Roll'!$U8,(-SUMIF('Monthly Cash Flow'!$F$2:$EG$2,CC$2,'Monthly Cash Flow'!$F$37:$EG$37)*'Rent Roll'!$T8*'Rent Roll'!$R8*('Summary &amp; Purchase Assumptions'!$C$29/'Summary &amp; Purchase Assumptions'!$C$24)),"-"),"-")</f>
        <v>-</v>
      </c>
      <c r="CD28" s="273" t="str">
        <f>IFERROR(IF(CD$3='Rent Roll'!$U8,(-SUMIF('Monthly Cash Flow'!$F$2:$EG$2,CD$2,'Monthly Cash Flow'!$F$37:$EG$37)*'Rent Roll'!$T8*'Rent Roll'!$R8*('Summary &amp; Purchase Assumptions'!$C$29/'Summary &amp; Purchase Assumptions'!$C$24)),"-"),"-")</f>
        <v>-</v>
      </c>
      <c r="CE28" s="273" t="str">
        <f>IFERROR(IF(CE$3='Rent Roll'!$U8,(-SUMIF('Monthly Cash Flow'!$F$2:$EG$2,CE$2,'Monthly Cash Flow'!$F$37:$EG$37)*'Rent Roll'!$T8*'Rent Roll'!$R8*('Summary &amp; Purchase Assumptions'!$C$29/'Summary &amp; Purchase Assumptions'!$C$24)),"-"),"-")</f>
        <v>-</v>
      </c>
      <c r="CF28" s="273" t="str">
        <f>IFERROR(IF(CF$3='Rent Roll'!$U8,(-SUMIF('Monthly Cash Flow'!$F$2:$EG$2,CF$2,'Monthly Cash Flow'!$F$37:$EG$37)*'Rent Roll'!$T8*'Rent Roll'!$R8*('Summary &amp; Purchase Assumptions'!$C$29/'Summary &amp; Purchase Assumptions'!$C$24)),"-"),"-")</f>
        <v>-</v>
      </c>
      <c r="CG28" s="273" t="str">
        <f>IFERROR(IF(CG$3='Rent Roll'!$U8,(-SUMIF('Monthly Cash Flow'!$F$2:$EG$2,CG$2,'Monthly Cash Flow'!$F$37:$EG$37)*'Rent Roll'!$T8*'Rent Roll'!$R8*('Summary &amp; Purchase Assumptions'!$C$29/'Summary &amp; Purchase Assumptions'!$C$24)),"-"),"-")</f>
        <v>-</v>
      </c>
      <c r="CH28" s="273" t="str">
        <f>IFERROR(IF(CH$3='Rent Roll'!$U8,(-SUMIF('Monthly Cash Flow'!$F$2:$EG$2,CH$2,'Monthly Cash Flow'!$F$37:$EG$37)*'Rent Roll'!$T8*'Rent Roll'!$R8*('Summary &amp; Purchase Assumptions'!$C$29/'Summary &amp; Purchase Assumptions'!$C$24)),"-"),"-")</f>
        <v>-</v>
      </c>
      <c r="CI28" s="273" t="str">
        <f>IFERROR(IF(CI$3='Rent Roll'!$U8,(-SUMIF('Monthly Cash Flow'!$F$2:$EG$2,CI$2,'Monthly Cash Flow'!$F$37:$EG$37)*'Rent Roll'!$T8*'Rent Roll'!$R8*('Summary &amp; Purchase Assumptions'!$C$29/'Summary &amp; Purchase Assumptions'!$C$24)),"-"),"-")</f>
        <v>-</v>
      </c>
      <c r="CJ28" s="273" t="str">
        <f>IFERROR(IF(CJ$3='Rent Roll'!$U8,(-SUMIF('Monthly Cash Flow'!$F$2:$EG$2,CJ$2,'Monthly Cash Flow'!$F$37:$EG$37)*'Rent Roll'!$T8*'Rent Roll'!$R8*('Summary &amp; Purchase Assumptions'!$C$29/'Summary &amp; Purchase Assumptions'!$C$24)),"-"),"-")</f>
        <v>-</v>
      </c>
      <c r="CK28" s="273" t="str">
        <f>IFERROR(IF(CK$3='Rent Roll'!$U8,(-SUMIF('Monthly Cash Flow'!$F$2:$EG$2,CK$2,'Monthly Cash Flow'!$F$37:$EG$37)*'Rent Roll'!$T8*'Rent Roll'!$R8*('Summary &amp; Purchase Assumptions'!$C$29/'Summary &amp; Purchase Assumptions'!$C$24)),"-"),"-")</f>
        <v>-</v>
      </c>
      <c r="CL28" s="273" t="str">
        <f>IFERROR(IF(CL$3='Rent Roll'!$U8,(-SUMIF('Monthly Cash Flow'!$F$2:$EG$2,CL$2,'Monthly Cash Flow'!$F$37:$EG$37)*'Rent Roll'!$T8*'Rent Roll'!$R8*('Summary &amp; Purchase Assumptions'!$C$29/'Summary &amp; Purchase Assumptions'!$C$24)),"-"),"-")</f>
        <v>-</v>
      </c>
      <c r="CM28" s="273" t="str">
        <f>IFERROR(IF(CM$3='Rent Roll'!$U8,(-SUMIF('Monthly Cash Flow'!$F$2:$EG$2,CM$2,'Monthly Cash Flow'!$F$37:$EG$37)*'Rent Roll'!$T8*'Rent Roll'!$R8*('Summary &amp; Purchase Assumptions'!$C$29/'Summary &amp; Purchase Assumptions'!$C$24)),"-"),"-")</f>
        <v>-</v>
      </c>
      <c r="CN28" s="273" t="str">
        <f>IFERROR(IF(CN$3='Rent Roll'!$U8,(-SUMIF('Monthly Cash Flow'!$F$2:$EG$2,CN$2,'Monthly Cash Flow'!$F$37:$EG$37)*'Rent Roll'!$T8*'Rent Roll'!$R8*('Summary &amp; Purchase Assumptions'!$C$29/'Summary &amp; Purchase Assumptions'!$C$24)),"-"),"-")</f>
        <v>-</v>
      </c>
      <c r="CO28" s="273" t="str">
        <f>IFERROR(IF(CO$3='Rent Roll'!$U8,(-SUMIF('Monthly Cash Flow'!$F$2:$EG$2,CO$2,'Monthly Cash Flow'!$F$37:$EG$37)*'Rent Roll'!$T8*'Rent Roll'!$R8*('Summary &amp; Purchase Assumptions'!$C$29/'Summary &amp; Purchase Assumptions'!$C$24)),"-"),"-")</f>
        <v>-</v>
      </c>
      <c r="CP28" s="273" t="str">
        <f>IFERROR(IF(CP$3='Rent Roll'!$U8,(-SUMIF('Monthly Cash Flow'!$F$2:$EG$2,CP$2,'Monthly Cash Flow'!$F$37:$EG$37)*'Rent Roll'!$T8*'Rent Roll'!$R8*('Summary &amp; Purchase Assumptions'!$C$29/'Summary &amp; Purchase Assumptions'!$C$24)),"-"),"-")</f>
        <v>-</v>
      </c>
      <c r="CQ28" s="273" t="str">
        <f>IFERROR(IF(CQ$3='Rent Roll'!$U8,(-SUMIF('Monthly Cash Flow'!$F$2:$EG$2,CQ$2,'Monthly Cash Flow'!$F$37:$EG$37)*'Rent Roll'!$T8*'Rent Roll'!$R8*('Summary &amp; Purchase Assumptions'!$C$29/'Summary &amp; Purchase Assumptions'!$C$24)),"-"),"-")</f>
        <v>-</v>
      </c>
      <c r="CR28" s="273" t="str">
        <f>IFERROR(IF(CR$3='Rent Roll'!$U8,(-SUMIF('Monthly Cash Flow'!$F$2:$EG$2,CR$2,'Monthly Cash Flow'!$F$37:$EG$37)*'Rent Roll'!$T8*'Rent Roll'!$R8*('Summary &amp; Purchase Assumptions'!$C$29/'Summary &amp; Purchase Assumptions'!$C$24)),"-"),"-")</f>
        <v>-</v>
      </c>
      <c r="CS28" s="273" t="str">
        <f>IFERROR(IF(CS$3='Rent Roll'!$U8,(-SUMIF('Monthly Cash Flow'!$F$2:$EG$2,CS$2,'Monthly Cash Flow'!$F$37:$EG$37)*'Rent Roll'!$T8*'Rent Roll'!$R8*('Summary &amp; Purchase Assumptions'!$C$29/'Summary &amp; Purchase Assumptions'!$C$24)),"-"),"-")</f>
        <v>-</v>
      </c>
      <c r="CT28" s="273" t="str">
        <f>IFERROR(IF(CT$3='Rent Roll'!$U8,(-SUMIF('Monthly Cash Flow'!$F$2:$EG$2,CT$2,'Monthly Cash Flow'!$F$37:$EG$37)*'Rent Roll'!$T8*'Rent Roll'!$R8*('Summary &amp; Purchase Assumptions'!$C$29/'Summary &amp; Purchase Assumptions'!$C$24)),"-"),"-")</f>
        <v>-</v>
      </c>
      <c r="CU28" s="273" t="str">
        <f>IFERROR(IF(CU$3='Rent Roll'!$U8,(-SUMIF('Monthly Cash Flow'!$F$2:$EG$2,CU$2,'Monthly Cash Flow'!$F$37:$EG$37)*'Rent Roll'!$T8*'Rent Roll'!$R8*('Summary &amp; Purchase Assumptions'!$C$29/'Summary &amp; Purchase Assumptions'!$C$24)),"-"),"-")</f>
        <v>-</v>
      </c>
      <c r="CV28" s="273" t="str">
        <f>IFERROR(IF(CV$3='Rent Roll'!$U8,(-SUMIF('Monthly Cash Flow'!$F$2:$EG$2,CV$2,'Monthly Cash Flow'!$F$37:$EG$37)*'Rent Roll'!$T8*'Rent Roll'!$R8*('Summary &amp; Purchase Assumptions'!$C$29/'Summary &amp; Purchase Assumptions'!$C$24)),"-"),"-")</f>
        <v>-</v>
      </c>
      <c r="CW28" s="273" t="str">
        <f>IFERROR(IF(CW$3='Rent Roll'!$U8,(-SUMIF('Monthly Cash Flow'!$F$2:$EG$2,CW$2,'Monthly Cash Flow'!$F$37:$EG$37)*'Rent Roll'!$T8*'Rent Roll'!$R8*('Summary &amp; Purchase Assumptions'!$C$29/'Summary &amp; Purchase Assumptions'!$C$24)),"-"),"-")</f>
        <v>-</v>
      </c>
      <c r="CX28" s="273" t="str">
        <f>IFERROR(IF(CX$3='Rent Roll'!$U8,(-SUMIF('Monthly Cash Flow'!$F$2:$EG$2,CX$2,'Monthly Cash Flow'!$F$37:$EG$37)*'Rent Roll'!$T8*'Rent Roll'!$R8*('Summary &amp; Purchase Assumptions'!$C$29/'Summary &amp; Purchase Assumptions'!$C$24)),"-"),"-")</f>
        <v>-</v>
      </c>
      <c r="CY28" s="273" t="str">
        <f>IFERROR(IF(CY$3='Rent Roll'!$U8,(-SUMIF('Monthly Cash Flow'!$F$2:$EG$2,CY$2,'Monthly Cash Flow'!$F$37:$EG$37)*'Rent Roll'!$T8*'Rent Roll'!$R8*('Summary &amp; Purchase Assumptions'!$C$29/'Summary &amp; Purchase Assumptions'!$C$24)),"-"),"-")</f>
        <v>-</v>
      </c>
      <c r="CZ28" s="273" t="str">
        <f>IFERROR(IF(CZ$3='Rent Roll'!$U8,(-SUMIF('Monthly Cash Flow'!$F$2:$EG$2,CZ$2,'Monthly Cash Flow'!$F$37:$EG$37)*'Rent Roll'!$T8*'Rent Roll'!$R8*('Summary &amp; Purchase Assumptions'!$C$29/'Summary &amp; Purchase Assumptions'!$C$24)),"-"),"-")</f>
        <v>-</v>
      </c>
      <c r="DA28" s="273" t="str">
        <f>IFERROR(IF(DA$3='Rent Roll'!$U8,(-SUMIF('Monthly Cash Flow'!$F$2:$EG$2,DA$2,'Monthly Cash Flow'!$F$37:$EG$37)*'Rent Roll'!$T8*'Rent Roll'!$R8*('Summary &amp; Purchase Assumptions'!$C$29/'Summary &amp; Purchase Assumptions'!$C$24)),"-"),"-")</f>
        <v>-</v>
      </c>
      <c r="DB28" s="273" t="str">
        <f>IFERROR(IF(DB$3='Rent Roll'!$U8,(-SUMIF('Monthly Cash Flow'!$F$2:$EG$2,DB$2,'Monthly Cash Flow'!$F$37:$EG$37)*'Rent Roll'!$T8*'Rent Roll'!$R8*('Summary &amp; Purchase Assumptions'!$C$29/'Summary &amp; Purchase Assumptions'!$C$24)),"-"),"-")</f>
        <v>-</v>
      </c>
      <c r="DC28" s="273" t="str">
        <f>IFERROR(IF(DC$3='Rent Roll'!$U8,(-SUMIF('Monthly Cash Flow'!$F$2:$EG$2,DC$2,'Monthly Cash Flow'!$F$37:$EG$37)*'Rent Roll'!$T8*'Rent Roll'!$R8*('Summary &amp; Purchase Assumptions'!$C$29/'Summary &amp; Purchase Assumptions'!$C$24)),"-"),"-")</f>
        <v>-</v>
      </c>
      <c r="DD28" s="273" t="str">
        <f>IFERROR(IF(DD$3='Rent Roll'!$U8,(-SUMIF('Monthly Cash Flow'!$F$2:$EG$2,DD$2,'Monthly Cash Flow'!$F$37:$EG$37)*'Rent Roll'!$T8*'Rent Roll'!$R8*('Summary &amp; Purchase Assumptions'!$C$29/'Summary &amp; Purchase Assumptions'!$C$24)),"-"),"-")</f>
        <v>-</v>
      </c>
      <c r="DE28" s="273" t="str">
        <f>IFERROR(IF(DE$3='Rent Roll'!$U8,(-SUMIF('Monthly Cash Flow'!$F$2:$EG$2,DE$2,'Monthly Cash Flow'!$F$37:$EG$37)*'Rent Roll'!$T8*'Rent Roll'!$R8*('Summary &amp; Purchase Assumptions'!$C$29/'Summary &amp; Purchase Assumptions'!$C$24)),"-"),"-")</f>
        <v>-</v>
      </c>
      <c r="DF28" s="273" t="str">
        <f>IFERROR(IF(DF$3='Rent Roll'!$U8,(-SUMIF('Monthly Cash Flow'!$F$2:$EG$2,DF$2,'Monthly Cash Flow'!$F$37:$EG$37)*'Rent Roll'!$T8*'Rent Roll'!$R8*('Summary &amp; Purchase Assumptions'!$C$29/'Summary &amp; Purchase Assumptions'!$C$24)),"-"),"-")</f>
        <v>-</v>
      </c>
      <c r="DG28" s="273" t="str">
        <f>IFERROR(IF(DG$3='Rent Roll'!$U8,(-SUMIF('Monthly Cash Flow'!$F$2:$EG$2,DG$2,'Monthly Cash Flow'!$F$37:$EG$37)*'Rent Roll'!$T8*'Rent Roll'!$R8*('Summary &amp; Purchase Assumptions'!$C$29/'Summary &amp; Purchase Assumptions'!$C$24)),"-"),"-")</f>
        <v>-</v>
      </c>
      <c r="DH28" s="273" t="str">
        <f>IFERROR(IF(DH$3='Rent Roll'!$U8,(-SUMIF('Monthly Cash Flow'!$F$2:$EG$2,DH$2,'Monthly Cash Flow'!$F$37:$EG$37)*'Rent Roll'!$T8*'Rent Roll'!$R8*('Summary &amp; Purchase Assumptions'!$C$29/'Summary &amp; Purchase Assumptions'!$C$24)),"-"),"-")</f>
        <v>-</v>
      </c>
      <c r="DI28" s="273" t="str">
        <f>IFERROR(IF(DI$3='Rent Roll'!$U8,(-SUMIF('Monthly Cash Flow'!$F$2:$EG$2,DI$2,'Monthly Cash Flow'!$F$37:$EG$37)*'Rent Roll'!$T8*'Rent Roll'!$R8*('Summary &amp; Purchase Assumptions'!$C$29/'Summary &amp; Purchase Assumptions'!$C$24)),"-"),"-")</f>
        <v>-</v>
      </c>
      <c r="DJ28" s="273" t="str">
        <f>IFERROR(IF(DJ$3='Rent Roll'!$U8,(-SUMIF('Monthly Cash Flow'!$F$2:$EG$2,DJ$2,'Monthly Cash Flow'!$F$37:$EG$37)*'Rent Roll'!$T8*'Rent Roll'!$R8*('Summary &amp; Purchase Assumptions'!$C$29/'Summary &amp; Purchase Assumptions'!$C$24)),"-"),"-")</f>
        <v>-</v>
      </c>
      <c r="DK28" s="273" t="str">
        <f>IFERROR(IF(DK$3='Rent Roll'!$U8,(-SUMIF('Monthly Cash Flow'!$F$2:$EG$2,DK$2,'Monthly Cash Flow'!$F$37:$EG$37)*'Rent Roll'!$T8*'Rent Roll'!$R8*('Summary &amp; Purchase Assumptions'!$C$29/'Summary &amp; Purchase Assumptions'!$C$24)),"-"),"-")</f>
        <v>-</v>
      </c>
      <c r="DL28" s="273" t="str">
        <f>IFERROR(IF(DL$3='Rent Roll'!$U8,(-SUMIF('Monthly Cash Flow'!$F$2:$EG$2,DL$2,'Monthly Cash Flow'!$F$37:$EG$37)*'Rent Roll'!$T8*'Rent Roll'!$R8*('Summary &amp; Purchase Assumptions'!$C$29/'Summary &amp; Purchase Assumptions'!$C$24)),"-"),"-")</f>
        <v>-</v>
      </c>
      <c r="DM28" s="273" t="str">
        <f>IFERROR(IF(DM$3='Rent Roll'!$U8,(-SUMIF('Monthly Cash Flow'!$F$2:$EG$2,DM$2,'Monthly Cash Flow'!$F$37:$EG$37)*'Rent Roll'!$T8*'Rent Roll'!$R8*('Summary &amp; Purchase Assumptions'!$C$29/'Summary &amp; Purchase Assumptions'!$C$24)),"-"),"-")</f>
        <v>-</v>
      </c>
      <c r="DN28" s="273" t="str">
        <f>IFERROR(IF(DN$3='Rent Roll'!$U8,(-SUMIF('Monthly Cash Flow'!$F$2:$EG$2,DN$2,'Monthly Cash Flow'!$F$37:$EG$37)*'Rent Roll'!$T8*'Rent Roll'!$R8*('Summary &amp; Purchase Assumptions'!$C$29/'Summary &amp; Purchase Assumptions'!$C$24)),"-"),"-")</f>
        <v>-</v>
      </c>
      <c r="DO28" s="273" t="str">
        <f>IFERROR(IF(DO$3='Rent Roll'!$U8,(-SUMIF('Monthly Cash Flow'!$F$2:$EG$2,DO$2,'Monthly Cash Flow'!$F$37:$EG$37)*'Rent Roll'!$T8*'Rent Roll'!$R8*('Summary &amp; Purchase Assumptions'!$C$29/'Summary &amp; Purchase Assumptions'!$C$24)),"-"),"-")</f>
        <v>-</v>
      </c>
      <c r="DP28" s="273" t="str">
        <f>IFERROR(IF(DP$3='Rent Roll'!$U8,(-SUMIF('Monthly Cash Flow'!$F$2:$EG$2,DP$2,'Monthly Cash Flow'!$F$37:$EG$37)*'Rent Roll'!$T8*'Rent Roll'!$R8*('Summary &amp; Purchase Assumptions'!$C$29/'Summary &amp; Purchase Assumptions'!$C$24)),"-"),"-")</f>
        <v>-</v>
      </c>
      <c r="DQ28" s="273" t="str">
        <f>IFERROR(IF(DQ$3='Rent Roll'!$U8,(-SUMIF('Monthly Cash Flow'!$F$2:$EG$2,DQ$2,'Monthly Cash Flow'!$F$37:$EG$37)*'Rent Roll'!$T8*'Rent Roll'!$R8*('Summary &amp; Purchase Assumptions'!$C$29/'Summary &amp; Purchase Assumptions'!$C$24)),"-"),"-")</f>
        <v>-</v>
      </c>
      <c r="DR28" s="273" t="str">
        <f>IFERROR(IF(DR$3='Rent Roll'!$U8,(-SUMIF('Monthly Cash Flow'!$F$2:$EG$2,DR$2,'Monthly Cash Flow'!$F$37:$EG$37)*'Rent Roll'!$T8*'Rent Roll'!$R8*('Summary &amp; Purchase Assumptions'!$C$29/'Summary &amp; Purchase Assumptions'!$C$24)),"-"),"-")</f>
        <v>-</v>
      </c>
      <c r="DS28" s="273" t="str">
        <f>IFERROR(IF(DS$3='Rent Roll'!$U8,(-SUMIF('Monthly Cash Flow'!$F$2:$EG$2,DS$2,'Monthly Cash Flow'!$F$37:$EG$37)*'Rent Roll'!$T8*'Rent Roll'!$R8*('Summary &amp; Purchase Assumptions'!$C$29/'Summary &amp; Purchase Assumptions'!$C$24)),"-"),"-")</f>
        <v>-</v>
      </c>
      <c r="DT28" s="273" t="str">
        <f>IFERROR(IF(DT$3='Rent Roll'!$U8,(-SUMIF('Monthly Cash Flow'!$F$2:$EG$2,DT$2,'Monthly Cash Flow'!$F$37:$EG$37)*'Rent Roll'!$T8*'Rent Roll'!$R8*('Summary &amp; Purchase Assumptions'!$C$29/'Summary &amp; Purchase Assumptions'!$C$24)),"-"),"-")</f>
        <v>-</v>
      </c>
      <c r="DU28" s="273" t="str">
        <f>IFERROR(IF(DU$3='Rent Roll'!$U8,(-SUMIF('Monthly Cash Flow'!$F$2:$EG$2,DU$2,'Monthly Cash Flow'!$F$37:$EG$37)*'Rent Roll'!$T8*'Rent Roll'!$R8*('Summary &amp; Purchase Assumptions'!$C$29/'Summary &amp; Purchase Assumptions'!$C$24)),"-"),"-")</f>
        <v>-</v>
      </c>
      <c r="DV28" s="273" t="str">
        <f>IFERROR(IF(DV$3='Rent Roll'!$U8,(-SUMIF('Monthly Cash Flow'!$F$2:$EG$2,DV$2,'Monthly Cash Flow'!$F$37:$EG$37)*'Rent Roll'!$T8*'Rent Roll'!$R8*('Summary &amp; Purchase Assumptions'!$C$29/'Summary &amp; Purchase Assumptions'!$C$24)),"-"),"-")</f>
        <v>-</v>
      </c>
      <c r="DW28" s="273" t="str">
        <f>IFERROR(IF(DW$3='Rent Roll'!$U8,(-SUMIF('Monthly Cash Flow'!$F$2:$EG$2,DW$2,'Monthly Cash Flow'!$F$37:$EG$37)*'Rent Roll'!$T8*'Rent Roll'!$R8*('Summary &amp; Purchase Assumptions'!$C$29/'Summary &amp; Purchase Assumptions'!$C$24)),"-"),"-")</f>
        <v>-</v>
      </c>
      <c r="DX28" s="273" t="str">
        <f>IFERROR(IF(DX$3='Rent Roll'!$U8,(-SUMIF('Monthly Cash Flow'!$F$2:$EG$2,DX$2,'Monthly Cash Flow'!$F$37:$EG$37)*'Rent Roll'!$T8*'Rent Roll'!$R8*('Summary &amp; Purchase Assumptions'!$C$29/'Summary &amp; Purchase Assumptions'!$C$24)),"-"),"-")</f>
        <v>-</v>
      </c>
      <c r="DY28" s="273" t="str">
        <f>IFERROR(IF(DY$3='Rent Roll'!$U8,(-SUMIF('Monthly Cash Flow'!$F$2:$EG$2,DY$2,'Monthly Cash Flow'!$F$37:$EG$37)*'Rent Roll'!$T8*'Rent Roll'!$R8*('Summary &amp; Purchase Assumptions'!$C$29/'Summary &amp; Purchase Assumptions'!$C$24)),"-"),"-")</f>
        <v>-</v>
      </c>
      <c r="DZ28" s="273" t="str">
        <f>IFERROR(IF(DZ$3='Rent Roll'!$U8,(-SUMIF('Monthly Cash Flow'!$F$2:$EG$2,DZ$2,'Monthly Cash Flow'!$F$37:$EG$37)*'Rent Roll'!$T8*'Rent Roll'!$R8*('Summary &amp; Purchase Assumptions'!$C$29/'Summary &amp; Purchase Assumptions'!$C$24)),"-"),"-")</f>
        <v>-</v>
      </c>
      <c r="EA28" s="273" t="str">
        <f>IFERROR(IF(EA$3='Rent Roll'!$U8,(-SUMIF('Monthly Cash Flow'!$F$2:$EG$2,EA$2,'Monthly Cash Flow'!$F$37:$EG$37)*'Rent Roll'!$T8*'Rent Roll'!$R8*('Summary &amp; Purchase Assumptions'!$C$29/'Summary &amp; Purchase Assumptions'!$C$24)),"-"),"-")</f>
        <v>-</v>
      </c>
      <c r="EB28" s="273" t="str">
        <f>IFERROR(IF(EB$3='Rent Roll'!$U8,(-SUMIF('Monthly Cash Flow'!$F$2:$EG$2,EB$2,'Monthly Cash Flow'!$F$37:$EG$37)*'Rent Roll'!$T8*'Rent Roll'!$R8*('Summary &amp; Purchase Assumptions'!$C$29/'Summary &amp; Purchase Assumptions'!$C$24)),"-"),"-")</f>
        <v>-</v>
      </c>
      <c r="EC28" s="273" t="str">
        <f>IFERROR(IF(EC$3='Rent Roll'!$U8,(-SUMIF('Monthly Cash Flow'!$F$2:$EG$2,EC$2,'Monthly Cash Flow'!$F$37:$EG$37)*'Rent Roll'!$T8*'Rent Roll'!$R8*('Summary &amp; Purchase Assumptions'!$C$29/'Summary &amp; Purchase Assumptions'!$C$24)),"-"),"-")</f>
        <v>-</v>
      </c>
      <c r="ED28" s="273" t="str">
        <f>IFERROR(IF(ED$3='Rent Roll'!$U8,(-SUMIF('Monthly Cash Flow'!$F$2:$EG$2,ED$2,'Monthly Cash Flow'!$F$37:$EG$37)*'Rent Roll'!$T8*'Rent Roll'!$R8*('Summary &amp; Purchase Assumptions'!$C$29/'Summary &amp; Purchase Assumptions'!$C$24)),"-"),"-")</f>
        <v>-</v>
      </c>
      <c r="EE28" s="273" t="str">
        <f>IFERROR(IF(EE$3='Rent Roll'!$U8,(-SUMIF('Monthly Cash Flow'!$F$2:$EG$2,EE$2,'Monthly Cash Flow'!$F$37:$EG$37)*'Rent Roll'!$T8*'Rent Roll'!$R8*('Summary &amp; Purchase Assumptions'!$C$29/'Summary &amp; Purchase Assumptions'!$C$24)),"-"),"-")</f>
        <v>-</v>
      </c>
      <c r="EF28" s="272" t="str">
        <f>IFERROR(IF(EF$3='Rent Roll'!$U8,(-SUMIF('Monthly Cash Flow'!$F$2:$EG$2,EF$2,'Monthly Cash Flow'!$F$37:$EG$37)*'Rent Roll'!$T8*'Rent Roll'!$R8*('Summary &amp; Purchase Assumptions'!$C$29/'Summary &amp; Purchase Assumptions'!$C$24)),"-"),"-")</f>
        <v>-</v>
      </c>
      <c r="EG28" s="844" t="s">
        <v>106</v>
      </c>
    </row>
    <row r="29" spans="2:137" x14ac:dyDescent="0.25">
      <c r="B29" s="866"/>
      <c r="C29" s="854" t="str">
        <f>CONCATENATE('Rent Roll'!B9&amp;" - "&amp;'Rent Roll'!C9)</f>
        <v xml:space="preserve"> - </v>
      </c>
      <c r="D29" s="272">
        <f t="shared" si="12"/>
        <v>0</v>
      </c>
      <c r="E29" s="273" t="str">
        <f>IFERROR(IF(E$3='Rent Roll'!$U9,(-SUMIF('Monthly Cash Flow'!$F$2:$EG$2,E$2,'Monthly Cash Flow'!$F$37:$EG$37)*'Rent Roll'!$T9*'Rent Roll'!$R9*('Summary &amp; Purchase Assumptions'!$C$29/'Summary &amp; Purchase Assumptions'!$C$24)),"-"),"-")</f>
        <v>-</v>
      </c>
      <c r="F29" s="273" t="str">
        <f>IFERROR(IF(F$3='Rent Roll'!$U9,(-SUMIF('Monthly Cash Flow'!$F$2:$EG$2,F$2,'Monthly Cash Flow'!$F$37:$EG$37)*'Rent Roll'!$T9*'Rent Roll'!$R9*('Summary &amp; Purchase Assumptions'!$C$29/'Summary &amp; Purchase Assumptions'!$C$24)),"-"),"-")</f>
        <v>-</v>
      </c>
      <c r="G29" s="273" t="str">
        <f>IFERROR(IF(G$3='Rent Roll'!$U9,(-SUMIF('Monthly Cash Flow'!$F$2:$EG$2,G$2,'Monthly Cash Flow'!$F$37:$EG$37)*'Rent Roll'!$T9*'Rent Roll'!$R9*('Summary &amp; Purchase Assumptions'!$C$29/'Summary &amp; Purchase Assumptions'!$C$24)),"-"),"-")</f>
        <v>-</v>
      </c>
      <c r="H29" s="273" t="str">
        <f>IFERROR(IF(H$3='Rent Roll'!$U9,(-SUMIF('Monthly Cash Flow'!$F$2:$EG$2,H$2,'Monthly Cash Flow'!$F$37:$EG$37)*'Rent Roll'!$T9*'Rent Roll'!$R9*('Summary &amp; Purchase Assumptions'!$C$29/'Summary &amp; Purchase Assumptions'!$C$24)),"-"),"-")</f>
        <v>-</v>
      </c>
      <c r="I29" s="273" t="str">
        <f>IFERROR(IF(I$3='Rent Roll'!$U9,(-SUMIF('Monthly Cash Flow'!$F$2:$EG$2,I$2,'Monthly Cash Flow'!$F$37:$EG$37)*'Rent Roll'!$T9*'Rent Roll'!$R9*('Summary &amp; Purchase Assumptions'!$C$29/'Summary &amp; Purchase Assumptions'!$C$24)),"-"),"-")</f>
        <v>-</v>
      </c>
      <c r="J29" s="273" t="str">
        <f>IFERROR(IF(J$3='Rent Roll'!$U9,(-SUMIF('Monthly Cash Flow'!$F$2:$EG$2,J$2,'Monthly Cash Flow'!$F$37:$EG$37)*'Rent Roll'!$T9*'Rent Roll'!$R9*('Summary &amp; Purchase Assumptions'!$C$29/'Summary &amp; Purchase Assumptions'!$C$24)),"-"),"-")</f>
        <v>-</v>
      </c>
      <c r="K29" s="273" t="str">
        <f>IFERROR(IF(K$3='Rent Roll'!$U9,(-SUMIF('Monthly Cash Flow'!$F$2:$EG$2,K$2,'Monthly Cash Flow'!$F$37:$EG$37)*'Rent Roll'!$T9*'Rent Roll'!$R9*('Summary &amp; Purchase Assumptions'!$C$29/'Summary &amp; Purchase Assumptions'!$C$24)),"-"),"-")</f>
        <v>-</v>
      </c>
      <c r="L29" s="273" t="str">
        <f>IFERROR(IF(L$3='Rent Roll'!$U9,(-SUMIF('Monthly Cash Flow'!$F$2:$EG$2,L$2,'Monthly Cash Flow'!$F$37:$EG$37)*'Rent Roll'!$T9*'Rent Roll'!$R9*('Summary &amp; Purchase Assumptions'!$C$29/'Summary &amp; Purchase Assumptions'!$C$24)),"-"),"-")</f>
        <v>-</v>
      </c>
      <c r="M29" s="273" t="str">
        <f>IFERROR(IF(M$3='Rent Roll'!$U9,(-SUMIF('Monthly Cash Flow'!$F$2:$EG$2,M$2,'Monthly Cash Flow'!$F$37:$EG$37)*'Rent Roll'!$T9*'Rent Roll'!$R9*('Summary &amp; Purchase Assumptions'!$C$29/'Summary &amp; Purchase Assumptions'!$C$24)),"-"),"-")</f>
        <v>-</v>
      </c>
      <c r="N29" s="273" t="str">
        <f>IFERROR(IF(N$3='Rent Roll'!$U9,(-SUMIF('Monthly Cash Flow'!$F$2:$EG$2,N$2,'Monthly Cash Flow'!$F$37:$EG$37)*'Rent Roll'!$T9*'Rent Roll'!$R9*('Summary &amp; Purchase Assumptions'!$C$29/'Summary &amp; Purchase Assumptions'!$C$24)),"-"),"-")</f>
        <v>-</v>
      </c>
      <c r="O29" s="273" t="str">
        <f>IFERROR(IF(O$3='Rent Roll'!$U9,(-SUMIF('Monthly Cash Flow'!$F$2:$EG$2,O$2,'Monthly Cash Flow'!$F$37:$EG$37)*'Rent Roll'!$T9*'Rent Roll'!$R9*('Summary &amp; Purchase Assumptions'!$C$29/'Summary &amp; Purchase Assumptions'!$C$24)),"-"),"-")</f>
        <v>-</v>
      </c>
      <c r="P29" s="273" t="str">
        <f>IFERROR(IF(P$3='Rent Roll'!$U9,(-SUMIF('Monthly Cash Flow'!$F$2:$EG$2,P$2,'Monthly Cash Flow'!$F$37:$EG$37)*'Rent Roll'!$T9*'Rent Roll'!$R9*('Summary &amp; Purchase Assumptions'!$C$29/'Summary &amp; Purchase Assumptions'!$C$24)),"-"),"-")</f>
        <v>-</v>
      </c>
      <c r="Q29" s="273" t="str">
        <f>IFERROR(IF(Q$3='Rent Roll'!$U9,(-SUMIF('Monthly Cash Flow'!$F$2:$EG$2,Q$2,'Monthly Cash Flow'!$F$37:$EG$37)*'Rent Roll'!$T9*'Rent Roll'!$R9*('Summary &amp; Purchase Assumptions'!$C$29/'Summary &amp; Purchase Assumptions'!$C$24)),"-"),"-")</f>
        <v>-</v>
      </c>
      <c r="R29" s="273" t="str">
        <f>IFERROR(IF(R$3='Rent Roll'!$U9,(-SUMIF('Monthly Cash Flow'!$F$2:$EG$2,R$2,'Monthly Cash Flow'!$F$37:$EG$37)*'Rent Roll'!$T9*'Rent Roll'!$R9*('Summary &amp; Purchase Assumptions'!$C$29/'Summary &amp; Purchase Assumptions'!$C$24)),"-"),"-")</f>
        <v>-</v>
      </c>
      <c r="S29" s="273" t="str">
        <f>IFERROR(IF(S$3='Rent Roll'!$U9,(-SUMIF('Monthly Cash Flow'!$F$2:$EG$2,S$2,'Monthly Cash Flow'!$F$37:$EG$37)*'Rent Roll'!$T9*'Rent Roll'!$R9*('Summary &amp; Purchase Assumptions'!$C$29/'Summary &amp; Purchase Assumptions'!$C$24)),"-"),"-")</f>
        <v>-</v>
      </c>
      <c r="T29" s="273" t="str">
        <f>IFERROR(IF(T$3='Rent Roll'!$U9,(-SUMIF('Monthly Cash Flow'!$F$2:$EG$2,T$2,'Monthly Cash Flow'!$F$37:$EG$37)*'Rent Roll'!$T9*'Rent Roll'!$R9*('Summary &amp; Purchase Assumptions'!$C$29/'Summary &amp; Purchase Assumptions'!$C$24)),"-"),"-")</f>
        <v>-</v>
      </c>
      <c r="U29" s="273" t="str">
        <f>IFERROR(IF(U$3='Rent Roll'!$U9,(-SUMIF('Monthly Cash Flow'!$F$2:$EG$2,U$2,'Monthly Cash Flow'!$F$37:$EG$37)*'Rent Roll'!$T9*'Rent Roll'!$R9*('Summary &amp; Purchase Assumptions'!$C$29/'Summary &amp; Purchase Assumptions'!$C$24)),"-"),"-")</f>
        <v>-</v>
      </c>
      <c r="V29" s="273" t="str">
        <f>IFERROR(IF(V$3='Rent Roll'!$U9,(-SUMIF('Monthly Cash Flow'!$F$2:$EG$2,V$2,'Monthly Cash Flow'!$F$37:$EG$37)*'Rent Roll'!$T9*'Rent Roll'!$R9*('Summary &amp; Purchase Assumptions'!$C$29/'Summary &amp; Purchase Assumptions'!$C$24)),"-"),"-")</f>
        <v>-</v>
      </c>
      <c r="W29" s="273" t="str">
        <f>IFERROR(IF(W$3='Rent Roll'!$U9,(-SUMIF('Monthly Cash Flow'!$F$2:$EG$2,W$2,'Monthly Cash Flow'!$F$37:$EG$37)*'Rent Roll'!$T9*'Rent Roll'!$R9*('Summary &amp; Purchase Assumptions'!$C$29/'Summary &amp; Purchase Assumptions'!$C$24)),"-"),"-")</f>
        <v>-</v>
      </c>
      <c r="X29" s="273" t="str">
        <f>IFERROR(IF(X$3='Rent Roll'!$U9,(-SUMIF('Monthly Cash Flow'!$F$2:$EG$2,X$2,'Monthly Cash Flow'!$F$37:$EG$37)*'Rent Roll'!$T9*'Rent Roll'!$R9*('Summary &amp; Purchase Assumptions'!$C$29/'Summary &amp; Purchase Assumptions'!$C$24)),"-"),"-")</f>
        <v>-</v>
      </c>
      <c r="Y29" s="273" t="str">
        <f>IFERROR(IF(Y$3='Rent Roll'!$U9,(-SUMIF('Monthly Cash Flow'!$F$2:$EG$2,Y$2,'Monthly Cash Flow'!$F$37:$EG$37)*'Rent Roll'!$T9*'Rent Roll'!$R9*('Summary &amp; Purchase Assumptions'!$C$29/'Summary &amp; Purchase Assumptions'!$C$24)),"-"),"-")</f>
        <v>-</v>
      </c>
      <c r="Z29" s="273" t="str">
        <f>IFERROR(IF(Z$3='Rent Roll'!$U9,(-SUMIF('Monthly Cash Flow'!$F$2:$EG$2,Z$2,'Monthly Cash Flow'!$F$37:$EG$37)*'Rent Roll'!$T9*'Rent Roll'!$R9*('Summary &amp; Purchase Assumptions'!$C$29/'Summary &amp; Purchase Assumptions'!$C$24)),"-"),"-")</f>
        <v>-</v>
      </c>
      <c r="AA29" s="273" t="str">
        <f>IFERROR(IF(AA$3='Rent Roll'!$U9,(-SUMIF('Monthly Cash Flow'!$F$2:$EG$2,AA$2,'Monthly Cash Flow'!$F$37:$EG$37)*'Rent Roll'!$T9*'Rent Roll'!$R9*('Summary &amp; Purchase Assumptions'!$C$29/'Summary &amp; Purchase Assumptions'!$C$24)),"-"),"-")</f>
        <v>-</v>
      </c>
      <c r="AB29" s="273" t="str">
        <f>IFERROR(IF(AB$3='Rent Roll'!$U9,(-SUMIF('Monthly Cash Flow'!$F$2:$EG$2,AB$2,'Monthly Cash Flow'!$F$37:$EG$37)*'Rent Roll'!$T9*'Rent Roll'!$R9*('Summary &amp; Purchase Assumptions'!$C$29/'Summary &amp; Purchase Assumptions'!$C$24)),"-"),"-")</f>
        <v>-</v>
      </c>
      <c r="AC29" s="273" t="str">
        <f>IFERROR(IF(AC$3='Rent Roll'!$U9,(-SUMIF('Monthly Cash Flow'!$F$2:$EG$2,AC$2,'Monthly Cash Flow'!$F$37:$EG$37)*'Rent Roll'!$T9*'Rent Roll'!$R9*('Summary &amp; Purchase Assumptions'!$C$29/'Summary &amp; Purchase Assumptions'!$C$24)),"-"),"-")</f>
        <v>-</v>
      </c>
      <c r="AD29" s="273" t="str">
        <f>IFERROR(IF(AD$3='Rent Roll'!$U9,(-SUMIF('Monthly Cash Flow'!$F$2:$EG$2,AD$2,'Monthly Cash Flow'!$F$37:$EG$37)*'Rent Roll'!$T9*'Rent Roll'!$R9*('Summary &amp; Purchase Assumptions'!$C$29/'Summary &amp; Purchase Assumptions'!$C$24)),"-"),"-")</f>
        <v>-</v>
      </c>
      <c r="AE29" s="273" t="str">
        <f>IFERROR(IF(AE$3='Rent Roll'!$U9,(-SUMIF('Monthly Cash Flow'!$F$2:$EG$2,AE$2,'Monthly Cash Flow'!$F$37:$EG$37)*'Rent Roll'!$T9*'Rent Roll'!$R9*('Summary &amp; Purchase Assumptions'!$C$29/'Summary &amp; Purchase Assumptions'!$C$24)),"-"),"-")</f>
        <v>-</v>
      </c>
      <c r="AF29" s="273" t="str">
        <f>IFERROR(IF(AF$3='Rent Roll'!$U9,(-SUMIF('Monthly Cash Flow'!$F$2:$EG$2,AF$2,'Monthly Cash Flow'!$F$37:$EG$37)*'Rent Roll'!$T9*'Rent Roll'!$R9*('Summary &amp; Purchase Assumptions'!$C$29/'Summary &amp; Purchase Assumptions'!$C$24)),"-"),"-")</f>
        <v>-</v>
      </c>
      <c r="AG29" s="273" t="str">
        <f>IFERROR(IF(AG$3='Rent Roll'!$U9,(-SUMIF('Monthly Cash Flow'!$F$2:$EG$2,AG$2,'Monthly Cash Flow'!$F$37:$EG$37)*'Rent Roll'!$T9*'Rent Roll'!$R9*('Summary &amp; Purchase Assumptions'!$C$29/'Summary &amp; Purchase Assumptions'!$C$24)),"-"),"-")</f>
        <v>-</v>
      </c>
      <c r="AH29" s="273" t="str">
        <f>IFERROR(IF(AH$3='Rent Roll'!$U9,(-SUMIF('Monthly Cash Flow'!$F$2:$EG$2,AH$2,'Monthly Cash Flow'!$F$37:$EG$37)*'Rent Roll'!$T9*'Rent Roll'!$R9*('Summary &amp; Purchase Assumptions'!$C$29/'Summary &amp; Purchase Assumptions'!$C$24)),"-"),"-")</f>
        <v>-</v>
      </c>
      <c r="AI29" s="273" t="str">
        <f>IFERROR(IF(AI$3='Rent Roll'!$U9,(-SUMIF('Monthly Cash Flow'!$F$2:$EG$2,AI$2,'Monthly Cash Flow'!$F$37:$EG$37)*'Rent Roll'!$T9*'Rent Roll'!$R9*('Summary &amp; Purchase Assumptions'!$C$29/'Summary &amp; Purchase Assumptions'!$C$24)),"-"),"-")</f>
        <v>-</v>
      </c>
      <c r="AJ29" s="273" t="str">
        <f>IFERROR(IF(AJ$3='Rent Roll'!$U9,(-SUMIF('Monthly Cash Flow'!$F$2:$EG$2,AJ$2,'Monthly Cash Flow'!$F$37:$EG$37)*'Rent Roll'!$T9*'Rent Roll'!$R9*('Summary &amp; Purchase Assumptions'!$C$29/'Summary &amp; Purchase Assumptions'!$C$24)),"-"),"-")</f>
        <v>-</v>
      </c>
      <c r="AK29" s="273" t="str">
        <f>IFERROR(IF(AK$3='Rent Roll'!$U9,(-SUMIF('Monthly Cash Flow'!$F$2:$EG$2,AK$2,'Monthly Cash Flow'!$F$37:$EG$37)*'Rent Roll'!$T9*'Rent Roll'!$R9*('Summary &amp; Purchase Assumptions'!$C$29/'Summary &amp; Purchase Assumptions'!$C$24)),"-"),"-")</f>
        <v>-</v>
      </c>
      <c r="AL29" s="273" t="str">
        <f>IFERROR(IF(AL$3='Rent Roll'!$U9,(-SUMIF('Monthly Cash Flow'!$F$2:$EG$2,AL$2,'Monthly Cash Flow'!$F$37:$EG$37)*'Rent Roll'!$T9*'Rent Roll'!$R9*('Summary &amp; Purchase Assumptions'!$C$29/'Summary &amp; Purchase Assumptions'!$C$24)),"-"),"-")</f>
        <v>-</v>
      </c>
      <c r="AM29" s="273" t="str">
        <f>IFERROR(IF(AM$3='Rent Roll'!$U9,(-SUMIF('Monthly Cash Flow'!$F$2:$EG$2,AM$2,'Monthly Cash Flow'!$F$37:$EG$37)*'Rent Roll'!$T9*'Rent Roll'!$R9*('Summary &amp; Purchase Assumptions'!$C$29/'Summary &amp; Purchase Assumptions'!$C$24)),"-"),"-")</f>
        <v>-</v>
      </c>
      <c r="AN29" s="273" t="str">
        <f>IFERROR(IF(AN$3='Rent Roll'!$U9,(-SUMIF('Monthly Cash Flow'!$F$2:$EG$2,AN$2,'Monthly Cash Flow'!$F$37:$EG$37)*'Rent Roll'!$T9*'Rent Roll'!$R9*('Summary &amp; Purchase Assumptions'!$C$29/'Summary &amp; Purchase Assumptions'!$C$24)),"-"),"-")</f>
        <v>-</v>
      </c>
      <c r="AO29" s="273" t="str">
        <f>IFERROR(IF(AO$3='Rent Roll'!$U9,(-SUMIF('Monthly Cash Flow'!$F$2:$EG$2,AO$2,'Monthly Cash Flow'!$F$37:$EG$37)*'Rent Roll'!$T9*'Rent Roll'!$R9*('Summary &amp; Purchase Assumptions'!$C$29/'Summary &amp; Purchase Assumptions'!$C$24)),"-"),"-")</f>
        <v>-</v>
      </c>
      <c r="AP29" s="273" t="str">
        <f>IFERROR(IF(AP$3='Rent Roll'!$U9,(-SUMIF('Monthly Cash Flow'!$F$2:$EG$2,AP$2,'Monthly Cash Flow'!$F$37:$EG$37)*'Rent Roll'!$T9*'Rent Roll'!$R9*('Summary &amp; Purchase Assumptions'!$C$29/'Summary &amp; Purchase Assumptions'!$C$24)),"-"),"-")</f>
        <v>-</v>
      </c>
      <c r="AQ29" s="273" t="str">
        <f>IFERROR(IF(AQ$3='Rent Roll'!$U9,(-SUMIF('Monthly Cash Flow'!$F$2:$EG$2,AQ$2,'Monthly Cash Flow'!$F$37:$EG$37)*'Rent Roll'!$T9*'Rent Roll'!$R9*('Summary &amp; Purchase Assumptions'!$C$29/'Summary &amp; Purchase Assumptions'!$C$24)),"-"),"-")</f>
        <v>-</v>
      </c>
      <c r="AR29" s="273" t="str">
        <f>IFERROR(IF(AR$3='Rent Roll'!$U9,(-SUMIF('Monthly Cash Flow'!$F$2:$EG$2,AR$2,'Monthly Cash Flow'!$F$37:$EG$37)*'Rent Roll'!$T9*'Rent Roll'!$R9*('Summary &amp; Purchase Assumptions'!$C$29/'Summary &amp; Purchase Assumptions'!$C$24)),"-"),"-")</f>
        <v>-</v>
      </c>
      <c r="AS29" s="273" t="str">
        <f>IFERROR(IF(AS$3='Rent Roll'!$U9,(-SUMIF('Monthly Cash Flow'!$F$2:$EG$2,AS$2,'Monthly Cash Flow'!$F$37:$EG$37)*'Rent Roll'!$T9*'Rent Roll'!$R9*('Summary &amp; Purchase Assumptions'!$C$29/'Summary &amp; Purchase Assumptions'!$C$24)),"-"),"-")</f>
        <v>-</v>
      </c>
      <c r="AT29" s="273" t="str">
        <f>IFERROR(IF(AT$3='Rent Roll'!$U9,(-SUMIF('Monthly Cash Flow'!$F$2:$EG$2,AT$2,'Monthly Cash Flow'!$F$37:$EG$37)*'Rent Roll'!$T9*'Rent Roll'!$R9*('Summary &amp; Purchase Assumptions'!$C$29/'Summary &amp; Purchase Assumptions'!$C$24)),"-"),"-")</f>
        <v>-</v>
      </c>
      <c r="AU29" s="273" t="str">
        <f>IFERROR(IF(AU$3='Rent Roll'!$U9,(-SUMIF('Monthly Cash Flow'!$F$2:$EG$2,AU$2,'Monthly Cash Flow'!$F$37:$EG$37)*'Rent Roll'!$T9*'Rent Roll'!$R9*('Summary &amp; Purchase Assumptions'!$C$29/'Summary &amp; Purchase Assumptions'!$C$24)),"-"),"-")</f>
        <v>-</v>
      </c>
      <c r="AV29" s="273" t="str">
        <f>IFERROR(IF(AV$3='Rent Roll'!$U9,(-SUMIF('Monthly Cash Flow'!$F$2:$EG$2,AV$2,'Monthly Cash Flow'!$F$37:$EG$37)*'Rent Roll'!$T9*'Rent Roll'!$R9*('Summary &amp; Purchase Assumptions'!$C$29/'Summary &amp; Purchase Assumptions'!$C$24)),"-"),"-")</f>
        <v>-</v>
      </c>
      <c r="AW29" s="273" t="str">
        <f>IFERROR(IF(AW$3='Rent Roll'!$U9,(-SUMIF('Monthly Cash Flow'!$F$2:$EG$2,AW$2,'Monthly Cash Flow'!$F$37:$EG$37)*'Rent Roll'!$T9*'Rent Roll'!$R9*('Summary &amp; Purchase Assumptions'!$C$29/'Summary &amp; Purchase Assumptions'!$C$24)),"-"),"-")</f>
        <v>-</v>
      </c>
      <c r="AX29" s="273" t="str">
        <f>IFERROR(IF(AX$3='Rent Roll'!$U9,(-SUMIF('Monthly Cash Flow'!$F$2:$EG$2,AX$2,'Monthly Cash Flow'!$F$37:$EG$37)*'Rent Roll'!$T9*'Rent Roll'!$R9*('Summary &amp; Purchase Assumptions'!$C$29/'Summary &amp; Purchase Assumptions'!$C$24)),"-"),"-")</f>
        <v>-</v>
      </c>
      <c r="AY29" s="273" t="str">
        <f>IFERROR(IF(AY$3='Rent Roll'!$U9,(-SUMIF('Monthly Cash Flow'!$F$2:$EG$2,AY$2,'Monthly Cash Flow'!$F$37:$EG$37)*'Rent Roll'!$T9*'Rent Roll'!$R9*('Summary &amp; Purchase Assumptions'!$C$29/'Summary &amp; Purchase Assumptions'!$C$24)),"-"),"-")</f>
        <v>-</v>
      </c>
      <c r="AZ29" s="273" t="str">
        <f>IFERROR(IF(AZ$3='Rent Roll'!$U9,(-SUMIF('Monthly Cash Flow'!$F$2:$EG$2,AZ$2,'Monthly Cash Flow'!$F$37:$EG$37)*'Rent Roll'!$T9*'Rent Roll'!$R9*('Summary &amp; Purchase Assumptions'!$C$29/'Summary &amp; Purchase Assumptions'!$C$24)),"-"),"-")</f>
        <v>-</v>
      </c>
      <c r="BA29" s="273" t="str">
        <f>IFERROR(IF(BA$3='Rent Roll'!$U9,(-SUMIF('Monthly Cash Flow'!$F$2:$EG$2,BA$2,'Monthly Cash Flow'!$F$37:$EG$37)*'Rent Roll'!$T9*'Rent Roll'!$R9*('Summary &amp; Purchase Assumptions'!$C$29/'Summary &amp; Purchase Assumptions'!$C$24)),"-"),"-")</f>
        <v>-</v>
      </c>
      <c r="BB29" s="273" t="str">
        <f>IFERROR(IF(BB$3='Rent Roll'!$U9,(-SUMIF('Monthly Cash Flow'!$F$2:$EG$2,BB$2,'Monthly Cash Flow'!$F$37:$EG$37)*'Rent Roll'!$T9*'Rent Roll'!$R9*('Summary &amp; Purchase Assumptions'!$C$29/'Summary &amp; Purchase Assumptions'!$C$24)),"-"),"-")</f>
        <v>-</v>
      </c>
      <c r="BC29" s="273" t="str">
        <f>IFERROR(IF(BC$3='Rent Roll'!$U9,(-SUMIF('Monthly Cash Flow'!$F$2:$EG$2,BC$2,'Monthly Cash Flow'!$F$37:$EG$37)*'Rent Roll'!$T9*'Rent Roll'!$R9*('Summary &amp; Purchase Assumptions'!$C$29/'Summary &amp; Purchase Assumptions'!$C$24)),"-"),"-")</f>
        <v>-</v>
      </c>
      <c r="BD29" s="273" t="str">
        <f>IFERROR(IF(BD$3='Rent Roll'!$U9,(-SUMIF('Monthly Cash Flow'!$F$2:$EG$2,BD$2,'Monthly Cash Flow'!$F$37:$EG$37)*'Rent Roll'!$T9*'Rent Roll'!$R9*('Summary &amp; Purchase Assumptions'!$C$29/'Summary &amp; Purchase Assumptions'!$C$24)),"-"),"-")</f>
        <v>-</v>
      </c>
      <c r="BE29" s="273" t="str">
        <f>IFERROR(IF(BE$3='Rent Roll'!$U9,(-SUMIF('Monthly Cash Flow'!$F$2:$EG$2,BE$2,'Monthly Cash Flow'!$F$37:$EG$37)*'Rent Roll'!$T9*'Rent Roll'!$R9*('Summary &amp; Purchase Assumptions'!$C$29/'Summary &amp; Purchase Assumptions'!$C$24)),"-"),"-")</f>
        <v>-</v>
      </c>
      <c r="BF29" s="273" t="str">
        <f>IFERROR(IF(BF$3='Rent Roll'!$U9,(-SUMIF('Monthly Cash Flow'!$F$2:$EG$2,BF$2,'Monthly Cash Flow'!$F$37:$EG$37)*'Rent Roll'!$T9*'Rent Roll'!$R9*('Summary &amp; Purchase Assumptions'!$C$29/'Summary &amp; Purchase Assumptions'!$C$24)),"-"),"-")</f>
        <v>-</v>
      </c>
      <c r="BG29" s="273" t="str">
        <f>IFERROR(IF(BG$3='Rent Roll'!$U9,(-SUMIF('Monthly Cash Flow'!$F$2:$EG$2,BG$2,'Monthly Cash Flow'!$F$37:$EG$37)*'Rent Roll'!$T9*'Rent Roll'!$R9*('Summary &amp; Purchase Assumptions'!$C$29/'Summary &amp; Purchase Assumptions'!$C$24)),"-"),"-")</f>
        <v>-</v>
      </c>
      <c r="BH29" s="273" t="str">
        <f>IFERROR(IF(BH$3='Rent Roll'!$U9,(-SUMIF('Monthly Cash Flow'!$F$2:$EG$2,BH$2,'Monthly Cash Flow'!$F$37:$EG$37)*'Rent Roll'!$T9*'Rent Roll'!$R9*('Summary &amp; Purchase Assumptions'!$C$29/'Summary &amp; Purchase Assumptions'!$C$24)),"-"),"-")</f>
        <v>-</v>
      </c>
      <c r="BI29" s="273" t="str">
        <f>IFERROR(IF(BI$3='Rent Roll'!$U9,(-SUMIF('Monthly Cash Flow'!$F$2:$EG$2,BI$2,'Monthly Cash Flow'!$F$37:$EG$37)*'Rent Roll'!$T9*'Rent Roll'!$R9*('Summary &amp; Purchase Assumptions'!$C$29/'Summary &amp; Purchase Assumptions'!$C$24)),"-"),"-")</f>
        <v>-</v>
      </c>
      <c r="BJ29" s="273" t="str">
        <f>IFERROR(IF(BJ$3='Rent Roll'!$U9,(-SUMIF('Monthly Cash Flow'!$F$2:$EG$2,BJ$2,'Monthly Cash Flow'!$F$37:$EG$37)*'Rent Roll'!$T9*'Rent Roll'!$R9*('Summary &amp; Purchase Assumptions'!$C$29/'Summary &amp; Purchase Assumptions'!$C$24)),"-"),"-")</f>
        <v>-</v>
      </c>
      <c r="BK29" s="273" t="str">
        <f>IFERROR(IF(BK$3='Rent Roll'!$U9,(-SUMIF('Monthly Cash Flow'!$F$2:$EG$2,BK$2,'Monthly Cash Flow'!$F$37:$EG$37)*'Rent Roll'!$T9*'Rent Roll'!$R9*('Summary &amp; Purchase Assumptions'!$C$29/'Summary &amp; Purchase Assumptions'!$C$24)),"-"),"-")</f>
        <v>-</v>
      </c>
      <c r="BL29" s="273" t="str">
        <f>IFERROR(IF(BL$3='Rent Roll'!$U9,(-SUMIF('Monthly Cash Flow'!$F$2:$EG$2,BL$2,'Monthly Cash Flow'!$F$37:$EG$37)*'Rent Roll'!$T9*'Rent Roll'!$R9*('Summary &amp; Purchase Assumptions'!$C$29/'Summary &amp; Purchase Assumptions'!$C$24)),"-"),"-")</f>
        <v>-</v>
      </c>
      <c r="BM29" s="273" t="str">
        <f>IFERROR(IF(BM$3='Rent Roll'!$U9,(-SUMIF('Monthly Cash Flow'!$F$2:$EG$2,BM$2,'Monthly Cash Flow'!$F$37:$EG$37)*'Rent Roll'!$T9*'Rent Roll'!$R9*('Summary &amp; Purchase Assumptions'!$C$29/'Summary &amp; Purchase Assumptions'!$C$24)),"-"),"-")</f>
        <v>-</v>
      </c>
      <c r="BN29" s="273" t="str">
        <f>IFERROR(IF(BN$3='Rent Roll'!$U9,(-SUMIF('Monthly Cash Flow'!$F$2:$EG$2,BN$2,'Monthly Cash Flow'!$F$37:$EG$37)*'Rent Roll'!$T9*'Rent Roll'!$R9*('Summary &amp; Purchase Assumptions'!$C$29/'Summary &amp; Purchase Assumptions'!$C$24)),"-"),"-")</f>
        <v>-</v>
      </c>
      <c r="BO29" s="273" t="str">
        <f>IFERROR(IF(BO$3='Rent Roll'!$U9,(-SUMIF('Monthly Cash Flow'!$F$2:$EG$2,BO$2,'Monthly Cash Flow'!$F$37:$EG$37)*'Rent Roll'!$T9*'Rent Roll'!$R9*('Summary &amp; Purchase Assumptions'!$C$29/'Summary &amp; Purchase Assumptions'!$C$24)),"-"),"-")</f>
        <v>-</v>
      </c>
      <c r="BP29" s="273" t="str">
        <f>IFERROR(IF(BP$3='Rent Roll'!$U9,(-SUMIF('Monthly Cash Flow'!$F$2:$EG$2,BP$2,'Monthly Cash Flow'!$F$37:$EG$37)*'Rent Roll'!$T9*'Rent Roll'!$R9*('Summary &amp; Purchase Assumptions'!$C$29/'Summary &amp; Purchase Assumptions'!$C$24)),"-"),"-")</f>
        <v>-</v>
      </c>
      <c r="BQ29" s="273" t="str">
        <f>IFERROR(IF(BQ$3='Rent Roll'!$U9,(-SUMIF('Monthly Cash Flow'!$F$2:$EG$2,BQ$2,'Monthly Cash Flow'!$F$37:$EG$37)*'Rent Roll'!$T9*'Rent Roll'!$R9*('Summary &amp; Purchase Assumptions'!$C$29/'Summary &amp; Purchase Assumptions'!$C$24)),"-"),"-")</f>
        <v>-</v>
      </c>
      <c r="BR29" s="273" t="str">
        <f>IFERROR(IF(BR$3='Rent Roll'!$U9,(-SUMIF('Monthly Cash Flow'!$F$2:$EG$2,BR$2,'Monthly Cash Flow'!$F$37:$EG$37)*'Rent Roll'!$T9*'Rent Roll'!$R9*('Summary &amp; Purchase Assumptions'!$C$29/'Summary &amp; Purchase Assumptions'!$C$24)),"-"),"-")</f>
        <v>-</v>
      </c>
      <c r="BS29" s="273" t="str">
        <f>IFERROR(IF(BS$3='Rent Roll'!$U9,(-SUMIF('Monthly Cash Flow'!$F$2:$EG$2,BS$2,'Monthly Cash Flow'!$F$37:$EG$37)*'Rent Roll'!$T9*'Rent Roll'!$R9*('Summary &amp; Purchase Assumptions'!$C$29/'Summary &amp; Purchase Assumptions'!$C$24)),"-"),"-")</f>
        <v>-</v>
      </c>
      <c r="BT29" s="273" t="str">
        <f>IFERROR(IF(BT$3='Rent Roll'!$U9,(-SUMIF('Monthly Cash Flow'!$F$2:$EG$2,BT$2,'Monthly Cash Flow'!$F$37:$EG$37)*'Rent Roll'!$T9*'Rent Roll'!$R9*('Summary &amp; Purchase Assumptions'!$C$29/'Summary &amp; Purchase Assumptions'!$C$24)),"-"),"-")</f>
        <v>-</v>
      </c>
      <c r="BU29" s="273" t="str">
        <f>IFERROR(IF(BU$3='Rent Roll'!$U9,(-SUMIF('Monthly Cash Flow'!$F$2:$EG$2,BU$2,'Monthly Cash Flow'!$F$37:$EG$37)*'Rent Roll'!$T9*'Rent Roll'!$R9*('Summary &amp; Purchase Assumptions'!$C$29/'Summary &amp; Purchase Assumptions'!$C$24)),"-"),"-")</f>
        <v>-</v>
      </c>
      <c r="BV29" s="273" t="str">
        <f>IFERROR(IF(BV$3='Rent Roll'!$U9,(-SUMIF('Monthly Cash Flow'!$F$2:$EG$2,BV$2,'Monthly Cash Flow'!$F$37:$EG$37)*'Rent Roll'!$T9*'Rent Roll'!$R9*('Summary &amp; Purchase Assumptions'!$C$29/'Summary &amp; Purchase Assumptions'!$C$24)),"-"),"-")</f>
        <v>-</v>
      </c>
      <c r="BW29" s="273" t="str">
        <f>IFERROR(IF(BW$3='Rent Roll'!$U9,(-SUMIF('Monthly Cash Flow'!$F$2:$EG$2,BW$2,'Monthly Cash Flow'!$F$37:$EG$37)*'Rent Roll'!$T9*'Rent Roll'!$R9*('Summary &amp; Purchase Assumptions'!$C$29/'Summary &amp; Purchase Assumptions'!$C$24)),"-"),"-")</f>
        <v>-</v>
      </c>
      <c r="BX29" s="273" t="str">
        <f>IFERROR(IF(BX$3='Rent Roll'!$U9,(-SUMIF('Monthly Cash Flow'!$F$2:$EG$2,BX$2,'Monthly Cash Flow'!$F$37:$EG$37)*'Rent Roll'!$T9*'Rent Roll'!$R9*('Summary &amp; Purchase Assumptions'!$C$29/'Summary &amp; Purchase Assumptions'!$C$24)),"-"),"-")</f>
        <v>-</v>
      </c>
      <c r="BY29" s="273" t="str">
        <f>IFERROR(IF(BY$3='Rent Roll'!$U9,(-SUMIF('Monthly Cash Flow'!$F$2:$EG$2,BY$2,'Monthly Cash Flow'!$F$37:$EG$37)*'Rent Roll'!$T9*'Rent Roll'!$R9*('Summary &amp; Purchase Assumptions'!$C$29/'Summary &amp; Purchase Assumptions'!$C$24)),"-"),"-")</f>
        <v>-</v>
      </c>
      <c r="BZ29" s="273" t="str">
        <f>IFERROR(IF(BZ$3='Rent Roll'!$U9,(-SUMIF('Monthly Cash Flow'!$F$2:$EG$2,BZ$2,'Monthly Cash Flow'!$F$37:$EG$37)*'Rent Roll'!$T9*'Rent Roll'!$R9*('Summary &amp; Purchase Assumptions'!$C$29/'Summary &amp; Purchase Assumptions'!$C$24)),"-"),"-")</f>
        <v>-</v>
      </c>
      <c r="CA29" s="273" t="str">
        <f>IFERROR(IF(CA$3='Rent Roll'!$U9,(-SUMIF('Monthly Cash Flow'!$F$2:$EG$2,CA$2,'Monthly Cash Flow'!$F$37:$EG$37)*'Rent Roll'!$T9*'Rent Roll'!$R9*('Summary &amp; Purchase Assumptions'!$C$29/'Summary &amp; Purchase Assumptions'!$C$24)),"-"),"-")</f>
        <v>-</v>
      </c>
      <c r="CB29" s="273" t="str">
        <f>IFERROR(IF(CB$3='Rent Roll'!$U9,(-SUMIF('Monthly Cash Flow'!$F$2:$EG$2,CB$2,'Monthly Cash Flow'!$F$37:$EG$37)*'Rent Roll'!$T9*'Rent Roll'!$R9*('Summary &amp; Purchase Assumptions'!$C$29/'Summary &amp; Purchase Assumptions'!$C$24)),"-"),"-")</f>
        <v>-</v>
      </c>
      <c r="CC29" s="273" t="str">
        <f>IFERROR(IF(CC$3='Rent Roll'!$U9,(-SUMIF('Monthly Cash Flow'!$F$2:$EG$2,CC$2,'Monthly Cash Flow'!$F$37:$EG$37)*'Rent Roll'!$T9*'Rent Roll'!$R9*('Summary &amp; Purchase Assumptions'!$C$29/'Summary &amp; Purchase Assumptions'!$C$24)),"-"),"-")</f>
        <v>-</v>
      </c>
      <c r="CD29" s="273" t="str">
        <f>IFERROR(IF(CD$3='Rent Roll'!$U9,(-SUMIF('Monthly Cash Flow'!$F$2:$EG$2,CD$2,'Monthly Cash Flow'!$F$37:$EG$37)*'Rent Roll'!$T9*'Rent Roll'!$R9*('Summary &amp; Purchase Assumptions'!$C$29/'Summary &amp; Purchase Assumptions'!$C$24)),"-"),"-")</f>
        <v>-</v>
      </c>
      <c r="CE29" s="273" t="str">
        <f>IFERROR(IF(CE$3='Rent Roll'!$U9,(-SUMIF('Monthly Cash Flow'!$F$2:$EG$2,CE$2,'Monthly Cash Flow'!$F$37:$EG$37)*'Rent Roll'!$T9*'Rent Roll'!$R9*('Summary &amp; Purchase Assumptions'!$C$29/'Summary &amp; Purchase Assumptions'!$C$24)),"-"),"-")</f>
        <v>-</v>
      </c>
      <c r="CF29" s="273" t="str">
        <f>IFERROR(IF(CF$3='Rent Roll'!$U9,(-SUMIF('Monthly Cash Flow'!$F$2:$EG$2,CF$2,'Monthly Cash Flow'!$F$37:$EG$37)*'Rent Roll'!$T9*'Rent Roll'!$R9*('Summary &amp; Purchase Assumptions'!$C$29/'Summary &amp; Purchase Assumptions'!$C$24)),"-"),"-")</f>
        <v>-</v>
      </c>
      <c r="CG29" s="273" t="str">
        <f>IFERROR(IF(CG$3='Rent Roll'!$U9,(-SUMIF('Monthly Cash Flow'!$F$2:$EG$2,CG$2,'Monthly Cash Flow'!$F$37:$EG$37)*'Rent Roll'!$T9*'Rent Roll'!$R9*('Summary &amp; Purchase Assumptions'!$C$29/'Summary &amp; Purchase Assumptions'!$C$24)),"-"),"-")</f>
        <v>-</v>
      </c>
      <c r="CH29" s="273" t="str">
        <f>IFERROR(IF(CH$3='Rent Roll'!$U9,(-SUMIF('Monthly Cash Flow'!$F$2:$EG$2,CH$2,'Monthly Cash Flow'!$F$37:$EG$37)*'Rent Roll'!$T9*'Rent Roll'!$R9*('Summary &amp; Purchase Assumptions'!$C$29/'Summary &amp; Purchase Assumptions'!$C$24)),"-"),"-")</f>
        <v>-</v>
      </c>
      <c r="CI29" s="273" t="str">
        <f>IFERROR(IF(CI$3='Rent Roll'!$U9,(-SUMIF('Monthly Cash Flow'!$F$2:$EG$2,CI$2,'Monthly Cash Flow'!$F$37:$EG$37)*'Rent Roll'!$T9*'Rent Roll'!$R9*('Summary &amp; Purchase Assumptions'!$C$29/'Summary &amp; Purchase Assumptions'!$C$24)),"-"),"-")</f>
        <v>-</v>
      </c>
      <c r="CJ29" s="273" t="str">
        <f>IFERROR(IF(CJ$3='Rent Roll'!$U9,(-SUMIF('Monthly Cash Flow'!$F$2:$EG$2,CJ$2,'Monthly Cash Flow'!$F$37:$EG$37)*'Rent Roll'!$T9*'Rent Roll'!$R9*('Summary &amp; Purchase Assumptions'!$C$29/'Summary &amp; Purchase Assumptions'!$C$24)),"-"),"-")</f>
        <v>-</v>
      </c>
      <c r="CK29" s="273" t="str">
        <f>IFERROR(IF(CK$3='Rent Roll'!$U9,(-SUMIF('Monthly Cash Flow'!$F$2:$EG$2,CK$2,'Monthly Cash Flow'!$F$37:$EG$37)*'Rent Roll'!$T9*'Rent Roll'!$R9*('Summary &amp; Purchase Assumptions'!$C$29/'Summary &amp; Purchase Assumptions'!$C$24)),"-"),"-")</f>
        <v>-</v>
      </c>
      <c r="CL29" s="273" t="str">
        <f>IFERROR(IF(CL$3='Rent Roll'!$U9,(-SUMIF('Monthly Cash Flow'!$F$2:$EG$2,CL$2,'Monthly Cash Flow'!$F$37:$EG$37)*'Rent Roll'!$T9*'Rent Roll'!$R9*('Summary &amp; Purchase Assumptions'!$C$29/'Summary &amp; Purchase Assumptions'!$C$24)),"-"),"-")</f>
        <v>-</v>
      </c>
      <c r="CM29" s="273" t="str">
        <f>IFERROR(IF(CM$3='Rent Roll'!$U9,(-SUMIF('Monthly Cash Flow'!$F$2:$EG$2,CM$2,'Monthly Cash Flow'!$F$37:$EG$37)*'Rent Roll'!$T9*'Rent Roll'!$R9*('Summary &amp; Purchase Assumptions'!$C$29/'Summary &amp; Purchase Assumptions'!$C$24)),"-"),"-")</f>
        <v>-</v>
      </c>
      <c r="CN29" s="273" t="str">
        <f>IFERROR(IF(CN$3='Rent Roll'!$U9,(-SUMIF('Monthly Cash Flow'!$F$2:$EG$2,CN$2,'Monthly Cash Flow'!$F$37:$EG$37)*'Rent Roll'!$T9*'Rent Roll'!$R9*('Summary &amp; Purchase Assumptions'!$C$29/'Summary &amp; Purchase Assumptions'!$C$24)),"-"),"-")</f>
        <v>-</v>
      </c>
      <c r="CO29" s="273" t="str">
        <f>IFERROR(IF(CO$3='Rent Roll'!$U9,(-SUMIF('Monthly Cash Flow'!$F$2:$EG$2,CO$2,'Monthly Cash Flow'!$F$37:$EG$37)*'Rent Roll'!$T9*'Rent Roll'!$R9*('Summary &amp; Purchase Assumptions'!$C$29/'Summary &amp; Purchase Assumptions'!$C$24)),"-"),"-")</f>
        <v>-</v>
      </c>
      <c r="CP29" s="273" t="str">
        <f>IFERROR(IF(CP$3='Rent Roll'!$U9,(-SUMIF('Monthly Cash Flow'!$F$2:$EG$2,CP$2,'Monthly Cash Flow'!$F$37:$EG$37)*'Rent Roll'!$T9*'Rent Roll'!$R9*('Summary &amp; Purchase Assumptions'!$C$29/'Summary &amp; Purchase Assumptions'!$C$24)),"-"),"-")</f>
        <v>-</v>
      </c>
      <c r="CQ29" s="273" t="str">
        <f>IFERROR(IF(CQ$3='Rent Roll'!$U9,(-SUMIF('Monthly Cash Flow'!$F$2:$EG$2,CQ$2,'Monthly Cash Flow'!$F$37:$EG$37)*'Rent Roll'!$T9*'Rent Roll'!$R9*('Summary &amp; Purchase Assumptions'!$C$29/'Summary &amp; Purchase Assumptions'!$C$24)),"-"),"-")</f>
        <v>-</v>
      </c>
      <c r="CR29" s="273" t="str">
        <f>IFERROR(IF(CR$3='Rent Roll'!$U9,(-SUMIF('Monthly Cash Flow'!$F$2:$EG$2,CR$2,'Monthly Cash Flow'!$F$37:$EG$37)*'Rent Roll'!$T9*'Rent Roll'!$R9*('Summary &amp; Purchase Assumptions'!$C$29/'Summary &amp; Purchase Assumptions'!$C$24)),"-"),"-")</f>
        <v>-</v>
      </c>
      <c r="CS29" s="273" t="str">
        <f>IFERROR(IF(CS$3='Rent Roll'!$U9,(-SUMIF('Monthly Cash Flow'!$F$2:$EG$2,CS$2,'Monthly Cash Flow'!$F$37:$EG$37)*'Rent Roll'!$T9*'Rent Roll'!$R9*('Summary &amp; Purchase Assumptions'!$C$29/'Summary &amp; Purchase Assumptions'!$C$24)),"-"),"-")</f>
        <v>-</v>
      </c>
      <c r="CT29" s="273" t="str">
        <f>IFERROR(IF(CT$3='Rent Roll'!$U9,(-SUMIF('Monthly Cash Flow'!$F$2:$EG$2,CT$2,'Monthly Cash Flow'!$F$37:$EG$37)*'Rent Roll'!$T9*'Rent Roll'!$R9*('Summary &amp; Purchase Assumptions'!$C$29/'Summary &amp; Purchase Assumptions'!$C$24)),"-"),"-")</f>
        <v>-</v>
      </c>
      <c r="CU29" s="273" t="str">
        <f>IFERROR(IF(CU$3='Rent Roll'!$U9,(-SUMIF('Monthly Cash Flow'!$F$2:$EG$2,CU$2,'Monthly Cash Flow'!$F$37:$EG$37)*'Rent Roll'!$T9*'Rent Roll'!$R9*('Summary &amp; Purchase Assumptions'!$C$29/'Summary &amp; Purchase Assumptions'!$C$24)),"-"),"-")</f>
        <v>-</v>
      </c>
      <c r="CV29" s="273" t="str">
        <f>IFERROR(IF(CV$3='Rent Roll'!$U9,(-SUMIF('Monthly Cash Flow'!$F$2:$EG$2,CV$2,'Monthly Cash Flow'!$F$37:$EG$37)*'Rent Roll'!$T9*'Rent Roll'!$R9*('Summary &amp; Purchase Assumptions'!$C$29/'Summary &amp; Purchase Assumptions'!$C$24)),"-"),"-")</f>
        <v>-</v>
      </c>
      <c r="CW29" s="273" t="str">
        <f>IFERROR(IF(CW$3='Rent Roll'!$U9,(-SUMIF('Monthly Cash Flow'!$F$2:$EG$2,CW$2,'Monthly Cash Flow'!$F$37:$EG$37)*'Rent Roll'!$T9*'Rent Roll'!$R9*('Summary &amp; Purchase Assumptions'!$C$29/'Summary &amp; Purchase Assumptions'!$C$24)),"-"),"-")</f>
        <v>-</v>
      </c>
      <c r="CX29" s="273" t="str">
        <f>IFERROR(IF(CX$3='Rent Roll'!$U9,(-SUMIF('Monthly Cash Flow'!$F$2:$EG$2,CX$2,'Monthly Cash Flow'!$F$37:$EG$37)*'Rent Roll'!$T9*'Rent Roll'!$R9*('Summary &amp; Purchase Assumptions'!$C$29/'Summary &amp; Purchase Assumptions'!$C$24)),"-"),"-")</f>
        <v>-</v>
      </c>
      <c r="CY29" s="273" t="str">
        <f>IFERROR(IF(CY$3='Rent Roll'!$U9,(-SUMIF('Monthly Cash Flow'!$F$2:$EG$2,CY$2,'Monthly Cash Flow'!$F$37:$EG$37)*'Rent Roll'!$T9*'Rent Roll'!$R9*('Summary &amp; Purchase Assumptions'!$C$29/'Summary &amp; Purchase Assumptions'!$C$24)),"-"),"-")</f>
        <v>-</v>
      </c>
      <c r="CZ29" s="273" t="str">
        <f>IFERROR(IF(CZ$3='Rent Roll'!$U9,(-SUMIF('Monthly Cash Flow'!$F$2:$EG$2,CZ$2,'Monthly Cash Flow'!$F$37:$EG$37)*'Rent Roll'!$T9*'Rent Roll'!$R9*('Summary &amp; Purchase Assumptions'!$C$29/'Summary &amp; Purchase Assumptions'!$C$24)),"-"),"-")</f>
        <v>-</v>
      </c>
      <c r="DA29" s="273" t="str">
        <f>IFERROR(IF(DA$3='Rent Roll'!$U9,(-SUMIF('Monthly Cash Flow'!$F$2:$EG$2,DA$2,'Monthly Cash Flow'!$F$37:$EG$37)*'Rent Roll'!$T9*'Rent Roll'!$R9*('Summary &amp; Purchase Assumptions'!$C$29/'Summary &amp; Purchase Assumptions'!$C$24)),"-"),"-")</f>
        <v>-</v>
      </c>
      <c r="DB29" s="273" t="str">
        <f>IFERROR(IF(DB$3='Rent Roll'!$U9,(-SUMIF('Monthly Cash Flow'!$F$2:$EG$2,DB$2,'Monthly Cash Flow'!$F$37:$EG$37)*'Rent Roll'!$T9*'Rent Roll'!$R9*('Summary &amp; Purchase Assumptions'!$C$29/'Summary &amp; Purchase Assumptions'!$C$24)),"-"),"-")</f>
        <v>-</v>
      </c>
      <c r="DC29" s="273" t="str">
        <f>IFERROR(IF(DC$3='Rent Roll'!$U9,(-SUMIF('Monthly Cash Flow'!$F$2:$EG$2,DC$2,'Monthly Cash Flow'!$F$37:$EG$37)*'Rent Roll'!$T9*'Rent Roll'!$R9*('Summary &amp; Purchase Assumptions'!$C$29/'Summary &amp; Purchase Assumptions'!$C$24)),"-"),"-")</f>
        <v>-</v>
      </c>
      <c r="DD29" s="273" t="str">
        <f>IFERROR(IF(DD$3='Rent Roll'!$U9,(-SUMIF('Monthly Cash Flow'!$F$2:$EG$2,DD$2,'Monthly Cash Flow'!$F$37:$EG$37)*'Rent Roll'!$T9*'Rent Roll'!$R9*('Summary &amp; Purchase Assumptions'!$C$29/'Summary &amp; Purchase Assumptions'!$C$24)),"-"),"-")</f>
        <v>-</v>
      </c>
      <c r="DE29" s="273" t="str">
        <f>IFERROR(IF(DE$3='Rent Roll'!$U9,(-SUMIF('Monthly Cash Flow'!$F$2:$EG$2,DE$2,'Monthly Cash Flow'!$F$37:$EG$37)*'Rent Roll'!$T9*'Rent Roll'!$R9*('Summary &amp; Purchase Assumptions'!$C$29/'Summary &amp; Purchase Assumptions'!$C$24)),"-"),"-")</f>
        <v>-</v>
      </c>
      <c r="DF29" s="273" t="str">
        <f>IFERROR(IF(DF$3='Rent Roll'!$U9,(-SUMIF('Monthly Cash Flow'!$F$2:$EG$2,DF$2,'Monthly Cash Flow'!$F$37:$EG$37)*'Rent Roll'!$T9*'Rent Roll'!$R9*('Summary &amp; Purchase Assumptions'!$C$29/'Summary &amp; Purchase Assumptions'!$C$24)),"-"),"-")</f>
        <v>-</v>
      </c>
      <c r="DG29" s="273" t="str">
        <f>IFERROR(IF(DG$3='Rent Roll'!$U9,(-SUMIF('Monthly Cash Flow'!$F$2:$EG$2,DG$2,'Monthly Cash Flow'!$F$37:$EG$37)*'Rent Roll'!$T9*'Rent Roll'!$R9*('Summary &amp; Purchase Assumptions'!$C$29/'Summary &amp; Purchase Assumptions'!$C$24)),"-"),"-")</f>
        <v>-</v>
      </c>
      <c r="DH29" s="273" t="str">
        <f>IFERROR(IF(DH$3='Rent Roll'!$U9,(-SUMIF('Monthly Cash Flow'!$F$2:$EG$2,DH$2,'Monthly Cash Flow'!$F$37:$EG$37)*'Rent Roll'!$T9*'Rent Roll'!$R9*('Summary &amp; Purchase Assumptions'!$C$29/'Summary &amp; Purchase Assumptions'!$C$24)),"-"),"-")</f>
        <v>-</v>
      </c>
      <c r="DI29" s="273" t="str">
        <f>IFERROR(IF(DI$3='Rent Roll'!$U9,(-SUMIF('Monthly Cash Flow'!$F$2:$EG$2,DI$2,'Monthly Cash Flow'!$F$37:$EG$37)*'Rent Roll'!$T9*'Rent Roll'!$R9*('Summary &amp; Purchase Assumptions'!$C$29/'Summary &amp; Purchase Assumptions'!$C$24)),"-"),"-")</f>
        <v>-</v>
      </c>
      <c r="DJ29" s="273" t="str">
        <f>IFERROR(IF(DJ$3='Rent Roll'!$U9,(-SUMIF('Monthly Cash Flow'!$F$2:$EG$2,DJ$2,'Monthly Cash Flow'!$F$37:$EG$37)*'Rent Roll'!$T9*'Rent Roll'!$R9*('Summary &amp; Purchase Assumptions'!$C$29/'Summary &amp; Purchase Assumptions'!$C$24)),"-"),"-")</f>
        <v>-</v>
      </c>
      <c r="DK29" s="273" t="str">
        <f>IFERROR(IF(DK$3='Rent Roll'!$U9,(-SUMIF('Monthly Cash Flow'!$F$2:$EG$2,DK$2,'Monthly Cash Flow'!$F$37:$EG$37)*'Rent Roll'!$T9*'Rent Roll'!$R9*('Summary &amp; Purchase Assumptions'!$C$29/'Summary &amp; Purchase Assumptions'!$C$24)),"-"),"-")</f>
        <v>-</v>
      </c>
      <c r="DL29" s="273" t="str">
        <f>IFERROR(IF(DL$3='Rent Roll'!$U9,(-SUMIF('Monthly Cash Flow'!$F$2:$EG$2,DL$2,'Monthly Cash Flow'!$F$37:$EG$37)*'Rent Roll'!$T9*'Rent Roll'!$R9*('Summary &amp; Purchase Assumptions'!$C$29/'Summary &amp; Purchase Assumptions'!$C$24)),"-"),"-")</f>
        <v>-</v>
      </c>
      <c r="DM29" s="273" t="str">
        <f>IFERROR(IF(DM$3='Rent Roll'!$U9,(-SUMIF('Monthly Cash Flow'!$F$2:$EG$2,DM$2,'Monthly Cash Flow'!$F$37:$EG$37)*'Rent Roll'!$T9*'Rent Roll'!$R9*('Summary &amp; Purchase Assumptions'!$C$29/'Summary &amp; Purchase Assumptions'!$C$24)),"-"),"-")</f>
        <v>-</v>
      </c>
      <c r="DN29" s="273" t="str">
        <f>IFERROR(IF(DN$3='Rent Roll'!$U9,(-SUMIF('Monthly Cash Flow'!$F$2:$EG$2,DN$2,'Monthly Cash Flow'!$F$37:$EG$37)*'Rent Roll'!$T9*'Rent Roll'!$R9*('Summary &amp; Purchase Assumptions'!$C$29/'Summary &amp; Purchase Assumptions'!$C$24)),"-"),"-")</f>
        <v>-</v>
      </c>
      <c r="DO29" s="273" t="str">
        <f>IFERROR(IF(DO$3='Rent Roll'!$U9,(-SUMIF('Monthly Cash Flow'!$F$2:$EG$2,DO$2,'Monthly Cash Flow'!$F$37:$EG$37)*'Rent Roll'!$T9*'Rent Roll'!$R9*('Summary &amp; Purchase Assumptions'!$C$29/'Summary &amp; Purchase Assumptions'!$C$24)),"-"),"-")</f>
        <v>-</v>
      </c>
      <c r="DP29" s="273" t="str">
        <f>IFERROR(IF(DP$3='Rent Roll'!$U9,(-SUMIF('Monthly Cash Flow'!$F$2:$EG$2,DP$2,'Monthly Cash Flow'!$F$37:$EG$37)*'Rent Roll'!$T9*'Rent Roll'!$R9*('Summary &amp; Purchase Assumptions'!$C$29/'Summary &amp; Purchase Assumptions'!$C$24)),"-"),"-")</f>
        <v>-</v>
      </c>
      <c r="DQ29" s="273" t="str">
        <f>IFERROR(IF(DQ$3='Rent Roll'!$U9,(-SUMIF('Monthly Cash Flow'!$F$2:$EG$2,DQ$2,'Monthly Cash Flow'!$F$37:$EG$37)*'Rent Roll'!$T9*'Rent Roll'!$R9*('Summary &amp; Purchase Assumptions'!$C$29/'Summary &amp; Purchase Assumptions'!$C$24)),"-"),"-")</f>
        <v>-</v>
      </c>
      <c r="DR29" s="273" t="str">
        <f>IFERROR(IF(DR$3='Rent Roll'!$U9,(-SUMIF('Monthly Cash Flow'!$F$2:$EG$2,DR$2,'Monthly Cash Flow'!$F$37:$EG$37)*'Rent Roll'!$T9*'Rent Roll'!$R9*('Summary &amp; Purchase Assumptions'!$C$29/'Summary &amp; Purchase Assumptions'!$C$24)),"-"),"-")</f>
        <v>-</v>
      </c>
      <c r="DS29" s="273" t="str">
        <f>IFERROR(IF(DS$3='Rent Roll'!$U9,(-SUMIF('Monthly Cash Flow'!$F$2:$EG$2,DS$2,'Monthly Cash Flow'!$F$37:$EG$37)*'Rent Roll'!$T9*'Rent Roll'!$R9*('Summary &amp; Purchase Assumptions'!$C$29/'Summary &amp; Purchase Assumptions'!$C$24)),"-"),"-")</f>
        <v>-</v>
      </c>
      <c r="DT29" s="273" t="str">
        <f>IFERROR(IF(DT$3='Rent Roll'!$U9,(-SUMIF('Monthly Cash Flow'!$F$2:$EG$2,DT$2,'Monthly Cash Flow'!$F$37:$EG$37)*'Rent Roll'!$T9*'Rent Roll'!$R9*('Summary &amp; Purchase Assumptions'!$C$29/'Summary &amp; Purchase Assumptions'!$C$24)),"-"),"-")</f>
        <v>-</v>
      </c>
      <c r="DU29" s="273" t="str">
        <f>IFERROR(IF(DU$3='Rent Roll'!$U9,(-SUMIF('Monthly Cash Flow'!$F$2:$EG$2,DU$2,'Monthly Cash Flow'!$F$37:$EG$37)*'Rent Roll'!$T9*'Rent Roll'!$R9*('Summary &amp; Purchase Assumptions'!$C$29/'Summary &amp; Purchase Assumptions'!$C$24)),"-"),"-")</f>
        <v>-</v>
      </c>
      <c r="DV29" s="273" t="str">
        <f>IFERROR(IF(DV$3='Rent Roll'!$U9,(-SUMIF('Monthly Cash Flow'!$F$2:$EG$2,DV$2,'Monthly Cash Flow'!$F$37:$EG$37)*'Rent Roll'!$T9*'Rent Roll'!$R9*('Summary &amp; Purchase Assumptions'!$C$29/'Summary &amp; Purchase Assumptions'!$C$24)),"-"),"-")</f>
        <v>-</v>
      </c>
      <c r="DW29" s="273" t="str">
        <f>IFERROR(IF(DW$3='Rent Roll'!$U9,(-SUMIF('Monthly Cash Flow'!$F$2:$EG$2,DW$2,'Monthly Cash Flow'!$F$37:$EG$37)*'Rent Roll'!$T9*'Rent Roll'!$R9*('Summary &amp; Purchase Assumptions'!$C$29/'Summary &amp; Purchase Assumptions'!$C$24)),"-"),"-")</f>
        <v>-</v>
      </c>
      <c r="DX29" s="273" t="str">
        <f>IFERROR(IF(DX$3='Rent Roll'!$U9,(-SUMIF('Monthly Cash Flow'!$F$2:$EG$2,DX$2,'Monthly Cash Flow'!$F$37:$EG$37)*'Rent Roll'!$T9*'Rent Roll'!$R9*('Summary &amp; Purchase Assumptions'!$C$29/'Summary &amp; Purchase Assumptions'!$C$24)),"-"),"-")</f>
        <v>-</v>
      </c>
      <c r="DY29" s="273" t="str">
        <f>IFERROR(IF(DY$3='Rent Roll'!$U9,(-SUMIF('Monthly Cash Flow'!$F$2:$EG$2,DY$2,'Monthly Cash Flow'!$F$37:$EG$37)*'Rent Roll'!$T9*'Rent Roll'!$R9*('Summary &amp; Purchase Assumptions'!$C$29/'Summary &amp; Purchase Assumptions'!$C$24)),"-"),"-")</f>
        <v>-</v>
      </c>
      <c r="DZ29" s="273" t="str">
        <f>IFERROR(IF(DZ$3='Rent Roll'!$U9,(-SUMIF('Monthly Cash Flow'!$F$2:$EG$2,DZ$2,'Monthly Cash Flow'!$F$37:$EG$37)*'Rent Roll'!$T9*'Rent Roll'!$R9*('Summary &amp; Purchase Assumptions'!$C$29/'Summary &amp; Purchase Assumptions'!$C$24)),"-"),"-")</f>
        <v>-</v>
      </c>
      <c r="EA29" s="273" t="str">
        <f>IFERROR(IF(EA$3='Rent Roll'!$U9,(-SUMIF('Monthly Cash Flow'!$F$2:$EG$2,EA$2,'Monthly Cash Flow'!$F$37:$EG$37)*'Rent Roll'!$T9*'Rent Roll'!$R9*('Summary &amp; Purchase Assumptions'!$C$29/'Summary &amp; Purchase Assumptions'!$C$24)),"-"),"-")</f>
        <v>-</v>
      </c>
      <c r="EB29" s="273" t="str">
        <f>IFERROR(IF(EB$3='Rent Roll'!$U9,(-SUMIF('Monthly Cash Flow'!$F$2:$EG$2,EB$2,'Monthly Cash Flow'!$F$37:$EG$37)*'Rent Roll'!$T9*'Rent Roll'!$R9*('Summary &amp; Purchase Assumptions'!$C$29/'Summary &amp; Purchase Assumptions'!$C$24)),"-"),"-")</f>
        <v>-</v>
      </c>
      <c r="EC29" s="273" t="str">
        <f>IFERROR(IF(EC$3='Rent Roll'!$U9,(-SUMIF('Monthly Cash Flow'!$F$2:$EG$2,EC$2,'Monthly Cash Flow'!$F$37:$EG$37)*'Rent Roll'!$T9*'Rent Roll'!$R9*('Summary &amp; Purchase Assumptions'!$C$29/'Summary &amp; Purchase Assumptions'!$C$24)),"-"),"-")</f>
        <v>-</v>
      </c>
      <c r="ED29" s="273" t="str">
        <f>IFERROR(IF(ED$3='Rent Roll'!$U9,(-SUMIF('Monthly Cash Flow'!$F$2:$EG$2,ED$2,'Monthly Cash Flow'!$F$37:$EG$37)*'Rent Roll'!$T9*'Rent Roll'!$R9*('Summary &amp; Purchase Assumptions'!$C$29/'Summary &amp; Purchase Assumptions'!$C$24)),"-"),"-")</f>
        <v>-</v>
      </c>
      <c r="EE29" s="273" t="str">
        <f>IFERROR(IF(EE$3='Rent Roll'!$U9,(-SUMIF('Monthly Cash Flow'!$F$2:$EG$2,EE$2,'Monthly Cash Flow'!$F$37:$EG$37)*'Rent Roll'!$T9*'Rent Roll'!$R9*('Summary &amp; Purchase Assumptions'!$C$29/'Summary &amp; Purchase Assumptions'!$C$24)),"-"),"-")</f>
        <v>-</v>
      </c>
      <c r="EF29" s="272" t="str">
        <f>IFERROR(IF(EF$3='Rent Roll'!$U9,(-SUMIF('Monthly Cash Flow'!$F$2:$EG$2,EF$2,'Monthly Cash Flow'!$F$37:$EG$37)*'Rent Roll'!$T9*'Rent Roll'!$R9*('Summary &amp; Purchase Assumptions'!$C$29/'Summary &amp; Purchase Assumptions'!$C$24)),"-"),"-")</f>
        <v>-</v>
      </c>
      <c r="EG29" s="844" t="s">
        <v>106</v>
      </c>
    </row>
    <row r="30" spans="2:137" x14ac:dyDescent="0.25">
      <c r="B30" s="866"/>
      <c r="C30" s="854" t="str">
        <f>CONCATENATE('Rent Roll'!B10&amp;" - "&amp;'Rent Roll'!C10)</f>
        <v xml:space="preserve"> - </v>
      </c>
      <c r="D30" s="272">
        <f t="shared" si="12"/>
        <v>0</v>
      </c>
      <c r="E30" s="273" t="str">
        <f>IFERROR(IF(E$3='Rent Roll'!$U10,(-SUMIF('Monthly Cash Flow'!$F$2:$EG$2,E$2,'Monthly Cash Flow'!$F$37:$EG$37)*'Rent Roll'!$T10*'Rent Roll'!$R10*('Summary &amp; Purchase Assumptions'!$C$29/'Summary &amp; Purchase Assumptions'!$C$24)),"-"),"-")</f>
        <v>-</v>
      </c>
      <c r="F30" s="273" t="str">
        <f>IFERROR(IF(F$3='Rent Roll'!$U10,(-SUMIF('Monthly Cash Flow'!$F$2:$EG$2,F$2,'Monthly Cash Flow'!$F$37:$EG$37)*'Rent Roll'!$T10*'Rent Roll'!$R10*('Summary &amp; Purchase Assumptions'!$C$29/'Summary &amp; Purchase Assumptions'!$C$24)),"-"),"-")</f>
        <v>-</v>
      </c>
      <c r="G30" s="273" t="str">
        <f>IFERROR(IF(G$3='Rent Roll'!$U10,(-SUMIF('Monthly Cash Flow'!$F$2:$EG$2,G$2,'Monthly Cash Flow'!$F$37:$EG$37)*'Rent Roll'!$T10*'Rent Roll'!$R10*('Summary &amp; Purchase Assumptions'!$C$29/'Summary &amp; Purchase Assumptions'!$C$24)),"-"),"-")</f>
        <v>-</v>
      </c>
      <c r="H30" s="273" t="str">
        <f>IFERROR(IF(H$3='Rent Roll'!$U10,(-SUMIF('Monthly Cash Flow'!$F$2:$EG$2,H$2,'Monthly Cash Flow'!$F$37:$EG$37)*'Rent Roll'!$T10*'Rent Roll'!$R10*('Summary &amp; Purchase Assumptions'!$C$29/'Summary &amp; Purchase Assumptions'!$C$24)),"-"),"-")</f>
        <v>-</v>
      </c>
      <c r="I30" s="273" t="str">
        <f>IFERROR(IF(I$3='Rent Roll'!$U10,(-SUMIF('Monthly Cash Flow'!$F$2:$EG$2,I$2,'Monthly Cash Flow'!$F$37:$EG$37)*'Rent Roll'!$T10*'Rent Roll'!$R10*('Summary &amp; Purchase Assumptions'!$C$29/'Summary &amp; Purchase Assumptions'!$C$24)),"-"),"-")</f>
        <v>-</v>
      </c>
      <c r="J30" s="273" t="str">
        <f>IFERROR(IF(J$3='Rent Roll'!$U10,(-SUMIF('Monthly Cash Flow'!$F$2:$EG$2,J$2,'Monthly Cash Flow'!$F$37:$EG$37)*'Rent Roll'!$T10*'Rent Roll'!$R10*('Summary &amp; Purchase Assumptions'!$C$29/'Summary &amp; Purchase Assumptions'!$C$24)),"-"),"-")</f>
        <v>-</v>
      </c>
      <c r="K30" s="273" t="str">
        <f>IFERROR(IF(K$3='Rent Roll'!$U10,(-SUMIF('Monthly Cash Flow'!$F$2:$EG$2,K$2,'Monthly Cash Flow'!$F$37:$EG$37)*'Rent Roll'!$T10*'Rent Roll'!$R10*('Summary &amp; Purchase Assumptions'!$C$29/'Summary &amp; Purchase Assumptions'!$C$24)),"-"),"-")</f>
        <v>-</v>
      </c>
      <c r="L30" s="273" t="str">
        <f>IFERROR(IF(L$3='Rent Roll'!$U10,(-SUMIF('Monthly Cash Flow'!$F$2:$EG$2,L$2,'Monthly Cash Flow'!$F$37:$EG$37)*'Rent Roll'!$T10*'Rent Roll'!$R10*('Summary &amp; Purchase Assumptions'!$C$29/'Summary &amp; Purchase Assumptions'!$C$24)),"-"),"-")</f>
        <v>-</v>
      </c>
      <c r="M30" s="273" t="str">
        <f>IFERROR(IF(M$3='Rent Roll'!$U10,(-SUMIF('Monthly Cash Flow'!$F$2:$EG$2,M$2,'Monthly Cash Flow'!$F$37:$EG$37)*'Rent Roll'!$T10*'Rent Roll'!$R10*('Summary &amp; Purchase Assumptions'!$C$29/'Summary &amp; Purchase Assumptions'!$C$24)),"-"),"-")</f>
        <v>-</v>
      </c>
      <c r="N30" s="273" t="str">
        <f>IFERROR(IF(N$3='Rent Roll'!$U10,(-SUMIF('Monthly Cash Flow'!$F$2:$EG$2,N$2,'Monthly Cash Flow'!$F$37:$EG$37)*'Rent Roll'!$T10*'Rent Roll'!$R10*('Summary &amp; Purchase Assumptions'!$C$29/'Summary &amp; Purchase Assumptions'!$C$24)),"-"),"-")</f>
        <v>-</v>
      </c>
      <c r="O30" s="273" t="str">
        <f>IFERROR(IF(O$3='Rent Roll'!$U10,(-SUMIF('Monthly Cash Flow'!$F$2:$EG$2,O$2,'Monthly Cash Flow'!$F$37:$EG$37)*'Rent Roll'!$T10*'Rent Roll'!$R10*('Summary &amp; Purchase Assumptions'!$C$29/'Summary &amp; Purchase Assumptions'!$C$24)),"-"),"-")</f>
        <v>-</v>
      </c>
      <c r="P30" s="273" t="str">
        <f>IFERROR(IF(P$3='Rent Roll'!$U10,(-SUMIF('Monthly Cash Flow'!$F$2:$EG$2,P$2,'Monthly Cash Flow'!$F$37:$EG$37)*'Rent Roll'!$T10*'Rent Roll'!$R10*('Summary &amp; Purchase Assumptions'!$C$29/'Summary &amp; Purchase Assumptions'!$C$24)),"-"),"-")</f>
        <v>-</v>
      </c>
      <c r="Q30" s="273" t="str">
        <f>IFERROR(IF(Q$3='Rent Roll'!$U10,(-SUMIF('Monthly Cash Flow'!$F$2:$EG$2,Q$2,'Monthly Cash Flow'!$F$37:$EG$37)*'Rent Roll'!$T10*'Rent Roll'!$R10*('Summary &amp; Purchase Assumptions'!$C$29/'Summary &amp; Purchase Assumptions'!$C$24)),"-"),"-")</f>
        <v>-</v>
      </c>
      <c r="R30" s="273" t="str">
        <f>IFERROR(IF(R$3='Rent Roll'!$U10,(-SUMIF('Monthly Cash Flow'!$F$2:$EG$2,R$2,'Monthly Cash Flow'!$F$37:$EG$37)*'Rent Roll'!$T10*'Rent Roll'!$R10*('Summary &amp; Purchase Assumptions'!$C$29/'Summary &amp; Purchase Assumptions'!$C$24)),"-"),"-")</f>
        <v>-</v>
      </c>
      <c r="S30" s="273" t="str">
        <f>IFERROR(IF(S$3='Rent Roll'!$U10,(-SUMIF('Monthly Cash Flow'!$F$2:$EG$2,S$2,'Monthly Cash Flow'!$F$37:$EG$37)*'Rent Roll'!$T10*'Rent Roll'!$R10*('Summary &amp; Purchase Assumptions'!$C$29/'Summary &amp; Purchase Assumptions'!$C$24)),"-"),"-")</f>
        <v>-</v>
      </c>
      <c r="T30" s="273" t="str">
        <f>IFERROR(IF(T$3='Rent Roll'!$U10,(-SUMIF('Monthly Cash Flow'!$F$2:$EG$2,T$2,'Monthly Cash Flow'!$F$37:$EG$37)*'Rent Roll'!$T10*'Rent Roll'!$R10*('Summary &amp; Purchase Assumptions'!$C$29/'Summary &amp; Purchase Assumptions'!$C$24)),"-"),"-")</f>
        <v>-</v>
      </c>
      <c r="U30" s="273" t="str">
        <f>IFERROR(IF(U$3='Rent Roll'!$U10,(-SUMIF('Monthly Cash Flow'!$F$2:$EG$2,U$2,'Monthly Cash Flow'!$F$37:$EG$37)*'Rent Roll'!$T10*'Rent Roll'!$R10*('Summary &amp; Purchase Assumptions'!$C$29/'Summary &amp; Purchase Assumptions'!$C$24)),"-"),"-")</f>
        <v>-</v>
      </c>
      <c r="V30" s="273" t="str">
        <f>IFERROR(IF(V$3='Rent Roll'!$U10,(-SUMIF('Monthly Cash Flow'!$F$2:$EG$2,V$2,'Monthly Cash Flow'!$F$37:$EG$37)*'Rent Roll'!$T10*'Rent Roll'!$R10*('Summary &amp; Purchase Assumptions'!$C$29/'Summary &amp; Purchase Assumptions'!$C$24)),"-"),"-")</f>
        <v>-</v>
      </c>
      <c r="W30" s="273" t="str">
        <f>IFERROR(IF(W$3='Rent Roll'!$U10,(-SUMIF('Monthly Cash Flow'!$F$2:$EG$2,W$2,'Monthly Cash Flow'!$F$37:$EG$37)*'Rent Roll'!$T10*'Rent Roll'!$R10*('Summary &amp; Purchase Assumptions'!$C$29/'Summary &amp; Purchase Assumptions'!$C$24)),"-"),"-")</f>
        <v>-</v>
      </c>
      <c r="X30" s="273" t="str">
        <f>IFERROR(IF(X$3='Rent Roll'!$U10,(-SUMIF('Monthly Cash Flow'!$F$2:$EG$2,X$2,'Monthly Cash Flow'!$F$37:$EG$37)*'Rent Roll'!$T10*'Rent Roll'!$R10*('Summary &amp; Purchase Assumptions'!$C$29/'Summary &amp; Purchase Assumptions'!$C$24)),"-"),"-")</f>
        <v>-</v>
      </c>
      <c r="Y30" s="273" t="str">
        <f>IFERROR(IF(Y$3='Rent Roll'!$U10,(-SUMIF('Monthly Cash Flow'!$F$2:$EG$2,Y$2,'Monthly Cash Flow'!$F$37:$EG$37)*'Rent Roll'!$T10*'Rent Roll'!$R10*('Summary &amp; Purchase Assumptions'!$C$29/'Summary &amp; Purchase Assumptions'!$C$24)),"-"),"-")</f>
        <v>-</v>
      </c>
      <c r="Z30" s="273" t="str">
        <f>IFERROR(IF(Z$3='Rent Roll'!$U10,(-SUMIF('Monthly Cash Flow'!$F$2:$EG$2,Z$2,'Monthly Cash Flow'!$F$37:$EG$37)*'Rent Roll'!$T10*'Rent Roll'!$R10*('Summary &amp; Purchase Assumptions'!$C$29/'Summary &amp; Purchase Assumptions'!$C$24)),"-"),"-")</f>
        <v>-</v>
      </c>
      <c r="AA30" s="273" t="str">
        <f>IFERROR(IF(AA$3='Rent Roll'!$U10,(-SUMIF('Monthly Cash Flow'!$F$2:$EG$2,AA$2,'Monthly Cash Flow'!$F$37:$EG$37)*'Rent Roll'!$T10*'Rent Roll'!$R10*('Summary &amp; Purchase Assumptions'!$C$29/'Summary &amp; Purchase Assumptions'!$C$24)),"-"),"-")</f>
        <v>-</v>
      </c>
      <c r="AB30" s="273" t="str">
        <f>IFERROR(IF(AB$3='Rent Roll'!$U10,(-SUMIF('Monthly Cash Flow'!$F$2:$EG$2,AB$2,'Monthly Cash Flow'!$F$37:$EG$37)*'Rent Roll'!$T10*'Rent Roll'!$R10*('Summary &amp; Purchase Assumptions'!$C$29/'Summary &amp; Purchase Assumptions'!$C$24)),"-"),"-")</f>
        <v>-</v>
      </c>
      <c r="AC30" s="273" t="str">
        <f>IFERROR(IF(AC$3='Rent Roll'!$U10,(-SUMIF('Monthly Cash Flow'!$F$2:$EG$2,AC$2,'Monthly Cash Flow'!$F$37:$EG$37)*'Rent Roll'!$T10*'Rent Roll'!$R10*('Summary &amp; Purchase Assumptions'!$C$29/'Summary &amp; Purchase Assumptions'!$C$24)),"-"),"-")</f>
        <v>-</v>
      </c>
      <c r="AD30" s="273" t="str">
        <f>IFERROR(IF(AD$3='Rent Roll'!$U10,(-SUMIF('Monthly Cash Flow'!$F$2:$EG$2,AD$2,'Monthly Cash Flow'!$F$37:$EG$37)*'Rent Roll'!$T10*'Rent Roll'!$R10*('Summary &amp; Purchase Assumptions'!$C$29/'Summary &amp; Purchase Assumptions'!$C$24)),"-"),"-")</f>
        <v>-</v>
      </c>
      <c r="AE30" s="273" t="str">
        <f>IFERROR(IF(AE$3='Rent Roll'!$U10,(-SUMIF('Monthly Cash Flow'!$F$2:$EG$2,AE$2,'Monthly Cash Flow'!$F$37:$EG$37)*'Rent Roll'!$T10*'Rent Roll'!$R10*('Summary &amp; Purchase Assumptions'!$C$29/'Summary &amp; Purchase Assumptions'!$C$24)),"-"),"-")</f>
        <v>-</v>
      </c>
      <c r="AF30" s="273" t="str">
        <f>IFERROR(IF(AF$3='Rent Roll'!$U10,(-SUMIF('Monthly Cash Flow'!$F$2:$EG$2,AF$2,'Monthly Cash Flow'!$F$37:$EG$37)*'Rent Roll'!$T10*'Rent Roll'!$R10*('Summary &amp; Purchase Assumptions'!$C$29/'Summary &amp; Purchase Assumptions'!$C$24)),"-"),"-")</f>
        <v>-</v>
      </c>
      <c r="AG30" s="273" t="str">
        <f>IFERROR(IF(AG$3='Rent Roll'!$U10,(-SUMIF('Monthly Cash Flow'!$F$2:$EG$2,AG$2,'Monthly Cash Flow'!$F$37:$EG$37)*'Rent Roll'!$T10*'Rent Roll'!$R10*('Summary &amp; Purchase Assumptions'!$C$29/'Summary &amp; Purchase Assumptions'!$C$24)),"-"),"-")</f>
        <v>-</v>
      </c>
      <c r="AH30" s="273" t="str">
        <f>IFERROR(IF(AH$3='Rent Roll'!$U10,(-SUMIF('Monthly Cash Flow'!$F$2:$EG$2,AH$2,'Monthly Cash Flow'!$F$37:$EG$37)*'Rent Roll'!$T10*'Rent Roll'!$R10*('Summary &amp; Purchase Assumptions'!$C$29/'Summary &amp; Purchase Assumptions'!$C$24)),"-"),"-")</f>
        <v>-</v>
      </c>
      <c r="AI30" s="273" t="str">
        <f>IFERROR(IF(AI$3='Rent Roll'!$U10,(-SUMIF('Monthly Cash Flow'!$F$2:$EG$2,AI$2,'Monthly Cash Flow'!$F$37:$EG$37)*'Rent Roll'!$T10*'Rent Roll'!$R10*('Summary &amp; Purchase Assumptions'!$C$29/'Summary &amp; Purchase Assumptions'!$C$24)),"-"),"-")</f>
        <v>-</v>
      </c>
      <c r="AJ30" s="273" t="str">
        <f>IFERROR(IF(AJ$3='Rent Roll'!$U10,(-SUMIF('Monthly Cash Flow'!$F$2:$EG$2,AJ$2,'Monthly Cash Flow'!$F$37:$EG$37)*'Rent Roll'!$T10*'Rent Roll'!$R10*('Summary &amp; Purchase Assumptions'!$C$29/'Summary &amp; Purchase Assumptions'!$C$24)),"-"),"-")</f>
        <v>-</v>
      </c>
      <c r="AK30" s="273" t="str">
        <f>IFERROR(IF(AK$3='Rent Roll'!$U10,(-SUMIF('Monthly Cash Flow'!$F$2:$EG$2,AK$2,'Monthly Cash Flow'!$F$37:$EG$37)*'Rent Roll'!$T10*'Rent Roll'!$R10*('Summary &amp; Purchase Assumptions'!$C$29/'Summary &amp; Purchase Assumptions'!$C$24)),"-"),"-")</f>
        <v>-</v>
      </c>
      <c r="AL30" s="273" t="str">
        <f>IFERROR(IF(AL$3='Rent Roll'!$U10,(-SUMIF('Monthly Cash Flow'!$F$2:$EG$2,AL$2,'Monthly Cash Flow'!$F$37:$EG$37)*'Rent Roll'!$T10*'Rent Roll'!$R10*('Summary &amp; Purchase Assumptions'!$C$29/'Summary &amp; Purchase Assumptions'!$C$24)),"-"),"-")</f>
        <v>-</v>
      </c>
      <c r="AM30" s="273" t="str">
        <f>IFERROR(IF(AM$3='Rent Roll'!$U10,(-SUMIF('Monthly Cash Flow'!$F$2:$EG$2,AM$2,'Monthly Cash Flow'!$F$37:$EG$37)*'Rent Roll'!$T10*'Rent Roll'!$R10*('Summary &amp; Purchase Assumptions'!$C$29/'Summary &amp; Purchase Assumptions'!$C$24)),"-"),"-")</f>
        <v>-</v>
      </c>
      <c r="AN30" s="273" t="str">
        <f>IFERROR(IF(AN$3='Rent Roll'!$U10,(-SUMIF('Monthly Cash Flow'!$F$2:$EG$2,AN$2,'Monthly Cash Flow'!$F$37:$EG$37)*'Rent Roll'!$T10*'Rent Roll'!$R10*('Summary &amp; Purchase Assumptions'!$C$29/'Summary &amp; Purchase Assumptions'!$C$24)),"-"),"-")</f>
        <v>-</v>
      </c>
      <c r="AO30" s="273" t="str">
        <f>IFERROR(IF(AO$3='Rent Roll'!$U10,(-SUMIF('Monthly Cash Flow'!$F$2:$EG$2,AO$2,'Monthly Cash Flow'!$F$37:$EG$37)*'Rent Roll'!$T10*'Rent Roll'!$R10*('Summary &amp; Purchase Assumptions'!$C$29/'Summary &amp; Purchase Assumptions'!$C$24)),"-"),"-")</f>
        <v>-</v>
      </c>
      <c r="AP30" s="273" t="str">
        <f>IFERROR(IF(AP$3='Rent Roll'!$U10,(-SUMIF('Monthly Cash Flow'!$F$2:$EG$2,AP$2,'Monthly Cash Flow'!$F$37:$EG$37)*'Rent Roll'!$T10*'Rent Roll'!$R10*('Summary &amp; Purchase Assumptions'!$C$29/'Summary &amp; Purchase Assumptions'!$C$24)),"-"),"-")</f>
        <v>-</v>
      </c>
      <c r="AQ30" s="273" t="str">
        <f>IFERROR(IF(AQ$3='Rent Roll'!$U10,(-SUMIF('Monthly Cash Flow'!$F$2:$EG$2,AQ$2,'Monthly Cash Flow'!$F$37:$EG$37)*'Rent Roll'!$T10*'Rent Roll'!$R10*('Summary &amp; Purchase Assumptions'!$C$29/'Summary &amp; Purchase Assumptions'!$C$24)),"-"),"-")</f>
        <v>-</v>
      </c>
      <c r="AR30" s="273" t="str">
        <f>IFERROR(IF(AR$3='Rent Roll'!$U10,(-SUMIF('Monthly Cash Flow'!$F$2:$EG$2,AR$2,'Monthly Cash Flow'!$F$37:$EG$37)*'Rent Roll'!$T10*'Rent Roll'!$R10*('Summary &amp; Purchase Assumptions'!$C$29/'Summary &amp; Purchase Assumptions'!$C$24)),"-"),"-")</f>
        <v>-</v>
      </c>
      <c r="AS30" s="273" t="str">
        <f>IFERROR(IF(AS$3='Rent Roll'!$U10,(-SUMIF('Monthly Cash Flow'!$F$2:$EG$2,AS$2,'Monthly Cash Flow'!$F$37:$EG$37)*'Rent Roll'!$T10*'Rent Roll'!$R10*('Summary &amp; Purchase Assumptions'!$C$29/'Summary &amp; Purchase Assumptions'!$C$24)),"-"),"-")</f>
        <v>-</v>
      </c>
      <c r="AT30" s="273" t="str">
        <f>IFERROR(IF(AT$3='Rent Roll'!$U10,(-SUMIF('Monthly Cash Flow'!$F$2:$EG$2,AT$2,'Monthly Cash Flow'!$F$37:$EG$37)*'Rent Roll'!$T10*'Rent Roll'!$R10*('Summary &amp; Purchase Assumptions'!$C$29/'Summary &amp; Purchase Assumptions'!$C$24)),"-"),"-")</f>
        <v>-</v>
      </c>
      <c r="AU30" s="273" t="str">
        <f>IFERROR(IF(AU$3='Rent Roll'!$U10,(-SUMIF('Monthly Cash Flow'!$F$2:$EG$2,AU$2,'Monthly Cash Flow'!$F$37:$EG$37)*'Rent Roll'!$T10*'Rent Roll'!$R10*('Summary &amp; Purchase Assumptions'!$C$29/'Summary &amp; Purchase Assumptions'!$C$24)),"-"),"-")</f>
        <v>-</v>
      </c>
      <c r="AV30" s="273" t="str">
        <f>IFERROR(IF(AV$3='Rent Roll'!$U10,(-SUMIF('Monthly Cash Flow'!$F$2:$EG$2,AV$2,'Monthly Cash Flow'!$F$37:$EG$37)*'Rent Roll'!$T10*'Rent Roll'!$R10*('Summary &amp; Purchase Assumptions'!$C$29/'Summary &amp; Purchase Assumptions'!$C$24)),"-"),"-")</f>
        <v>-</v>
      </c>
      <c r="AW30" s="273" t="str">
        <f>IFERROR(IF(AW$3='Rent Roll'!$U10,(-SUMIF('Monthly Cash Flow'!$F$2:$EG$2,AW$2,'Monthly Cash Flow'!$F$37:$EG$37)*'Rent Roll'!$T10*'Rent Roll'!$R10*('Summary &amp; Purchase Assumptions'!$C$29/'Summary &amp; Purchase Assumptions'!$C$24)),"-"),"-")</f>
        <v>-</v>
      </c>
      <c r="AX30" s="273" t="str">
        <f>IFERROR(IF(AX$3='Rent Roll'!$U10,(-SUMIF('Monthly Cash Flow'!$F$2:$EG$2,AX$2,'Monthly Cash Flow'!$F$37:$EG$37)*'Rent Roll'!$T10*'Rent Roll'!$R10*('Summary &amp; Purchase Assumptions'!$C$29/'Summary &amp; Purchase Assumptions'!$C$24)),"-"),"-")</f>
        <v>-</v>
      </c>
      <c r="AY30" s="273" t="str">
        <f>IFERROR(IF(AY$3='Rent Roll'!$U10,(-SUMIF('Monthly Cash Flow'!$F$2:$EG$2,AY$2,'Monthly Cash Flow'!$F$37:$EG$37)*'Rent Roll'!$T10*'Rent Roll'!$R10*('Summary &amp; Purchase Assumptions'!$C$29/'Summary &amp; Purchase Assumptions'!$C$24)),"-"),"-")</f>
        <v>-</v>
      </c>
      <c r="AZ30" s="273" t="str">
        <f>IFERROR(IF(AZ$3='Rent Roll'!$U10,(-SUMIF('Monthly Cash Flow'!$F$2:$EG$2,AZ$2,'Monthly Cash Flow'!$F$37:$EG$37)*'Rent Roll'!$T10*'Rent Roll'!$R10*('Summary &amp; Purchase Assumptions'!$C$29/'Summary &amp; Purchase Assumptions'!$C$24)),"-"),"-")</f>
        <v>-</v>
      </c>
      <c r="BA30" s="273" t="str">
        <f>IFERROR(IF(BA$3='Rent Roll'!$U10,(-SUMIF('Monthly Cash Flow'!$F$2:$EG$2,BA$2,'Monthly Cash Flow'!$F$37:$EG$37)*'Rent Roll'!$T10*'Rent Roll'!$R10*('Summary &amp; Purchase Assumptions'!$C$29/'Summary &amp; Purchase Assumptions'!$C$24)),"-"),"-")</f>
        <v>-</v>
      </c>
      <c r="BB30" s="273" t="str">
        <f>IFERROR(IF(BB$3='Rent Roll'!$U10,(-SUMIF('Monthly Cash Flow'!$F$2:$EG$2,BB$2,'Monthly Cash Flow'!$F$37:$EG$37)*'Rent Roll'!$T10*'Rent Roll'!$R10*('Summary &amp; Purchase Assumptions'!$C$29/'Summary &amp; Purchase Assumptions'!$C$24)),"-"),"-")</f>
        <v>-</v>
      </c>
      <c r="BC30" s="273" t="str">
        <f>IFERROR(IF(BC$3='Rent Roll'!$U10,(-SUMIF('Monthly Cash Flow'!$F$2:$EG$2,BC$2,'Monthly Cash Flow'!$F$37:$EG$37)*'Rent Roll'!$T10*'Rent Roll'!$R10*('Summary &amp; Purchase Assumptions'!$C$29/'Summary &amp; Purchase Assumptions'!$C$24)),"-"),"-")</f>
        <v>-</v>
      </c>
      <c r="BD30" s="273" t="str">
        <f>IFERROR(IF(BD$3='Rent Roll'!$U10,(-SUMIF('Monthly Cash Flow'!$F$2:$EG$2,BD$2,'Monthly Cash Flow'!$F$37:$EG$37)*'Rent Roll'!$T10*'Rent Roll'!$R10*('Summary &amp; Purchase Assumptions'!$C$29/'Summary &amp; Purchase Assumptions'!$C$24)),"-"),"-")</f>
        <v>-</v>
      </c>
      <c r="BE30" s="273" t="str">
        <f>IFERROR(IF(BE$3='Rent Roll'!$U10,(-SUMIF('Monthly Cash Flow'!$F$2:$EG$2,BE$2,'Monthly Cash Flow'!$F$37:$EG$37)*'Rent Roll'!$T10*'Rent Roll'!$R10*('Summary &amp; Purchase Assumptions'!$C$29/'Summary &amp; Purchase Assumptions'!$C$24)),"-"),"-")</f>
        <v>-</v>
      </c>
      <c r="BF30" s="273" t="str">
        <f>IFERROR(IF(BF$3='Rent Roll'!$U10,(-SUMIF('Monthly Cash Flow'!$F$2:$EG$2,BF$2,'Monthly Cash Flow'!$F$37:$EG$37)*'Rent Roll'!$T10*'Rent Roll'!$R10*('Summary &amp; Purchase Assumptions'!$C$29/'Summary &amp; Purchase Assumptions'!$C$24)),"-"),"-")</f>
        <v>-</v>
      </c>
      <c r="BG30" s="273" t="str">
        <f>IFERROR(IF(BG$3='Rent Roll'!$U10,(-SUMIF('Monthly Cash Flow'!$F$2:$EG$2,BG$2,'Monthly Cash Flow'!$F$37:$EG$37)*'Rent Roll'!$T10*'Rent Roll'!$R10*('Summary &amp; Purchase Assumptions'!$C$29/'Summary &amp; Purchase Assumptions'!$C$24)),"-"),"-")</f>
        <v>-</v>
      </c>
      <c r="BH30" s="273" t="str">
        <f>IFERROR(IF(BH$3='Rent Roll'!$U10,(-SUMIF('Monthly Cash Flow'!$F$2:$EG$2,BH$2,'Monthly Cash Flow'!$F$37:$EG$37)*'Rent Roll'!$T10*'Rent Roll'!$R10*('Summary &amp; Purchase Assumptions'!$C$29/'Summary &amp; Purchase Assumptions'!$C$24)),"-"),"-")</f>
        <v>-</v>
      </c>
      <c r="BI30" s="273" t="str">
        <f>IFERROR(IF(BI$3='Rent Roll'!$U10,(-SUMIF('Monthly Cash Flow'!$F$2:$EG$2,BI$2,'Monthly Cash Flow'!$F$37:$EG$37)*'Rent Roll'!$T10*'Rent Roll'!$R10*('Summary &amp; Purchase Assumptions'!$C$29/'Summary &amp; Purchase Assumptions'!$C$24)),"-"),"-")</f>
        <v>-</v>
      </c>
      <c r="BJ30" s="273" t="str">
        <f>IFERROR(IF(BJ$3='Rent Roll'!$U10,(-SUMIF('Monthly Cash Flow'!$F$2:$EG$2,BJ$2,'Monthly Cash Flow'!$F$37:$EG$37)*'Rent Roll'!$T10*'Rent Roll'!$R10*('Summary &amp; Purchase Assumptions'!$C$29/'Summary &amp; Purchase Assumptions'!$C$24)),"-"),"-")</f>
        <v>-</v>
      </c>
      <c r="BK30" s="273" t="str">
        <f>IFERROR(IF(BK$3='Rent Roll'!$U10,(-SUMIF('Monthly Cash Flow'!$F$2:$EG$2,BK$2,'Monthly Cash Flow'!$F$37:$EG$37)*'Rent Roll'!$T10*'Rent Roll'!$R10*('Summary &amp; Purchase Assumptions'!$C$29/'Summary &amp; Purchase Assumptions'!$C$24)),"-"),"-")</f>
        <v>-</v>
      </c>
      <c r="BL30" s="273" t="str">
        <f>IFERROR(IF(BL$3='Rent Roll'!$U10,(-SUMIF('Monthly Cash Flow'!$F$2:$EG$2,BL$2,'Monthly Cash Flow'!$F$37:$EG$37)*'Rent Roll'!$T10*'Rent Roll'!$R10*('Summary &amp; Purchase Assumptions'!$C$29/'Summary &amp; Purchase Assumptions'!$C$24)),"-"),"-")</f>
        <v>-</v>
      </c>
      <c r="BM30" s="273" t="str">
        <f>IFERROR(IF(BM$3='Rent Roll'!$U10,(-SUMIF('Monthly Cash Flow'!$F$2:$EG$2,BM$2,'Monthly Cash Flow'!$F$37:$EG$37)*'Rent Roll'!$T10*'Rent Roll'!$R10*('Summary &amp; Purchase Assumptions'!$C$29/'Summary &amp; Purchase Assumptions'!$C$24)),"-"),"-")</f>
        <v>-</v>
      </c>
      <c r="BN30" s="273" t="str">
        <f>IFERROR(IF(BN$3='Rent Roll'!$U10,(-SUMIF('Monthly Cash Flow'!$F$2:$EG$2,BN$2,'Monthly Cash Flow'!$F$37:$EG$37)*'Rent Roll'!$T10*'Rent Roll'!$R10*('Summary &amp; Purchase Assumptions'!$C$29/'Summary &amp; Purchase Assumptions'!$C$24)),"-"),"-")</f>
        <v>-</v>
      </c>
      <c r="BO30" s="273" t="str">
        <f>IFERROR(IF(BO$3='Rent Roll'!$U10,(-SUMIF('Monthly Cash Flow'!$F$2:$EG$2,BO$2,'Monthly Cash Flow'!$F$37:$EG$37)*'Rent Roll'!$T10*'Rent Roll'!$R10*('Summary &amp; Purchase Assumptions'!$C$29/'Summary &amp; Purchase Assumptions'!$C$24)),"-"),"-")</f>
        <v>-</v>
      </c>
      <c r="BP30" s="273" t="str">
        <f>IFERROR(IF(BP$3='Rent Roll'!$U10,(-SUMIF('Monthly Cash Flow'!$F$2:$EG$2,BP$2,'Monthly Cash Flow'!$F$37:$EG$37)*'Rent Roll'!$T10*'Rent Roll'!$R10*('Summary &amp; Purchase Assumptions'!$C$29/'Summary &amp; Purchase Assumptions'!$C$24)),"-"),"-")</f>
        <v>-</v>
      </c>
      <c r="BQ30" s="273" t="str">
        <f>IFERROR(IF(BQ$3='Rent Roll'!$U10,(-SUMIF('Monthly Cash Flow'!$F$2:$EG$2,BQ$2,'Monthly Cash Flow'!$F$37:$EG$37)*'Rent Roll'!$T10*'Rent Roll'!$R10*('Summary &amp; Purchase Assumptions'!$C$29/'Summary &amp; Purchase Assumptions'!$C$24)),"-"),"-")</f>
        <v>-</v>
      </c>
      <c r="BR30" s="273" t="str">
        <f>IFERROR(IF(BR$3='Rent Roll'!$U10,(-SUMIF('Monthly Cash Flow'!$F$2:$EG$2,BR$2,'Monthly Cash Flow'!$F$37:$EG$37)*'Rent Roll'!$T10*'Rent Roll'!$R10*('Summary &amp; Purchase Assumptions'!$C$29/'Summary &amp; Purchase Assumptions'!$C$24)),"-"),"-")</f>
        <v>-</v>
      </c>
      <c r="BS30" s="273" t="str">
        <f>IFERROR(IF(BS$3='Rent Roll'!$U10,(-SUMIF('Monthly Cash Flow'!$F$2:$EG$2,BS$2,'Monthly Cash Flow'!$F$37:$EG$37)*'Rent Roll'!$T10*'Rent Roll'!$R10*('Summary &amp; Purchase Assumptions'!$C$29/'Summary &amp; Purchase Assumptions'!$C$24)),"-"),"-")</f>
        <v>-</v>
      </c>
      <c r="BT30" s="273" t="str">
        <f>IFERROR(IF(BT$3='Rent Roll'!$U10,(-SUMIF('Monthly Cash Flow'!$F$2:$EG$2,BT$2,'Monthly Cash Flow'!$F$37:$EG$37)*'Rent Roll'!$T10*'Rent Roll'!$R10*('Summary &amp; Purchase Assumptions'!$C$29/'Summary &amp; Purchase Assumptions'!$C$24)),"-"),"-")</f>
        <v>-</v>
      </c>
      <c r="BU30" s="273" t="str">
        <f>IFERROR(IF(BU$3='Rent Roll'!$U10,(-SUMIF('Monthly Cash Flow'!$F$2:$EG$2,BU$2,'Monthly Cash Flow'!$F$37:$EG$37)*'Rent Roll'!$T10*'Rent Roll'!$R10*('Summary &amp; Purchase Assumptions'!$C$29/'Summary &amp; Purchase Assumptions'!$C$24)),"-"),"-")</f>
        <v>-</v>
      </c>
      <c r="BV30" s="273" t="str">
        <f>IFERROR(IF(BV$3='Rent Roll'!$U10,(-SUMIF('Monthly Cash Flow'!$F$2:$EG$2,BV$2,'Monthly Cash Flow'!$F$37:$EG$37)*'Rent Roll'!$T10*'Rent Roll'!$R10*('Summary &amp; Purchase Assumptions'!$C$29/'Summary &amp; Purchase Assumptions'!$C$24)),"-"),"-")</f>
        <v>-</v>
      </c>
      <c r="BW30" s="273" t="str">
        <f>IFERROR(IF(BW$3='Rent Roll'!$U10,(-SUMIF('Monthly Cash Flow'!$F$2:$EG$2,BW$2,'Monthly Cash Flow'!$F$37:$EG$37)*'Rent Roll'!$T10*'Rent Roll'!$R10*('Summary &amp; Purchase Assumptions'!$C$29/'Summary &amp; Purchase Assumptions'!$C$24)),"-"),"-")</f>
        <v>-</v>
      </c>
      <c r="BX30" s="273" t="str">
        <f>IFERROR(IF(BX$3='Rent Roll'!$U10,(-SUMIF('Monthly Cash Flow'!$F$2:$EG$2,BX$2,'Monthly Cash Flow'!$F$37:$EG$37)*'Rent Roll'!$T10*'Rent Roll'!$R10*('Summary &amp; Purchase Assumptions'!$C$29/'Summary &amp; Purchase Assumptions'!$C$24)),"-"),"-")</f>
        <v>-</v>
      </c>
      <c r="BY30" s="273" t="str">
        <f>IFERROR(IF(BY$3='Rent Roll'!$U10,(-SUMIF('Monthly Cash Flow'!$F$2:$EG$2,BY$2,'Monthly Cash Flow'!$F$37:$EG$37)*'Rent Roll'!$T10*'Rent Roll'!$R10*('Summary &amp; Purchase Assumptions'!$C$29/'Summary &amp; Purchase Assumptions'!$C$24)),"-"),"-")</f>
        <v>-</v>
      </c>
      <c r="BZ30" s="273" t="str">
        <f>IFERROR(IF(BZ$3='Rent Roll'!$U10,(-SUMIF('Monthly Cash Flow'!$F$2:$EG$2,BZ$2,'Monthly Cash Flow'!$F$37:$EG$37)*'Rent Roll'!$T10*'Rent Roll'!$R10*('Summary &amp; Purchase Assumptions'!$C$29/'Summary &amp; Purchase Assumptions'!$C$24)),"-"),"-")</f>
        <v>-</v>
      </c>
      <c r="CA30" s="273" t="str">
        <f>IFERROR(IF(CA$3='Rent Roll'!$U10,(-SUMIF('Monthly Cash Flow'!$F$2:$EG$2,CA$2,'Monthly Cash Flow'!$F$37:$EG$37)*'Rent Roll'!$T10*'Rent Roll'!$R10*('Summary &amp; Purchase Assumptions'!$C$29/'Summary &amp; Purchase Assumptions'!$C$24)),"-"),"-")</f>
        <v>-</v>
      </c>
      <c r="CB30" s="273" t="str">
        <f>IFERROR(IF(CB$3='Rent Roll'!$U10,(-SUMIF('Monthly Cash Flow'!$F$2:$EG$2,CB$2,'Monthly Cash Flow'!$F$37:$EG$37)*'Rent Roll'!$T10*'Rent Roll'!$R10*('Summary &amp; Purchase Assumptions'!$C$29/'Summary &amp; Purchase Assumptions'!$C$24)),"-"),"-")</f>
        <v>-</v>
      </c>
      <c r="CC30" s="273" t="str">
        <f>IFERROR(IF(CC$3='Rent Roll'!$U10,(-SUMIF('Monthly Cash Flow'!$F$2:$EG$2,CC$2,'Monthly Cash Flow'!$F$37:$EG$37)*'Rent Roll'!$T10*'Rent Roll'!$R10*('Summary &amp; Purchase Assumptions'!$C$29/'Summary &amp; Purchase Assumptions'!$C$24)),"-"),"-")</f>
        <v>-</v>
      </c>
      <c r="CD30" s="273" t="str">
        <f>IFERROR(IF(CD$3='Rent Roll'!$U10,(-SUMIF('Monthly Cash Flow'!$F$2:$EG$2,CD$2,'Monthly Cash Flow'!$F$37:$EG$37)*'Rent Roll'!$T10*'Rent Roll'!$R10*('Summary &amp; Purchase Assumptions'!$C$29/'Summary &amp; Purchase Assumptions'!$C$24)),"-"),"-")</f>
        <v>-</v>
      </c>
      <c r="CE30" s="273" t="str">
        <f>IFERROR(IF(CE$3='Rent Roll'!$U10,(-SUMIF('Monthly Cash Flow'!$F$2:$EG$2,CE$2,'Monthly Cash Flow'!$F$37:$EG$37)*'Rent Roll'!$T10*'Rent Roll'!$R10*('Summary &amp; Purchase Assumptions'!$C$29/'Summary &amp; Purchase Assumptions'!$C$24)),"-"),"-")</f>
        <v>-</v>
      </c>
      <c r="CF30" s="273" t="str">
        <f>IFERROR(IF(CF$3='Rent Roll'!$U10,(-SUMIF('Monthly Cash Flow'!$F$2:$EG$2,CF$2,'Monthly Cash Flow'!$F$37:$EG$37)*'Rent Roll'!$T10*'Rent Roll'!$R10*('Summary &amp; Purchase Assumptions'!$C$29/'Summary &amp; Purchase Assumptions'!$C$24)),"-"),"-")</f>
        <v>-</v>
      </c>
      <c r="CG30" s="273" t="str">
        <f>IFERROR(IF(CG$3='Rent Roll'!$U10,(-SUMIF('Monthly Cash Flow'!$F$2:$EG$2,CG$2,'Monthly Cash Flow'!$F$37:$EG$37)*'Rent Roll'!$T10*'Rent Roll'!$R10*('Summary &amp; Purchase Assumptions'!$C$29/'Summary &amp; Purchase Assumptions'!$C$24)),"-"),"-")</f>
        <v>-</v>
      </c>
      <c r="CH30" s="273" t="str">
        <f>IFERROR(IF(CH$3='Rent Roll'!$U10,(-SUMIF('Monthly Cash Flow'!$F$2:$EG$2,CH$2,'Monthly Cash Flow'!$F$37:$EG$37)*'Rent Roll'!$T10*'Rent Roll'!$R10*('Summary &amp; Purchase Assumptions'!$C$29/'Summary &amp; Purchase Assumptions'!$C$24)),"-"),"-")</f>
        <v>-</v>
      </c>
      <c r="CI30" s="273" t="str">
        <f>IFERROR(IF(CI$3='Rent Roll'!$U10,(-SUMIF('Monthly Cash Flow'!$F$2:$EG$2,CI$2,'Monthly Cash Flow'!$F$37:$EG$37)*'Rent Roll'!$T10*'Rent Roll'!$R10*('Summary &amp; Purchase Assumptions'!$C$29/'Summary &amp; Purchase Assumptions'!$C$24)),"-"),"-")</f>
        <v>-</v>
      </c>
      <c r="CJ30" s="273" t="str">
        <f>IFERROR(IF(CJ$3='Rent Roll'!$U10,(-SUMIF('Monthly Cash Flow'!$F$2:$EG$2,CJ$2,'Monthly Cash Flow'!$F$37:$EG$37)*'Rent Roll'!$T10*'Rent Roll'!$R10*('Summary &amp; Purchase Assumptions'!$C$29/'Summary &amp; Purchase Assumptions'!$C$24)),"-"),"-")</f>
        <v>-</v>
      </c>
      <c r="CK30" s="273" t="str">
        <f>IFERROR(IF(CK$3='Rent Roll'!$U10,(-SUMIF('Monthly Cash Flow'!$F$2:$EG$2,CK$2,'Monthly Cash Flow'!$F$37:$EG$37)*'Rent Roll'!$T10*'Rent Roll'!$R10*('Summary &amp; Purchase Assumptions'!$C$29/'Summary &amp; Purchase Assumptions'!$C$24)),"-"),"-")</f>
        <v>-</v>
      </c>
      <c r="CL30" s="273" t="str">
        <f>IFERROR(IF(CL$3='Rent Roll'!$U10,(-SUMIF('Monthly Cash Flow'!$F$2:$EG$2,CL$2,'Monthly Cash Flow'!$F$37:$EG$37)*'Rent Roll'!$T10*'Rent Roll'!$R10*('Summary &amp; Purchase Assumptions'!$C$29/'Summary &amp; Purchase Assumptions'!$C$24)),"-"),"-")</f>
        <v>-</v>
      </c>
      <c r="CM30" s="273" t="str">
        <f>IFERROR(IF(CM$3='Rent Roll'!$U10,(-SUMIF('Monthly Cash Flow'!$F$2:$EG$2,CM$2,'Monthly Cash Flow'!$F$37:$EG$37)*'Rent Roll'!$T10*'Rent Roll'!$R10*('Summary &amp; Purchase Assumptions'!$C$29/'Summary &amp; Purchase Assumptions'!$C$24)),"-"),"-")</f>
        <v>-</v>
      </c>
      <c r="CN30" s="273" t="str">
        <f>IFERROR(IF(CN$3='Rent Roll'!$U10,(-SUMIF('Monthly Cash Flow'!$F$2:$EG$2,CN$2,'Monthly Cash Flow'!$F$37:$EG$37)*'Rent Roll'!$T10*'Rent Roll'!$R10*('Summary &amp; Purchase Assumptions'!$C$29/'Summary &amp; Purchase Assumptions'!$C$24)),"-"),"-")</f>
        <v>-</v>
      </c>
      <c r="CO30" s="273" t="str">
        <f>IFERROR(IF(CO$3='Rent Roll'!$U10,(-SUMIF('Monthly Cash Flow'!$F$2:$EG$2,CO$2,'Monthly Cash Flow'!$F$37:$EG$37)*'Rent Roll'!$T10*'Rent Roll'!$R10*('Summary &amp; Purchase Assumptions'!$C$29/'Summary &amp; Purchase Assumptions'!$C$24)),"-"),"-")</f>
        <v>-</v>
      </c>
      <c r="CP30" s="273" t="str">
        <f>IFERROR(IF(CP$3='Rent Roll'!$U10,(-SUMIF('Monthly Cash Flow'!$F$2:$EG$2,CP$2,'Monthly Cash Flow'!$F$37:$EG$37)*'Rent Roll'!$T10*'Rent Roll'!$R10*('Summary &amp; Purchase Assumptions'!$C$29/'Summary &amp; Purchase Assumptions'!$C$24)),"-"),"-")</f>
        <v>-</v>
      </c>
      <c r="CQ30" s="273" t="str">
        <f>IFERROR(IF(CQ$3='Rent Roll'!$U10,(-SUMIF('Monthly Cash Flow'!$F$2:$EG$2,CQ$2,'Monthly Cash Flow'!$F$37:$EG$37)*'Rent Roll'!$T10*'Rent Roll'!$R10*('Summary &amp; Purchase Assumptions'!$C$29/'Summary &amp; Purchase Assumptions'!$C$24)),"-"),"-")</f>
        <v>-</v>
      </c>
      <c r="CR30" s="273" t="str">
        <f>IFERROR(IF(CR$3='Rent Roll'!$U10,(-SUMIF('Monthly Cash Flow'!$F$2:$EG$2,CR$2,'Monthly Cash Flow'!$F$37:$EG$37)*'Rent Roll'!$T10*'Rent Roll'!$R10*('Summary &amp; Purchase Assumptions'!$C$29/'Summary &amp; Purchase Assumptions'!$C$24)),"-"),"-")</f>
        <v>-</v>
      </c>
      <c r="CS30" s="273" t="str">
        <f>IFERROR(IF(CS$3='Rent Roll'!$U10,(-SUMIF('Monthly Cash Flow'!$F$2:$EG$2,CS$2,'Monthly Cash Flow'!$F$37:$EG$37)*'Rent Roll'!$T10*'Rent Roll'!$R10*('Summary &amp; Purchase Assumptions'!$C$29/'Summary &amp; Purchase Assumptions'!$C$24)),"-"),"-")</f>
        <v>-</v>
      </c>
      <c r="CT30" s="273" t="str">
        <f>IFERROR(IF(CT$3='Rent Roll'!$U10,(-SUMIF('Monthly Cash Flow'!$F$2:$EG$2,CT$2,'Monthly Cash Flow'!$F$37:$EG$37)*'Rent Roll'!$T10*'Rent Roll'!$R10*('Summary &amp; Purchase Assumptions'!$C$29/'Summary &amp; Purchase Assumptions'!$C$24)),"-"),"-")</f>
        <v>-</v>
      </c>
      <c r="CU30" s="273" t="str">
        <f>IFERROR(IF(CU$3='Rent Roll'!$U10,(-SUMIF('Monthly Cash Flow'!$F$2:$EG$2,CU$2,'Monthly Cash Flow'!$F$37:$EG$37)*'Rent Roll'!$T10*'Rent Roll'!$R10*('Summary &amp; Purchase Assumptions'!$C$29/'Summary &amp; Purchase Assumptions'!$C$24)),"-"),"-")</f>
        <v>-</v>
      </c>
      <c r="CV30" s="273" t="str">
        <f>IFERROR(IF(CV$3='Rent Roll'!$U10,(-SUMIF('Monthly Cash Flow'!$F$2:$EG$2,CV$2,'Monthly Cash Flow'!$F$37:$EG$37)*'Rent Roll'!$T10*'Rent Roll'!$R10*('Summary &amp; Purchase Assumptions'!$C$29/'Summary &amp; Purchase Assumptions'!$C$24)),"-"),"-")</f>
        <v>-</v>
      </c>
      <c r="CW30" s="273" t="str">
        <f>IFERROR(IF(CW$3='Rent Roll'!$U10,(-SUMIF('Monthly Cash Flow'!$F$2:$EG$2,CW$2,'Monthly Cash Flow'!$F$37:$EG$37)*'Rent Roll'!$T10*'Rent Roll'!$R10*('Summary &amp; Purchase Assumptions'!$C$29/'Summary &amp; Purchase Assumptions'!$C$24)),"-"),"-")</f>
        <v>-</v>
      </c>
      <c r="CX30" s="273" t="str">
        <f>IFERROR(IF(CX$3='Rent Roll'!$U10,(-SUMIF('Monthly Cash Flow'!$F$2:$EG$2,CX$2,'Monthly Cash Flow'!$F$37:$EG$37)*'Rent Roll'!$T10*'Rent Roll'!$R10*('Summary &amp; Purchase Assumptions'!$C$29/'Summary &amp; Purchase Assumptions'!$C$24)),"-"),"-")</f>
        <v>-</v>
      </c>
      <c r="CY30" s="273" t="str">
        <f>IFERROR(IF(CY$3='Rent Roll'!$U10,(-SUMIF('Monthly Cash Flow'!$F$2:$EG$2,CY$2,'Monthly Cash Flow'!$F$37:$EG$37)*'Rent Roll'!$T10*'Rent Roll'!$R10*('Summary &amp; Purchase Assumptions'!$C$29/'Summary &amp; Purchase Assumptions'!$C$24)),"-"),"-")</f>
        <v>-</v>
      </c>
      <c r="CZ30" s="273" t="str">
        <f>IFERROR(IF(CZ$3='Rent Roll'!$U10,(-SUMIF('Monthly Cash Flow'!$F$2:$EG$2,CZ$2,'Monthly Cash Flow'!$F$37:$EG$37)*'Rent Roll'!$T10*'Rent Roll'!$R10*('Summary &amp; Purchase Assumptions'!$C$29/'Summary &amp; Purchase Assumptions'!$C$24)),"-"),"-")</f>
        <v>-</v>
      </c>
      <c r="DA30" s="273" t="str">
        <f>IFERROR(IF(DA$3='Rent Roll'!$U10,(-SUMIF('Monthly Cash Flow'!$F$2:$EG$2,DA$2,'Monthly Cash Flow'!$F$37:$EG$37)*'Rent Roll'!$T10*'Rent Roll'!$R10*('Summary &amp; Purchase Assumptions'!$C$29/'Summary &amp; Purchase Assumptions'!$C$24)),"-"),"-")</f>
        <v>-</v>
      </c>
      <c r="DB30" s="273" t="str">
        <f>IFERROR(IF(DB$3='Rent Roll'!$U10,(-SUMIF('Monthly Cash Flow'!$F$2:$EG$2,DB$2,'Monthly Cash Flow'!$F$37:$EG$37)*'Rent Roll'!$T10*'Rent Roll'!$R10*('Summary &amp; Purchase Assumptions'!$C$29/'Summary &amp; Purchase Assumptions'!$C$24)),"-"),"-")</f>
        <v>-</v>
      </c>
      <c r="DC30" s="273" t="str">
        <f>IFERROR(IF(DC$3='Rent Roll'!$U10,(-SUMIF('Monthly Cash Flow'!$F$2:$EG$2,DC$2,'Monthly Cash Flow'!$F$37:$EG$37)*'Rent Roll'!$T10*'Rent Roll'!$R10*('Summary &amp; Purchase Assumptions'!$C$29/'Summary &amp; Purchase Assumptions'!$C$24)),"-"),"-")</f>
        <v>-</v>
      </c>
      <c r="DD30" s="273" t="str">
        <f>IFERROR(IF(DD$3='Rent Roll'!$U10,(-SUMIF('Monthly Cash Flow'!$F$2:$EG$2,DD$2,'Monthly Cash Flow'!$F$37:$EG$37)*'Rent Roll'!$T10*'Rent Roll'!$R10*('Summary &amp; Purchase Assumptions'!$C$29/'Summary &amp; Purchase Assumptions'!$C$24)),"-"),"-")</f>
        <v>-</v>
      </c>
      <c r="DE30" s="273" t="str">
        <f>IFERROR(IF(DE$3='Rent Roll'!$U10,(-SUMIF('Monthly Cash Flow'!$F$2:$EG$2,DE$2,'Monthly Cash Flow'!$F$37:$EG$37)*'Rent Roll'!$T10*'Rent Roll'!$R10*('Summary &amp; Purchase Assumptions'!$C$29/'Summary &amp; Purchase Assumptions'!$C$24)),"-"),"-")</f>
        <v>-</v>
      </c>
      <c r="DF30" s="273" t="str">
        <f>IFERROR(IF(DF$3='Rent Roll'!$U10,(-SUMIF('Monthly Cash Flow'!$F$2:$EG$2,DF$2,'Monthly Cash Flow'!$F$37:$EG$37)*'Rent Roll'!$T10*'Rent Roll'!$R10*('Summary &amp; Purchase Assumptions'!$C$29/'Summary &amp; Purchase Assumptions'!$C$24)),"-"),"-")</f>
        <v>-</v>
      </c>
      <c r="DG30" s="273" t="str">
        <f>IFERROR(IF(DG$3='Rent Roll'!$U10,(-SUMIF('Monthly Cash Flow'!$F$2:$EG$2,DG$2,'Monthly Cash Flow'!$F$37:$EG$37)*'Rent Roll'!$T10*'Rent Roll'!$R10*('Summary &amp; Purchase Assumptions'!$C$29/'Summary &amp; Purchase Assumptions'!$C$24)),"-"),"-")</f>
        <v>-</v>
      </c>
      <c r="DH30" s="273" t="str">
        <f>IFERROR(IF(DH$3='Rent Roll'!$U10,(-SUMIF('Monthly Cash Flow'!$F$2:$EG$2,DH$2,'Monthly Cash Flow'!$F$37:$EG$37)*'Rent Roll'!$T10*'Rent Roll'!$R10*('Summary &amp; Purchase Assumptions'!$C$29/'Summary &amp; Purchase Assumptions'!$C$24)),"-"),"-")</f>
        <v>-</v>
      </c>
      <c r="DI30" s="273" t="str">
        <f>IFERROR(IF(DI$3='Rent Roll'!$U10,(-SUMIF('Monthly Cash Flow'!$F$2:$EG$2,DI$2,'Monthly Cash Flow'!$F$37:$EG$37)*'Rent Roll'!$T10*'Rent Roll'!$R10*('Summary &amp; Purchase Assumptions'!$C$29/'Summary &amp; Purchase Assumptions'!$C$24)),"-"),"-")</f>
        <v>-</v>
      </c>
      <c r="DJ30" s="273" t="str">
        <f>IFERROR(IF(DJ$3='Rent Roll'!$U10,(-SUMIF('Monthly Cash Flow'!$F$2:$EG$2,DJ$2,'Monthly Cash Flow'!$F$37:$EG$37)*'Rent Roll'!$T10*'Rent Roll'!$R10*('Summary &amp; Purchase Assumptions'!$C$29/'Summary &amp; Purchase Assumptions'!$C$24)),"-"),"-")</f>
        <v>-</v>
      </c>
      <c r="DK30" s="273" t="str">
        <f>IFERROR(IF(DK$3='Rent Roll'!$U10,(-SUMIF('Monthly Cash Flow'!$F$2:$EG$2,DK$2,'Monthly Cash Flow'!$F$37:$EG$37)*'Rent Roll'!$T10*'Rent Roll'!$R10*('Summary &amp; Purchase Assumptions'!$C$29/'Summary &amp; Purchase Assumptions'!$C$24)),"-"),"-")</f>
        <v>-</v>
      </c>
      <c r="DL30" s="273" t="str">
        <f>IFERROR(IF(DL$3='Rent Roll'!$U10,(-SUMIF('Monthly Cash Flow'!$F$2:$EG$2,DL$2,'Monthly Cash Flow'!$F$37:$EG$37)*'Rent Roll'!$T10*'Rent Roll'!$R10*('Summary &amp; Purchase Assumptions'!$C$29/'Summary &amp; Purchase Assumptions'!$C$24)),"-"),"-")</f>
        <v>-</v>
      </c>
      <c r="DM30" s="273" t="str">
        <f>IFERROR(IF(DM$3='Rent Roll'!$U10,(-SUMIF('Monthly Cash Flow'!$F$2:$EG$2,DM$2,'Monthly Cash Flow'!$F$37:$EG$37)*'Rent Roll'!$T10*'Rent Roll'!$R10*('Summary &amp; Purchase Assumptions'!$C$29/'Summary &amp; Purchase Assumptions'!$C$24)),"-"),"-")</f>
        <v>-</v>
      </c>
      <c r="DN30" s="273" t="str">
        <f>IFERROR(IF(DN$3='Rent Roll'!$U10,(-SUMIF('Monthly Cash Flow'!$F$2:$EG$2,DN$2,'Monthly Cash Flow'!$F$37:$EG$37)*'Rent Roll'!$T10*'Rent Roll'!$R10*('Summary &amp; Purchase Assumptions'!$C$29/'Summary &amp; Purchase Assumptions'!$C$24)),"-"),"-")</f>
        <v>-</v>
      </c>
      <c r="DO30" s="273" t="str">
        <f>IFERROR(IF(DO$3='Rent Roll'!$U10,(-SUMIF('Monthly Cash Flow'!$F$2:$EG$2,DO$2,'Monthly Cash Flow'!$F$37:$EG$37)*'Rent Roll'!$T10*'Rent Roll'!$R10*('Summary &amp; Purchase Assumptions'!$C$29/'Summary &amp; Purchase Assumptions'!$C$24)),"-"),"-")</f>
        <v>-</v>
      </c>
      <c r="DP30" s="273" t="str">
        <f>IFERROR(IF(DP$3='Rent Roll'!$U10,(-SUMIF('Monthly Cash Flow'!$F$2:$EG$2,DP$2,'Monthly Cash Flow'!$F$37:$EG$37)*'Rent Roll'!$T10*'Rent Roll'!$R10*('Summary &amp; Purchase Assumptions'!$C$29/'Summary &amp; Purchase Assumptions'!$C$24)),"-"),"-")</f>
        <v>-</v>
      </c>
      <c r="DQ30" s="273" t="str">
        <f>IFERROR(IF(DQ$3='Rent Roll'!$U10,(-SUMIF('Monthly Cash Flow'!$F$2:$EG$2,DQ$2,'Monthly Cash Flow'!$F$37:$EG$37)*'Rent Roll'!$T10*'Rent Roll'!$R10*('Summary &amp; Purchase Assumptions'!$C$29/'Summary &amp; Purchase Assumptions'!$C$24)),"-"),"-")</f>
        <v>-</v>
      </c>
      <c r="DR30" s="273" t="str">
        <f>IFERROR(IF(DR$3='Rent Roll'!$U10,(-SUMIF('Monthly Cash Flow'!$F$2:$EG$2,DR$2,'Monthly Cash Flow'!$F$37:$EG$37)*'Rent Roll'!$T10*'Rent Roll'!$R10*('Summary &amp; Purchase Assumptions'!$C$29/'Summary &amp; Purchase Assumptions'!$C$24)),"-"),"-")</f>
        <v>-</v>
      </c>
      <c r="DS30" s="273" t="str">
        <f>IFERROR(IF(DS$3='Rent Roll'!$U10,(-SUMIF('Monthly Cash Flow'!$F$2:$EG$2,DS$2,'Monthly Cash Flow'!$F$37:$EG$37)*'Rent Roll'!$T10*'Rent Roll'!$R10*('Summary &amp; Purchase Assumptions'!$C$29/'Summary &amp; Purchase Assumptions'!$C$24)),"-"),"-")</f>
        <v>-</v>
      </c>
      <c r="DT30" s="273" t="str">
        <f>IFERROR(IF(DT$3='Rent Roll'!$U10,(-SUMIF('Monthly Cash Flow'!$F$2:$EG$2,DT$2,'Monthly Cash Flow'!$F$37:$EG$37)*'Rent Roll'!$T10*'Rent Roll'!$R10*('Summary &amp; Purchase Assumptions'!$C$29/'Summary &amp; Purchase Assumptions'!$C$24)),"-"),"-")</f>
        <v>-</v>
      </c>
      <c r="DU30" s="273" t="str">
        <f>IFERROR(IF(DU$3='Rent Roll'!$U10,(-SUMIF('Monthly Cash Flow'!$F$2:$EG$2,DU$2,'Monthly Cash Flow'!$F$37:$EG$37)*'Rent Roll'!$T10*'Rent Roll'!$R10*('Summary &amp; Purchase Assumptions'!$C$29/'Summary &amp; Purchase Assumptions'!$C$24)),"-"),"-")</f>
        <v>-</v>
      </c>
      <c r="DV30" s="273" t="str">
        <f>IFERROR(IF(DV$3='Rent Roll'!$U10,(-SUMIF('Monthly Cash Flow'!$F$2:$EG$2,DV$2,'Monthly Cash Flow'!$F$37:$EG$37)*'Rent Roll'!$T10*'Rent Roll'!$R10*('Summary &amp; Purchase Assumptions'!$C$29/'Summary &amp; Purchase Assumptions'!$C$24)),"-"),"-")</f>
        <v>-</v>
      </c>
      <c r="DW30" s="273" t="str">
        <f>IFERROR(IF(DW$3='Rent Roll'!$U10,(-SUMIF('Monthly Cash Flow'!$F$2:$EG$2,DW$2,'Monthly Cash Flow'!$F$37:$EG$37)*'Rent Roll'!$T10*'Rent Roll'!$R10*('Summary &amp; Purchase Assumptions'!$C$29/'Summary &amp; Purchase Assumptions'!$C$24)),"-"),"-")</f>
        <v>-</v>
      </c>
      <c r="DX30" s="273" t="str">
        <f>IFERROR(IF(DX$3='Rent Roll'!$U10,(-SUMIF('Monthly Cash Flow'!$F$2:$EG$2,DX$2,'Monthly Cash Flow'!$F$37:$EG$37)*'Rent Roll'!$T10*'Rent Roll'!$R10*('Summary &amp; Purchase Assumptions'!$C$29/'Summary &amp; Purchase Assumptions'!$C$24)),"-"),"-")</f>
        <v>-</v>
      </c>
      <c r="DY30" s="273" t="str">
        <f>IFERROR(IF(DY$3='Rent Roll'!$U10,(-SUMIF('Monthly Cash Flow'!$F$2:$EG$2,DY$2,'Monthly Cash Flow'!$F$37:$EG$37)*'Rent Roll'!$T10*'Rent Roll'!$R10*('Summary &amp; Purchase Assumptions'!$C$29/'Summary &amp; Purchase Assumptions'!$C$24)),"-"),"-")</f>
        <v>-</v>
      </c>
      <c r="DZ30" s="273" t="str">
        <f>IFERROR(IF(DZ$3='Rent Roll'!$U10,(-SUMIF('Monthly Cash Flow'!$F$2:$EG$2,DZ$2,'Monthly Cash Flow'!$F$37:$EG$37)*'Rent Roll'!$T10*'Rent Roll'!$R10*('Summary &amp; Purchase Assumptions'!$C$29/'Summary &amp; Purchase Assumptions'!$C$24)),"-"),"-")</f>
        <v>-</v>
      </c>
      <c r="EA30" s="273" t="str">
        <f>IFERROR(IF(EA$3='Rent Roll'!$U10,(-SUMIF('Monthly Cash Flow'!$F$2:$EG$2,EA$2,'Monthly Cash Flow'!$F$37:$EG$37)*'Rent Roll'!$T10*'Rent Roll'!$R10*('Summary &amp; Purchase Assumptions'!$C$29/'Summary &amp; Purchase Assumptions'!$C$24)),"-"),"-")</f>
        <v>-</v>
      </c>
      <c r="EB30" s="273" t="str">
        <f>IFERROR(IF(EB$3='Rent Roll'!$U10,(-SUMIF('Monthly Cash Flow'!$F$2:$EG$2,EB$2,'Monthly Cash Flow'!$F$37:$EG$37)*'Rent Roll'!$T10*'Rent Roll'!$R10*('Summary &amp; Purchase Assumptions'!$C$29/'Summary &amp; Purchase Assumptions'!$C$24)),"-"),"-")</f>
        <v>-</v>
      </c>
      <c r="EC30" s="273" t="str">
        <f>IFERROR(IF(EC$3='Rent Roll'!$U10,(-SUMIF('Monthly Cash Flow'!$F$2:$EG$2,EC$2,'Monthly Cash Flow'!$F$37:$EG$37)*'Rent Roll'!$T10*'Rent Roll'!$R10*('Summary &amp; Purchase Assumptions'!$C$29/'Summary &amp; Purchase Assumptions'!$C$24)),"-"),"-")</f>
        <v>-</v>
      </c>
      <c r="ED30" s="273" t="str">
        <f>IFERROR(IF(ED$3='Rent Roll'!$U10,(-SUMIF('Monthly Cash Flow'!$F$2:$EG$2,ED$2,'Monthly Cash Flow'!$F$37:$EG$37)*'Rent Roll'!$T10*'Rent Roll'!$R10*('Summary &amp; Purchase Assumptions'!$C$29/'Summary &amp; Purchase Assumptions'!$C$24)),"-"),"-")</f>
        <v>-</v>
      </c>
      <c r="EE30" s="273" t="str">
        <f>IFERROR(IF(EE$3='Rent Roll'!$U10,(-SUMIF('Monthly Cash Flow'!$F$2:$EG$2,EE$2,'Monthly Cash Flow'!$F$37:$EG$37)*'Rent Roll'!$T10*'Rent Roll'!$R10*('Summary &amp; Purchase Assumptions'!$C$29/'Summary &amp; Purchase Assumptions'!$C$24)),"-"),"-")</f>
        <v>-</v>
      </c>
      <c r="EF30" s="272" t="str">
        <f>IFERROR(IF(EF$3='Rent Roll'!$U10,(-SUMIF('Monthly Cash Flow'!$F$2:$EG$2,EF$2,'Monthly Cash Flow'!$F$37:$EG$37)*'Rent Roll'!$T10*'Rent Roll'!$R10*('Summary &amp; Purchase Assumptions'!$C$29/'Summary &amp; Purchase Assumptions'!$C$24)),"-"),"-")</f>
        <v>-</v>
      </c>
      <c r="EG30" s="844" t="s">
        <v>106</v>
      </c>
    </row>
    <row r="31" spans="2:137" x14ac:dyDescent="0.25">
      <c r="B31" s="866"/>
      <c r="C31" s="854" t="str">
        <f>CONCATENATE('Rent Roll'!B11&amp;" - "&amp;'Rent Roll'!C11)</f>
        <v xml:space="preserve"> - </v>
      </c>
      <c r="D31" s="272">
        <f t="shared" si="12"/>
        <v>0</v>
      </c>
      <c r="E31" s="273" t="str">
        <f>IFERROR(IF(E$3='Rent Roll'!$U11,(-SUMIF('Monthly Cash Flow'!$F$2:$EG$2,E$2,'Monthly Cash Flow'!$F$37:$EG$37)*'Rent Roll'!$T11*'Rent Roll'!$R11*('Summary &amp; Purchase Assumptions'!$C$29/'Summary &amp; Purchase Assumptions'!$C$24)),"-"),"-")</f>
        <v>-</v>
      </c>
      <c r="F31" s="273" t="str">
        <f>IFERROR(IF(F$3='Rent Roll'!$U11,(-SUMIF('Monthly Cash Flow'!$F$2:$EG$2,F$2,'Monthly Cash Flow'!$F$37:$EG$37)*'Rent Roll'!$T11*'Rent Roll'!$R11*('Summary &amp; Purchase Assumptions'!$C$29/'Summary &amp; Purchase Assumptions'!$C$24)),"-"),"-")</f>
        <v>-</v>
      </c>
      <c r="G31" s="273" t="str">
        <f>IFERROR(IF(G$3='Rent Roll'!$U11,(-SUMIF('Monthly Cash Flow'!$F$2:$EG$2,G$2,'Monthly Cash Flow'!$F$37:$EG$37)*'Rent Roll'!$T11*'Rent Roll'!$R11*('Summary &amp; Purchase Assumptions'!$C$29/'Summary &amp; Purchase Assumptions'!$C$24)),"-"),"-")</f>
        <v>-</v>
      </c>
      <c r="H31" s="273" t="str">
        <f>IFERROR(IF(H$3='Rent Roll'!$U11,(-SUMIF('Monthly Cash Flow'!$F$2:$EG$2,H$2,'Monthly Cash Flow'!$F$37:$EG$37)*'Rent Roll'!$T11*'Rent Roll'!$R11*('Summary &amp; Purchase Assumptions'!$C$29/'Summary &amp; Purchase Assumptions'!$C$24)),"-"),"-")</f>
        <v>-</v>
      </c>
      <c r="I31" s="273" t="str">
        <f>IFERROR(IF(I$3='Rent Roll'!$U11,(-SUMIF('Monthly Cash Flow'!$F$2:$EG$2,I$2,'Monthly Cash Flow'!$F$37:$EG$37)*'Rent Roll'!$T11*'Rent Roll'!$R11*('Summary &amp; Purchase Assumptions'!$C$29/'Summary &amp; Purchase Assumptions'!$C$24)),"-"),"-")</f>
        <v>-</v>
      </c>
      <c r="J31" s="273" t="str">
        <f>IFERROR(IF(J$3='Rent Roll'!$U11,(-SUMIF('Monthly Cash Flow'!$F$2:$EG$2,J$2,'Monthly Cash Flow'!$F$37:$EG$37)*'Rent Roll'!$T11*'Rent Roll'!$R11*('Summary &amp; Purchase Assumptions'!$C$29/'Summary &amp; Purchase Assumptions'!$C$24)),"-"),"-")</f>
        <v>-</v>
      </c>
      <c r="K31" s="273" t="str">
        <f>IFERROR(IF(K$3='Rent Roll'!$U11,(-SUMIF('Monthly Cash Flow'!$F$2:$EG$2,K$2,'Monthly Cash Flow'!$F$37:$EG$37)*'Rent Roll'!$T11*'Rent Roll'!$R11*('Summary &amp; Purchase Assumptions'!$C$29/'Summary &amp; Purchase Assumptions'!$C$24)),"-"),"-")</f>
        <v>-</v>
      </c>
      <c r="L31" s="273" t="str">
        <f>IFERROR(IF(L$3='Rent Roll'!$U11,(-SUMIF('Monthly Cash Flow'!$F$2:$EG$2,L$2,'Monthly Cash Flow'!$F$37:$EG$37)*'Rent Roll'!$T11*'Rent Roll'!$R11*('Summary &amp; Purchase Assumptions'!$C$29/'Summary &amp; Purchase Assumptions'!$C$24)),"-"),"-")</f>
        <v>-</v>
      </c>
      <c r="M31" s="273" t="str">
        <f>IFERROR(IF(M$3='Rent Roll'!$U11,(-SUMIF('Monthly Cash Flow'!$F$2:$EG$2,M$2,'Monthly Cash Flow'!$F$37:$EG$37)*'Rent Roll'!$T11*'Rent Roll'!$R11*('Summary &amp; Purchase Assumptions'!$C$29/'Summary &amp; Purchase Assumptions'!$C$24)),"-"),"-")</f>
        <v>-</v>
      </c>
      <c r="N31" s="273" t="str">
        <f>IFERROR(IF(N$3='Rent Roll'!$U11,(-SUMIF('Monthly Cash Flow'!$F$2:$EG$2,N$2,'Monthly Cash Flow'!$F$37:$EG$37)*'Rent Roll'!$T11*'Rent Roll'!$R11*('Summary &amp; Purchase Assumptions'!$C$29/'Summary &amp; Purchase Assumptions'!$C$24)),"-"),"-")</f>
        <v>-</v>
      </c>
      <c r="O31" s="273" t="str">
        <f>IFERROR(IF(O$3='Rent Roll'!$U11,(-SUMIF('Monthly Cash Flow'!$F$2:$EG$2,O$2,'Monthly Cash Flow'!$F$37:$EG$37)*'Rent Roll'!$T11*'Rent Roll'!$R11*('Summary &amp; Purchase Assumptions'!$C$29/'Summary &amp; Purchase Assumptions'!$C$24)),"-"),"-")</f>
        <v>-</v>
      </c>
      <c r="P31" s="273" t="str">
        <f>IFERROR(IF(P$3='Rent Roll'!$U11,(-SUMIF('Monthly Cash Flow'!$F$2:$EG$2,P$2,'Monthly Cash Flow'!$F$37:$EG$37)*'Rent Roll'!$T11*'Rent Roll'!$R11*('Summary &amp; Purchase Assumptions'!$C$29/'Summary &amp; Purchase Assumptions'!$C$24)),"-"),"-")</f>
        <v>-</v>
      </c>
      <c r="Q31" s="273" t="str">
        <f>IFERROR(IF(Q$3='Rent Roll'!$U11,(-SUMIF('Monthly Cash Flow'!$F$2:$EG$2,Q$2,'Monthly Cash Flow'!$F$37:$EG$37)*'Rent Roll'!$T11*'Rent Roll'!$R11*('Summary &amp; Purchase Assumptions'!$C$29/'Summary &amp; Purchase Assumptions'!$C$24)),"-"),"-")</f>
        <v>-</v>
      </c>
      <c r="R31" s="273" t="str">
        <f>IFERROR(IF(R$3='Rent Roll'!$U11,(-SUMIF('Monthly Cash Flow'!$F$2:$EG$2,R$2,'Monthly Cash Flow'!$F$37:$EG$37)*'Rent Roll'!$T11*'Rent Roll'!$R11*('Summary &amp; Purchase Assumptions'!$C$29/'Summary &amp; Purchase Assumptions'!$C$24)),"-"),"-")</f>
        <v>-</v>
      </c>
      <c r="S31" s="273" t="str">
        <f>IFERROR(IF(S$3='Rent Roll'!$U11,(-SUMIF('Monthly Cash Flow'!$F$2:$EG$2,S$2,'Monthly Cash Flow'!$F$37:$EG$37)*'Rent Roll'!$T11*'Rent Roll'!$R11*('Summary &amp; Purchase Assumptions'!$C$29/'Summary &amp; Purchase Assumptions'!$C$24)),"-"),"-")</f>
        <v>-</v>
      </c>
      <c r="T31" s="273" t="str">
        <f>IFERROR(IF(T$3='Rent Roll'!$U11,(-SUMIF('Monthly Cash Flow'!$F$2:$EG$2,T$2,'Monthly Cash Flow'!$F$37:$EG$37)*'Rent Roll'!$T11*'Rent Roll'!$R11*('Summary &amp; Purchase Assumptions'!$C$29/'Summary &amp; Purchase Assumptions'!$C$24)),"-"),"-")</f>
        <v>-</v>
      </c>
      <c r="U31" s="273" t="str">
        <f>IFERROR(IF(U$3='Rent Roll'!$U11,(-SUMIF('Monthly Cash Flow'!$F$2:$EG$2,U$2,'Monthly Cash Flow'!$F$37:$EG$37)*'Rent Roll'!$T11*'Rent Roll'!$R11*('Summary &amp; Purchase Assumptions'!$C$29/'Summary &amp; Purchase Assumptions'!$C$24)),"-"),"-")</f>
        <v>-</v>
      </c>
      <c r="V31" s="273" t="str">
        <f>IFERROR(IF(V$3='Rent Roll'!$U11,(-SUMIF('Monthly Cash Flow'!$F$2:$EG$2,V$2,'Monthly Cash Flow'!$F$37:$EG$37)*'Rent Roll'!$T11*'Rent Roll'!$R11*('Summary &amp; Purchase Assumptions'!$C$29/'Summary &amp; Purchase Assumptions'!$C$24)),"-"),"-")</f>
        <v>-</v>
      </c>
      <c r="W31" s="273" t="str">
        <f>IFERROR(IF(W$3='Rent Roll'!$U11,(-SUMIF('Monthly Cash Flow'!$F$2:$EG$2,W$2,'Monthly Cash Flow'!$F$37:$EG$37)*'Rent Roll'!$T11*'Rent Roll'!$R11*('Summary &amp; Purchase Assumptions'!$C$29/'Summary &amp; Purchase Assumptions'!$C$24)),"-"),"-")</f>
        <v>-</v>
      </c>
      <c r="X31" s="273" t="str">
        <f>IFERROR(IF(X$3='Rent Roll'!$U11,(-SUMIF('Monthly Cash Flow'!$F$2:$EG$2,X$2,'Monthly Cash Flow'!$F$37:$EG$37)*'Rent Roll'!$T11*'Rent Roll'!$R11*('Summary &amp; Purchase Assumptions'!$C$29/'Summary &amp; Purchase Assumptions'!$C$24)),"-"),"-")</f>
        <v>-</v>
      </c>
      <c r="Y31" s="273" t="str">
        <f>IFERROR(IF(Y$3='Rent Roll'!$U11,(-SUMIF('Monthly Cash Flow'!$F$2:$EG$2,Y$2,'Monthly Cash Flow'!$F$37:$EG$37)*'Rent Roll'!$T11*'Rent Roll'!$R11*('Summary &amp; Purchase Assumptions'!$C$29/'Summary &amp; Purchase Assumptions'!$C$24)),"-"),"-")</f>
        <v>-</v>
      </c>
      <c r="Z31" s="273" t="str">
        <f>IFERROR(IF(Z$3='Rent Roll'!$U11,(-SUMIF('Monthly Cash Flow'!$F$2:$EG$2,Z$2,'Monthly Cash Flow'!$F$37:$EG$37)*'Rent Roll'!$T11*'Rent Roll'!$R11*('Summary &amp; Purchase Assumptions'!$C$29/'Summary &amp; Purchase Assumptions'!$C$24)),"-"),"-")</f>
        <v>-</v>
      </c>
      <c r="AA31" s="273" t="str">
        <f>IFERROR(IF(AA$3='Rent Roll'!$U11,(-SUMIF('Monthly Cash Flow'!$F$2:$EG$2,AA$2,'Monthly Cash Flow'!$F$37:$EG$37)*'Rent Roll'!$T11*'Rent Roll'!$R11*('Summary &amp; Purchase Assumptions'!$C$29/'Summary &amp; Purchase Assumptions'!$C$24)),"-"),"-")</f>
        <v>-</v>
      </c>
      <c r="AB31" s="273" t="str">
        <f>IFERROR(IF(AB$3='Rent Roll'!$U11,(-SUMIF('Monthly Cash Flow'!$F$2:$EG$2,AB$2,'Monthly Cash Flow'!$F$37:$EG$37)*'Rent Roll'!$T11*'Rent Roll'!$R11*('Summary &amp; Purchase Assumptions'!$C$29/'Summary &amp; Purchase Assumptions'!$C$24)),"-"),"-")</f>
        <v>-</v>
      </c>
      <c r="AC31" s="273" t="str">
        <f>IFERROR(IF(AC$3='Rent Roll'!$U11,(-SUMIF('Monthly Cash Flow'!$F$2:$EG$2,AC$2,'Monthly Cash Flow'!$F$37:$EG$37)*'Rent Roll'!$T11*'Rent Roll'!$R11*('Summary &amp; Purchase Assumptions'!$C$29/'Summary &amp; Purchase Assumptions'!$C$24)),"-"),"-")</f>
        <v>-</v>
      </c>
      <c r="AD31" s="273" t="str">
        <f>IFERROR(IF(AD$3='Rent Roll'!$U11,(-SUMIF('Monthly Cash Flow'!$F$2:$EG$2,AD$2,'Monthly Cash Flow'!$F$37:$EG$37)*'Rent Roll'!$T11*'Rent Roll'!$R11*('Summary &amp; Purchase Assumptions'!$C$29/'Summary &amp; Purchase Assumptions'!$C$24)),"-"),"-")</f>
        <v>-</v>
      </c>
      <c r="AE31" s="273" t="str">
        <f>IFERROR(IF(AE$3='Rent Roll'!$U11,(-SUMIF('Monthly Cash Flow'!$F$2:$EG$2,AE$2,'Monthly Cash Flow'!$F$37:$EG$37)*'Rent Roll'!$T11*'Rent Roll'!$R11*('Summary &amp; Purchase Assumptions'!$C$29/'Summary &amp; Purchase Assumptions'!$C$24)),"-"),"-")</f>
        <v>-</v>
      </c>
      <c r="AF31" s="273" t="str">
        <f>IFERROR(IF(AF$3='Rent Roll'!$U11,(-SUMIF('Monthly Cash Flow'!$F$2:$EG$2,AF$2,'Monthly Cash Flow'!$F$37:$EG$37)*'Rent Roll'!$T11*'Rent Roll'!$R11*('Summary &amp; Purchase Assumptions'!$C$29/'Summary &amp; Purchase Assumptions'!$C$24)),"-"),"-")</f>
        <v>-</v>
      </c>
      <c r="AG31" s="273" t="str">
        <f>IFERROR(IF(AG$3='Rent Roll'!$U11,(-SUMIF('Monthly Cash Flow'!$F$2:$EG$2,AG$2,'Monthly Cash Flow'!$F$37:$EG$37)*'Rent Roll'!$T11*'Rent Roll'!$R11*('Summary &amp; Purchase Assumptions'!$C$29/'Summary &amp; Purchase Assumptions'!$C$24)),"-"),"-")</f>
        <v>-</v>
      </c>
      <c r="AH31" s="273" t="str">
        <f>IFERROR(IF(AH$3='Rent Roll'!$U11,(-SUMIF('Monthly Cash Flow'!$F$2:$EG$2,AH$2,'Monthly Cash Flow'!$F$37:$EG$37)*'Rent Roll'!$T11*'Rent Roll'!$R11*('Summary &amp; Purchase Assumptions'!$C$29/'Summary &amp; Purchase Assumptions'!$C$24)),"-"),"-")</f>
        <v>-</v>
      </c>
      <c r="AI31" s="273" t="str">
        <f>IFERROR(IF(AI$3='Rent Roll'!$U11,(-SUMIF('Monthly Cash Flow'!$F$2:$EG$2,AI$2,'Monthly Cash Flow'!$F$37:$EG$37)*'Rent Roll'!$T11*'Rent Roll'!$R11*('Summary &amp; Purchase Assumptions'!$C$29/'Summary &amp; Purchase Assumptions'!$C$24)),"-"),"-")</f>
        <v>-</v>
      </c>
      <c r="AJ31" s="273" t="str">
        <f>IFERROR(IF(AJ$3='Rent Roll'!$U11,(-SUMIF('Monthly Cash Flow'!$F$2:$EG$2,AJ$2,'Monthly Cash Flow'!$F$37:$EG$37)*'Rent Roll'!$T11*'Rent Roll'!$R11*('Summary &amp; Purchase Assumptions'!$C$29/'Summary &amp; Purchase Assumptions'!$C$24)),"-"),"-")</f>
        <v>-</v>
      </c>
      <c r="AK31" s="273" t="str">
        <f>IFERROR(IF(AK$3='Rent Roll'!$U11,(-SUMIF('Monthly Cash Flow'!$F$2:$EG$2,AK$2,'Monthly Cash Flow'!$F$37:$EG$37)*'Rent Roll'!$T11*'Rent Roll'!$R11*('Summary &amp; Purchase Assumptions'!$C$29/'Summary &amp; Purchase Assumptions'!$C$24)),"-"),"-")</f>
        <v>-</v>
      </c>
      <c r="AL31" s="273" t="str">
        <f>IFERROR(IF(AL$3='Rent Roll'!$U11,(-SUMIF('Monthly Cash Flow'!$F$2:$EG$2,AL$2,'Monthly Cash Flow'!$F$37:$EG$37)*'Rent Roll'!$T11*'Rent Roll'!$R11*('Summary &amp; Purchase Assumptions'!$C$29/'Summary &amp; Purchase Assumptions'!$C$24)),"-"),"-")</f>
        <v>-</v>
      </c>
      <c r="AM31" s="273" t="str">
        <f>IFERROR(IF(AM$3='Rent Roll'!$U11,(-SUMIF('Monthly Cash Flow'!$F$2:$EG$2,AM$2,'Monthly Cash Flow'!$F$37:$EG$37)*'Rent Roll'!$T11*'Rent Roll'!$R11*('Summary &amp; Purchase Assumptions'!$C$29/'Summary &amp; Purchase Assumptions'!$C$24)),"-"),"-")</f>
        <v>-</v>
      </c>
      <c r="AN31" s="273" t="str">
        <f>IFERROR(IF(AN$3='Rent Roll'!$U11,(-SUMIF('Monthly Cash Flow'!$F$2:$EG$2,AN$2,'Monthly Cash Flow'!$F$37:$EG$37)*'Rent Roll'!$T11*'Rent Roll'!$R11*('Summary &amp; Purchase Assumptions'!$C$29/'Summary &amp; Purchase Assumptions'!$C$24)),"-"),"-")</f>
        <v>-</v>
      </c>
      <c r="AO31" s="273" t="str">
        <f>IFERROR(IF(AO$3='Rent Roll'!$U11,(-SUMIF('Monthly Cash Flow'!$F$2:$EG$2,AO$2,'Monthly Cash Flow'!$F$37:$EG$37)*'Rent Roll'!$T11*'Rent Roll'!$R11*('Summary &amp; Purchase Assumptions'!$C$29/'Summary &amp; Purchase Assumptions'!$C$24)),"-"),"-")</f>
        <v>-</v>
      </c>
      <c r="AP31" s="273" t="str">
        <f>IFERROR(IF(AP$3='Rent Roll'!$U11,(-SUMIF('Monthly Cash Flow'!$F$2:$EG$2,AP$2,'Monthly Cash Flow'!$F$37:$EG$37)*'Rent Roll'!$T11*'Rent Roll'!$R11*('Summary &amp; Purchase Assumptions'!$C$29/'Summary &amp; Purchase Assumptions'!$C$24)),"-"),"-")</f>
        <v>-</v>
      </c>
      <c r="AQ31" s="273" t="str">
        <f>IFERROR(IF(AQ$3='Rent Roll'!$U11,(-SUMIF('Monthly Cash Flow'!$F$2:$EG$2,AQ$2,'Monthly Cash Flow'!$F$37:$EG$37)*'Rent Roll'!$T11*'Rent Roll'!$R11*('Summary &amp; Purchase Assumptions'!$C$29/'Summary &amp; Purchase Assumptions'!$C$24)),"-"),"-")</f>
        <v>-</v>
      </c>
      <c r="AR31" s="273" t="str">
        <f>IFERROR(IF(AR$3='Rent Roll'!$U11,(-SUMIF('Monthly Cash Flow'!$F$2:$EG$2,AR$2,'Monthly Cash Flow'!$F$37:$EG$37)*'Rent Roll'!$T11*'Rent Roll'!$R11*('Summary &amp; Purchase Assumptions'!$C$29/'Summary &amp; Purchase Assumptions'!$C$24)),"-"),"-")</f>
        <v>-</v>
      </c>
      <c r="AS31" s="273" t="str">
        <f>IFERROR(IF(AS$3='Rent Roll'!$U11,(-SUMIF('Monthly Cash Flow'!$F$2:$EG$2,AS$2,'Monthly Cash Flow'!$F$37:$EG$37)*'Rent Roll'!$T11*'Rent Roll'!$R11*('Summary &amp; Purchase Assumptions'!$C$29/'Summary &amp; Purchase Assumptions'!$C$24)),"-"),"-")</f>
        <v>-</v>
      </c>
      <c r="AT31" s="273" t="str">
        <f>IFERROR(IF(AT$3='Rent Roll'!$U11,(-SUMIF('Monthly Cash Flow'!$F$2:$EG$2,AT$2,'Monthly Cash Flow'!$F$37:$EG$37)*'Rent Roll'!$T11*'Rent Roll'!$R11*('Summary &amp; Purchase Assumptions'!$C$29/'Summary &amp; Purchase Assumptions'!$C$24)),"-"),"-")</f>
        <v>-</v>
      </c>
      <c r="AU31" s="273" t="str">
        <f>IFERROR(IF(AU$3='Rent Roll'!$U11,(-SUMIF('Monthly Cash Flow'!$F$2:$EG$2,AU$2,'Monthly Cash Flow'!$F$37:$EG$37)*'Rent Roll'!$T11*'Rent Roll'!$R11*('Summary &amp; Purchase Assumptions'!$C$29/'Summary &amp; Purchase Assumptions'!$C$24)),"-"),"-")</f>
        <v>-</v>
      </c>
      <c r="AV31" s="273" t="str">
        <f>IFERROR(IF(AV$3='Rent Roll'!$U11,(-SUMIF('Monthly Cash Flow'!$F$2:$EG$2,AV$2,'Monthly Cash Flow'!$F$37:$EG$37)*'Rent Roll'!$T11*'Rent Roll'!$R11*('Summary &amp; Purchase Assumptions'!$C$29/'Summary &amp; Purchase Assumptions'!$C$24)),"-"),"-")</f>
        <v>-</v>
      </c>
      <c r="AW31" s="273" t="str">
        <f>IFERROR(IF(AW$3='Rent Roll'!$U11,(-SUMIF('Monthly Cash Flow'!$F$2:$EG$2,AW$2,'Monthly Cash Flow'!$F$37:$EG$37)*'Rent Roll'!$T11*'Rent Roll'!$R11*('Summary &amp; Purchase Assumptions'!$C$29/'Summary &amp; Purchase Assumptions'!$C$24)),"-"),"-")</f>
        <v>-</v>
      </c>
      <c r="AX31" s="273" t="str">
        <f>IFERROR(IF(AX$3='Rent Roll'!$U11,(-SUMIF('Monthly Cash Flow'!$F$2:$EG$2,AX$2,'Monthly Cash Flow'!$F$37:$EG$37)*'Rent Roll'!$T11*'Rent Roll'!$R11*('Summary &amp; Purchase Assumptions'!$C$29/'Summary &amp; Purchase Assumptions'!$C$24)),"-"),"-")</f>
        <v>-</v>
      </c>
      <c r="AY31" s="273" t="str">
        <f>IFERROR(IF(AY$3='Rent Roll'!$U11,(-SUMIF('Monthly Cash Flow'!$F$2:$EG$2,AY$2,'Monthly Cash Flow'!$F$37:$EG$37)*'Rent Roll'!$T11*'Rent Roll'!$R11*('Summary &amp; Purchase Assumptions'!$C$29/'Summary &amp; Purchase Assumptions'!$C$24)),"-"),"-")</f>
        <v>-</v>
      </c>
      <c r="AZ31" s="273" t="str">
        <f>IFERROR(IF(AZ$3='Rent Roll'!$U11,(-SUMIF('Monthly Cash Flow'!$F$2:$EG$2,AZ$2,'Monthly Cash Flow'!$F$37:$EG$37)*'Rent Roll'!$T11*'Rent Roll'!$R11*('Summary &amp; Purchase Assumptions'!$C$29/'Summary &amp; Purchase Assumptions'!$C$24)),"-"),"-")</f>
        <v>-</v>
      </c>
      <c r="BA31" s="273" t="str">
        <f>IFERROR(IF(BA$3='Rent Roll'!$U11,(-SUMIF('Monthly Cash Flow'!$F$2:$EG$2,BA$2,'Monthly Cash Flow'!$F$37:$EG$37)*'Rent Roll'!$T11*'Rent Roll'!$R11*('Summary &amp; Purchase Assumptions'!$C$29/'Summary &amp; Purchase Assumptions'!$C$24)),"-"),"-")</f>
        <v>-</v>
      </c>
      <c r="BB31" s="273" t="str">
        <f>IFERROR(IF(BB$3='Rent Roll'!$U11,(-SUMIF('Monthly Cash Flow'!$F$2:$EG$2,BB$2,'Monthly Cash Flow'!$F$37:$EG$37)*'Rent Roll'!$T11*'Rent Roll'!$R11*('Summary &amp; Purchase Assumptions'!$C$29/'Summary &amp; Purchase Assumptions'!$C$24)),"-"),"-")</f>
        <v>-</v>
      </c>
      <c r="BC31" s="273" t="str">
        <f>IFERROR(IF(BC$3='Rent Roll'!$U11,(-SUMIF('Monthly Cash Flow'!$F$2:$EG$2,BC$2,'Monthly Cash Flow'!$F$37:$EG$37)*'Rent Roll'!$T11*'Rent Roll'!$R11*('Summary &amp; Purchase Assumptions'!$C$29/'Summary &amp; Purchase Assumptions'!$C$24)),"-"),"-")</f>
        <v>-</v>
      </c>
      <c r="BD31" s="273" t="str">
        <f>IFERROR(IF(BD$3='Rent Roll'!$U11,(-SUMIF('Monthly Cash Flow'!$F$2:$EG$2,BD$2,'Monthly Cash Flow'!$F$37:$EG$37)*'Rent Roll'!$T11*'Rent Roll'!$R11*('Summary &amp; Purchase Assumptions'!$C$29/'Summary &amp; Purchase Assumptions'!$C$24)),"-"),"-")</f>
        <v>-</v>
      </c>
      <c r="BE31" s="273" t="str">
        <f>IFERROR(IF(BE$3='Rent Roll'!$U11,(-SUMIF('Monthly Cash Flow'!$F$2:$EG$2,BE$2,'Monthly Cash Flow'!$F$37:$EG$37)*'Rent Roll'!$T11*'Rent Roll'!$R11*('Summary &amp; Purchase Assumptions'!$C$29/'Summary &amp; Purchase Assumptions'!$C$24)),"-"),"-")</f>
        <v>-</v>
      </c>
      <c r="BF31" s="273" t="str">
        <f>IFERROR(IF(BF$3='Rent Roll'!$U11,(-SUMIF('Monthly Cash Flow'!$F$2:$EG$2,BF$2,'Monthly Cash Flow'!$F$37:$EG$37)*'Rent Roll'!$T11*'Rent Roll'!$R11*('Summary &amp; Purchase Assumptions'!$C$29/'Summary &amp; Purchase Assumptions'!$C$24)),"-"),"-")</f>
        <v>-</v>
      </c>
      <c r="BG31" s="273" t="str">
        <f>IFERROR(IF(BG$3='Rent Roll'!$U11,(-SUMIF('Monthly Cash Flow'!$F$2:$EG$2,BG$2,'Monthly Cash Flow'!$F$37:$EG$37)*'Rent Roll'!$T11*'Rent Roll'!$R11*('Summary &amp; Purchase Assumptions'!$C$29/'Summary &amp; Purchase Assumptions'!$C$24)),"-"),"-")</f>
        <v>-</v>
      </c>
      <c r="BH31" s="273" t="str">
        <f>IFERROR(IF(BH$3='Rent Roll'!$U11,(-SUMIF('Monthly Cash Flow'!$F$2:$EG$2,BH$2,'Monthly Cash Flow'!$F$37:$EG$37)*'Rent Roll'!$T11*'Rent Roll'!$R11*('Summary &amp; Purchase Assumptions'!$C$29/'Summary &amp; Purchase Assumptions'!$C$24)),"-"),"-")</f>
        <v>-</v>
      </c>
      <c r="BI31" s="273" t="str">
        <f>IFERROR(IF(BI$3='Rent Roll'!$U11,(-SUMIF('Monthly Cash Flow'!$F$2:$EG$2,BI$2,'Monthly Cash Flow'!$F$37:$EG$37)*'Rent Roll'!$T11*'Rent Roll'!$R11*('Summary &amp; Purchase Assumptions'!$C$29/'Summary &amp; Purchase Assumptions'!$C$24)),"-"),"-")</f>
        <v>-</v>
      </c>
      <c r="BJ31" s="273" t="str">
        <f>IFERROR(IF(BJ$3='Rent Roll'!$U11,(-SUMIF('Monthly Cash Flow'!$F$2:$EG$2,BJ$2,'Monthly Cash Flow'!$F$37:$EG$37)*'Rent Roll'!$T11*'Rent Roll'!$R11*('Summary &amp; Purchase Assumptions'!$C$29/'Summary &amp; Purchase Assumptions'!$C$24)),"-"),"-")</f>
        <v>-</v>
      </c>
      <c r="BK31" s="273" t="str">
        <f>IFERROR(IF(BK$3='Rent Roll'!$U11,(-SUMIF('Monthly Cash Flow'!$F$2:$EG$2,BK$2,'Monthly Cash Flow'!$F$37:$EG$37)*'Rent Roll'!$T11*'Rent Roll'!$R11*('Summary &amp; Purchase Assumptions'!$C$29/'Summary &amp; Purchase Assumptions'!$C$24)),"-"),"-")</f>
        <v>-</v>
      </c>
      <c r="BL31" s="273" t="str">
        <f>IFERROR(IF(BL$3='Rent Roll'!$U11,(-SUMIF('Monthly Cash Flow'!$F$2:$EG$2,BL$2,'Monthly Cash Flow'!$F$37:$EG$37)*'Rent Roll'!$T11*'Rent Roll'!$R11*('Summary &amp; Purchase Assumptions'!$C$29/'Summary &amp; Purchase Assumptions'!$C$24)),"-"),"-")</f>
        <v>-</v>
      </c>
      <c r="BM31" s="273" t="str">
        <f>IFERROR(IF(BM$3='Rent Roll'!$U11,(-SUMIF('Monthly Cash Flow'!$F$2:$EG$2,BM$2,'Monthly Cash Flow'!$F$37:$EG$37)*'Rent Roll'!$T11*'Rent Roll'!$R11*('Summary &amp; Purchase Assumptions'!$C$29/'Summary &amp; Purchase Assumptions'!$C$24)),"-"),"-")</f>
        <v>-</v>
      </c>
      <c r="BN31" s="273" t="str">
        <f>IFERROR(IF(BN$3='Rent Roll'!$U11,(-SUMIF('Monthly Cash Flow'!$F$2:$EG$2,BN$2,'Monthly Cash Flow'!$F$37:$EG$37)*'Rent Roll'!$T11*'Rent Roll'!$R11*('Summary &amp; Purchase Assumptions'!$C$29/'Summary &amp; Purchase Assumptions'!$C$24)),"-"),"-")</f>
        <v>-</v>
      </c>
      <c r="BO31" s="273" t="str">
        <f>IFERROR(IF(BO$3='Rent Roll'!$U11,(-SUMIF('Monthly Cash Flow'!$F$2:$EG$2,BO$2,'Monthly Cash Flow'!$F$37:$EG$37)*'Rent Roll'!$T11*'Rent Roll'!$R11*('Summary &amp; Purchase Assumptions'!$C$29/'Summary &amp; Purchase Assumptions'!$C$24)),"-"),"-")</f>
        <v>-</v>
      </c>
      <c r="BP31" s="273" t="str">
        <f>IFERROR(IF(BP$3='Rent Roll'!$U11,(-SUMIF('Monthly Cash Flow'!$F$2:$EG$2,BP$2,'Monthly Cash Flow'!$F$37:$EG$37)*'Rent Roll'!$T11*'Rent Roll'!$R11*('Summary &amp; Purchase Assumptions'!$C$29/'Summary &amp; Purchase Assumptions'!$C$24)),"-"),"-")</f>
        <v>-</v>
      </c>
      <c r="BQ31" s="273" t="str">
        <f>IFERROR(IF(BQ$3='Rent Roll'!$U11,(-SUMIF('Monthly Cash Flow'!$F$2:$EG$2,BQ$2,'Monthly Cash Flow'!$F$37:$EG$37)*'Rent Roll'!$T11*'Rent Roll'!$R11*('Summary &amp; Purchase Assumptions'!$C$29/'Summary &amp; Purchase Assumptions'!$C$24)),"-"),"-")</f>
        <v>-</v>
      </c>
      <c r="BR31" s="273" t="str">
        <f>IFERROR(IF(BR$3='Rent Roll'!$U11,(-SUMIF('Monthly Cash Flow'!$F$2:$EG$2,BR$2,'Monthly Cash Flow'!$F$37:$EG$37)*'Rent Roll'!$T11*'Rent Roll'!$R11*('Summary &amp; Purchase Assumptions'!$C$29/'Summary &amp; Purchase Assumptions'!$C$24)),"-"),"-")</f>
        <v>-</v>
      </c>
      <c r="BS31" s="273" t="str">
        <f>IFERROR(IF(BS$3='Rent Roll'!$U11,(-SUMIF('Monthly Cash Flow'!$F$2:$EG$2,BS$2,'Monthly Cash Flow'!$F$37:$EG$37)*'Rent Roll'!$T11*'Rent Roll'!$R11*('Summary &amp; Purchase Assumptions'!$C$29/'Summary &amp; Purchase Assumptions'!$C$24)),"-"),"-")</f>
        <v>-</v>
      </c>
      <c r="BT31" s="273" t="str">
        <f>IFERROR(IF(BT$3='Rent Roll'!$U11,(-SUMIF('Monthly Cash Flow'!$F$2:$EG$2,BT$2,'Monthly Cash Flow'!$F$37:$EG$37)*'Rent Roll'!$T11*'Rent Roll'!$R11*('Summary &amp; Purchase Assumptions'!$C$29/'Summary &amp; Purchase Assumptions'!$C$24)),"-"),"-")</f>
        <v>-</v>
      </c>
      <c r="BU31" s="273" t="str">
        <f>IFERROR(IF(BU$3='Rent Roll'!$U11,(-SUMIF('Monthly Cash Flow'!$F$2:$EG$2,BU$2,'Monthly Cash Flow'!$F$37:$EG$37)*'Rent Roll'!$T11*'Rent Roll'!$R11*('Summary &amp; Purchase Assumptions'!$C$29/'Summary &amp; Purchase Assumptions'!$C$24)),"-"),"-")</f>
        <v>-</v>
      </c>
      <c r="BV31" s="273" t="str">
        <f>IFERROR(IF(BV$3='Rent Roll'!$U11,(-SUMIF('Monthly Cash Flow'!$F$2:$EG$2,BV$2,'Monthly Cash Flow'!$F$37:$EG$37)*'Rent Roll'!$T11*'Rent Roll'!$R11*('Summary &amp; Purchase Assumptions'!$C$29/'Summary &amp; Purchase Assumptions'!$C$24)),"-"),"-")</f>
        <v>-</v>
      </c>
      <c r="BW31" s="273" t="str">
        <f>IFERROR(IF(BW$3='Rent Roll'!$U11,(-SUMIF('Monthly Cash Flow'!$F$2:$EG$2,BW$2,'Monthly Cash Flow'!$F$37:$EG$37)*'Rent Roll'!$T11*'Rent Roll'!$R11*('Summary &amp; Purchase Assumptions'!$C$29/'Summary &amp; Purchase Assumptions'!$C$24)),"-"),"-")</f>
        <v>-</v>
      </c>
      <c r="BX31" s="273" t="str">
        <f>IFERROR(IF(BX$3='Rent Roll'!$U11,(-SUMIF('Monthly Cash Flow'!$F$2:$EG$2,BX$2,'Monthly Cash Flow'!$F$37:$EG$37)*'Rent Roll'!$T11*'Rent Roll'!$R11*('Summary &amp; Purchase Assumptions'!$C$29/'Summary &amp; Purchase Assumptions'!$C$24)),"-"),"-")</f>
        <v>-</v>
      </c>
      <c r="BY31" s="273" t="str">
        <f>IFERROR(IF(BY$3='Rent Roll'!$U11,(-SUMIF('Monthly Cash Flow'!$F$2:$EG$2,BY$2,'Monthly Cash Flow'!$F$37:$EG$37)*'Rent Roll'!$T11*'Rent Roll'!$R11*('Summary &amp; Purchase Assumptions'!$C$29/'Summary &amp; Purchase Assumptions'!$C$24)),"-"),"-")</f>
        <v>-</v>
      </c>
      <c r="BZ31" s="273" t="str">
        <f>IFERROR(IF(BZ$3='Rent Roll'!$U11,(-SUMIF('Monthly Cash Flow'!$F$2:$EG$2,BZ$2,'Monthly Cash Flow'!$F$37:$EG$37)*'Rent Roll'!$T11*'Rent Roll'!$R11*('Summary &amp; Purchase Assumptions'!$C$29/'Summary &amp; Purchase Assumptions'!$C$24)),"-"),"-")</f>
        <v>-</v>
      </c>
      <c r="CA31" s="273" t="str">
        <f>IFERROR(IF(CA$3='Rent Roll'!$U11,(-SUMIF('Monthly Cash Flow'!$F$2:$EG$2,CA$2,'Monthly Cash Flow'!$F$37:$EG$37)*'Rent Roll'!$T11*'Rent Roll'!$R11*('Summary &amp; Purchase Assumptions'!$C$29/'Summary &amp; Purchase Assumptions'!$C$24)),"-"),"-")</f>
        <v>-</v>
      </c>
      <c r="CB31" s="273" t="str">
        <f>IFERROR(IF(CB$3='Rent Roll'!$U11,(-SUMIF('Monthly Cash Flow'!$F$2:$EG$2,CB$2,'Monthly Cash Flow'!$F$37:$EG$37)*'Rent Roll'!$T11*'Rent Roll'!$R11*('Summary &amp; Purchase Assumptions'!$C$29/'Summary &amp; Purchase Assumptions'!$C$24)),"-"),"-")</f>
        <v>-</v>
      </c>
      <c r="CC31" s="273" t="str">
        <f>IFERROR(IF(CC$3='Rent Roll'!$U11,(-SUMIF('Monthly Cash Flow'!$F$2:$EG$2,CC$2,'Monthly Cash Flow'!$F$37:$EG$37)*'Rent Roll'!$T11*'Rent Roll'!$R11*('Summary &amp; Purchase Assumptions'!$C$29/'Summary &amp; Purchase Assumptions'!$C$24)),"-"),"-")</f>
        <v>-</v>
      </c>
      <c r="CD31" s="273" t="str">
        <f>IFERROR(IF(CD$3='Rent Roll'!$U11,(-SUMIF('Monthly Cash Flow'!$F$2:$EG$2,CD$2,'Monthly Cash Flow'!$F$37:$EG$37)*'Rent Roll'!$T11*'Rent Roll'!$R11*('Summary &amp; Purchase Assumptions'!$C$29/'Summary &amp; Purchase Assumptions'!$C$24)),"-"),"-")</f>
        <v>-</v>
      </c>
      <c r="CE31" s="273" t="str">
        <f>IFERROR(IF(CE$3='Rent Roll'!$U11,(-SUMIF('Monthly Cash Flow'!$F$2:$EG$2,CE$2,'Monthly Cash Flow'!$F$37:$EG$37)*'Rent Roll'!$T11*'Rent Roll'!$R11*('Summary &amp; Purchase Assumptions'!$C$29/'Summary &amp; Purchase Assumptions'!$C$24)),"-"),"-")</f>
        <v>-</v>
      </c>
      <c r="CF31" s="273" t="str">
        <f>IFERROR(IF(CF$3='Rent Roll'!$U11,(-SUMIF('Monthly Cash Flow'!$F$2:$EG$2,CF$2,'Monthly Cash Flow'!$F$37:$EG$37)*'Rent Roll'!$T11*'Rent Roll'!$R11*('Summary &amp; Purchase Assumptions'!$C$29/'Summary &amp; Purchase Assumptions'!$C$24)),"-"),"-")</f>
        <v>-</v>
      </c>
      <c r="CG31" s="273" t="str">
        <f>IFERROR(IF(CG$3='Rent Roll'!$U11,(-SUMIF('Monthly Cash Flow'!$F$2:$EG$2,CG$2,'Monthly Cash Flow'!$F$37:$EG$37)*'Rent Roll'!$T11*'Rent Roll'!$R11*('Summary &amp; Purchase Assumptions'!$C$29/'Summary &amp; Purchase Assumptions'!$C$24)),"-"),"-")</f>
        <v>-</v>
      </c>
      <c r="CH31" s="273" t="str">
        <f>IFERROR(IF(CH$3='Rent Roll'!$U11,(-SUMIF('Monthly Cash Flow'!$F$2:$EG$2,CH$2,'Monthly Cash Flow'!$F$37:$EG$37)*'Rent Roll'!$T11*'Rent Roll'!$R11*('Summary &amp; Purchase Assumptions'!$C$29/'Summary &amp; Purchase Assumptions'!$C$24)),"-"),"-")</f>
        <v>-</v>
      </c>
      <c r="CI31" s="273" t="str">
        <f>IFERROR(IF(CI$3='Rent Roll'!$U11,(-SUMIF('Monthly Cash Flow'!$F$2:$EG$2,CI$2,'Monthly Cash Flow'!$F$37:$EG$37)*'Rent Roll'!$T11*'Rent Roll'!$R11*('Summary &amp; Purchase Assumptions'!$C$29/'Summary &amp; Purchase Assumptions'!$C$24)),"-"),"-")</f>
        <v>-</v>
      </c>
      <c r="CJ31" s="273" t="str">
        <f>IFERROR(IF(CJ$3='Rent Roll'!$U11,(-SUMIF('Monthly Cash Flow'!$F$2:$EG$2,CJ$2,'Monthly Cash Flow'!$F$37:$EG$37)*'Rent Roll'!$T11*'Rent Roll'!$R11*('Summary &amp; Purchase Assumptions'!$C$29/'Summary &amp; Purchase Assumptions'!$C$24)),"-"),"-")</f>
        <v>-</v>
      </c>
      <c r="CK31" s="273" t="str">
        <f>IFERROR(IF(CK$3='Rent Roll'!$U11,(-SUMIF('Monthly Cash Flow'!$F$2:$EG$2,CK$2,'Monthly Cash Flow'!$F$37:$EG$37)*'Rent Roll'!$T11*'Rent Roll'!$R11*('Summary &amp; Purchase Assumptions'!$C$29/'Summary &amp; Purchase Assumptions'!$C$24)),"-"),"-")</f>
        <v>-</v>
      </c>
      <c r="CL31" s="273" t="str">
        <f>IFERROR(IF(CL$3='Rent Roll'!$U11,(-SUMIF('Monthly Cash Flow'!$F$2:$EG$2,CL$2,'Monthly Cash Flow'!$F$37:$EG$37)*'Rent Roll'!$T11*'Rent Roll'!$R11*('Summary &amp; Purchase Assumptions'!$C$29/'Summary &amp; Purchase Assumptions'!$C$24)),"-"),"-")</f>
        <v>-</v>
      </c>
      <c r="CM31" s="273" t="str">
        <f>IFERROR(IF(CM$3='Rent Roll'!$U11,(-SUMIF('Monthly Cash Flow'!$F$2:$EG$2,CM$2,'Monthly Cash Flow'!$F$37:$EG$37)*'Rent Roll'!$T11*'Rent Roll'!$R11*('Summary &amp; Purchase Assumptions'!$C$29/'Summary &amp; Purchase Assumptions'!$C$24)),"-"),"-")</f>
        <v>-</v>
      </c>
      <c r="CN31" s="273" t="str">
        <f>IFERROR(IF(CN$3='Rent Roll'!$U11,(-SUMIF('Monthly Cash Flow'!$F$2:$EG$2,CN$2,'Monthly Cash Flow'!$F$37:$EG$37)*'Rent Roll'!$T11*'Rent Roll'!$R11*('Summary &amp; Purchase Assumptions'!$C$29/'Summary &amp; Purchase Assumptions'!$C$24)),"-"),"-")</f>
        <v>-</v>
      </c>
      <c r="CO31" s="273" t="str">
        <f>IFERROR(IF(CO$3='Rent Roll'!$U11,(-SUMIF('Monthly Cash Flow'!$F$2:$EG$2,CO$2,'Monthly Cash Flow'!$F$37:$EG$37)*'Rent Roll'!$T11*'Rent Roll'!$R11*('Summary &amp; Purchase Assumptions'!$C$29/'Summary &amp; Purchase Assumptions'!$C$24)),"-"),"-")</f>
        <v>-</v>
      </c>
      <c r="CP31" s="273" t="str">
        <f>IFERROR(IF(CP$3='Rent Roll'!$U11,(-SUMIF('Monthly Cash Flow'!$F$2:$EG$2,CP$2,'Monthly Cash Flow'!$F$37:$EG$37)*'Rent Roll'!$T11*'Rent Roll'!$R11*('Summary &amp; Purchase Assumptions'!$C$29/'Summary &amp; Purchase Assumptions'!$C$24)),"-"),"-")</f>
        <v>-</v>
      </c>
      <c r="CQ31" s="273" t="str">
        <f>IFERROR(IF(CQ$3='Rent Roll'!$U11,(-SUMIF('Monthly Cash Flow'!$F$2:$EG$2,CQ$2,'Monthly Cash Flow'!$F$37:$EG$37)*'Rent Roll'!$T11*'Rent Roll'!$R11*('Summary &amp; Purchase Assumptions'!$C$29/'Summary &amp; Purchase Assumptions'!$C$24)),"-"),"-")</f>
        <v>-</v>
      </c>
      <c r="CR31" s="273" t="str">
        <f>IFERROR(IF(CR$3='Rent Roll'!$U11,(-SUMIF('Monthly Cash Flow'!$F$2:$EG$2,CR$2,'Monthly Cash Flow'!$F$37:$EG$37)*'Rent Roll'!$T11*'Rent Roll'!$R11*('Summary &amp; Purchase Assumptions'!$C$29/'Summary &amp; Purchase Assumptions'!$C$24)),"-"),"-")</f>
        <v>-</v>
      </c>
      <c r="CS31" s="273" t="str">
        <f>IFERROR(IF(CS$3='Rent Roll'!$U11,(-SUMIF('Monthly Cash Flow'!$F$2:$EG$2,CS$2,'Monthly Cash Flow'!$F$37:$EG$37)*'Rent Roll'!$T11*'Rent Roll'!$R11*('Summary &amp; Purchase Assumptions'!$C$29/'Summary &amp; Purchase Assumptions'!$C$24)),"-"),"-")</f>
        <v>-</v>
      </c>
      <c r="CT31" s="273" t="str">
        <f>IFERROR(IF(CT$3='Rent Roll'!$U11,(-SUMIF('Monthly Cash Flow'!$F$2:$EG$2,CT$2,'Monthly Cash Flow'!$F$37:$EG$37)*'Rent Roll'!$T11*'Rent Roll'!$R11*('Summary &amp; Purchase Assumptions'!$C$29/'Summary &amp; Purchase Assumptions'!$C$24)),"-"),"-")</f>
        <v>-</v>
      </c>
      <c r="CU31" s="273" t="str">
        <f>IFERROR(IF(CU$3='Rent Roll'!$U11,(-SUMIF('Monthly Cash Flow'!$F$2:$EG$2,CU$2,'Monthly Cash Flow'!$F$37:$EG$37)*'Rent Roll'!$T11*'Rent Roll'!$R11*('Summary &amp; Purchase Assumptions'!$C$29/'Summary &amp; Purchase Assumptions'!$C$24)),"-"),"-")</f>
        <v>-</v>
      </c>
      <c r="CV31" s="273" t="str">
        <f>IFERROR(IF(CV$3='Rent Roll'!$U11,(-SUMIF('Monthly Cash Flow'!$F$2:$EG$2,CV$2,'Monthly Cash Flow'!$F$37:$EG$37)*'Rent Roll'!$T11*'Rent Roll'!$R11*('Summary &amp; Purchase Assumptions'!$C$29/'Summary &amp; Purchase Assumptions'!$C$24)),"-"),"-")</f>
        <v>-</v>
      </c>
      <c r="CW31" s="273" t="str">
        <f>IFERROR(IF(CW$3='Rent Roll'!$U11,(-SUMIF('Monthly Cash Flow'!$F$2:$EG$2,CW$2,'Monthly Cash Flow'!$F$37:$EG$37)*'Rent Roll'!$T11*'Rent Roll'!$R11*('Summary &amp; Purchase Assumptions'!$C$29/'Summary &amp; Purchase Assumptions'!$C$24)),"-"),"-")</f>
        <v>-</v>
      </c>
      <c r="CX31" s="273" t="str">
        <f>IFERROR(IF(CX$3='Rent Roll'!$U11,(-SUMIF('Monthly Cash Flow'!$F$2:$EG$2,CX$2,'Monthly Cash Flow'!$F$37:$EG$37)*'Rent Roll'!$T11*'Rent Roll'!$R11*('Summary &amp; Purchase Assumptions'!$C$29/'Summary &amp; Purchase Assumptions'!$C$24)),"-"),"-")</f>
        <v>-</v>
      </c>
      <c r="CY31" s="273" t="str">
        <f>IFERROR(IF(CY$3='Rent Roll'!$U11,(-SUMIF('Monthly Cash Flow'!$F$2:$EG$2,CY$2,'Monthly Cash Flow'!$F$37:$EG$37)*'Rent Roll'!$T11*'Rent Roll'!$R11*('Summary &amp; Purchase Assumptions'!$C$29/'Summary &amp; Purchase Assumptions'!$C$24)),"-"),"-")</f>
        <v>-</v>
      </c>
      <c r="CZ31" s="273" t="str">
        <f>IFERROR(IF(CZ$3='Rent Roll'!$U11,(-SUMIF('Monthly Cash Flow'!$F$2:$EG$2,CZ$2,'Monthly Cash Flow'!$F$37:$EG$37)*'Rent Roll'!$T11*'Rent Roll'!$R11*('Summary &amp; Purchase Assumptions'!$C$29/'Summary &amp; Purchase Assumptions'!$C$24)),"-"),"-")</f>
        <v>-</v>
      </c>
      <c r="DA31" s="273" t="str">
        <f>IFERROR(IF(DA$3='Rent Roll'!$U11,(-SUMIF('Monthly Cash Flow'!$F$2:$EG$2,DA$2,'Monthly Cash Flow'!$F$37:$EG$37)*'Rent Roll'!$T11*'Rent Roll'!$R11*('Summary &amp; Purchase Assumptions'!$C$29/'Summary &amp; Purchase Assumptions'!$C$24)),"-"),"-")</f>
        <v>-</v>
      </c>
      <c r="DB31" s="273" t="str">
        <f>IFERROR(IF(DB$3='Rent Roll'!$U11,(-SUMIF('Monthly Cash Flow'!$F$2:$EG$2,DB$2,'Monthly Cash Flow'!$F$37:$EG$37)*'Rent Roll'!$T11*'Rent Roll'!$R11*('Summary &amp; Purchase Assumptions'!$C$29/'Summary &amp; Purchase Assumptions'!$C$24)),"-"),"-")</f>
        <v>-</v>
      </c>
      <c r="DC31" s="273" t="str">
        <f>IFERROR(IF(DC$3='Rent Roll'!$U11,(-SUMIF('Monthly Cash Flow'!$F$2:$EG$2,DC$2,'Monthly Cash Flow'!$F$37:$EG$37)*'Rent Roll'!$T11*'Rent Roll'!$R11*('Summary &amp; Purchase Assumptions'!$C$29/'Summary &amp; Purchase Assumptions'!$C$24)),"-"),"-")</f>
        <v>-</v>
      </c>
      <c r="DD31" s="273" t="str">
        <f>IFERROR(IF(DD$3='Rent Roll'!$U11,(-SUMIF('Monthly Cash Flow'!$F$2:$EG$2,DD$2,'Monthly Cash Flow'!$F$37:$EG$37)*'Rent Roll'!$T11*'Rent Roll'!$R11*('Summary &amp; Purchase Assumptions'!$C$29/'Summary &amp; Purchase Assumptions'!$C$24)),"-"),"-")</f>
        <v>-</v>
      </c>
      <c r="DE31" s="273" t="str">
        <f>IFERROR(IF(DE$3='Rent Roll'!$U11,(-SUMIF('Monthly Cash Flow'!$F$2:$EG$2,DE$2,'Monthly Cash Flow'!$F$37:$EG$37)*'Rent Roll'!$T11*'Rent Roll'!$R11*('Summary &amp; Purchase Assumptions'!$C$29/'Summary &amp; Purchase Assumptions'!$C$24)),"-"),"-")</f>
        <v>-</v>
      </c>
      <c r="DF31" s="273" t="str">
        <f>IFERROR(IF(DF$3='Rent Roll'!$U11,(-SUMIF('Monthly Cash Flow'!$F$2:$EG$2,DF$2,'Monthly Cash Flow'!$F$37:$EG$37)*'Rent Roll'!$T11*'Rent Roll'!$R11*('Summary &amp; Purchase Assumptions'!$C$29/'Summary &amp; Purchase Assumptions'!$C$24)),"-"),"-")</f>
        <v>-</v>
      </c>
      <c r="DG31" s="273" t="str">
        <f>IFERROR(IF(DG$3='Rent Roll'!$U11,(-SUMIF('Monthly Cash Flow'!$F$2:$EG$2,DG$2,'Monthly Cash Flow'!$F$37:$EG$37)*'Rent Roll'!$T11*'Rent Roll'!$R11*('Summary &amp; Purchase Assumptions'!$C$29/'Summary &amp; Purchase Assumptions'!$C$24)),"-"),"-")</f>
        <v>-</v>
      </c>
      <c r="DH31" s="273" t="str">
        <f>IFERROR(IF(DH$3='Rent Roll'!$U11,(-SUMIF('Monthly Cash Flow'!$F$2:$EG$2,DH$2,'Monthly Cash Flow'!$F$37:$EG$37)*'Rent Roll'!$T11*'Rent Roll'!$R11*('Summary &amp; Purchase Assumptions'!$C$29/'Summary &amp; Purchase Assumptions'!$C$24)),"-"),"-")</f>
        <v>-</v>
      </c>
      <c r="DI31" s="273" t="str">
        <f>IFERROR(IF(DI$3='Rent Roll'!$U11,(-SUMIF('Monthly Cash Flow'!$F$2:$EG$2,DI$2,'Monthly Cash Flow'!$F$37:$EG$37)*'Rent Roll'!$T11*'Rent Roll'!$R11*('Summary &amp; Purchase Assumptions'!$C$29/'Summary &amp; Purchase Assumptions'!$C$24)),"-"),"-")</f>
        <v>-</v>
      </c>
      <c r="DJ31" s="273" t="str">
        <f>IFERROR(IF(DJ$3='Rent Roll'!$U11,(-SUMIF('Monthly Cash Flow'!$F$2:$EG$2,DJ$2,'Monthly Cash Flow'!$F$37:$EG$37)*'Rent Roll'!$T11*'Rent Roll'!$R11*('Summary &amp; Purchase Assumptions'!$C$29/'Summary &amp; Purchase Assumptions'!$C$24)),"-"),"-")</f>
        <v>-</v>
      </c>
      <c r="DK31" s="273" t="str">
        <f>IFERROR(IF(DK$3='Rent Roll'!$U11,(-SUMIF('Monthly Cash Flow'!$F$2:$EG$2,DK$2,'Monthly Cash Flow'!$F$37:$EG$37)*'Rent Roll'!$T11*'Rent Roll'!$R11*('Summary &amp; Purchase Assumptions'!$C$29/'Summary &amp; Purchase Assumptions'!$C$24)),"-"),"-")</f>
        <v>-</v>
      </c>
      <c r="DL31" s="273" t="str">
        <f>IFERROR(IF(DL$3='Rent Roll'!$U11,(-SUMIF('Monthly Cash Flow'!$F$2:$EG$2,DL$2,'Monthly Cash Flow'!$F$37:$EG$37)*'Rent Roll'!$T11*'Rent Roll'!$R11*('Summary &amp; Purchase Assumptions'!$C$29/'Summary &amp; Purchase Assumptions'!$C$24)),"-"),"-")</f>
        <v>-</v>
      </c>
      <c r="DM31" s="273" t="str">
        <f>IFERROR(IF(DM$3='Rent Roll'!$U11,(-SUMIF('Monthly Cash Flow'!$F$2:$EG$2,DM$2,'Monthly Cash Flow'!$F$37:$EG$37)*'Rent Roll'!$T11*'Rent Roll'!$R11*('Summary &amp; Purchase Assumptions'!$C$29/'Summary &amp; Purchase Assumptions'!$C$24)),"-"),"-")</f>
        <v>-</v>
      </c>
      <c r="DN31" s="273" t="str">
        <f>IFERROR(IF(DN$3='Rent Roll'!$U11,(-SUMIF('Monthly Cash Flow'!$F$2:$EG$2,DN$2,'Monthly Cash Flow'!$F$37:$EG$37)*'Rent Roll'!$T11*'Rent Roll'!$R11*('Summary &amp; Purchase Assumptions'!$C$29/'Summary &amp; Purchase Assumptions'!$C$24)),"-"),"-")</f>
        <v>-</v>
      </c>
      <c r="DO31" s="273" t="str">
        <f>IFERROR(IF(DO$3='Rent Roll'!$U11,(-SUMIF('Monthly Cash Flow'!$F$2:$EG$2,DO$2,'Monthly Cash Flow'!$F$37:$EG$37)*'Rent Roll'!$T11*'Rent Roll'!$R11*('Summary &amp; Purchase Assumptions'!$C$29/'Summary &amp; Purchase Assumptions'!$C$24)),"-"),"-")</f>
        <v>-</v>
      </c>
      <c r="DP31" s="273" t="str">
        <f>IFERROR(IF(DP$3='Rent Roll'!$U11,(-SUMIF('Monthly Cash Flow'!$F$2:$EG$2,DP$2,'Monthly Cash Flow'!$F$37:$EG$37)*'Rent Roll'!$T11*'Rent Roll'!$R11*('Summary &amp; Purchase Assumptions'!$C$29/'Summary &amp; Purchase Assumptions'!$C$24)),"-"),"-")</f>
        <v>-</v>
      </c>
      <c r="DQ31" s="273" t="str">
        <f>IFERROR(IF(DQ$3='Rent Roll'!$U11,(-SUMIF('Monthly Cash Flow'!$F$2:$EG$2,DQ$2,'Monthly Cash Flow'!$F$37:$EG$37)*'Rent Roll'!$T11*'Rent Roll'!$R11*('Summary &amp; Purchase Assumptions'!$C$29/'Summary &amp; Purchase Assumptions'!$C$24)),"-"),"-")</f>
        <v>-</v>
      </c>
      <c r="DR31" s="273" t="str">
        <f>IFERROR(IF(DR$3='Rent Roll'!$U11,(-SUMIF('Monthly Cash Flow'!$F$2:$EG$2,DR$2,'Monthly Cash Flow'!$F$37:$EG$37)*'Rent Roll'!$T11*'Rent Roll'!$R11*('Summary &amp; Purchase Assumptions'!$C$29/'Summary &amp; Purchase Assumptions'!$C$24)),"-"),"-")</f>
        <v>-</v>
      </c>
      <c r="DS31" s="273" t="str">
        <f>IFERROR(IF(DS$3='Rent Roll'!$U11,(-SUMIF('Monthly Cash Flow'!$F$2:$EG$2,DS$2,'Monthly Cash Flow'!$F$37:$EG$37)*'Rent Roll'!$T11*'Rent Roll'!$R11*('Summary &amp; Purchase Assumptions'!$C$29/'Summary &amp; Purchase Assumptions'!$C$24)),"-"),"-")</f>
        <v>-</v>
      </c>
      <c r="DT31" s="273" t="str">
        <f>IFERROR(IF(DT$3='Rent Roll'!$U11,(-SUMIF('Monthly Cash Flow'!$F$2:$EG$2,DT$2,'Monthly Cash Flow'!$F$37:$EG$37)*'Rent Roll'!$T11*'Rent Roll'!$R11*('Summary &amp; Purchase Assumptions'!$C$29/'Summary &amp; Purchase Assumptions'!$C$24)),"-"),"-")</f>
        <v>-</v>
      </c>
      <c r="DU31" s="273" t="str">
        <f>IFERROR(IF(DU$3='Rent Roll'!$U11,(-SUMIF('Monthly Cash Flow'!$F$2:$EG$2,DU$2,'Monthly Cash Flow'!$F$37:$EG$37)*'Rent Roll'!$T11*'Rent Roll'!$R11*('Summary &amp; Purchase Assumptions'!$C$29/'Summary &amp; Purchase Assumptions'!$C$24)),"-"),"-")</f>
        <v>-</v>
      </c>
      <c r="DV31" s="273" t="str">
        <f>IFERROR(IF(DV$3='Rent Roll'!$U11,(-SUMIF('Monthly Cash Flow'!$F$2:$EG$2,DV$2,'Monthly Cash Flow'!$F$37:$EG$37)*'Rent Roll'!$T11*'Rent Roll'!$R11*('Summary &amp; Purchase Assumptions'!$C$29/'Summary &amp; Purchase Assumptions'!$C$24)),"-"),"-")</f>
        <v>-</v>
      </c>
      <c r="DW31" s="273" t="str">
        <f>IFERROR(IF(DW$3='Rent Roll'!$U11,(-SUMIF('Monthly Cash Flow'!$F$2:$EG$2,DW$2,'Monthly Cash Flow'!$F$37:$EG$37)*'Rent Roll'!$T11*'Rent Roll'!$R11*('Summary &amp; Purchase Assumptions'!$C$29/'Summary &amp; Purchase Assumptions'!$C$24)),"-"),"-")</f>
        <v>-</v>
      </c>
      <c r="DX31" s="273" t="str">
        <f>IFERROR(IF(DX$3='Rent Roll'!$U11,(-SUMIF('Monthly Cash Flow'!$F$2:$EG$2,DX$2,'Monthly Cash Flow'!$F$37:$EG$37)*'Rent Roll'!$T11*'Rent Roll'!$R11*('Summary &amp; Purchase Assumptions'!$C$29/'Summary &amp; Purchase Assumptions'!$C$24)),"-"),"-")</f>
        <v>-</v>
      </c>
      <c r="DY31" s="273" t="str">
        <f>IFERROR(IF(DY$3='Rent Roll'!$U11,(-SUMIF('Monthly Cash Flow'!$F$2:$EG$2,DY$2,'Monthly Cash Flow'!$F$37:$EG$37)*'Rent Roll'!$T11*'Rent Roll'!$R11*('Summary &amp; Purchase Assumptions'!$C$29/'Summary &amp; Purchase Assumptions'!$C$24)),"-"),"-")</f>
        <v>-</v>
      </c>
      <c r="DZ31" s="273" t="str">
        <f>IFERROR(IF(DZ$3='Rent Roll'!$U11,(-SUMIF('Monthly Cash Flow'!$F$2:$EG$2,DZ$2,'Monthly Cash Flow'!$F$37:$EG$37)*'Rent Roll'!$T11*'Rent Roll'!$R11*('Summary &amp; Purchase Assumptions'!$C$29/'Summary &amp; Purchase Assumptions'!$C$24)),"-"),"-")</f>
        <v>-</v>
      </c>
      <c r="EA31" s="273" t="str">
        <f>IFERROR(IF(EA$3='Rent Roll'!$U11,(-SUMIF('Monthly Cash Flow'!$F$2:$EG$2,EA$2,'Monthly Cash Flow'!$F$37:$EG$37)*'Rent Roll'!$T11*'Rent Roll'!$R11*('Summary &amp; Purchase Assumptions'!$C$29/'Summary &amp; Purchase Assumptions'!$C$24)),"-"),"-")</f>
        <v>-</v>
      </c>
      <c r="EB31" s="273" t="str">
        <f>IFERROR(IF(EB$3='Rent Roll'!$U11,(-SUMIF('Monthly Cash Flow'!$F$2:$EG$2,EB$2,'Monthly Cash Flow'!$F$37:$EG$37)*'Rent Roll'!$T11*'Rent Roll'!$R11*('Summary &amp; Purchase Assumptions'!$C$29/'Summary &amp; Purchase Assumptions'!$C$24)),"-"),"-")</f>
        <v>-</v>
      </c>
      <c r="EC31" s="273" t="str">
        <f>IFERROR(IF(EC$3='Rent Roll'!$U11,(-SUMIF('Monthly Cash Flow'!$F$2:$EG$2,EC$2,'Monthly Cash Flow'!$F$37:$EG$37)*'Rent Roll'!$T11*'Rent Roll'!$R11*('Summary &amp; Purchase Assumptions'!$C$29/'Summary &amp; Purchase Assumptions'!$C$24)),"-"),"-")</f>
        <v>-</v>
      </c>
      <c r="ED31" s="273" t="str">
        <f>IFERROR(IF(ED$3='Rent Roll'!$U11,(-SUMIF('Monthly Cash Flow'!$F$2:$EG$2,ED$2,'Monthly Cash Flow'!$F$37:$EG$37)*'Rent Roll'!$T11*'Rent Roll'!$R11*('Summary &amp; Purchase Assumptions'!$C$29/'Summary &amp; Purchase Assumptions'!$C$24)),"-"),"-")</f>
        <v>-</v>
      </c>
      <c r="EE31" s="273" t="str">
        <f>IFERROR(IF(EE$3='Rent Roll'!$U11,(-SUMIF('Monthly Cash Flow'!$F$2:$EG$2,EE$2,'Monthly Cash Flow'!$F$37:$EG$37)*'Rent Roll'!$T11*'Rent Roll'!$R11*('Summary &amp; Purchase Assumptions'!$C$29/'Summary &amp; Purchase Assumptions'!$C$24)),"-"),"-")</f>
        <v>-</v>
      </c>
      <c r="EF31" s="272" t="str">
        <f>IFERROR(IF(EF$3='Rent Roll'!$U11,(-SUMIF('Monthly Cash Flow'!$F$2:$EG$2,EF$2,'Monthly Cash Flow'!$F$37:$EG$37)*'Rent Roll'!$T11*'Rent Roll'!$R11*('Summary &amp; Purchase Assumptions'!$C$29/'Summary &amp; Purchase Assumptions'!$C$24)),"-"),"-")</f>
        <v>-</v>
      </c>
      <c r="EG31" s="844" t="s">
        <v>106</v>
      </c>
    </row>
    <row r="32" spans="2:137" x14ac:dyDescent="0.25">
      <c r="B32" s="866"/>
      <c r="C32" s="854" t="str">
        <f>CONCATENATE('Rent Roll'!B12&amp;" - "&amp;'Rent Roll'!C12)</f>
        <v xml:space="preserve"> - </v>
      </c>
      <c r="D32" s="272">
        <f t="shared" si="12"/>
        <v>0</v>
      </c>
      <c r="E32" s="273" t="str">
        <f>IFERROR(IF(E$3='Rent Roll'!$U12,(-SUMIF('Monthly Cash Flow'!$F$2:$EG$2,E$2,'Monthly Cash Flow'!$F$37:$EG$37)*'Rent Roll'!$T12*'Rent Roll'!$R12*('Summary &amp; Purchase Assumptions'!$C$29/'Summary &amp; Purchase Assumptions'!$C$24)),"-"),"-")</f>
        <v>-</v>
      </c>
      <c r="F32" s="273" t="str">
        <f>IFERROR(IF(F$3='Rent Roll'!$U12,(-SUMIF('Monthly Cash Flow'!$F$2:$EG$2,F$2,'Monthly Cash Flow'!$F$37:$EG$37)*'Rent Roll'!$T12*'Rent Roll'!$R12*('Summary &amp; Purchase Assumptions'!$C$29/'Summary &amp; Purchase Assumptions'!$C$24)),"-"),"-")</f>
        <v>-</v>
      </c>
      <c r="G32" s="273" t="str">
        <f>IFERROR(IF(G$3='Rent Roll'!$U12,(-SUMIF('Monthly Cash Flow'!$F$2:$EG$2,G$2,'Monthly Cash Flow'!$F$37:$EG$37)*'Rent Roll'!$T12*'Rent Roll'!$R12*('Summary &amp; Purchase Assumptions'!$C$29/'Summary &amp; Purchase Assumptions'!$C$24)),"-"),"-")</f>
        <v>-</v>
      </c>
      <c r="H32" s="273" t="str">
        <f>IFERROR(IF(H$3='Rent Roll'!$U12,(-SUMIF('Monthly Cash Flow'!$F$2:$EG$2,H$2,'Monthly Cash Flow'!$F$37:$EG$37)*'Rent Roll'!$T12*'Rent Roll'!$R12*('Summary &amp; Purchase Assumptions'!$C$29/'Summary &amp; Purchase Assumptions'!$C$24)),"-"),"-")</f>
        <v>-</v>
      </c>
      <c r="I32" s="273" t="str">
        <f>IFERROR(IF(I$3='Rent Roll'!$U12,(-SUMIF('Monthly Cash Flow'!$F$2:$EG$2,I$2,'Monthly Cash Flow'!$F$37:$EG$37)*'Rent Roll'!$T12*'Rent Roll'!$R12*('Summary &amp; Purchase Assumptions'!$C$29/'Summary &amp; Purchase Assumptions'!$C$24)),"-"),"-")</f>
        <v>-</v>
      </c>
      <c r="J32" s="273" t="str">
        <f>IFERROR(IF(J$3='Rent Roll'!$U12,(-SUMIF('Monthly Cash Flow'!$F$2:$EG$2,J$2,'Monthly Cash Flow'!$F$37:$EG$37)*'Rent Roll'!$T12*'Rent Roll'!$R12*('Summary &amp; Purchase Assumptions'!$C$29/'Summary &amp; Purchase Assumptions'!$C$24)),"-"),"-")</f>
        <v>-</v>
      </c>
      <c r="K32" s="273" t="str">
        <f>IFERROR(IF(K$3='Rent Roll'!$U12,(-SUMIF('Monthly Cash Flow'!$F$2:$EG$2,K$2,'Monthly Cash Flow'!$F$37:$EG$37)*'Rent Roll'!$T12*'Rent Roll'!$R12*('Summary &amp; Purchase Assumptions'!$C$29/'Summary &amp; Purchase Assumptions'!$C$24)),"-"),"-")</f>
        <v>-</v>
      </c>
      <c r="L32" s="273" t="str">
        <f>IFERROR(IF(L$3='Rent Roll'!$U12,(-SUMIF('Monthly Cash Flow'!$F$2:$EG$2,L$2,'Monthly Cash Flow'!$F$37:$EG$37)*'Rent Roll'!$T12*'Rent Roll'!$R12*('Summary &amp; Purchase Assumptions'!$C$29/'Summary &amp; Purchase Assumptions'!$C$24)),"-"),"-")</f>
        <v>-</v>
      </c>
      <c r="M32" s="273" t="str">
        <f>IFERROR(IF(M$3='Rent Roll'!$U12,(-SUMIF('Monthly Cash Flow'!$F$2:$EG$2,M$2,'Monthly Cash Flow'!$F$37:$EG$37)*'Rent Roll'!$T12*'Rent Roll'!$R12*('Summary &amp; Purchase Assumptions'!$C$29/'Summary &amp; Purchase Assumptions'!$C$24)),"-"),"-")</f>
        <v>-</v>
      </c>
      <c r="N32" s="273" t="str">
        <f>IFERROR(IF(N$3='Rent Roll'!$U12,(-SUMIF('Monthly Cash Flow'!$F$2:$EG$2,N$2,'Monthly Cash Flow'!$F$37:$EG$37)*'Rent Roll'!$T12*'Rent Roll'!$R12*('Summary &amp; Purchase Assumptions'!$C$29/'Summary &amp; Purchase Assumptions'!$C$24)),"-"),"-")</f>
        <v>-</v>
      </c>
      <c r="O32" s="273" t="str">
        <f>IFERROR(IF(O$3='Rent Roll'!$U12,(-SUMIF('Monthly Cash Flow'!$F$2:$EG$2,O$2,'Monthly Cash Flow'!$F$37:$EG$37)*'Rent Roll'!$T12*'Rent Roll'!$R12*('Summary &amp; Purchase Assumptions'!$C$29/'Summary &amp; Purchase Assumptions'!$C$24)),"-"),"-")</f>
        <v>-</v>
      </c>
      <c r="P32" s="273" t="str">
        <f>IFERROR(IF(P$3='Rent Roll'!$U12,(-SUMIF('Monthly Cash Flow'!$F$2:$EG$2,P$2,'Monthly Cash Flow'!$F$37:$EG$37)*'Rent Roll'!$T12*'Rent Roll'!$R12*('Summary &amp; Purchase Assumptions'!$C$29/'Summary &amp; Purchase Assumptions'!$C$24)),"-"),"-")</f>
        <v>-</v>
      </c>
      <c r="Q32" s="273" t="str">
        <f>IFERROR(IF(Q$3='Rent Roll'!$U12,(-SUMIF('Monthly Cash Flow'!$F$2:$EG$2,Q$2,'Monthly Cash Flow'!$F$37:$EG$37)*'Rent Roll'!$T12*'Rent Roll'!$R12*('Summary &amp; Purchase Assumptions'!$C$29/'Summary &amp; Purchase Assumptions'!$C$24)),"-"),"-")</f>
        <v>-</v>
      </c>
      <c r="R32" s="273" t="str">
        <f>IFERROR(IF(R$3='Rent Roll'!$U12,(-SUMIF('Monthly Cash Flow'!$F$2:$EG$2,R$2,'Monthly Cash Flow'!$F$37:$EG$37)*'Rent Roll'!$T12*'Rent Roll'!$R12*('Summary &amp; Purchase Assumptions'!$C$29/'Summary &amp; Purchase Assumptions'!$C$24)),"-"),"-")</f>
        <v>-</v>
      </c>
      <c r="S32" s="273" t="str">
        <f>IFERROR(IF(S$3='Rent Roll'!$U12,(-SUMIF('Monthly Cash Flow'!$F$2:$EG$2,S$2,'Monthly Cash Flow'!$F$37:$EG$37)*'Rent Roll'!$T12*'Rent Roll'!$R12*('Summary &amp; Purchase Assumptions'!$C$29/'Summary &amp; Purchase Assumptions'!$C$24)),"-"),"-")</f>
        <v>-</v>
      </c>
      <c r="T32" s="273" t="str">
        <f>IFERROR(IF(T$3='Rent Roll'!$U12,(-SUMIF('Monthly Cash Flow'!$F$2:$EG$2,T$2,'Monthly Cash Flow'!$F$37:$EG$37)*'Rent Roll'!$T12*'Rent Roll'!$R12*('Summary &amp; Purchase Assumptions'!$C$29/'Summary &amp; Purchase Assumptions'!$C$24)),"-"),"-")</f>
        <v>-</v>
      </c>
      <c r="U32" s="273" t="str">
        <f>IFERROR(IF(U$3='Rent Roll'!$U12,(-SUMIF('Monthly Cash Flow'!$F$2:$EG$2,U$2,'Monthly Cash Flow'!$F$37:$EG$37)*'Rent Roll'!$T12*'Rent Roll'!$R12*('Summary &amp; Purchase Assumptions'!$C$29/'Summary &amp; Purchase Assumptions'!$C$24)),"-"),"-")</f>
        <v>-</v>
      </c>
      <c r="V32" s="273" t="str">
        <f>IFERROR(IF(V$3='Rent Roll'!$U12,(-SUMIF('Monthly Cash Flow'!$F$2:$EG$2,V$2,'Monthly Cash Flow'!$F$37:$EG$37)*'Rent Roll'!$T12*'Rent Roll'!$R12*('Summary &amp; Purchase Assumptions'!$C$29/'Summary &amp; Purchase Assumptions'!$C$24)),"-"),"-")</f>
        <v>-</v>
      </c>
      <c r="W32" s="273" t="str">
        <f>IFERROR(IF(W$3='Rent Roll'!$U12,(-SUMIF('Monthly Cash Flow'!$F$2:$EG$2,W$2,'Monthly Cash Flow'!$F$37:$EG$37)*'Rent Roll'!$T12*'Rent Roll'!$R12*('Summary &amp; Purchase Assumptions'!$C$29/'Summary &amp; Purchase Assumptions'!$C$24)),"-"),"-")</f>
        <v>-</v>
      </c>
      <c r="X32" s="273" t="str">
        <f>IFERROR(IF(X$3='Rent Roll'!$U12,(-SUMIF('Monthly Cash Flow'!$F$2:$EG$2,X$2,'Monthly Cash Flow'!$F$37:$EG$37)*'Rent Roll'!$T12*'Rent Roll'!$R12*('Summary &amp; Purchase Assumptions'!$C$29/'Summary &amp; Purchase Assumptions'!$C$24)),"-"),"-")</f>
        <v>-</v>
      </c>
      <c r="Y32" s="273" t="str">
        <f>IFERROR(IF(Y$3='Rent Roll'!$U12,(-SUMIF('Monthly Cash Flow'!$F$2:$EG$2,Y$2,'Monthly Cash Flow'!$F$37:$EG$37)*'Rent Roll'!$T12*'Rent Roll'!$R12*('Summary &amp; Purchase Assumptions'!$C$29/'Summary &amp; Purchase Assumptions'!$C$24)),"-"),"-")</f>
        <v>-</v>
      </c>
      <c r="Z32" s="273" t="str">
        <f>IFERROR(IF(Z$3='Rent Roll'!$U12,(-SUMIF('Monthly Cash Flow'!$F$2:$EG$2,Z$2,'Monthly Cash Flow'!$F$37:$EG$37)*'Rent Roll'!$T12*'Rent Roll'!$R12*('Summary &amp; Purchase Assumptions'!$C$29/'Summary &amp; Purchase Assumptions'!$C$24)),"-"),"-")</f>
        <v>-</v>
      </c>
      <c r="AA32" s="273" t="str">
        <f>IFERROR(IF(AA$3='Rent Roll'!$U12,(-SUMIF('Monthly Cash Flow'!$F$2:$EG$2,AA$2,'Monthly Cash Flow'!$F$37:$EG$37)*'Rent Roll'!$T12*'Rent Roll'!$R12*('Summary &amp; Purchase Assumptions'!$C$29/'Summary &amp; Purchase Assumptions'!$C$24)),"-"),"-")</f>
        <v>-</v>
      </c>
      <c r="AB32" s="273" t="str">
        <f>IFERROR(IF(AB$3='Rent Roll'!$U12,(-SUMIF('Monthly Cash Flow'!$F$2:$EG$2,AB$2,'Monthly Cash Flow'!$F$37:$EG$37)*'Rent Roll'!$T12*'Rent Roll'!$R12*('Summary &amp; Purchase Assumptions'!$C$29/'Summary &amp; Purchase Assumptions'!$C$24)),"-"),"-")</f>
        <v>-</v>
      </c>
      <c r="AC32" s="273" t="str">
        <f>IFERROR(IF(AC$3='Rent Roll'!$U12,(-SUMIF('Monthly Cash Flow'!$F$2:$EG$2,AC$2,'Monthly Cash Flow'!$F$37:$EG$37)*'Rent Roll'!$T12*'Rent Roll'!$R12*('Summary &amp; Purchase Assumptions'!$C$29/'Summary &amp; Purchase Assumptions'!$C$24)),"-"),"-")</f>
        <v>-</v>
      </c>
      <c r="AD32" s="273" t="str">
        <f>IFERROR(IF(AD$3='Rent Roll'!$U12,(-SUMIF('Monthly Cash Flow'!$F$2:$EG$2,AD$2,'Monthly Cash Flow'!$F$37:$EG$37)*'Rent Roll'!$T12*'Rent Roll'!$R12*('Summary &amp; Purchase Assumptions'!$C$29/'Summary &amp; Purchase Assumptions'!$C$24)),"-"),"-")</f>
        <v>-</v>
      </c>
      <c r="AE32" s="273" t="str">
        <f>IFERROR(IF(AE$3='Rent Roll'!$U12,(-SUMIF('Monthly Cash Flow'!$F$2:$EG$2,AE$2,'Monthly Cash Flow'!$F$37:$EG$37)*'Rent Roll'!$T12*'Rent Roll'!$R12*('Summary &amp; Purchase Assumptions'!$C$29/'Summary &amp; Purchase Assumptions'!$C$24)),"-"),"-")</f>
        <v>-</v>
      </c>
      <c r="AF32" s="273" t="str">
        <f>IFERROR(IF(AF$3='Rent Roll'!$U12,(-SUMIF('Monthly Cash Flow'!$F$2:$EG$2,AF$2,'Monthly Cash Flow'!$F$37:$EG$37)*'Rent Roll'!$T12*'Rent Roll'!$R12*('Summary &amp; Purchase Assumptions'!$C$29/'Summary &amp; Purchase Assumptions'!$C$24)),"-"),"-")</f>
        <v>-</v>
      </c>
      <c r="AG32" s="273" t="str">
        <f>IFERROR(IF(AG$3='Rent Roll'!$U12,(-SUMIF('Monthly Cash Flow'!$F$2:$EG$2,AG$2,'Monthly Cash Flow'!$F$37:$EG$37)*'Rent Roll'!$T12*'Rent Roll'!$R12*('Summary &amp; Purchase Assumptions'!$C$29/'Summary &amp; Purchase Assumptions'!$C$24)),"-"),"-")</f>
        <v>-</v>
      </c>
      <c r="AH32" s="273" t="str">
        <f>IFERROR(IF(AH$3='Rent Roll'!$U12,(-SUMIF('Monthly Cash Flow'!$F$2:$EG$2,AH$2,'Monthly Cash Flow'!$F$37:$EG$37)*'Rent Roll'!$T12*'Rent Roll'!$R12*('Summary &amp; Purchase Assumptions'!$C$29/'Summary &amp; Purchase Assumptions'!$C$24)),"-"),"-")</f>
        <v>-</v>
      </c>
      <c r="AI32" s="273" t="str">
        <f>IFERROR(IF(AI$3='Rent Roll'!$U12,(-SUMIF('Monthly Cash Flow'!$F$2:$EG$2,AI$2,'Monthly Cash Flow'!$F$37:$EG$37)*'Rent Roll'!$T12*'Rent Roll'!$R12*('Summary &amp; Purchase Assumptions'!$C$29/'Summary &amp; Purchase Assumptions'!$C$24)),"-"),"-")</f>
        <v>-</v>
      </c>
      <c r="AJ32" s="273" t="str">
        <f>IFERROR(IF(AJ$3='Rent Roll'!$U12,(-SUMIF('Monthly Cash Flow'!$F$2:$EG$2,AJ$2,'Monthly Cash Flow'!$F$37:$EG$37)*'Rent Roll'!$T12*'Rent Roll'!$R12*('Summary &amp; Purchase Assumptions'!$C$29/'Summary &amp; Purchase Assumptions'!$C$24)),"-"),"-")</f>
        <v>-</v>
      </c>
      <c r="AK32" s="273" t="str">
        <f>IFERROR(IF(AK$3='Rent Roll'!$U12,(-SUMIF('Monthly Cash Flow'!$F$2:$EG$2,AK$2,'Monthly Cash Flow'!$F$37:$EG$37)*'Rent Roll'!$T12*'Rent Roll'!$R12*('Summary &amp; Purchase Assumptions'!$C$29/'Summary &amp; Purchase Assumptions'!$C$24)),"-"),"-")</f>
        <v>-</v>
      </c>
      <c r="AL32" s="273" t="str">
        <f>IFERROR(IF(AL$3='Rent Roll'!$U12,(-SUMIF('Monthly Cash Flow'!$F$2:$EG$2,AL$2,'Monthly Cash Flow'!$F$37:$EG$37)*'Rent Roll'!$T12*'Rent Roll'!$R12*('Summary &amp; Purchase Assumptions'!$C$29/'Summary &amp; Purchase Assumptions'!$C$24)),"-"),"-")</f>
        <v>-</v>
      </c>
      <c r="AM32" s="273" t="str">
        <f>IFERROR(IF(AM$3='Rent Roll'!$U12,(-SUMIF('Monthly Cash Flow'!$F$2:$EG$2,AM$2,'Monthly Cash Flow'!$F$37:$EG$37)*'Rent Roll'!$T12*'Rent Roll'!$R12*('Summary &amp; Purchase Assumptions'!$C$29/'Summary &amp; Purchase Assumptions'!$C$24)),"-"),"-")</f>
        <v>-</v>
      </c>
      <c r="AN32" s="273" t="str">
        <f>IFERROR(IF(AN$3='Rent Roll'!$U12,(-SUMIF('Monthly Cash Flow'!$F$2:$EG$2,AN$2,'Monthly Cash Flow'!$F$37:$EG$37)*'Rent Roll'!$T12*'Rent Roll'!$R12*('Summary &amp; Purchase Assumptions'!$C$29/'Summary &amp; Purchase Assumptions'!$C$24)),"-"),"-")</f>
        <v>-</v>
      </c>
      <c r="AO32" s="273" t="str">
        <f>IFERROR(IF(AO$3='Rent Roll'!$U12,(-SUMIF('Monthly Cash Flow'!$F$2:$EG$2,AO$2,'Monthly Cash Flow'!$F$37:$EG$37)*'Rent Roll'!$T12*'Rent Roll'!$R12*('Summary &amp; Purchase Assumptions'!$C$29/'Summary &amp; Purchase Assumptions'!$C$24)),"-"),"-")</f>
        <v>-</v>
      </c>
      <c r="AP32" s="273" t="str">
        <f>IFERROR(IF(AP$3='Rent Roll'!$U12,(-SUMIF('Monthly Cash Flow'!$F$2:$EG$2,AP$2,'Monthly Cash Flow'!$F$37:$EG$37)*'Rent Roll'!$T12*'Rent Roll'!$R12*('Summary &amp; Purchase Assumptions'!$C$29/'Summary &amp; Purchase Assumptions'!$C$24)),"-"),"-")</f>
        <v>-</v>
      </c>
      <c r="AQ32" s="273" t="str">
        <f>IFERROR(IF(AQ$3='Rent Roll'!$U12,(-SUMIF('Monthly Cash Flow'!$F$2:$EG$2,AQ$2,'Monthly Cash Flow'!$F$37:$EG$37)*'Rent Roll'!$T12*'Rent Roll'!$R12*('Summary &amp; Purchase Assumptions'!$C$29/'Summary &amp; Purchase Assumptions'!$C$24)),"-"),"-")</f>
        <v>-</v>
      </c>
      <c r="AR32" s="273" t="str">
        <f>IFERROR(IF(AR$3='Rent Roll'!$U12,(-SUMIF('Monthly Cash Flow'!$F$2:$EG$2,AR$2,'Monthly Cash Flow'!$F$37:$EG$37)*'Rent Roll'!$T12*'Rent Roll'!$R12*('Summary &amp; Purchase Assumptions'!$C$29/'Summary &amp; Purchase Assumptions'!$C$24)),"-"),"-")</f>
        <v>-</v>
      </c>
      <c r="AS32" s="273" t="str">
        <f>IFERROR(IF(AS$3='Rent Roll'!$U12,(-SUMIF('Monthly Cash Flow'!$F$2:$EG$2,AS$2,'Monthly Cash Flow'!$F$37:$EG$37)*'Rent Roll'!$T12*'Rent Roll'!$R12*('Summary &amp; Purchase Assumptions'!$C$29/'Summary &amp; Purchase Assumptions'!$C$24)),"-"),"-")</f>
        <v>-</v>
      </c>
      <c r="AT32" s="273" t="str">
        <f>IFERROR(IF(AT$3='Rent Roll'!$U12,(-SUMIF('Monthly Cash Flow'!$F$2:$EG$2,AT$2,'Monthly Cash Flow'!$F$37:$EG$37)*'Rent Roll'!$T12*'Rent Roll'!$R12*('Summary &amp; Purchase Assumptions'!$C$29/'Summary &amp; Purchase Assumptions'!$C$24)),"-"),"-")</f>
        <v>-</v>
      </c>
      <c r="AU32" s="273" t="str">
        <f>IFERROR(IF(AU$3='Rent Roll'!$U12,(-SUMIF('Monthly Cash Flow'!$F$2:$EG$2,AU$2,'Monthly Cash Flow'!$F$37:$EG$37)*'Rent Roll'!$T12*'Rent Roll'!$R12*('Summary &amp; Purchase Assumptions'!$C$29/'Summary &amp; Purchase Assumptions'!$C$24)),"-"),"-")</f>
        <v>-</v>
      </c>
      <c r="AV32" s="273" t="str">
        <f>IFERROR(IF(AV$3='Rent Roll'!$U12,(-SUMIF('Monthly Cash Flow'!$F$2:$EG$2,AV$2,'Monthly Cash Flow'!$F$37:$EG$37)*'Rent Roll'!$T12*'Rent Roll'!$R12*('Summary &amp; Purchase Assumptions'!$C$29/'Summary &amp; Purchase Assumptions'!$C$24)),"-"),"-")</f>
        <v>-</v>
      </c>
      <c r="AW32" s="273" t="str">
        <f>IFERROR(IF(AW$3='Rent Roll'!$U12,(-SUMIF('Monthly Cash Flow'!$F$2:$EG$2,AW$2,'Monthly Cash Flow'!$F$37:$EG$37)*'Rent Roll'!$T12*'Rent Roll'!$R12*('Summary &amp; Purchase Assumptions'!$C$29/'Summary &amp; Purchase Assumptions'!$C$24)),"-"),"-")</f>
        <v>-</v>
      </c>
      <c r="AX32" s="273" t="str">
        <f>IFERROR(IF(AX$3='Rent Roll'!$U12,(-SUMIF('Monthly Cash Flow'!$F$2:$EG$2,AX$2,'Monthly Cash Flow'!$F$37:$EG$37)*'Rent Roll'!$T12*'Rent Roll'!$R12*('Summary &amp; Purchase Assumptions'!$C$29/'Summary &amp; Purchase Assumptions'!$C$24)),"-"),"-")</f>
        <v>-</v>
      </c>
      <c r="AY32" s="273" t="str">
        <f>IFERROR(IF(AY$3='Rent Roll'!$U12,(-SUMIF('Monthly Cash Flow'!$F$2:$EG$2,AY$2,'Monthly Cash Flow'!$F$37:$EG$37)*'Rent Roll'!$T12*'Rent Roll'!$R12*('Summary &amp; Purchase Assumptions'!$C$29/'Summary &amp; Purchase Assumptions'!$C$24)),"-"),"-")</f>
        <v>-</v>
      </c>
      <c r="AZ32" s="273" t="str">
        <f>IFERROR(IF(AZ$3='Rent Roll'!$U12,(-SUMIF('Monthly Cash Flow'!$F$2:$EG$2,AZ$2,'Monthly Cash Flow'!$F$37:$EG$37)*'Rent Roll'!$T12*'Rent Roll'!$R12*('Summary &amp; Purchase Assumptions'!$C$29/'Summary &amp; Purchase Assumptions'!$C$24)),"-"),"-")</f>
        <v>-</v>
      </c>
      <c r="BA32" s="273" t="str">
        <f>IFERROR(IF(BA$3='Rent Roll'!$U12,(-SUMIF('Monthly Cash Flow'!$F$2:$EG$2,BA$2,'Monthly Cash Flow'!$F$37:$EG$37)*'Rent Roll'!$T12*'Rent Roll'!$R12*('Summary &amp; Purchase Assumptions'!$C$29/'Summary &amp; Purchase Assumptions'!$C$24)),"-"),"-")</f>
        <v>-</v>
      </c>
      <c r="BB32" s="273" t="str">
        <f>IFERROR(IF(BB$3='Rent Roll'!$U12,(-SUMIF('Monthly Cash Flow'!$F$2:$EG$2,BB$2,'Monthly Cash Flow'!$F$37:$EG$37)*'Rent Roll'!$T12*'Rent Roll'!$R12*('Summary &amp; Purchase Assumptions'!$C$29/'Summary &amp; Purchase Assumptions'!$C$24)),"-"),"-")</f>
        <v>-</v>
      </c>
      <c r="BC32" s="273" t="str">
        <f>IFERROR(IF(BC$3='Rent Roll'!$U12,(-SUMIF('Monthly Cash Flow'!$F$2:$EG$2,BC$2,'Monthly Cash Flow'!$F$37:$EG$37)*'Rent Roll'!$T12*'Rent Roll'!$R12*('Summary &amp; Purchase Assumptions'!$C$29/'Summary &amp; Purchase Assumptions'!$C$24)),"-"),"-")</f>
        <v>-</v>
      </c>
      <c r="BD32" s="273" t="str">
        <f>IFERROR(IF(BD$3='Rent Roll'!$U12,(-SUMIF('Monthly Cash Flow'!$F$2:$EG$2,BD$2,'Monthly Cash Flow'!$F$37:$EG$37)*'Rent Roll'!$T12*'Rent Roll'!$R12*('Summary &amp; Purchase Assumptions'!$C$29/'Summary &amp; Purchase Assumptions'!$C$24)),"-"),"-")</f>
        <v>-</v>
      </c>
      <c r="BE32" s="273" t="str">
        <f>IFERROR(IF(BE$3='Rent Roll'!$U12,(-SUMIF('Monthly Cash Flow'!$F$2:$EG$2,BE$2,'Monthly Cash Flow'!$F$37:$EG$37)*'Rent Roll'!$T12*'Rent Roll'!$R12*('Summary &amp; Purchase Assumptions'!$C$29/'Summary &amp; Purchase Assumptions'!$C$24)),"-"),"-")</f>
        <v>-</v>
      </c>
      <c r="BF32" s="273" t="str">
        <f>IFERROR(IF(BF$3='Rent Roll'!$U12,(-SUMIF('Monthly Cash Flow'!$F$2:$EG$2,BF$2,'Monthly Cash Flow'!$F$37:$EG$37)*'Rent Roll'!$T12*'Rent Roll'!$R12*('Summary &amp; Purchase Assumptions'!$C$29/'Summary &amp; Purchase Assumptions'!$C$24)),"-"),"-")</f>
        <v>-</v>
      </c>
      <c r="BG32" s="273" t="str">
        <f>IFERROR(IF(BG$3='Rent Roll'!$U12,(-SUMIF('Monthly Cash Flow'!$F$2:$EG$2,BG$2,'Monthly Cash Flow'!$F$37:$EG$37)*'Rent Roll'!$T12*'Rent Roll'!$R12*('Summary &amp; Purchase Assumptions'!$C$29/'Summary &amp; Purchase Assumptions'!$C$24)),"-"),"-")</f>
        <v>-</v>
      </c>
      <c r="BH32" s="273" t="str">
        <f>IFERROR(IF(BH$3='Rent Roll'!$U12,(-SUMIF('Monthly Cash Flow'!$F$2:$EG$2,BH$2,'Monthly Cash Flow'!$F$37:$EG$37)*'Rent Roll'!$T12*'Rent Roll'!$R12*('Summary &amp; Purchase Assumptions'!$C$29/'Summary &amp; Purchase Assumptions'!$C$24)),"-"),"-")</f>
        <v>-</v>
      </c>
      <c r="BI32" s="273" t="str">
        <f>IFERROR(IF(BI$3='Rent Roll'!$U12,(-SUMIF('Monthly Cash Flow'!$F$2:$EG$2,BI$2,'Monthly Cash Flow'!$F$37:$EG$37)*'Rent Roll'!$T12*'Rent Roll'!$R12*('Summary &amp; Purchase Assumptions'!$C$29/'Summary &amp; Purchase Assumptions'!$C$24)),"-"),"-")</f>
        <v>-</v>
      </c>
      <c r="BJ32" s="273" t="str">
        <f>IFERROR(IF(BJ$3='Rent Roll'!$U12,(-SUMIF('Monthly Cash Flow'!$F$2:$EG$2,BJ$2,'Monthly Cash Flow'!$F$37:$EG$37)*'Rent Roll'!$T12*'Rent Roll'!$R12*('Summary &amp; Purchase Assumptions'!$C$29/'Summary &amp; Purchase Assumptions'!$C$24)),"-"),"-")</f>
        <v>-</v>
      </c>
      <c r="BK32" s="273" t="str">
        <f>IFERROR(IF(BK$3='Rent Roll'!$U12,(-SUMIF('Monthly Cash Flow'!$F$2:$EG$2,BK$2,'Monthly Cash Flow'!$F$37:$EG$37)*'Rent Roll'!$T12*'Rent Roll'!$R12*('Summary &amp; Purchase Assumptions'!$C$29/'Summary &amp; Purchase Assumptions'!$C$24)),"-"),"-")</f>
        <v>-</v>
      </c>
      <c r="BL32" s="273" t="str">
        <f>IFERROR(IF(BL$3='Rent Roll'!$U12,(-SUMIF('Monthly Cash Flow'!$F$2:$EG$2,BL$2,'Monthly Cash Flow'!$F$37:$EG$37)*'Rent Roll'!$T12*'Rent Roll'!$R12*('Summary &amp; Purchase Assumptions'!$C$29/'Summary &amp; Purchase Assumptions'!$C$24)),"-"),"-")</f>
        <v>-</v>
      </c>
      <c r="BM32" s="273" t="str">
        <f>IFERROR(IF(BM$3='Rent Roll'!$U12,(-SUMIF('Monthly Cash Flow'!$F$2:$EG$2,BM$2,'Monthly Cash Flow'!$F$37:$EG$37)*'Rent Roll'!$T12*'Rent Roll'!$R12*('Summary &amp; Purchase Assumptions'!$C$29/'Summary &amp; Purchase Assumptions'!$C$24)),"-"),"-")</f>
        <v>-</v>
      </c>
      <c r="BN32" s="273" t="str">
        <f>IFERROR(IF(BN$3='Rent Roll'!$U12,(-SUMIF('Monthly Cash Flow'!$F$2:$EG$2,BN$2,'Monthly Cash Flow'!$F$37:$EG$37)*'Rent Roll'!$T12*'Rent Roll'!$R12*('Summary &amp; Purchase Assumptions'!$C$29/'Summary &amp; Purchase Assumptions'!$C$24)),"-"),"-")</f>
        <v>-</v>
      </c>
      <c r="BO32" s="273" t="str">
        <f>IFERROR(IF(BO$3='Rent Roll'!$U12,(-SUMIF('Monthly Cash Flow'!$F$2:$EG$2,BO$2,'Monthly Cash Flow'!$F$37:$EG$37)*'Rent Roll'!$T12*'Rent Roll'!$R12*('Summary &amp; Purchase Assumptions'!$C$29/'Summary &amp; Purchase Assumptions'!$C$24)),"-"),"-")</f>
        <v>-</v>
      </c>
      <c r="BP32" s="273" t="str">
        <f>IFERROR(IF(BP$3='Rent Roll'!$U12,(-SUMIF('Monthly Cash Flow'!$F$2:$EG$2,BP$2,'Monthly Cash Flow'!$F$37:$EG$37)*'Rent Roll'!$T12*'Rent Roll'!$R12*('Summary &amp; Purchase Assumptions'!$C$29/'Summary &amp; Purchase Assumptions'!$C$24)),"-"),"-")</f>
        <v>-</v>
      </c>
      <c r="BQ32" s="273" t="str">
        <f>IFERROR(IF(BQ$3='Rent Roll'!$U12,(-SUMIF('Monthly Cash Flow'!$F$2:$EG$2,BQ$2,'Monthly Cash Flow'!$F$37:$EG$37)*'Rent Roll'!$T12*'Rent Roll'!$R12*('Summary &amp; Purchase Assumptions'!$C$29/'Summary &amp; Purchase Assumptions'!$C$24)),"-"),"-")</f>
        <v>-</v>
      </c>
      <c r="BR32" s="273" t="str">
        <f>IFERROR(IF(BR$3='Rent Roll'!$U12,(-SUMIF('Monthly Cash Flow'!$F$2:$EG$2,BR$2,'Monthly Cash Flow'!$F$37:$EG$37)*'Rent Roll'!$T12*'Rent Roll'!$R12*('Summary &amp; Purchase Assumptions'!$C$29/'Summary &amp; Purchase Assumptions'!$C$24)),"-"),"-")</f>
        <v>-</v>
      </c>
      <c r="BS32" s="273" t="str">
        <f>IFERROR(IF(BS$3='Rent Roll'!$U12,(-SUMIF('Monthly Cash Flow'!$F$2:$EG$2,BS$2,'Monthly Cash Flow'!$F$37:$EG$37)*'Rent Roll'!$T12*'Rent Roll'!$R12*('Summary &amp; Purchase Assumptions'!$C$29/'Summary &amp; Purchase Assumptions'!$C$24)),"-"),"-")</f>
        <v>-</v>
      </c>
      <c r="BT32" s="273" t="str">
        <f>IFERROR(IF(BT$3='Rent Roll'!$U12,(-SUMIF('Monthly Cash Flow'!$F$2:$EG$2,BT$2,'Monthly Cash Flow'!$F$37:$EG$37)*'Rent Roll'!$T12*'Rent Roll'!$R12*('Summary &amp; Purchase Assumptions'!$C$29/'Summary &amp; Purchase Assumptions'!$C$24)),"-"),"-")</f>
        <v>-</v>
      </c>
      <c r="BU32" s="273" t="str">
        <f>IFERROR(IF(BU$3='Rent Roll'!$U12,(-SUMIF('Monthly Cash Flow'!$F$2:$EG$2,BU$2,'Monthly Cash Flow'!$F$37:$EG$37)*'Rent Roll'!$T12*'Rent Roll'!$R12*('Summary &amp; Purchase Assumptions'!$C$29/'Summary &amp; Purchase Assumptions'!$C$24)),"-"),"-")</f>
        <v>-</v>
      </c>
      <c r="BV32" s="273" t="str">
        <f>IFERROR(IF(BV$3='Rent Roll'!$U12,(-SUMIF('Monthly Cash Flow'!$F$2:$EG$2,BV$2,'Monthly Cash Flow'!$F$37:$EG$37)*'Rent Roll'!$T12*'Rent Roll'!$R12*('Summary &amp; Purchase Assumptions'!$C$29/'Summary &amp; Purchase Assumptions'!$C$24)),"-"),"-")</f>
        <v>-</v>
      </c>
      <c r="BW32" s="273" t="str">
        <f>IFERROR(IF(BW$3='Rent Roll'!$U12,(-SUMIF('Monthly Cash Flow'!$F$2:$EG$2,BW$2,'Monthly Cash Flow'!$F$37:$EG$37)*'Rent Roll'!$T12*'Rent Roll'!$R12*('Summary &amp; Purchase Assumptions'!$C$29/'Summary &amp; Purchase Assumptions'!$C$24)),"-"),"-")</f>
        <v>-</v>
      </c>
      <c r="BX32" s="273" t="str">
        <f>IFERROR(IF(BX$3='Rent Roll'!$U12,(-SUMIF('Monthly Cash Flow'!$F$2:$EG$2,BX$2,'Monthly Cash Flow'!$F$37:$EG$37)*'Rent Roll'!$T12*'Rent Roll'!$R12*('Summary &amp; Purchase Assumptions'!$C$29/'Summary &amp; Purchase Assumptions'!$C$24)),"-"),"-")</f>
        <v>-</v>
      </c>
      <c r="BY32" s="273" t="str">
        <f>IFERROR(IF(BY$3='Rent Roll'!$U12,(-SUMIF('Monthly Cash Flow'!$F$2:$EG$2,BY$2,'Monthly Cash Flow'!$F$37:$EG$37)*'Rent Roll'!$T12*'Rent Roll'!$R12*('Summary &amp; Purchase Assumptions'!$C$29/'Summary &amp; Purchase Assumptions'!$C$24)),"-"),"-")</f>
        <v>-</v>
      </c>
      <c r="BZ32" s="273" t="str">
        <f>IFERROR(IF(BZ$3='Rent Roll'!$U12,(-SUMIF('Monthly Cash Flow'!$F$2:$EG$2,BZ$2,'Monthly Cash Flow'!$F$37:$EG$37)*'Rent Roll'!$T12*'Rent Roll'!$R12*('Summary &amp; Purchase Assumptions'!$C$29/'Summary &amp; Purchase Assumptions'!$C$24)),"-"),"-")</f>
        <v>-</v>
      </c>
      <c r="CA32" s="273" t="str">
        <f>IFERROR(IF(CA$3='Rent Roll'!$U12,(-SUMIF('Monthly Cash Flow'!$F$2:$EG$2,CA$2,'Monthly Cash Flow'!$F$37:$EG$37)*'Rent Roll'!$T12*'Rent Roll'!$R12*('Summary &amp; Purchase Assumptions'!$C$29/'Summary &amp; Purchase Assumptions'!$C$24)),"-"),"-")</f>
        <v>-</v>
      </c>
      <c r="CB32" s="273" t="str">
        <f>IFERROR(IF(CB$3='Rent Roll'!$U12,(-SUMIF('Monthly Cash Flow'!$F$2:$EG$2,CB$2,'Monthly Cash Flow'!$F$37:$EG$37)*'Rent Roll'!$T12*'Rent Roll'!$R12*('Summary &amp; Purchase Assumptions'!$C$29/'Summary &amp; Purchase Assumptions'!$C$24)),"-"),"-")</f>
        <v>-</v>
      </c>
      <c r="CC32" s="273" t="str">
        <f>IFERROR(IF(CC$3='Rent Roll'!$U12,(-SUMIF('Monthly Cash Flow'!$F$2:$EG$2,CC$2,'Monthly Cash Flow'!$F$37:$EG$37)*'Rent Roll'!$T12*'Rent Roll'!$R12*('Summary &amp; Purchase Assumptions'!$C$29/'Summary &amp; Purchase Assumptions'!$C$24)),"-"),"-")</f>
        <v>-</v>
      </c>
      <c r="CD32" s="273" t="str">
        <f>IFERROR(IF(CD$3='Rent Roll'!$U12,(-SUMIF('Monthly Cash Flow'!$F$2:$EG$2,CD$2,'Monthly Cash Flow'!$F$37:$EG$37)*'Rent Roll'!$T12*'Rent Roll'!$R12*('Summary &amp; Purchase Assumptions'!$C$29/'Summary &amp; Purchase Assumptions'!$C$24)),"-"),"-")</f>
        <v>-</v>
      </c>
      <c r="CE32" s="273" t="str">
        <f>IFERROR(IF(CE$3='Rent Roll'!$U12,(-SUMIF('Monthly Cash Flow'!$F$2:$EG$2,CE$2,'Monthly Cash Flow'!$F$37:$EG$37)*'Rent Roll'!$T12*'Rent Roll'!$R12*('Summary &amp; Purchase Assumptions'!$C$29/'Summary &amp; Purchase Assumptions'!$C$24)),"-"),"-")</f>
        <v>-</v>
      </c>
      <c r="CF32" s="273" t="str">
        <f>IFERROR(IF(CF$3='Rent Roll'!$U12,(-SUMIF('Monthly Cash Flow'!$F$2:$EG$2,CF$2,'Monthly Cash Flow'!$F$37:$EG$37)*'Rent Roll'!$T12*'Rent Roll'!$R12*('Summary &amp; Purchase Assumptions'!$C$29/'Summary &amp; Purchase Assumptions'!$C$24)),"-"),"-")</f>
        <v>-</v>
      </c>
      <c r="CG32" s="273" t="str">
        <f>IFERROR(IF(CG$3='Rent Roll'!$U12,(-SUMIF('Monthly Cash Flow'!$F$2:$EG$2,CG$2,'Monthly Cash Flow'!$F$37:$EG$37)*'Rent Roll'!$T12*'Rent Roll'!$R12*('Summary &amp; Purchase Assumptions'!$C$29/'Summary &amp; Purchase Assumptions'!$C$24)),"-"),"-")</f>
        <v>-</v>
      </c>
      <c r="CH32" s="273" t="str">
        <f>IFERROR(IF(CH$3='Rent Roll'!$U12,(-SUMIF('Monthly Cash Flow'!$F$2:$EG$2,CH$2,'Monthly Cash Flow'!$F$37:$EG$37)*'Rent Roll'!$T12*'Rent Roll'!$R12*('Summary &amp; Purchase Assumptions'!$C$29/'Summary &amp; Purchase Assumptions'!$C$24)),"-"),"-")</f>
        <v>-</v>
      </c>
      <c r="CI32" s="273" t="str">
        <f>IFERROR(IF(CI$3='Rent Roll'!$U12,(-SUMIF('Monthly Cash Flow'!$F$2:$EG$2,CI$2,'Monthly Cash Flow'!$F$37:$EG$37)*'Rent Roll'!$T12*'Rent Roll'!$R12*('Summary &amp; Purchase Assumptions'!$C$29/'Summary &amp; Purchase Assumptions'!$C$24)),"-"),"-")</f>
        <v>-</v>
      </c>
      <c r="CJ32" s="273" t="str">
        <f>IFERROR(IF(CJ$3='Rent Roll'!$U12,(-SUMIF('Monthly Cash Flow'!$F$2:$EG$2,CJ$2,'Monthly Cash Flow'!$F$37:$EG$37)*'Rent Roll'!$T12*'Rent Roll'!$R12*('Summary &amp; Purchase Assumptions'!$C$29/'Summary &amp; Purchase Assumptions'!$C$24)),"-"),"-")</f>
        <v>-</v>
      </c>
      <c r="CK32" s="273" t="str">
        <f>IFERROR(IF(CK$3='Rent Roll'!$U12,(-SUMIF('Monthly Cash Flow'!$F$2:$EG$2,CK$2,'Monthly Cash Flow'!$F$37:$EG$37)*'Rent Roll'!$T12*'Rent Roll'!$R12*('Summary &amp; Purchase Assumptions'!$C$29/'Summary &amp; Purchase Assumptions'!$C$24)),"-"),"-")</f>
        <v>-</v>
      </c>
      <c r="CL32" s="273" t="str">
        <f>IFERROR(IF(CL$3='Rent Roll'!$U12,(-SUMIF('Monthly Cash Flow'!$F$2:$EG$2,CL$2,'Monthly Cash Flow'!$F$37:$EG$37)*'Rent Roll'!$T12*'Rent Roll'!$R12*('Summary &amp; Purchase Assumptions'!$C$29/'Summary &amp; Purchase Assumptions'!$C$24)),"-"),"-")</f>
        <v>-</v>
      </c>
      <c r="CM32" s="273" t="str">
        <f>IFERROR(IF(CM$3='Rent Roll'!$U12,(-SUMIF('Monthly Cash Flow'!$F$2:$EG$2,CM$2,'Monthly Cash Flow'!$F$37:$EG$37)*'Rent Roll'!$T12*'Rent Roll'!$R12*('Summary &amp; Purchase Assumptions'!$C$29/'Summary &amp; Purchase Assumptions'!$C$24)),"-"),"-")</f>
        <v>-</v>
      </c>
      <c r="CN32" s="273" t="str">
        <f>IFERROR(IF(CN$3='Rent Roll'!$U12,(-SUMIF('Monthly Cash Flow'!$F$2:$EG$2,CN$2,'Monthly Cash Flow'!$F$37:$EG$37)*'Rent Roll'!$T12*'Rent Roll'!$R12*('Summary &amp; Purchase Assumptions'!$C$29/'Summary &amp; Purchase Assumptions'!$C$24)),"-"),"-")</f>
        <v>-</v>
      </c>
      <c r="CO32" s="273" t="str">
        <f>IFERROR(IF(CO$3='Rent Roll'!$U12,(-SUMIF('Monthly Cash Flow'!$F$2:$EG$2,CO$2,'Monthly Cash Flow'!$F$37:$EG$37)*'Rent Roll'!$T12*'Rent Roll'!$R12*('Summary &amp; Purchase Assumptions'!$C$29/'Summary &amp; Purchase Assumptions'!$C$24)),"-"),"-")</f>
        <v>-</v>
      </c>
      <c r="CP32" s="273" t="str">
        <f>IFERROR(IF(CP$3='Rent Roll'!$U12,(-SUMIF('Monthly Cash Flow'!$F$2:$EG$2,CP$2,'Monthly Cash Flow'!$F$37:$EG$37)*'Rent Roll'!$T12*'Rent Roll'!$R12*('Summary &amp; Purchase Assumptions'!$C$29/'Summary &amp; Purchase Assumptions'!$C$24)),"-"),"-")</f>
        <v>-</v>
      </c>
      <c r="CQ32" s="273" t="str">
        <f>IFERROR(IF(CQ$3='Rent Roll'!$U12,(-SUMIF('Monthly Cash Flow'!$F$2:$EG$2,CQ$2,'Monthly Cash Flow'!$F$37:$EG$37)*'Rent Roll'!$T12*'Rent Roll'!$R12*('Summary &amp; Purchase Assumptions'!$C$29/'Summary &amp; Purchase Assumptions'!$C$24)),"-"),"-")</f>
        <v>-</v>
      </c>
      <c r="CR32" s="273" t="str">
        <f>IFERROR(IF(CR$3='Rent Roll'!$U12,(-SUMIF('Monthly Cash Flow'!$F$2:$EG$2,CR$2,'Monthly Cash Flow'!$F$37:$EG$37)*'Rent Roll'!$T12*'Rent Roll'!$R12*('Summary &amp; Purchase Assumptions'!$C$29/'Summary &amp; Purchase Assumptions'!$C$24)),"-"),"-")</f>
        <v>-</v>
      </c>
      <c r="CS32" s="273" t="str">
        <f>IFERROR(IF(CS$3='Rent Roll'!$U12,(-SUMIF('Monthly Cash Flow'!$F$2:$EG$2,CS$2,'Monthly Cash Flow'!$F$37:$EG$37)*'Rent Roll'!$T12*'Rent Roll'!$R12*('Summary &amp; Purchase Assumptions'!$C$29/'Summary &amp; Purchase Assumptions'!$C$24)),"-"),"-")</f>
        <v>-</v>
      </c>
      <c r="CT32" s="273" t="str">
        <f>IFERROR(IF(CT$3='Rent Roll'!$U12,(-SUMIF('Monthly Cash Flow'!$F$2:$EG$2,CT$2,'Monthly Cash Flow'!$F$37:$EG$37)*'Rent Roll'!$T12*'Rent Roll'!$R12*('Summary &amp; Purchase Assumptions'!$C$29/'Summary &amp; Purchase Assumptions'!$C$24)),"-"),"-")</f>
        <v>-</v>
      </c>
      <c r="CU32" s="273" t="str">
        <f>IFERROR(IF(CU$3='Rent Roll'!$U12,(-SUMIF('Monthly Cash Flow'!$F$2:$EG$2,CU$2,'Monthly Cash Flow'!$F$37:$EG$37)*'Rent Roll'!$T12*'Rent Roll'!$R12*('Summary &amp; Purchase Assumptions'!$C$29/'Summary &amp; Purchase Assumptions'!$C$24)),"-"),"-")</f>
        <v>-</v>
      </c>
      <c r="CV32" s="273" t="str">
        <f>IFERROR(IF(CV$3='Rent Roll'!$U12,(-SUMIF('Monthly Cash Flow'!$F$2:$EG$2,CV$2,'Monthly Cash Flow'!$F$37:$EG$37)*'Rent Roll'!$T12*'Rent Roll'!$R12*('Summary &amp; Purchase Assumptions'!$C$29/'Summary &amp; Purchase Assumptions'!$C$24)),"-"),"-")</f>
        <v>-</v>
      </c>
      <c r="CW32" s="273" t="str">
        <f>IFERROR(IF(CW$3='Rent Roll'!$U12,(-SUMIF('Monthly Cash Flow'!$F$2:$EG$2,CW$2,'Monthly Cash Flow'!$F$37:$EG$37)*'Rent Roll'!$T12*'Rent Roll'!$R12*('Summary &amp; Purchase Assumptions'!$C$29/'Summary &amp; Purchase Assumptions'!$C$24)),"-"),"-")</f>
        <v>-</v>
      </c>
      <c r="CX32" s="273" t="str">
        <f>IFERROR(IF(CX$3='Rent Roll'!$U12,(-SUMIF('Monthly Cash Flow'!$F$2:$EG$2,CX$2,'Monthly Cash Flow'!$F$37:$EG$37)*'Rent Roll'!$T12*'Rent Roll'!$R12*('Summary &amp; Purchase Assumptions'!$C$29/'Summary &amp; Purchase Assumptions'!$C$24)),"-"),"-")</f>
        <v>-</v>
      </c>
      <c r="CY32" s="273" t="str">
        <f>IFERROR(IF(CY$3='Rent Roll'!$U12,(-SUMIF('Monthly Cash Flow'!$F$2:$EG$2,CY$2,'Monthly Cash Flow'!$F$37:$EG$37)*'Rent Roll'!$T12*'Rent Roll'!$R12*('Summary &amp; Purchase Assumptions'!$C$29/'Summary &amp; Purchase Assumptions'!$C$24)),"-"),"-")</f>
        <v>-</v>
      </c>
      <c r="CZ32" s="273" t="str">
        <f>IFERROR(IF(CZ$3='Rent Roll'!$U12,(-SUMIF('Monthly Cash Flow'!$F$2:$EG$2,CZ$2,'Monthly Cash Flow'!$F$37:$EG$37)*'Rent Roll'!$T12*'Rent Roll'!$R12*('Summary &amp; Purchase Assumptions'!$C$29/'Summary &amp; Purchase Assumptions'!$C$24)),"-"),"-")</f>
        <v>-</v>
      </c>
      <c r="DA32" s="273" t="str">
        <f>IFERROR(IF(DA$3='Rent Roll'!$U12,(-SUMIF('Monthly Cash Flow'!$F$2:$EG$2,DA$2,'Monthly Cash Flow'!$F$37:$EG$37)*'Rent Roll'!$T12*'Rent Roll'!$R12*('Summary &amp; Purchase Assumptions'!$C$29/'Summary &amp; Purchase Assumptions'!$C$24)),"-"),"-")</f>
        <v>-</v>
      </c>
      <c r="DB32" s="273" t="str">
        <f>IFERROR(IF(DB$3='Rent Roll'!$U12,(-SUMIF('Monthly Cash Flow'!$F$2:$EG$2,DB$2,'Monthly Cash Flow'!$F$37:$EG$37)*'Rent Roll'!$T12*'Rent Roll'!$R12*('Summary &amp; Purchase Assumptions'!$C$29/'Summary &amp; Purchase Assumptions'!$C$24)),"-"),"-")</f>
        <v>-</v>
      </c>
      <c r="DC32" s="273" t="str">
        <f>IFERROR(IF(DC$3='Rent Roll'!$U12,(-SUMIF('Monthly Cash Flow'!$F$2:$EG$2,DC$2,'Monthly Cash Flow'!$F$37:$EG$37)*'Rent Roll'!$T12*'Rent Roll'!$R12*('Summary &amp; Purchase Assumptions'!$C$29/'Summary &amp; Purchase Assumptions'!$C$24)),"-"),"-")</f>
        <v>-</v>
      </c>
      <c r="DD32" s="273" t="str">
        <f>IFERROR(IF(DD$3='Rent Roll'!$U12,(-SUMIF('Monthly Cash Flow'!$F$2:$EG$2,DD$2,'Monthly Cash Flow'!$F$37:$EG$37)*'Rent Roll'!$T12*'Rent Roll'!$R12*('Summary &amp; Purchase Assumptions'!$C$29/'Summary &amp; Purchase Assumptions'!$C$24)),"-"),"-")</f>
        <v>-</v>
      </c>
      <c r="DE32" s="273" t="str">
        <f>IFERROR(IF(DE$3='Rent Roll'!$U12,(-SUMIF('Monthly Cash Flow'!$F$2:$EG$2,DE$2,'Monthly Cash Flow'!$F$37:$EG$37)*'Rent Roll'!$T12*'Rent Roll'!$R12*('Summary &amp; Purchase Assumptions'!$C$29/'Summary &amp; Purchase Assumptions'!$C$24)),"-"),"-")</f>
        <v>-</v>
      </c>
      <c r="DF32" s="273" t="str">
        <f>IFERROR(IF(DF$3='Rent Roll'!$U12,(-SUMIF('Monthly Cash Flow'!$F$2:$EG$2,DF$2,'Monthly Cash Flow'!$F$37:$EG$37)*'Rent Roll'!$T12*'Rent Roll'!$R12*('Summary &amp; Purchase Assumptions'!$C$29/'Summary &amp; Purchase Assumptions'!$C$24)),"-"),"-")</f>
        <v>-</v>
      </c>
      <c r="DG32" s="273" t="str">
        <f>IFERROR(IF(DG$3='Rent Roll'!$U12,(-SUMIF('Monthly Cash Flow'!$F$2:$EG$2,DG$2,'Monthly Cash Flow'!$F$37:$EG$37)*'Rent Roll'!$T12*'Rent Roll'!$R12*('Summary &amp; Purchase Assumptions'!$C$29/'Summary &amp; Purchase Assumptions'!$C$24)),"-"),"-")</f>
        <v>-</v>
      </c>
      <c r="DH32" s="273" t="str">
        <f>IFERROR(IF(DH$3='Rent Roll'!$U12,(-SUMIF('Monthly Cash Flow'!$F$2:$EG$2,DH$2,'Monthly Cash Flow'!$F$37:$EG$37)*'Rent Roll'!$T12*'Rent Roll'!$R12*('Summary &amp; Purchase Assumptions'!$C$29/'Summary &amp; Purchase Assumptions'!$C$24)),"-"),"-")</f>
        <v>-</v>
      </c>
      <c r="DI32" s="273" t="str">
        <f>IFERROR(IF(DI$3='Rent Roll'!$U12,(-SUMIF('Monthly Cash Flow'!$F$2:$EG$2,DI$2,'Monthly Cash Flow'!$F$37:$EG$37)*'Rent Roll'!$T12*'Rent Roll'!$R12*('Summary &amp; Purchase Assumptions'!$C$29/'Summary &amp; Purchase Assumptions'!$C$24)),"-"),"-")</f>
        <v>-</v>
      </c>
      <c r="DJ32" s="273" t="str">
        <f>IFERROR(IF(DJ$3='Rent Roll'!$U12,(-SUMIF('Monthly Cash Flow'!$F$2:$EG$2,DJ$2,'Monthly Cash Flow'!$F$37:$EG$37)*'Rent Roll'!$T12*'Rent Roll'!$R12*('Summary &amp; Purchase Assumptions'!$C$29/'Summary &amp; Purchase Assumptions'!$C$24)),"-"),"-")</f>
        <v>-</v>
      </c>
      <c r="DK32" s="273" t="str">
        <f>IFERROR(IF(DK$3='Rent Roll'!$U12,(-SUMIF('Monthly Cash Flow'!$F$2:$EG$2,DK$2,'Monthly Cash Flow'!$F$37:$EG$37)*'Rent Roll'!$T12*'Rent Roll'!$R12*('Summary &amp; Purchase Assumptions'!$C$29/'Summary &amp; Purchase Assumptions'!$C$24)),"-"),"-")</f>
        <v>-</v>
      </c>
      <c r="DL32" s="273" t="str">
        <f>IFERROR(IF(DL$3='Rent Roll'!$U12,(-SUMIF('Monthly Cash Flow'!$F$2:$EG$2,DL$2,'Monthly Cash Flow'!$F$37:$EG$37)*'Rent Roll'!$T12*'Rent Roll'!$R12*('Summary &amp; Purchase Assumptions'!$C$29/'Summary &amp; Purchase Assumptions'!$C$24)),"-"),"-")</f>
        <v>-</v>
      </c>
      <c r="DM32" s="273" t="str">
        <f>IFERROR(IF(DM$3='Rent Roll'!$U12,(-SUMIF('Monthly Cash Flow'!$F$2:$EG$2,DM$2,'Monthly Cash Flow'!$F$37:$EG$37)*'Rent Roll'!$T12*'Rent Roll'!$R12*('Summary &amp; Purchase Assumptions'!$C$29/'Summary &amp; Purchase Assumptions'!$C$24)),"-"),"-")</f>
        <v>-</v>
      </c>
      <c r="DN32" s="273" t="str">
        <f>IFERROR(IF(DN$3='Rent Roll'!$U12,(-SUMIF('Monthly Cash Flow'!$F$2:$EG$2,DN$2,'Monthly Cash Flow'!$F$37:$EG$37)*'Rent Roll'!$T12*'Rent Roll'!$R12*('Summary &amp; Purchase Assumptions'!$C$29/'Summary &amp; Purchase Assumptions'!$C$24)),"-"),"-")</f>
        <v>-</v>
      </c>
      <c r="DO32" s="273" t="str">
        <f>IFERROR(IF(DO$3='Rent Roll'!$U12,(-SUMIF('Monthly Cash Flow'!$F$2:$EG$2,DO$2,'Monthly Cash Flow'!$F$37:$EG$37)*'Rent Roll'!$T12*'Rent Roll'!$R12*('Summary &amp; Purchase Assumptions'!$C$29/'Summary &amp; Purchase Assumptions'!$C$24)),"-"),"-")</f>
        <v>-</v>
      </c>
      <c r="DP32" s="273" t="str">
        <f>IFERROR(IF(DP$3='Rent Roll'!$U12,(-SUMIF('Monthly Cash Flow'!$F$2:$EG$2,DP$2,'Monthly Cash Flow'!$F$37:$EG$37)*'Rent Roll'!$T12*'Rent Roll'!$R12*('Summary &amp; Purchase Assumptions'!$C$29/'Summary &amp; Purchase Assumptions'!$C$24)),"-"),"-")</f>
        <v>-</v>
      </c>
      <c r="DQ32" s="273" t="str">
        <f>IFERROR(IF(DQ$3='Rent Roll'!$U12,(-SUMIF('Monthly Cash Flow'!$F$2:$EG$2,DQ$2,'Monthly Cash Flow'!$F$37:$EG$37)*'Rent Roll'!$T12*'Rent Roll'!$R12*('Summary &amp; Purchase Assumptions'!$C$29/'Summary &amp; Purchase Assumptions'!$C$24)),"-"),"-")</f>
        <v>-</v>
      </c>
      <c r="DR32" s="273" t="str">
        <f>IFERROR(IF(DR$3='Rent Roll'!$U12,(-SUMIF('Monthly Cash Flow'!$F$2:$EG$2,DR$2,'Monthly Cash Flow'!$F$37:$EG$37)*'Rent Roll'!$T12*'Rent Roll'!$R12*('Summary &amp; Purchase Assumptions'!$C$29/'Summary &amp; Purchase Assumptions'!$C$24)),"-"),"-")</f>
        <v>-</v>
      </c>
      <c r="DS32" s="273" t="str">
        <f>IFERROR(IF(DS$3='Rent Roll'!$U12,(-SUMIF('Monthly Cash Flow'!$F$2:$EG$2,DS$2,'Monthly Cash Flow'!$F$37:$EG$37)*'Rent Roll'!$T12*'Rent Roll'!$R12*('Summary &amp; Purchase Assumptions'!$C$29/'Summary &amp; Purchase Assumptions'!$C$24)),"-"),"-")</f>
        <v>-</v>
      </c>
      <c r="DT32" s="273" t="str">
        <f>IFERROR(IF(DT$3='Rent Roll'!$U12,(-SUMIF('Monthly Cash Flow'!$F$2:$EG$2,DT$2,'Monthly Cash Flow'!$F$37:$EG$37)*'Rent Roll'!$T12*'Rent Roll'!$R12*('Summary &amp; Purchase Assumptions'!$C$29/'Summary &amp; Purchase Assumptions'!$C$24)),"-"),"-")</f>
        <v>-</v>
      </c>
      <c r="DU32" s="273" t="str">
        <f>IFERROR(IF(DU$3='Rent Roll'!$U12,(-SUMIF('Monthly Cash Flow'!$F$2:$EG$2,DU$2,'Monthly Cash Flow'!$F$37:$EG$37)*'Rent Roll'!$T12*'Rent Roll'!$R12*('Summary &amp; Purchase Assumptions'!$C$29/'Summary &amp; Purchase Assumptions'!$C$24)),"-"),"-")</f>
        <v>-</v>
      </c>
      <c r="DV32" s="273" t="str">
        <f>IFERROR(IF(DV$3='Rent Roll'!$U12,(-SUMIF('Monthly Cash Flow'!$F$2:$EG$2,DV$2,'Monthly Cash Flow'!$F$37:$EG$37)*'Rent Roll'!$T12*'Rent Roll'!$R12*('Summary &amp; Purchase Assumptions'!$C$29/'Summary &amp; Purchase Assumptions'!$C$24)),"-"),"-")</f>
        <v>-</v>
      </c>
      <c r="DW32" s="273" t="str">
        <f>IFERROR(IF(DW$3='Rent Roll'!$U12,(-SUMIF('Monthly Cash Flow'!$F$2:$EG$2,DW$2,'Monthly Cash Flow'!$F$37:$EG$37)*'Rent Roll'!$T12*'Rent Roll'!$R12*('Summary &amp; Purchase Assumptions'!$C$29/'Summary &amp; Purchase Assumptions'!$C$24)),"-"),"-")</f>
        <v>-</v>
      </c>
      <c r="DX32" s="273" t="str">
        <f>IFERROR(IF(DX$3='Rent Roll'!$U12,(-SUMIF('Monthly Cash Flow'!$F$2:$EG$2,DX$2,'Monthly Cash Flow'!$F$37:$EG$37)*'Rent Roll'!$T12*'Rent Roll'!$R12*('Summary &amp; Purchase Assumptions'!$C$29/'Summary &amp; Purchase Assumptions'!$C$24)),"-"),"-")</f>
        <v>-</v>
      </c>
      <c r="DY32" s="273" t="str">
        <f>IFERROR(IF(DY$3='Rent Roll'!$U12,(-SUMIF('Monthly Cash Flow'!$F$2:$EG$2,DY$2,'Monthly Cash Flow'!$F$37:$EG$37)*'Rent Roll'!$T12*'Rent Roll'!$R12*('Summary &amp; Purchase Assumptions'!$C$29/'Summary &amp; Purchase Assumptions'!$C$24)),"-"),"-")</f>
        <v>-</v>
      </c>
      <c r="DZ32" s="273" t="str">
        <f>IFERROR(IF(DZ$3='Rent Roll'!$U12,(-SUMIF('Monthly Cash Flow'!$F$2:$EG$2,DZ$2,'Monthly Cash Flow'!$F$37:$EG$37)*'Rent Roll'!$T12*'Rent Roll'!$R12*('Summary &amp; Purchase Assumptions'!$C$29/'Summary &amp; Purchase Assumptions'!$C$24)),"-"),"-")</f>
        <v>-</v>
      </c>
      <c r="EA32" s="273" t="str">
        <f>IFERROR(IF(EA$3='Rent Roll'!$U12,(-SUMIF('Monthly Cash Flow'!$F$2:$EG$2,EA$2,'Monthly Cash Flow'!$F$37:$EG$37)*'Rent Roll'!$T12*'Rent Roll'!$R12*('Summary &amp; Purchase Assumptions'!$C$29/'Summary &amp; Purchase Assumptions'!$C$24)),"-"),"-")</f>
        <v>-</v>
      </c>
      <c r="EB32" s="273" t="str">
        <f>IFERROR(IF(EB$3='Rent Roll'!$U12,(-SUMIF('Monthly Cash Flow'!$F$2:$EG$2,EB$2,'Monthly Cash Flow'!$F$37:$EG$37)*'Rent Roll'!$T12*'Rent Roll'!$R12*('Summary &amp; Purchase Assumptions'!$C$29/'Summary &amp; Purchase Assumptions'!$C$24)),"-"),"-")</f>
        <v>-</v>
      </c>
      <c r="EC32" s="273" t="str">
        <f>IFERROR(IF(EC$3='Rent Roll'!$U12,(-SUMIF('Monthly Cash Flow'!$F$2:$EG$2,EC$2,'Monthly Cash Flow'!$F$37:$EG$37)*'Rent Roll'!$T12*'Rent Roll'!$R12*('Summary &amp; Purchase Assumptions'!$C$29/'Summary &amp; Purchase Assumptions'!$C$24)),"-"),"-")</f>
        <v>-</v>
      </c>
      <c r="ED32" s="273" t="str">
        <f>IFERROR(IF(ED$3='Rent Roll'!$U12,(-SUMIF('Monthly Cash Flow'!$F$2:$EG$2,ED$2,'Monthly Cash Flow'!$F$37:$EG$37)*'Rent Roll'!$T12*'Rent Roll'!$R12*('Summary &amp; Purchase Assumptions'!$C$29/'Summary &amp; Purchase Assumptions'!$C$24)),"-"),"-")</f>
        <v>-</v>
      </c>
      <c r="EE32" s="273" t="str">
        <f>IFERROR(IF(EE$3='Rent Roll'!$U12,(-SUMIF('Monthly Cash Flow'!$F$2:$EG$2,EE$2,'Monthly Cash Flow'!$F$37:$EG$37)*'Rent Roll'!$T12*'Rent Roll'!$R12*('Summary &amp; Purchase Assumptions'!$C$29/'Summary &amp; Purchase Assumptions'!$C$24)),"-"),"-")</f>
        <v>-</v>
      </c>
      <c r="EF32" s="272" t="str">
        <f>IFERROR(IF(EF$3='Rent Roll'!$U12,(-SUMIF('Monthly Cash Flow'!$F$2:$EG$2,EF$2,'Monthly Cash Flow'!$F$37:$EG$37)*'Rent Roll'!$T12*'Rent Roll'!$R12*('Summary &amp; Purchase Assumptions'!$C$29/'Summary &amp; Purchase Assumptions'!$C$24)),"-"),"-")</f>
        <v>-</v>
      </c>
      <c r="EG32" s="844" t="s">
        <v>106</v>
      </c>
    </row>
    <row r="33" spans="2:137" x14ac:dyDescent="0.25">
      <c r="B33" s="866"/>
      <c r="C33" s="854" t="str">
        <f>CONCATENATE('Rent Roll'!B13&amp;" - "&amp;'Rent Roll'!C13)</f>
        <v xml:space="preserve"> - </v>
      </c>
      <c r="D33" s="272">
        <f t="shared" si="12"/>
        <v>0</v>
      </c>
      <c r="E33" s="273" t="str">
        <f>IFERROR(IF(E$3='Rent Roll'!$U13,(-SUMIF('Monthly Cash Flow'!$F$2:$EG$2,E$2,'Monthly Cash Flow'!$F$37:$EG$37)*'Rent Roll'!$T13*'Rent Roll'!$R13*('Summary &amp; Purchase Assumptions'!$C$29/'Summary &amp; Purchase Assumptions'!$C$24)),"-"),"-")</f>
        <v>-</v>
      </c>
      <c r="F33" s="273" t="str">
        <f>IFERROR(IF(F$3='Rent Roll'!$U13,(-SUMIF('Monthly Cash Flow'!$F$2:$EG$2,F$2,'Monthly Cash Flow'!$F$37:$EG$37)*'Rent Roll'!$T13*'Rent Roll'!$R13*('Summary &amp; Purchase Assumptions'!$C$29/'Summary &amp; Purchase Assumptions'!$C$24)),"-"),"-")</f>
        <v>-</v>
      </c>
      <c r="G33" s="273" t="str">
        <f>IFERROR(IF(G$3='Rent Roll'!$U13,(-SUMIF('Monthly Cash Flow'!$F$2:$EG$2,G$2,'Monthly Cash Flow'!$F$37:$EG$37)*'Rent Roll'!$T13*'Rent Roll'!$R13*('Summary &amp; Purchase Assumptions'!$C$29/'Summary &amp; Purchase Assumptions'!$C$24)),"-"),"-")</f>
        <v>-</v>
      </c>
      <c r="H33" s="273" t="str">
        <f>IFERROR(IF(H$3='Rent Roll'!$U13,(-SUMIF('Monthly Cash Flow'!$F$2:$EG$2,H$2,'Monthly Cash Flow'!$F$37:$EG$37)*'Rent Roll'!$T13*'Rent Roll'!$R13*('Summary &amp; Purchase Assumptions'!$C$29/'Summary &amp; Purchase Assumptions'!$C$24)),"-"),"-")</f>
        <v>-</v>
      </c>
      <c r="I33" s="273" t="str">
        <f>IFERROR(IF(I$3='Rent Roll'!$U13,(-SUMIF('Monthly Cash Flow'!$F$2:$EG$2,I$2,'Monthly Cash Flow'!$F$37:$EG$37)*'Rent Roll'!$T13*'Rent Roll'!$R13*('Summary &amp; Purchase Assumptions'!$C$29/'Summary &amp; Purchase Assumptions'!$C$24)),"-"),"-")</f>
        <v>-</v>
      </c>
      <c r="J33" s="273" t="str">
        <f>IFERROR(IF(J$3='Rent Roll'!$U13,(-SUMIF('Monthly Cash Flow'!$F$2:$EG$2,J$2,'Monthly Cash Flow'!$F$37:$EG$37)*'Rent Roll'!$T13*'Rent Roll'!$R13*('Summary &amp; Purchase Assumptions'!$C$29/'Summary &amp; Purchase Assumptions'!$C$24)),"-"),"-")</f>
        <v>-</v>
      </c>
      <c r="K33" s="273" t="str">
        <f>IFERROR(IF(K$3='Rent Roll'!$U13,(-SUMIF('Monthly Cash Flow'!$F$2:$EG$2,K$2,'Monthly Cash Flow'!$F$37:$EG$37)*'Rent Roll'!$T13*'Rent Roll'!$R13*('Summary &amp; Purchase Assumptions'!$C$29/'Summary &amp; Purchase Assumptions'!$C$24)),"-"),"-")</f>
        <v>-</v>
      </c>
      <c r="L33" s="273" t="str">
        <f>IFERROR(IF(L$3='Rent Roll'!$U13,(-SUMIF('Monthly Cash Flow'!$F$2:$EG$2,L$2,'Monthly Cash Flow'!$F$37:$EG$37)*'Rent Roll'!$T13*'Rent Roll'!$R13*('Summary &amp; Purchase Assumptions'!$C$29/'Summary &amp; Purchase Assumptions'!$C$24)),"-"),"-")</f>
        <v>-</v>
      </c>
      <c r="M33" s="273" t="str">
        <f>IFERROR(IF(M$3='Rent Roll'!$U13,(-SUMIF('Monthly Cash Flow'!$F$2:$EG$2,M$2,'Monthly Cash Flow'!$F$37:$EG$37)*'Rent Roll'!$T13*'Rent Roll'!$R13*('Summary &amp; Purchase Assumptions'!$C$29/'Summary &amp; Purchase Assumptions'!$C$24)),"-"),"-")</f>
        <v>-</v>
      </c>
      <c r="N33" s="273" t="str">
        <f>IFERROR(IF(N$3='Rent Roll'!$U13,(-SUMIF('Monthly Cash Flow'!$F$2:$EG$2,N$2,'Monthly Cash Flow'!$F$37:$EG$37)*'Rent Roll'!$T13*'Rent Roll'!$R13*('Summary &amp; Purchase Assumptions'!$C$29/'Summary &amp; Purchase Assumptions'!$C$24)),"-"),"-")</f>
        <v>-</v>
      </c>
      <c r="O33" s="273" t="str">
        <f>IFERROR(IF(O$3='Rent Roll'!$U13,(-SUMIF('Monthly Cash Flow'!$F$2:$EG$2,O$2,'Monthly Cash Flow'!$F$37:$EG$37)*'Rent Roll'!$T13*'Rent Roll'!$R13*('Summary &amp; Purchase Assumptions'!$C$29/'Summary &amp; Purchase Assumptions'!$C$24)),"-"),"-")</f>
        <v>-</v>
      </c>
      <c r="P33" s="273" t="str">
        <f>IFERROR(IF(P$3='Rent Roll'!$U13,(-SUMIF('Monthly Cash Flow'!$F$2:$EG$2,P$2,'Monthly Cash Flow'!$F$37:$EG$37)*'Rent Roll'!$T13*'Rent Roll'!$R13*('Summary &amp; Purchase Assumptions'!$C$29/'Summary &amp; Purchase Assumptions'!$C$24)),"-"),"-")</f>
        <v>-</v>
      </c>
      <c r="Q33" s="273" t="str">
        <f>IFERROR(IF(Q$3='Rent Roll'!$U13,(-SUMIF('Monthly Cash Flow'!$F$2:$EG$2,Q$2,'Monthly Cash Flow'!$F$37:$EG$37)*'Rent Roll'!$T13*'Rent Roll'!$R13*('Summary &amp; Purchase Assumptions'!$C$29/'Summary &amp; Purchase Assumptions'!$C$24)),"-"),"-")</f>
        <v>-</v>
      </c>
      <c r="R33" s="273" t="str">
        <f>IFERROR(IF(R$3='Rent Roll'!$U13,(-SUMIF('Monthly Cash Flow'!$F$2:$EG$2,R$2,'Monthly Cash Flow'!$F$37:$EG$37)*'Rent Roll'!$T13*'Rent Roll'!$R13*('Summary &amp; Purchase Assumptions'!$C$29/'Summary &amp; Purchase Assumptions'!$C$24)),"-"),"-")</f>
        <v>-</v>
      </c>
      <c r="S33" s="273" t="str">
        <f>IFERROR(IF(S$3='Rent Roll'!$U13,(-SUMIF('Monthly Cash Flow'!$F$2:$EG$2,S$2,'Monthly Cash Flow'!$F$37:$EG$37)*'Rent Roll'!$T13*'Rent Roll'!$R13*('Summary &amp; Purchase Assumptions'!$C$29/'Summary &amp; Purchase Assumptions'!$C$24)),"-"),"-")</f>
        <v>-</v>
      </c>
      <c r="T33" s="273" t="str">
        <f>IFERROR(IF(T$3='Rent Roll'!$U13,(-SUMIF('Monthly Cash Flow'!$F$2:$EG$2,T$2,'Monthly Cash Flow'!$F$37:$EG$37)*'Rent Roll'!$T13*'Rent Roll'!$R13*('Summary &amp; Purchase Assumptions'!$C$29/'Summary &amp; Purchase Assumptions'!$C$24)),"-"),"-")</f>
        <v>-</v>
      </c>
      <c r="U33" s="273" t="str">
        <f>IFERROR(IF(U$3='Rent Roll'!$U13,(-SUMIF('Monthly Cash Flow'!$F$2:$EG$2,U$2,'Monthly Cash Flow'!$F$37:$EG$37)*'Rent Roll'!$T13*'Rent Roll'!$R13*('Summary &amp; Purchase Assumptions'!$C$29/'Summary &amp; Purchase Assumptions'!$C$24)),"-"),"-")</f>
        <v>-</v>
      </c>
      <c r="V33" s="273" t="str">
        <f>IFERROR(IF(V$3='Rent Roll'!$U13,(-SUMIF('Monthly Cash Flow'!$F$2:$EG$2,V$2,'Monthly Cash Flow'!$F$37:$EG$37)*'Rent Roll'!$T13*'Rent Roll'!$R13*('Summary &amp; Purchase Assumptions'!$C$29/'Summary &amp; Purchase Assumptions'!$C$24)),"-"),"-")</f>
        <v>-</v>
      </c>
      <c r="W33" s="273" t="str">
        <f>IFERROR(IF(W$3='Rent Roll'!$U13,(-SUMIF('Monthly Cash Flow'!$F$2:$EG$2,W$2,'Monthly Cash Flow'!$F$37:$EG$37)*'Rent Roll'!$T13*'Rent Roll'!$R13*('Summary &amp; Purchase Assumptions'!$C$29/'Summary &amp; Purchase Assumptions'!$C$24)),"-"),"-")</f>
        <v>-</v>
      </c>
      <c r="X33" s="273" t="str">
        <f>IFERROR(IF(X$3='Rent Roll'!$U13,(-SUMIF('Monthly Cash Flow'!$F$2:$EG$2,X$2,'Monthly Cash Flow'!$F$37:$EG$37)*'Rent Roll'!$T13*'Rent Roll'!$R13*('Summary &amp; Purchase Assumptions'!$C$29/'Summary &amp; Purchase Assumptions'!$C$24)),"-"),"-")</f>
        <v>-</v>
      </c>
      <c r="Y33" s="273" t="str">
        <f>IFERROR(IF(Y$3='Rent Roll'!$U13,(-SUMIF('Monthly Cash Flow'!$F$2:$EG$2,Y$2,'Monthly Cash Flow'!$F$37:$EG$37)*'Rent Roll'!$T13*'Rent Roll'!$R13*('Summary &amp; Purchase Assumptions'!$C$29/'Summary &amp; Purchase Assumptions'!$C$24)),"-"),"-")</f>
        <v>-</v>
      </c>
      <c r="Z33" s="273" t="str">
        <f>IFERROR(IF(Z$3='Rent Roll'!$U13,(-SUMIF('Monthly Cash Flow'!$F$2:$EG$2,Z$2,'Monthly Cash Flow'!$F$37:$EG$37)*'Rent Roll'!$T13*'Rent Roll'!$R13*('Summary &amp; Purchase Assumptions'!$C$29/'Summary &amp; Purchase Assumptions'!$C$24)),"-"),"-")</f>
        <v>-</v>
      </c>
      <c r="AA33" s="273" t="str">
        <f>IFERROR(IF(AA$3='Rent Roll'!$U13,(-SUMIF('Monthly Cash Flow'!$F$2:$EG$2,AA$2,'Monthly Cash Flow'!$F$37:$EG$37)*'Rent Roll'!$T13*'Rent Roll'!$R13*('Summary &amp; Purchase Assumptions'!$C$29/'Summary &amp; Purchase Assumptions'!$C$24)),"-"),"-")</f>
        <v>-</v>
      </c>
      <c r="AB33" s="273" t="str">
        <f>IFERROR(IF(AB$3='Rent Roll'!$U13,(-SUMIF('Monthly Cash Flow'!$F$2:$EG$2,AB$2,'Monthly Cash Flow'!$F$37:$EG$37)*'Rent Roll'!$T13*'Rent Roll'!$R13*('Summary &amp; Purchase Assumptions'!$C$29/'Summary &amp; Purchase Assumptions'!$C$24)),"-"),"-")</f>
        <v>-</v>
      </c>
      <c r="AC33" s="273" t="str">
        <f>IFERROR(IF(AC$3='Rent Roll'!$U13,(-SUMIF('Monthly Cash Flow'!$F$2:$EG$2,AC$2,'Monthly Cash Flow'!$F$37:$EG$37)*'Rent Roll'!$T13*'Rent Roll'!$R13*('Summary &amp; Purchase Assumptions'!$C$29/'Summary &amp; Purchase Assumptions'!$C$24)),"-"),"-")</f>
        <v>-</v>
      </c>
      <c r="AD33" s="273" t="str">
        <f>IFERROR(IF(AD$3='Rent Roll'!$U13,(-SUMIF('Monthly Cash Flow'!$F$2:$EG$2,AD$2,'Monthly Cash Flow'!$F$37:$EG$37)*'Rent Roll'!$T13*'Rent Roll'!$R13*('Summary &amp; Purchase Assumptions'!$C$29/'Summary &amp; Purchase Assumptions'!$C$24)),"-"),"-")</f>
        <v>-</v>
      </c>
      <c r="AE33" s="273" t="str">
        <f>IFERROR(IF(AE$3='Rent Roll'!$U13,(-SUMIF('Monthly Cash Flow'!$F$2:$EG$2,AE$2,'Monthly Cash Flow'!$F$37:$EG$37)*'Rent Roll'!$T13*'Rent Roll'!$R13*('Summary &amp; Purchase Assumptions'!$C$29/'Summary &amp; Purchase Assumptions'!$C$24)),"-"),"-")</f>
        <v>-</v>
      </c>
      <c r="AF33" s="273" t="str">
        <f>IFERROR(IF(AF$3='Rent Roll'!$U13,(-SUMIF('Monthly Cash Flow'!$F$2:$EG$2,AF$2,'Monthly Cash Flow'!$F$37:$EG$37)*'Rent Roll'!$T13*'Rent Roll'!$R13*('Summary &amp; Purchase Assumptions'!$C$29/'Summary &amp; Purchase Assumptions'!$C$24)),"-"),"-")</f>
        <v>-</v>
      </c>
      <c r="AG33" s="273" t="str">
        <f>IFERROR(IF(AG$3='Rent Roll'!$U13,(-SUMIF('Monthly Cash Flow'!$F$2:$EG$2,AG$2,'Monthly Cash Flow'!$F$37:$EG$37)*'Rent Roll'!$T13*'Rent Roll'!$R13*('Summary &amp; Purchase Assumptions'!$C$29/'Summary &amp; Purchase Assumptions'!$C$24)),"-"),"-")</f>
        <v>-</v>
      </c>
      <c r="AH33" s="273" t="str">
        <f>IFERROR(IF(AH$3='Rent Roll'!$U13,(-SUMIF('Monthly Cash Flow'!$F$2:$EG$2,AH$2,'Monthly Cash Flow'!$F$37:$EG$37)*'Rent Roll'!$T13*'Rent Roll'!$R13*('Summary &amp; Purchase Assumptions'!$C$29/'Summary &amp; Purchase Assumptions'!$C$24)),"-"),"-")</f>
        <v>-</v>
      </c>
      <c r="AI33" s="273" t="str">
        <f>IFERROR(IF(AI$3='Rent Roll'!$U13,(-SUMIF('Monthly Cash Flow'!$F$2:$EG$2,AI$2,'Monthly Cash Flow'!$F$37:$EG$37)*'Rent Roll'!$T13*'Rent Roll'!$R13*('Summary &amp; Purchase Assumptions'!$C$29/'Summary &amp; Purchase Assumptions'!$C$24)),"-"),"-")</f>
        <v>-</v>
      </c>
      <c r="AJ33" s="273" t="str">
        <f>IFERROR(IF(AJ$3='Rent Roll'!$U13,(-SUMIF('Monthly Cash Flow'!$F$2:$EG$2,AJ$2,'Monthly Cash Flow'!$F$37:$EG$37)*'Rent Roll'!$T13*'Rent Roll'!$R13*('Summary &amp; Purchase Assumptions'!$C$29/'Summary &amp; Purchase Assumptions'!$C$24)),"-"),"-")</f>
        <v>-</v>
      </c>
      <c r="AK33" s="273" t="str">
        <f>IFERROR(IF(AK$3='Rent Roll'!$U13,(-SUMIF('Monthly Cash Flow'!$F$2:$EG$2,AK$2,'Monthly Cash Flow'!$F$37:$EG$37)*'Rent Roll'!$T13*'Rent Roll'!$R13*('Summary &amp; Purchase Assumptions'!$C$29/'Summary &amp; Purchase Assumptions'!$C$24)),"-"),"-")</f>
        <v>-</v>
      </c>
      <c r="AL33" s="273" t="str">
        <f>IFERROR(IF(AL$3='Rent Roll'!$U13,(-SUMIF('Monthly Cash Flow'!$F$2:$EG$2,AL$2,'Monthly Cash Flow'!$F$37:$EG$37)*'Rent Roll'!$T13*'Rent Roll'!$R13*('Summary &amp; Purchase Assumptions'!$C$29/'Summary &amp; Purchase Assumptions'!$C$24)),"-"),"-")</f>
        <v>-</v>
      </c>
      <c r="AM33" s="273" t="str">
        <f>IFERROR(IF(AM$3='Rent Roll'!$U13,(-SUMIF('Monthly Cash Flow'!$F$2:$EG$2,AM$2,'Monthly Cash Flow'!$F$37:$EG$37)*'Rent Roll'!$T13*'Rent Roll'!$R13*('Summary &amp; Purchase Assumptions'!$C$29/'Summary &amp; Purchase Assumptions'!$C$24)),"-"),"-")</f>
        <v>-</v>
      </c>
      <c r="AN33" s="273" t="str">
        <f>IFERROR(IF(AN$3='Rent Roll'!$U13,(-SUMIF('Monthly Cash Flow'!$F$2:$EG$2,AN$2,'Monthly Cash Flow'!$F$37:$EG$37)*'Rent Roll'!$T13*'Rent Roll'!$R13*('Summary &amp; Purchase Assumptions'!$C$29/'Summary &amp; Purchase Assumptions'!$C$24)),"-"),"-")</f>
        <v>-</v>
      </c>
      <c r="AO33" s="273" t="str">
        <f>IFERROR(IF(AO$3='Rent Roll'!$U13,(-SUMIF('Monthly Cash Flow'!$F$2:$EG$2,AO$2,'Monthly Cash Flow'!$F$37:$EG$37)*'Rent Roll'!$T13*'Rent Roll'!$R13*('Summary &amp; Purchase Assumptions'!$C$29/'Summary &amp; Purchase Assumptions'!$C$24)),"-"),"-")</f>
        <v>-</v>
      </c>
      <c r="AP33" s="273" t="str">
        <f>IFERROR(IF(AP$3='Rent Roll'!$U13,(-SUMIF('Monthly Cash Flow'!$F$2:$EG$2,AP$2,'Monthly Cash Flow'!$F$37:$EG$37)*'Rent Roll'!$T13*'Rent Roll'!$R13*('Summary &amp; Purchase Assumptions'!$C$29/'Summary &amp; Purchase Assumptions'!$C$24)),"-"),"-")</f>
        <v>-</v>
      </c>
      <c r="AQ33" s="273" t="str">
        <f>IFERROR(IF(AQ$3='Rent Roll'!$U13,(-SUMIF('Monthly Cash Flow'!$F$2:$EG$2,AQ$2,'Monthly Cash Flow'!$F$37:$EG$37)*'Rent Roll'!$T13*'Rent Roll'!$R13*('Summary &amp; Purchase Assumptions'!$C$29/'Summary &amp; Purchase Assumptions'!$C$24)),"-"),"-")</f>
        <v>-</v>
      </c>
      <c r="AR33" s="273" t="str">
        <f>IFERROR(IF(AR$3='Rent Roll'!$U13,(-SUMIF('Monthly Cash Flow'!$F$2:$EG$2,AR$2,'Monthly Cash Flow'!$F$37:$EG$37)*'Rent Roll'!$T13*'Rent Roll'!$R13*('Summary &amp; Purchase Assumptions'!$C$29/'Summary &amp; Purchase Assumptions'!$C$24)),"-"),"-")</f>
        <v>-</v>
      </c>
      <c r="AS33" s="273" t="str">
        <f>IFERROR(IF(AS$3='Rent Roll'!$U13,(-SUMIF('Monthly Cash Flow'!$F$2:$EG$2,AS$2,'Monthly Cash Flow'!$F$37:$EG$37)*'Rent Roll'!$T13*'Rent Roll'!$R13*('Summary &amp; Purchase Assumptions'!$C$29/'Summary &amp; Purchase Assumptions'!$C$24)),"-"),"-")</f>
        <v>-</v>
      </c>
      <c r="AT33" s="273" t="str">
        <f>IFERROR(IF(AT$3='Rent Roll'!$U13,(-SUMIF('Monthly Cash Flow'!$F$2:$EG$2,AT$2,'Monthly Cash Flow'!$F$37:$EG$37)*'Rent Roll'!$T13*'Rent Roll'!$R13*('Summary &amp; Purchase Assumptions'!$C$29/'Summary &amp; Purchase Assumptions'!$C$24)),"-"),"-")</f>
        <v>-</v>
      </c>
      <c r="AU33" s="273" t="str">
        <f>IFERROR(IF(AU$3='Rent Roll'!$U13,(-SUMIF('Monthly Cash Flow'!$F$2:$EG$2,AU$2,'Monthly Cash Flow'!$F$37:$EG$37)*'Rent Roll'!$T13*'Rent Roll'!$R13*('Summary &amp; Purchase Assumptions'!$C$29/'Summary &amp; Purchase Assumptions'!$C$24)),"-"),"-")</f>
        <v>-</v>
      </c>
      <c r="AV33" s="273" t="str">
        <f>IFERROR(IF(AV$3='Rent Roll'!$U13,(-SUMIF('Monthly Cash Flow'!$F$2:$EG$2,AV$2,'Monthly Cash Flow'!$F$37:$EG$37)*'Rent Roll'!$T13*'Rent Roll'!$R13*('Summary &amp; Purchase Assumptions'!$C$29/'Summary &amp; Purchase Assumptions'!$C$24)),"-"),"-")</f>
        <v>-</v>
      </c>
      <c r="AW33" s="273" t="str">
        <f>IFERROR(IF(AW$3='Rent Roll'!$U13,(-SUMIF('Monthly Cash Flow'!$F$2:$EG$2,AW$2,'Monthly Cash Flow'!$F$37:$EG$37)*'Rent Roll'!$T13*'Rent Roll'!$R13*('Summary &amp; Purchase Assumptions'!$C$29/'Summary &amp; Purchase Assumptions'!$C$24)),"-"),"-")</f>
        <v>-</v>
      </c>
      <c r="AX33" s="273" t="str">
        <f>IFERROR(IF(AX$3='Rent Roll'!$U13,(-SUMIF('Monthly Cash Flow'!$F$2:$EG$2,AX$2,'Monthly Cash Flow'!$F$37:$EG$37)*'Rent Roll'!$T13*'Rent Roll'!$R13*('Summary &amp; Purchase Assumptions'!$C$29/'Summary &amp; Purchase Assumptions'!$C$24)),"-"),"-")</f>
        <v>-</v>
      </c>
      <c r="AY33" s="273" t="str">
        <f>IFERROR(IF(AY$3='Rent Roll'!$U13,(-SUMIF('Monthly Cash Flow'!$F$2:$EG$2,AY$2,'Monthly Cash Flow'!$F$37:$EG$37)*'Rent Roll'!$T13*'Rent Roll'!$R13*('Summary &amp; Purchase Assumptions'!$C$29/'Summary &amp; Purchase Assumptions'!$C$24)),"-"),"-")</f>
        <v>-</v>
      </c>
      <c r="AZ33" s="273" t="str">
        <f>IFERROR(IF(AZ$3='Rent Roll'!$U13,(-SUMIF('Monthly Cash Flow'!$F$2:$EG$2,AZ$2,'Monthly Cash Flow'!$F$37:$EG$37)*'Rent Roll'!$T13*'Rent Roll'!$R13*('Summary &amp; Purchase Assumptions'!$C$29/'Summary &amp; Purchase Assumptions'!$C$24)),"-"),"-")</f>
        <v>-</v>
      </c>
      <c r="BA33" s="273" t="str">
        <f>IFERROR(IF(BA$3='Rent Roll'!$U13,(-SUMIF('Monthly Cash Flow'!$F$2:$EG$2,BA$2,'Monthly Cash Flow'!$F$37:$EG$37)*'Rent Roll'!$T13*'Rent Roll'!$R13*('Summary &amp; Purchase Assumptions'!$C$29/'Summary &amp; Purchase Assumptions'!$C$24)),"-"),"-")</f>
        <v>-</v>
      </c>
      <c r="BB33" s="273" t="str">
        <f>IFERROR(IF(BB$3='Rent Roll'!$U13,(-SUMIF('Monthly Cash Flow'!$F$2:$EG$2,BB$2,'Monthly Cash Flow'!$F$37:$EG$37)*'Rent Roll'!$T13*'Rent Roll'!$R13*('Summary &amp; Purchase Assumptions'!$C$29/'Summary &amp; Purchase Assumptions'!$C$24)),"-"),"-")</f>
        <v>-</v>
      </c>
      <c r="BC33" s="273" t="str">
        <f>IFERROR(IF(BC$3='Rent Roll'!$U13,(-SUMIF('Monthly Cash Flow'!$F$2:$EG$2,BC$2,'Monthly Cash Flow'!$F$37:$EG$37)*'Rent Roll'!$T13*'Rent Roll'!$R13*('Summary &amp; Purchase Assumptions'!$C$29/'Summary &amp; Purchase Assumptions'!$C$24)),"-"),"-")</f>
        <v>-</v>
      </c>
      <c r="BD33" s="273" t="str">
        <f>IFERROR(IF(BD$3='Rent Roll'!$U13,(-SUMIF('Monthly Cash Flow'!$F$2:$EG$2,BD$2,'Monthly Cash Flow'!$F$37:$EG$37)*'Rent Roll'!$T13*'Rent Roll'!$R13*('Summary &amp; Purchase Assumptions'!$C$29/'Summary &amp; Purchase Assumptions'!$C$24)),"-"),"-")</f>
        <v>-</v>
      </c>
      <c r="BE33" s="273" t="str">
        <f>IFERROR(IF(BE$3='Rent Roll'!$U13,(-SUMIF('Monthly Cash Flow'!$F$2:$EG$2,BE$2,'Monthly Cash Flow'!$F$37:$EG$37)*'Rent Roll'!$T13*'Rent Roll'!$R13*('Summary &amp; Purchase Assumptions'!$C$29/'Summary &amp; Purchase Assumptions'!$C$24)),"-"),"-")</f>
        <v>-</v>
      </c>
      <c r="BF33" s="273" t="str">
        <f>IFERROR(IF(BF$3='Rent Roll'!$U13,(-SUMIF('Monthly Cash Flow'!$F$2:$EG$2,BF$2,'Monthly Cash Flow'!$F$37:$EG$37)*'Rent Roll'!$T13*'Rent Roll'!$R13*('Summary &amp; Purchase Assumptions'!$C$29/'Summary &amp; Purchase Assumptions'!$C$24)),"-"),"-")</f>
        <v>-</v>
      </c>
      <c r="BG33" s="273" t="str">
        <f>IFERROR(IF(BG$3='Rent Roll'!$U13,(-SUMIF('Monthly Cash Flow'!$F$2:$EG$2,BG$2,'Monthly Cash Flow'!$F$37:$EG$37)*'Rent Roll'!$T13*'Rent Roll'!$R13*('Summary &amp; Purchase Assumptions'!$C$29/'Summary &amp; Purchase Assumptions'!$C$24)),"-"),"-")</f>
        <v>-</v>
      </c>
      <c r="BH33" s="273" t="str">
        <f>IFERROR(IF(BH$3='Rent Roll'!$U13,(-SUMIF('Monthly Cash Flow'!$F$2:$EG$2,BH$2,'Monthly Cash Flow'!$F$37:$EG$37)*'Rent Roll'!$T13*'Rent Roll'!$R13*('Summary &amp; Purchase Assumptions'!$C$29/'Summary &amp; Purchase Assumptions'!$C$24)),"-"),"-")</f>
        <v>-</v>
      </c>
      <c r="BI33" s="273" t="str">
        <f>IFERROR(IF(BI$3='Rent Roll'!$U13,(-SUMIF('Monthly Cash Flow'!$F$2:$EG$2,BI$2,'Monthly Cash Flow'!$F$37:$EG$37)*'Rent Roll'!$T13*'Rent Roll'!$R13*('Summary &amp; Purchase Assumptions'!$C$29/'Summary &amp; Purchase Assumptions'!$C$24)),"-"),"-")</f>
        <v>-</v>
      </c>
      <c r="BJ33" s="273" t="str">
        <f>IFERROR(IF(BJ$3='Rent Roll'!$U13,(-SUMIF('Monthly Cash Flow'!$F$2:$EG$2,BJ$2,'Monthly Cash Flow'!$F$37:$EG$37)*'Rent Roll'!$T13*'Rent Roll'!$R13*('Summary &amp; Purchase Assumptions'!$C$29/'Summary &amp; Purchase Assumptions'!$C$24)),"-"),"-")</f>
        <v>-</v>
      </c>
      <c r="BK33" s="273" t="str">
        <f>IFERROR(IF(BK$3='Rent Roll'!$U13,(-SUMIF('Monthly Cash Flow'!$F$2:$EG$2,BK$2,'Monthly Cash Flow'!$F$37:$EG$37)*'Rent Roll'!$T13*'Rent Roll'!$R13*('Summary &amp; Purchase Assumptions'!$C$29/'Summary &amp; Purchase Assumptions'!$C$24)),"-"),"-")</f>
        <v>-</v>
      </c>
      <c r="BL33" s="273" t="str">
        <f>IFERROR(IF(BL$3='Rent Roll'!$U13,(-SUMIF('Monthly Cash Flow'!$F$2:$EG$2,BL$2,'Monthly Cash Flow'!$F$37:$EG$37)*'Rent Roll'!$T13*'Rent Roll'!$R13*('Summary &amp; Purchase Assumptions'!$C$29/'Summary &amp; Purchase Assumptions'!$C$24)),"-"),"-")</f>
        <v>-</v>
      </c>
      <c r="BM33" s="273" t="str">
        <f>IFERROR(IF(BM$3='Rent Roll'!$U13,(-SUMIF('Monthly Cash Flow'!$F$2:$EG$2,BM$2,'Monthly Cash Flow'!$F$37:$EG$37)*'Rent Roll'!$T13*'Rent Roll'!$R13*('Summary &amp; Purchase Assumptions'!$C$29/'Summary &amp; Purchase Assumptions'!$C$24)),"-"),"-")</f>
        <v>-</v>
      </c>
      <c r="BN33" s="273" t="str">
        <f>IFERROR(IF(BN$3='Rent Roll'!$U13,(-SUMIF('Monthly Cash Flow'!$F$2:$EG$2,BN$2,'Monthly Cash Flow'!$F$37:$EG$37)*'Rent Roll'!$T13*'Rent Roll'!$R13*('Summary &amp; Purchase Assumptions'!$C$29/'Summary &amp; Purchase Assumptions'!$C$24)),"-"),"-")</f>
        <v>-</v>
      </c>
      <c r="BO33" s="273" t="str">
        <f>IFERROR(IF(BO$3='Rent Roll'!$U13,(-SUMIF('Monthly Cash Flow'!$F$2:$EG$2,BO$2,'Monthly Cash Flow'!$F$37:$EG$37)*'Rent Roll'!$T13*'Rent Roll'!$R13*('Summary &amp; Purchase Assumptions'!$C$29/'Summary &amp; Purchase Assumptions'!$C$24)),"-"),"-")</f>
        <v>-</v>
      </c>
      <c r="BP33" s="273" t="str">
        <f>IFERROR(IF(BP$3='Rent Roll'!$U13,(-SUMIF('Monthly Cash Flow'!$F$2:$EG$2,BP$2,'Monthly Cash Flow'!$F$37:$EG$37)*'Rent Roll'!$T13*'Rent Roll'!$R13*('Summary &amp; Purchase Assumptions'!$C$29/'Summary &amp; Purchase Assumptions'!$C$24)),"-"),"-")</f>
        <v>-</v>
      </c>
      <c r="BQ33" s="273" t="str">
        <f>IFERROR(IF(BQ$3='Rent Roll'!$U13,(-SUMIF('Monthly Cash Flow'!$F$2:$EG$2,BQ$2,'Monthly Cash Flow'!$F$37:$EG$37)*'Rent Roll'!$T13*'Rent Roll'!$R13*('Summary &amp; Purchase Assumptions'!$C$29/'Summary &amp; Purchase Assumptions'!$C$24)),"-"),"-")</f>
        <v>-</v>
      </c>
      <c r="BR33" s="273" t="str">
        <f>IFERROR(IF(BR$3='Rent Roll'!$U13,(-SUMIF('Monthly Cash Flow'!$F$2:$EG$2,BR$2,'Monthly Cash Flow'!$F$37:$EG$37)*'Rent Roll'!$T13*'Rent Roll'!$R13*('Summary &amp; Purchase Assumptions'!$C$29/'Summary &amp; Purchase Assumptions'!$C$24)),"-"),"-")</f>
        <v>-</v>
      </c>
      <c r="BS33" s="273" t="str">
        <f>IFERROR(IF(BS$3='Rent Roll'!$U13,(-SUMIF('Monthly Cash Flow'!$F$2:$EG$2,BS$2,'Monthly Cash Flow'!$F$37:$EG$37)*'Rent Roll'!$T13*'Rent Roll'!$R13*('Summary &amp; Purchase Assumptions'!$C$29/'Summary &amp; Purchase Assumptions'!$C$24)),"-"),"-")</f>
        <v>-</v>
      </c>
      <c r="BT33" s="273" t="str">
        <f>IFERROR(IF(BT$3='Rent Roll'!$U13,(-SUMIF('Monthly Cash Flow'!$F$2:$EG$2,BT$2,'Monthly Cash Flow'!$F$37:$EG$37)*'Rent Roll'!$T13*'Rent Roll'!$R13*('Summary &amp; Purchase Assumptions'!$C$29/'Summary &amp; Purchase Assumptions'!$C$24)),"-"),"-")</f>
        <v>-</v>
      </c>
      <c r="BU33" s="273" t="str">
        <f>IFERROR(IF(BU$3='Rent Roll'!$U13,(-SUMIF('Monthly Cash Flow'!$F$2:$EG$2,BU$2,'Monthly Cash Flow'!$F$37:$EG$37)*'Rent Roll'!$T13*'Rent Roll'!$R13*('Summary &amp; Purchase Assumptions'!$C$29/'Summary &amp; Purchase Assumptions'!$C$24)),"-"),"-")</f>
        <v>-</v>
      </c>
      <c r="BV33" s="273" t="str">
        <f>IFERROR(IF(BV$3='Rent Roll'!$U13,(-SUMIF('Monthly Cash Flow'!$F$2:$EG$2,BV$2,'Monthly Cash Flow'!$F$37:$EG$37)*'Rent Roll'!$T13*'Rent Roll'!$R13*('Summary &amp; Purchase Assumptions'!$C$29/'Summary &amp; Purchase Assumptions'!$C$24)),"-"),"-")</f>
        <v>-</v>
      </c>
      <c r="BW33" s="273" t="str">
        <f>IFERROR(IF(BW$3='Rent Roll'!$U13,(-SUMIF('Monthly Cash Flow'!$F$2:$EG$2,BW$2,'Monthly Cash Flow'!$F$37:$EG$37)*'Rent Roll'!$T13*'Rent Roll'!$R13*('Summary &amp; Purchase Assumptions'!$C$29/'Summary &amp; Purchase Assumptions'!$C$24)),"-"),"-")</f>
        <v>-</v>
      </c>
      <c r="BX33" s="273" t="str">
        <f>IFERROR(IF(BX$3='Rent Roll'!$U13,(-SUMIF('Monthly Cash Flow'!$F$2:$EG$2,BX$2,'Monthly Cash Flow'!$F$37:$EG$37)*'Rent Roll'!$T13*'Rent Roll'!$R13*('Summary &amp; Purchase Assumptions'!$C$29/'Summary &amp; Purchase Assumptions'!$C$24)),"-"),"-")</f>
        <v>-</v>
      </c>
      <c r="BY33" s="273" t="str">
        <f>IFERROR(IF(BY$3='Rent Roll'!$U13,(-SUMIF('Monthly Cash Flow'!$F$2:$EG$2,BY$2,'Monthly Cash Flow'!$F$37:$EG$37)*'Rent Roll'!$T13*'Rent Roll'!$R13*('Summary &amp; Purchase Assumptions'!$C$29/'Summary &amp; Purchase Assumptions'!$C$24)),"-"),"-")</f>
        <v>-</v>
      </c>
      <c r="BZ33" s="273" t="str">
        <f>IFERROR(IF(BZ$3='Rent Roll'!$U13,(-SUMIF('Monthly Cash Flow'!$F$2:$EG$2,BZ$2,'Monthly Cash Flow'!$F$37:$EG$37)*'Rent Roll'!$T13*'Rent Roll'!$R13*('Summary &amp; Purchase Assumptions'!$C$29/'Summary &amp; Purchase Assumptions'!$C$24)),"-"),"-")</f>
        <v>-</v>
      </c>
      <c r="CA33" s="273" t="str">
        <f>IFERROR(IF(CA$3='Rent Roll'!$U13,(-SUMIF('Monthly Cash Flow'!$F$2:$EG$2,CA$2,'Monthly Cash Flow'!$F$37:$EG$37)*'Rent Roll'!$T13*'Rent Roll'!$R13*('Summary &amp; Purchase Assumptions'!$C$29/'Summary &amp; Purchase Assumptions'!$C$24)),"-"),"-")</f>
        <v>-</v>
      </c>
      <c r="CB33" s="273" t="str">
        <f>IFERROR(IF(CB$3='Rent Roll'!$U13,(-SUMIF('Monthly Cash Flow'!$F$2:$EG$2,CB$2,'Monthly Cash Flow'!$F$37:$EG$37)*'Rent Roll'!$T13*'Rent Roll'!$R13*('Summary &amp; Purchase Assumptions'!$C$29/'Summary &amp; Purchase Assumptions'!$C$24)),"-"),"-")</f>
        <v>-</v>
      </c>
      <c r="CC33" s="273" t="str">
        <f>IFERROR(IF(CC$3='Rent Roll'!$U13,(-SUMIF('Monthly Cash Flow'!$F$2:$EG$2,CC$2,'Monthly Cash Flow'!$F$37:$EG$37)*'Rent Roll'!$T13*'Rent Roll'!$R13*('Summary &amp; Purchase Assumptions'!$C$29/'Summary &amp; Purchase Assumptions'!$C$24)),"-"),"-")</f>
        <v>-</v>
      </c>
      <c r="CD33" s="273" t="str">
        <f>IFERROR(IF(CD$3='Rent Roll'!$U13,(-SUMIF('Monthly Cash Flow'!$F$2:$EG$2,CD$2,'Monthly Cash Flow'!$F$37:$EG$37)*'Rent Roll'!$T13*'Rent Roll'!$R13*('Summary &amp; Purchase Assumptions'!$C$29/'Summary &amp; Purchase Assumptions'!$C$24)),"-"),"-")</f>
        <v>-</v>
      </c>
      <c r="CE33" s="273" t="str">
        <f>IFERROR(IF(CE$3='Rent Roll'!$U13,(-SUMIF('Monthly Cash Flow'!$F$2:$EG$2,CE$2,'Monthly Cash Flow'!$F$37:$EG$37)*'Rent Roll'!$T13*'Rent Roll'!$R13*('Summary &amp; Purchase Assumptions'!$C$29/'Summary &amp; Purchase Assumptions'!$C$24)),"-"),"-")</f>
        <v>-</v>
      </c>
      <c r="CF33" s="273" t="str">
        <f>IFERROR(IF(CF$3='Rent Roll'!$U13,(-SUMIF('Monthly Cash Flow'!$F$2:$EG$2,CF$2,'Monthly Cash Flow'!$F$37:$EG$37)*'Rent Roll'!$T13*'Rent Roll'!$R13*('Summary &amp; Purchase Assumptions'!$C$29/'Summary &amp; Purchase Assumptions'!$C$24)),"-"),"-")</f>
        <v>-</v>
      </c>
      <c r="CG33" s="273" t="str">
        <f>IFERROR(IF(CG$3='Rent Roll'!$U13,(-SUMIF('Monthly Cash Flow'!$F$2:$EG$2,CG$2,'Monthly Cash Flow'!$F$37:$EG$37)*'Rent Roll'!$T13*'Rent Roll'!$R13*('Summary &amp; Purchase Assumptions'!$C$29/'Summary &amp; Purchase Assumptions'!$C$24)),"-"),"-")</f>
        <v>-</v>
      </c>
      <c r="CH33" s="273" t="str">
        <f>IFERROR(IF(CH$3='Rent Roll'!$U13,(-SUMIF('Monthly Cash Flow'!$F$2:$EG$2,CH$2,'Monthly Cash Flow'!$F$37:$EG$37)*'Rent Roll'!$T13*'Rent Roll'!$R13*('Summary &amp; Purchase Assumptions'!$C$29/'Summary &amp; Purchase Assumptions'!$C$24)),"-"),"-")</f>
        <v>-</v>
      </c>
      <c r="CI33" s="273" t="str">
        <f>IFERROR(IF(CI$3='Rent Roll'!$U13,(-SUMIF('Monthly Cash Flow'!$F$2:$EG$2,CI$2,'Monthly Cash Flow'!$F$37:$EG$37)*'Rent Roll'!$T13*'Rent Roll'!$R13*('Summary &amp; Purchase Assumptions'!$C$29/'Summary &amp; Purchase Assumptions'!$C$24)),"-"),"-")</f>
        <v>-</v>
      </c>
      <c r="CJ33" s="273" t="str">
        <f>IFERROR(IF(CJ$3='Rent Roll'!$U13,(-SUMIF('Monthly Cash Flow'!$F$2:$EG$2,CJ$2,'Monthly Cash Flow'!$F$37:$EG$37)*'Rent Roll'!$T13*'Rent Roll'!$R13*('Summary &amp; Purchase Assumptions'!$C$29/'Summary &amp; Purchase Assumptions'!$C$24)),"-"),"-")</f>
        <v>-</v>
      </c>
      <c r="CK33" s="273" t="str">
        <f>IFERROR(IF(CK$3='Rent Roll'!$U13,(-SUMIF('Monthly Cash Flow'!$F$2:$EG$2,CK$2,'Monthly Cash Flow'!$F$37:$EG$37)*'Rent Roll'!$T13*'Rent Roll'!$R13*('Summary &amp; Purchase Assumptions'!$C$29/'Summary &amp; Purchase Assumptions'!$C$24)),"-"),"-")</f>
        <v>-</v>
      </c>
      <c r="CL33" s="273" t="str">
        <f>IFERROR(IF(CL$3='Rent Roll'!$U13,(-SUMIF('Monthly Cash Flow'!$F$2:$EG$2,CL$2,'Monthly Cash Flow'!$F$37:$EG$37)*'Rent Roll'!$T13*'Rent Roll'!$R13*('Summary &amp; Purchase Assumptions'!$C$29/'Summary &amp; Purchase Assumptions'!$C$24)),"-"),"-")</f>
        <v>-</v>
      </c>
      <c r="CM33" s="273" t="str">
        <f>IFERROR(IF(CM$3='Rent Roll'!$U13,(-SUMIF('Monthly Cash Flow'!$F$2:$EG$2,CM$2,'Monthly Cash Flow'!$F$37:$EG$37)*'Rent Roll'!$T13*'Rent Roll'!$R13*('Summary &amp; Purchase Assumptions'!$C$29/'Summary &amp; Purchase Assumptions'!$C$24)),"-"),"-")</f>
        <v>-</v>
      </c>
      <c r="CN33" s="273" t="str">
        <f>IFERROR(IF(CN$3='Rent Roll'!$U13,(-SUMIF('Monthly Cash Flow'!$F$2:$EG$2,CN$2,'Monthly Cash Flow'!$F$37:$EG$37)*'Rent Roll'!$T13*'Rent Roll'!$R13*('Summary &amp; Purchase Assumptions'!$C$29/'Summary &amp; Purchase Assumptions'!$C$24)),"-"),"-")</f>
        <v>-</v>
      </c>
      <c r="CO33" s="273" t="str">
        <f>IFERROR(IF(CO$3='Rent Roll'!$U13,(-SUMIF('Monthly Cash Flow'!$F$2:$EG$2,CO$2,'Monthly Cash Flow'!$F$37:$EG$37)*'Rent Roll'!$T13*'Rent Roll'!$R13*('Summary &amp; Purchase Assumptions'!$C$29/'Summary &amp; Purchase Assumptions'!$C$24)),"-"),"-")</f>
        <v>-</v>
      </c>
      <c r="CP33" s="273" t="str">
        <f>IFERROR(IF(CP$3='Rent Roll'!$U13,(-SUMIF('Monthly Cash Flow'!$F$2:$EG$2,CP$2,'Monthly Cash Flow'!$F$37:$EG$37)*'Rent Roll'!$T13*'Rent Roll'!$R13*('Summary &amp; Purchase Assumptions'!$C$29/'Summary &amp; Purchase Assumptions'!$C$24)),"-"),"-")</f>
        <v>-</v>
      </c>
      <c r="CQ33" s="273" t="str">
        <f>IFERROR(IF(CQ$3='Rent Roll'!$U13,(-SUMIF('Monthly Cash Flow'!$F$2:$EG$2,CQ$2,'Monthly Cash Flow'!$F$37:$EG$37)*'Rent Roll'!$T13*'Rent Roll'!$R13*('Summary &amp; Purchase Assumptions'!$C$29/'Summary &amp; Purchase Assumptions'!$C$24)),"-"),"-")</f>
        <v>-</v>
      </c>
      <c r="CR33" s="273" t="str">
        <f>IFERROR(IF(CR$3='Rent Roll'!$U13,(-SUMIF('Monthly Cash Flow'!$F$2:$EG$2,CR$2,'Monthly Cash Flow'!$F$37:$EG$37)*'Rent Roll'!$T13*'Rent Roll'!$R13*('Summary &amp; Purchase Assumptions'!$C$29/'Summary &amp; Purchase Assumptions'!$C$24)),"-"),"-")</f>
        <v>-</v>
      </c>
      <c r="CS33" s="273" t="str">
        <f>IFERROR(IF(CS$3='Rent Roll'!$U13,(-SUMIF('Monthly Cash Flow'!$F$2:$EG$2,CS$2,'Monthly Cash Flow'!$F$37:$EG$37)*'Rent Roll'!$T13*'Rent Roll'!$R13*('Summary &amp; Purchase Assumptions'!$C$29/'Summary &amp; Purchase Assumptions'!$C$24)),"-"),"-")</f>
        <v>-</v>
      </c>
      <c r="CT33" s="273" t="str">
        <f>IFERROR(IF(CT$3='Rent Roll'!$U13,(-SUMIF('Monthly Cash Flow'!$F$2:$EG$2,CT$2,'Monthly Cash Flow'!$F$37:$EG$37)*'Rent Roll'!$T13*'Rent Roll'!$R13*('Summary &amp; Purchase Assumptions'!$C$29/'Summary &amp; Purchase Assumptions'!$C$24)),"-"),"-")</f>
        <v>-</v>
      </c>
      <c r="CU33" s="273" t="str">
        <f>IFERROR(IF(CU$3='Rent Roll'!$U13,(-SUMIF('Monthly Cash Flow'!$F$2:$EG$2,CU$2,'Monthly Cash Flow'!$F$37:$EG$37)*'Rent Roll'!$T13*'Rent Roll'!$R13*('Summary &amp; Purchase Assumptions'!$C$29/'Summary &amp; Purchase Assumptions'!$C$24)),"-"),"-")</f>
        <v>-</v>
      </c>
      <c r="CV33" s="273" t="str">
        <f>IFERROR(IF(CV$3='Rent Roll'!$U13,(-SUMIF('Monthly Cash Flow'!$F$2:$EG$2,CV$2,'Monthly Cash Flow'!$F$37:$EG$37)*'Rent Roll'!$T13*'Rent Roll'!$R13*('Summary &amp; Purchase Assumptions'!$C$29/'Summary &amp; Purchase Assumptions'!$C$24)),"-"),"-")</f>
        <v>-</v>
      </c>
      <c r="CW33" s="273" t="str">
        <f>IFERROR(IF(CW$3='Rent Roll'!$U13,(-SUMIF('Monthly Cash Flow'!$F$2:$EG$2,CW$2,'Monthly Cash Flow'!$F$37:$EG$37)*'Rent Roll'!$T13*'Rent Roll'!$R13*('Summary &amp; Purchase Assumptions'!$C$29/'Summary &amp; Purchase Assumptions'!$C$24)),"-"),"-")</f>
        <v>-</v>
      </c>
      <c r="CX33" s="273" t="str">
        <f>IFERROR(IF(CX$3='Rent Roll'!$U13,(-SUMIF('Monthly Cash Flow'!$F$2:$EG$2,CX$2,'Monthly Cash Flow'!$F$37:$EG$37)*'Rent Roll'!$T13*'Rent Roll'!$R13*('Summary &amp; Purchase Assumptions'!$C$29/'Summary &amp; Purchase Assumptions'!$C$24)),"-"),"-")</f>
        <v>-</v>
      </c>
      <c r="CY33" s="273" t="str">
        <f>IFERROR(IF(CY$3='Rent Roll'!$U13,(-SUMIF('Monthly Cash Flow'!$F$2:$EG$2,CY$2,'Monthly Cash Flow'!$F$37:$EG$37)*'Rent Roll'!$T13*'Rent Roll'!$R13*('Summary &amp; Purchase Assumptions'!$C$29/'Summary &amp; Purchase Assumptions'!$C$24)),"-"),"-")</f>
        <v>-</v>
      </c>
      <c r="CZ33" s="273" t="str">
        <f>IFERROR(IF(CZ$3='Rent Roll'!$U13,(-SUMIF('Monthly Cash Flow'!$F$2:$EG$2,CZ$2,'Monthly Cash Flow'!$F$37:$EG$37)*'Rent Roll'!$T13*'Rent Roll'!$R13*('Summary &amp; Purchase Assumptions'!$C$29/'Summary &amp; Purchase Assumptions'!$C$24)),"-"),"-")</f>
        <v>-</v>
      </c>
      <c r="DA33" s="273" t="str">
        <f>IFERROR(IF(DA$3='Rent Roll'!$U13,(-SUMIF('Monthly Cash Flow'!$F$2:$EG$2,DA$2,'Monthly Cash Flow'!$F$37:$EG$37)*'Rent Roll'!$T13*'Rent Roll'!$R13*('Summary &amp; Purchase Assumptions'!$C$29/'Summary &amp; Purchase Assumptions'!$C$24)),"-"),"-")</f>
        <v>-</v>
      </c>
      <c r="DB33" s="273" t="str">
        <f>IFERROR(IF(DB$3='Rent Roll'!$U13,(-SUMIF('Monthly Cash Flow'!$F$2:$EG$2,DB$2,'Monthly Cash Flow'!$F$37:$EG$37)*'Rent Roll'!$T13*'Rent Roll'!$R13*('Summary &amp; Purchase Assumptions'!$C$29/'Summary &amp; Purchase Assumptions'!$C$24)),"-"),"-")</f>
        <v>-</v>
      </c>
      <c r="DC33" s="273" t="str">
        <f>IFERROR(IF(DC$3='Rent Roll'!$U13,(-SUMIF('Monthly Cash Flow'!$F$2:$EG$2,DC$2,'Monthly Cash Flow'!$F$37:$EG$37)*'Rent Roll'!$T13*'Rent Roll'!$R13*('Summary &amp; Purchase Assumptions'!$C$29/'Summary &amp; Purchase Assumptions'!$C$24)),"-"),"-")</f>
        <v>-</v>
      </c>
      <c r="DD33" s="273" t="str">
        <f>IFERROR(IF(DD$3='Rent Roll'!$U13,(-SUMIF('Monthly Cash Flow'!$F$2:$EG$2,DD$2,'Monthly Cash Flow'!$F$37:$EG$37)*'Rent Roll'!$T13*'Rent Roll'!$R13*('Summary &amp; Purchase Assumptions'!$C$29/'Summary &amp; Purchase Assumptions'!$C$24)),"-"),"-")</f>
        <v>-</v>
      </c>
      <c r="DE33" s="273" t="str">
        <f>IFERROR(IF(DE$3='Rent Roll'!$U13,(-SUMIF('Monthly Cash Flow'!$F$2:$EG$2,DE$2,'Monthly Cash Flow'!$F$37:$EG$37)*'Rent Roll'!$T13*'Rent Roll'!$R13*('Summary &amp; Purchase Assumptions'!$C$29/'Summary &amp; Purchase Assumptions'!$C$24)),"-"),"-")</f>
        <v>-</v>
      </c>
      <c r="DF33" s="273" t="str">
        <f>IFERROR(IF(DF$3='Rent Roll'!$U13,(-SUMIF('Monthly Cash Flow'!$F$2:$EG$2,DF$2,'Monthly Cash Flow'!$F$37:$EG$37)*'Rent Roll'!$T13*'Rent Roll'!$R13*('Summary &amp; Purchase Assumptions'!$C$29/'Summary &amp; Purchase Assumptions'!$C$24)),"-"),"-")</f>
        <v>-</v>
      </c>
      <c r="DG33" s="273" t="str">
        <f>IFERROR(IF(DG$3='Rent Roll'!$U13,(-SUMIF('Monthly Cash Flow'!$F$2:$EG$2,DG$2,'Monthly Cash Flow'!$F$37:$EG$37)*'Rent Roll'!$T13*'Rent Roll'!$R13*('Summary &amp; Purchase Assumptions'!$C$29/'Summary &amp; Purchase Assumptions'!$C$24)),"-"),"-")</f>
        <v>-</v>
      </c>
      <c r="DH33" s="273" t="str">
        <f>IFERROR(IF(DH$3='Rent Roll'!$U13,(-SUMIF('Monthly Cash Flow'!$F$2:$EG$2,DH$2,'Monthly Cash Flow'!$F$37:$EG$37)*'Rent Roll'!$T13*'Rent Roll'!$R13*('Summary &amp; Purchase Assumptions'!$C$29/'Summary &amp; Purchase Assumptions'!$C$24)),"-"),"-")</f>
        <v>-</v>
      </c>
      <c r="DI33" s="273" t="str">
        <f>IFERROR(IF(DI$3='Rent Roll'!$U13,(-SUMIF('Monthly Cash Flow'!$F$2:$EG$2,DI$2,'Monthly Cash Flow'!$F$37:$EG$37)*'Rent Roll'!$T13*'Rent Roll'!$R13*('Summary &amp; Purchase Assumptions'!$C$29/'Summary &amp; Purchase Assumptions'!$C$24)),"-"),"-")</f>
        <v>-</v>
      </c>
      <c r="DJ33" s="273" t="str">
        <f>IFERROR(IF(DJ$3='Rent Roll'!$U13,(-SUMIF('Monthly Cash Flow'!$F$2:$EG$2,DJ$2,'Monthly Cash Flow'!$F$37:$EG$37)*'Rent Roll'!$T13*'Rent Roll'!$R13*('Summary &amp; Purchase Assumptions'!$C$29/'Summary &amp; Purchase Assumptions'!$C$24)),"-"),"-")</f>
        <v>-</v>
      </c>
      <c r="DK33" s="273" t="str">
        <f>IFERROR(IF(DK$3='Rent Roll'!$U13,(-SUMIF('Monthly Cash Flow'!$F$2:$EG$2,DK$2,'Monthly Cash Flow'!$F$37:$EG$37)*'Rent Roll'!$T13*'Rent Roll'!$R13*('Summary &amp; Purchase Assumptions'!$C$29/'Summary &amp; Purchase Assumptions'!$C$24)),"-"),"-")</f>
        <v>-</v>
      </c>
      <c r="DL33" s="273" t="str">
        <f>IFERROR(IF(DL$3='Rent Roll'!$U13,(-SUMIF('Monthly Cash Flow'!$F$2:$EG$2,DL$2,'Monthly Cash Flow'!$F$37:$EG$37)*'Rent Roll'!$T13*'Rent Roll'!$R13*('Summary &amp; Purchase Assumptions'!$C$29/'Summary &amp; Purchase Assumptions'!$C$24)),"-"),"-")</f>
        <v>-</v>
      </c>
      <c r="DM33" s="273" t="str">
        <f>IFERROR(IF(DM$3='Rent Roll'!$U13,(-SUMIF('Monthly Cash Flow'!$F$2:$EG$2,DM$2,'Monthly Cash Flow'!$F$37:$EG$37)*'Rent Roll'!$T13*'Rent Roll'!$R13*('Summary &amp; Purchase Assumptions'!$C$29/'Summary &amp; Purchase Assumptions'!$C$24)),"-"),"-")</f>
        <v>-</v>
      </c>
      <c r="DN33" s="273" t="str">
        <f>IFERROR(IF(DN$3='Rent Roll'!$U13,(-SUMIF('Monthly Cash Flow'!$F$2:$EG$2,DN$2,'Monthly Cash Flow'!$F$37:$EG$37)*'Rent Roll'!$T13*'Rent Roll'!$R13*('Summary &amp; Purchase Assumptions'!$C$29/'Summary &amp; Purchase Assumptions'!$C$24)),"-"),"-")</f>
        <v>-</v>
      </c>
      <c r="DO33" s="273" t="str">
        <f>IFERROR(IF(DO$3='Rent Roll'!$U13,(-SUMIF('Monthly Cash Flow'!$F$2:$EG$2,DO$2,'Monthly Cash Flow'!$F$37:$EG$37)*'Rent Roll'!$T13*'Rent Roll'!$R13*('Summary &amp; Purchase Assumptions'!$C$29/'Summary &amp; Purchase Assumptions'!$C$24)),"-"),"-")</f>
        <v>-</v>
      </c>
      <c r="DP33" s="273" t="str">
        <f>IFERROR(IF(DP$3='Rent Roll'!$U13,(-SUMIF('Monthly Cash Flow'!$F$2:$EG$2,DP$2,'Monthly Cash Flow'!$F$37:$EG$37)*'Rent Roll'!$T13*'Rent Roll'!$R13*('Summary &amp; Purchase Assumptions'!$C$29/'Summary &amp; Purchase Assumptions'!$C$24)),"-"),"-")</f>
        <v>-</v>
      </c>
      <c r="DQ33" s="273" t="str">
        <f>IFERROR(IF(DQ$3='Rent Roll'!$U13,(-SUMIF('Monthly Cash Flow'!$F$2:$EG$2,DQ$2,'Monthly Cash Flow'!$F$37:$EG$37)*'Rent Roll'!$T13*'Rent Roll'!$R13*('Summary &amp; Purchase Assumptions'!$C$29/'Summary &amp; Purchase Assumptions'!$C$24)),"-"),"-")</f>
        <v>-</v>
      </c>
      <c r="DR33" s="273" t="str">
        <f>IFERROR(IF(DR$3='Rent Roll'!$U13,(-SUMIF('Monthly Cash Flow'!$F$2:$EG$2,DR$2,'Monthly Cash Flow'!$F$37:$EG$37)*'Rent Roll'!$T13*'Rent Roll'!$R13*('Summary &amp; Purchase Assumptions'!$C$29/'Summary &amp; Purchase Assumptions'!$C$24)),"-"),"-")</f>
        <v>-</v>
      </c>
      <c r="DS33" s="273" t="str">
        <f>IFERROR(IF(DS$3='Rent Roll'!$U13,(-SUMIF('Monthly Cash Flow'!$F$2:$EG$2,DS$2,'Monthly Cash Flow'!$F$37:$EG$37)*'Rent Roll'!$T13*'Rent Roll'!$R13*('Summary &amp; Purchase Assumptions'!$C$29/'Summary &amp; Purchase Assumptions'!$C$24)),"-"),"-")</f>
        <v>-</v>
      </c>
      <c r="DT33" s="273" t="str">
        <f>IFERROR(IF(DT$3='Rent Roll'!$U13,(-SUMIF('Monthly Cash Flow'!$F$2:$EG$2,DT$2,'Monthly Cash Flow'!$F$37:$EG$37)*'Rent Roll'!$T13*'Rent Roll'!$R13*('Summary &amp; Purchase Assumptions'!$C$29/'Summary &amp; Purchase Assumptions'!$C$24)),"-"),"-")</f>
        <v>-</v>
      </c>
      <c r="DU33" s="273" t="str">
        <f>IFERROR(IF(DU$3='Rent Roll'!$U13,(-SUMIF('Monthly Cash Flow'!$F$2:$EG$2,DU$2,'Monthly Cash Flow'!$F$37:$EG$37)*'Rent Roll'!$T13*'Rent Roll'!$R13*('Summary &amp; Purchase Assumptions'!$C$29/'Summary &amp; Purchase Assumptions'!$C$24)),"-"),"-")</f>
        <v>-</v>
      </c>
      <c r="DV33" s="273" t="str">
        <f>IFERROR(IF(DV$3='Rent Roll'!$U13,(-SUMIF('Monthly Cash Flow'!$F$2:$EG$2,DV$2,'Monthly Cash Flow'!$F$37:$EG$37)*'Rent Roll'!$T13*'Rent Roll'!$R13*('Summary &amp; Purchase Assumptions'!$C$29/'Summary &amp; Purchase Assumptions'!$C$24)),"-"),"-")</f>
        <v>-</v>
      </c>
      <c r="DW33" s="273" t="str">
        <f>IFERROR(IF(DW$3='Rent Roll'!$U13,(-SUMIF('Monthly Cash Flow'!$F$2:$EG$2,DW$2,'Monthly Cash Flow'!$F$37:$EG$37)*'Rent Roll'!$T13*'Rent Roll'!$R13*('Summary &amp; Purchase Assumptions'!$C$29/'Summary &amp; Purchase Assumptions'!$C$24)),"-"),"-")</f>
        <v>-</v>
      </c>
      <c r="DX33" s="273" t="str">
        <f>IFERROR(IF(DX$3='Rent Roll'!$U13,(-SUMIF('Monthly Cash Flow'!$F$2:$EG$2,DX$2,'Monthly Cash Flow'!$F$37:$EG$37)*'Rent Roll'!$T13*'Rent Roll'!$R13*('Summary &amp; Purchase Assumptions'!$C$29/'Summary &amp; Purchase Assumptions'!$C$24)),"-"),"-")</f>
        <v>-</v>
      </c>
      <c r="DY33" s="273" t="str">
        <f>IFERROR(IF(DY$3='Rent Roll'!$U13,(-SUMIF('Monthly Cash Flow'!$F$2:$EG$2,DY$2,'Monthly Cash Flow'!$F$37:$EG$37)*'Rent Roll'!$T13*'Rent Roll'!$R13*('Summary &amp; Purchase Assumptions'!$C$29/'Summary &amp; Purchase Assumptions'!$C$24)),"-"),"-")</f>
        <v>-</v>
      </c>
      <c r="DZ33" s="273" t="str">
        <f>IFERROR(IF(DZ$3='Rent Roll'!$U13,(-SUMIF('Monthly Cash Flow'!$F$2:$EG$2,DZ$2,'Monthly Cash Flow'!$F$37:$EG$37)*'Rent Roll'!$T13*'Rent Roll'!$R13*('Summary &amp; Purchase Assumptions'!$C$29/'Summary &amp; Purchase Assumptions'!$C$24)),"-"),"-")</f>
        <v>-</v>
      </c>
      <c r="EA33" s="273" t="str">
        <f>IFERROR(IF(EA$3='Rent Roll'!$U13,(-SUMIF('Monthly Cash Flow'!$F$2:$EG$2,EA$2,'Monthly Cash Flow'!$F$37:$EG$37)*'Rent Roll'!$T13*'Rent Roll'!$R13*('Summary &amp; Purchase Assumptions'!$C$29/'Summary &amp; Purchase Assumptions'!$C$24)),"-"),"-")</f>
        <v>-</v>
      </c>
      <c r="EB33" s="273" t="str">
        <f>IFERROR(IF(EB$3='Rent Roll'!$U13,(-SUMIF('Monthly Cash Flow'!$F$2:$EG$2,EB$2,'Monthly Cash Flow'!$F$37:$EG$37)*'Rent Roll'!$T13*'Rent Roll'!$R13*('Summary &amp; Purchase Assumptions'!$C$29/'Summary &amp; Purchase Assumptions'!$C$24)),"-"),"-")</f>
        <v>-</v>
      </c>
      <c r="EC33" s="273" t="str">
        <f>IFERROR(IF(EC$3='Rent Roll'!$U13,(-SUMIF('Monthly Cash Flow'!$F$2:$EG$2,EC$2,'Monthly Cash Flow'!$F$37:$EG$37)*'Rent Roll'!$T13*'Rent Roll'!$R13*('Summary &amp; Purchase Assumptions'!$C$29/'Summary &amp; Purchase Assumptions'!$C$24)),"-"),"-")</f>
        <v>-</v>
      </c>
      <c r="ED33" s="273" t="str">
        <f>IFERROR(IF(ED$3='Rent Roll'!$U13,(-SUMIF('Monthly Cash Flow'!$F$2:$EG$2,ED$2,'Monthly Cash Flow'!$F$37:$EG$37)*'Rent Roll'!$T13*'Rent Roll'!$R13*('Summary &amp; Purchase Assumptions'!$C$29/'Summary &amp; Purchase Assumptions'!$C$24)),"-"),"-")</f>
        <v>-</v>
      </c>
      <c r="EE33" s="273" t="str">
        <f>IFERROR(IF(EE$3='Rent Roll'!$U13,(-SUMIF('Monthly Cash Flow'!$F$2:$EG$2,EE$2,'Monthly Cash Flow'!$F$37:$EG$37)*'Rent Roll'!$T13*'Rent Roll'!$R13*('Summary &amp; Purchase Assumptions'!$C$29/'Summary &amp; Purchase Assumptions'!$C$24)),"-"),"-")</f>
        <v>-</v>
      </c>
      <c r="EF33" s="272" t="str">
        <f>IFERROR(IF(EF$3='Rent Roll'!$U13,(-SUMIF('Monthly Cash Flow'!$F$2:$EG$2,EF$2,'Monthly Cash Flow'!$F$37:$EG$37)*'Rent Roll'!$T13*'Rent Roll'!$R13*('Summary &amp; Purchase Assumptions'!$C$29/'Summary &amp; Purchase Assumptions'!$C$24)),"-"),"-")</f>
        <v>-</v>
      </c>
      <c r="EG33" s="844" t="s">
        <v>106</v>
      </c>
    </row>
    <row r="34" spans="2:137" x14ac:dyDescent="0.25">
      <c r="B34" s="866"/>
      <c r="C34" s="854" t="str">
        <f>CONCATENATE('Rent Roll'!B14&amp;" - "&amp;'Rent Roll'!C14)</f>
        <v xml:space="preserve"> - </v>
      </c>
      <c r="D34" s="272">
        <f t="shared" si="12"/>
        <v>0</v>
      </c>
      <c r="E34" s="273" t="str">
        <f>IFERROR(IF(E$3='Rent Roll'!$U14,(-SUMIF('Monthly Cash Flow'!$F$2:$EG$2,E$2,'Monthly Cash Flow'!$F$37:$EG$37)*'Rent Roll'!$T14*'Rent Roll'!$R14*('Summary &amp; Purchase Assumptions'!$C$29/'Summary &amp; Purchase Assumptions'!$C$24)),"-"),"-")</f>
        <v>-</v>
      </c>
      <c r="F34" s="273" t="str">
        <f>IFERROR(IF(F$3='Rent Roll'!$U14,(-SUMIF('Monthly Cash Flow'!$F$2:$EG$2,F$2,'Monthly Cash Flow'!$F$37:$EG$37)*'Rent Roll'!$T14*'Rent Roll'!$R14*('Summary &amp; Purchase Assumptions'!$C$29/'Summary &amp; Purchase Assumptions'!$C$24)),"-"),"-")</f>
        <v>-</v>
      </c>
      <c r="G34" s="273" t="str">
        <f>IFERROR(IF(G$3='Rent Roll'!$U14,(-SUMIF('Monthly Cash Flow'!$F$2:$EG$2,G$2,'Monthly Cash Flow'!$F$37:$EG$37)*'Rent Roll'!$T14*'Rent Roll'!$R14*('Summary &amp; Purchase Assumptions'!$C$29/'Summary &amp; Purchase Assumptions'!$C$24)),"-"),"-")</f>
        <v>-</v>
      </c>
      <c r="H34" s="273" t="str">
        <f>IFERROR(IF(H$3='Rent Roll'!$U14,(-SUMIF('Monthly Cash Flow'!$F$2:$EG$2,H$2,'Monthly Cash Flow'!$F$37:$EG$37)*'Rent Roll'!$T14*'Rent Roll'!$R14*('Summary &amp; Purchase Assumptions'!$C$29/'Summary &amp; Purchase Assumptions'!$C$24)),"-"),"-")</f>
        <v>-</v>
      </c>
      <c r="I34" s="273" t="str">
        <f>IFERROR(IF(I$3='Rent Roll'!$U14,(-SUMIF('Monthly Cash Flow'!$F$2:$EG$2,I$2,'Monthly Cash Flow'!$F$37:$EG$37)*'Rent Roll'!$T14*'Rent Roll'!$R14*('Summary &amp; Purchase Assumptions'!$C$29/'Summary &amp; Purchase Assumptions'!$C$24)),"-"),"-")</f>
        <v>-</v>
      </c>
      <c r="J34" s="273" t="str">
        <f>IFERROR(IF(J$3='Rent Roll'!$U14,(-SUMIF('Monthly Cash Flow'!$F$2:$EG$2,J$2,'Monthly Cash Flow'!$F$37:$EG$37)*'Rent Roll'!$T14*'Rent Roll'!$R14*('Summary &amp; Purchase Assumptions'!$C$29/'Summary &amp; Purchase Assumptions'!$C$24)),"-"),"-")</f>
        <v>-</v>
      </c>
      <c r="K34" s="273" t="str">
        <f>IFERROR(IF(K$3='Rent Roll'!$U14,(-SUMIF('Monthly Cash Flow'!$F$2:$EG$2,K$2,'Monthly Cash Flow'!$F$37:$EG$37)*'Rent Roll'!$T14*'Rent Roll'!$R14*('Summary &amp; Purchase Assumptions'!$C$29/'Summary &amp; Purchase Assumptions'!$C$24)),"-"),"-")</f>
        <v>-</v>
      </c>
      <c r="L34" s="273" t="str">
        <f>IFERROR(IF(L$3='Rent Roll'!$U14,(-SUMIF('Monthly Cash Flow'!$F$2:$EG$2,L$2,'Monthly Cash Flow'!$F$37:$EG$37)*'Rent Roll'!$T14*'Rent Roll'!$R14*('Summary &amp; Purchase Assumptions'!$C$29/'Summary &amp; Purchase Assumptions'!$C$24)),"-"),"-")</f>
        <v>-</v>
      </c>
      <c r="M34" s="273" t="str">
        <f>IFERROR(IF(M$3='Rent Roll'!$U14,(-SUMIF('Monthly Cash Flow'!$F$2:$EG$2,M$2,'Monthly Cash Flow'!$F$37:$EG$37)*'Rent Roll'!$T14*'Rent Roll'!$R14*('Summary &amp; Purchase Assumptions'!$C$29/'Summary &amp; Purchase Assumptions'!$C$24)),"-"),"-")</f>
        <v>-</v>
      </c>
      <c r="N34" s="273" t="str">
        <f>IFERROR(IF(N$3='Rent Roll'!$U14,(-SUMIF('Monthly Cash Flow'!$F$2:$EG$2,N$2,'Monthly Cash Flow'!$F$37:$EG$37)*'Rent Roll'!$T14*'Rent Roll'!$R14*('Summary &amp; Purchase Assumptions'!$C$29/'Summary &amp; Purchase Assumptions'!$C$24)),"-"),"-")</f>
        <v>-</v>
      </c>
      <c r="O34" s="273" t="str">
        <f>IFERROR(IF(O$3='Rent Roll'!$U14,(-SUMIF('Monthly Cash Flow'!$F$2:$EG$2,O$2,'Monthly Cash Flow'!$F$37:$EG$37)*'Rent Roll'!$T14*'Rent Roll'!$R14*('Summary &amp; Purchase Assumptions'!$C$29/'Summary &amp; Purchase Assumptions'!$C$24)),"-"),"-")</f>
        <v>-</v>
      </c>
      <c r="P34" s="273" t="str">
        <f>IFERROR(IF(P$3='Rent Roll'!$U14,(-SUMIF('Monthly Cash Flow'!$F$2:$EG$2,P$2,'Monthly Cash Flow'!$F$37:$EG$37)*'Rent Roll'!$T14*'Rent Roll'!$R14*('Summary &amp; Purchase Assumptions'!$C$29/'Summary &amp; Purchase Assumptions'!$C$24)),"-"),"-")</f>
        <v>-</v>
      </c>
      <c r="Q34" s="273" t="str">
        <f>IFERROR(IF(Q$3='Rent Roll'!$U14,(-SUMIF('Monthly Cash Flow'!$F$2:$EG$2,Q$2,'Monthly Cash Flow'!$F$37:$EG$37)*'Rent Roll'!$T14*'Rent Roll'!$R14*('Summary &amp; Purchase Assumptions'!$C$29/'Summary &amp; Purchase Assumptions'!$C$24)),"-"),"-")</f>
        <v>-</v>
      </c>
      <c r="R34" s="273" t="str">
        <f>IFERROR(IF(R$3='Rent Roll'!$U14,(-SUMIF('Monthly Cash Flow'!$F$2:$EG$2,R$2,'Monthly Cash Flow'!$F$37:$EG$37)*'Rent Roll'!$T14*'Rent Roll'!$R14*('Summary &amp; Purchase Assumptions'!$C$29/'Summary &amp; Purchase Assumptions'!$C$24)),"-"),"-")</f>
        <v>-</v>
      </c>
      <c r="S34" s="273" t="str">
        <f>IFERROR(IF(S$3='Rent Roll'!$U14,(-SUMIF('Monthly Cash Flow'!$F$2:$EG$2,S$2,'Monthly Cash Flow'!$F$37:$EG$37)*'Rent Roll'!$T14*'Rent Roll'!$R14*('Summary &amp; Purchase Assumptions'!$C$29/'Summary &amp; Purchase Assumptions'!$C$24)),"-"),"-")</f>
        <v>-</v>
      </c>
      <c r="T34" s="273" t="str">
        <f>IFERROR(IF(T$3='Rent Roll'!$U14,(-SUMIF('Monthly Cash Flow'!$F$2:$EG$2,T$2,'Monthly Cash Flow'!$F$37:$EG$37)*'Rent Roll'!$T14*'Rent Roll'!$R14*('Summary &amp; Purchase Assumptions'!$C$29/'Summary &amp; Purchase Assumptions'!$C$24)),"-"),"-")</f>
        <v>-</v>
      </c>
      <c r="U34" s="273" t="str">
        <f>IFERROR(IF(U$3='Rent Roll'!$U14,(-SUMIF('Monthly Cash Flow'!$F$2:$EG$2,U$2,'Monthly Cash Flow'!$F$37:$EG$37)*'Rent Roll'!$T14*'Rent Roll'!$R14*('Summary &amp; Purchase Assumptions'!$C$29/'Summary &amp; Purchase Assumptions'!$C$24)),"-"),"-")</f>
        <v>-</v>
      </c>
      <c r="V34" s="273" t="str">
        <f>IFERROR(IF(V$3='Rent Roll'!$U14,(-SUMIF('Monthly Cash Flow'!$F$2:$EG$2,V$2,'Monthly Cash Flow'!$F$37:$EG$37)*'Rent Roll'!$T14*'Rent Roll'!$R14*('Summary &amp; Purchase Assumptions'!$C$29/'Summary &amp; Purchase Assumptions'!$C$24)),"-"),"-")</f>
        <v>-</v>
      </c>
      <c r="W34" s="273" t="str">
        <f>IFERROR(IF(W$3='Rent Roll'!$U14,(-SUMIF('Monthly Cash Flow'!$F$2:$EG$2,W$2,'Monthly Cash Flow'!$F$37:$EG$37)*'Rent Roll'!$T14*'Rent Roll'!$R14*('Summary &amp; Purchase Assumptions'!$C$29/'Summary &amp; Purchase Assumptions'!$C$24)),"-"),"-")</f>
        <v>-</v>
      </c>
      <c r="X34" s="273" t="str">
        <f>IFERROR(IF(X$3='Rent Roll'!$U14,(-SUMIF('Monthly Cash Flow'!$F$2:$EG$2,X$2,'Monthly Cash Flow'!$F$37:$EG$37)*'Rent Roll'!$T14*'Rent Roll'!$R14*('Summary &amp; Purchase Assumptions'!$C$29/'Summary &amp; Purchase Assumptions'!$C$24)),"-"),"-")</f>
        <v>-</v>
      </c>
      <c r="Y34" s="273" t="str">
        <f>IFERROR(IF(Y$3='Rent Roll'!$U14,(-SUMIF('Monthly Cash Flow'!$F$2:$EG$2,Y$2,'Monthly Cash Flow'!$F$37:$EG$37)*'Rent Roll'!$T14*'Rent Roll'!$R14*('Summary &amp; Purchase Assumptions'!$C$29/'Summary &amp; Purchase Assumptions'!$C$24)),"-"),"-")</f>
        <v>-</v>
      </c>
      <c r="Z34" s="273" t="str">
        <f>IFERROR(IF(Z$3='Rent Roll'!$U14,(-SUMIF('Monthly Cash Flow'!$F$2:$EG$2,Z$2,'Monthly Cash Flow'!$F$37:$EG$37)*'Rent Roll'!$T14*'Rent Roll'!$R14*('Summary &amp; Purchase Assumptions'!$C$29/'Summary &amp; Purchase Assumptions'!$C$24)),"-"),"-")</f>
        <v>-</v>
      </c>
      <c r="AA34" s="273" t="str">
        <f>IFERROR(IF(AA$3='Rent Roll'!$U14,(-SUMIF('Monthly Cash Flow'!$F$2:$EG$2,AA$2,'Monthly Cash Flow'!$F$37:$EG$37)*'Rent Roll'!$T14*'Rent Roll'!$R14*('Summary &amp; Purchase Assumptions'!$C$29/'Summary &amp; Purchase Assumptions'!$C$24)),"-"),"-")</f>
        <v>-</v>
      </c>
      <c r="AB34" s="273" t="str">
        <f>IFERROR(IF(AB$3='Rent Roll'!$U14,(-SUMIF('Monthly Cash Flow'!$F$2:$EG$2,AB$2,'Monthly Cash Flow'!$F$37:$EG$37)*'Rent Roll'!$T14*'Rent Roll'!$R14*('Summary &amp; Purchase Assumptions'!$C$29/'Summary &amp; Purchase Assumptions'!$C$24)),"-"),"-")</f>
        <v>-</v>
      </c>
      <c r="AC34" s="273" t="str">
        <f>IFERROR(IF(AC$3='Rent Roll'!$U14,(-SUMIF('Monthly Cash Flow'!$F$2:$EG$2,AC$2,'Monthly Cash Flow'!$F$37:$EG$37)*'Rent Roll'!$T14*'Rent Roll'!$R14*('Summary &amp; Purchase Assumptions'!$C$29/'Summary &amp; Purchase Assumptions'!$C$24)),"-"),"-")</f>
        <v>-</v>
      </c>
      <c r="AD34" s="273" t="str">
        <f>IFERROR(IF(AD$3='Rent Roll'!$U14,(-SUMIF('Monthly Cash Flow'!$F$2:$EG$2,AD$2,'Monthly Cash Flow'!$F$37:$EG$37)*'Rent Roll'!$T14*'Rent Roll'!$R14*('Summary &amp; Purchase Assumptions'!$C$29/'Summary &amp; Purchase Assumptions'!$C$24)),"-"),"-")</f>
        <v>-</v>
      </c>
      <c r="AE34" s="273" t="str">
        <f>IFERROR(IF(AE$3='Rent Roll'!$U14,(-SUMIF('Monthly Cash Flow'!$F$2:$EG$2,AE$2,'Monthly Cash Flow'!$F$37:$EG$37)*'Rent Roll'!$T14*'Rent Roll'!$R14*('Summary &amp; Purchase Assumptions'!$C$29/'Summary &amp; Purchase Assumptions'!$C$24)),"-"),"-")</f>
        <v>-</v>
      </c>
      <c r="AF34" s="273" t="str">
        <f>IFERROR(IF(AF$3='Rent Roll'!$U14,(-SUMIF('Monthly Cash Flow'!$F$2:$EG$2,AF$2,'Monthly Cash Flow'!$F$37:$EG$37)*'Rent Roll'!$T14*'Rent Roll'!$R14*('Summary &amp; Purchase Assumptions'!$C$29/'Summary &amp; Purchase Assumptions'!$C$24)),"-"),"-")</f>
        <v>-</v>
      </c>
      <c r="AG34" s="273" t="str">
        <f>IFERROR(IF(AG$3='Rent Roll'!$U14,(-SUMIF('Monthly Cash Flow'!$F$2:$EG$2,AG$2,'Monthly Cash Flow'!$F$37:$EG$37)*'Rent Roll'!$T14*'Rent Roll'!$R14*('Summary &amp; Purchase Assumptions'!$C$29/'Summary &amp; Purchase Assumptions'!$C$24)),"-"),"-")</f>
        <v>-</v>
      </c>
      <c r="AH34" s="273" t="str">
        <f>IFERROR(IF(AH$3='Rent Roll'!$U14,(-SUMIF('Monthly Cash Flow'!$F$2:$EG$2,AH$2,'Monthly Cash Flow'!$F$37:$EG$37)*'Rent Roll'!$T14*'Rent Roll'!$R14*('Summary &amp; Purchase Assumptions'!$C$29/'Summary &amp; Purchase Assumptions'!$C$24)),"-"),"-")</f>
        <v>-</v>
      </c>
      <c r="AI34" s="273" t="str">
        <f>IFERROR(IF(AI$3='Rent Roll'!$U14,(-SUMIF('Monthly Cash Flow'!$F$2:$EG$2,AI$2,'Monthly Cash Flow'!$F$37:$EG$37)*'Rent Roll'!$T14*'Rent Roll'!$R14*('Summary &amp; Purchase Assumptions'!$C$29/'Summary &amp; Purchase Assumptions'!$C$24)),"-"),"-")</f>
        <v>-</v>
      </c>
      <c r="AJ34" s="273" t="str">
        <f>IFERROR(IF(AJ$3='Rent Roll'!$U14,(-SUMIF('Monthly Cash Flow'!$F$2:$EG$2,AJ$2,'Monthly Cash Flow'!$F$37:$EG$37)*'Rent Roll'!$T14*'Rent Roll'!$R14*('Summary &amp; Purchase Assumptions'!$C$29/'Summary &amp; Purchase Assumptions'!$C$24)),"-"),"-")</f>
        <v>-</v>
      </c>
      <c r="AK34" s="273" t="str">
        <f>IFERROR(IF(AK$3='Rent Roll'!$U14,(-SUMIF('Monthly Cash Flow'!$F$2:$EG$2,AK$2,'Monthly Cash Flow'!$F$37:$EG$37)*'Rent Roll'!$T14*'Rent Roll'!$R14*('Summary &amp; Purchase Assumptions'!$C$29/'Summary &amp; Purchase Assumptions'!$C$24)),"-"),"-")</f>
        <v>-</v>
      </c>
      <c r="AL34" s="273" t="str">
        <f>IFERROR(IF(AL$3='Rent Roll'!$U14,(-SUMIF('Monthly Cash Flow'!$F$2:$EG$2,AL$2,'Monthly Cash Flow'!$F$37:$EG$37)*'Rent Roll'!$T14*'Rent Roll'!$R14*('Summary &amp; Purchase Assumptions'!$C$29/'Summary &amp; Purchase Assumptions'!$C$24)),"-"),"-")</f>
        <v>-</v>
      </c>
      <c r="AM34" s="273" t="str">
        <f>IFERROR(IF(AM$3='Rent Roll'!$U14,(-SUMIF('Monthly Cash Flow'!$F$2:$EG$2,AM$2,'Monthly Cash Flow'!$F$37:$EG$37)*'Rent Roll'!$T14*'Rent Roll'!$R14*('Summary &amp; Purchase Assumptions'!$C$29/'Summary &amp; Purchase Assumptions'!$C$24)),"-"),"-")</f>
        <v>-</v>
      </c>
      <c r="AN34" s="273" t="str">
        <f>IFERROR(IF(AN$3='Rent Roll'!$U14,(-SUMIF('Monthly Cash Flow'!$F$2:$EG$2,AN$2,'Monthly Cash Flow'!$F$37:$EG$37)*'Rent Roll'!$T14*'Rent Roll'!$R14*('Summary &amp; Purchase Assumptions'!$C$29/'Summary &amp; Purchase Assumptions'!$C$24)),"-"),"-")</f>
        <v>-</v>
      </c>
      <c r="AO34" s="273" t="str">
        <f>IFERROR(IF(AO$3='Rent Roll'!$U14,(-SUMIF('Monthly Cash Flow'!$F$2:$EG$2,AO$2,'Monthly Cash Flow'!$F$37:$EG$37)*'Rent Roll'!$T14*'Rent Roll'!$R14*('Summary &amp; Purchase Assumptions'!$C$29/'Summary &amp; Purchase Assumptions'!$C$24)),"-"),"-")</f>
        <v>-</v>
      </c>
      <c r="AP34" s="273" t="str">
        <f>IFERROR(IF(AP$3='Rent Roll'!$U14,(-SUMIF('Monthly Cash Flow'!$F$2:$EG$2,AP$2,'Monthly Cash Flow'!$F$37:$EG$37)*'Rent Roll'!$T14*'Rent Roll'!$R14*('Summary &amp; Purchase Assumptions'!$C$29/'Summary &amp; Purchase Assumptions'!$C$24)),"-"),"-")</f>
        <v>-</v>
      </c>
      <c r="AQ34" s="273" t="str">
        <f>IFERROR(IF(AQ$3='Rent Roll'!$U14,(-SUMIF('Monthly Cash Flow'!$F$2:$EG$2,AQ$2,'Monthly Cash Flow'!$F$37:$EG$37)*'Rent Roll'!$T14*'Rent Roll'!$R14*('Summary &amp; Purchase Assumptions'!$C$29/'Summary &amp; Purchase Assumptions'!$C$24)),"-"),"-")</f>
        <v>-</v>
      </c>
      <c r="AR34" s="273" t="str">
        <f>IFERROR(IF(AR$3='Rent Roll'!$U14,(-SUMIF('Monthly Cash Flow'!$F$2:$EG$2,AR$2,'Monthly Cash Flow'!$F$37:$EG$37)*'Rent Roll'!$T14*'Rent Roll'!$R14*('Summary &amp; Purchase Assumptions'!$C$29/'Summary &amp; Purchase Assumptions'!$C$24)),"-"),"-")</f>
        <v>-</v>
      </c>
      <c r="AS34" s="273" t="str">
        <f>IFERROR(IF(AS$3='Rent Roll'!$U14,(-SUMIF('Monthly Cash Flow'!$F$2:$EG$2,AS$2,'Monthly Cash Flow'!$F$37:$EG$37)*'Rent Roll'!$T14*'Rent Roll'!$R14*('Summary &amp; Purchase Assumptions'!$C$29/'Summary &amp; Purchase Assumptions'!$C$24)),"-"),"-")</f>
        <v>-</v>
      </c>
      <c r="AT34" s="273" t="str">
        <f>IFERROR(IF(AT$3='Rent Roll'!$U14,(-SUMIF('Monthly Cash Flow'!$F$2:$EG$2,AT$2,'Monthly Cash Flow'!$F$37:$EG$37)*'Rent Roll'!$T14*'Rent Roll'!$R14*('Summary &amp; Purchase Assumptions'!$C$29/'Summary &amp; Purchase Assumptions'!$C$24)),"-"),"-")</f>
        <v>-</v>
      </c>
      <c r="AU34" s="273" t="str">
        <f>IFERROR(IF(AU$3='Rent Roll'!$U14,(-SUMIF('Monthly Cash Flow'!$F$2:$EG$2,AU$2,'Monthly Cash Flow'!$F$37:$EG$37)*'Rent Roll'!$T14*'Rent Roll'!$R14*('Summary &amp; Purchase Assumptions'!$C$29/'Summary &amp; Purchase Assumptions'!$C$24)),"-"),"-")</f>
        <v>-</v>
      </c>
      <c r="AV34" s="273" t="str">
        <f>IFERROR(IF(AV$3='Rent Roll'!$U14,(-SUMIF('Monthly Cash Flow'!$F$2:$EG$2,AV$2,'Monthly Cash Flow'!$F$37:$EG$37)*'Rent Roll'!$T14*'Rent Roll'!$R14*('Summary &amp; Purchase Assumptions'!$C$29/'Summary &amp; Purchase Assumptions'!$C$24)),"-"),"-")</f>
        <v>-</v>
      </c>
      <c r="AW34" s="273" t="str">
        <f>IFERROR(IF(AW$3='Rent Roll'!$U14,(-SUMIF('Monthly Cash Flow'!$F$2:$EG$2,AW$2,'Monthly Cash Flow'!$F$37:$EG$37)*'Rent Roll'!$T14*'Rent Roll'!$R14*('Summary &amp; Purchase Assumptions'!$C$29/'Summary &amp; Purchase Assumptions'!$C$24)),"-"),"-")</f>
        <v>-</v>
      </c>
      <c r="AX34" s="273" t="str">
        <f>IFERROR(IF(AX$3='Rent Roll'!$U14,(-SUMIF('Monthly Cash Flow'!$F$2:$EG$2,AX$2,'Monthly Cash Flow'!$F$37:$EG$37)*'Rent Roll'!$T14*'Rent Roll'!$R14*('Summary &amp; Purchase Assumptions'!$C$29/'Summary &amp; Purchase Assumptions'!$C$24)),"-"),"-")</f>
        <v>-</v>
      </c>
      <c r="AY34" s="273" t="str">
        <f>IFERROR(IF(AY$3='Rent Roll'!$U14,(-SUMIF('Monthly Cash Flow'!$F$2:$EG$2,AY$2,'Monthly Cash Flow'!$F$37:$EG$37)*'Rent Roll'!$T14*'Rent Roll'!$R14*('Summary &amp; Purchase Assumptions'!$C$29/'Summary &amp; Purchase Assumptions'!$C$24)),"-"),"-")</f>
        <v>-</v>
      </c>
      <c r="AZ34" s="273" t="str">
        <f>IFERROR(IF(AZ$3='Rent Roll'!$U14,(-SUMIF('Monthly Cash Flow'!$F$2:$EG$2,AZ$2,'Monthly Cash Flow'!$F$37:$EG$37)*'Rent Roll'!$T14*'Rent Roll'!$R14*('Summary &amp; Purchase Assumptions'!$C$29/'Summary &amp; Purchase Assumptions'!$C$24)),"-"),"-")</f>
        <v>-</v>
      </c>
      <c r="BA34" s="273" t="str">
        <f>IFERROR(IF(BA$3='Rent Roll'!$U14,(-SUMIF('Monthly Cash Flow'!$F$2:$EG$2,BA$2,'Monthly Cash Flow'!$F$37:$EG$37)*'Rent Roll'!$T14*'Rent Roll'!$R14*('Summary &amp; Purchase Assumptions'!$C$29/'Summary &amp; Purchase Assumptions'!$C$24)),"-"),"-")</f>
        <v>-</v>
      </c>
      <c r="BB34" s="273" t="str">
        <f>IFERROR(IF(BB$3='Rent Roll'!$U14,(-SUMIF('Monthly Cash Flow'!$F$2:$EG$2,BB$2,'Monthly Cash Flow'!$F$37:$EG$37)*'Rent Roll'!$T14*'Rent Roll'!$R14*('Summary &amp; Purchase Assumptions'!$C$29/'Summary &amp; Purchase Assumptions'!$C$24)),"-"),"-")</f>
        <v>-</v>
      </c>
      <c r="BC34" s="273" t="str">
        <f>IFERROR(IF(BC$3='Rent Roll'!$U14,(-SUMIF('Monthly Cash Flow'!$F$2:$EG$2,BC$2,'Monthly Cash Flow'!$F$37:$EG$37)*'Rent Roll'!$T14*'Rent Roll'!$R14*('Summary &amp; Purchase Assumptions'!$C$29/'Summary &amp; Purchase Assumptions'!$C$24)),"-"),"-")</f>
        <v>-</v>
      </c>
      <c r="BD34" s="273" t="str">
        <f>IFERROR(IF(BD$3='Rent Roll'!$U14,(-SUMIF('Monthly Cash Flow'!$F$2:$EG$2,BD$2,'Monthly Cash Flow'!$F$37:$EG$37)*'Rent Roll'!$T14*'Rent Roll'!$R14*('Summary &amp; Purchase Assumptions'!$C$29/'Summary &amp; Purchase Assumptions'!$C$24)),"-"),"-")</f>
        <v>-</v>
      </c>
      <c r="BE34" s="273" t="str">
        <f>IFERROR(IF(BE$3='Rent Roll'!$U14,(-SUMIF('Monthly Cash Flow'!$F$2:$EG$2,BE$2,'Monthly Cash Flow'!$F$37:$EG$37)*'Rent Roll'!$T14*'Rent Roll'!$R14*('Summary &amp; Purchase Assumptions'!$C$29/'Summary &amp; Purchase Assumptions'!$C$24)),"-"),"-")</f>
        <v>-</v>
      </c>
      <c r="BF34" s="273" t="str">
        <f>IFERROR(IF(BF$3='Rent Roll'!$U14,(-SUMIF('Monthly Cash Flow'!$F$2:$EG$2,BF$2,'Monthly Cash Flow'!$F$37:$EG$37)*'Rent Roll'!$T14*'Rent Roll'!$R14*('Summary &amp; Purchase Assumptions'!$C$29/'Summary &amp; Purchase Assumptions'!$C$24)),"-"),"-")</f>
        <v>-</v>
      </c>
      <c r="BG34" s="273" t="str">
        <f>IFERROR(IF(BG$3='Rent Roll'!$U14,(-SUMIF('Monthly Cash Flow'!$F$2:$EG$2,BG$2,'Monthly Cash Flow'!$F$37:$EG$37)*'Rent Roll'!$T14*'Rent Roll'!$R14*('Summary &amp; Purchase Assumptions'!$C$29/'Summary &amp; Purchase Assumptions'!$C$24)),"-"),"-")</f>
        <v>-</v>
      </c>
      <c r="BH34" s="273" t="str">
        <f>IFERROR(IF(BH$3='Rent Roll'!$U14,(-SUMIF('Monthly Cash Flow'!$F$2:$EG$2,BH$2,'Monthly Cash Flow'!$F$37:$EG$37)*'Rent Roll'!$T14*'Rent Roll'!$R14*('Summary &amp; Purchase Assumptions'!$C$29/'Summary &amp; Purchase Assumptions'!$C$24)),"-"),"-")</f>
        <v>-</v>
      </c>
      <c r="BI34" s="273" t="str">
        <f>IFERROR(IF(BI$3='Rent Roll'!$U14,(-SUMIF('Monthly Cash Flow'!$F$2:$EG$2,BI$2,'Monthly Cash Flow'!$F$37:$EG$37)*'Rent Roll'!$T14*'Rent Roll'!$R14*('Summary &amp; Purchase Assumptions'!$C$29/'Summary &amp; Purchase Assumptions'!$C$24)),"-"),"-")</f>
        <v>-</v>
      </c>
      <c r="BJ34" s="273" t="str">
        <f>IFERROR(IF(BJ$3='Rent Roll'!$U14,(-SUMIF('Monthly Cash Flow'!$F$2:$EG$2,BJ$2,'Monthly Cash Flow'!$F$37:$EG$37)*'Rent Roll'!$T14*'Rent Roll'!$R14*('Summary &amp; Purchase Assumptions'!$C$29/'Summary &amp; Purchase Assumptions'!$C$24)),"-"),"-")</f>
        <v>-</v>
      </c>
      <c r="BK34" s="273" t="str">
        <f>IFERROR(IF(BK$3='Rent Roll'!$U14,(-SUMIF('Monthly Cash Flow'!$F$2:$EG$2,BK$2,'Monthly Cash Flow'!$F$37:$EG$37)*'Rent Roll'!$T14*'Rent Roll'!$R14*('Summary &amp; Purchase Assumptions'!$C$29/'Summary &amp; Purchase Assumptions'!$C$24)),"-"),"-")</f>
        <v>-</v>
      </c>
      <c r="BL34" s="273" t="str">
        <f>IFERROR(IF(BL$3='Rent Roll'!$U14,(-SUMIF('Monthly Cash Flow'!$F$2:$EG$2,BL$2,'Monthly Cash Flow'!$F$37:$EG$37)*'Rent Roll'!$T14*'Rent Roll'!$R14*('Summary &amp; Purchase Assumptions'!$C$29/'Summary &amp; Purchase Assumptions'!$C$24)),"-"),"-")</f>
        <v>-</v>
      </c>
      <c r="BM34" s="273" t="str">
        <f>IFERROR(IF(BM$3='Rent Roll'!$U14,(-SUMIF('Monthly Cash Flow'!$F$2:$EG$2,BM$2,'Monthly Cash Flow'!$F$37:$EG$37)*'Rent Roll'!$T14*'Rent Roll'!$R14*('Summary &amp; Purchase Assumptions'!$C$29/'Summary &amp; Purchase Assumptions'!$C$24)),"-"),"-")</f>
        <v>-</v>
      </c>
      <c r="BN34" s="273" t="str">
        <f>IFERROR(IF(BN$3='Rent Roll'!$U14,(-SUMIF('Monthly Cash Flow'!$F$2:$EG$2,BN$2,'Monthly Cash Flow'!$F$37:$EG$37)*'Rent Roll'!$T14*'Rent Roll'!$R14*('Summary &amp; Purchase Assumptions'!$C$29/'Summary &amp; Purchase Assumptions'!$C$24)),"-"),"-")</f>
        <v>-</v>
      </c>
      <c r="BO34" s="273" t="str">
        <f>IFERROR(IF(BO$3='Rent Roll'!$U14,(-SUMIF('Monthly Cash Flow'!$F$2:$EG$2,BO$2,'Monthly Cash Flow'!$F$37:$EG$37)*'Rent Roll'!$T14*'Rent Roll'!$R14*('Summary &amp; Purchase Assumptions'!$C$29/'Summary &amp; Purchase Assumptions'!$C$24)),"-"),"-")</f>
        <v>-</v>
      </c>
      <c r="BP34" s="273" t="str">
        <f>IFERROR(IF(BP$3='Rent Roll'!$U14,(-SUMIF('Monthly Cash Flow'!$F$2:$EG$2,BP$2,'Monthly Cash Flow'!$F$37:$EG$37)*'Rent Roll'!$T14*'Rent Roll'!$R14*('Summary &amp; Purchase Assumptions'!$C$29/'Summary &amp; Purchase Assumptions'!$C$24)),"-"),"-")</f>
        <v>-</v>
      </c>
      <c r="BQ34" s="273" t="str">
        <f>IFERROR(IF(BQ$3='Rent Roll'!$U14,(-SUMIF('Monthly Cash Flow'!$F$2:$EG$2,BQ$2,'Monthly Cash Flow'!$F$37:$EG$37)*'Rent Roll'!$T14*'Rent Roll'!$R14*('Summary &amp; Purchase Assumptions'!$C$29/'Summary &amp; Purchase Assumptions'!$C$24)),"-"),"-")</f>
        <v>-</v>
      </c>
      <c r="BR34" s="273" t="str">
        <f>IFERROR(IF(BR$3='Rent Roll'!$U14,(-SUMIF('Monthly Cash Flow'!$F$2:$EG$2,BR$2,'Monthly Cash Flow'!$F$37:$EG$37)*'Rent Roll'!$T14*'Rent Roll'!$R14*('Summary &amp; Purchase Assumptions'!$C$29/'Summary &amp; Purchase Assumptions'!$C$24)),"-"),"-")</f>
        <v>-</v>
      </c>
      <c r="BS34" s="273" t="str">
        <f>IFERROR(IF(BS$3='Rent Roll'!$U14,(-SUMIF('Monthly Cash Flow'!$F$2:$EG$2,BS$2,'Monthly Cash Flow'!$F$37:$EG$37)*'Rent Roll'!$T14*'Rent Roll'!$R14*('Summary &amp; Purchase Assumptions'!$C$29/'Summary &amp; Purchase Assumptions'!$C$24)),"-"),"-")</f>
        <v>-</v>
      </c>
      <c r="BT34" s="273" t="str">
        <f>IFERROR(IF(BT$3='Rent Roll'!$U14,(-SUMIF('Monthly Cash Flow'!$F$2:$EG$2,BT$2,'Monthly Cash Flow'!$F$37:$EG$37)*'Rent Roll'!$T14*'Rent Roll'!$R14*('Summary &amp; Purchase Assumptions'!$C$29/'Summary &amp; Purchase Assumptions'!$C$24)),"-"),"-")</f>
        <v>-</v>
      </c>
      <c r="BU34" s="273" t="str">
        <f>IFERROR(IF(BU$3='Rent Roll'!$U14,(-SUMIF('Monthly Cash Flow'!$F$2:$EG$2,BU$2,'Monthly Cash Flow'!$F$37:$EG$37)*'Rent Roll'!$T14*'Rent Roll'!$R14*('Summary &amp; Purchase Assumptions'!$C$29/'Summary &amp; Purchase Assumptions'!$C$24)),"-"),"-")</f>
        <v>-</v>
      </c>
      <c r="BV34" s="273" t="str">
        <f>IFERROR(IF(BV$3='Rent Roll'!$U14,(-SUMIF('Monthly Cash Flow'!$F$2:$EG$2,BV$2,'Monthly Cash Flow'!$F$37:$EG$37)*'Rent Roll'!$T14*'Rent Roll'!$R14*('Summary &amp; Purchase Assumptions'!$C$29/'Summary &amp; Purchase Assumptions'!$C$24)),"-"),"-")</f>
        <v>-</v>
      </c>
      <c r="BW34" s="273" t="str">
        <f>IFERROR(IF(BW$3='Rent Roll'!$U14,(-SUMIF('Monthly Cash Flow'!$F$2:$EG$2,BW$2,'Monthly Cash Flow'!$F$37:$EG$37)*'Rent Roll'!$T14*'Rent Roll'!$R14*('Summary &amp; Purchase Assumptions'!$C$29/'Summary &amp; Purchase Assumptions'!$C$24)),"-"),"-")</f>
        <v>-</v>
      </c>
      <c r="BX34" s="273" t="str">
        <f>IFERROR(IF(BX$3='Rent Roll'!$U14,(-SUMIF('Monthly Cash Flow'!$F$2:$EG$2,BX$2,'Monthly Cash Flow'!$F$37:$EG$37)*'Rent Roll'!$T14*'Rent Roll'!$R14*('Summary &amp; Purchase Assumptions'!$C$29/'Summary &amp; Purchase Assumptions'!$C$24)),"-"),"-")</f>
        <v>-</v>
      </c>
      <c r="BY34" s="273" t="str">
        <f>IFERROR(IF(BY$3='Rent Roll'!$U14,(-SUMIF('Monthly Cash Flow'!$F$2:$EG$2,BY$2,'Monthly Cash Flow'!$F$37:$EG$37)*'Rent Roll'!$T14*'Rent Roll'!$R14*('Summary &amp; Purchase Assumptions'!$C$29/'Summary &amp; Purchase Assumptions'!$C$24)),"-"),"-")</f>
        <v>-</v>
      </c>
      <c r="BZ34" s="273" t="str">
        <f>IFERROR(IF(BZ$3='Rent Roll'!$U14,(-SUMIF('Monthly Cash Flow'!$F$2:$EG$2,BZ$2,'Monthly Cash Flow'!$F$37:$EG$37)*'Rent Roll'!$T14*'Rent Roll'!$R14*('Summary &amp; Purchase Assumptions'!$C$29/'Summary &amp; Purchase Assumptions'!$C$24)),"-"),"-")</f>
        <v>-</v>
      </c>
      <c r="CA34" s="273" t="str">
        <f>IFERROR(IF(CA$3='Rent Roll'!$U14,(-SUMIF('Monthly Cash Flow'!$F$2:$EG$2,CA$2,'Monthly Cash Flow'!$F$37:$EG$37)*'Rent Roll'!$T14*'Rent Roll'!$R14*('Summary &amp; Purchase Assumptions'!$C$29/'Summary &amp; Purchase Assumptions'!$C$24)),"-"),"-")</f>
        <v>-</v>
      </c>
      <c r="CB34" s="273" t="str">
        <f>IFERROR(IF(CB$3='Rent Roll'!$U14,(-SUMIF('Monthly Cash Flow'!$F$2:$EG$2,CB$2,'Monthly Cash Flow'!$F$37:$EG$37)*'Rent Roll'!$T14*'Rent Roll'!$R14*('Summary &amp; Purchase Assumptions'!$C$29/'Summary &amp; Purchase Assumptions'!$C$24)),"-"),"-")</f>
        <v>-</v>
      </c>
      <c r="CC34" s="273" t="str">
        <f>IFERROR(IF(CC$3='Rent Roll'!$U14,(-SUMIF('Monthly Cash Flow'!$F$2:$EG$2,CC$2,'Monthly Cash Flow'!$F$37:$EG$37)*'Rent Roll'!$T14*'Rent Roll'!$R14*('Summary &amp; Purchase Assumptions'!$C$29/'Summary &amp; Purchase Assumptions'!$C$24)),"-"),"-")</f>
        <v>-</v>
      </c>
      <c r="CD34" s="273" t="str">
        <f>IFERROR(IF(CD$3='Rent Roll'!$U14,(-SUMIF('Monthly Cash Flow'!$F$2:$EG$2,CD$2,'Monthly Cash Flow'!$F$37:$EG$37)*'Rent Roll'!$T14*'Rent Roll'!$R14*('Summary &amp; Purchase Assumptions'!$C$29/'Summary &amp; Purchase Assumptions'!$C$24)),"-"),"-")</f>
        <v>-</v>
      </c>
      <c r="CE34" s="273" t="str">
        <f>IFERROR(IF(CE$3='Rent Roll'!$U14,(-SUMIF('Monthly Cash Flow'!$F$2:$EG$2,CE$2,'Monthly Cash Flow'!$F$37:$EG$37)*'Rent Roll'!$T14*'Rent Roll'!$R14*('Summary &amp; Purchase Assumptions'!$C$29/'Summary &amp; Purchase Assumptions'!$C$24)),"-"),"-")</f>
        <v>-</v>
      </c>
      <c r="CF34" s="273" t="str">
        <f>IFERROR(IF(CF$3='Rent Roll'!$U14,(-SUMIF('Monthly Cash Flow'!$F$2:$EG$2,CF$2,'Monthly Cash Flow'!$F$37:$EG$37)*'Rent Roll'!$T14*'Rent Roll'!$R14*('Summary &amp; Purchase Assumptions'!$C$29/'Summary &amp; Purchase Assumptions'!$C$24)),"-"),"-")</f>
        <v>-</v>
      </c>
      <c r="CG34" s="273" t="str">
        <f>IFERROR(IF(CG$3='Rent Roll'!$U14,(-SUMIF('Monthly Cash Flow'!$F$2:$EG$2,CG$2,'Monthly Cash Flow'!$F$37:$EG$37)*'Rent Roll'!$T14*'Rent Roll'!$R14*('Summary &amp; Purchase Assumptions'!$C$29/'Summary &amp; Purchase Assumptions'!$C$24)),"-"),"-")</f>
        <v>-</v>
      </c>
      <c r="CH34" s="273" t="str">
        <f>IFERROR(IF(CH$3='Rent Roll'!$U14,(-SUMIF('Monthly Cash Flow'!$F$2:$EG$2,CH$2,'Monthly Cash Flow'!$F$37:$EG$37)*'Rent Roll'!$T14*'Rent Roll'!$R14*('Summary &amp; Purchase Assumptions'!$C$29/'Summary &amp; Purchase Assumptions'!$C$24)),"-"),"-")</f>
        <v>-</v>
      </c>
      <c r="CI34" s="273" t="str">
        <f>IFERROR(IF(CI$3='Rent Roll'!$U14,(-SUMIF('Monthly Cash Flow'!$F$2:$EG$2,CI$2,'Monthly Cash Flow'!$F$37:$EG$37)*'Rent Roll'!$T14*'Rent Roll'!$R14*('Summary &amp; Purchase Assumptions'!$C$29/'Summary &amp; Purchase Assumptions'!$C$24)),"-"),"-")</f>
        <v>-</v>
      </c>
      <c r="CJ34" s="273" t="str">
        <f>IFERROR(IF(CJ$3='Rent Roll'!$U14,(-SUMIF('Monthly Cash Flow'!$F$2:$EG$2,CJ$2,'Monthly Cash Flow'!$F$37:$EG$37)*'Rent Roll'!$T14*'Rent Roll'!$R14*('Summary &amp; Purchase Assumptions'!$C$29/'Summary &amp; Purchase Assumptions'!$C$24)),"-"),"-")</f>
        <v>-</v>
      </c>
      <c r="CK34" s="273" t="str">
        <f>IFERROR(IF(CK$3='Rent Roll'!$U14,(-SUMIF('Monthly Cash Flow'!$F$2:$EG$2,CK$2,'Monthly Cash Flow'!$F$37:$EG$37)*'Rent Roll'!$T14*'Rent Roll'!$R14*('Summary &amp; Purchase Assumptions'!$C$29/'Summary &amp; Purchase Assumptions'!$C$24)),"-"),"-")</f>
        <v>-</v>
      </c>
      <c r="CL34" s="273" t="str">
        <f>IFERROR(IF(CL$3='Rent Roll'!$U14,(-SUMIF('Monthly Cash Flow'!$F$2:$EG$2,CL$2,'Monthly Cash Flow'!$F$37:$EG$37)*'Rent Roll'!$T14*'Rent Roll'!$R14*('Summary &amp; Purchase Assumptions'!$C$29/'Summary &amp; Purchase Assumptions'!$C$24)),"-"),"-")</f>
        <v>-</v>
      </c>
      <c r="CM34" s="273" t="str">
        <f>IFERROR(IF(CM$3='Rent Roll'!$U14,(-SUMIF('Monthly Cash Flow'!$F$2:$EG$2,CM$2,'Monthly Cash Flow'!$F$37:$EG$37)*'Rent Roll'!$T14*'Rent Roll'!$R14*('Summary &amp; Purchase Assumptions'!$C$29/'Summary &amp; Purchase Assumptions'!$C$24)),"-"),"-")</f>
        <v>-</v>
      </c>
      <c r="CN34" s="273" t="str">
        <f>IFERROR(IF(CN$3='Rent Roll'!$U14,(-SUMIF('Monthly Cash Flow'!$F$2:$EG$2,CN$2,'Monthly Cash Flow'!$F$37:$EG$37)*'Rent Roll'!$T14*'Rent Roll'!$R14*('Summary &amp; Purchase Assumptions'!$C$29/'Summary &amp; Purchase Assumptions'!$C$24)),"-"),"-")</f>
        <v>-</v>
      </c>
      <c r="CO34" s="273" t="str">
        <f>IFERROR(IF(CO$3='Rent Roll'!$U14,(-SUMIF('Monthly Cash Flow'!$F$2:$EG$2,CO$2,'Monthly Cash Flow'!$F$37:$EG$37)*'Rent Roll'!$T14*'Rent Roll'!$R14*('Summary &amp; Purchase Assumptions'!$C$29/'Summary &amp; Purchase Assumptions'!$C$24)),"-"),"-")</f>
        <v>-</v>
      </c>
      <c r="CP34" s="273" t="str">
        <f>IFERROR(IF(CP$3='Rent Roll'!$U14,(-SUMIF('Monthly Cash Flow'!$F$2:$EG$2,CP$2,'Monthly Cash Flow'!$F$37:$EG$37)*'Rent Roll'!$T14*'Rent Roll'!$R14*('Summary &amp; Purchase Assumptions'!$C$29/'Summary &amp; Purchase Assumptions'!$C$24)),"-"),"-")</f>
        <v>-</v>
      </c>
      <c r="CQ34" s="273" t="str">
        <f>IFERROR(IF(CQ$3='Rent Roll'!$U14,(-SUMIF('Monthly Cash Flow'!$F$2:$EG$2,CQ$2,'Monthly Cash Flow'!$F$37:$EG$37)*'Rent Roll'!$T14*'Rent Roll'!$R14*('Summary &amp; Purchase Assumptions'!$C$29/'Summary &amp; Purchase Assumptions'!$C$24)),"-"),"-")</f>
        <v>-</v>
      </c>
      <c r="CR34" s="273" t="str">
        <f>IFERROR(IF(CR$3='Rent Roll'!$U14,(-SUMIF('Monthly Cash Flow'!$F$2:$EG$2,CR$2,'Monthly Cash Flow'!$F$37:$EG$37)*'Rent Roll'!$T14*'Rent Roll'!$R14*('Summary &amp; Purchase Assumptions'!$C$29/'Summary &amp; Purchase Assumptions'!$C$24)),"-"),"-")</f>
        <v>-</v>
      </c>
      <c r="CS34" s="273" t="str">
        <f>IFERROR(IF(CS$3='Rent Roll'!$U14,(-SUMIF('Monthly Cash Flow'!$F$2:$EG$2,CS$2,'Monthly Cash Flow'!$F$37:$EG$37)*'Rent Roll'!$T14*'Rent Roll'!$R14*('Summary &amp; Purchase Assumptions'!$C$29/'Summary &amp; Purchase Assumptions'!$C$24)),"-"),"-")</f>
        <v>-</v>
      </c>
      <c r="CT34" s="273" t="str">
        <f>IFERROR(IF(CT$3='Rent Roll'!$U14,(-SUMIF('Monthly Cash Flow'!$F$2:$EG$2,CT$2,'Monthly Cash Flow'!$F$37:$EG$37)*'Rent Roll'!$T14*'Rent Roll'!$R14*('Summary &amp; Purchase Assumptions'!$C$29/'Summary &amp; Purchase Assumptions'!$C$24)),"-"),"-")</f>
        <v>-</v>
      </c>
      <c r="CU34" s="273" t="str">
        <f>IFERROR(IF(CU$3='Rent Roll'!$U14,(-SUMIF('Monthly Cash Flow'!$F$2:$EG$2,CU$2,'Monthly Cash Flow'!$F$37:$EG$37)*'Rent Roll'!$T14*'Rent Roll'!$R14*('Summary &amp; Purchase Assumptions'!$C$29/'Summary &amp; Purchase Assumptions'!$C$24)),"-"),"-")</f>
        <v>-</v>
      </c>
      <c r="CV34" s="273" t="str">
        <f>IFERROR(IF(CV$3='Rent Roll'!$U14,(-SUMIF('Monthly Cash Flow'!$F$2:$EG$2,CV$2,'Monthly Cash Flow'!$F$37:$EG$37)*'Rent Roll'!$T14*'Rent Roll'!$R14*('Summary &amp; Purchase Assumptions'!$C$29/'Summary &amp; Purchase Assumptions'!$C$24)),"-"),"-")</f>
        <v>-</v>
      </c>
      <c r="CW34" s="273" t="str">
        <f>IFERROR(IF(CW$3='Rent Roll'!$U14,(-SUMIF('Monthly Cash Flow'!$F$2:$EG$2,CW$2,'Monthly Cash Flow'!$F$37:$EG$37)*'Rent Roll'!$T14*'Rent Roll'!$R14*('Summary &amp; Purchase Assumptions'!$C$29/'Summary &amp; Purchase Assumptions'!$C$24)),"-"),"-")</f>
        <v>-</v>
      </c>
      <c r="CX34" s="273" t="str">
        <f>IFERROR(IF(CX$3='Rent Roll'!$U14,(-SUMIF('Monthly Cash Flow'!$F$2:$EG$2,CX$2,'Monthly Cash Flow'!$F$37:$EG$37)*'Rent Roll'!$T14*'Rent Roll'!$R14*('Summary &amp; Purchase Assumptions'!$C$29/'Summary &amp; Purchase Assumptions'!$C$24)),"-"),"-")</f>
        <v>-</v>
      </c>
      <c r="CY34" s="273" t="str">
        <f>IFERROR(IF(CY$3='Rent Roll'!$U14,(-SUMIF('Monthly Cash Flow'!$F$2:$EG$2,CY$2,'Monthly Cash Flow'!$F$37:$EG$37)*'Rent Roll'!$T14*'Rent Roll'!$R14*('Summary &amp; Purchase Assumptions'!$C$29/'Summary &amp; Purchase Assumptions'!$C$24)),"-"),"-")</f>
        <v>-</v>
      </c>
      <c r="CZ34" s="273" t="str">
        <f>IFERROR(IF(CZ$3='Rent Roll'!$U14,(-SUMIF('Monthly Cash Flow'!$F$2:$EG$2,CZ$2,'Monthly Cash Flow'!$F$37:$EG$37)*'Rent Roll'!$T14*'Rent Roll'!$R14*('Summary &amp; Purchase Assumptions'!$C$29/'Summary &amp; Purchase Assumptions'!$C$24)),"-"),"-")</f>
        <v>-</v>
      </c>
      <c r="DA34" s="273" t="str">
        <f>IFERROR(IF(DA$3='Rent Roll'!$U14,(-SUMIF('Monthly Cash Flow'!$F$2:$EG$2,DA$2,'Monthly Cash Flow'!$F$37:$EG$37)*'Rent Roll'!$T14*'Rent Roll'!$R14*('Summary &amp; Purchase Assumptions'!$C$29/'Summary &amp; Purchase Assumptions'!$C$24)),"-"),"-")</f>
        <v>-</v>
      </c>
      <c r="DB34" s="273" t="str">
        <f>IFERROR(IF(DB$3='Rent Roll'!$U14,(-SUMIF('Monthly Cash Flow'!$F$2:$EG$2,DB$2,'Monthly Cash Flow'!$F$37:$EG$37)*'Rent Roll'!$T14*'Rent Roll'!$R14*('Summary &amp; Purchase Assumptions'!$C$29/'Summary &amp; Purchase Assumptions'!$C$24)),"-"),"-")</f>
        <v>-</v>
      </c>
      <c r="DC34" s="273" t="str">
        <f>IFERROR(IF(DC$3='Rent Roll'!$U14,(-SUMIF('Monthly Cash Flow'!$F$2:$EG$2,DC$2,'Monthly Cash Flow'!$F$37:$EG$37)*'Rent Roll'!$T14*'Rent Roll'!$R14*('Summary &amp; Purchase Assumptions'!$C$29/'Summary &amp; Purchase Assumptions'!$C$24)),"-"),"-")</f>
        <v>-</v>
      </c>
      <c r="DD34" s="273" t="str">
        <f>IFERROR(IF(DD$3='Rent Roll'!$U14,(-SUMIF('Monthly Cash Flow'!$F$2:$EG$2,DD$2,'Monthly Cash Flow'!$F$37:$EG$37)*'Rent Roll'!$T14*'Rent Roll'!$R14*('Summary &amp; Purchase Assumptions'!$C$29/'Summary &amp; Purchase Assumptions'!$C$24)),"-"),"-")</f>
        <v>-</v>
      </c>
      <c r="DE34" s="273" t="str">
        <f>IFERROR(IF(DE$3='Rent Roll'!$U14,(-SUMIF('Monthly Cash Flow'!$F$2:$EG$2,DE$2,'Monthly Cash Flow'!$F$37:$EG$37)*'Rent Roll'!$T14*'Rent Roll'!$R14*('Summary &amp; Purchase Assumptions'!$C$29/'Summary &amp; Purchase Assumptions'!$C$24)),"-"),"-")</f>
        <v>-</v>
      </c>
      <c r="DF34" s="273" t="str">
        <f>IFERROR(IF(DF$3='Rent Roll'!$U14,(-SUMIF('Monthly Cash Flow'!$F$2:$EG$2,DF$2,'Monthly Cash Flow'!$F$37:$EG$37)*'Rent Roll'!$T14*'Rent Roll'!$R14*('Summary &amp; Purchase Assumptions'!$C$29/'Summary &amp; Purchase Assumptions'!$C$24)),"-"),"-")</f>
        <v>-</v>
      </c>
      <c r="DG34" s="273" t="str">
        <f>IFERROR(IF(DG$3='Rent Roll'!$U14,(-SUMIF('Monthly Cash Flow'!$F$2:$EG$2,DG$2,'Monthly Cash Flow'!$F$37:$EG$37)*'Rent Roll'!$T14*'Rent Roll'!$R14*('Summary &amp; Purchase Assumptions'!$C$29/'Summary &amp; Purchase Assumptions'!$C$24)),"-"),"-")</f>
        <v>-</v>
      </c>
      <c r="DH34" s="273" t="str">
        <f>IFERROR(IF(DH$3='Rent Roll'!$U14,(-SUMIF('Monthly Cash Flow'!$F$2:$EG$2,DH$2,'Monthly Cash Flow'!$F$37:$EG$37)*'Rent Roll'!$T14*'Rent Roll'!$R14*('Summary &amp; Purchase Assumptions'!$C$29/'Summary &amp; Purchase Assumptions'!$C$24)),"-"),"-")</f>
        <v>-</v>
      </c>
      <c r="DI34" s="273" t="str">
        <f>IFERROR(IF(DI$3='Rent Roll'!$U14,(-SUMIF('Monthly Cash Flow'!$F$2:$EG$2,DI$2,'Monthly Cash Flow'!$F$37:$EG$37)*'Rent Roll'!$T14*'Rent Roll'!$R14*('Summary &amp; Purchase Assumptions'!$C$29/'Summary &amp; Purchase Assumptions'!$C$24)),"-"),"-")</f>
        <v>-</v>
      </c>
      <c r="DJ34" s="273" t="str">
        <f>IFERROR(IF(DJ$3='Rent Roll'!$U14,(-SUMIF('Monthly Cash Flow'!$F$2:$EG$2,DJ$2,'Monthly Cash Flow'!$F$37:$EG$37)*'Rent Roll'!$T14*'Rent Roll'!$R14*('Summary &amp; Purchase Assumptions'!$C$29/'Summary &amp; Purchase Assumptions'!$C$24)),"-"),"-")</f>
        <v>-</v>
      </c>
      <c r="DK34" s="273" t="str">
        <f>IFERROR(IF(DK$3='Rent Roll'!$U14,(-SUMIF('Monthly Cash Flow'!$F$2:$EG$2,DK$2,'Monthly Cash Flow'!$F$37:$EG$37)*'Rent Roll'!$T14*'Rent Roll'!$R14*('Summary &amp; Purchase Assumptions'!$C$29/'Summary &amp; Purchase Assumptions'!$C$24)),"-"),"-")</f>
        <v>-</v>
      </c>
      <c r="DL34" s="273" t="str">
        <f>IFERROR(IF(DL$3='Rent Roll'!$U14,(-SUMIF('Monthly Cash Flow'!$F$2:$EG$2,DL$2,'Monthly Cash Flow'!$F$37:$EG$37)*'Rent Roll'!$T14*'Rent Roll'!$R14*('Summary &amp; Purchase Assumptions'!$C$29/'Summary &amp; Purchase Assumptions'!$C$24)),"-"),"-")</f>
        <v>-</v>
      </c>
      <c r="DM34" s="273" t="str">
        <f>IFERROR(IF(DM$3='Rent Roll'!$U14,(-SUMIF('Monthly Cash Flow'!$F$2:$EG$2,DM$2,'Monthly Cash Flow'!$F$37:$EG$37)*'Rent Roll'!$T14*'Rent Roll'!$R14*('Summary &amp; Purchase Assumptions'!$C$29/'Summary &amp; Purchase Assumptions'!$C$24)),"-"),"-")</f>
        <v>-</v>
      </c>
      <c r="DN34" s="273" t="str">
        <f>IFERROR(IF(DN$3='Rent Roll'!$U14,(-SUMIF('Monthly Cash Flow'!$F$2:$EG$2,DN$2,'Monthly Cash Flow'!$F$37:$EG$37)*'Rent Roll'!$T14*'Rent Roll'!$R14*('Summary &amp; Purchase Assumptions'!$C$29/'Summary &amp; Purchase Assumptions'!$C$24)),"-"),"-")</f>
        <v>-</v>
      </c>
      <c r="DO34" s="273" t="str">
        <f>IFERROR(IF(DO$3='Rent Roll'!$U14,(-SUMIF('Monthly Cash Flow'!$F$2:$EG$2,DO$2,'Monthly Cash Flow'!$F$37:$EG$37)*'Rent Roll'!$T14*'Rent Roll'!$R14*('Summary &amp; Purchase Assumptions'!$C$29/'Summary &amp; Purchase Assumptions'!$C$24)),"-"),"-")</f>
        <v>-</v>
      </c>
      <c r="DP34" s="273" t="str">
        <f>IFERROR(IF(DP$3='Rent Roll'!$U14,(-SUMIF('Monthly Cash Flow'!$F$2:$EG$2,DP$2,'Monthly Cash Flow'!$F$37:$EG$37)*'Rent Roll'!$T14*'Rent Roll'!$R14*('Summary &amp; Purchase Assumptions'!$C$29/'Summary &amp; Purchase Assumptions'!$C$24)),"-"),"-")</f>
        <v>-</v>
      </c>
      <c r="DQ34" s="273" t="str">
        <f>IFERROR(IF(DQ$3='Rent Roll'!$U14,(-SUMIF('Monthly Cash Flow'!$F$2:$EG$2,DQ$2,'Monthly Cash Flow'!$F$37:$EG$37)*'Rent Roll'!$T14*'Rent Roll'!$R14*('Summary &amp; Purchase Assumptions'!$C$29/'Summary &amp; Purchase Assumptions'!$C$24)),"-"),"-")</f>
        <v>-</v>
      </c>
      <c r="DR34" s="273" t="str">
        <f>IFERROR(IF(DR$3='Rent Roll'!$U14,(-SUMIF('Monthly Cash Flow'!$F$2:$EG$2,DR$2,'Monthly Cash Flow'!$F$37:$EG$37)*'Rent Roll'!$T14*'Rent Roll'!$R14*('Summary &amp; Purchase Assumptions'!$C$29/'Summary &amp; Purchase Assumptions'!$C$24)),"-"),"-")</f>
        <v>-</v>
      </c>
      <c r="DS34" s="273" t="str">
        <f>IFERROR(IF(DS$3='Rent Roll'!$U14,(-SUMIF('Monthly Cash Flow'!$F$2:$EG$2,DS$2,'Monthly Cash Flow'!$F$37:$EG$37)*'Rent Roll'!$T14*'Rent Roll'!$R14*('Summary &amp; Purchase Assumptions'!$C$29/'Summary &amp; Purchase Assumptions'!$C$24)),"-"),"-")</f>
        <v>-</v>
      </c>
      <c r="DT34" s="273" t="str">
        <f>IFERROR(IF(DT$3='Rent Roll'!$U14,(-SUMIF('Monthly Cash Flow'!$F$2:$EG$2,DT$2,'Monthly Cash Flow'!$F$37:$EG$37)*'Rent Roll'!$T14*'Rent Roll'!$R14*('Summary &amp; Purchase Assumptions'!$C$29/'Summary &amp; Purchase Assumptions'!$C$24)),"-"),"-")</f>
        <v>-</v>
      </c>
      <c r="DU34" s="273" t="str">
        <f>IFERROR(IF(DU$3='Rent Roll'!$U14,(-SUMIF('Monthly Cash Flow'!$F$2:$EG$2,DU$2,'Monthly Cash Flow'!$F$37:$EG$37)*'Rent Roll'!$T14*'Rent Roll'!$R14*('Summary &amp; Purchase Assumptions'!$C$29/'Summary &amp; Purchase Assumptions'!$C$24)),"-"),"-")</f>
        <v>-</v>
      </c>
      <c r="DV34" s="273" t="str">
        <f>IFERROR(IF(DV$3='Rent Roll'!$U14,(-SUMIF('Monthly Cash Flow'!$F$2:$EG$2,DV$2,'Monthly Cash Flow'!$F$37:$EG$37)*'Rent Roll'!$T14*'Rent Roll'!$R14*('Summary &amp; Purchase Assumptions'!$C$29/'Summary &amp; Purchase Assumptions'!$C$24)),"-"),"-")</f>
        <v>-</v>
      </c>
      <c r="DW34" s="273" t="str">
        <f>IFERROR(IF(DW$3='Rent Roll'!$U14,(-SUMIF('Monthly Cash Flow'!$F$2:$EG$2,DW$2,'Monthly Cash Flow'!$F$37:$EG$37)*'Rent Roll'!$T14*'Rent Roll'!$R14*('Summary &amp; Purchase Assumptions'!$C$29/'Summary &amp; Purchase Assumptions'!$C$24)),"-"),"-")</f>
        <v>-</v>
      </c>
      <c r="DX34" s="273" t="str">
        <f>IFERROR(IF(DX$3='Rent Roll'!$U14,(-SUMIF('Monthly Cash Flow'!$F$2:$EG$2,DX$2,'Monthly Cash Flow'!$F$37:$EG$37)*'Rent Roll'!$T14*'Rent Roll'!$R14*('Summary &amp; Purchase Assumptions'!$C$29/'Summary &amp; Purchase Assumptions'!$C$24)),"-"),"-")</f>
        <v>-</v>
      </c>
      <c r="DY34" s="273" t="str">
        <f>IFERROR(IF(DY$3='Rent Roll'!$U14,(-SUMIF('Monthly Cash Flow'!$F$2:$EG$2,DY$2,'Monthly Cash Flow'!$F$37:$EG$37)*'Rent Roll'!$T14*'Rent Roll'!$R14*('Summary &amp; Purchase Assumptions'!$C$29/'Summary &amp; Purchase Assumptions'!$C$24)),"-"),"-")</f>
        <v>-</v>
      </c>
      <c r="DZ34" s="273" t="str">
        <f>IFERROR(IF(DZ$3='Rent Roll'!$U14,(-SUMIF('Monthly Cash Flow'!$F$2:$EG$2,DZ$2,'Monthly Cash Flow'!$F$37:$EG$37)*'Rent Roll'!$T14*'Rent Roll'!$R14*('Summary &amp; Purchase Assumptions'!$C$29/'Summary &amp; Purchase Assumptions'!$C$24)),"-"),"-")</f>
        <v>-</v>
      </c>
      <c r="EA34" s="273" t="str">
        <f>IFERROR(IF(EA$3='Rent Roll'!$U14,(-SUMIF('Monthly Cash Flow'!$F$2:$EG$2,EA$2,'Monthly Cash Flow'!$F$37:$EG$37)*'Rent Roll'!$T14*'Rent Roll'!$R14*('Summary &amp; Purchase Assumptions'!$C$29/'Summary &amp; Purchase Assumptions'!$C$24)),"-"),"-")</f>
        <v>-</v>
      </c>
      <c r="EB34" s="273" t="str">
        <f>IFERROR(IF(EB$3='Rent Roll'!$U14,(-SUMIF('Monthly Cash Flow'!$F$2:$EG$2,EB$2,'Monthly Cash Flow'!$F$37:$EG$37)*'Rent Roll'!$T14*'Rent Roll'!$R14*('Summary &amp; Purchase Assumptions'!$C$29/'Summary &amp; Purchase Assumptions'!$C$24)),"-"),"-")</f>
        <v>-</v>
      </c>
      <c r="EC34" s="273" t="str">
        <f>IFERROR(IF(EC$3='Rent Roll'!$U14,(-SUMIF('Monthly Cash Flow'!$F$2:$EG$2,EC$2,'Monthly Cash Flow'!$F$37:$EG$37)*'Rent Roll'!$T14*'Rent Roll'!$R14*('Summary &amp; Purchase Assumptions'!$C$29/'Summary &amp; Purchase Assumptions'!$C$24)),"-"),"-")</f>
        <v>-</v>
      </c>
      <c r="ED34" s="273" t="str">
        <f>IFERROR(IF(ED$3='Rent Roll'!$U14,(-SUMIF('Monthly Cash Flow'!$F$2:$EG$2,ED$2,'Monthly Cash Flow'!$F$37:$EG$37)*'Rent Roll'!$T14*'Rent Roll'!$R14*('Summary &amp; Purchase Assumptions'!$C$29/'Summary &amp; Purchase Assumptions'!$C$24)),"-"),"-")</f>
        <v>-</v>
      </c>
      <c r="EE34" s="273" t="str">
        <f>IFERROR(IF(EE$3='Rent Roll'!$U14,(-SUMIF('Monthly Cash Flow'!$F$2:$EG$2,EE$2,'Monthly Cash Flow'!$F$37:$EG$37)*'Rent Roll'!$T14*'Rent Roll'!$R14*('Summary &amp; Purchase Assumptions'!$C$29/'Summary &amp; Purchase Assumptions'!$C$24)),"-"),"-")</f>
        <v>-</v>
      </c>
      <c r="EF34" s="272" t="str">
        <f>IFERROR(IF(EF$3='Rent Roll'!$U14,(-SUMIF('Monthly Cash Flow'!$F$2:$EG$2,EF$2,'Monthly Cash Flow'!$F$37:$EG$37)*'Rent Roll'!$T14*'Rent Roll'!$R14*('Summary &amp; Purchase Assumptions'!$C$29/'Summary &amp; Purchase Assumptions'!$C$24)),"-"),"-")</f>
        <v>-</v>
      </c>
      <c r="EG34" s="844" t="s">
        <v>106</v>
      </c>
    </row>
    <row r="35" spans="2:137" ht="15.75" thickBot="1" x14ac:dyDescent="0.3">
      <c r="B35" s="867"/>
      <c r="C35" s="857" t="s">
        <v>19</v>
      </c>
      <c r="D35" s="868">
        <f ca="1">SUM(D24:D34)</f>
        <v>1729287.9366229826</v>
      </c>
      <c r="E35" s="909">
        <f>SUM(E24:E34)</f>
        <v>0</v>
      </c>
      <c r="F35" s="910">
        <f>SUM(F24:F34)</f>
        <v>0</v>
      </c>
      <c r="G35" s="910">
        <f>SUM(G24:G34)</f>
        <v>0</v>
      </c>
      <c r="H35" s="910">
        <f>SUM(H24:H34)</f>
        <v>0</v>
      </c>
      <c r="I35" s="910">
        <f>SUM(I24:I34)</f>
        <v>0</v>
      </c>
      <c r="J35" s="910">
        <f>SUM(J24:J34)</f>
        <v>0</v>
      </c>
      <c r="K35" s="910">
        <f ca="1">SUM(K24:K34)</f>
        <v>128709.29723525154</v>
      </c>
      <c r="L35" s="910">
        <f>SUM(L24:L34)</f>
        <v>0</v>
      </c>
      <c r="M35" s="910">
        <f>SUM(M24:M34)</f>
        <v>0</v>
      </c>
      <c r="N35" s="910">
        <f>SUM(N24:N34)</f>
        <v>0</v>
      </c>
      <c r="O35" s="910">
        <f>SUM(O24:O34)</f>
        <v>0</v>
      </c>
      <c r="P35" s="910">
        <f>SUM(P24:P34)</f>
        <v>0</v>
      </c>
      <c r="Q35" s="910">
        <f>SUM(Q24:Q34)</f>
        <v>0</v>
      </c>
      <c r="R35" s="910">
        <f>SUM(R24:R34)</f>
        <v>0</v>
      </c>
      <c r="S35" s="910">
        <f>SUM(S24:S34)</f>
        <v>0</v>
      </c>
      <c r="T35" s="910">
        <f>SUM(T24:T34)</f>
        <v>0</v>
      </c>
      <c r="U35" s="910">
        <f>SUM(U24:U34)</f>
        <v>0</v>
      </c>
      <c r="V35" s="910">
        <f>SUM(V24:V34)</f>
        <v>0</v>
      </c>
      <c r="W35" s="910">
        <f ca="1">SUM(W24:W34)</f>
        <v>145221.09589425047</v>
      </c>
      <c r="X35" s="910">
        <f>SUM(X24:X34)</f>
        <v>0</v>
      </c>
      <c r="Y35" s="910">
        <f>SUM(Y24:Y34)</f>
        <v>0</v>
      </c>
      <c r="Z35" s="910">
        <f>SUM(Z24:Z34)</f>
        <v>0</v>
      </c>
      <c r="AA35" s="910">
        <f>SUM(AA24:AA34)</f>
        <v>0</v>
      </c>
      <c r="AB35" s="910">
        <f>SUM(AB24:AB34)</f>
        <v>0</v>
      </c>
      <c r="AC35" s="910">
        <f>SUM(AC24:AC34)</f>
        <v>0</v>
      </c>
      <c r="AD35" s="910">
        <f>SUM(AD24:AD34)</f>
        <v>0</v>
      </c>
      <c r="AE35" s="910">
        <f>SUM(AE24:AE34)</f>
        <v>0</v>
      </c>
      <c r="AF35" s="910">
        <f>SUM(AF24:AF34)</f>
        <v>0</v>
      </c>
      <c r="AG35" s="910">
        <f>SUM(AG24:AG34)</f>
        <v>0</v>
      </c>
      <c r="AH35" s="910">
        <f>SUM(AH24:AH34)</f>
        <v>0</v>
      </c>
      <c r="AI35" s="910">
        <f ca="1">SUM(AI24:AI34)</f>
        <v>148633.3116186453</v>
      </c>
      <c r="AJ35" s="910">
        <f>SUM(AJ24:AJ34)</f>
        <v>0</v>
      </c>
      <c r="AK35" s="910">
        <f>SUM(AK24:AK34)</f>
        <v>0</v>
      </c>
      <c r="AL35" s="910">
        <f>SUM(AL24:AL34)</f>
        <v>0</v>
      </c>
      <c r="AM35" s="910">
        <f>SUM(AM24:AM34)</f>
        <v>0</v>
      </c>
      <c r="AN35" s="910">
        <f>SUM(AN24:AN34)</f>
        <v>0</v>
      </c>
      <c r="AO35" s="910">
        <f>SUM(AO24:AO34)</f>
        <v>0</v>
      </c>
      <c r="AP35" s="910">
        <f>SUM(AP24:AP34)</f>
        <v>0</v>
      </c>
      <c r="AQ35" s="910">
        <f>SUM(AQ24:AQ34)</f>
        <v>0</v>
      </c>
      <c r="AR35" s="910">
        <f>SUM(AR24:AR34)</f>
        <v>0</v>
      </c>
      <c r="AS35" s="910">
        <f>SUM(AS24:AS34)</f>
        <v>0</v>
      </c>
      <c r="AT35" s="910">
        <f>SUM(AT24:AT34)</f>
        <v>0</v>
      </c>
      <c r="AU35" s="910">
        <f ca="1">SUM(AU24:AU34)</f>
        <v>151848.12313950775</v>
      </c>
      <c r="AV35" s="910">
        <f>SUM(AV24:AV34)</f>
        <v>0</v>
      </c>
      <c r="AW35" s="910">
        <f>SUM(AW24:AW34)</f>
        <v>0</v>
      </c>
      <c r="AX35" s="910">
        <f>SUM(AX24:AX34)</f>
        <v>0</v>
      </c>
      <c r="AY35" s="910">
        <f>SUM(AY24:AY34)</f>
        <v>0</v>
      </c>
      <c r="AZ35" s="910">
        <f>SUM(AZ24:AZ34)</f>
        <v>0</v>
      </c>
      <c r="BA35" s="910">
        <f>SUM(BA24:BA34)</f>
        <v>0</v>
      </c>
      <c r="BB35" s="910">
        <f>SUM(BB24:BB34)</f>
        <v>0</v>
      </c>
      <c r="BC35" s="910">
        <f>SUM(BC24:BC34)</f>
        <v>0</v>
      </c>
      <c r="BD35" s="910">
        <f>SUM(BD24:BD34)</f>
        <v>0</v>
      </c>
      <c r="BE35" s="910">
        <f>SUM(BE24:BE34)</f>
        <v>0</v>
      </c>
      <c r="BF35" s="910">
        <f>SUM(BF24:BF34)</f>
        <v>0</v>
      </c>
      <c r="BG35" s="910">
        <f ca="1">SUM(BG24:BG34)</f>
        <v>155048.02768705052</v>
      </c>
      <c r="BH35" s="910">
        <f>SUM(BH24:BH34)</f>
        <v>0</v>
      </c>
      <c r="BI35" s="910">
        <f>SUM(BI24:BI34)</f>
        <v>0</v>
      </c>
      <c r="BJ35" s="910">
        <f>SUM(BJ24:BJ34)</f>
        <v>0</v>
      </c>
      <c r="BK35" s="910">
        <f>SUM(BK24:BK34)</f>
        <v>0</v>
      </c>
      <c r="BL35" s="910">
        <f>SUM(BL24:BL34)</f>
        <v>0</v>
      </c>
      <c r="BM35" s="910">
        <f>SUM(BM24:BM34)</f>
        <v>0</v>
      </c>
      <c r="BN35" s="910">
        <f>SUM(BN24:BN34)</f>
        <v>0</v>
      </c>
      <c r="BO35" s="910">
        <f>SUM(BO24:BO34)</f>
        <v>0</v>
      </c>
      <c r="BP35" s="910">
        <f>SUM(BP24:BP34)</f>
        <v>0</v>
      </c>
      <c r="BQ35" s="910">
        <f>SUM(BQ24:BQ34)</f>
        <v>0</v>
      </c>
      <c r="BR35" s="910">
        <f>SUM(BR24:BR34)</f>
        <v>0</v>
      </c>
      <c r="BS35" s="910">
        <f ca="1">SUM(BS24:BS34)</f>
        <v>158275.83704929453</v>
      </c>
      <c r="BT35" s="910">
        <f>SUM(BT24:BT34)</f>
        <v>0</v>
      </c>
      <c r="BU35" s="910">
        <f>SUM(BU24:BU34)</f>
        <v>0</v>
      </c>
      <c r="BV35" s="910">
        <f>SUM(BV24:BV34)</f>
        <v>0</v>
      </c>
      <c r="BW35" s="910">
        <f>SUM(BW24:BW34)</f>
        <v>0</v>
      </c>
      <c r="BX35" s="910">
        <f>SUM(BX24:BX34)</f>
        <v>0</v>
      </c>
      <c r="BY35" s="910">
        <f>SUM(BY24:BY34)</f>
        <v>0</v>
      </c>
      <c r="BZ35" s="910">
        <f>SUM(BZ24:BZ34)</f>
        <v>0</v>
      </c>
      <c r="CA35" s="910">
        <f>SUM(CA24:CA34)</f>
        <v>0</v>
      </c>
      <c r="CB35" s="910">
        <f>SUM(CB24:CB34)</f>
        <v>0</v>
      </c>
      <c r="CC35" s="910">
        <f>SUM(CC24:CC34)</f>
        <v>0</v>
      </c>
      <c r="CD35" s="910">
        <f>SUM(CD24:CD34)</f>
        <v>0</v>
      </c>
      <c r="CE35" s="910">
        <f ca="1">SUM(CE24:CE34)</f>
        <v>161536.16743782163</v>
      </c>
      <c r="CF35" s="910">
        <f>SUM(CF24:CF34)</f>
        <v>0</v>
      </c>
      <c r="CG35" s="910">
        <f>SUM(CG24:CG34)</f>
        <v>0</v>
      </c>
      <c r="CH35" s="910">
        <f>SUM(CH24:CH34)</f>
        <v>0</v>
      </c>
      <c r="CI35" s="910">
        <f>SUM(CI24:CI34)</f>
        <v>0</v>
      </c>
      <c r="CJ35" s="910">
        <f>SUM(CJ24:CJ34)</f>
        <v>0</v>
      </c>
      <c r="CK35" s="910">
        <f>SUM(CK24:CK34)</f>
        <v>0</v>
      </c>
      <c r="CL35" s="910">
        <f>SUM(CL24:CL34)</f>
        <v>0</v>
      </c>
      <c r="CM35" s="910">
        <f>SUM(CM24:CM34)</f>
        <v>0</v>
      </c>
      <c r="CN35" s="910">
        <f>SUM(CN24:CN34)</f>
        <v>0</v>
      </c>
      <c r="CO35" s="910">
        <f>SUM(CO24:CO34)</f>
        <v>0</v>
      </c>
      <c r="CP35" s="910">
        <f>SUM(CP24:CP34)</f>
        <v>0</v>
      </c>
      <c r="CQ35" s="910">
        <f ca="1">SUM(CQ24:CQ34)</f>
        <v>164858.4032482848</v>
      </c>
      <c r="CR35" s="910">
        <f>SUM(CR24:CR34)</f>
        <v>0</v>
      </c>
      <c r="CS35" s="910">
        <f>SUM(CS24:CS34)</f>
        <v>0</v>
      </c>
      <c r="CT35" s="910">
        <f>SUM(CT24:CT34)</f>
        <v>0</v>
      </c>
      <c r="CU35" s="910">
        <f>SUM(CU24:CU34)</f>
        <v>0</v>
      </c>
      <c r="CV35" s="910">
        <f>SUM(CV24:CV34)</f>
        <v>0</v>
      </c>
      <c r="CW35" s="910">
        <f>SUM(CW24:CW34)</f>
        <v>0</v>
      </c>
      <c r="CX35" s="910">
        <f>SUM(CX24:CX34)</f>
        <v>0</v>
      </c>
      <c r="CY35" s="910">
        <f>SUM(CY24:CY34)</f>
        <v>0</v>
      </c>
      <c r="CZ35" s="910">
        <f>SUM(CZ24:CZ34)</f>
        <v>0</v>
      </c>
      <c r="DA35" s="910">
        <f>SUM(DA24:DA34)</f>
        <v>0</v>
      </c>
      <c r="DB35" s="910">
        <f>SUM(DB24:DB34)</f>
        <v>0</v>
      </c>
      <c r="DC35" s="910">
        <f ca="1">SUM(DC24:DC34)</f>
        <v>168270.96008426195</v>
      </c>
      <c r="DD35" s="910">
        <f>SUM(DD24:DD34)</f>
        <v>0</v>
      </c>
      <c r="DE35" s="910">
        <f>SUM(DE24:DE34)</f>
        <v>0</v>
      </c>
      <c r="DF35" s="910">
        <f>SUM(DF24:DF34)</f>
        <v>0</v>
      </c>
      <c r="DG35" s="910">
        <f>SUM(DG24:DG34)</f>
        <v>0</v>
      </c>
      <c r="DH35" s="910">
        <f>SUM(DH24:DH34)</f>
        <v>0</v>
      </c>
      <c r="DI35" s="910">
        <f>SUM(DI24:DI34)</f>
        <v>0</v>
      </c>
      <c r="DJ35" s="910">
        <f>SUM(DJ24:DJ34)</f>
        <v>0</v>
      </c>
      <c r="DK35" s="910">
        <f>SUM(DK24:DK34)</f>
        <v>0</v>
      </c>
      <c r="DL35" s="910">
        <f>SUM(DL24:DL34)</f>
        <v>0</v>
      </c>
      <c r="DM35" s="910">
        <f>SUM(DM24:DM34)</f>
        <v>0</v>
      </c>
      <c r="DN35" s="910">
        <f>SUM(DN24:DN34)</f>
        <v>0</v>
      </c>
      <c r="DO35" s="910">
        <f ca="1">SUM(DO24:DO34)</f>
        <v>171689.84112126447</v>
      </c>
      <c r="DP35" s="910">
        <f>SUM(DP24:DP34)</f>
        <v>0</v>
      </c>
      <c r="DQ35" s="910">
        <f>SUM(DQ24:DQ34)</f>
        <v>0</v>
      </c>
      <c r="DR35" s="910">
        <f>SUM(DR24:DR34)</f>
        <v>0</v>
      </c>
      <c r="DS35" s="910">
        <f>SUM(DS24:DS34)</f>
        <v>0</v>
      </c>
      <c r="DT35" s="910">
        <f>SUM(DT24:DT34)</f>
        <v>0</v>
      </c>
      <c r="DU35" s="910">
        <f>SUM(DU24:DU34)</f>
        <v>0</v>
      </c>
      <c r="DV35" s="910">
        <f>SUM(DV24:DV34)</f>
        <v>0</v>
      </c>
      <c r="DW35" s="910">
        <f>SUM(DW24:DW34)</f>
        <v>0</v>
      </c>
      <c r="DX35" s="910">
        <f>SUM(DX24:DX34)</f>
        <v>0</v>
      </c>
      <c r="DY35" s="910">
        <f>SUM(DY24:DY34)</f>
        <v>0</v>
      </c>
      <c r="DZ35" s="910">
        <f>SUM(DZ24:DZ34)</f>
        <v>0</v>
      </c>
      <c r="EA35" s="910">
        <f ca="1">SUM(EA24:EA34)</f>
        <v>175196.87210734966</v>
      </c>
      <c r="EB35" s="910">
        <f>SUM(EB24:EB34)</f>
        <v>0</v>
      </c>
      <c r="EC35" s="910">
        <f>SUM(EC24:EC34)</f>
        <v>0</v>
      </c>
      <c r="ED35" s="910">
        <f>SUM(ED24:ED34)</f>
        <v>0</v>
      </c>
      <c r="EE35" s="910">
        <f>SUM(EE24:EE34)</f>
        <v>0</v>
      </c>
      <c r="EF35" s="868">
        <f>SUM(EF24:EF34)</f>
        <v>0</v>
      </c>
      <c r="EG35" s="844" t="s">
        <v>106</v>
      </c>
    </row>
    <row r="36" spans="2:137" ht="15.75" thickTop="1" x14ac:dyDescent="0.25">
      <c r="B36" s="847"/>
    </row>
    <row r="37" spans="2:137" x14ac:dyDescent="0.25">
      <c r="B37" s="861" t="s">
        <v>764</v>
      </c>
      <c r="C37" s="862"/>
      <c r="D37" s="863"/>
      <c r="E37" s="864"/>
      <c r="F37" s="864"/>
      <c r="G37" s="864"/>
      <c r="H37" s="864"/>
      <c r="I37" s="864"/>
      <c r="J37" s="864"/>
      <c r="K37" s="864"/>
      <c r="L37" s="864"/>
      <c r="M37" s="864"/>
      <c r="N37" s="864"/>
      <c r="O37" s="864"/>
      <c r="P37" s="864"/>
      <c r="Q37" s="864"/>
      <c r="R37" s="864"/>
      <c r="S37" s="864"/>
      <c r="T37" s="864"/>
      <c r="U37" s="864"/>
      <c r="V37" s="864"/>
      <c r="W37" s="864"/>
      <c r="X37" s="864"/>
      <c r="Y37" s="864"/>
      <c r="Z37" s="864"/>
      <c r="AA37" s="864"/>
      <c r="AB37" s="864"/>
      <c r="AC37" s="864"/>
      <c r="AD37" s="864"/>
      <c r="AE37" s="864"/>
      <c r="AF37" s="864"/>
      <c r="AG37" s="864"/>
      <c r="AH37" s="864"/>
      <c r="AI37" s="864"/>
      <c r="AJ37" s="864"/>
      <c r="AK37" s="864"/>
      <c r="AL37" s="864"/>
      <c r="AM37" s="864"/>
      <c r="AN37" s="864"/>
      <c r="AO37" s="864"/>
      <c r="AP37" s="864"/>
      <c r="AQ37" s="864"/>
      <c r="AR37" s="864"/>
      <c r="AS37" s="864"/>
      <c r="AT37" s="864"/>
      <c r="AU37" s="864"/>
      <c r="AV37" s="864"/>
      <c r="AW37" s="864"/>
      <c r="AX37" s="864"/>
      <c r="AY37" s="864"/>
      <c r="AZ37" s="864"/>
      <c r="BA37" s="864"/>
      <c r="BB37" s="864"/>
      <c r="BC37" s="864"/>
      <c r="BD37" s="864"/>
      <c r="BE37" s="864"/>
      <c r="BF37" s="864"/>
      <c r="BG37" s="864"/>
      <c r="BH37" s="864"/>
      <c r="BI37" s="864"/>
      <c r="BJ37" s="864"/>
      <c r="BK37" s="864"/>
      <c r="BL37" s="864"/>
      <c r="BM37" s="864"/>
      <c r="BN37" s="864"/>
      <c r="BO37" s="864"/>
      <c r="BP37" s="864"/>
      <c r="BQ37" s="864"/>
      <c r="BR37" s="864"/>
      <c r="BS37" s="864"/>
      <c r="BT37" s="864"/>
      <c r="BU37" s="864"/>
      <c r="BV37" s="864"/>
      <c r="BW37" s="864"/>
      <c r="BX37" s="864"/>
      <c r="BY37" s="864"/>
      <c r="BZ37" s="864"/>
      <c r="CA37" s="864"/>
      <c r="CB37" s="864"/>
      <c r="CC37" s="864"/>
      <c r="CD37" s="864"/>
      <c r="CE37" s="864"/>
      <c r="CF37" s="864"/>
      <c r="CG37" s="864"/>
      <c r="CH37" s="864"/>
      <c r="CI37" s="864"/>
      <c r="CJ37" s="864"/>
      <c r="CK37" s="864"/>
      <c r="CL37" s="864"/>
      <c r="CM37" s="864"/>
      <c r="CN37" s="864"/>
      <c r="CO37" s="864"/>
      <c r="CP37" s="864"/>
      <c r="CQ37" s="864"/>
      <c r="CR37" s="864"/>
      <c r="CS37" s="864"/>
      <c r="CT37" s="864"/>
      <c r="CU37" s="864"/>
      <c r="CV37" s="864"/>
      <c r="CW37" s="864"/>
      <c r="CX37" s="864"/>
      <c r="CY37" s="864"/>
      <c r="CZ37" s="864"/>
      <c r="DA37" s="864"/>
      <c r="DB37" s="864"/>
      <c r="DC37" s="864"/>
      <c r="DD37" s="864"/>
      <c r="DE37" s="864"/>
      <c r="DF37" s="864"/>
      <c r="DG37" s="864"/>
      <c r="DH37" s="864"/>
      <c r="DI37" s="864"/>
      <c r="DJ37" s="864"/>
      <c r="DK37" s="864"/>
      <c r="DL37" s="864"/>
      <c r="DM37" s="864"/>
      <c r="DN37" s="864"/>
      <c r="DO37" s="864"/>
      <c r="DP37" s="864"/>
      <c r="DQ37" s="864"/>
      <c r="DR37" s="864"/>
      <c r="DS37" s="864"/>
      <c r="DT37" s="864"/>
      <c r="DU37" s="864"/>
      <c r="DV37" s="864"/>
      <c r="DW37" s="864"/>
      <c r="DX37" s="864"/>
      <c r="DY37" s="864"/>
      <c r="DZ37" s="864"/>
      <c r="EA37" s="864"/>
      <c r="EB37" s="864"/>
      <c r="EC37" s="864"/>
      <c r="ED37" s="864"/>
      <c r="EE37" s="864"/>
      <c r="EF37" s="865"/>
      <c r="EG37" s="844" t="s">
        <v>106</v>
      </c>
    </row>
    <row r="38" spans="2:137" x14ac:dyDescent="0.25">
      <c r="B38" s="866"/>
      <c r="C38" s="854" t="str">
        <f>CONCATENATE('Rent Roll'!B4&amp;" - "&amp;'Rent Roll'!C4)</f>
        <v>1 Brown-Comm 1 - LLC, New River Health &amp; Wellness, L</v>
      </c>
      <c r="D38" s="272">
        <f t="shared" ref="D38:D48" si="13">SUM(E38:EF38)</f>
        <v>65511.990614121802</v>
      </c>
      <c r="E38" s="273" t="str">
        <f>IFERROR(IF(E$3='Rent Roll'!$U4,MAX(-SUMIF('Monthly Cash Flow'!$F$6:$EG$6,E$4,'Monthly Cash Flow'!$F$24:$EG$24)-'Rent Roll'!$V4,0)*'Rent Roll'!$T4*'Rent Roll'!$R4*('Summary &amp; Purchase Assumptions'!$C$29/'Summary &amp; Purchase Assumptions'!$C$24),"-"),"-")</f>
        <v>-</v>
      </c>
      <c r="F38" s="273" t="str">
        <f>IFERROR(IF(F$3='Rent Roll'!$U4,MAX(-SUMIF('Monthly Cash Flow'!$F$6:$EG$6,F$4,'Monthly Cash Flow'!$F$24:$EG$24)-'Rent Roll'!$V4,0)*'Rent Roll'!$T4*'Rent Roll'!$R4*('Summary &amp; Purchase Assumptions'!$C$29/'Summary &amp; Purchase Assumptions'!$C$24),"-"),"-")</f>
        <v>-</v>
      </c>
      <c r="G38" s="273" t="str">
        <f>IFERROR(IF(G$3='Rent Roll'!$U4,MAX(-SUMIF('Monthly Cash Flow'!$F$6:$EG$6,G$4,'Monthly Cash Flow'!$F$24:$EG$24)-'Rent Roll'!$V4,0)*'Rent Roll'!$T4*'Rent Roll'!$R4*('Summary &amp; Purchase Assumptions'!$C$29/'Summary &amp; Purchase Assumptions'!$C$24),"-"),"-")</f>
        <v>-</v>
      </c>
      <c r="H38" s="273" t="str">
        <f>IFERROR(IF(H$3='Rent Roll'!$U4,MAX(-SUMIF('Monthly Cash Flow'!$F$6:$EG$6,H$4,'Monthly Cash Flow'!$F$24:$EG$24)-'Rent Roll'!$V4,0)*'Rent Roll'!$T4*'Rent Roll'!$R4*('Summary &amp; Purchase Assumptions'!$C$29/'Summary &amp; Purchase Assumptions'!$C$24),"-"),"-")</f>
        <v>-</v>
      </c>
      <c r="I38" s="273" t="str">
        <f>IFERROR(IF(I$3='Rent Roll'!$U4,MAX(-SUMIF('Monthly Cash Flow'!$F$6:$EG$6,I$4,'Monthly Cash Flow'!$F$24:$EG$24)-'Rent Roll'!$V4,0)*'Rent Roll'!$T4*'Rent Roll'!$R4*('Summary &amp; Purchase Assumptions'!$C$29/'Summary &amp; Purchase Assumptions'!$C$24),"-"),"-")</f>
        <v>-</v>
      </c>
      <c r="J38" s="273" t="str">
        <f>IFERROR(IF(J$3='Rent Roll'!$U4,MAX(-SUMIF('Monthly Cash Flow'!$F$6:$EG$6,J$4,'Monthly Cash Flow'!$F$24:$EG$24)-'Rent Roll'!$V4,0)*'Rent Roll'!$T4*'Rent Roll'!$R4*('Summary &amp; Purchase Assumptions'!$C$29/'Summary &amp; Purchase Assumptions'!$C$24),"-"),"-")</f>
        <v>-</v>
      </c>
      <c r="K38" s="273">
        <f>IFERROR(IF(K$3='Rent Roll'!$U4,MAX(-SUMIF('Monthly Cash Flow'!$F$6:$EG$6,K$4,'Monthly Cash Flow'!$F$24:$EG$24)-'Rent Roll'!$V4,0)*'Rent Roll'!$T4*'Rent Roll'!$R4*('Summary &amp; Purchase Assumptions'!$C$29/'Summary &amp; Purchase Assumptions'!$C$24),"-"),"-")</f>
        <v>590.54329721191891</v>
      </c>
      <c r="L38" s="273" t="str">
        <f>IFERROR(IF(L$3='Rent Roll'!$U4,MAX(-SUMIF('Monthly Cash Flow'!$F$6:$EG$6,L$4,'Monthly Cash Flow'!$F$24:$EG$24)-'Rent Roll'!$V4,0)*'Rent Roll'!$T4*'Rent Roll'!$R4*('Summary &amp; Purchase Assumptions'!$C$29/'Summary &amp; Purchase Assumptions'!$C$24),"-"),"-")</f>
        <v>-</v>
      </c>
      <c r="M38" s="273" t="str">
        <f>IFERROR(IF(M$3='Rent Roll'!$U4,MAX(-SUMIF('Monthly Cash Flow'!$F$6:$EG$6,M$4,'Monthly Cash Flow'!$F$24:$EG$24)-'Rent Roll'!$V4,0)*'Rent Roll'!$T4*'Rent Roll'!$R4*('Summary &amp; Purchase Assumptions'!$C$29/'Summary &amp; Purchase Assumptions'!$C$24),"-"),"-")</f>
        <v>-</v>
      </c>
      <c r="N38" s="273" t="str">
        <f>IFERROR(IF(N$3='Rent Roll'!$U4,MAX(-SUMIF('Monthly Cash Flow'!$F$6:$EG$6,N$4,'Monthly Cash Flow'!$F$24:$EG$24)-'Rent Roll'!$V4,0)*'Rent Roll'!$T4*'Rent Roll'!$R4*('Summary &amp; Purchase Assumptions'!$C$29/'Summary &amp; Purchase Assumptions'!$C$24),"-"),"-")</f>
        <v>-</v>
      </c>
      <c r="O38" s="273" t="str">
        <f>IFERROR(IF(O$3='Rent Roll'!$U4,MAX(-SUMIF('Monthly Cash Flow'!$F$6:$EG$6,O$4,'Monthly Cash Flow'!$F$24:$EG$24)-'Rent Roll'!$V4,0)*'Rent Roll'!$T4*'Rent Roll'!$R4*('Summary &amp; Purchase Assumptions'!$C$29/'Summary &amp; Purchase Assumptions'!$C$24),"-"),"-")</f>
        <v>-</v>
      </c>
      <c r="P38" s="273" t="str">
        <f>IFERROR(IF(P$3='Rent Roll'!$U4,MAX(-SUMIF('Monthly Cash Flow'!$F$6:$EG$6,P$4,'Monthly Cash Flow'!$F$24:$EG$24)-'Rent Roll'!$V4,0)*'Rent Roll'!$T4*'Rent Roll'!$R4*('Summary &amp; Purchase Assumptions'!$C$29/'Summary &amp; Purchase Assumptions'!$C$24),"-"),"-")</f>
        <v>-</v>
      </c>
      <c r="Q38" s="273" t="str">
        <f>IFERROR(IF(Q$3='Rent Roll'!$U4,MAX(-SUMIF('Monthly Cash Flow'!$F$6:$EG$6,Q$4,'Monthly Cash Flow'!$F$24:$EG$24)-'Rent Roll'!$V4,0)*'Rent Roll'!$T4*'Rent Roll'!$R4*('Summary &amp; Purchase Assumptions'!$C$29/'Summary &amp; Purchase Assumptions'!$C$24),"-"),"-")</f>
        <v>-</v>
      </c>
      <c r="R38" s="273" t="str">
        <f>IFERROR(IF(R$3='Rent Roll'!$U4,MAX(-SUMIF('Monthly Cash Flow'!$F$6:$EG$6,R$4,'Monthly Cash Flow'!$F$24:$EG$24)-'Rent Roll'!$V4,0)*'Rent Roll'!$T4*'Rent Roll'!$R4*('Summary &amp; Purchase Assumptions'!$C$29/'Summary &amp; Purchase Assumptions'!$C$24),"-"),"-")</f>
        <v>-</v>
      </c>
      <c r="S38" s="273" t="str">
        <f>IFERROR(IF(S$3='Rent Roll'!$U4,MAX(-SUMIF('Monthly Cash Flow'!$F$6:$EG$6,S$4,'Monthly Cash Flow'!$F$24:$EG$24)-'Rent Roll'!$V4,0)*'Rent Roll'!$T4*'Rent Roll'!$R4*('Summary &amp; Purchase Assumptions'!$C$29/'Summary &amp; Purchase Assumptions'!$C$24),"-"),"-")</f>
        <v>-</v>
      </c>
      <c r="T38" s="273" t="str">
        <f>IFERROR(IF(T$3='Rent Roll'!$U4,MAX(-SUMIF('Monthly Cash Flow'!$F$6:$EG$6,T$4,'Monthly Cash Flow'!$F$24:$EG$24)-'Rent Roll'!$V4,0)*'Rent Roll'!$T4*'Rent Roll'!$R4*('Summary &amp; Purchase Assumptions'!$C$29/'Summary &amp; Purchase Assumptions'!$C$24),"-"),"-")</f>
        <v>-</v>
      </c>
      <c r="U38" s="273" t="str">
        <f>IFERROR(IF(U$3='Rent Roll'!$U4,MAX(-SUMIF('Monthly Cash Flow'!$F$6:$EG$6,U$4,'Monthly Cash Flow'!$F$24:$EG$24)-'Rent Roll'!$V4,0)*'Rent Roll'!$T4*'Rent Roll'!$R4*('Summary &amp; Purchase Assumptions'!$C$29/'Summary &amp; Purchase Assumptions'!$C$24),"-"),"-")</f>
        <v>-</v>
      </c>
      <c r="V38" s="273" t="str">
        <f>IFERROR(IF(V$3='Rent Roll'!$U4,MAX(-SUMIF('Monthly Cash Flow'!$F$6:$EG$6,V$4,'Monthly Cash Flow'!$F$24:$EG$24)-'Rent Roll'!$V4,0)*'Rent Roll'!$T4*'Rent Roll'!$R4*('Summary &amp; Purchase Assumptions'!$C$29/'Summary &amp; Purchase Assumptions'!$C$24),"-"),"-")</f>
        <v>-</v>
      </c>
      <c r="W38" s="273">
        <f>IFERROR(IF(W$3='Rent Roll'!$U4,MAX(-SUMIF('Monthly Cash Flow'!$F$6:$EG$6,W$4,'Monthly Cash Flow'!$F$24:$EG$24)-'Rent Roll'!$V4,0)*'Rent Roll'!$T4*'Rent Roll'!$R4*('Summary &amp; Purchase Assumptions'!$C$29/'Summary &amp; Purchase Assumptions'!$C$24),"-"),"-")</f>
        <v>5366.7333379239326</v>
      </c>
      <c r="X38" s="273" t="str">
        <f>IFERROR(IF(X$3='Rent Roll'!$U4,MAX(-SUMIF('Monthly Cash Flow'!$F$6:$EG$6,X$4,'Monthly Cash Flow'!$F$24:$EG$24)-'Rent Roll'!$V4,0)*'Rent Roll'!$T4*'Rent Roll'!$R4*('Summary &amp; Purchase Assumptions'!$C$29/'Summary &amp; Purchase Assumptions'!$C$24),"-"),"-")</f>
        <v>-</v>
      </c>
      <c r="Y38" s="273" t="str">
        <f>IFERROR(IF(Y$3='Rent Roll'!$U4,MAX(-SUMIF('Monthly Cash Flow'!$F$6:$EG$6,Y$4,'Monthly Cash Flow'!$F$24:$EG$24)-'Rent Roll'!$V4,0)*'Rent Roll'!$T4*'Rent Roll'!$R4*('Summary &amp; Purchase Assumptions'!$C$29/'Summary &amp; Purchase Assumptions'!$C$24),"-"),"-")</f>
        <v>-</v>
      </c>
      <c r="Z38" s="273" t="str">
        <f>IFERROR(IF(Z$3='Rent Roll'!$U4,MAX(-SUMIF('Monthly Cash Flow'!$F$6:$EG$6,Z$4,'Monthly Cash Flow'!$F$24:$EG$24)-'Rent Roll'!$V4,0)*'Rent Roll'!$T4*'Rent Roll'!$R4*('Summary &amp; Purchase Assumptions'!$C$29/'Summary &amp; Purchase Assumptions'!$C$24),"-"),"-")</f>
        <v>-</v>
      </c>
      <c r="AA38" s="273" t="str">
        <f>IFERROR(IF(AA$3='Rent Roll'!$U4,MAX(-SUMIF('Monthly Cash Flow'!$F$6:$EG$6,AA$4,'Monthly Cash Flow'!$F$24:$EG$24)-'Rent Roll'!$V4,0)*'Rent Roll'!$T4*'Rent Roll'!$R4*('Summary &amp; Purchase Assumptions'!$C$29/'Summary &amp; Purchase Assumptions'!$C$24),"-"),"-")</f>
        <v>-</v>
      </c>
      <c r="AB38" s="273" t="str">
        <f>IFERROR(IF(AB$3='Rent Roll'!$U4,MAX(-SUMIF('Monthly Cash Flow'!$F$6:$EG$6,AB$4,'Monthly Cash Flow'!$F$24:$EG$24)-'Rent Roll'!$V4,0)*'Rent Roll'!$T4*'Rent Roll'!$R4*('Summary &amp; Purchase Assumptions'!$C$29/'Summary &amp; Purchase Assumptions'!$C$24),"-"),"-")</f>
        <v>-</v>
      </c>
      <c r="AC38" s="273" t="str">
        <f>IFERROR(IF(AC$3='Rent Roll'!$U4,MAX(-SUMIF('Monthly Cash Flow'!$F$6:$EG$6,AC$4,'Monthly Cash Flow'!$F$24:$EG$24)-'Rent Roll'!$V4,0)*'Rent Roll'!$T4*'Rent Roll'!$R4*('Summary &amp; Purchase Assumptions'!$C$29/'Summary &amp; Purchase Assumptions'!$C$24),"-"),"-")</f>
        <v>-</v>
      </c>
      <c r="AD38" s="273" t="str">
        <f>IFERROR(IF(AD$3='Rent Roll'!$U4,MAX(-SUMIF('Monthly Cash Flow'!$F$6:$EG$6,AD$4,'Monthly Cash Flow'!$F$24:$EG$24)-'Rent Roll'!$V4,0)*'Rent Roll'!$T4*'Rent Roll'!$R4*('Summary &amp; Purchase Assumptions'!$C$29/'Summary &amp; Purchase Assumptions'!$C$24),"-"),"-")</f>
        <v>-</v>
      </c>
      <c r="AE38" s="273" t="str">
        <f>IFERROR(IF(AE$3='Rent Roll'!$U4,MAX(-SUMIF('Monthly Cash Flow'!$F$6:$EG$6,AE$4,'Monthly Cash Flow'!$F$24:$EG$24)-'Rent Roll'!$V4,0)*'Rent Roll'!$T4*'Rent Roll'!$R4*('Summary &amp; Purchase Assumptions'!$C$29/'Summary &amp; Purchase Assumptions'!$C$24),"-"),"-")</f>
        <v>-</v>
      </c>
      <c r="AF38" s="273" t="str">
        <f>IFERROR(IF(AF$3='Rent Roll'!$U4,MAX(-SUMIF('Monthly Cash Flow'!$F$6:$EG$6,AF$4,'Monthly Cash Flow'!$F$24:$EG$24)-'Rent Roll'!$V4,0)*'Rent Roll'!$T4*'Rent Roll'!$R4*('Summary &amp; Purchase Assumptions'!$C$29/'Summary &amp; Purchase Assumptions'!$C$24),"-"),"-")</f>
        <v>-</v>
      </c>
      <c r="AG38" s="273" t="str">
        <f>IFERROR(IF(AG$3='Rent Roll'!$U4,MAX(-SUMIF('Monthly Cash Flow'!$F$6:$EG$6,AG$4,'Monthly Cash Flow'!$F$24:$EG$24)-'Rent Roll'!$V4,0)*'Rent Roll'!$T4*'Rent Roll'!$R4*('Summary &amp; Purchase Assumptions'!$C$29/'Summary &amp; Purchase Assumptions'!$C$24),"-"),"-")</f>
        <v>-</v>
      </c>
      <c r="AH38" s="273" t="str">
        <f>IFERROR(IF(AH$3='Rent Roll'!$U4,MAX(-SUMIF('Monthly Cash Flow'!$F$6:$EG$6,AH$4,'Monthly Cash Flow'!$F$24:$EG$24)-'Rent Roll'!$V4,0)*'Rent Roll'!$T4*'Rent Roll'!$R4*('Summary &amp; Purchase Assumptions'!$C$29/'Summary &amp; Purchase Assumptions'!$C$24),"-"),"-")</f>
        <v>-</v>
      </c>
      <c r="AI38" s="273">
        <f>IFERROR(IF(AI$3='Rent Roll'!$U4,MAX(-SUMIF('Monthly Cash Flow'!$F$6:$EG$6,AI$4,'Monthly Cash Flow'!$F$24:$EG$24)-'Rent Roll'!$V4,0)*'Rent Roll'!$T4*'Rent Roll'!$R4*('Summary &amp; Purchase Assumptions'!$C$29/'Summary &amp; Purchase Assumptions'!$C$24),"-"),"-")</f>
        <v>5606.9589018559955</v>
      </c>
      <c r="AJ38" s="273" t="str">
        <f>IFERROR(IF(AJ$3='Rent Roll'!$U4,MAX(-SUMIF('Monthly Cash Flow'!$F$6:$EG$6,AJ$4,'Monthly Cash Flow'!$F$24:$EG$24)-'Rent Roll'!$V4,0)*'Rent Roll'!$T4*'Rent Roll'!$R4*('Summary &amp; Purchase Assumptions'!$C$29/'Summary &amp; Purchase Assumptions'!$C$24),"-"),"-")</f>
        <v>-</v>
      </c>
      <c r="AK38" s="273" t="str">
        <f>IFERROR(IF(AK$3='Rent Roll'!$U4,MAX(-SUMIF('Monthly Cash Flow'!$F$6:$EG$6,AK$4,'Monthly Cash Flow'!$F$24:$EG$24)-'Rent Roll'!$V4,0)*'Rent Roll'!$T4*'Rent Roll'!$R4*('Summary &amp; Purchase Assumptions'!$C$29/'Summary &amp; Purchase Assumptions'!$C$24),"-"),"-")</f>
        <v>-</v>
      </c>
      <c r="AL38" s="273" t="str">
        <f>IFERROR(IF(AL$3='Rent Roll'!$U4,MAX(-SUMIF('Monthly Cash Flow'!$F$6:$EG$6,AL$4,'Monthly Cash Flow'!$F$24:$EG$24)-'Rent Roll'!$V4,0)*'Rent Roll'!$T4*'Rent Roll'!$R4*('Summary &amp; Purchase Assumptions'!$C$29/'Summary &amp; Purchase Assumptions'!$C$24),"-"),"-")</f>
        <v>-</v>
      </c>
      <c r="AM38" s="273" t="str">
        <f>IFERROR(IF(AM$3='Rent Roll'!$U4,MAX(-SUMIF('Monthly Cash Flow'!$F$6:$EG$6,AM$4,'Monthly Cash Flow'!$F$24:$EG$24)-'Rent Roll'!$V4,0)*'Rent Roll'!$T4*'Rent Roll'!$R4*('Summary &amp; Purchase Assumptions'!$C$29/'Summary &amp; Purchase Assumptions'!$C$24),"-"),"-")</f>
        <v>-</v>
      </c>
      <c r="AN38" s="273" t="str">
        <f>IFERROR(IF(AN$3='Rent Roll'!$U4,MAX(-SUMIF('Monthly Cash Flow'!$F$6:$EG$6,AN$4,'Monthly Cash Flow'!$F$24:$EG$24)-'Rent Roll'!$V4,0)*'Rent Roll'!$T4*'Rent Roll'!$R4*('Summary &amp; Purchase Assumptions'!$C$29/'Summary &amp; Purchase Assumptions'!$C$24),"-"),"-")</f>
        <v>-</v>
      </c>
      <c r="AO38" s="273" t="str">
        <f>IFERROR(IF(AO$3='Rent Roll'!$U4,MAX(-SUMIF('Monthly Cash Flow'!$F$6:$EG$6,AO$4,'Monthly Cash Flow'!$F$24:$EG$24)-'Rent Roll'!$V4,0)*'Rent Roll'!$T4*'Rent Roll'!$R4*('Summary &amp; Purchase Assumptions'!$C$29/'Summary &amp; Purchase Assumptions'!$C$24),"-"),"-")</f>
        <v>-</v>
      </c>
      <c r="AP38" s="273" t="str">
        <f>IFERROR(IF(AP$3='Rent Roll'!$U4,MAX(-SUMIF('Monthly Cash Flow'!$F$6:$EG$6,AP$4,'Monthly Cash Flow'!$F$24:$EG$24)-'Rent Roll'!$V4,0)*'Rent Roll'!$T4*'Rent Roll'!$R4*('Summary &amp; Purchase Assumptions'!$C$29/'Summary &amp; Purchase Assumptions'!$C$24),"-"),"-")</f>
        <v>-</v>
      </c>
      <c r="AQ38" s="273" t="str">
        <f>IFERROR(IF(AQ$3='Rent Roll'!$U4,MAX(-SUMIF('Monthly Cash Flow'!$F$6:$EG$6,AQ$4,'Monthly Cash Flow'!$F$24:$EG$24)-'Rent Roll'!$V4,0)*'Rent Roll'!$T4*'Rent Roll'!$R4*('Summary &amp; Purchase Assumptions'!$C$29/'Summary &amp; Purchase Assumptions'!$C$24),"-"),"-")</f>
        <v>-</v>
      </c>
      <c r="AR38" s="273" t="str">
        <f>IFERROR(IF(AR$3='Rent Roll'!$U4,MAX(-SUMIF('Monthly Cash Flow'!$F$6:$EG$6,AR$4,'Monthly Cash Flow'!$F$24:$EG$24)-'Rent Roll'!$V4,0)*'Rent Roll'!$T4*'Rent Roll'!$R4*('Summary &amp; Purchase Assumptions'!$C$29/'Summary &amp; Purchase Assumptions'!$C$24),"-"),"-")</f>
        <v>-</v>
      </c>
      <c r="AS38" s="273" t="str">
        <f>IFERROR(IF(AS$3='Rent Roll'!$U4,MAX(-SUMIF('Monthly Cash Flow'!$F$6:$EG$6,AS$4,'Monthly Cash Flow'!$F$24:$EG$24)-'Rent Roll'!$V4,0)*'Rent Roll'!$T4*'Rent Roll'!$R4*('Summary &amp; Purchase Assumptions'!$C$29/'Summary &amp; Purchase Assumptions'!$C$24),"-"),"-")</f>
        <v>-</v>
      </c>
      <c r="AT38" s="273" t="str">
        <f>IFERROR(IF(AT$3='Rent Roll'!$U4,MAX(-SUMIF('Monthly Cash Flow'!$F$6:$EG$6,AT$4,'Monthly Cash Flow'!$F$24:$EG$24)-'Rent Roll'!$V4,0)*'Rent Roll'!$T4*'Rent Roll'!$R4*('Summary &amp; Purchase Assumptions'!$C$29/'Summary &amp; Purchase Assumptions'!$C$24),"-"),"-")</f>
        <v>-</v>
      </c>
      <c r="AU38" s="273">
        <f>IFERROR(IF(AU$3='Rent Roll'!$U4,MAX(-SUMIF('Monthly Cash Flow'!$F$6:$EG$6,AU$4,'Monthly Cash Flow'!$F$24:$EG$24)-'Rent Roll'!$V4,0)*'Rent Roll'!$T4*'Rent Roll'!$R4*('Summary &amp; Purchase Assumptions'!$C$29/'Summary &amp; Purchase Assumptions'!$C$24),"-"),"-")</f>
        <v>5850.7878492470381</v>
      </c>
      <c r="AV38" s="273" t="str">
        <f>IFERROR(IF(AV$3='Rent Roll'!$U4,MAX(-SUMIF('Monthly Cash Flow'!$F$6:$EG$6,AV$4,'Monthly Cash Flow'!$F$24:$EG$24)-'Rent Roll'!$V4,0)*'Rent Roll'!$T4*'Rent Roll'!$R4*('Summary &amp; Purchase Assumptions'!$C$29/'Summary &amp; Purchase Assumptions'!$C$24),"-"),"-")</f>
        <v>-</v>
      </c>
      <c r="AW38" s="273" t="str">
        <f>IFERROR(IF(AW$3='Rent Roll'!$U4,MAX(-SUMIF('Monthly Cash Flow'!$F$6:$EG$6,AW$4,'Monthly Cash Flow'!$F$24:$EG$24)-'Rent Roll'!$V4,0)*'Rent Roll'!$T4*'Rent Roll'!$R4*('Summary &amp; Purchase Assumptions'!$C$29/'Summary &amp; Purchase Assumptions'!$C$24),"-"),"-")</f>
        <v>-</v>
      </c>
      <c r="AX38" s="273" t="str">
        <f>IFERROR(IF(AX$3='Rent Roll'!$U4,MAX(-SUMIF('Monthly Cash Flow'!$F$6:$EG$6,AX$4,'Monthly Cash Flow'!$F$24:$EG$24)-'Rent Roll'!$V4,0)*'Rent Roll'!$T4*'Rent Roll'!$R4*('Summary &amp; Purchase Assumptions'!$C$29/'Summary &amp; Purchase Assumptions'!$C$24),"-"),"-")</f>
        <v>-</v>
      </c>
      <c r="AY38" s="273" t="str">
        <f>IFERROR(IF(AY$3='Rent Roll'!$U4,MAX(-SUMIF('Monthly Cash Flow'!$F$6:$EG$6,AY$4,'Monthly Cash Flow'!$F$24:$EG$24)-'Rent Roll'!$V4,0)*'Rent Roll'!$T4*'Rent Roll'!$R4*('Summary &amp; Purchase Assumptions'!$C$29/'Summary &amp; Purchase Assumptions'!$C$24),"-"),"-")</f>
        <v>-</v>
      </c>
      <c r="AZ38" s="273" t="str">
        <f>IFERROR(IF(AZ$3='Rent Roll'!$U4,MAX(-SUMIF('Monthly Cash Flow'!$F$6:$EG$6,AZ$4,'Monthly Cash Flow'!$F$24:$EG$24)-'Rent Roll'!$V4,0)*'Rent Roll'!$T4*'Rent Roll'!$R4*('Summary &amp; Purchase Assumptions'!$C$29/'Summary &amp; Purchase Assumptions'!$C$24),"-"),"-")</f>
        <v>-</v>
      </c>
      <c r="BA38" s="273" t="str">
        <f>IFERROR(IF(BA$3='Rent Roll'!$U4,MAX(-SUMIF('Monthly Cash Flow'!$F$6:$EG$6,BA$4,'Monthly Cash Flow'!$F$24:$EG$24)-'Rent Roll'!$V4,0)*'Rent Roll'!$T4*'Rent Roll'!$R4*('Summary &amp; Purchase Assumptions'!$C$29/'Summary &amp; Purchase Assumptions'!$C$24),"-"),"-")</f>
        <v>-</v>
      </c>
      <c r="BB38" s="273" t="str">
        <f>IFERROR(IF(BB$3='Rent Roll'!$U4,MAX(-SUMIF('Monthly Cash Flow'!$F$6:$EG$6,BB$4,'Monthly Cash Flow'!$F$24:$EG$24)-'Rent Roll'!$V4,0)*'Rent Roll'!$T4*'Rent Roll'!$R4*('Summary &amp; Purchase Assumptions'!$C$29/'Summary &amp; Purchase Assumptions'!$C$24),"-"),"-")</f>
        <v>-</v>
      </c>
      <c r="BC38" s="273" t="str">
        <f>IFERROR(IF(BC$3='Rent Roll'!$U4,MAX(-SUMIF('Monthly Cash Flow'!$F$6:$EG$6,BC$4,'Monthly Cash Flow'!$F$24:$EG$24)-'Rent Roll'!$V4,0)*'Rent Roll'!$T4*'Rent Roll'!$R4*('Summary &amp; Purchase Assumptions'!$C$29/'Summary &amp; Purchase Assumptions'!$C$24),"-"),"-")</f>
        <v>-</v>
      </c>
      <c r="BD38" s="273" t="str">
        <f>IFERROR(IF(BD$3='Rent Roll'!$U4,MAX(-SUMIF('Monthly Cash Flow'!$F$6:$EG$6,BD$4,'Monthly Cash Flow'!$F$24:$EG$24)-'Rent Roll'!$V4,0)*'Rent Roll'!$T4*'Rent Roll'!$R4*('Summary &amp; Purchase Assumptions'!$C$29/'Summary &amp; Purchase Assumptions'!$C$24),"-"),"-")</f>
        <v>-</v>
      </c>
      <c r="BE38" s="273" t="str">
        <f>IFERROR(IF(BE$3='Rent Roll'!$U4,MAX(-SUMIF('Monthly Cash Flow'!$F$6:$EG$6,BE$4,'Monthly Cash Flow'!$F$24:$EG$24)-'Rent Roll'!$V4,0)*'Rent Roll'!$T4*'Rent Roll'!$R4*('Summary &amp; Purchase Assumptions'!$C$29/'Summary &amp; Purchase Assumptions'!$C$24),"-"),"-")</f>
        <v>-</v>
      </c>
      <c r="BF38" s="273" t="str">
        <f>IFERROR(IF(BF$3='Rent Roll'!$U4,MAX(-SUMIF('Monthly Cash Flow'!$F$6:$EG$6,BF$4,'Monthly Cash Flow'!$F$24:$EG$24)-'Rent Roll'!$V4,0)*'Rent Roll'!$T4*'Rent Roll'!$R4*('Summary &amp; Purchase Assumptions'!$C$29/'Summary &amp; Purchase Assumptions'!$C$24),"-"),"-")</f>
        <v>-</v>
      </c>
      <c r="BG38" s="273">
        <f>IFERROR(IF(BG$3='Rent Roll'!$U4,MAX(-SUMIF('Monthly Cash Flow'!$F$6:$EG$6,BG$4,'Monthly Cash Flow'!$F$24:$EG$24)-'Rent Roll'!$V4,0)*'Rent Roll'!$T4*'Rent Roll'!$R4*('Summary &amp; Purchase Assumptions'!$C$29/'Summary &amp; Purchase Assumptions'!$C$24),"-"),"-")</f>
        <v>6098.2742308489451</v>
      </c>
      <c r="BH38" s="273" t="str">
        <f>IFERROR(IF(BH$3='Rent Roll'!$U4,MAX(-SUMIF('Monthly Cash Flow'!$F$6:$EG$6,BH$4,'Monthly Cash Flow'!$F$24:$EG$24)-'Rent Roll'!$V4,0)*'Rent Roll'!$T4*'Rent Roll'!$R4*('Summary &amp; Purchase Assumptions'!$C$29/'Summary &amp; Purchase Assumptions'!$C$24),"-"),"-")</f>
        <v>-</v>
      </c>
      <c r="BI38" s="273" t="str">
        <f>IFERROR(IF(BI$3='Rent Roll'!$U4,MAX(-SUMIF('Monthly Cash Flow'!$F$6:$EG$6,BI$4,'Monthly Cash Flow'!$F$24:$EG$24)-'Rent Roll'!$V4,0)*'Rent Roll'!$T4*'Rent Roll'!$R4*('Summary &amp; Purchase Assumptions'!$C$29/'Summary &amp; Purchase Assumptions'!$C$24),"-"),"-")</f>
        <v>-</v>
      </c>
      <c r="BJ38" s="273" t="str">
        <f>IFERROR(IF(BJ$3='Rent Roll'!$U4,MAX(-SUMIF('Monthly Cash Flow'!$F$6:$EG$6,BJ$4,'Monthly Cash Flow'!$F$24:$EG$24)-'Rent Roll'!$V4,0)*'Rent Roll'!$T4*'Rent Roll'!$R4*('Summary &amp; Purchase Assumptions'!$C$29/'Summary &amp; Purchase Assumptions'!$C$24),"-"),"-")</f>
        <v>-</v>
      </c>
      <c r="BK38" s="273" t="str">
        <f>IFERROR(IF(BK$3='Rent Roll'!$U4,MAX(-SUMIF('Monthly Cash Flow'!$F$6:$EG$6,BK$4,'Monthly Cash Flow'!$F$24:$EG$24)-'Rent Roll'!$V4,0)*'Rent Roll'!$T4*'Rent Roll'!$R4*('Summary &amp; Purchase Assumptions'!$C$29/'Summary &amp; Purchase Assumptions'!$C$24),"-"),"-")</f>
        <v>-</v>
      </c>
      <c r="BL38" s="273" t="str">
        <f>IFERROR(IF(BL$3='Rent Roll'!$U4,MAX(-SUMIF('Monthly Cash Flow'!$F$6:$EG$6,BL$4,'Monthly Cash Flow'!$F$24:$EG$24)-'Rent Roll'!$V4,0)*'Rent Roll'!$T4*'Rent Roll'!$R4*('Summary &amp; Purchase Assumptions'!$C$29/'Summary &amp; Purchase Assumptions'!$C$24),"-"),"-")</f>
        <v>-</v>
      </c>
      <c r="BM38" s="273" t="str">
        <f>IFERROR(IF(BM$3='Rent Roll'!$U4,MAX(-SUMIF('Monthly Cash Flow'!$F$6:$EG$6,BM$4,'Monthly Cash Flow'!$F$24:$EG$24)-'Rent Roll'!$V4,0)*'Rent Roll'!$T4*'Rent Roll'!$R4*('Summary &amp; Purchase Assumptions'!$C$29/'Summary &amp; Purchase Assumptions'!$C$24),"-"),"-")</f>
        <v>-</v>
      </c>
      <c r="BN38" s="273" t="str">
        <f>IFERROR(IF(BN$3='Rent Roll'!$U4,MAX(-SUMIF('Monthly Cash Flow'!$F$6:$EG$6,BN$4,'Monthly Cash Flow'!$F$24:$EG$24)-'Rent Roll'!$V4,0)*'Rent Roll'!$T4*'Rent Roll'!$R4*('Summary &amp; Purchase Assumptions'!$C$29/'Summary &amp; Purchase Assumptions'!$C$24),"-"),"-")</f>
        <v>-</v>
      </c>
      <c r="BO38" s="273" t="str">
        <f>IFERROR(IF(BO$3='Rent Roll'!$U4,MAX(-SUMIF('Monthly Cash Flow'!$F$6:$EG$6,BO$4,'Monthly Cash Flow'!$F$24:$EG$24)-'Rent Roll'!$V4,0)*'Rent Roll'!$T4*'Rent Roll'!$R4*('Summary &amp; Purchase Assumptions'!$C$29/'Summary &amp; Purchase Assumptions'!$C$24),"-"),"-")</f>
        <v>-</v>
      </c>
      <c r="BP38" s="273" t="str">
        <f>IFERROR(IF(BP$3='Rent Roll'!$U4,MAX(-SUMIF('Monthly Cash Flow'!$F$6:$EG$6,BP$4,'Monthly Cash Flow'!$F$24:$EG$24)-'Rent Roll'!$V4,0)*'Rent Roll'!$T4*'Rent Roll'!$R4*('Summary &amp; Purchase Assumptions'!$C$29/'Summary &amp; Purchase Assumptions'!$C$24),"-"),"-")</f>
        <v>-</v>
      </c>
      <c r="BQ38" s="273" t="str">
        <f>IFERROR(IF(BQ$3='Rent Roll'!$U4,MAX(-SUMIF('Monthly Cash Flow'!$F$6:$EG$6,BQ$4,'Monthly Cash Flow'!$F$24:$EG$24)-'Rent Roll'!$V4,0)*'Rent Roll'!$T4*'Rent Roll'!$R4*('Summary &amp; Purchase Assumptions'!$C$29/'Summary &amp; Purchase Assumptions'!$C$24),"-"),"-")</f>
        <v>-</v>
      </c>
      <c r="BR38" s="273" t="str">
        <f>IFERROR(IF(BR$3='Rent Roll'!$U4,MAX(-SUMIF('Monthly Cash Flow'!$F$6:$EG$6,BR$4,'Monthly Cash Flow'!$F$24:$EG$24)-'Rent Roll'!$V4,0)*'Rent Roll'!$T4*'Rent Roll'!$R4*('Summary &amp; Purchase Assumptions'!$C$29/'Summary &amp; Purchase Assumptions'!$C$24),"-"),"-")</f>
        <v>-</v>
      </c>
      <c r="BS38" s="273">
        <f>IFERROR(IF(BS$3='Rent Roll'!$U4,MAX(-SUMIF('Monthly Cash Flow'!$F$6:$EG$6,BS$4,'Monthly Cash Flow'!$F$24:$EG$24)-'Rent Roll'!$V4,0)*'Rent Roll'!$T4*'Rent Roll'!$R4*('Summary &amp; Purchase Assumptions'!$C$29/'Summary &amp; Purchase Assumptions'!$C$24),"-"),"-")</f>
        <v>6349.4729081748865</v>
      </c>
      <c r="BT38" s="273" t="str">
        <f>IFERROR(IF(BT$3='Rent Roll'!$U4,MAX(-SUMIF('Monthly Cash Flow'!$F$6:$EG$6,BT$4,'Monthly Cash Flow'!$F$24:$EG$24)-'Rent Roll'!$V4,0)*'Rent Roll'!$T4*'Rent Roll'!$R4*('Summary &amp; Purchase Assumptions'!$C$29/'Summary &amp; Purchase Assumptions'!$C$24),"-"),"-")</f>
        <v>-</v>
      </c>
      <c r="BU38" s="273" t="str">
        <f>IFERROR(IF(BU$3='Rent Roll'!$U4,MAX(-SUMIF('Monthly Cash Flow'!$F$6:$EG$6,BU$4,'Monthly Cash Flow'!$F$24:$EG$24)-'Rent Roll'!$V4,0)*'Rent Roll'!$T4*'Rent Roll'!$R4*('Summary &amp; Purchase Assumptions'!$C$29/'Summary &amp; Purchase Assumptions'!$C$24),"-"),"-")</f>
        <v>-</v>
      </c>
      <c r="BV38" s="273" t="str">
        <f>IFERROR(IF(BV$3='Rent Roll'!$U4,MAX(-SUMIF('Monthly Cash Flow'!$F$6:$EG$6,BV$4,'Monthly Cash Flow'!$F$24:$EG$24)-'Rent Roll'!$V4,0)*'Rent Roll'!$T4*'Rent Roll'!$R4*('Summary &amp; Purchase Assumptions'!$C$29/'Summary &amp; Purchase Assumptions'!$C$24),"-"),"-")</f>
        <v>-</v>
      </c>
      <c r="BW38" s="273" t="str">
        <f>IFERROR(IF(BW$3='Rent Roll'!$U4,MAX(-SUMIF('Monthly Cash Flow'!$F$6:$EG$6,BW$4,'Monthly Cash Flow'!$F$24:$EG$24)-'Rent Roll'!$V4,0)*'Rent Roll'!$T4*'Rent Roll'!$R4*('Summary &amp; Purchase Assumptions'!$C$29/'Summary &amp; Purchase Assumptions'!$C$24),"-"),"-")</f>
        <v>-</v>
      </c>
      <c r="BX38" s="273" t="str">
        <f>IFERROR(IF(BX$3='Rent Roll'!$U4,MAX(-SUMIF('Monthly Cash Flow'!$F$6:$EG$6,BX$4,'Monthly Cash Flow'!$F$24:$EG$24)-'Rent Roll'!$V4,0)*'Rent Roll'!$T4*'Rent Roll'!$R4*('Summary &amp; Purchase Assumptions'!$C$29/'Summary &amp; Purchase Assumptions'!$C$24),"-"),"-")</f>
        <v>-</v>
      </c>
      <c r="BY38" s="273" t="str">
        <f>IFERROR(IF(BY$3='Rent Roll'!$U4,MAX(-SUMIF('Monthly Cash Flow'!$F$6:$EG$6,BY$4,'Monthly Cash Flow'!$F$24:$EG$24)-'Rent Roll'!$V4,0)*'Rent Roll'!$T4*'Rent Roll'!$R4*('Summary &amp; Purchase Assumptions'!$C$29/'Summary &amp; Purchase Assumptions'!$C$24),"-"),"-")</f>
        <v>-</v>
      </c>
      <c r="BZ38" s="273" t="str">
        <f>IFERROR(IF(BZ$3='Rent Roll'!$U4,MAX(-SUMIF('Monthly Cash Flow'!$F$6:$EG$6,BZ$4,'Monthly Cash Flow'!$F$24:$EG$24)-'Rent Roll'!$V4,0)*'Rent Roll'!$T4*'Rent Roll'!$R4*('Summary &amp; Purchase Assumptions'!$C$29/'Summary &amp; Purchase Assumptions'!$C$24),"-"),"-")</f>
        <v>-</v>
      </c>
      <c r="CA38" s="273" t="str">
        <f>IFERROR(IF(CA$3='Rent Roll'!$U4,MAX(-SUMIF('Monthly Cash Flow'!$F$6:$EG$6,CA$4,'Monthly Cash Flow'!$F$24:$EG$24)-'Rent Roll'!$V4,0)*'Rent Roll'!$T4*'Rent Roll'!$R4*('Summary &amp; Purchase Assumptions'!$C$29/'Summary &amp; Purchase Assumptions'!$C$24),"-"),"-")</f>
        <v>-</v>
      </c>
      <c r="CB38" s="273" t="str">
        <f>IFERROR(IF(CB$3='Rent Roll'!$U4,MAX(-SUMIF('Monthly Cash Flow'!$F$6:$EG$6,CB$4,'Monthly Cash Flow'!$F$24:$EG$24)-'Rent Roll'!$V4,0)*'Rent Roll'!$T4*'Rent Roll'!$R4*('Summary &amp; Purchase Assumptions'!$C$29/'Summary &amp; Purchase Assumptions'!$C$24),"-"),"-")</f>
        <v>-</v>
      </c>
      <c r="CC38" s="273" t="str">
        <f>IFERROR(IF(CC$3='Rent Roll'!$U4,MAX(-SUMIF('Monthly Cash Flow'!$F$6:$EG$6,CC$4,'Monthly Cash Flow'!$F$24:$EG$24)-'Rent Roll'!$V4,0)*'Rent Roll'!$T4*'Rent Roll'!$R4*('Summary &amp; Purchase Assumptions'!$C$29/'Summary &amp; Purchase Assumptions'!$C$24),"-"),"-")</f>
        <v>-</v>
      </c>
      <c r="CD38" s="273" t="str">
        <f>IFERROR(IF(CD$3='Rent Roll'!$U4,MAX(-SUMIF('Monthly Cash Flow'!$F$6:$EG$6,CD$4,'Monthly Cash Flow'!$F$24:$EG$24)-'Rent Roll'!$V4,0)*'Rent Roll'!$T4*'Rent Roll'!$R4*('Summary &amp; Purchase Assumptions'!$C$29/'Summary &amp; Purchase Assumptions'!$C$24),"-"),"-")</f>
        <v>-</v>
      </c>
      <c r="CE38" s="273">
        <f>IFERROR(IF(CE$3='Rent Roll'!$U4,MAX(-SUMIF('Monthly Cash Flow'!$F$6:$EG$6,CE$4,'Monthly Cash Flow'!$F$24:$EG$24)-'Rent Roll'!$V4,0)*'Rent Roll'!$T4*'Rent Roll'!$R4*('Summary &amp; Purchase Assumptions'!$C$29/'Summary &amp; Purchase Assumptions'!$C$24),"-"),"-")</f>
        <v>6604.439565660713</v>
      </c>
      <c r="CF38" s="273" t="str">
        <f>IFERROR(IF(CF$3='Rent Roll'!$U4,MAX(-SUMIF('Monthly Cash Flow'!$F$6:$EG$6,CF$4,'Monthly Cash Flow'!$F$24:$EG$24)-'Rent Roll'!$V4,0)*'Rent Roll'!$T4*'Rent Roll'!$R4*('Summary &amp; Purchase Assumptions'!$C$29/'Summary &amp; Purchase Assumptions'!$C$24),"-"),"-")</f>
        <v>-</v>
      </c>
      <c r="CG38" s="273" t="str">
        <f>IFERROR(IF(CG$3='Rent Roll'!$U4,MAX(-SUMIF('Monthly Cash Flow'!$F$6:$EG$6,CG$4,'Monthly Cash Flow'!$F$24:$EG$24)-'Rent Roll'!$V4,0)*'Rent Roll'!$T4*'Rent Roll'!$R4*('Summary &amp; Purchase Assumptions'!$C$29/'Summary &amp; Purchase Assumptions'!$C$24),"-"),"-")</f>
        <v>-</v>
      </c>
      <c r="CH38" s="273" t="str">
        <f>IFERROR(IF(CH$3='Rent Roll'!$U4,MAX(-SUMIF('Monthly Cash Flow'!$F$6:$EG$6,CH$4,'Monthly Cash Flow'!$F$24:$EG$24)-'Rent Roll'!$V4,0)*'Rent Roll'!$T4*'Rent Roll'!$R4*('Summary &amp; Purchase Assumptions'!$C$29/'Summary &amp; Purchase Assumptions'!$C$24),"-"),"-")</f>
        <v>-</v>
      </c>
      <c r="CI38" s="273" t="str">
        <f>IFERROR(IF(CI$3='Rent Roll'!$U4,MAX(-SUMIF('Monthly Cash Flow'!$F$6:$EG$6,CI$4,'Monthly Cash Flow'!$F$24:$EG$24)-'Rent Roll'!$V4,0)*'Rent Roll'!$T4*'Rent Roll'!$R4*('Summary &amp; Purchase Assumptions'!$C$29/'Summary &amp; Purchase Assumptions'!$C$24),"-"),"-")</f>
        <v>-</v>
      </c>
      <c r="CJ38" s="273" t="str">
        <f>IFERROR(IF(CJ$3='Rent Roll'!$U4,MAX(-SUMIF('Monthly Cash Flow'!$F$6:$EG$6,CJ$4,'Monthly Cash Flow'!$F$24:$EG$24)-'Rent Roll'!$V4,0)*'Rent Roll'!$T4*'Rent Roll'!$R4*('Summary &amp; Purchase Assumptions'!$C$29/'Summary &amp; Purchase Assumptions'!$C$24),"-"),"-")</f>
        <v>-</v>
      </c>
      <c r="CK38" s="273" t="str">
        <f>IFERROR(IF(CK$3='Rent Roll'!$U4,MAX(-SUMIF('Monthly Cash Flow'!$F$6:$EG$6,CK$4,'Monthly Cash Flow'!$F$24:$EG$24)-'Rent Roll'!$V4,0)*'Rent Roll'!$T4*'Rent Roll'!$R4*('Summary &amp; Purchase Assumptions'!$C$29/'Summary &amp; Purchase Assumptions'!$C$24),"-"),"-")</f>
        <v>-</v>
      </c>
      <c r="CL38" s="273" t="str">
        <f>IFERROR(IF(CL$3='Rent Roll'!$U4,MAX(-SUMIF('Monthly Cash Flow'!$F$6:$EG$6,CL$4,'Monthly Cash Flow'!$F$24:$EG$24)-'Rent Roll'!$V4,0)*'Rent Roll'!$T4*'Rent Roll'!$R4*('Summary &amp; Purchase Assumptions'!$C$29/'Summary &amp; Purchase Assumptions'!$C$24),"-"),"-")</f>
        <v>-</v>
      </c>
      <c r="CM38" s="273" t="str">
        <f>IFERROR(IF(CM$3='Rent Roll'!$U4,MAX(-SUMIF('Monthly Cash Flow'!$F$6:$EG$6,CM$4,'Monthly Cash Flow'!$F$24:$EG$24)-'Rent Roll'!$V4,0)*'Rent Roll'!$T4*'Rent Roll'!$R4*('Summary &amp; Purchase Assumptions'!$C$29/'Summary &amp; Purchase Assumptions'!$C$24),"-"),"-")</f>
        <v>-</v>
      </c>
      <c r="CN38" s="273" t="str">
        <f>IFERROR(IF(CN$3='Rent Roll'!$U4,MAX(-SUMIF('Monthly Cash Flow'!$F$6:$EG$6,CN$4,'Monthly Cash Flow'!$F$24:$EG$24)-'Rent Roll'!$V4,0)*'Rent Roll'!$T4*'Rent Roll'!$R4*('Summary &amp; Purchase Assumptions'!$C$29/'Summary &amp; Purchase Assumptions'!$C$24),"-"),"-")</f>
        <v>-</v>
      </c>
      <c r="CO38" s="273" t="str">
        <f>IFERROR(IF(CO$3='Rent Roll'!$U4,MAX(-SUMIF('Monthly Cash Flow'!$F$6:$EG$6,CO$4,'Monthly Cash Flow'!$F$24:$EG$24)-'Rent Roll'!$V4,0)*'Rent Roll'!$T4*'Rent Roll'!$R4*('Summary &amp; Purchase Assumptions'!$C$29/'Summary &amp; Purchase Assumptions'!$C$24),"-"),"-")</f>
        <v>-</v>
      </c>
      <c r="CP38" s="273" t="str">
        <f>IFERROR(IF(CP$3='Rent Roll'!$U4,MAX(-SUMIF('Monthly Cash Flow'!$F$6:$EG$6,CP$4,'Monthly Cash Flow'!$F$24:$EG$24)-'Rent Roll'!$V4,0)*'Rent Roll'!$T4*'Rent Roll'!$R4*('Summary &amp; Purchase Assumptions'!$C$29/'Summary &amp; Purchase Assumptions'!$C$24),"-"),"-")</f>
        <v>-</v>
      </c>
      <c r="CQ38" s="273">
        <f>IFERROR(IF(CQ$3='Rent Roll'!$U4,MAX(-SUMIF('Monthly Cash Flow'!$F$6:$EG$6,CQ$4,'Monthly Cash Flow'!$F$24:$EG$24)-'Rent Roll'!$V4,0)*'Rent Roll'!$T4*'Rent Roll'!$R4*('Summary &amp; Purchase Assumptions'!$C$29/'Summary &amp; Purchase Assumptions'!$C$24),"-"),"-")</f>
        <v>6863.2307230088263</v>
      </c>
      <c r="CR38" s="273" t="str">
        <f>IFERROR(IF(CR$3='Rent Roll'!$U4,MAX(-SUMIF('Monthly Cash Flow'!$F$6:$EG$6,CR$4,'Monthly Cash Flow'!$F$24:$EG$24)-'Rent Roll'!$V4,0)*'Rent Roll'!$T4*'Rent Roll'!$R4*('Summary &amp; Purchase Assumptions'!$C$29/'Summary &amp; Purchase Assumptions'!$C$24),"-"),"-")</f>
        <v>-</v>
      </c>
      <c r="CS38" s="273" t="str">
        <f>IFERROR(IF(CS$3='Rent Roll'!$U4,MAX(-SUMIF('Monthly Cash Flow'!$F$6:$EG$6,CS$4,'Monthly Cash Flow'!$F$24:$EG$24)-'Rent Roll'!$V4,0)*'Rent Roll'!$T4*'Rent Roll'!$R4*('Summary &amp; Purchase Assumptions'!$C$29/'Summary &amp; Purchase Assumptions'!$C$24),"-"),"-")</f>
        <v>-</v>
      </c>
      <c r="CT38" s="273" t="str">
        <f>IFERROR(IF(CT$3='Rent Roll'!$U4,MAX(-SUMIF('Monthly Cash Flow'!$F$6:$EG$6,CT$4,'Monthly Cash Flow'!$F$24:$EG$24)-'Rent Roll'!$V4,0)*'Rent Roll'!$T4*'Rent Roll'!$R4*('Summary &amp; Purchase Assumptions'!$C$29/'Summary &amp; Purchase Assumptions'!$C$24),"-"),"-")</f>
        <v>-</v>
      </c>
      <c r="CU38" s="273" t="str">
        <f>IFERROR(IF(CU$3='Rent Roll'!$U4,MAX(-SUMIF('Monthly Cash Flow'!$F$6:$EG$6,CU$4,'Monthly Cash Flow'!$F$24:$EG$24)-'Rent Roll'!$V4,0)*'Rent Roll'!$T4*'Rent Roll'!$R4*('Summary &amp; Purchase Assumptions'!$C$29/'Summary &amp; Purchase Assumptions'!$C$24),"-"),"-")</f>
        <v>-</v>
      </c>
      <c r="CV38" s="273" t="str">
        <f>IFERROR(IF(CV$3='Rent Roll'!$U4,MAX(-SUMIF('Monthly Cash Flow'!$F$6:$EG$6,CV$4,'Monthly Cash Flow'!$F$24:$EG$24)-'Rent Roll'!$V4,0)*'Rent Roll'!$T4*'Rent Roll'!$R4*('Summary &amp; Purchase Assumptions'!$C$29/'Summary &amp; Purchase Assumptions'!$C$24),"-"),"-")</f>
        <v>-</v>
      </c>
      <c r="CW38" s="273" t="str">
        <f>IFERROR(IF(CW$3='Rent Roll'!$U4,MAX(-SUMIF('Monthly Cash Flow'!$F$6:$EG$6,CW$4,'Monthly Cash Flow'!$F$24:$EG$24)-'Rent Roll'!$V4,0)*'Rent Roll'!$T4*'Rent Roll'!$R4*('Summary &amp; Purchase Assumptions'!$C$29/'Summary &amp; Purchase Assumptions'!$C$24),"-"),"-")</f>
        <v>-</v>
      </c>
      <c r="CX38" s="273" t="str">
        <f>IFERROR(IF(CX$3='Rent Roll'!$U4,MAX(-SUMIF('Monthly Cash Flow'!$F$6:$EG$6,CX$4,'Monthly Cash Flow'!$F$24:$EG$24)-'Rent Roll'!$V4,0)*'Rent Roll'!$T4*'Rent Roll'!$R4*('Summary &amp; Purchase Assumptions'!$C$29/'Summary &amp; Purchase Assumptions'!$C$24),"-"),"-")</f>
        <v>-</v>
      </c>
      <c r="CY38" s="273" t="str">
        <f>IFERROR(IF(CY$3='Rent Roll'!$U4,MAX(-SUMIF('Monthly Cash Flow'!$F$6:$EG$6,CY$4,'Monthly Cash Flow'!$F$24:$EG$24)-'Rent Roll'!$V4,0)*'Rent Roll'!$T4*'Rent Roll'!$R4*('Summary &amp; Purchase Assumptions'!$C$29/'Summary &amp; Purchase Assumptions'!$C$24),"-"),"-")</f>
        <v>-</v>
      </c>
      <c r="CZ38" s="273" t="str">
        <f>IFERROR(IF(CZ$3='Rent Roll'!$U4,MAX(-SUMIF('Monthly Cash Flow'!$F$6:$EG$6,CZ$4,'Monthly Cash Flow'!$F$24:$EG$24)-'Rent Roll'!$V4,0)*'Rent Roll'!$T4*'Rent Roll'!$R4*('Summary &amp; Purchase Assumptions'!$C$29/'Summary &amp; Purchase Assumptions'!$C$24),"-"),"-")</f>
        <v>-</v>
      </c>
      <c r="DA38" s="273" t="str">
        <f>IFERROR(IF(DA$3='Rent Roll'!$U4,MAX(-SUMIF('Monthly Cash Flow'!$F$6:$EG$6,DA$4,'Monthly Cash Flow'!$F$24:$EG$24)-'Rent Roll'!$V4,0)*'Rent Roll'!$T4*'Rent Roll'!$R4*('Summary &amp; Purchase Assumptions'!$C$29/'Summary &amp; Purchase Assumptions'!$C$24),"-"),"-")</f>
        <v>-</v>
      </c>
      <c r="DB38" s="273" t="str">
        <f>IFERROR(IF(DB$3='Rent Roll'!$U4,MAX(-SUMIF('Monthly Cash Flow'!$F$6:$EG$6,DB$4,'Monthly Cash Flow'!$F$24:$EG$24)-'Rent Roll'!$V4,0)*'Rent Roll'!$T4*'Rent Roll'!$R4*('Summary &amp; Purchase Assumptions'!$C$29/'Summary &amp; Purchase Assumptions'!$C$24),"-"),"-")</f>
        <v>-</v>
      </c>
      <c r="DC38" s="273">
        <f>IFERROR(IF(DC$3='Rent Roll'!$U4,MAX(-SUMIF('Monthly Cash Flow'!$F$6:$EG$6,DC$4,'Monthly Cash Flow'!$F$24:$EG$24)-'Rent Roll'!$V4,0)*'Rent Roll'!$T4*'Rent Roll'!$R4*('Summary &amp; Purchase Assumptions'!$C$29/'Summary &amp; Purchase Assumptions'!$C$24),"-"),"-")</f>
        <v>7125.9037477171587</v>
      </c>
      <c r="DD38" s="273" t="str">
        <f>IFERROR(IF(DD$3='Rent Roll'!$U4,MAX(-SUMIF('Monthly Cash Flow'!$F$6:$EG$6,DD$4,'Monthly Cash Flow'!$F$24:$EG$24)-'Rent Roll'!$V4,0)*'Rent Roll'!$T4*'Rent Roll'!$R4*('Summary &amp; Purchase Assumptions'!$C$29/'Summary &amp; Purchase Assumptions'!$C$24),"-"),"-")</f>
        <v>-</v>
      </c>
      <c r="DE38" s="273" t="str">
        <f>IFERROR(IF(DE$3='Rent Roll'!$U4,MAX(-SUMIF('Monthly Cash Flow'!$F$6:$EG$6,DE$4,'Monthly Cash Flow'!$F$24:$EG$24)-'Rent Roll'!$V4,0)*'Rent Roll'!$T4*'Rent Roll'!$R4*('Summary &amp; Purchase Assumptions'!$C$29/'Summary &amp; Purchase Assumptions'!$C$24),"-"),"-")</f>
        <v>-</v>
      </c>
      <c r="DF38" s="273" t="str">
        <f>IFERROR(IF(DF$3='Rent Roll'!$U4,MAX(-SUMIF('Monthly Cash Flow'!$F$6:$EG$6,DF$4,'Monthly Cash Flow'!$F$24:$EG$24)-'Rent Roll'!$V4,0)*'Rent Roll'!$T4*'Rent Roll'!$R4*('Summary &amp; Purchase Assumptions'!$C$29/'Summary &amp; Purchase Assumptions'!$C$24),"-"),"-")</f>
        <v>-</v>
      </c>
      <c r="DG38" s="273" t="str">
        <f>IFERROR(IF(DG$3='Rent Roll'!$U4,MAX(-SUMIF('Monthly Cash Flow'!$F$6:$EG$6,DG$4,'Monthly Cash Flow'!$F$24:$EG$24)-'Rent Roll'!$V4,0)*'Rent Roll'!$T4*'Rent Roll'!$R4*('Summary &amp; Purchase Assumptions'!$C$29/'Summary &amp; Purchase Assumptions'!$C$24),"-"),"-")</f>
        <v>-</v>
      </c>
      <c r="DH38" s="273" t="str">
        <f>IFERROR(IF(DH$3='Rent Roll'!$U4,MAX(-SUMIF('Monthly Cash Flow'!$F$6:$EG$6,DH$4,'Monthly Cash Flow'!$F$24:$EG$24)-'Rent Roll'!$V4,0)*'Rent Roll'!$T4*'Rent Roll'!$R4*('Summary &amp; Purchase Assumptions'!$C$29/'Summary &amp; Purchase Assumptions'!$C$24),"-"),"-")</f>
        <v>-</v>
      </c>
      <c r="DI38" s="273" t="str">
        <f>IFERROR(IF(DI$3='Rent Roll'!$U4,MAX(-SUMIF('Monthly Cash Flow'!$F$6:$EG$6,DI$4,'Monthly Cash Flow'!$F$24:$EG$24)-'Rent Roll'!$V4,0)*'Rent Roll'!$T4*'Rent Roll'!$R4*('Summary &amp; Purchase Assumptions'!$C$29/'Summary &amp; Purchase Assumptions'!$C$24),"-"),"-")</f>
        <v>-</v>
      </c>
      <c r="DJ38" s="273" t="str">
        <f>IFERROR(IF(DJ$3='Rent Roll'!$U4,MAX(-SUMIF('Monthly Cash Flow'!$F$6:$EG$6,DJ$4,'Monthly Cash Flow'!$F$24:$EG$24)-'Rent Roll'!$V4,0)*'Rent Roll'!$T4*'Rent Roll'!$R4*('Summary &amp; Purchase Assumptions'!$C$29/'Summary &amp; Purchase Assumptions'!$C$24),"-"),"-")</f>
        <v>-</v>
      </c>
      <c r="DK38" s="273" t="str">
        <f>IFERROR(IF(DK$3='Rent Roll'!$U4,MAX(-SUMIF('Monthly Cash Flow'!$F$6:$EG$6,DK$4,'Monthly Cash Flow'!$F$24:$EG$24)-'Rent Roll'!$V4,0)*'Rent Roll'!$T4*'Rent Roll'!$R4*('Summary &amp; Purchase Assumptions'!$C$29/'Summary &amp; Purchase Assumptions'!$C$24),"-"),"-")</f>
        <v>-</v>
      </c>
      <c r="DL38" s="273" t="str">
        <f>IFERROR(IF(DL$3='Rent Roll'!$U4,MAX(-SUMIF('Monthly Cash Flow'!$F$6:$EG$6,DL$4,'Monthly Cash Flow'!$F$24:$EG$24)-'Rent Roll'!$V4,0)*'Rent Roll'!$T4*'Rent Roll'!$R4*('Summary &amp; Purchase Assumptions'!$C$29/'Summary &amp; Purchase Assumptions'!$C$24),"-"),"-")</f>
        <v>-</v>
      </c>
      <c r="DM38" s="273" t="str">
        <f>IFERROR(IF(DM$3='Rent Roll'!$U4,MAX(-SUMIF('Monthly Cash Flow'!$F$6:$EG$6,DM$4,'Monthly Cash Flow'!$F$24:$EG$24)-'Rent Roll'!$V4,0)*'Rent Roll'!$T4*'Rent Roll'!$R4*('Summary &amp; Purchase Assumptions'!$C$29/'Summary &amp; Purchase Assumptions'!$C$24),"-"),"-")</f>
        <v>-</v>
      </c>
      <c r="DN38" s="273" t="str">
        <f>IFERROR(IF(DN$3='Rent Roll'!$U4,MAX(-SUMIF('Monthly Cash Flow'!$F$6:$EG$6,DN$4,'Monthly Cash Flow'!$F$24:$EG$24)-'Rent Roll'!$V4,0)*'Rent Roll'!$T4*'Rent Roll'!$R4*('Summary &amp; Purchase Assumptions'!$C$29/'Summary &amp; Purchase Assumptions'!$C$24),"-"),"-")</f>
        <v>-</v>
      </c>
      <c r="DO38" s="273">
        <f>IFERROR(IF(DO$3='Rent Roll'!$U4,MAX(-SUMIF('Monthly Cash Flow'!$F$6:$EG$6,DO$4,'Monthly Cash Flow'!$F$24:$EG$24)-'Rent Roll'!$V4,0)*'Rent Roll'!$T4*'Rent Roll'!$R4*('Summary &amp; Purchase Assumptions'!$C$29/'Summary &amp; Purchase Assumptions'!$C$24),"-"),"-")</f>
        <v>7392.5168677961192</v>
      </c>
      <c r="DP38" s="273" t="str">
        <f>IFERROR(IF(DP$3='Rent Roll'!$U4,MAX(-SUMIF('Monthly Cash Flow'!$F$6:$EG$6,DP$4,'Monthly Cash Flow'!$F$24:$EG$24)-'Rent Roll'!$V4,0)*'Rent Roll'!$T4*'Rent Roll'!$R4*('Summary &amp; Purchase Assumptions'!$C$29/'Summary &amp; Purchase Assumptions'!$C$24),"-"),"-")</f>
        <v>-</v>
      </c>
      <c r="DQ38" s="273" t="str">
        <f>IFERROR(IF(DQ$3='Rent Roll'!$U4,MAX(-SUMIF('Monthly Cash Flow'!$F$6:$EG$6,DQ$4,'Monthly Cash Flow'!$F$24:$EG$24)-'Rent Roll'!$V4,0)*'Rent Roll'!$T4*'Rent Roll'!$R4*('Summary &amp; Purchase Assumptions'!$C$29/'Summary &amp; Purchase Assumptions'!$C$24),"-"),"-")</f>
        <v>-</v>
      </c>
      <c r="DR38" s="273" t="str">
        <f>IFERROR(IF(DR$3='Rent Roll'!$U4,MAX(-SUMIF('Monthly Cash Flow'!$F$6:$EG$6,DR$4,'Monthly Cash Flow'!$F$24:$EG$24)-'Rent Roll'!$V4,0)*'Rent Roll'!$T4*'Rent Roll'!$R4*('Summary &amp; Purchase Assumptions'!$C$29/'Summary &amp; Purchase Assumptions'!$C$24),"-"),"-")</f>
        <v>-</v>
      </c>
      <c r="DS38" s="273" t="str">
        <f>IFERROR(IF(DS$3='Rent Roll'!$U4,MAX(-SUMIF('Monthly Cash Flow'!$F$6:$EG$6,DS$4,'Monthly Cash Flow'!$F$24:$EG$24)-'Rent Roll'!$V4,0)*'Rent Roll'!$T4*'Rent Roll'!$R4*('Summary &amp; Purchase Assumptions'!$C$29/'Summary &amp; Purchase Assumptions'!$C$24),"-"),"-")</f>
        <v>-</v>
      </c>
      <c r="DT38" s="273" t="str">
        <f>IFERROR(IF(DT$3='Rent Roll'!$U4,MAX(-SUMIF('Monthly Cash Flow'!$F$6:$EG$6,DT$4,'Monthly Cash Flow'!$F$24:$EG$24)-'Rent Roll'!$V4,0)*'Rent Roll'!$T4*'Rent Roll'!$R4*('Summary &amp; Purchase Assumptions'!$C$29/'Summary &amp; Purchase Assumptions'!$C$24),"-"),"-")</f>
        <v>-</v>
      </c>
      <c r="DU38" s="273" t="str">
        <f>IFERROR(IF(DU$3='Rent Roll'!$U4,MAX(-SUMIF('Monthly Cash Flow'!$F$6:$EG$6,DU$4,'Monthly Cash Flow'!$F$24:$EG$24)-'Rent Roll'!$V4,0)*'Rent Roll'!$T4*'Rent Roll'!$R4*('Summary &amp; Purchase Assumptions'!$C$29/'Summary &amp; Purchase Assumptions'!$C$24),"-"),"-")</f>
        <v>-</v>
      </c>
      <c r="DV38" s="273" t="str">
        <f>IFERROR(IF(DV$3='Rent Roll'!$U4,MAX(-SUMIF('Monthly Cash Flow'!$F$6:$EG$6,DV$4,'Monthly Cash Flow'!$F$24:$EG$24)-'Rent Roll'!$V4,0)*'Rent Roll'!$T4*'Rent Roll'!$R4*('Summary &amp; Purchase Assumptions'!$C$29/'Summary &amp; Purchase Assumptions'!$C$24),"-"),"-")</f>
        <v>-</v>
      </c>
      <c r="DW38" s="273" t="str">
        <f>IFERROR(IF(DW$3='Rent Roll'!$U4,MAX(-SUMIF('Monthly Cash Flow'!$F$6:$EG$6,DW$4,'Monthly Cash Flow'!$F$24:$EG$24)-'Rent Roll'!$V4,0)*'Rent Roll'!$T4*'Rent Roll'!$R4*('Summary &amp; Purchase Assumptions'!$C$29/'Summary &amp; Purchase Assumptions'!$C$24),"-"),"-")</f>
        <v>-</v>
      </c>
      <c r="DX38" s="273" t="str">
        <f>IFERROR(IF(DX$3='Rent Roll'!$U4,MAX(-SUMIF('Monthly Cash Flow'!$F$6:$EG$6,DX$4,'Monthly Cash Flow'!$F$24:$EG$24)-'Rent Roll'!$V4,0)*'Rent Roll'!$T4*'Rent Roll'!$R4*('Summary &amp; Purchase Assumptions'!$C$29/'Summary &amp; Purchase Assumptions'!$C$24),"-"),"-")</f>
        <v>-</v>
      </c>
      <c r="DY38" s="273" t="str">
        <f>IFERROR(IF(DY$3='Rent Roll'!$U4,MAX(-SUMIF('Monthly Cash Flow'!$F$6:$EG$6,DY$4,'Monthly Cash Flow'!$F$24:$EG$24)-'Rent Roll'!$V4,0)*'Rent Roll'!$T4*'Rent Roll'!$R4*('Summary &amp; Purchase Assumptions'!$C$29/'Summary &amp; Purchase Assumptions'!$C$24),"-"),"-")</f>
        <v>-</v>
      </c>
      <c r="DZ38" s="273" t="str">
        <f>IFERROR(IF(DZ$3='Rent Roll'!$U4,MAX(-SUMIF('Monthly Cash Flow'!$F$6:$EG$6,DZ$4,'Monthly Cash Flow'!$F$24:$EG$24)-'Rent Roll'!$V4,0)*'Rent Roll'!$T4*'Rent Roll'!$R4*('Summary &amp; Purchase Assumptions'!$C$29/'Summary &amp; Purchase Assumptions'!$C$24),"-"),"-")</f>
        <v>-</v>
      </c>
      <c r="EA38" s="273">
        <f>IFERROR(IF(EA$3='Rent Roll'!$U4,MAX(-SUMIF('Monthly Cash Flow'!$F$6:$EG$6,EA$4,'Monthly Cash Flow'!$F$24:$EG$24)-'Rent Roll'!$V4,0)*'Rent Roll'!$T4*'Rent Roll'!$R4*('Summary &amp; Purchase Assumptions'!$C$29/'Summary &amp; Purchase Assumptions'!$C$24),"-"),"-")</f>
        <v>7663.1291846762633</v>
      </c>
      <c r="EB38" s="273" t="str">
        <f>IFERROR(IF(EB$3='Rent Roll'!$U4,MAX(-SUMIF('Monthly Cash Flow'!$F$6:$EG$6,EB$4,'Monthly Cash Flow'!$F$24:$EG$24)-'Rent Roll'!$V4,0)*'Rent Roll'!$T4*'Rent Roll'!$R4*('Summary &amp; Purchase Assumptions'!$C$29/'Summary &amp; Purchase Assumptions'!$C$24),"-"),"-")</f>
        <v>-</v>
      </c>
      <c r="EC38" s="273" t="str">
        <f>IFERROR(IF(EC$3='Rent Roll'!$U4,MAX(-SUMIF('Monthly Cash Flow'!$F$6:$EG$6,EC$4,'Monthly Cash Flow'!$F$24:$EG$24)-'Rent Roll'!$V4,0)*'Rent Roll'!$T4*'Rent Roll'!$R4*('Summary &amp; Purchase Assumptions'!$C$29/'Summary &amp; Purchase Assumptions'!$C$24),"-"),"-")</f>
        <v>-</v>
      </c>
      <c r="ED38" s="273" t="str">
        <f>IFERROR(IF(ED$3='Rent Roll'!$U4,MAX(-SUMIF('Monthly Cash Flow'!$F$6:$EG$6,ED$4,'Monthly Cash Flow'!$F$24:$EG$24)-'Rent Roll'!$V4,0)*'Rent Roll'!$T4*'Rent Roll'!$R4*('Summary &amp; Purchase Assumptions'!$C$29/'Summary &amp; Purchase Assumptions'!$C$24),"-"),"-")</f>
        <v>-</v>
      </c>
      <c r="EE38" s="273" t="str">
        <f>IFERROR(IF(EE$3='Rent Roll'!$U4,MAX(-SUMIF('Monthly Cash Flow'!$F$6:$EG$6,EE$4,'Monthly Cash Flow'!$F$24:$EG$24)-'Rent Roll'!$V4,0)*'Rent Roll'!$T4*'Rent Roll'!$R4*('Summary &amp; Purchase Assumptions'!$C$29/'Summary &amp; Purchase Assumptions'!$C$24),"-"),"-")</f>
        <v>-</v>
      </c>
      <c r="EF38" s="272" t="str">
        <f>IFERROR(IF(EF$3='Rent Roll'!$U4,MAX(-SUMIF('Monthly Cash Flow'!$F$6:$EG$6,EF$4,'Monthly Cash Flow'!$F$24:$EG$24)-'Rent Roll'!$V4,0)*'Rent Roll'!$T4*'Rent Roll'!$R4*('Summary &amp; Purchase Assumptions'!$C$29/'Summary &amp; Purchase Assumptions'!$C$24),"-"),"-")</f>
        <v>-</v>
      </c>
      <c r="EG38" s="844" t="s">
        <v>106</v>
      </c>
    </row>
    <row r="39" spans="2:137" x14ac:dyDescent="0.25">
      <c r="B39" s="866"/>
      <c r="C39" s="854" t="str">
        <f>CONCATENATE('Rent Roll'!B5&amp;" - "&amp;'Rent Roll'!C5)</f>
        <v>1 Brown-Comm 2 - Center Inc, Brilliant Futures Learning</v>
      </c>
      <c r="D39" s="272">
        <f t="shared" si="13"/>
        <v>52409.592491297437</v>
      </c>
      <c r="E39" s="273" t="str">
        <f>IFERROR(IF(E$3='Rent Roll'!$U5,MAX(-SUMIF('Monthly Cash Flow'!$F$6:$EG$6,E$4,'Monthly Cash Flow'!$F$24:$EG$24)-'Rent Roll'!$V5,0)*'Rent Roll'!$T5*'Rent Roll'!$R5*('Summary &amp; Purchase Assumptions'!$C$29/'Summary &amp; Purchase Assumptions'!$C$24),"-"),"-")</f>
        <v>-</v>
      </c>
      <c r="F39" s="273" t="str">
        <f>IFERROR(IF(F$3='Rent Roll'!$U5,MAX(-SUMIF('Monthly Cash Flow'!$F$6:$EG$6,F$4,'Monthly Cash Flow'!$F$24:$EG$24)-'Rent Roll'!$V5,0)*'Rent Roll'!$T5*'Rent Roll'!$R5*('Summary &amp; Purchase Assumptions'!$C$29/'Summary &amp; Purchase Assumptions'!$C$24),"-"),"-")</f>
        <v>-</v>
      </c>
      <c r="G39" s="273" t="str">
        <f>IFERROR(IF(G$3='Rent Roll'!$U5,MAX(-SUMIF('Monthly Cash Flow'!$F$6:$EG$6,G$4,'Monthly Cash Flow'!$F$24:$EG$24)-'Rent Roll'!$V5,0)*'Rent Roll'!$T5*'Rent Roll'!$R5*('Summary &amp; Purchase Assumptions'!$C$29/'Summary &amp; Purchase Assumptions'!$C$24),"-"),"-")</f>
        <v>-</v>
      </c>
      <c r="H39" s="273" t="str">
        <f>IFERROR(IF(H$3='Rent Roll'!$U5,MAX(-SUMIF('Monthly Cash Flow'!$F$6:$EG$6,H$4,'Monthly Cash Flow'!$F$24:$EG$24)-'Rent Roll'!$V5,0)*'Rent Roll'!$T5*'Rent Roll'!$R5*('Summary &amp; Purchase Assumptions'!$C$29/'Summary &amp; Purchase Assumptions'!$C$24),"-"),"-")</f>
        <v>-</v>
      </c>
      <c r="I39" s="273" t="str">
        <f>IFERROR(IF(I$3='Rent Roll'!$U5,MAX(-SUMIF('Monthly Cash Flow'!$F$6:$EG$6,I$4,'Monthly Cash Flow'!$F$24:$EG$24)-'Rent Roll'!$V5,0)*'Rent Roll'!$T5*'Rent Roll'!$R5*('Summary &amp; Purchase Assumptions'!$C$29/'Summary &amp; Purchase Assumptions'!$C$24),"-"),"-")</f>
        <v>-</v>
      </c>
      <c r="J39" s="273" t="str">
        <f>IFERROR(IF(J$3='Rent Roll'!$U5,MAX(-SUMIF('Monthly Cash Flow'!$F$6:$EG$6,J$4,'Monthly Cash Flow'!$F$24:$EG$24)-'Rent Roll'!$V5,0)*'Rent Roll'!$T5*'Rent Roll'!$R5*('Summary &amp; Purchase Assumptions'!$C$29/'Summary &amp; Purchase Assumptions'!$C$24),"-"),"-")</f>
        <v>-</v>
      </c>
      <c r="K39" s="273">
        <f>IFERROR(IF(K$3='Rent Roll'!$U5,MAX(-SUMIF('Monthly Cash Flow'!$F$6:$EG$6,K$4,'Monthly Cash Flow'!$F$24:$EG$24)-'Rent Roll'!$V5,0)*'Rent Roll'!$T5*'Rent Roll'!$R5*('Summary &amp; Purchase Assumptions'!$C$29/'Summary &amp; Purchase Assumptions'!$C$24),"-"),"-")</f>
        <v>472.43463776953513</v>
      </c>
      <c r="L39" s="273" t="str">
        <f>IFERROR(IF(L$3='Rent Roll'!$U5,MAX(-SUMIF('Monthly Cash Flow'!$F$6:$EG$6,L$4,'Monthly Cash Flow'!$F$24:$EG$24)-'Rent Roll'!$V5,0)*'Rent Roll'!$T5*'Rent Roll'!$R5*('Summary &amp; Purchase Assumptions'!$C$29/'Summary &amp; Purchase Assumptions'!$C$24),"-"),"-")</f>
        <v>-</v>
      </c>
      <c r="M39" s="273" t="str">
        <f>IFERROR(IF(M$3='Rent Roll'!$U5,MAX(-SUMIF('Monthly Cash Flow'!$F$6:$EG$6,M$4,'Monthly Cash Flow'!$F$24:$EG$24)-'Rent Roll'!$V5,0)*'Rent Roll'!$T5*'Rent Roll'!$R5*('Summary &amp; Purchase Assumptions'!$C$29/'Summary &amp; Purchase Assumptions'!$C$24),"-"),"-")</f>
        <v>-</v>
      </c>
      <c r="N39" s="273" t="str">
        <f>IFERROR(IF(N$3='Rent Roll'!$U5,MAX(-SUMIF('Monthly Cash Flow'!$F$6:$EG$6,N$4,'Monthly Cash Flow'!$F$24:$EG$24)-'Rent Roll'!$V5,0)*'Rent Roll'!$T5*'Rent Roll'!$R5*('Summary &amp; Purchase Assumptions'!$C$29/'Summary &amp; Purchase Assumptions'!$C$24),"-"),"-")</f>
        <v>-</v>
      </c>
      <c r="O39" s="273" t="str">
        <f>IFERROR(IF(O$3='Rent Roll'!$U5,MAX(-SUMIF('Monthly Cash Flow'!$F$6:$EG$6,O$4,'Monthly Cash Flow'!$F$24:$EG$24)-'Rent Roll'!$V5,0)*'Rent Roll'!$T5*'Rent Roll'!$R5*('Summary &amp; Purchase Assumptions'!$C$29/'Summary &amp; Purchase Assumptions'!$C$24),"-"),"-")</f>
        <v>-</v>
      </c>
      <c r="P39" s="273" t="str">
        <f>IFERROR(IF(P$3='Rent Roll'!$U5,MAX(-SUMIF('Monthly Cash Flow'!$F$6:$EG$6,P$4,'Monthly Cash Flow'!$F$24:$EG$24)-'Rent Roll'!$V5,0)*'Rent Roll'!$T5*'Rent Roll'!$R5*('Summary &amp; Purchase Assumptions'!$C$29/'Summary &amp; Purchase Assumptions'!$C$24),"-"),"-")</f>
        <v>-</v>
      </c>
      <c r="Q39" s="273" t="str">
        <f>IFERROR(IF(Q$3='Rent Roll'!$U5,MAX(-SUMIF('Monthly Cash Flow'!$F$6:$EG$6,Q$4,'Monthly Cash Flow'!$F$24:$EG$24)-'Rent Roll'!$V5,0)*'Rent Roll'!$T5*'Rent Roll'!$R5*('Summary &amp; Purchase Assumptions'!$C$29/'Summary &amp; Purchase Assumptions'!$C$24),"-"),"-")</f>
        <v>-</v>
      </c>
      <c r="R39" s="273" t="str">
        <f>IFERROR(IF(R$3='Rent Roll'!$U5,MAX(-SUMIF('Monthly Cash Flow'!$F$6:$EG$6,R$4,'Monthly Cash Flow'!$F$24:$EG$24)-'Rent Roll'!$V5,0)*'Rent Roll'!$T5*'Rent Roll'!$R5*('Summary &amp; Purchase Assumptions'!$C$29/'Summary &amp; Purchase Assumptions'!$C$24),"-"),"-")</f>
        <v>-</v>
      </c>
      <c r="S39" s="273" t="str">
        <f>IFERROR(IF(S$3='Rent Roll'!$U5,MAX(-SUMIF('Monthly Cash Flow'!$F$6:$EG$6,S$4,'Monthly Cash Flow'!$F$24:$EG$24)-'Rent Roll'!$V5,0)*'Rent Roll'!$T5*'Rent Roll'!$R5*('Summary &amp; Purchase Assumptions'!$C$29/'Summary &amp; Purchase Assumptions'!$C$24),"-"),"-")</f>
        <v>-</v>
      </c>
      <c r="T39" s="273" t="str">
        <f>IFERROR(IF(T$3='Rent Roll'!$U5,MAX(-SUMIF('Monthly Cash Flow'!$F$6:$EG$6,T$4,'Monthly Cash Flow'!$F$24:$EG$24)-'Rent Roll'!$V5,0)*'Rent Roll'!$T5*'Rent Roll'!$R5*('Summary &amp; Purchase Assumptions'!$C$29/'Summary &amp; Purchase Assumptions'!$C$24),"-"),"-")</f>
        <v>-</v>
      </c>
      <c r="U39" s="273" t="str">
        <f>IFERROR(IF(U$3='Rent Roll'!$U5,MAX(-SUMIF('Monthly Cash Flow'!$F$6:$EG$6,U$4,'Monthly Cash Flow'!$F$24:$EG$24)-'Rent Roll'!$V5,0)*'Rent Roll'!$T5*'Rent Roll'!$R5*('Summary &amp; Purchase Assumptions'!$C$29/'Summary &amp; Purchase Assumptions'!$C$24),"-"),"-")</f>
        <v>-</v>
      </c>
      <c r="V39" s="273" t="str">
        <f>IFERROR(IF(V$3='Rent Roll'!$U5,MAX(-SUMIF('Monthly Cash Flow'!$F$6:$EG$6,V$4,'Monthly Cash Flow'!$F$24:$EG$24)-'Rent Roll'!$V5,0)*'Rent Roll'!$T5*'Rent Roll'!$R5*('Summary &amp; Purchase Assumptions'!$C$29/'Summary &amp; Purchase Assumptions'!$C$24),"-"),"-")</f>
        <v>-</v>
      </c>
      <c r="W39" s="273">
        <f>IFERROR(IF(W$3='Rent Roll'!$U5,MAX(-SUMIF('Monthly Cash Flow'!$F$6:$EG$6,W$4,'Monthly Cash Flow'!$F$24:$EG$24)-'Rent Roll'!$V5,0)*'Rent Roll'!$T5*'Rent Roll'!$R5*('Summary &amp; Purchase Assumptions'!$C$29/'Summary &amp; Purchase Assumptions'!$C$24),"-"),"-")</f>
        <v>4293.3866703391459</v>
      </c>
      <c r="X39" s="273" t="str">
        <f>IFERROR(IF(X$3='Rent Roll'!$U5,MAX(-SUMIF('Monthly Cash Flow'!$F$6:$EG$6,X$4,'Monthly Cash Flow'!$F$24:$EG$24)-'Rent Roll'!$V5,0)*'Rent Roll'!$T5*'Rent Roll'!$R5*('Summary &amp; Purchase Assumptions'!$C$29/'Summary &amp; Purchase Assumptions'!$C$24),"-"),"-")</f>
        <v>-</v>
      </c>
      <c r="Y39" s="273" t="str">
        <f>IFERROR(IF(Y$3='Rent Roll'!$U5,MAX(-SUMIF('Monthly Cash Flow'!$F$6:$EG$6,Y$4,'Monthly Cash Flow'!$F$24:$EG$24)-'Rent Roll'!$V5,0)*'Rent Roll'!$T5*'Rent Roll'!$R5*('Summary &amp; Purchase Assumptions'!$C$29/'Summary &amp; Purchase Assumptions'!$C$24),"-"),"-")</f>
        <v>-</v>
      </c>
      <c r="Z39" s="273" t="str">
        <f>IFERROR(IF(Z$3='Rent Roll'!$U5,MAX(-SUMIF('Monthly Cash Flow'!$F$6:$EG$6,Z$4,'Monthly Cash Flow'!$F$24:$EG$24)-'Rent Roll'!$V5,0)*'Rent Roll'!$T5*'Rent Roll'!$R5*('Summary &amp; Purchase Assumptions'!$C$29/'Summary &amp; Purchase Assumptions'!$C$24),"-"),"-")</f>
        <v>-</v>
      </c>
      <c r="AA39" s="273" t="str">
        <f>IFERROR(IF(AA$3='Rent Roll'!$U5,MAX(-SUMIF('Monthly Cash Flow'!$F$6:$EG$6,AA$4,'Monthly Cash Flow'!$F$24:$EG$24)-'Rent Roll'!$V5,0)*'Rent Roll'!$T5*'Rent Roll'!$R5*('Summary &amp; Purchase Assumptions'!$C$29/'Summary &amp; Purchase Assumptions'!$C$24),"-"),"-")</f>
        <v>-</v>
      </c>
      <c r="AB39" s="273" t="str">
        <f>IFERROR(IF(AB$3='Rent Roll'!$U5,MAX(-SUMIF('Monthly Cash Flow'!$F$6:$EG$6,AB$4,'Monthly Cash Flow'!$F$24:$EG$24)-'Rent Roll'!$V5,0)*'Rent Roll'!$T5*'Rent Roll'!$R5*('Summary &amp; Purchase Assumptions'!$C$29/'Summary &amp; Purchase Assumptions'!$C$24),"-"),"-")</f>
        <v>-</v>
      </c>
      <c r="AC39" s="273" t="str">
        <f>IFERROR(IF(AC$3='Rent Roll'!$U5,MAX(-SUMIF('Monthly Cash Flow'!$F$6:$EG$6,AC$4,'Monthly Cash Flow'!$F$24:$EG$24)-'Rent Roll'!$V5,0)*'Rent Roll'!$T5*'Rent Roll'!$R5*('Summary &amp; Purchase Assumptions'!$C$29/'Summary &amp; Purchase Assumptions'!$C$24),"-"),"-")</f>
        <v>-</v>
      </c>
      <c r="AD39" s="273" t="str">
        <f>IFERROR(IF(AD$3='Rent Roll'!$U5,MAX(-SUMIF('Monthly Cash Flow'!$F$6:$EG$6,AD$4,'Monthly Cash Flow'!$F$24:$EG$24)-'Rent Roll'!$V5,0)*'Rent Roll'!$T5*'Rent Roll'!$R5*('Summary &amp; Purchase Assumptions'!$C$29/'Summary &amp; Purchase Assumptions'!$C$24),"-"),"-")</f>
        <v>-</v>
      </c>
      <c r="AE39" s="273" t="str">
        <f>IFERROR(IF(AE$3='Rent Roll'!$U5,MAX(-SUMIF('Monthly Cash Flow'!$F$6:$EG$6,AE$4,'Monthly Cash Flow'!$F$24:$EG$24)-'Rent Roll'!$V5,0)*'Rent Roll'!$T5*'Rent Roll'!$R5*('Summary &amp; Purchase Assumptions'!$C$29/'Summary &amp; Purchase Assumptions'!$C$24),"-"),"-")</f>
        <v>-</v>
      </c>
      <c r="AF39" s="273" t="str">
        <f>IFERROR(IF(AF$3='Rent Roll'!$U5,MAX(-SUMIF('Monthly Cash Flow'!$F$6:$EG$6,AF$4,'Monthly Cash Flow'!$F$24:$EG$24)-'Rent Roll'!$V5,0)*'Rent Roll'!$T5*'Rent Roll'!$R5*('Summary &amp; Purchase Assumptions'!$C$29/'Summary &amp; Purchase Assumptions'!$C$24),"-"),"-")</f>
        <v>-</v>
      </c>
      <c r="AG39" s="273" t="str">
        <f>IFERROR(IF(AG$3='Rent Roll'!$U5,MAX(-SUMIF('Monthly Cash Flow'!$F$6:$EG$6,AG$4,'Monthly Cash Flow'!$F$24:$EG$24)-'Rent Roll'!$V5,0)*'Rent Roll'!$T5*'Rent Roll'!$R5*('Summary &amp; Purchase Assumptions'!$C$29/'Summary &amp; Purchase Assumptions'!$C$24),"-"),"-")</f>
        <v>-</v>
      </c>
      <c r="AH39" s="273" t="str">
        <f>IFERROR(IF(AH$3='Rent Roll'!$U5,MAX(-SUMIF('Monthly Cash Flow'!$F$6:$EG$6,AH$4,'Monthly Cash Flow'!$F$24:$EG$24)-'Rent Roll'!$V5,0)*'Rent Roll'!$T5*'Rent Roll'!$R5*('Summary &amp; Purchase Assumptions'!$C$29/'Summary &amp; Purchase Assumptions'!$C$24),"-"),"-")</f>
        <v>-</v>
      </c>
      <c r="AI39" s="273">
        <f>IFERROR(IF(AI$3='Rent Roll'!$U5,MAX(-SUMIF('Monthly Cash Flow'!$F$6:$EG$6,AI$4,'Monthly Cash Flow'!$F$24:$EG$24)-'Rent Roll'!$V5,0)*'Rent Roll'!$T5*'Rent Roll'!$R5*('Summary &amp; Purchase Assumptions'!$C$29/'Summary &amp; Purchase Assumptions'!$C$24),"-"),"-")</f>
        <v>4485.5671214847953</v>
      </c>
      <c r="AJ39" s="273" t="str">
        <f>IFERROR(IF(AJ$3='Rent Roll'!$U5,MAX(-SUMIF('Monthly Cash Flow'!$F$6:$EG$6,AJ$4,'Monthly Cash Flow'!$F$24:$EG$24)-'Rent Roll'!$V5,0)*'Rent Roll'!$T5*'Rent Roll'!$R5*('Summary &amp; Purchase Assumptions'!$C$29/'Summary &amp; Purchase Assumptions'!$C$24),"-"),"-")</f>
        <v>-</v>
      </c>
      <c r="AK39" s="273" t="str">
        <f>IFERROR(IF(AK$3='Rent Roll'!$U5,MAX(-SUMIF('Monthly Cash Flow'!$F$6:$EG$6,AK$4,'Monthly Cash Flow'!$F$24:$EG$24)-'Rent Roll'!$V5,0)*'Rent Roll'!$T5*'Rent Roll'!$R5*('Summary &amp; Purchase Assumptions'!$C$29/'Summary &amp; Purchase Assumptions'!$C$24),"-"),"-")</f>
        <v>-</v>
      </c>
      <c r="AL39" s="273" t="str">
        <f>IFERROR(IF(AL$3='Rent Roll'!$U5,MAX(-SUMIF('Monthly Cash Flow'!$F$6:$EG$6,AL$4,'Monthly Cash Flow'!$F$24:$EG$24)-'Rent Roll'!$V5,0)*'Rent Roll'!$T5*'Rent Roll'!$R5*('Summary &amp; Purchase Assumptions'!$C$29/'Summary &amp; Purchase Assumptions'!$C$24),"-"),"-")</f>
        <v>-</v>
      </c>
      <c r="AM39" s="273" t="str">
        <f>IFERROR(IF(AM$3='Rent Roll'!$U5,MAX(-SUMIF('Monthly Cash Flow'!$F$6:$EG$6,AM$4,'Monthly Cash Flow'!$F$24:$EG$24)-'Rent Roll'!$V5,0)*'Rent Roll'!$T5*'Rent Roll'!$R5*('Summary &amp; Purchase Assumptions'!$C$29/'Summary &amp; Purchase Assumptions'!$C$24),"-"),"-")</f>
        <v>-</v>
      </c>
      <c r="AN39" s="273" t="str">
        <f>IFERROR(IF(AN$3='Rent Roll'!$U5,MAX(-SUMIF('Monthly Cash Flow'!$F$6:$EG$6,AN$4,'Monthly Cash Flow'!$F$24:$EG$24)-'Rent Roll'!$V5,0)*'Rent Roll'!$T5*'Rent Roll'!$R5*('Summary &amp; Purchase Assumptions'!$C$29/'Summary &amp; Purchase Assumptions'!$C$24),"-"),"-")</f>
        <v>-</v>
      </c>
      <c r="AO39" s="273" t="str">
        <f>IFERROR(IF(AO$3='Rent Roll'!$U5,MAX(-SUMIF('Monthly Cash Flow'!$F$6:$EG$6,AO$4,'Monthly Cash Flow'!$F$24:$EG$24)-'Rent Roll'!$V5,0)*'Rent Roll'!$T5*'Rent Roll'!$R5*('Summary &amp; Purchase Assumptions'!$C$29/'Summary &amp; Purchase Assumptions'!$C$24),"-"),"-")</f>
        <v>-</v>
      </c>
      <c r="AP39" s="273" t="str">
        <f>IFERROR(IF(AP$3='Rent Roll'!$U5,MAX(-SUMIF('Monthly Cash Flow'!$F$6:$EG$6,AP$4,'Monthly Cash Flow'!$F$24:$EG$24)-'Rent Roll'!$V5,0)*'Rent Roll'!$T5*'Rent Roll'!$R5*('Summary &amp; Purchase Assumptions'!$C$29/'Summary &amp; Purchase Assumptions'!$C$24),"-"),"-")</f>
        <v>-</v>
      </c>
      <c r="AQ39" s="273" t="str">
        <f>IFERROR(IF(AQ$3='Rent Roll'!$U5,MAX(-SUMIF('Monthly Cash Flow'!$F$6:$EG$6,AQ$4,'Monthly Cash Flow'!$F$24:$EG$24)-'Rent Roll'!$V5,0)*'Rent Roll'!$T5*'Rent Roll'!$R5*('Summary &amp; Purchase Assumptions'!$C$29/'Summary &amp; Purchase Assumptions'!$C$24),"-"),"-")</f>
        <v>-</v>
      </c>
      <c r="AR39" s="273" t="str">
        <f>IFERROR(IF(AR$3='Rent Roll'!$U5,MAX(-SUMIF('Monthly Cash Flow'!$F$6:$EG$6,AR$4,'Monthly Cash Flow'!$F$24:$EG$24)-'Rent Roll'!$V5,0)*'Rent Roll'!$T5*'Rent Roll'!$R5*('Summary &amp; Purchase Assumptions'!$C$29/'Summary &amp; Purchase Assumptions'!$C$24),"-"),"-")</f>
        <v>-</v>
      </c>
      <c r="AS39" s="273" t="str">
        <f>IFERROR(IF(AS$3='Rent Roll'!$U5,MAX(-SUMIF('Monthly Cash Flow'!$F$6:$EG$6,AS$4,'Monthly Cash Flow'!$F$24:$EG$24)-'Rent Roll'!$V5,0)*'Rent Roll'!$T5*'Rent Roll'!$R5*('Summary &amp; Purchase Assumptions'!$C$29/'Summary &amp; Purchase Assumptions'!$C$24),"-"),"-")</f>
        <v>-</v>
      </c>
      <c r="AT39" s="273" t="str">
        <f>IFERROR(IF(AT$3='Rent Roll'!$U5,MAX(-SUMIF('Monthly Cash Flow'!$F$6:$EG$6,AT$4,'Monthly Cash Flow'!$F$24:$EG$24)-'Rent Roll'!$V5,0)*'Rent Roll'!$T5*'Rent Roll'!$R5*('Summary &amp; Purchase Assumptions'!$C$29/'Summary &amp; Purchase Assumptions'!$C$24),"-"),"-")</f>
        <v>-</v>
      </c>
      <c r="AU39" s="273">
        <f>IFERROR(IF(AU$3='Rent Roll'!$U5,MAX(-SUMIF('Monthly Cash Flow'!$F$6:$EG$6,AU$4,'Monthly Cash Flow'!$F$24:$EG$24)-'Rent Roll'!$V5,0)*'Rent Roll'!$T5*'Rent Roll'!$R5*('Summary &amp; Purchase Assumptions'!$C$29/'Summary &amp; Purchase Assumptions'!$C$24),"-"),"-")</f>
        <v>4680.6302793976301</v>
      </c>
      <c r="AV39" s="273" t="str">
        <f>IFERROR(IF(AV$3='Rent Roll'!$U5,MAX(-SUMIF('Monthly Cash Flow'!$F$6:$EG$6,AV$4,'Monthly Cash Flow'!$F$24:$EG$24)-'Rent Roll'!$V5,0)*'Rent Roll'!$T5*'Rent Roll'!$R5*('Summary &amp; Purchase Assumptions'!$C$29/'Summary &amp; Purchase Assumptions'!$C$24),"-"),"-")</f>
        <v>-</v>
      </c>
      <c r="AW39" s="273" t="str">
        <f>IFERROR(IF(AW$3='Rent Roll'!$U5,MAX(-SUMIF('Monthly Cash Flow'!$F$6:$EG$6,AW$4,'Monthly Cash Flow'!$F$24:$EG$24)-'Rent Roll'!$V5,0)*'Rent Roll'!$T5*'Rent Roll'!$R5*('Summary &amp; Purchase Assumptions'!$C$29/'Summary &amp; Purchase Assumptions'!$C$24),"-"),"-")</f>
        <v>-</v>
      </c>
      <c r="AX39" s="273" t="str">
        <f>IFERROR(IF(AX$3='Rent Roll'!$U5,MAX(-SUMIF('Monthly Cash Flow'!$F$6:$EG$6,AX$4,'Monthly Cash Flow'!$F$24:$EG$24)-'Rent Roll'!$V5,0)*'Rent Roll'!$T5*'Rent Roll'!$R5*('Summary &amp; Purchase Assumptions'!$C$29/'Summary &amp; Purchase Assumptions'!$C$24),"-"),"-")</f>
        <v>-</v>
      </c>
      <c r="AY39" s="273" t="str">
        <f>IFERROR(IF(AY$3='Rent Roll'!$U5,MAX(-SUMIF('Monthly Cash Flow'!$F$6:$EG$6,AY$4,'Monthly Cash Flow'!$F$24:$EG$24)-'Rent Roll'!$V5,0)*'Rent Roll'!$T5*'Rent Roll'!$R5*('Summary &amp; Purchase Assumptions'!$C$29/'Summary &amp; Purchase Assumptions'!$C$24),"-"),"-")</f>
        <v>-</v>
      </c>
      <c r="AZ39" s="273" t="str">
        <f>IFERROR(IF(AZ$3='Rent Roll'!$U5,MAX(-SUMIF('Monthly Cash Flow'!$F$6:$EG$6,AZ$4,'Monthly Cash Flow'!$F$24:$EG$24)-'Rent Roll'!$V5,0)*'Rent Roll'!$T5*'Rent Roll'!$R5*('Summary &amp; Purchase Assumptions'!$C$29/'Summary &amp; Purchase Assumptions'!$C$24),"-"),"-")</f>
        <v>-</v>
      </c>
      <c r="BA39" s="273" t="str">
        <f>IFERROR(IF(BA$3='Rent Roll'!$U5,MAX(-SUMIF('Monthly Cash Flow'!$F$6:$EG$6,BA$4,'Monthly Cash Flow'!$F$24:$EG$24)-'Rent Roll'!$V5,0)*'Rent Roll'!$T5*'Rent Roll'!$R5*('Summary &amp; Purchase Assumptions'!$C$29/'Summary &amp; Purchase Assumptions'!$C$24),"-"),"-")</f>
        <v>-</v>
      </c>
      <c r="BB39" s="273" t="str">
        <f>IFERROR(IF(BB$3='Rent Roll'!$U5,MAX(-SUMIF('Monthly Cash Flow'!$F$6:$EG$6,BB$4,'Monthly Cash Flow'!$F$24:$EG$24)-'Rent Roll'!$V5,0)*'Rent Roll'!$T5*'Rent Roll'!$R5*('Summary &amp; Purchase Assumptions'!$C$29/'Summary &amp; Purchase Assumptions'!$C$24),"-"),"-")</f>
        <v>-</v>
      </c>
      <c r="BC39" s="273" t="str">
        <f>IFERROR(IF(BC$3='Rent Roll'!$U5,MAX(-SUMIF('Monthly Cash Flow'!$F$6:$EG$6,BC$4,'Monthly Cash Flow'!$F$24:$EG$24)-'Rent Roll'!$V5,0)*'Rent Roll'!$T5*'Rent Roll'!$R5*('Summary &amp; Purchase Assumptions'!$C$29/'Summary &amp; Purchase Assumptions'!$C$24),"-"),"-")</f>
        <v>-</v>
      </c>
      <c r="BD39" s="273" t="str">
        <f>IFERROR(IF(BD$3='Rent Roll'!$U5,MAX(-SUMIF('Monthly Cash Flow'!$F$6:$EG$6,BD$4,'Monthly Cash Flow'!$F$24:$EG$24)-'Rent Roll'!$V5,0)*'Rent Roll'!$T5*'Rent Roll'!$R5*('Summary &amp; Purchase Assumptions'!$C$29/'Summary &amp; Purchase Assumptions'!$C$24),"-"),"-")</f>
        <v>-</v>
      </c>
      <c r="BE39" s="273" t="str">
        <f>IFERROR(IF(BE$3='Rent Roll'!$U5,MAX(-SUMIF('Monthly Cash Flow'!$F$6:$EG$6,BE$4,'Monthly Cash Flow'!$F$24:$EG$24)-'Rent Roll'!$V5,0)*'Rent Roll'!$T5*'Rent Roll'!$R5*('Summary &amp; Purchase Assumptions'!$C$29/'Summary &amp; Purchase Assumptions'!$C$24),"-"),"-")</f>
        <v>-</v>
      </c>
      <c r="BF39" s="273" t="str">
        <f>IFERROR(IF(BF$3='Rent Roll'!$U5,MAX(-SUMIF('Monthly Cash Flow'!$F$6:$EG$6,BF$4,'Monthly Cash Flow'!$F$24:$EG$24)-'Rent Roll'!$V5,0)*'Rent Roll'!$T5*'Rent Roll'!$R5*('Summary &amp; Purchase Assumptions'!$C$29/'Summary &amp; Purchase Assumptions'!$C$24),"-"),"-")</f>
        <v>-</v>
      </c>
      <c r="BG39" s="273">
        <f>IFERROR(IF(BG$3='Rent Roll'!$U5,MAX(-SUMIF('Monthly Cash Flow'!$F$6:$EG$6,BG$4,'Monthly Cash Flow'!$F$24:$EG$24)-'Rent Roll'!$V5,0)*'Rent Roll'!$T5*'Rent Roll'!$R5*('Summary &amp; Purchase Assumptions'!$C$29/'Summary &amp; Purchase Assumptions'!$C$24),"-"),"-")</f>
        <v>4878.6193846791557</v>
      </c>
      <c r="BH39" s="273" t="str">
        <f>IFERROR(IF(BH$3='Rent Roll'!$U5,MAX(-SUMIF('Monthly Cash Flow'!$F$6:$EG$6,BH$4,'Monthly Cash Flow'!$F$24:$EG$24)-'Rent Roll'!$V5,0)*'Rent Roll'!$T5*'Rent Roll'!$R5*('Summary &amp; Purchase Assumptions'!$C$29/'Summary &amp; Purchase Assumptions'!$C$24),"-"),"-")</f>
        <v>-</v>
      </c>
      <c r="BI39" s="273" t="str">
        <f>IFERROR(IF(BI$3='Rent Roll'!$U5,MAX(-SUMIF('Monthly Cash Flow'!$F$6:$EG$6,BI$4,'Monthly Cash Flow'!$F$24:$EG$24)-'Rent Roll'!$V5,0)*'Rent Roll'!$T5*'Rent Roll'!$R5*('Summary &amp; Purchase Assumptions'!$C$29/'Summary &amp; Purchase Assumptions'!$C$24),"-"),"-")</f>
        <v>-</v>
      </c>
      <c r="BJ39" s="273" t="str">
        <f>IFERROR(IF(BJ$3='Rent Roll'!$U5,MAX(-SUMIF('Monthly Cash Flow'!$F$6:$EG$6,BJ$4,'Monthly Cash Flow'!$F$24:$EG$24)-'Rent Roll'!$V5,0)*'Rent Roll'!$T5*'Rent Roll'!$R5*('Summary &amp; Purchase Assumptions'!$C$29/'Summary &amp; Purchase Assumptions'!$C$24),"-"),"-")</f>
        <v>-</v>
      </c>
      <c r="BK39" s="273" t="str">
        <f>IFERROR(IF(BK$3='Rent Roll'!$U5,MAX(-SUMIF('Monthly Cash Flow'!$F$6:$EG$6,BK$4,'Monthly Cash Flow'!$F$24:$EG$24)-'Rent Roll'!$V5,0)*'Rent Roll'!$T5*'Rent Roll'!$R5*('Summary &amp; Purchase Assumptions'!$C$29/'Summary &amp; Purchase Assumptions'!$C$24),"-"),"-")</f>
        <v>-</v>
      </c>
      <c r="BL39" s="273" t="str">
        <f>IFERROR(IF(BL$3='Rent Roll'!$U5,MAX(-SUMIF('Monthly Cash Flow'!$F$6:$EG$6,BL$4,'Monthly Cash Flow'!$F$24:$EG$24)-'Rent Roll'!$V5,0)*'Rent Roll'!$T5*'Rent Roll'!$R5*('Summary &amp; Purchase Assumptions'!$C$29/'Summary &amp; Purchase Assumptions'!$C$24),"-"),"-")</f>
        <v>-</v>
      </c>
      <c r="BM39" s="273" t="str">
        <f>IFERROR(IF(BM$3='Rent Roll'!$U5,MAX(-SUMIF('Monthly Cash Flow'!$F$6:$EG$6,BM$4,'Monthly Cash Flow'!$F$24:$EG$24)-'Rent Roll'!$V5,0)*'Rent Roll'!$T5*'Rent Roll'!$R5*('Summary &amp; Purchase Assumptions'!$C$29/'Summary &amp; Purchase Assumptions'!$C$24),"-"),"-")</f>
        <v>-</v>
      </c>
      <c r="BN39" s="273" t="str">
        <f>IFERROR(IF(BN$3='Rent Roll'!$U5,MAX(-SUMIF('Monthly Cash Flow'!$F$6:$EG$6,BN$4,'Monthly Cash Flow'!$F$24:$EG$24)-'Rent Roll'!$V5,0)*'Rent Roll'!$T5*'Rent Roll'!$R5*('Summary &amp; Purchase Assumptions'!$C$29/'Summary &amp; Purchase Assumptions'!$C$24),"-"),"-")</f>
        <v>-</v>
      </c>
      <c r="BO39" s="273" t="str">
        <f>IFERROR(IF(BO$3='Rent Roll'!$U5,MAX(-SUMIF('Monthly Cash Flow'!$F$6:$EG$6,BO$4,'Monthly Cash Flow'!$F$24:$EG$24)-'Rent Roll'!$V5,0)*'Rent Roll'!$T5*'Rent Roll'!$R5*('Summary &amp; Purchase Assumptions'!$C$29/'Summary &amp; Purchase Assumptions'!$C$24),"-"),"-")</f>
        <v>-</v>
      </c>
      <c r="BP39" s="273" t="str">
        <f>IFERROR(IF(BP$3='Rent Roll'!$U5,MAX(-SUMIF('Monthly Cash Flow'!$F$6:$EG$6,BP$4,'Monthly Cash Flow'!$F$24:$EG$24)-'Rent Roll'!$V5,0)*'Rent Roll'!$T5*'Rent Roll'!$R5*('Summary &amp; Purchase Assumptions'!$C$29/'Summary &amp; Purchase Assumptions'!$C$24),"-"),"-")</f>
        <v>-</v>
      </c>
      <c r="BQ39" s="273" t="str">
        <f>IFERROR(IF(BQ$3='Rent Roll'!$U5,MAX(-SUMIF('Monthly Cash Flow'!$F$6:$EG$6,BQ$4,'Monthly Cash Flow'!$F$24:$EG$24)-'Rent Roll'!$V5,0)*'Rent Roll'!$T5*'Rent Roll'!$R5*('Summary &amp; Purchase Assumptions'!$C$29/'Summary &amp; Purchase Assumptions'!$C$24),"-"),"-")</f>
        <v>-</v>
      </c>
      <c r="BR39" s="273" t="str">
        <f>IFERROR(IF(BR$3='Rent Roll'!$U5,MAX(-SUMIF('Monthly Cash Flow'!$F$6:$EG$6,BR$4,'Monthly Cash Flow'!$F$24:$EG$24)-'Rent Roll'!$V5,0)*'Rent Roll'!$T5*'Rent Roll'!$R5*('Summary &amp; Purchase Assumptions'!$C$29/'Summary &amp; Purchase Assumptions'!$C$24),"-"),"-")</f>
        <v>-</v>
      </c>
      <c r="BS39" s="273">
        <f>IFERROR(IF(BS$3='Rent Roll'!$U5,MAX(-SUMIF('Monthly Cash Flow'!$F$6:$EG$6,BS$4,'Monthly Cash Flow'!$F$24:$EG$24)-'Rent Roll'!$V5,0)*'Rent Roll'!$T5*'Rent Roll'!$R5*('Summary &amp; Purchase Assumptions'!$C$29/'Summary &amp; Purchase Assumptions'!$C$24),"-"),"-")</f>
        <v>5079.5783265399086</v>
      </c>
      <c r="BT39" s="273" t="str">
        <f>IFERROR(IF(BT$3='Rent Roll'!$U5,MAX(-SUMIF('Monthly Cash Flow'!$F$6:$EG$6,BT$4,'Monthly Cash Flow'!$F$24:$EG$24)-'Rent Roll'!$V5,0)*'Rent Roll'!$T5*'Rent Roll'!$R5*('Summary &amp; Purchase Assumptions'!$C$29/'Summary &amp; Purchase Assumptions'!$C$24),"-"),"-")</f>
        <v>-</v>
      </c>
      <c r="BU39" s="273" t="str">
        <f>IFERROR(IF(BU$3='Rent Roll'!$U5,MAX(-SUMIF('Monthly Cash Flow'!$F$6:$EG$6,BU$4,'Monthly Cash Flow'!$F$24:$EG$24)-'Rent Roll'!$V5,0)*'Rent Roll'!$T5*'Rent Roll'!$R5*('Summary &amp; Purchase Assumptions'!$C$29/'Summary &amp; Purchase Assumptions'!$C$24),"-"),"-")</f>
        <v>-</v>
      </c>
      <c r="BV39" s="273" t="str">
        <f>IFERROR(IF(BV$3='Rent Roll'!$U5,MAX(-SUMIF('Monthly Cash Flow'!$F$6:$EG$6,BV$4,'Monthly Cash Flow'!$F$24:$EG$24)-'Rent Roll'!$V5,0)*'Rent Roll'!$T5*'Rent Roll'!$R5*('Summary &amp; Purchase Assumptions'!$C$29/'Summary &amp; Purchase Assumptions'!$C$24),"-"),"-")</f>
        <v>-</v>
      </c>
      <c r="BW39" s="273" t="str">
        <f>IFERROR(IF(BW$3='Rent Roll'!$U5,MAX(-SUMIF('Monthly Cash Flow'!$F$6:$EG$6,BW$4,'Monthly Cash Flow'!$F$24:$EG$24)-'Rent Roll'!$V5,0)*'Rent Roll'!$T5*'Rent Roll'!$R5*('Summary &amp; Purchase Assumptions'!$C$29/'Summary &amp; Purchase Assumptions'!$C$24),"-"),"-")</f>
        <v>-</v>
      </c>
      <c r="BX39" s="273" t="str">
        <f>IFERROR(IF(BX$3='Rent Roll'!$U5,MAX(-SUMIF('Monthly Cash Flow'!$F$6:$EG$6,BX$4,'Monthly Cash Flow'!$F$24:$EG$24)-'Rent Roll'!$V5,0)*'Rent Roll'!$T5*'Rent Roll'!$R5*('Summary &amp; Purchase Assumptions'!$C$29/'Summary &amp; Purchase Assumptions'!$C$24),"-"),"-")</f>
        <v>-</v>
      </c>
      <c r="BY39" s="273" t="str">
        <f>IFERROR(IF(BY$3='Rent Roll'!$U5,MAX(-SUMIF('Monthly Cash Flow'!$F$6:$EG$6,BY$4,'Monthly Cash Flow'!$F$24:$EG$24)-'Rent Roll'!$V5,0)*'Rent Roll'!$T5*'Rent Roll'!$R5*('Summary &amp; Purchase Assumptions'!$C$29/'Summary &amp; Purchase Assumptions'!$C$24),"-"),"-")</f>
        <v>-</v>
      </c>
      <c r="BZ39" s="273" t="str">
        <f>IFERROR(IF(BZ$3='Rent Roll'!$U5,MAX(-SUMIF('Monthly Cash Flow'!$F$6:$EG$6,BZ$4,'Monthly Cash Flow'!$F$24:$EG$24)-'Rent Roll'!$V5,0)*'Rent Roll'!$T5*'Rent Roll'!$R5*('Summary &amp; Purchase Assumptions'!$C$29/'Summary &amp; Purchase Assumptions'!$C$24),"-"),"-")</f>
        <v>-</v>
      </c>
      <c r="CA39" s="273" t="str">
        <f>IFERROR(IF(CA$3='Rent Roll'!$U5,MAX(-SUMIF('Monthly Cash Flow'!$F$6:$EG$6,CA$4,'Monthly Cash Flow'!$F$24:$EG$24)-'Rent Roll'!$V5,0)*'Rent Roll'!$T5*'Rent Roll'!$R5*('Summary &amp; Purchase Assumptions'!$C$29/'Summary &amp; Purchase Assumptions'!$C$24),"-"),"-")</f>
        <v>-</v>
      </c>
      <c r="CB39" s="273" t="str">
        <f>IFERROR(IF(CB$3='Rent Roll'!$U5,MAX(-SUMIF('Monthly Cash Flow'!$F$6:$EG$6,CB$4,'Monthly Cash Flow'!$F$24:$EG$24)-'Rent Roll'!$V5,0)*'Rent Roll'!$T5*'Rent Roll'!$R5*('Summary &amp; Purchase Assumptions'!$C$29/'Summary &amp; Purchase Assumptions'!$C$24),"-"),"-")</f>
        <v>-</v>
      </c>
      <c r="CC39" s="273" t="str">
        <f>IFERROR(IF(CC$3='Rent Roll'!$U5,MAX(-SUMIF('Monthly Cash Flow'!$F$6:$EG$6,CC$4,'Monthly Cash Flow'!$F$24:$EG$24)-'Rent Roll'!$V5,0)*'Rent Roll'!$T5*'Rent Roll'!$R5*('Summary &amp; Purchase Assumptions'!$C$29/'Summary &amp; Purchase Assumptions'!$C$24),"-"),"-")</f>
        <v>-</v>
      </c>
      <c r="CD39" s="273" t="str">
        <f>IFERROR(IF(CD$3='Rent Roll'!$U5,MAX(-SUMIF('Monthly Cash Flow'!$F$6:$EG$6,CD$4,'Monthly Cash Flow'!$F$24:$EG$24)-'Rent Roll'!$V5,0)*'Rent Roll'!$T5*'Rent Roll'!$R5*('Summary &amp; Purchase Assumptions'!$C$29/'Summary &amp; Purchase Assumptions'!$C$24),"-"),"-")</f>
        <v>-</v>
      </c>
      <c r="CE39" s="273">
        <f>IFERROR(IF(CE$3='Rent Roll'!$U5,MAX(-SUMIF('Monthly Cash Flow'!$F$6:$EG$6,CE$4,'Monthly Cash Flow'!$F$24:$EG$24)-'Rent Roll'!$V5,0)*'Rent Roll'!$T5*'Rent Roll'!$R5*('Summary &amp; Purchase Assumptions'!$C$29/'Summary &amp; Purchase Assumptions'!$C$24),"-"),"-")</f>
        <v>5283.5516525285702</v>
      </c>
      <c r="CF39" s="273" t="str">
        <f>IFERROR(IF(CF$3='Rent Roll'!$U5,MAX(-SUMIF('Monthly Cash Flow'!$F$6:$EG$6,CF$4,'Monthly Cash Flow'!$F$24:$EG$24)-'Rent Roll'!$V5,0)*'Rent Roll'!$T5*'Rent Roll'!$R5*('Summary &amp; Purchase Assumptions'!$C$29/'Summary &amp; Purchase Assumptions'!$C$24),"-"),"-")</f>
        <v>-</v>
      </c>
      <c r="CG39" s="273" t="str">
        <f>IFERROR(IF(CG$3='Rent Roll'!$U5,MAX(-SUMIF('Monthly Cash Flow'!$F$6:$EG$6,CG$4,'Monthly Cash Flow'!$F$24:$EG$24)-'Rent Roll'!$V5,0)*'Rent Roll'!$T5*'Rent Roll'!$R5*('Summary &amp; Purchase Assumptions'!$C$29/'Summary &amp; Purchase Assumptions'!$C$24),"-"),"-")</f>
        <v>-</v>
      </c>
      <c r="CH39" s="273" t="str">
        <f>IFERROR(IF(CH$3='Rent Roll'!$U5,MAX(-SUMIF('Monthly Cash Flow'!$F$6:$EG$6,CH$4,'Monthly Cash Flow'!$F$24:$EG$24)-'Rent Roll'!$V5,0)*'Rent Roll'!$T5*'Rent Roll'!$R5*('Summary &amp; Purchase Assumptions'!$C$29/'Summary &amp; Purchase Assumptions'!$C$24),"-"),"-")</f>
        <v>-</v>
      </c>
      <c r="CI39" s="273" t="str">
        <f>IFERROR(IF(CI$3='Rent Roll'!$U5,MAX(-SUMIF('Monthly Cash Flow'!$F$6:$EG$6,CI$4,'Monthly Cash Flow'!$F$24:$EG$24)-'Rent Roll'!$V5,0)*'Rent Roll'!$T5*'Rent Roll'!$R5*('Summary &amp; Purchase Assumptions'!$C$29/'Summary &amp; Purchase Assumptions'!$C$24),"-"),"-")</f>
        <v>-</v>
      </c>
      <c r="CJ39" s="273" t="str">
        <f>IFERROR(IF(CJ$3='Rent Roll'!$U5,MAX(-SUMIF('Monthly Cash Flow'!$F$6:$EG$6,CJ$4,'Monthly Cash Flow'!$F$24:$EG$24)-'Rent Roll'!$V5,0)*'Rent Roll'!$T5*'Rent Roll'!$R5*('Summary &amp; Purchase Assumptions'!$C$29/'Summary &amp; Purchase Assumptions'!$C$24),"-"),"-")</f>
        <v>-</v>
      </c>
      <c r="CK39" s="273" t="str">
        <f>IFERROR(IF(CK$3='Rent Roll'!$U5,MAX(-SUMIF('Monthly Cash Flow'!$F$6:$EG$6,CK$4,'Monthly Cash Flow'!$F$24:$EG$24)-'Rent Roll'!$V5,0)*'Rent Roll'!$T5*'Rent Roll'!$R5*('Summary &amp; Purchase Assumptions'!$C$29/'Summary &amp; Purchase Assumptions'!$C$24),"-"),"-")</f>
        <v>-</v>
      </c>
      <c r="CL39" s="273" t="str">
        <f>IFERROR(IF(CL$3='Rent Roll'!$U5,MAX(-SUMIF('Monthly Cash Flow'!$F$6:$EG$6,CL$4,'Monthly Cash Flow'!$F$24:$EG$24)-'Rent Roll'!$V5,0)*'Rent Roll'!$T5*'Rent Roll'!$R5*('Summary &amp; Purchase Assumptions'!$C$29/'Summary &amp; Purchase Assumptions'!$C$24),"-"),"-")</f>
        <v>-</v>
      </c>
      <c r="CM39" s="273" t="str">
        <f>IFERROR(IF(CM$3='Rent Roll'!$U5,MAX(-SUMIF('Monthly Cash Flow'!$F$6:$EG$6,CM$4,'Monthly Cash Flow'!$F$24:$EG$24)-'Rent Roll'!$V5,0)*'Rent Roll'!$T5*'Rent Roll'!$R5*('Summary &amp; Purchase Assumptions'!$C$29/'Summary &amp; Purchase Assumptions'!$C$24),"-"),"-")</f>
        <v>-</v>
      </c>
      <c r="CN39" s="273" t="str">
        <f>IFERROR(IF(CN$3='Rent Roll'!$U5,MAX(-SUMIF('Monthly Cash Flow'!$F$6:$EG$6,CN$4,'Monthly Cash Flow'!$F$24:$EG$24)-'Rent Roll'!$V5,0)*'Rent Roll'!$T5*'Rent Roll'!$R5*('Summary &amp; Purchase Assumptions'!$C$29/'Summary &amp; Purchase Assumptions'!$C$24),"-"),"-")</f>
        <v>-</v>
      </c>
      <c r="CO39" s="273" t="str">
        <f>IFERROR(IF(CO$3='Rent Roll'!$U5,MAX(-SUMIF('Monthly Cash Flow'!$F$6:$EG$6,CO$4,'Monthly Cash Flow'!$F$24:$EG$24)-'Rent Roll'!$V5,0)*'Rent Roll'!$T5*'Rent Roll'!$R5*('Summary &amp; Purchase Assumptions'!$C$29/'Summary &amp; Purchase Assumptions'!$C$24),"-"),"-")</f>
        <v>-</v>
      </c>
      <c r="CP39" s="273" t="str">
        <f>IFERROR(IF(CP$3='Rent Roll'!$U5,MAX(-SUMIF('Monthly Cash Flow'!$F$6:$EG$6,CP$4,'Monthly Cash Flow'!$F$24:$EG$24)-'Rent Roll'!$V5,0)*'Rent Roll'!$T5*'Rent Roll'!$R5*('Summary &amp; Purchase Assumptions'!$C$29/'Summary &amp; Purchase Assumptions'!$C$24),"-"),"-")</f>
        <v>-</v>
      </c>
      <c r="CQ39" s="273">
        <f>IFERROR(IF(CQ$3='Rent Roll'!$U5,MAX(-SUMIF('Monthly Cash Flow'!$F$6:$EG$6,CQ$4,'Monthly Cash Flow'!$F$24:$EG$24)-'Rent Roll'!$V5,0)*'Rent Roll'!$T5*'Rent Roll'!$R5*('Summary &amp; Purchase Assumptions'!$C$29/'Summary &amp; Purchase Assumptions'!$C$24),"-"),"-")</f>
        <v>5490.5845784070598</v>
      </c>
      <c r="CR39" s="273" t="str">
        <f>IFERROR(IF(CR$3='Rent Roll'!$U5,MAX(-SUMIF('Monthly Cash Flow'!$F$6:$EG$6,CR$4,'Monthly Cash Flow'!$F$24:$EG$24)-'Rent Roll'!$V5,0)*'Rent Roll'!$T5*'Rent Roll'!$R5*('Summary &amp; Purchase Assumptions'!$C$29/'Summary &amp; Purchase Assumptions'!$C$24),"-"),"-")</f>
        <v>-</v>
      </c>
      <c r="CS39" s="273" t="str">
        <f>IFERROR(IF(CS$3='Rent Roll'!$U5,MAX(-SUMIF('Monthly Cash Flow'!$F$6:$EG$6,CS$4,'Monthly Cash Flow'!$F$24:$EG$24)-'Rent Roll'!$V5,0)*'Rent Roll'!$T5*'Rent Roll'!$R5*('Summary &amp; Purchase Assumptions'!$C$29/'Summary &amp; Purchase Assumptions'!$C$24),"-"),"-")</f>
        <v>-</v>
      </c>
      <c r="CT39" s="273" t="str">
        <f>IFERROR(IF(CT$3='Rent Roll'!$U5,MAX(-SUMIF('Monthly Cash Flow'!$F$6:$EG$6,CT$4,'Monthly Cash Flow'!$F$24:$EG$24)-'Rent Roll'!$V5,0)*'Rent Roll'!$T5*'Rent Roll'!$R5*('Summary &amp; Purchase Assumptions'!$C$29/'Summary &amp; Purchase Assumptions'!$C$24),"-"),"-")</f>
        <v>-</v>
      </c>
      <c r="CU39" s="273" t="str">
        <f>IFERROR(IF(CU$3='Rent Roll'!$U5,MAX(-SUMIF('Monthly Cash Flow'!$F$6:$EG$6,CU$4,'Monthly Cash Flow'!$F$24:$EG$24)-'Rent Roll'!$V5,0)*'Rent Roll'!$T5*'Rent Roll'!$R5*('Summary &amp; Purchase Assumptions'!$C$29/'Summary &amp; Purchase Assumptions'!$C$24),"-"),"-")</f>
        <v>-</v>
      </c>
      <c r="CV39" s="273" t="str">
        <f>IFERROR(IF(CV$3='Rent Roll'!$U5,MAX(-SUMIF('Monthly Cash Flow'!$F$6:$EG$6,CV$4,'Monthly Cash Flow'!$F$24:$EG$24)-'Rent Roll'!$V5,0)*'Rent Roll'!$T5*'Rent Roll'!$R5*('Summary &amp; Purchase Assumptions'!$C$29/'Summary &amp; Purchase Assumptions'!$C$24),"-"),"-")</f>
        <v>-</v>
      </c>
      <c r="CW39" s="273" t="str">
        <f>IFERROR(IF(CW$3='Rent Roll'!$U5,MAX(-SUMIF('Monthly Cash Flow'!$F$6:$EG$6,CW$4,'Monthly Cash Flow'!$F$24:$EG$24)-'Rent Roll'!$V5,0)*'Rent Roll'!$T5*'Rent Roll'!$R5*('Summary &amp; Purchase Assumptions'!$C$29/'Summary &amp; Purchase Assumptions'!$C$24),"-"),"-")</f>
        <v>-</v>
      </c>
      <c r="CX39" s="273" t="str">
        <f>IFERROR(IF(CX$3='Rent Roll'!$U5,MAX(-SUMIF('Monthly Cash Flow'!$F$6:$EG$6,CX$4,'Monthly Cash Flow'!$F$24:$EG$24)-'Rent Roll'!$V5,0)*'Rent Roll'!$T5*'Rent Roll'!$R5*('Summary &amp; Purchase Assumptions'!$C$29/'Summary &amp; Purchase Assumptions'!$C$24),"-"),"-")</f>
        <v>-</v>
      </c>
      <c r="CY39" s="273" t="str">
        <f>IFERROR(IF(CY$3='Rent Roll'!$U5,MAX(-SUMIF('Monthly Cash Flow'!$F$6:$EG$6,CY$4,'Monthly Cash Flow'!$F$24:$EG$24)-'Rent Roll'!$V5,0)*'Rent Roll'!$T5*'Rent Roll'!$R5*('Summary &amp; Purchase Assumptions'!$C$29/'Summary &amp; Purchase Assumptions'!$C$24),"-"),"-")</f>
        <v>-</v>
      </c>
      <c r="CZ39" s="273" t="str">
        <f>IFERROR(IF(CZ$3='Rent Roll'!$U5,MAX(-SUMIF('Monthly Cash Flow'!$F$6:$EG$6,CZ$4,'Monthly Cash Flow'!$F$24:$EG$24)-'Rent Roll'!$V5,0)*'Rent Roll'!$T5*'Rent Roll'!$R5*('Summary &amp; Purchase Assumptions'!$C$29/'Summary &amp; Purchase Assumptions'!$C$24),"-"),"-")</f>
        <v>-</v>
      </c>
      <c r="DA39" s="273" t="str">
        <f>IFERROR(IF(DA$3='Rent Roll'!$U5,MAX(-SUMIF('Monthly Cash Flow'!$F$6:$EG$6,DA$4,'Monthly Cash Flow'!$F$24:$EG$24)-'Rent Roll'!$V5,0)*'Rent Roll'!$T5*'Rent Roll'!$R5*('Summary &amp; Purchase Assumptions'!$C$29/'Summary &amp; Purchase Assumptions'!$C$24),"-"),"-")</f>
        <v>-</v>
      </c>
      <c r="DB39" s="273" t="str">
        <f>IFERROR(IF(DB$3='Rent Roll'!$U5,MAX(-SUMIF('Monthly Cash Flow'!$F$6:$EG$6,DB$4,'Monthly Cash Flow'!$F$24:$EG$24)-'Rent Roll'!$V5,0)*'Rent Roll'!$T5*'Rent Roll'!$R5*('Summary &amp; Purchase Assumptions'!$C$29/'Summary &amp; Purchase Assumptions'!$C$24),"-"),"-")</f>
        <v>-</v>
      </c>
      <c r="DC39" s="273">
        <f>IFERROR(IF(DC$3='Rent Roll'!$U5,MAX(-SUMIF('Monthly Cash Flow'!$F$6:$EG$6,DC$4,'Monthly Cash Flow'!$F$24:$EG$24)-'Rent Roll'!$V5,0)*'Rent Roll'!$T5*'Rent Roll'!$R5*('Summary &amp; Purchase Assumptions'!$C$29/'Summary &amp; Purchase Assumptions'!$C$24),"-"),"-")</f>
        <v>5700.7229981737264</v>
      </c>
      <c r="DD39" s="273" t="str">
        <f>IFERROR(IF(DD$3='Rent Roll'!$U5,MAX(-SUMIF('Monthly Cash Flow'!$F$6:$EG$6,DD$4,'Monthly Cash Flow'!$F$24:$EG$24)-'Rent Roll'!$V5,0)*'Rent Roll'!$T5*'Rent Roll'!$R5*('Summary &amp; Purchase Assumptions'!$C$29/'Summary &amp; Purchase Assumptions'!$C$24),"-"),"-")</f>
        <v>-</v>
      </c>
      <c r="DE39" s="273" t="str">
        <f>IFERROR(IF(DE$3='Rent Roll'!$U5,MAX(-SUMIF('Monthly Cash Flow'!$F$6:$EG$6,DE$4,'Monthly Cash Flow'!$F$24:$EG$24)-'Rent Roll'!$V5,0)*'Rent Roll'!$T5*'Rent Roll'!$R5*('Summary &amp; Purchase Assumptions'!$C$29/'Summary &amp; Purchase Assumptions'!$C$24),"-"),"-")</f>
        <v>-</v>
      </c>
      <c r="DF39" s="273" t="str">
        <f>IFERROR(IF(DF$3='Rent Roll'!$U5,MAX(-SUMIF('Monthly Cash Flow'!$F$6:$EG$6,DF$4,'Monthly Cash Flow'!$F$24:$EG$24)-'Rent Roll'!$V5,0)*'Rent Roll'!$T5*'Rent Roll'!$R5*('Summary &amp; Purchase Assumptions'!$C$29/'Summary &amp; Purchase Assumptions'!$C$24),"-"),"-")</f>
        <v>-</v>
      </c>
      <c r="DG39" s="273" t="str">
        <f>IFERROR(IF(DG$3='Rent Roll'!$U5,MAX(-SUMIF('Monthly Cash Flow'!$F$6:$EG$6,DG$4,'Monthly Cash Flow'!$F$24:$EG$24)-'Rent Roll'!$V5,0)*'Rent Roll'!$T5*'Rent Roll'!$R5*('Summary &amp; Purchase Assumptions'!$C$29/'Summary &amp; Purchase Assumptions'!$C$24),"-"),"-")</f>
        <v>-</v>
      </c>
      <c r="DH39" s="273" t="str">
        <f>IFERROR(IF(DH$3='Rent Roll'!$U5,MAX(-SUMIF('Monthly Cash Flow'!$F$6:$EG$6,DH$4,'Monthly Cash Flow'!$F$24:$EG$24)-'Rent Roll'!$V5,0)*'Rent Roll'!$T5*'Rent Roll'!$R5*('Summary &amp; Purchase Assumptions'!$C$29/'Summary &amp; Purchase Assumptions'!$C$24),"-"),"-")</f>
        <v>-</v>
      </c>
      <c r="DI39" s="273" t="str">
        <f>IFERROR(IF(DI$3='Rent Roll'!$U5,MAX(-SUMIF('Monthly Cash Flow'!$F$6:$EG$6,DI$4,'Monthly Cash Flow'!$F$24:$EG$24)-'Rent Roll'!$V5,0)*'Rent Roll'!$T5*'Rent Roll'!$R5*('Summary &amp; Purchase Assumptions'!$C$29/'Summary &amp; Purchase Assumptions'!$C$24),"-"),"-")</f>
        <v>-</v>
      </c>
      <c r="DJ39" s="273" t="str">
        <f>IFERROR(IF(DJ$3='Rent Roll'!$U5,MAX(-SUMIF('Monthly Cash Flow'!$F$6:$EG$6,DJ$4,'Monthly Cash Flow'!$F$24:$EG$24)-'Rent Roll'!$V5,0)*'Rent Roll'!$T5*'Rent Roll'!$R5*('Summary &amp; Purchase Assumptions'!$C$29/'Summary &amp; Purchase Assumptions'!$C$24),"-"),"-")</f>
        <v>-</v>
      </c>
      <c r="DK39" s="273" t="str">
        <f>IFERROR(IF(DK$3='Rent Roll'!$U5,MAX(-SUMIF('Monthly Cash Flow'!$F$6:$EG$6,DK$4,'Monthly Cash Flow'!$F$24:$EG$24)-'Rent Roll'!$V5,0)*'Rent Roll'!$T5*'Rent Roll'!$R5*('Summary &amp; Purchase Assumptions'!$C$29/'Summary &amp; Purchase Assumptions'!$C$24),"-"),"-")</f>
        <v>-</v>
      </c>
      <c r="DL39" s="273" t="str">
        <f>IFERROR(IF(DL$3='Rent Roll'!$U5,MAX(-SUMIF('Monthly Cash Flow'!$F$6:$EG$6,DL$4,'Monthly Cash Flow'!$F$24:$EG$24)-'Rent Roll'!$V5,0)*'Rent Roll'!$T5*'Rent Roll'!$R5*('Summary &amp; Purchase Assumptions'!$C$29/'Summary &amp; Purchase Assumptions'!$C$24),"-"),"-")</f>
        <v>-</v>
      </c>
      <c r="DM39" s="273" t="str">
        <f>IFERROR(IF(DM$3='Rent Roll'!$U5,MAX(-SUMIF('Monthly Cash Flow'!$F$6:$EG$6,DM$4,'Monthly Cash Flow'!$F$24:$EG$24)-'Rent Roll'!$V5,0)*'Rent Roll'!$T5*'Rent Roll'!$R5*('Summary &amp; Purchase Assumptions'!$C$29/'Summary &amp; Purchase Assumptions'!$C$24),"-"),"-")</f>
        <v>-</v>
      </c>
      <c r="DN39" s="273" t="str">
        <f>IFERROR(IF(DN$3='Rent Roll'!$U5,MAX(-SUMIF('Monthly Cash Flow'!$F$6:$EG$6,DN$4,'Monthly Cash Flow'!$F$24:$EG$24)-'Rent Roll'!$V5,0)*'Rent Roll'!$T5*'Rent Roll'!$R5*('Summary &amp; Purchase Assumptions'!$C$29/'Summary &amp; Purchase Assumptions'!$C$24),"-"),"-")</f>
        <v>-</v>
      </c>
      <c r="DO39" s="273">
        <f>IFERROR(IF(DO$3='Rent Roll'!$U5,MAX(-SUMIF('Monthly Cash Flow'!$F$6:$EG$6,DO$4,'Monthly Cash Flow'!$F$24:$EG$24)-'Rent Roll'!$V5,0)*'Rent Roll'!$T5*'Rent Roll'!$R5*('Summary &amp; Purchase Assumptions'!$C$29/'Summary &amp; Purchase Assumptions'!$C$24),"-"),"-")</f>
        <v>5914.0134942368959</v>
      </c>
      <c r="DP39" s="273" t="str">
        <f>IFERROR(IF(DP$3='Rent Roll'!$U5,MAX(-SUMIF('Monthly Cash Flow'!$F$6:$EG$6,DP$4,'Monthly Cash Flow'!$F$24:$EG$24)-'Rent Roll'!$V5,0)*'Rent Roll'!$T5*'Rent Roll'!$R5*('Summary &amp; Purchase Assumptions'!$C$29/'Summary &amp; Purchase Assumptions'!$C$24),"-"),"-")</f>
        <v>-</v>
      </c>
      <c r="DQ39" s="273" t="str">
        <f>IFERROR(IF(DQ$3='Rent Roll'!$U5,MAX(-SUMIF('Monthly Cash Flow'!$F$6:$EG$6,DQ$4,'Monthly Cash Flow'!$F$24:$EG$24)-'Rent Roll'!$V5,0)*'Rent Roll'!$T5*'Rent Roll'!$R5*('Summary &amp; Purchase Assumptions'!$C$29/'Summary &amp; Purchase Assumptions'!$C$24),"-"),"-")</f>
        <v>-</v>
      </c>
      <c r="DR39" s="273" t="str">
        <f>IFERROR(IF(DR$3='Rent Roll'!$U5,MAX(-SUMIF('Monthly Cash Flow'!$F$6:$EG$6,DR$4,'Monthly Cash Flow'!$F$24:$EG$24)-'Rent Roll'!$V5,0)*'Rent Roll'!$T5*'Rent Roll'!$R5*('Summary &amp; Purchase Assumptions'!$C$29/'Summary &amp; Purchase Assumptions'!$C$24),"-"),"-")</f>
        <v>-</v>
      </c>
      <c r="DS39" s="273" t="str">
        <f>IFERROR(IF(DS$3='Rent Roll'!$U5,MAX(-SUMIF('Monthly Cash Flow'!$F$6:$EG$6,DS$4,'Monthly Cash Flow'!$F$24:$EG$24)-'Rent Roll'!$V5,0)*'Rent Roll'!$T5*'Rent Roll'!$R5*('Summary &amp; Purchase Assumptions'!$C$29/'Summary &amp; Purchase Assumptions'!$C$24),"-"),"-")</f>
        <v>-</v>
      </c>
      <c r="DT39" s="273" t="str">
        <f>IFERROR(IF(DT$3='Rent Roll'!$U5,MAX(-SUMIF('Monthly Cash Flow'!$F$6:$EG$6,DT$4,'Monthly Cash Flow'!$F$24:$EG$24)-'Rent Roll'!$V5,0)*'Rent Roll'!$T5*'Rent Roll'!$R5*('Summary &amp; Purchase Assumptions'!$C$29/'Summary &amp; Purchase Assumptions'!$C$24),"-"),"-")</f>
        <v>-</v>
      </c>
      <c r="DU39" s="273" t="str">
        <f>IFERROR(IF(DU$3='Rent Roll'!$U5,MAX(-SUMIF('Monthly Cash Flow'!$F$6:$EG$6,DU$4,'Monthly Cash Flow'!$F$24:$EG$24)-'Rent Roll'!$V5,0)*'Rent Roll'!$T5*'Rent Roll'!$R5*('Summary &amp; Purchase Assumptions'!$C$29/'Summary &amp; Purchase Assumptions'!$C$24),"-"),"-")</f>
        <v>-</v>
      </c>
      <c r="DV39" s="273" t="str">
        <f>IFERROR(IF(DV$3='Rent Roll'!$U5,MAX(-SUMIF('Monthly Cash Flow'!$F$6:$EG$6,DV$4,'Monthly Cash Flow'!$F$24:$EG$24)-'Rent Roll'!$V5,0)*'Rent Roll'!$T5*'Rent Roll'!$R5*('Summary &amp; Purchase Assumptions'!$C$29/'Summary &amp; Purchase Assumptions'!$C$24),"-"),"-")</f>
        <v>-</v>
      </c>
      <c r="DW39" s="273" t="str">
        <f>IFERROR(IF(DW$3='Rent Roll'!$U5,MAX(-SUMIF('Monthly Cash Flow'!$F$6:$EG$6,DW$4,'Monthly Cash Flow'!$F$24:$EG$24)-'Rent Roll'!$V5,0)*'Rent Roll'!$T5*'Rent Roll'!$R5*('Summary &amp; Purchase Assumptions'!$C$29/'Summary &amp; Purchase Assumptions'!$C$24),"-"),"-")</f>
        <v>-</v>
      </c>
      <c r="DX39" s="273" t="str">
        <f>IFERROR(IF(DX$3='Rent Roll'!$U5,MAX(-SUMIF('Monthly Cash Flow'!$F$6:$EG$6,DX$4,'Monthly Cash Flow'!$F$24:$EG$24)-'Rent Roll'!$V5,0)*'Rent Roll'!$T5*'Rent Roll'!$R5*('Summary &amp; Purchase Assumptions'!$C$29/'Summary &amp; Purchase Assumptions'!$C$24),"-"),"-")</f>
        <v>-</v>
      </c>
      <c r="DY39" s="273" t="str">
        <f>IFERROR(IF(DY$3='Rent Roll'!$U5,MAX(-SUMIF('Monthly Cash Flow'!$F$6:$EG$6,DY$4,'Monthly Cash Flow'!$F$24:$EG$24)-'Rent Roll'!$V5,0)*'Rent Roll'!$T5*'Rent Roll'!$R5*('Summary &amp; Purchase Assumptions'!$C$29/'Summary &amp; Purchase Assumptions'!$C$24),"-"),"-")</f>
        <v>-</v>
      </c>
      <c r="DZ39" s="273" t="str">
        <f>IFERROR(IF(DZ$3='Rent Roll'!$U5,MAX(-SUMIF('Monthly Cash Flow'!$F$6:$EG$6,DZ$4,'Monthly Cash Flow'!$F$24:$EG$24)-'Rent Roll'!$V5,0)*'Rent Roll'!$T5*'Rent Roll'!$R5*('Summary &amp; Purchase Assumptions'!$C$29/'Summary &amp; Purchase Assumptions'!$C$24),"-"),"-")</f>
        <v>-</v>
      </c>
      <c r="EA39" s="273">
        <f>IFERROR(IF(EA$3='Rent Roll'!$U5,MAX(-SUMIF('Monthly Cash Flow'!$F$6:$EG$6,EA$4,'Monthly Cash Flow'!$F$24:$EG$24)-'Rent Roll'!$V5,0)*'Rent Roll'!$T5*'Rent Roll'!$R5*('Summary &amp; Purchase Assumptions'!$C$29/'Summary &amp; Purchase Assumptions'!$C$24),"-"),"-")</f>
        <v>6130.5033477410116</v>
      </c>
      <c r="EB39" s="273" t="str">
        <f>IFERROR(IF(EB$3='Rent Roll'!$U5,MAX(-SUMIF('Monthly Cash Flow'!$F$6:$EG$6,EB$4,'Monthly Cash Flow'!$F$24:$EG$24)-'Rent Roll'!$V5,0)*'Rent Roll'!$T5*'Rent Roll'!$R5*('Summary &amp; Purchase Assumptions'!$C$29/'Summary &amp; Purchase Assumptions'!$C$24),"-"),"-")</f>
        <v>-</v>
      </c>
      <c r="EC39" s="273" t="str">
        <f>IFERROR(IF(EC$3='Rent Roll'!$U5,MAX(-SUMIF('Monthly Cash Flow'!$F$6:$EG$6,EC$4,'Monthly Cash Flow'!$F$24:$EG$24)-'Rent Roll'!$V5,0)*'Rent Roll'!$T5*'Rent Roll'!$R5*('Summary &amp; Purchase Assumptions'!$C$29/'Summary &amp; Purchase Assumptions'!$C$24),"-"),"-")</f>
        <v>-</v>
      </c>
      <c r="ED39" s="273" t="str">
        <f>IFERROR(IF(ED$3='Rent Roll'!$U5,MAX(-SUMIF('Monthly Cash Flow'!$F$6:$EG$6,ED$4,'Monthly Cash Flow'!$F$24:$EG$24)-'Rent Roll'!$V5,0)*'Rent Roll'!$T5*'Rent Roll'!$R5*('Summary &amp; Purchase Assumptions'!$C$29/'Summary &amp; Purchase Assumptions'!$C$24),"-"),"-")</f>
        <v>-</v>
      </c>
      <c r="EE39" s="273" t="str">
        <f>IFERROR(IF(EE$3='Rent Roll'!$U5,MAX(-SUMIF('Monthly Cash Flow'!$F$6:$EG$6,EE$4,'Monthly Cash Flow'!$F$24:$EG$24)-'Rent Roll'!$V5,0)*'Rent Roll'!$T5*'Rent Roll'!$R5*('Summary &amp; Purchase Assumptions'!$C$29/'Summary &amp; Purchase Assumptions'!$C$24),"-"),"-")</f>
        <v>-</v>
      </c>
      <c r="EF39" s="272" t="str">
        <f>IFERROR(IF(EF$3='Rent Roll'!$U5,MAX(-SUMIF('Monthly Cash Flow'!$F$6:$EG$6,EF$4,'Monthly Cash Flow'!$F$24:$EG$24)-'Rent Roll'!$V5,0)*'Rent Roll'!$T5*'Rent Roll'!$R5*('Summary &amp; Purchase Assumptions'!$C$29/'Summary &amp; Purchase Assumptions'!$C$24),"-"),"-")</f>
        <v>-</v>
      </c>
      <c r="EG39" s="844" t="s">
        <v>106</v>
      </c>
    </row>
    <row r="40" spans="2:137" x14ac:dyDescent="0.25">
      <c r="B40" s="866"/>
      <c r="C40" s="854" t="str">
        <f>CONCATENATE('Rent Roll'!B6&amp;" - "&amp;'Rent Roll'!C6)</f>
        <v>800 Del-Comm 1 - LLC, Progress Physical Therapy</v>
      </c>
      <c r="D40" s="272">
        <f t="shared" si="13"/>
        <v>45858.393429885255</v>
      </c>
      <c r="E40" s="273" t="str">
        <f>IFERROR(IF(E$3='Rent Roll'!$U6,MAX(-SUMIF('Monthly Cash Flow'!$F$6:$EG$6,E$4,'Monthly Cash Flow'!$F$24:$EG$24)-'Rent Roll'!$V6,0)*'Rent Roll'!$T6*'Rent Roll'!$R6*('Summary &amp; Purchase Assumptions'!$C$29/'Summary &amp; Purchase Assumptions'!$C$24),"-"),"-")</f>
        <v>-</v>
      </c>
      <c r="F40" s="273" t="str">
        <f>IFERROR(IF(F$3='Rent Roll'!$U6,MAX(-SUMIF('Monthly Cash Flow'!$F$6:$EG$6,F$4,'Monthly Cash Flow'!$F$24:$EG$24)-'Rent Roll'!$V6,0)*'Rent Roll'!$T6*'Rent Roll'!$R6*('Summary &amp; Purchase Assumptions'!$C$29/'Summary &amp; Purchase Assumptions'!$C$24),"-"),"-")</f>
        <v>-</v>
      </c>
      <c r="G40" s="273" t="str">
        <f>IFERROR(IF(G$3='Rent Roll'!$U6,MAX(-SUMIF('Monthly Cash Flow'!$F$6:$EG$6,G$4,'Monthly Cash Flow'!$F$24:$EG$24)-'Rent Roll'!$V6,0)*'Rent Roll'!$T6*'Rent Roll'!$R6*('Summary &amp; Purchase Assumptions'!$C$29/'Summary &amp; Purchase Assumptions'!$C$24),"-"),"-")</f>
        <v>-</v>
      </c>
      <c r="H40" s="273" t="str">
        <f>IFERROR(IF(H$3='Rent Roll'!$U6,MAX(-SUMIF('Monthly Cash Flow'!$F$6:$EG$6,H$4,'Monthly Cash Flow'!$F$24:$EG$24)-'Rent Roll'!$V6,0)*'Rent Roll'!$T6*'Rent Roll'!$R6*('Summary &amp; Purchase Assumptions'!$C$29/'Summary &amp; Purchase Assumptions'!$C$24),"-"),"-")</f>
        <v>-</v>
      </c>
      <c r="I40" s="273" t="str">
        <f>IFERROR(IF(I$3='Rent Roll'!$U6,MAX(-SUMIF('Monthly Cash Flow'!$F$6:$EG$6,I$4,'Monthly Cash Flow'!$F$24:$EG$24)-'Rent Roll'!$V6,0)*'Rent Roll'!$T6*'Rent Roll'!$R6*('Summary &amp; Purchase Assumptions'!$C$29/'Summary &amp; Purchase Assumptions'!$C$24),"-"),"-")</f>
        <v>-</v>
      </c>
      <c r="J40" s="273" t="str">
        <f>IFERROR(IF(J$3='Rent Roll'!$U6,MAX(-SUMIF('Monthly Cash Flow'!$F$6:$EG$6,J$4,'Monthly Cash Flow'!$F$24:$EG$24)-'Rent Roll'!$V6,0)*'Rent Roll'!$T6*'Rent Roll'!$R6*('Summary &amp; Purchase Assumptions'!$C$29/'Summary &amp; Purchase Assumptions'!$C$24),"-"),"-")</f>
        <v>-</v>
      </c>
      <c r="K40" s="273">
        <f>IFERROR(IF(K$3='Rent Roll'!$U6,MAX(-SUMIF('Monthly Cash Flow'!$F$6:$EG$6,K$4,'Monthly Cash Flow'!$F$24:$EG$24)-'Rent Roll'!$V6,0)*'Rent Roll'!$T6*'Rent Roll'!$R6*('Summary &amp; Purchase Assumptions'!$C$29/'Summary &amp; Purchase Assumptions'!$C$24),"-"),"-")</f>
        <v>413.38030804834324</v>
      </c>
      <c r="L40" s="273" t="str">
        <f>IFERROR(IF(L$3='Rent Roll'!$U6,MAX(-SUMIF('Monthly Cash Flow'!$F$6:$EG$6,L$4,'Monthly Cash Flow'!$F$24:$EG$24)-'Rent Roll'!$V6,0)*'Rent Roll'!$T6*'Rent Roll'!$R6*('Summary &amp; Purchase Assumptions'!$C$29/'Summary &amp; Purchase Assumptions'!$C$24),"-"),"-")</f>
        <v>-</v>
      </c>
      <c r="M40" s="273" t="str">
        <f>IFERROR(IF(M$3='Rent Roll'!$U6,MAX(-SUMIF('Monthly Cash Flow'!$F$6:$EG$6,M$4,'Monthly Cash Flow'!$F$24:$EG$24)-'Rent Roll'!$V6,0)*'Rent Roll'!$T6*'Rent Roll'!$R6*('Summary &amp; Purchase Assumptions'!$C$29/'Summary &amp; Purchase Assumptions'!$C$24),"-"),"-")</f>
        <v>-</v>
      </c>
      <c r="N40" s="273" t="str">
        <f>IFERROR(IF(N$3='Rent Roll'!$U6,MAX(-SUMIF('Monthly Cash Flow'!$F$6:$EG$6,N$4,'Monthly Cash Flow'!$F$24:$EG$24)-'Rent Roll'!$V6,0)*'Rent Roll'!$T6*'Rent Roll'!$R6*('Summary &amp; Purchase Assumptions'!$C$29/'Summary &amp; Purchase Assumptions'!$C$24),"-"),"-")</f>
        <v>-</v>
      </c>
      <c r="O40" s="273" t="str">
        <f>IFERROR(IF(O$3='Rent Roll'!$U6,MAX(-SUMIF('Monthly Cash Flow'!$F$6:$EG$6,O$4,'Monthly Cash Flow'!$F$24:$EG$24)-'Rent Roll'!$V6,0)*'Rent Roll'!$T6*'Rent Roll'!$R6*('Summary &amp; Purchase Assumptions'!$C$29/'Summary &amp; Purchase Assumptions'!$C$24),"-"),"-")</f>
        <v>-</v>
      </c>
      <c r="P40" s="273" t="str">
        <f>IFERROR(IF(P$3='Rent Roll'!$U6,MAX(-SUMIF('Monthly Cash Flow'!$F$6:$EG$6,P$4,'Monthly Cash Flow'!$F$24:$EG$24)-'Rent Roll'!$V6,0)*'Rent Roll'!$T6*'Rent Roll'!$R6*('Summary &amp; Purchase Assumptions'!$C$29/'Summary &amp; Purchase Assumptions'!$C$24),"-"),"-")</f>
        <v>-</v>
      </c>
      <c r="Q40" s="273" t="str">
        <f>IFERROR(IF(Q$3='Rent Roll'!$U6,MAX(-SUMIF('Monthly Cash Flow'!$F$6:$EG$6,Q$4,'Monthly Cash Flow'!$F$24:$EG$24)-'Rent Roll'!$V6,0)*'Rent Roll'!$T6*'Rent Roll'!$R6*('Summary &amp; Purchase Assumptions'!$C$29/'Summary &amp; Purchase Assumptions'!$C$24),"-"),"-")</f>
        <v>-</v>
      </c>
      <c r="R40" s="273" t="str">
        <f>IFERROR(IF(R$3='Rent Roll'!$U6,MAX(-SUMIF('Monthly Cash Flow'!$F$6:$EG$6,R$4,'Monthly Cash Flow'!$F$24:$EG$24)-'Rent Roll'!$V6,0)*'Rent Roll'!$T6*'Rent Roll'!$R6*('Summary &amp; Purchase Assumptions'!$C$29/'Summary &amp; Purchase Assumptions'!$C$24),"-"),"-")</f>
        <v>-</v>
      </c>
      <c r="S40" s="273" t="str">
        <f>IFERROR(IF(S$3='Rent Roll'!$U6,MAX(-SUMIF('Monthly Cash Flow'!$F$6:$EG$6,S$4,'Monthly Cash Flow'!$F$24:$EG$24)-'Rent Roll'!$V6,0)*'Rent Roll'!$T6*'Rent Roll'!$R6*('Summary &amp; Purchase Assumptions'!$C$29/'Summary &amp; Purchase Assumptions'!$C$24),"-"),"-")</f>
        <v>-</v>
      </c>
      <c r="T40" s="273" t="str">
        <f>IFERROR(IF(T$3='Rent Roll'!$U6,MAX(-SUMIF('Monthly Cash Flow'!$F$6:$EG$6,T$4,'Monthly Cash Flow'!$F$24:$EG$24)-'Rent Roll'!$V6,0)*'Rent Roll'!$T6*'Rent Roll'!$R6*('Summary &amp; Purchase Assumptions'!$C$29/'Summary &amp; Purchase Assumptions'!$C$24),"-"),"-")</f>
        <v>-</v>
      </c>
      <c r="U40" s="273" t="str">
        <f>IFERROR(IF(U$3='Rent Roll'!$U6,MAX(-SUMIF('Monthly Cash Flow'!$F$6:$EG$6,U$4,'Monthly Cash Flow'!$F$24:$EG$24)-'Rent Roll'!$V6,0)*'Rent Roll'!$T6*'Rent Roll'!$R6*('Summary &amp; Purchase Assumptions'!$C$29/'Summary &amp; Purchase Assumptions'!$C$24),"-"),"-")</f>
        <v>-</v>
      </c>
      <c r="V40" s="273" t="str">
        <f>IFERROR(IF(V$3='Rent Roll'!$U6,MAX(-SUMIF('Monthly Cash Flow'!$F$6:$EG$6,V$4,'Monthly Cash Flow'!$F$24:$EG$24)-'Rent Roll'!$V6,0)*'Rent Roll'!$T6*'Rent Roll'!$R6*('Summary &amp; Purchase Assumptions'!$C$29/'Summary &amp; Purchase Assumptions'!$C$24),"-"),"-")</f>
        <v>-</v>
      </c>
      <c r="W40" s="273">
        <f>IFERROR(IF(W$3='Rent Roll'!$U6,MAX(-SUMIF('Monthly Cash Flow'!$F$6:$EG$6,W$4,'Monthly Cash Flow'!$F$24:$EG$24)-'Rent Roll'!$V6,0)*'Rent Roll'!$T6*'Rent Roll'!$R6*('Summary &amp; Purchase Assumptions'!$C$29/'Summary &amp; Purchase Assumptions'!$C$24),"-"),"-")</f>
        <v>3756.7133365467525</v>
      </c>
      <c r="X40" s="273" t="str">
        <f>IFERROR(IF(X$3='Rent Roll'!$U6,MAX(-SUMIF('Monthly Cash Flow'!$F$6:$EG$6,X$4,'Monthly Cash Flow'!$F$24:$EG$24)-'Rent Roll'!$V6,0)*'Rent Roll'!$T6*'Rent Roll'!$R6*('Summary &amp; Purchase Assumptions'!$C$29/'Summary &amp; Purchase Assumptions'!$C$24),"-"),"-")</f>
        <v>-</v>
      </c>
      <c r="Y40" s="273" t="str">
        <f>IFERROR(IF(Y$3='Rent Roll'!$U6,MAX(-SUMIF('Monthly Cash Flow'!$F$6:$EG$6,Y$4,'Monthly Cash Flow'!$F$24:$EG$24)-'Rent Roll'!$V6,0)*'Rent Roll'!$T6*'Rent Roll'!$R6*('Summary &amp; Purchase Assumptions'!$C$29/'Summary &amp; Purchase Assumptions'!$C$24),"-"),"-")</f>
        <v>-</v>
      </c>
      <c r="Z40" s="273" t="str">
        <f>IFERROR(IF(Z$3='Rent Roll'!$U6,MAX(-SUMIF('Monthly Cash Flow'!$F$6:$EG$6,Z$4,'Monthly Cash Flow'!$F$24:$EG$24)-'Rent Roll'!$V6,0)*'Rent Roll'!$T6*'Rent Roll'!$R6*('Summary &amp; Purchase Assumptions'!$C$29/'Summary &amp; Purchase Assumptions'!$C$24),"-"),"-")</f>
        <v>-</v>
      </c>
      <c r="AA40" s="273" t="str">
        <f>IFERROR(IF(AA$3='Rent Roll'!$U6,MAX(-SUMIF('Monthly Cash Flow'!$F$6:$EG$6,AA$4,'Monthly Cash Flow'!$F$24:$EG$24)-'Rent Roll'!$V6,0)*'Rent Roll'!$T6*'Rent Roll'!$R6*('Summary &amp; Purchase Assumptions'!$C$29/'Summary &amp; Purchase Assumptions'!$C$24),"-"),"-")</f>
        <v>-</v>
      </c>
      <c r="AB40" s="273" t="str">
        <f>IFERROR(IF(AB$3='Rent Roll'!$U6,MAX(-SUMIF('Monthly Cash Flow'!$F$6:$EG$6,AB$4,'Monthly Cash Flow'!$F$24:$EG$24)-'Rent Roll'!$V6,0)*'Rent Roll'!$T6*'Rent Roll'!$R6*('Summary &amp; Purchase Assumptions'!$C$29/'Summary &amp; Purchase Assumptions'!$C$24),"-"),"-")</f>
        <v>-</v>
      </c>
      <c r="AC40" s="273" t="str">
        <f>IFERROR(IF(AC$3='Rent Roll'!$U6,MAX(-SUMIF('Monthly Cash Flow'!$F$6:$EG$6,AC$4,'Monthly Cash Flow'!$F$24:$EG$24)-'Rent Roll'!$V6,0)*'Rent Roll'!$T6*'Rent Roll'!$R6*('Summary &amp; Purchase Assumptions'!$C$29/'Summary &amp; Purchase Assumptions'!$C$24),"-"),"-")</f>
        <v>-</v>
      </c>
      <c r="AD40" s="273" t="str">
        <f>IFERROR(IF(AD$3='Rent Roll'!$U6,MAX(-SUMIF('Monthly Cash Flow'!$F$6:$EG$6,AD$4,'Monthly Cash Flow'!$F$24:$EG$24)-'Rent Roll'!$V6,0)*'Rent Roll'!$T6*'Rent Roll'!$R6*('Summary &amp; Purchase Assumptions'!$C$29/'Summary &amp; Purchase Assumptions'!$C$24),"-"),"-")</f>
        <v>-</v>
      </c>
      <c r="AE40" s="273" t="str">
        <f>IFERROR(IF(AE$3='Rent Roll'!$U6,MAX(-SUMIF('Monthly Cash Flow'!$F$6:$EG$6,AE$4,'Monthly Cash Flow'!$F$24:$EG$24)-'Rent Roll'!$V6,0)*'Rent Roll'!$T6*'Rent Roll'!$R6*('Summary &amp; Purchase Assumptions'!$C$29/'Summary &amp; Purchase Assumptions'!$C$24),"-"),"-")</f>
        <v>-</v>
      </c>
      <c r="AF40" s="273" t="str">
        <f>IFERROR(IF(AF$3='Rent Roll'!$U6,MAX(-SUMIF('Monthly Cash Flow'!$F$6:$EG$6,AF$4,'Monthly Cash Flow'!$F$24:$EG$24)-'Rent Roll'!$V6,0)*'Rent Roll'!$T6*'Rent Roll'!$R6*('Summary &amp; Purchase Assumptions'!$C$29/'Summary &amp; Purchase Assumptions'!$C$24),"-"),"-")</f>
        <v>-</v>
      </c>
      <c r="AG40" s="273" t="str">
        <f>IFERROR(IF(AG$3='Rent Roll'!$U6,MAX(-SUMIF('Monthly Cash Flow'!$F$6:$EG$6,AG$4,'Monthly Cash Flow'!$F$24:$EG$24)-'Rent Roll'!$V6,0)*'Rent Roll'!$T6*'Rent Roll'!$R6*('Summary &amp; Purchase Assumptions'!$C$29/'Summary &amp; Purchase Assumptions'!$C$24),"-"),"-")</f>
        <v>-</v>
      </c>
      <c r="AH40" s="273" t="str">
        <f>IFERROR(IF(AH$3='Rent Roll'!$U6,MAX(-SUMIF('Monthly Cash Flow'!$F$6:$EG$6,AH$4,'Monthly Cash Flow'!$F$24:$EG$24)-'Rent Roll'!$V6,0)*'Rent Roll'!$T6*'Rent Roll'!$R6*('Summary &amp; Purchase Assumptions'!$C$29/'Summary &amp; Purchase Assumptions'!$C$24),"-"),"-")</f>
        <v>-</v>
      </c>
      <c r="AI40" s="273">
        <f>IFERROR(IF(AI$3='Rent Roll'!$U6,MAX(-SUMIF('Monthly Cash Flow'!$F$6:$EG$6,AI$4,'Monthly Cash Flow'!$F$24:$EG$24)-'Rent Roll'!$V6,0)*'Rent Roll'!$T6*'Rent Roll'!$R6*('Summary &amp; Purchase Assumptions'!$C$29/'Summary &amp; Purchase Assumptions'!$C$24),"-"),"-")</f>
        <v>3924.8712312991966</v>
      </c>
      <c r="AJ40" s="273" t="str">
        <f>IFERROR(IF(AJ$3='Rent Roll'!$U6,MAX(-SUMIF('Monthly Cash Flow'!$F$6:$EG$6,AJ$4,'Monthly Cash Flow'!$F$24:$EG$24)-'Rent Roll'!$V6,0)*'Rent Roll'!$T6*'Rent Roll'!$R6*('Summary &amp; Purchase Assumptions'!$C$29/'Summary &amp; Purchase Assumptions'!$C$24),"-"),"-")</f>
        <v>-</v>
      </c>
      <c r="AK40" s="273" t="str">
        <f>IFERROR(IF(AK$3='Rent Roll'!$U6,MAX(-SUMIF('Monthly Cash Flow'!$F$6:$EG$6,AK$4,'Monthly Cash Flow'!$F$24:$EG$24)-'Rent Roll'!$V6,0)*'Rent Roll'!$T6*'Rent Roll'!$R6*('Summary &amp; Purchase Assumptions'!$C$29/'Summary &amp; Purchase Assumptions'!$C$24),"-"),"-")</f>
        <v>-</v>
      </c>
      <c r="AL40" s="273" t="str">
        <f>IFERROR(IF(AL$3='Rent Roll'!$U6,MAX(-SUMIF('Monthly Cash Flow'!$F$6:$EG$6,AL$4,'Monthly Cash Flow'!$F$24:$EG$24)-'Rent Roll'!$V6,0)*'Rent Roll'!$T6*'Rent Roll'!$R6*('Summary &amp; Purchase Assumptions'!$C$29/'Summary &amp; Purchase Assumptions'!$C$24),"-"),"-")</f>
        <v>-</v>
      </c>
      <c r="AM40" s="273" t="str">
        <f>IFERROR(IF(AM$3='Rent Roll'!$U6,MAX(-SUMIF('Monthly Cash Flow'!$F$6:$EG$6,AM$4,'Monthly Cash Flow'!$F$24:$EG$24)-'Rent Roll'!$V6,0)*'Rent Roll'!$T6*'Rent Roll'!$R6*('Summary &amp; Purchase Assumptions'!$C$29/'Summary &amp; Purchase Assumptions'!$C$24),"-"),"-")</f>
        <v>-</v>
      </c>
      <c r="AN40" s="273" t="str">
        <f>IFERROR(IF(AN$3='Rent Roll'!$U6,MAX(-SUMIF('Monthly Cash Flow'!$F$6:$EG$6,AN$4,'Monthly Cash Flow'!$F$24:$EG$24)-'Rent Roll'!$V6,0)*'Rent Roll'!$T6*'Rent Roll'!$R6*('Summary &amp; Purchase Assumptions'!$C$29/'Summary &amp; Purchase Assumptions'!$C$24),"-"),"-")</f>
        <v>-</v>
      </c>
      <c r="AO40" s="273" t="str">
        <f>IFERROR(IF(AO$3='Rent Roll'!$U6,MAX(-SUMIF('Monthly Cash Flow'!$F$6:$EG$6,AO$4,'Monthly Cash Flow'!$F$24:$EG$24)-'Rent Roll'!$V6,0)*'Rent Roll'!$T6*'Rent Roll'!$R6*('Summary &amp; Purchase Assumptions'!$C$29/'Summary &amp; Purchase Assumptions'!$C$24),"-"),"-")</f>
        <v>-</v>
      </c>
      <c r="AP40" s="273" t="str">
        <f>IFERROR(IF(AP$3='Rent Roll'!$U6,MAX(-SUMIF('Monthly Cash Flow'!$F$6:$EG$6,AP$4,'Monthly Cash Flow'!$F$24:$EG$24)-'Rent Roll'!$V6,0)*'Rent Roll'!$T6*'Rent Roll'!$R6*('Summary &amp; Purchase Assumptions'!$C$29/'Summary &amp; Purchase Assumptions'!$C$24),"-"),"-")</f>
        <v>-</v>
      </c>
      <c r="AQ40" s="273" t="str">
        <f>IFERROR(IF(AQ$3='Rent Roll'!$U6,MAX(-SUMIF('Monthly Cash Flow'!$F$6:$EG$6,AQ$4,'Monthly Cash Flow'!$F$24:$EG$24)-'Rent Roll'!$V6,0)*'Rent Roll'!$T6*'Rent Roll'!$R6*('Summary &amp; Purchase Assumptions'!$C$29/'Summary &amp; Purchase Assumptions'!$C$24),"-"),"-")</f>
        <v>-</v>
      </c>
      <c r="AR40" s="273" t="str">
        <f>IFERROR(IF(AR$3='Rent Roll'!$U6,MAX(-SUMIF('Monthly Cash Flow'!$F$6:$EG$6,AR$4,'Monthly Cash Flow'!$F$24:$EG$24)-'Rent Roll'!$V6,0)*'Rent Roll'!$T6*'Rent Roll'!$R6*('Summary &amp; Purchase Assumptions'!$C$29/'Summary &amp; Purchase Assumptions'!$C$24),"-"),"-")</f>
        <v>-</v>
      </c>
      <c r="AS40" s="273" t="str">
        <f>IFERROR(IF(AS$3='Rent Roll'!$U6,MAX(-SUMIF('Monthly Cash Flow'!$F$6:$EG$6,AS$4,'Monthly Cash Flow'!$F$24:$EG$24)-'Rent Roll'!$V6,0)*'Rent Roll'!$T6*'Rent Roll'!$R6*('Summary &amp; Purchase Assumptions'!$C$29/'Summary &amp; Purchase Assumptions'!$C$24),"-"),"-")</f>
        <v>-</v>
      </c>
      <c r="AT40" s="273" t="str">
        <f>IFERROR(IF(AT$3='Rent Roll'!$U6,MAX(-SUMIF('Monthly Cash Flow'!$F$6:$EG$6,AT$4,'Monthly Cash Flow'!$F$24:$EG$24)-'Rent Roll'!$V6,0)*'Rent Roll'!$T6*'Rent Roll'!$R6*('Summary &amp; Purchase Assumptions'!$C$29/'Summary &amp; Purchase Assumptions'!$C$24),"-"),"-")</f>
        <v>-</v>
      </c>
      <c r="AU40" s="273">
        <f>IFERROR(IF(AU$3='Rent Roll'!$U6,MAX(-SUMIF('Monthly Cash Flow'!$F$6:$EG$6,AU$4,'Monthly Cash Flow'!$F$24:$EG$24)-'Rent Roll'!$V6,0)*'Rent Roll'!$T6*'Rent Roll'!$R6*('Summary &amp; Purchase Assumptions'!$C$29/'Summary &amp; Purchase Assumptions'!$C$24),"-"),"-")</f>
        <v>4095.5514944729266</v>
      </c>
      <c r="AV40" s="273" t="str">
        <f>IFERROR(IF(AV$3='Rent Roll'!$U6,MAX(-SUMIF('Monthly Cash Flow'!$F$6:$EG$6,AV$4,'Monthly Cash Flow'!$F$24:$EG$24)-'Rent Roll'!$V6,0)*'Rent Roll'!$T6*'Rent Roll'!$R6*('Summary &amp; Purchase Assumptions'!$C$29/'Summary &amp; Purchase Assumptions'!$C$24),"-"),"-")</f>
        <v>-</v>
      </c>
      <c r="AW40" s="273" t="str">
        <f>IFERROR(IF(AW$3='Rent Roll'!$U6,MAX(-SUMIF('Monthly Cash Flow'!$F$6:$EG$6,AW$4,'Monthly Cash Flow'!$F$24:$EG$24)-'Rent Roll'!$V6,0)*'Rent Roll'!$T6*'Rent Roll'!$R6*('Summary &amp; Purchase Assumptions'!$C$29/'Summary &amp; Purchase Assumptions'!$C$24),"-"),"-")</f>
        <v>-</v>
      </c>
      <c r="AX40" s="273" t="str">
        <f>IFERROR(IF(AX$3='Rent Roll'!$U6,MAX(-SUMIF('Monthly Cash Flow'!$F$6:$EG$6,AX$4,'Monthly Cash Flow'!$F$24:$EG$24)-'Rent Roll'!$V6,0)*'Rent Roll'!$T6*'Rent Roll'!$R6*('Summary &amp; Purchase Assumptions'!$C$29/'Summary &amp; Purchase Assumptions'!$C$24),"-"),"-")</f>
        <v>-</v>
      </c>
      <c r="AY40" s="273" t="str">
        <f>IFERROR(IF(AY$3='Rent Roll'!$U6,MAX(-SUMIF('Monthly Cash Flow'!$F$6:$EG$6,AY$4,'Monthly Cash Flow'!$F$24:$EG$24)-'Rent Roll'!$V6,0)*'Rent Roll'!$T6*'Rent Roll'!$R6*('Summary &amp; Purchase Assumptions'!$C$29/'Summary &amp; Purchase Assumptions'!$C$24),"-"),"-")</f>
        <v>-</v>
      </c>
      <c r="AZ40" s="273" t="str">
        <f>IFERROR(IF(AZ$3='Rent Roll'!$U6,MAX(-SUMIF('Monthly Cash Flow'!$F$6:$EG$6,AZ$4,'Monthly Cash Flow'!$F$24:$EG$24)-'Rent Roll'!$V6,0)*'Rent Roll'!$T6*'Rent Roll'!$R6*('Summary &amp; Purchase Assumptions'!$C$29/'Summary &amp; Purchase Assumptions'!$C$24),"-"),"-")</f>
        <v>-</v>
      </c>
      <c r="BA40" s="273" t="str">
        <f>IFERROR(IF(BA$3='Rent Roll'!$U6,MAX(-SUMIF('Monthly Cash Flow'!$F$6:$EG$6,BA$4,'Monthly Cash Flow'!$F$24:$EG$24)-'Rent Roll'!$V6,0)*'Rent Roll'!$T6*'Rent Roll'!$R6*('Summary &amp; Purchase Assumptions'!$C$29/'Summary &amp; Purchase Assumptions'!$C$24),"-"),"-")</f>
        <v>-</v>
      </c>
      <c r="BB40" s="273" t="str">
        <f>IFERROR(IF(BB$3='Rent Roll'!$U6,MAX(-SUMIF('Monthly Cash Flow'!$F$6:$EG$6,BB$4,'Monthly Cash Flow'!$F$24:$EG$24)-'Rent Roll'!$V6,0)*'Rent Roll'!$T6*'Rent Roll'!$R6*('Summary &amp; Purchase Assumptions'!$C$29/'Summary &amp; Purchase Assumptions'!$C$24),"-"),"-")</f>
        <v>-</v>
      </c>
      <c r="BC40" s="273" t="str">
        <f>IFERROR(IF(BC$3='Rent Roll'!$U6,MAX(-SUMIF('Monthly Cash Flow'!$F$6:$EG$6,BC$4,'Monthly Cash Flow'!$F$24:$EG$24)-'Rent Roll'!$V6,0)*'Rent Roll'!$T6*'Rent Roll'!$R6*('Summary &amp; Purchase Assumptions'!$C$29/'Summary &amp; Purchase Assumptions'!$C$24),"-"),"-")</f>
        <v>-</v>
      </c>
      <c r="BD40" s="273" t="str">
        <f>IFERROR(IF(BD$3='Rent Roll'!$U6,MAX(-SUMIF('Monthly Cash Flow'!$F$6:$EG$6,BD$4,'Monthly Cash Flow'!$F$24:$EG$24)-'Rent Roll'!$V6,0)*'Rent Roll'!$T6*'Rent Roll'!$R6*('Summary &amp; Purchase Assumptions'!$C$29/'Summary &amp; Purchase Assumptions'!$C$24),"-"),"-")</f>
        <v>-</v>
      </c>
      <c r="BE40" s="273" t="str">
        <f>IFERROR(IF(BE$3='Rent Roll'!$U6,MAX(-SUMIF('Monthly Cash Flow'!$F$6:$EG$6,BE$4,'Monthly Cash Flow'!$F$24:$EG$24)-'Rent Roll'!$V6,0)*'Rent Roll'!$T6*'Rent Roll'!$R6*('Summary &amp; Purchase Assumptions'!$C$29/'Summary &amp; Purchase Assumptions'!$C$24),"-"),"-")</f>
        <v>-</v>
      </c>
      <c r="BF40" s="273" t="str">
        <f>IFERROR(IF(BF$3='Rent Roll'!$U6,MAX(-SUMIF('Monthly Cash Flow'!$F$6:$EG$6,BF$4,'Monthly Cash Flow'!$F$24:$EG$24)-'Rent Roll'!$V6,0)*'Rent Roll'!$T6*'Rent Roll'!$R6*('Summary &amp; Purchase Assumptions'!$C$29/'Summary &amp; Purchase Assumptions'!$C$24),"-"),"-")</f>
        <v>-</v>
      </c>
      <c r="BG40" s="273">
        <f>IFERROR(IF(BG$3='Rent Roll'!$U6,MAX(-SUMIF('Monthly Cash Flow'!$F$6:$EG$6,BG$4,'Monthly Cash Flow'!$F$24:$EG$24)-'Rent Roll'!$V6,0)*'Rent Roll'!$T6*'Rent Roll'!$R6*('Summary &amp; Purchase Assumptions'!$C$29/'Summary &amp; Purchase Assumptions'!$C$24),"-"),"-")</f>
        <v>4268.791961594261</v>
      </c>
      <c r="BH40" s="273" t="str">
        <f>IFERROR(IF(BH$3='Rent Roll'!$U6,MAX(-SUMIF('Monthly Cash Flow'!$F$6:$EG$6,BH$4,'Monthly Cash Flow'!$F$24:$EG$24)-'Rent Roll'!$V6,0)*'Rent Roll'!$T6*'Rent Roll'!$R6*('Summary &amp; Purchase Assumptions'!$C$29/'Summary &amp; Purchase Assumptions'!$C$24),"-"),"-")</f>
        <v>-</v>
      </c>
      <c r="BI40" s="273" t="str">
        <f>IFERROR(IF(BI$3='Rent Roll'!$U6,MAX(-SUMIF('Monthly Cash Flow'!$F$6:$EG$6,BI$4,'Monthly Cash Flow'!$F$24:$EG$24)-'Rent Roll'!$V6,0)*'Rent Roll'!$T6*'Rent Roll'!$R6*('Summary &amp; Purchase Assumptions'!$C$29/'Summary &amp; Purchase Assumptions'!$C$24),"-"),"-")</f>
        <v>-</v>
      </c>
      <c r="BJ40" s="273" t="str">
        <f>IFERROR(IF(BJ$3='Rent Roll'!$U6,MAX(-SUMIF('Monthly Cash Flow'!$F$6:$EG$6,BJ$4,'Monthly Cash Flow'!$F$24:$EG$24)-'Rent Roll'!$V6,0)*'Rent Roll'!$T6*'Rent Roll'!$R6*('Summary &amp; Purchase Assumptions'!$C$29/'Summary &amp; Purchase Assumptions'!$C$24),"-"),"-")</f>
        <v>-</v>
      </c>
      <c r="BK40" s="273" t="str">
        <f>IFERROR(IF(BK$3='Rent Roll'!$U6,MAX(-SUMIF('Monthly Cash Flow'!$F$6:$EG$6,BK$4,'Monthly Cash Flow'!$F$24:$EG$24)-'Rent Roll'!$V6,0)*'Rent Roll'!$T6*'Rent Roll'!$R6*('Summary &amp; Purchase Assumptions'!$C$29/'Summary &amp; Purchase Assumptions'!$C$24),"-"),"-")</f>
        <v>-</v>
      </c>
      <c r="BL40" s="273" t="str">
        <f>IFERROR(IF(BL$3='Rent Roll'!$U6,MAX(-SUMIF('Monthly Cash Flow'!$F$6:$EG$6,BL$4,'Monthly Cash Flow'!$F$24:$EG$24)-'Rent Roll'!$V6,0)*'Rent Roll'!$T6*'Rent Roll'!$R6*('Summary &amp; Purchase Assumptions'!$C$29/'Summary &amp; Purchase Assumptions'!$C$24),"-"),"-")</f>
        <v>-</v>
      </c>
      <c r="BM40" s="273" t="str">
        <f>IFERROR(IF(BM$3='Rent Roll'!$U6,MAX(-SUMIF('Monthly Cash Flow'!$F$6:$EG$6,BM$4,'Monthly Cash Flow'!$F$24:$EG$24)-'Rent Roll'!$V6,0)*'Rent Roll'!$T6*'Rent Roll'!$R6*('Summary &amp; Purchase Assumptions'!$C$29/'Summary &amp; Purchase Assumptions'!$C$24),"-"),"-")</f>
        <v>-</v>
      </c>
      <c r="BN40" s="273" t="str">
        <f>IFERROR(IF(BN$3='Rent Roll'!$U6,MAX(-SUMIF('Monthly Cash Flow'!$F$6:$EG$6,BN$4,'Monthly Cash Flow'!$F$24:$EG$24)-'Rent Roll'!$V6,0)*'Rent Roll'!$T6*'Rent Roll'!$R6*('Summary &amp; Purchase Assumptions'!$C$29/'Summary &amp; Purchase Assumptions'!$C$24),"-"),"-")</f>
        <v>-</v>
      </c>
      <c r="BO40" s="273" t="str">
        <f>IFERROR(IF(BO$3='Rent Roll'!$U6,MAX(-SUMIF('Monthly Cash Flow'!$F$6:$EG$6,BO$4,'Monthly Cash Flow'!$F$24:$EG$24)-'Rent Roll'!$V6,0)*'Rent Roll'!$T6*'Rent Roll'!$R6*('Summary &amp; Purchase Assumptions'!$C$29/'Summary &amp; Purchase Assumptions'!$C$24),"-"),"-")</f>
        <v>-</v>
      </c>
      <c r="BP40" s="273" t="str">
        <f>IFERROR(IF(BP$3='Rent Roll'!$U6,MAX(-SUMIF('Monthly Cash Flow'!$F$6:$EG$6,BP$4,'Monthly Cash Flow'!$F$24:$EG$24)-'Rent Roll'!$V6,0)*'Rent Roll'!$T6*'Rent Roll'!$R6*('Summary &amp; Purchase Assumptions'!$C$29/'Summary &amp; Purchase Assumptions'!$C$24),"-"),"-")</f>
        <v>-</v>
      </c>
      <c r="BQ40" s="273" t="str">
        <f>IFERROR(IF(BQ$3='Rent Roll'!$U6,MAX(-SUMIF('Monthly Cash Flow'!$F$6:$EG$6,BQ$4,'Monthly Cash Flow'!$F$24:$EG$24)-'Rent Roll'!$V6,0)*'Rent Roll'!$T6*'Rent Roll'!$R6*('Summary &amp; Purchase Assumptions'!$C$29/'Summary &amp; Purchase Assumptions'!$C$24),"-"),"-")</f>
        <v>-</v>
      </c>
      <c r="BR40" s="273" t="str">
        <f>IFERROR(IF(BR$3='Rent Roll'!$U6,MAX(-SUMIF('Monthly Cash Flow'!$F$6:$EG$6,BR$4,'Monthly Cash Flow'!$F$24:$EG$24)-'Rent Roll'!$V6,0)*'Rent Roll'!$T6*'Rent Roll'!$R6*('Summary &amp; Purchase Assumptions'!$C$29/'Summary &amp; Purchase Assumptions'!$C$24),"-"),"-")</f>
        <v>-</v>
      </c>
      <c r="BS40" s="273">
        <f>IFERROR(IF(BS$3='Rent Roll'!$U6,MAX(-SUMIF('Monthly Cash Flow'!$F$6:$EG$6,BS$4,'Monthly Cash Flow'!$F$24:$EG$24)-'Rent Roll'!$V6,0)*'Rent Roll'!$T6*'Rent Roll'!$R6*('Summary &amp; Purchase Assumptions'!$C$29/'Summary &amp; Purchase Assumptions'!$C$24),"-"),"-")</f>
        <v>4444.6310357224211</v>
      </c>
      <c r="BT40" s="273" t="str">
        <f>IFERROR(IF(BT$3='Rent Roll'!$U6,MAX(-SUMIF('Monthly Cash Flow'!$F$6:$EG$6,BT$4,'Monthly Cash Flow'!$F$24:$EG$24)-'Rent Roll'!$V6,0)*'Rent Roll'!$T6*'Rent Roll'!$R6*('Summary &amp; Purchase Assumptions'!$C$29/'Summary &amp; Purchase Assumptions'!$C$24),"-"),"-")</f>
        <v>-</v>
      </c>
      <c r="BU40" s="273" t="str">
        <f>IFERROR(IF(BU$3='Rent Roll'!$U6,MAX(-SUMIF('Monthly Cash Flow'!$F$6:$EG$6,BU$4,'Monthly Cash Flow'!$F$24:$EG$24)-'Rent Roll'!$V6,0)*'Rent Roll'!$T6*'Rent Roll'!$R6*('Summary &amp; Purchase Assumptions'!$C$29/'Summary &amp; Purchase Assumptions'!$C$24),"-"),"-")</f>
        <v>-</v>
      </c>
      <c r="BV40" s="273" t="str">
        <f>IFERROR(IF(BV$3='Rent Roll'!$U6,MAX(-SUMIF('Monthly Cash Flow'!$F$6:$EG$6,BV$4,'Monthly Cash Flow'!$F$24:$EG$24)-'Rent Roll'!$V6,0)*'Rent Roll'!$T6*'Rent Roll'!$R6*('Summary &amp; Purchase Assumptions'!$C$29/'Summary &amp; Purchase Assumptions'!$C$24),"-"),"-")</f>
        <v>-</v>
      </c>
      <c r="BW40" s="273" t="str">
        <f>IFERROR(IF(BW$3='Rent Roll'!$U6,MAX(-SUMIF('Monthly Cash Flow'!$F$6:$EG$6,BW$4,'Monthly Cash Flow'!$F$24:$EG$24)-'Rent Roll'!$V6,0)*'Rent Roll'!$T6*'Rent Roll'!$R6*('Summary &amp; Purchase Assumptions'!$C$29/'Summary &amp; Purchase Assumptions'!$C$24),"-"),"-")</f>
        <v>-</v>
      </c>
      <c r="BX40" s="273" t="str">
        <f>IFERROR(IF(BX$3='Rent Roll'!$U6,MAX(-SUMIF('Monthly Cash Flow'!$F$6:$EG$6,BX$4,'Monthly Cash Flow'!$F$24:$EG$24)-'Rent Roll'!$V6,0)*'Rent Roll'!$T6*'Rent Roll'!$R6*('Summary &amp; Purchase Assumptions'!$C$29/'Summary &amp; Purchase Assumptions'!$C$24),"-"),"-")</f>
        <v>-</v>
      </c>
      <c r="BY40" s="273" t="str">
        <f>IFERROR(IF(BY$3='Rent Roll'!$U6,MAX(-SUMIF('Monthly Cash Flow'!$F$6:$EG$6,BY$4,'Monthly Cash Flow'!$F$24:$EG$24)-'Rent Roll'!$V6,0)*'Rent Roll'!$T6*'Rent Roll'!$R6*('Summary &amp; Purchase Assumptions'!$C$29/'Summary &amp; Purchase Assumptions'!$C$24),"-"),"-")</f>
        <v>-</v>
      </c>
      <c r="BZ40" s="273" t="str">
        <f>IFERROR(IF(BZ$3='Rent Roll'!$U6,MAX(-SUMIF('Monthly Cash Flow'!$F$6:$EG$6,BZ$4,'Monthly Cash Flow'!$F$24:$EG$24)-'Rent Roll'!$V6,0)*'Rent Roll'!$T6*'Rent Roll'!$R6*('Summary &amp; Purchase Assumptions'!$C$29/'Summary &amp; Purchase Assumptions'!$C$24),"-"),"-")</f>
        <v>-</v>
      </c>
      <c r="CA40" s="273" t="str">
        <f>IFERROR(IF(CA$3='Rent Roll'!$U6,MAX(-SUMIF('Monthly Cash Flow'!$F$6:$EG$6,CA$4,'Monthly Cash Flow'!$F$24:$EG$24)-'Rent Roll'!$V6,0)*'Rent Roll'!$T6*'Rent Roll'!$R6*('Summary &amp; Purchase Assumptions'!$C$29/'Summary &amp; Purchase Assumptions'!$C$24),"-"),"-")</f>
        <v>-</v>
      </c>
      <c r="CB40" s="273" t="str">
        <f>IFERROR(IF(CB$3='Rent Roll'!$U6,MAX(-SUMIF('Monthly Cash Flow'!$F$6:$EG$6,CB$4,'Monthly Cash Flow'!$F$24:$EG$24)-'Rent Roll'!$V6,0)*'Rent Roll'!$T6*'Rent Roll'!$R6*('Summary &amp; Purchase Assumptions'!$C$29/'Summary &amp; Purchase Assumptions'!$C$24),"-"),"-")</f>
        <v>-</v>
      </c>
      <c r="CC40" s="273" t="str">
        <f>IFERROR(IF(CC$3='Rent Roll'!$U6,MAX(-SUMIF('Monthly Cash Flow'!$F$6:$EG$6,CC$4,'Monthly Cash Flow'!$F$24:$EG$24)-'Rent Roll'!$V6,0)*'Rent Roll'!$T6*'Rent Roll'!$R6*('Summary &amp; Purchase Assumptions'!$C$29/'Summary &amp; Purchase Assumptions'!$C$24),"-"),"-")</f>
        <v>-</v>
      </c>
      <c r="CD40" s="273" t="str">
        <f>IFERROR(IF(CD$3='Rent Roll'!$U6,MAX(-SUMIF('Monthly Cash Flow'!$F$6:$EG$6,CD$4,'Monthly Cash Flow'!$F$24:$EG$24)-'Rent Roll'!$V6,0)*'Rent Roll'!$T6*'Rent Roll'!$R6*('Summary &amp; Purchase Assumptions'!$C$29/'Summary &amp; Purchase Assumptions'!$C$24),"-"),"-")</f>
        <v>-</v>
      </c>
      <c r="CE40" s="273">
        <f>IFERROR(IF(CE$3='Rent Roll'!$U6,MAX(-SUMIF('Monthly Cash Flow'!$F$6:$EG$6,CE$4,'Monthly Cash Flow'!$F$24:$EG$24)-'Rent Roll'!$V6,0)*'Rent Roll'!$T6*'Rent Roll'!$R6*('Summary &amp; Purchase Assumptions'!$C$29/'Summary &amp; Purchase Assumptions'!$C$24),"-"),"-")</f>
        <v>4623.1076959624988</v>
      </c>
      <c r="CF40" s="273" t="str">
        <f>IFERROR(IF(CF$3='Rent Roll'!$U6,MAX(-SUMIF('Monthly Cash Flow'!$F$6:$EG$6,CF$4,'Monthly Cash Flow'!$F$24:$EG$24)-'Rent Roll'!$V6,0)*'Rent Roll'!$T6*'Rent Roll'!$R6*('Summary &amp; Purchase Assumptions'!$C$29/'Summary &amp; Purchase Assumptions'!$C$24),"-"),"-")</f>
        <v>-</v>
      </c>
      <c r="CG40" s="273" t="str">
        <f>IFERROR(IF(CG$3='Rent Roll'!$U6,MAX(-SUMIF('Monthly Cash Flow'!$F$6:$EG$6,CG$4,'Monthly Cash Flow'!$F$24:$EG$24)-'Rent Roll'!$V6,0)*'Rent Roll'!$T6*'Rent Roll'!$R6*('Summary &amp; Purchase Assumptions'!$C$29/'Summary &amp; Purchase Assumptions'!$C$24),"-"),"-")</f>
        <v>-</v>
      </c>
      <c r="CH40" s="273" t="str">
        <f>IFERROR(IF(CH$3='Rent Roll'!$U6,MAX(-SUMIF('Monthly Cash Flow'!$F$6:$EG$6,CH$4,'Monthly Cash Flow'!$F$24:$EG$24)-'Rent Roll'!$V6,0)*'Rent Roll'!$T6*'Rent Roll'!$R6*('Summary &amp; Purchase Assumptions'!$C$29/'Summary &amp; Purchase Assumptions'!$C$24),"-"),"-")</f>
        <v>-</v>
      </c>
      <c r="CI40" s="273" t="str">
        <f>IFERROR(IF(CI$3='Rent Roll'!$U6,MAX(-SUMIF('Monthly Cash Flow'!$F$6:$EG$6,CI$4,'Monthly Cash Flow'!$F$24:$EG$24)-'Rent Roll'!$V6,0)*'Rent Roll'!$T6*'Rent Roll'!$R6*('Summary &amp; Purchase Assumptions'!$C$29/'Summary &amp; Purchase Assumptions'!$C$24),"-"),"-")</f>
        <v>-</v>
      </c>
      <c r="CJ40" s="273" t="str">
        <f>IFERROR(IF(CJ$3='Rent Roll'!$U6,MAX(-SUMIF('Monthly Cash Flow'!$F$6:$EG$6,CJ$4,'Monthly Cash Flow'!$F$24:$EG$24)-'Rent Roll'!$V6,0)*'Rent Roll'!$T6*'Rent Roll'!$R6*('Summary &amp; Purchase Assumptions'!$C$29/'Summary &amp; Purchase Assumptions'!$C$24),"-"),"-")</f>
        <v>-</v>
      </c>
      <c r="CK40" s="273" t="str">
        <f>IFERROR(IF(CK$3='Rent Roll'!$U6,MAX(-SUMIF('Monthly Cash Flow'!$F$6:$EG$6,CK$4,'Monthly Cash Flow'!$F$24:$EG$24)-'Rent Roll'!$V6,0)*'Rent Roll'!$T6*'Rent Roll'!$R6*('Summary &amp; Purchase Assumptions'!$C$29/'Summary &amp; Purchase Assumptions'!$C$24),"-"),"-")</f>
        <v>-</v>
      </c>
      <c r="CL40" s="273" t="str">
        <f>IFERROR(IF(CL$3='Rent Roll'!$U6,MAX(-SUMIF('Monthly Cash Flow'!$F$6:$EG$6,CL$4,'Monthly Cash Flow'!$F$24:$EG$24)-'Rent Roll'!$V6,0)*'Rent Roll'!$T6*'Rent Roll'!$R6*('Summary &amp; Purchase Assumptions'!$C$29/'Summary &amp; Purchase Assumptions'!$C$24),"-"),"-")</f>
        <v>-</v>
      </c>
      <c r="CM40" s="273" t="str">
        <f>IFERROR(IF(CM$3='Rent Roll'!$U6,MAX(-SUMIF('Monthly Cash Flow'!$F$6:$EG$6,CM$4,'Monthly Cash Flow'!$F$24:$EG$24)-'Rent Roll'!$V6,0)*'Rent Roll'!$T6*'Rent Roll'!$R6*('Summary &amp; Purchase Assumptions'!$C$29/'Summary &amp; Purchase Assumptions'!$C$24),"-"),"-")</f>
        <v>-</v>
      </c>
      <c r="CN40" s="273" t="str">
        <f>IFERROR(IF(CN$3='Rent Roll'!$U6,MAX(-SUMIF('Monthly Cash Flow'!$F$6:$EG$6,CN$4,'Monthly Cash Flow'!$F$24:$EG$24)-'Rent Roll'!$V6,0)*'Rent Roll'!$T6*'Rent Roll'!$R6*('Summary &amp; Purchase Assumptions'!$C$29/'Summary &amp; Purchase Assumptions'!$C$24),"-"),"-")</f>
        <v>-</v>
      </c>
      <c r="CO40" s="273" t="str">
        <f>IFERROR(IF(CO$3='Rent Roll'!$U6,MAX(-SUMIF('Monthly Cash Flow'!$F$6:$EG$6,CO$4,'Monthly Cash Flow'!$F$24:$EG$24)-'Rent Roll'!$V6,0)*'Rent Roll'!$T6*'Rent Roll'!$R6*('Summary &amp; Purchase Assumptions'!$C$29/'Summary &amp; Purchase Assumptions'!$C$24),"-"),"-")</f>
        <v>-</v>
      </c>
      <c r="CP40" s="273" t="str">
        <f>IFERROR(IF(CP$3='Rent Roll'!$U6,MAX(-SUMIF('Monthly Cash Flow'!$F$6:$EG$6,CP$4,'Monthly Cash Flow'!$F$24:$EG$24)-'Rent Roll'!$V6,0)*'Rent Roll'!$T6*'Rent Roll'!$R6*('Summary &amp; Purchase Assumptions'!$C$29/'Summary &amp; Purchase Assumptions'!$C$24),"-"),"-")</f>
        <v>-</v>
      </c>
      <c r="CQ40" s="273">
        <f>IFERROR(IF(CQ$3='Rent Roll'!$U6,MAX(-SUMIF('Monthly Cash Flow'!$F$6:$EG$6,CQ$4,'Monthly Cash Flow'!$F$24:$EG$24)-'Rent Roll'!$V6,0)*'Rent Roll'!$T6*'Rent Roll'!$R6*('Summary &amp; Purchase Assumptions'!$C$29/'Summary &amp; Purchase Assumptions'!$C$24),"-"),"-")</f>
        <v>4804.2615061061779</v>
      </c>
      <c r="CR40" s="273" t="str">
        <f>IFERROR(IF(CR$3='Rent Roll'!$U6,MAX(-SUMIF('Monthly Cash Flow'!$F$6:$EG$6,CR$4,'Monthly Cash Flow'!$F$24:$EG$24)-'Rent Roll'!$V6,0)*'Rent Roll'!$T6*'Rent Roll'!$R6*('Summary &amp; Purchase Assumptions'!$C$29/'Summary &amp; Purchase Assumptions'!$C$24),"-"),"-")</f>
        <v>-</v>
      </c>
      <c r="CS40" s="273" t="str">
        <f>IFERROR(IF(CS$3='Rent Roll'!$U6,MAX(-SUMIF('Monthly Cash Flow'!$F$6:$EG$6,CS$4,'Monthly Cash Flow'!$F$24:$EG$24)-'Rent Roll'!$V6,0)*'Rent Roll'!$T6*'Rent Roll'!$R6*('Summary &amp; Purchase Assumptions'!$C$29/'Summary &amp; Purchase Assumptions'!$C$24),"-"),"-")</f>
        <v>-</v>
      </c>
      <c r="CT40" s="273" t="str">
        <f>IFERROR(IF(CT$3='Rent Roll'!$U6,MAX(-SUMIF('Monthly Cash Flow'!$F$6:$EG$6,CT$4,'Monthly Cash Flow'!$F$24:$EG$24)-'Rent Roll'!$V6,0)*'Rent Roll'!$T6*'Rent Roll'!$R6*('Summary &amp; Purchase Assumptions'!$C$29/'Summary &amp; Purchase Assumptions'!$C$24),"-"),"-")</f>
        <v>-</v>
      </c>
      <c r="CU40" s="273" t="str">
        <f>IFERROR(IF(CU$3='Rent Roll'!$U6,MAX(-SUMIF('Monthly Cash Flow'!$F$6:$EG$6,CU$4,'Monthly Cash Flow'!$F$24:$EG$24)-'Rent Roll'!$V6,0)*'Rent Roll'!$T6*'Rent Roll'!$R6*('Summary &amp; Purchase Assumptions'!$C$29/'Summary &amp; Purchase Assumptions'!$C$24),"-"),"-")</f>
        <v>-</v>
      </c>
      <c r="CV40" s="273" t="str">
        <f>IFERROR(IF(CV$3='Rent Roll'!$U6,MAX(-SUMIF('Monthly Cash Flow'!$F$6:$EG$6,CV$4,'Monthly Cash Flow'!$F$24:$EG$24)-'Rent Roll'!$V6,0)*'Rent Roll'!$T6*'Rent Roll'!$R6*('Summary &amp; Purchase Assumptions'!$C$29/'Summary &amp; Purchase Assumptions'!$C$24),"-"),"-")</f>
        <v>-</v>
      </c>
      <c r="CW40" s="273" t="str">
        <f>IFERROR(IF(CW$3='Rent Roll'!$U6,MAX(-SUMIF('Monthly Cash Flow'!$F$6:$EG$6,CW$4,'Monthly Cash Flow'!$F$24:$EG$24)-'Rent Roll'!$V6,0)*'Rent Roll'!$T6*'Rent Roll'!$R6*('Summary &amp; Purchase Assumptions'!$C$29/'Summary &amp; Purchase Assumptions'!$C$24),"-"),"-")</f>
        <v>-</v>
      </c>
      <c r="CX40" s="273" t="str">
        <f>IFERROR(IF(CX$3='Rent Roll'!$U6,MAX(-SUMIF('Monthly Cash Flow'!$F$6:$EG$6,CX$4,'Monthly Cash Flow'!$F$24:$EG$24)-'Rent Roll'!$V6,0)*'Rent Roll'!$T6*'Rent Roll'!$R6*('Summary &amp; Purchase Assumptions'!$C$29/'Summary &amp; Purchase Assumptions'!$C$24),"-"),"-")</f>
        <v>-</v>
      </c>
      <c r="CY40" s="273" t="str">
        <f>IFERROR(IF(CY$3='Rent Roll'!$U6,MAX(-SUMIF('Monthly Cash Flow'!$F$6:$EG$6,CY$4,'Monthly Cash Flow'!$F$24:$EG$24)-'Rent Roll'!$V6,0)*'Rent Roll'!$T6*'Rent Roll'!$R6*('Summary &amp; Purchase Assumptions'!$C$29/'Summary &amp; Purchase Assumptions'!$C$24),"-"),"-")</f>
        <v>-</v>
      </c>
      <c r="CZ40" s="273" t="str">
        <f>IFERROR(IF(CZ$3='Rent Roll'!$U6,MAX(-SUMIF('Monthly Cash Flow'!$F$6:$EG$6,CZ$4,'Monthly Cash Flow'!$F$24:$EG$24)-'Rent Roll'!$V6,0)*'Rent Roll'!$T6*'Rent Roll'!$R6*('Summary &amp; Purchase Assumptions'!$C$29/'Summary &amp; Purchase Assumptions'!$C$24),"-"),"-")</f>
        <v>-</v>
      </c>
      <c r="DA40" s="273" t="str">
        <f>IFERROR(IF(DA$3='Rent Roll'!$U6,MAX(-SUMIF('Monthly Cash Flow'!$F$6:$EG$6,DA$4,'Monthly Cash Flow'!$F$24:$EG$24)-'Rent Roll'!$V6,0)*'Rent Roll'!$T6*'Rent Roll'!$R6*('Summary &amp; Purchase Assumptions'!$C$29/'Summary &amp; Purchase Assumptions'!$C$24),"-"),"-")</f>
        <v>-</v>
      </c>
      <c r="DB40" s="273" t="str">
        <f>IFERROR(IF(DB$3='Rent Roll'!$U6,MAX(-SUMIF('Monthly Cash Flow'!$F$6:$EG$6,DB$4,'Monthly Cash Flow'!$F$24:$EG$24)-'Rent Roll'!$V6,0)*'Rent Roll'!$T6*'Rent Roll'!$R6*('Summary &amp; Purchase Assumptions'!$C$29/'Summary &amp; Purchase Assumptions'!$C$24),"-"),"-")</f>
        <v>-</v>
      </c>
      <c r="DC40" s="273">
        <f>IFERROR(IF(DC$3='Rent Roll'!$U6,MAX(-SUMIF('Monthly Cash Flow'!$F$6:$EG$6,DC$4,'Monthly Cash Flow'!$F$24:$EG$24)-'Rent Roll'!$V6,0)*'Rent Roll'!$T6*'Rent Roll'!$R6*('Summary &amp; Purchase Assumptions'!$C$29/'Summary &amp; Purchase Assumptions'!$C$24),"-"),"-")</f>
        <v>4988.1326234020107</v>
      </c>
      <c r="DD40" s="273" t="str">
        <f>IFERROR(IF(DD$3='Rent Roll'!$U6,MAX(-SUMIF('Monthly Cash Flow'!$F$6:$EG$6,DD$4,'Monthly Cash Flow'!$F$24:$EG$24)-'Rent Roll'!$V6,0)*'Rent Roll'!$T6*'Rent Roll'!$R6*('Summary &amp; Purchase Assumptions'!$C$29/'Summary &amp; Purchase Assumptions'!$C$24),"-"),"-")</f>
        <v>-</v>
      </c>
      <c r="DE40" s="273" t="str">
        <f>IFERROR(IF(DE$3='Rent Roll'!$U6,MAX(-SUMIF('Monthly Cash Flow'!$F$6:$EG$6,DE$4,'Monthly Cash Flow'!$F$24:$EG$24)-'Rent Roll'!$V6,0)*'Rent Roll'!$T6*'Rent Roll'!$R6*('Summary &amp; Purchase Assumptions'!$C$29/'Summary &amp; Purchase Assumptions'!$C$24),"-"),"-")</f>
        <v>-</v>
      </c>
      <c r="DF40" s="273" t="str">
        <f>IFERROR(IF(DF$3='Rent Roll'!$U6,MAX(-SUMIF('Monthly Cash Flow'!$F$6:$EG$6,DF$4,'Monthly Cash Flow'!$F$24:$EG$24)-'Rent Roll'!$V6,0)*'Rent Roll'!$T6*'Rent Roll'!$R6*('Summary &amp; Purchase Assumptions'!$C$29/'Summary &amp; Purchase Assumptions'!$C$24),"-"),"-")</f>
        <v>-</v>
      </c>
      <c r="DG40" s="273" t="str">
        <f>IFERROR(IF(DG$3='Rent Roll'!$U6,MAX(-SUMIF('Monthly Cash Flow'!$F$6:$EG$6,DG$4,'Monthly Cash Flow'!$F$24:$EG$24)-'Rent Roll'!$V6,0)*'Rent Roll'!$T6*'Rent Roll'!$R6*('Summary &amp; Purchase Assumptions'!$C$29/'Summary &amp; Purchase Assumptions'!$C$24),"-"),"-")</f>
        <v>-</v>
      </c>
      <c r="DH40" s="273" t="str">
        <f>IFERROR(IF(DH$3='Rent Roll'!$U6,MAX(-SUMIF('Monthly Cash Flow'!$F$6:$EG$6,DH$4,'Monthly Cash Flow'!$F$24:$EG$24)-'Rent Roll'!$V6,0)*'Rent Roll'!$T6*'Rent Roll'!$R6*('Summary &amp; Purchase Assumptions'!$C$29/'Summary &amp; Purchase Assumptions'!$C$24),"-"),"-")</f>
        <v>-</v>
      </c>
      <c r="DI40" s="273" t="str">
        <f>IFERROR(IF(DI$3='Rent Roll'!$U6,MAX(-SUMIF('Monthly Cash Flow'!$F$6:$EG$6,DI$4,'Monthly Cash Flow'!$F$24:$EG$24)-'Rent Roll'!$V6,0)*'Rent Roll'!$T6*'Rent Roll'!$R6*('Summary &amp; Purchase Assumptions'!$C$29/'Summary &amp; Purchase Assumptions'!$C$24),"-"),"-")</f>
        <v>-</v>
      </c>
      <c r="DJ40" s="273" t="str">
        <f>IFERROR(IF(DJ$3='Rent Roll'!$U6,MAX(-SUMIF('Monthly Cash Flow'!$F$6:$EG$6,DJ$4,'Monthly Cash Flow'!$F$24:$EG$24)-'Rent Roll'!$V6,0)*'Rent Roll'!$T6*'Rent Roll'!$R6*('Summary &amp; Purchase Assumptions'!$C$29/'Summary &amp; Purchase Assumptions'!$C$24),"-"),"-")</f>
        <v>-</v>
      </c>
      <c r="DK40" s="273" t="str">
        <f>IFERROR(IF(DK$3='Rent Roll'!$U6,MAX(-SUMIF('Monthly Cash Flow'!$F$6:$EG$6,DK$4,'Monthly Cash Flow'!$F$24:$EG$24)-'Rent Roll'!$V6,0)*'Rent Roll'!$T6*'Rent Roll'!$R6*('Summary &amp; Purchase Assumptions'!$C$29/'Summary &amp; Purchase Assumptions'!$C$24),"-"),"-")</f>
        <v>-</v>
      </c>
      <c r="DL40" s="273" t="str">
        <f>IFERROR(IF(DL$3='Rent Roll'!$U6,MAX(-SUMIF('Monthly Cash Flow'!$F$6:$EG$6,DL$4,'Monthly Cash Flow'!$F$24:$EG$24)-'Rent Roll'!$V6,0)*'Rent Roll'!$T6*'Rent Roll'!$R6*('Summary &amp; Purchase Assumptions'!$C$29/'Summary &amp; Purchase Assumptions'!$C$24),"-"),"-")</f>
        <v>-</v>
      </c>
      <c r="DM40" s="273" t="str">
        <f>IFERROR(IF(DM$3='Rent Roll'!$U6,MAX(-SUMIF('Monthly Cash Flow'!$F$6:$EG$6,DM$4,'Monthly Cash Flow'!$F$24:$EG$24)-'Rent Roll'!$V6,0)*'Rent Roll'!$T6*'Rent Roll'!$R6*('Summary &amp; Purchase Assumptions'!$C$29/'Summary &amp; Purchase Assumptions'!$C$24),"-"),"-")</f>
        <v>-</v>
      </c>
      <c r="DN40" s="273" t="str">
        <f>IFERROR(IF(DN$3='Rent Roll'!$U6,MAX(-SUMIF('Monthly Cash Flow'!$F$6:$EG$6,DN$4,'Monthly Cash Flow'!$F$24:$EG$24)-'Rent Roll'!$V6,0)*'Rent Roll'!$T6*'Rent Roll'!$R6*('Summary &amp; Purchase Assumptions'!$C$29/'Summary &amp; Purchase Assumptions'!$C$24),"-"),"-")</f>
        <v>-</v>
      </c>
      <c r="DO40" s="273">
        <f>IFERROR(IF(DO$3='Rent Roll'!$U6,MAX(-SUMIF('Monthly Cash Flow'!$F$6:$EG$6,DO$4,'Monthly Cash Flow'!$F$24:$EG$24)-'Rent Roll'!$V6,0)*'Rent Roll'!$T6*'Rent Roll'!$R6*('Summary &amp; Purchase Assumptions'!$C$29/'Summary &amp; Purchase Assumptions'!$C$24),"-"),"-")</f>
        <v>5174.7618074572838</v>
      </c>
      <c r="DP40" s="273" t="str">
        <f>IFERROR(IF(DP$3='Rent Roll'!$U6,MAX(-SUMIF('Monthly Cash Flow'!$F$6:$EG$6,DP$4,'Monthly Cash Flow'!$F$24:$EG$24)-'Rent Roll'!$V6,0)*'Rent Roll'!$T6*'Rent Roll'!$R6*('Summary &amp; Purchase Assumptions'!$C$29/'Summary &amp; Purchase Assumptions'!$C$24),"-"),"-")</f>
        <v>-</v>
      </c>
      <c r="DQ40" s="273" t="str">
        <f>IFERROR(IF(DQ$3='Rent Roll'!$U6,MAX(-SUMIF('Monthly Cash Flow'!$F$6:$EG$6,DQ$4,'Monthly Cash Flow'!$F$24:$EG$24)-'Rent Roll'!$V6,0)*'Rent Roll'!$T6*'Rent Roll'!$R6*('Summary &amp; Purchase Assumptions'!$C$29/'Summary &amp; Purchase Assumptions'!$C$24),"-"),"-")</f>
        <v>-</v>
      </c>
      <c r="DR40" s="273" t="str">
        <f>IFERROR(IF(DR$3='Rent Roll'!$U6,MAX(-SUMIF('Monthly Cash Flow'!$F$6:$EG$6,DR$4,'Monthly Cash Flow'!$F$24:$EG$24)-'Rent Roll'!$V6,0)*'Rent Roll'!$T6*'Rent Roll'!$R6*('Summary &amp; Purchase Assumptions'!$C$29/'Summary &amp; Purchase Assumptions'!$C$24),"-"),"-")</f>
        <v>-</v>
      </c>
      <c r="DS40" s="273" t="str">
        <f>IFERROR(IF(DS$3='Rent Roll'!$U6,MAX(-SUMIF('Monthly Cash Flow'!$F$6:$EG$6,DS$4,'Monthly Cash Flow'!$F$24:$EG$24)-'Rent Roll'!$V6,0)*'Rent Roll'!$T6*'Rent Roll'!$R6*('Summary &amp; Purchase Assumptions'!$C$29/'Summary &amp; Purchase Assumptions'!$C$24),"-"),"-")</f>
        <v>-</v>
      </c>
      <c r="DT40" s="273" t="str">
        <f>IFERROR(IF(DT$3='Rent Roll'!$U6,MAX(-SUMIF('Monthly Cash Flow'!$F$6:$EG$6,DT$4,'Monthly Cash Flow'!$F$24:$EG$24)-'Rent Roll'!$V6,0)*'Rent Roll'!$T6*'Rent Roll'!$R6*('Summary &amp; Purchase Assumptions'!$C$29/'Summary &amp; Purchase Assumptions'!$C$24),"-"),"-")</f>
        <v>-</v>
      </c>
      <c r="DU40" s="273" t="str">
        <f>IFERROR(IF(DU$3='Rent Roll'!$U6,MAX(-SUMIF('Monthly Cash Flow'!$F$6:$EG$6,DU$4,'Monthly Cash Flow'!$F$24:$EG$24)-'Rent Roll'!$V6,0)*'Rent Roll'!$T6*'Rent Roll'!$R6*('Summary &amp; Purchase Assumptions'!$C$29/'Summary &amp; Purchase Assumptions'!$C$24),"-"),"-")</f>
        <v>-</v>
      </c>
      <c r="DV40" s="273" t="str">
        <f>IFERROR(IF(DV$3='Rent Roll'!$U6,MAX(-SUMIF('Monthly Cash Flow'!$F$6:$EG$6,DV$4,'Monthly Cash Flow'!$F$24:$EG$24)-'Rent Roll'!$V6,0)*'Rent Roll'!$T6*'Rent Roll'!$R6*('Summary &amp; Purchase Assumptions'!$C$29/'Summary &amp; Purchase Assumptions'!$C$24),"-"),"-")</f>
        <v>-</v>
      </c>
      <c r="DW40" s="273" t="str">
        <f>IFERROR(IF(DW$3='Rent Roll'!$U6,MAX(-SUMIF('Monthly Cash Flow'!$F$6:$EG$6,DW$4,'Monthly Cash Flow'!$F$24:$EG$24)-'Rent Roll'!$V6,0)*'Rent Roll'!$T6*'Rent Roll'!$R6*('Summary &amp; Purchase Assumptions'!$C$29/'Summary &amp; Purchase Assumptions'!$C$24),"-"),"-")</f>
        <v>-</v>
      </c>
      <c r="DX40" s="273" t="str">
        <f>IFERROR(IF(DX$3='Rent Roll'!$U6,MAX(-SUMIF('Monthly Cash Flow'!$F$6:$EG$6,DX$4,'Monthly Cash Flow'!$F$24:$EG$24)-'Rent Roll'!$V6,0)*'Rent Roll'!$T6*'Rent Roll'!$R6*('Summary &amp; Purchase Assumptions'!$C$29/'Summary &amp; Purchase Assumptions'!$C$24),"-"),"-")</f>
        <v>-</v>
      </c>
      <c r="DY40" s="273" t="str">
        <f>IFERROR(IF(DY$3='Rent Roll'!$U6,MAX(-SUMIF('Monthly Cash Flow'!$F$6:$EG$6,DY$4,'Monthly Cash Flow'!$F$24:$EG$24)-'Rent Roll'!$V6,0)*'Rent Roll'!$T6*'Rent Roll'!$R6*('Summary &amp; Purchase Assumptions'!$C$29/'Summary &amp; Purchase Assumptions'!$C$24),"-"),"-")</f>
        <v>-</v>
      </c>
      <c r="DZ40" s="273" t="str">
        <f>IFERROR(IF(DZ$3='Rent Roll'!$U6,MAX(-SUMIF('Monthly Cash Flow'!$F$6:$EG$6,DZ$4,'Monthly Cash Flow'!$F$24:$EG$24)-'Rent Roll'!$V6,0)*'Rent Roll'!$T6*'Rent Roll'!$R6*('Summary &amp; Purchase Assumptions'!$C$29/'Summary &amp; Purchase Assumptions'!$C$24),"-"),"-")</f>
        <v>-</v>
      </c>
      <c r="EA40" s="273">
        <f>IFERROR(IF(EA$3='Rent Roll'!$U6,MAX(-SUMIF('Monthly Cash Flow'!$F$6:$EG$6,EA$4,'Monthly Cash Flow'!$F$24:$EG$24)-'Rent Roll'!$V6,0)*'Rent Roll'!$T6*'Rent Roll'!$R6*('Summary &amp; Purchase Assumptions'!$C$29/'Summary &amp; Purchase Assumptions'!$C$24),"-"),"-")</f>
        <v>5364.1904292733852</v>
      </c>
      <c r="EB40" s="273" t="str">
        <f>IFERROR(IF(EB$3='Rent Roll'!$U6,MAX(-SUMIF('Monthly Cash Flow'!$F$6:$EG$6,EB$4,'Monthly Cash Flow'!$F$24:$EG$24)-'Rent Roll'!$V6,0)*'Rent Roll'!$T6*'Rent Roll'!$R6*('Summary &amp; Purchase Assumptions'!$C$29/'Summary &amp; Purchase Assumptions'!$C$24),"-"),"-")</f>
        <v>-</v>
      </c>
      <c r="EC40" s="273" t="str">
        <f>IFERROR(IF(EC$3='Rent Roll'!$U6,MAX(-SUMIF('Monthly Cash Flow'!$F$6:$EG$6,EC$4,'Monthly Cash Flow'!$F$24:$EG$24)-'Rent Roll'!$V6,0)*'Rent Roll'!$T6*'Rent Roll'!$R6*('Summary &amp; Purchase Assumptions'!$C$29/'Summary &amp; Purchase Assumptions'!$C$24),"-"),"-")</f>
        <v>-</v>
      </c>
      <c r="ED40" s="273" t="str">
        <f>IFERROR(IF(ED$3='Rent Roll'!$U6,MAX(-SUMIF('Monthly Cash Flow'!$F$6:$EG$6,ED$4,'Monthly Cash Flow'!$F$24:$EG$24)-'Rent Roll'!$V6,0)*'Rent Roll'!$T6*'Rent Roll'!$R6*('Summary &amp; Purchase Assumptions'!$C$29/'Summary &amp; Purchase Assumptions'!$C$24),"-"),"-")</f>
        <v>-</v>
      </c>
      <c r="EE40" s="273" t="str">
        <f>IFERROR(IF(EE$3='Rent Roll'!$U6,MAX(-SUMIF('Monthly Cash Flow'!$F$6:$EG$6,EE$4,'Monthly Cash Flow'!$F$24:$EG$24)-'Rent Roll'!$V6,0)*'Rent Roll'!$T6*'Rent Roll'!$R6*('Summary &amp; Purchase Assumptions'!$C$29/'Summary &amp; Purchase Assumptions'!$C$24),"-"),"-")</f>
        <v>-</v>
      </c>
      <c r="EF40" s="272" t="str">
        <f>IFERROR(IF(EF$3='Rent Roll'!$U6,MAX(-SUMIF('Monthly Cash Flow'!$F$6:$EG$6,EF$4,'Monthly Cash Flow'!$F$24:$EG$24)-'Rent Roll'!$V6,0)*'Rent Roll'!$T6*'Rent Roll'!$R6*('Summary &amp; Purchase Assumptions'!$C$29/'Summary &amp; Purchase Assumptions'!$C$24),"-"),"-")</f>
        <v>-</v>
      </c>
      <c r="EG40" s="844" t="s">
        <v>106</v>
      </c>
    </row>
    <row r="41" spans="2:137" x14ac:dyDescent="0.25">
      <c r="B41" s="866"/>
      <c r="C41" s="854" t="str">
        <f>CONCATENATE('Rent Roll'!B7&amp;" - "&amp;'Rent Roll'!C7)</f>
        <v>800 Del-Comm 2 - Physician Services, Aria Health</v>
      </c>
      <c r="D41" s="272">
        <f t="shared" si="13"/>
        <v>26204.796245648718</v>
      </c>
      <c r="E41" s="273" t="str">
        <f>IFERROR(IF(E$3='Rent Roll'!$U7,MAX(-SUMIF('Monthly Cash Flow'!$F$6:$EG$6,E$4,'Monthly Cash Flow'!$F$24:$EG$24)-'Rent Roll'!$V7,0)*'Rent Roll'!$T7*'Rent Roll'!$R7*('Summary &amp; Purchase Assumptions'!$C$29/'Summary &amp; Purchase Assumptions'!$C$24),"-"),"-")</f>
        <v>-</v>
      </c>
      <c r="F41" s="273" t="str">
        <f>IFERROR(IF(F$3='Rent Roll'!$U7,MAX(-SUMIF('Monthly Cash Flow'!$F$6:$EG$6,F$4,'Monthly Cash Flow'!$F$24:$EG$24)-'Rent Roll'!$V7,0)*'Rent Roll'!$T7*'Rent Roll'!$R7*('Summary &amp; Purchase Assumptions'!$C$29/'Summary &amp; Purchase Assumptions'!$C$24),"-"),"-")</f>
        <v>-</v>
      </c>
      <c r="G41" s="273" t="str">
        <f>IFERROR(IF(G$3='Rent Roll'!$U7,MAX(-SUMIF('Monthly Cash Flow'!$F$6:$EG$6,G$4,'Monthly Cash Flow'!$F$24:$EG$24)-'Rent Roll'!$V7,0)*'Rent Roll'!$T7*'Rent Roll'!$R7*('Summary &amp; Purchase Assumptions'!$C$29/'Summary &amp; Purchase Assumptions'!$C$24),"-"),"-")</f>
        <v>-</v>
      </c>
      <c r="H41" s="273" t="str">
        <f>IFERROR(IF(H$3='Rent Roll'!$U7,MAX(-SUMIF('Monthly Cash Flow'!$F$6:$EG$6,H$4,'Monthly Cash Flow'!$F$24:$EG$24)-'Rent Roll'!$V7,0)*'Rent Roll'!$T7*'Rent Roll'!$R7*('Summary &amp; Purchase Assumptions'!$C$29/'Summary &amp; Purchase Assumptions'!$C$24),"-"),"-")</f>
        <v>-</v>
      </c>
      <c r="I41" s="273" t="str">
        <f>IFERROR(IF(I$3='Rent Roll'!$U7,MAX(-SUMIF('Monthly Cash Flow'!$F$6:$EG$6,I$4,'Monthly Cash Flow'!$F$24:$EG$24)-'Rent Roll'!$V7,0)*'Rent Roll'!$T7*'Rent Roll'!$R7*('Summary &amp; Purchase Assumptions'!$C$29/'Summary &amp; Purchase Assumptions'!$C$24),"-"),"-")</f>
        <v>-</v>
      </c>
      <c r="J41" s="273" t="str">
        <f>IFERROR(IF(J$3='Rent Roll'!$U7,MAX(-SUMIF('Monthly Cash Flow'!$F$6:$EG$6,J$4,'Monthly Cash Flow'!$F$24:$EG$24)-'Rent Roll'!$V7,0)*'Rent Roll'!$T7*'Rent Roll'!$R7*('Summary &amp; Purchase Assumptions'!$C$29/'Summary &amp; Purchase Assumptions'!$C$24),"-"),"-")</f>
        <v>-</v>
      </c>
      <c r="K41" s="273">
        <f>IFERROR(IF(K$3='Rent Roll'!$U7,MAX(-SUMIF('Monthly Cash Flow'!$F$6:$EG$6,K$4,'Monthly Cash Flow'!$F$24:$EG$24)-'Rent Roll'!$V7,0)*'Rent Roll'!$T7*'Rent Roll'!$R7*('Summary &amp; Purchase Assumptions'!$C$29/'Summary &amp; Purchase Assumptions'!$C$24),"-"),"-")</f>
        <v>236.21731888476756</v>
      </c>
      <c r="L41" s="273" t="str">
        <f>IFERROR(IF(L$3='Rent Roll'!$U7,MAX(-SUMIF('Monthly Cash Flow'!$F$6:$EG$6,L$4,'Monthly Cash Flow'!$F$24:$EG$24)-'Rent Roll'!$V7,0)*'Rent Roll'!$T7*'Rent Roll'!$R7*('Summary &amp; Purchase Assumptions'!$C$29/'Summary &amp; Purchase Assumptions'!$C$24),"-"),"-")</f>
        <v>-</v>
      </c>
      <c r="M41" s="273" t="str">
        <f>IFERROR(IF(M$3='Rent Roll'!$U7,MAX(-SUMIF('Monthly Cash Flow'!$F$6:$EG$6,M$4,'Monthly Cash Flow'!$F$24:$EG$24)-'Rent Roll'!$V7,0)*'Rent Roll'!$T7*'Rent Roll'!$R7*('Summary &amp; Purchase Assumptions'!$C$29/'Summary &amp; Purchase Assumptions'!$C$24),"-"),"-")</f>
        <v>-</v>
      </c>
      <c r="N41" s="273" t="str">
        <f>IFERROR(IF(N$3='Rent Roll'!$U7,MAX(-SUMIF('Monthly Cash Flow'!$F$6:$EG$6,N$4,'Monthly Cash Flow'!$F$24:$EG$24)-'Rent Roll'!$V7,0)*'Rent Roll'!$T7*'Rent Roll'!$R7*('Summary &amp; Purchase Assumptions'!$C$29/'Summary &amp; Purchase Assumptions'!$C$24),"-"),"-")</f>
        <v>-</v>
      </c>
      <c r="O41" s="273" t="str">
        <f>IFERROR(IF(O$3='Rent Roll'!$U7,MAX(-SUMIF('Monthly Cash Flow'!$F$6:$EG$6,O$4,'Monthly Cash Flow'!$F$24:$EG$24)-'Rent Roll'!$V7,0)*'Rent Roll'!$T7*'Rent Roll'!$R7*('Summary &amp; Purchase Assumptions'!$C$29/'Summary &amp; Purchase Assumptions'!$C$24),"-"),"-")</f>
        <v>-</v>
      </c>
      <c r="P41" s="273" t="str">
        <f>IFERROR(IF(P$3='Rent Roll'!$U7,MAX(-SUMIF('Monthly Cash Flow'!$F$6:$EG$6,P$4,'Monthly Cash Flow'!$F$24:$EG$24)-'Rent Roll'!$V7,0)*'Rent Roll'!$T7*'Rent Roll'!$R7*('Summary &amp; Purchase Assumptions'!$C$29/'Summary &amp; Purchase Assumptions'!$C$24),"-"),"-")</f>
        <v>-</v>
      </c>
      <c r="Q41" s="273" t="str">
        <f>IFERROR(IF(Q$3='Rent Roll'!$U7,MAX(-SUMIF('Monthly Cash Flow'!$F$6:$EG$6,Q$4,'Monthly Cash Flow'!$F$24:$EG$24)-'Rent Roll'!$V7,0)*'Rent Roll'!$T7*'Rent Roll'!$R7*('Summary &amp; Purchase Assumptions'!$C$29/'Summary &amp; Purchase Assumptions'!$C$24),"-"),"-")</f>
        <v>-</v>
      </c>
      <c r="R41" s="273" t="str">
        <f>IFERROR(IF(R$3='Rent Roll'!$U7,MAX(-SUMIF('Monthly Cash Flow'!$F$6:$EG$6,R$4,'Monthly Cash Flow'!$F$24:$EG$24)-'Rent Roll'!$V7,0)*'Rent Roll'!$T7*'Rent Roll'!$R7*('Summary &amp; Purchase Assumptions'!$C$29/'Summary &amp; Purchase Assumptions'!$C$24),"-"),"-")</f>
        <v>-</v>
      </c>
      <c r="S41" s="273" t="str">
        <f>IFERROR(IF(S$3='Rent Roll'!$U7,MAX(-SUMIF('Monthly Cash Flow'!$F$6:$EG$6,S$4,'Monthly Cash Flow'!$F$24:$EG$24)-'Rent Roll'!$V7,0)*'Rent Roll'!$T7*'Rent Roll'!$R7*('Summary &amp; Purchase Assumptions'!$C$29/'Summary &amp; Purchase Assumptions'!$C$24),"-"),"-")</f>
        <v>-</v>
      </c>
      <c r="T41" s="273" t="str">
        <f>IFERROR(IF(T$3='Rent Roll'!$U7,MAX(-SUMIF('Monthly Cash Flow'!$F$6:$EG$6,T$4,'Monthly Cash Flow'!$F$24:$EG$24)-'Rent Roll'!$V7,0)*'Rent Roll'!$T7*'Rent Roll'!$R7*('Summary &amp; Purchase Assumptions'!$C$29/'Summary &amp; Purchase Assumptions'!$C$24),"-"),"-")</f>
        <v>-</v>
      </c>
      <c r="U41" s="273" t="str">
        <f>IFERROR(IF(U$3='Rent Roll'!$U7,MAX(-SUMIF('Monthly Cash Flow'!$F$6:$EG$6,U$4,'Monthly Cash Flow'!$F$24:$EG$24)-'Rent Roll'!$V7,0)*'Rent Roll'!$T7*'Rent Roll'!$R7*('Summary &amp; Purchase Assumptions'!$C$29/'Summary &amp; Purchase Assumptions'!$C$24),"-"),"-")</f>
        <v>-</v>
      </c>
      <c r="V41" s="273" t="str">
        <f>IFERROR(IF(V$3='Rent Roll'!$U7,MAX(-SUMIF('Monthly Cash Flow'!$F$6:$EG$6,V$4,'Monthly Cash Flow'!$F$24:$EG$24)-'Rent Roll'!$V7,0)*'Rent Roll'!$T7*'Rent Roll'!$R7*('Summary &amp; Purchase Assumptions'!$C$29/'Summary &amp; Purchase Assumptions'!$C$24),"-"),"-")</f>
        <v>-</v>
      </c>
      <c r="W41" s="273">
        <f>IFERROR(IF(W$3='Rent Roll'!$U7,MAX(-SUMIF('Monthly Cash Flow'!$F$6:$EG$6,W$4,'Monthly Cash Flow'!$F$24:$EG$24)-'Rent Roll'!$V7,0)*'Rent Roll'!$T7*'Rent Roll'!$R7*('Summary &amp; Purchase Assumptions'!$C$29/'Summary &amp; Purchase Assumptions'!$C$24),"-"),"-")</f>
        <v>2146.6933351695729</v>
      </c>
      <c r="X41" s="273" t="str">
        <f>IFERROR(IF(X$3='Rent Roll'!$U7,MAX(-SUMIF('Monthly Cash Flow'!$F$6:$EG$6,X$4,'Monthly Cash Flow'!$F$24:$EG$24)-'Rent Roll'!$V7,0)*'Rent Roll'!$T7*'Rent Roll'!$R7*('Summary &amp; Purchase Assumptions'!$C$29/'Summary &amp; Purchase Assumptions'!$C$24),"-"),"-")</f>
        <v>-</v>
      </c>
      <c r="Y41" s="273" t="str">
        <f>IFERROR(IF(Y$3='Rent Roll'!$U7,MAX(-SUMIF('Monthly Cash Flow'!$F$6:$EG$6,Y$4,'Monthly Cash Flow'!$F$24:$EG$24)-'Rent Roll'!$V7,0)*'Rent Roll'!$T7*'Rent Roll'!$R7*('Summary &amp; Purchase Assumptions'!$C$29/'Summary &amp; Purchase Assumptions'!$C$24),"-"),"-")</f>
        <v>-</v>
      </c>
      <c r="Z41" s="273" t="str">
        <f>IFERROR(IF(Z$3='Rent Roll'!$U7,MAX(-SUMIF('Monthly Cash Flow'!$F$6:$EG$6,Z$4,'Monthly Cash Flow'!$F$24:$EG$24)-'Rent Roll'!$V7,0)*'Rent Roll'!$T7*'Rent Roll'!$R7*('Summary &amp; Purchase Assumptions'!$C$29/'Summary &amp; Purchase Assumptions'!$C$24),"-"),"-")</f>
        <v>-</v>
      </c>
      <c r="AA41" s="273" t="str">
        <f>IFERROR(IF(AA$3='Rent Roll'!$U7,MAX(-SUMIF('Monthly Cash Flow'!$F$6:$EG$6,AA$4,'Monthly Cash Flow'!$F$24:$EG$24)-'Rent Roll'!$V7,0)*'Rent Roll'!$T7*'Rent Roll'!$R7*('Summary &amp; Purchase Assumptions'!$C$29/'Summary &amp; Purchase Assumptions'!$C$24),"-"),"-")</f>
        <v>-</v>
      </c>
      <c r="AB41" s="273" t="str">
        <f>IFERROR(IF(AB$3='Rent Roll'!$U7,MAX(-SUMIF('Monthly Cash Flow'!$F$6:$EG$6,AB$4,'Monthly Cash Flow'!$F$24:$EG$24)-'Rent Roll'!$V7,0)*'Rent Roll'!$T7*'Rent Roll'!$R7*('Summary &amp; Purchase Assumptions'!$C$29/'Summary &amp; Purchase Assumptions'!$C$24),"-"),"-")</f>
        <v>-</v>
      </c>
      <c r="AC41" s="273" t="str">
        <f>IFERROR(IF(AC$3='Rent Roll'!$U7,MAX(-SUMIF('Monthly Cash Flow'!$F$6:$EG$6,AC$4,'Monthly Cash Flow'!$F$24:$EG$24)-'Rent Roll'!$V7,0)*'Rent Roll'!$T7*'Rent Roll'!$R7*('Summary &amp; Purchase Assumptions'!$C$29/'Summary &amp; Purchase Assumptions'!$C$24),"-"),"-")</f>
        <v>-</v>
      </c>
      <c r="AD41" s="273" t="str">
        <f>IFERROR(IF(AD$3='Rent Roll'!$U7,MAX(-SUMIF('Monthly Cash Flow'!$F$6:$EG$6,AD$4,'Monthly Cash Flow'!$F$24:$EG$24)-'Rent Roll'!$V7,0)*'Rent Roll'!$T7*'Rent Roll'!$R7*('Summary &amp; Purchase Assumptions'!$C$29/'Summary &amp; Purchase Assumptions'!$C$24),"-"),"-")</f>
        <v>-</v>
      </c>
      <c r="AE41" s="273" t="str">
        <f>IFERROR(IF(AE$3='Rent Roll'!$U7,MAX(-SUMIF('Monthly Cash Flow'!$F$6:$EG$6,AE$4,'Monthly Cash Flow'!$F$24:$EG$24)-'Rent Roll'!$V7,0)*'Rent Roll'!$T7*'Rent Roll'!$R7*('Summary &amp; Purchase Assumptions'!$C$29/'Summary &amp; Purchase Assumptions'!$C$24),"-"),"-")</f>
        <v>-</v>
      </c>
      <c r="AF41" s="273" t="str">
        <f>IFERROR(IF(AF$3='Rent Roll'!$U7,MAX(-SUMIF('Monthly Cash Flow'!$F$6:$EG$6,AF$4,'Monthly Cash Flow'!$F$24:$EG$24)-'Rent Roll'!$V7,0)*'Rent Roll'!$T7*'Rent Roll'!$R7*('Summary &amp; Purchase Assumptions'!$C$29/'Summary &amp; Purchase Assumptions'!$C$24),"-"),"-")</f>
        <v>-</v>
      </c>
      <c r="AG41" s="273" t="str">
        <f>IFERROR(IF(AG$3='Rent Roll'!$U7,MAX(-SUMIF('Monthly Cash Flow'!$F$6:$EG$6,AG$4,'Monthly Cash Flow'!$F$24:$EG$24)-'Rent Roll'!$V7,0)*'Rent Roll'!$T7*'Rent Roll'!$R7*('Summary &amp; Purchase Assumptions'!$C$29/'Summary &amp; Purchase Assumptions'!$C$24),"-"),"-")</f>
        <v>-</v>
      </c>
      <c r="AH41" s="273" t="str">
        <f>IFERROR(IF(AH$3='Rent Roll'!$U7,MAX(-SUMIF('Monthly Cash Flow'!$F$6:$EG$6,AH$4,'Monthly Cash Flow'!$F$24:$EG$24)-'Rent Roll'!$V7,0)*'Rent Roll'!$T7*'Rent Roll'!$R7*('Summary &amp; Purchase Assumptions'!$C$29/'Summary &amp; Purchase Assumptions'!$C$24),"-"),"-")</f>
        <v>-</v>
      </c>
      <c r="AI41" s="273">
        <f>IFERROR(IF(AI$3='Rent Roll'!$U7,MAX(-SUMIF('Monthly Cash Flow'!$F$6:$EG$6,AI$4,'Monthly Cash Flow'!$F$24:$EG$24)-'Rent Roll'!$V7,0)*'Rent Roll'!$T7*'Rent Roll'!$R7*('Summary &amp; Purchase Assumptions'!$C$29/'Summary &amp; Purchase Assumptions'!$C$24),"-"),"-")</f>
        <v>2242.7835607423976</v>
      </c>
      <c r="AJ41" s="273" t="str">
        <f>IFERROR(IF(AJ$3='Rent Roll'!$U7,MAX(-SUMIF('Monthly Cash Flow'!$F$6:$EG$6,AJ$4,'Monthly Cash Flow'!$F$24:$EG$24)-'Rent Roll'!$V7,0)*'Rent Roll'!$T7*'Rent Roll'!$R7*('Summary &amp; Purchase Assumptions'!$C$29/'Summary &amp; Purchase Assumptions'!$C$24),"-"),"-")</f>
        <v>-</v>
      </c>
      <c r="AK41" s="273" t="str">
        <f>IFERROR(IF(AK$3='Rent Roll'!$U7,MAX(-SUMIF('Monthly Cash Flow'!$F$6:$EG$6,AK$4,'Monthly Cash Flow'!$F$24:$EG$24)-'Rent Roll'!$V7,0)*'Rent Roll'!$T7*'Rent Roll'!$R7*('Summary &amp; Purchase Assumptions'!$C$29/'Summary &amp; Purchase Assumptions'!$C$24),"-"),"-")</f>
        <v>-</v>
      </c>
      <c r="AL41" s="273" t="str">
        <f>IFERROR(IF(AL$3='Rent Roll'!$U7,MAX(-SUMIF('Monthly Cash Flow'!$F$6:$EG$6,AL$4,'Monthly Cash Flow'!$F$24:$EG$24)-'Rent Roll'!$V7,0)*'Rent Roll'!$T7*'Rent Roll'!$R7*('Summary &amp; Purchase Assumptions'!$C$29/'Summary &amp; Purchase Assumptions'!$C$24),"-"),"-")</f>
        <v>-</v>
      </c>
      <c r="AM41" s="273" t="str">
        <f>IFERROR(IF(AM$3='Rent Roll'!$U7,MAX(-SUMIF('Monthly Cash Flow'!$F$6:$EG$6,AM$4,'Monthly Cash Flow'!$F$24:$EG$24)-'Rent Roll'!$V7,0)*'Rent Roll'!$T7*'Rent Roll'!$R7*('Summary &amp; Purchase Assumptions'!$C$29/'Summary &amp; Purchase Assumptions'!$C$24),"-"),"-")</f>
        <v>-</v>
      </c>
      <c r="AN41" s="273" t="str">
        <f>IFERROR(IF(AN$3='Rent Roll'!$U7,MAX(-SUMIF('Monthly Cash Flow'!$F$6:$EG$6,AN$4,'Monthly Cash Flow'!$F$24:$EG$24)-'Rent Roll'!$V7,0)*'Rent Roll'!$T7*'Rent Roll'!$R7*('Summary &amp; Purchase Assumptions'!$C$29/'Summary &amp; Purchase Assumptions'!$C$24),"-"),"-")</f>
        <v>-</v>
      </c>
      <c r="AO41" s="273" t="str">
        <f>IFERROR(IF(AO$3='Rent Roll'!$U7,MAX(-SUMIF('Monthly Cash Flow'!$F$6:$EG$6,AO$4,'Monthly Cash Flow'!$F$24:$EG$24)-'Rent Roll'!$V7,0)*'Rent Roll'!$T7*'Rent Roll'!$R7*('Summary &amp; Purchase Assumptions'!$C$29/'Summary &amp; Purchase Assumptions'!$C$24),"-"),"-")</f>
        <v>-</v>
      </c>
      <c r="AP41" s="273" t="str">
        <f>IFERROR(IF(AP$3='Rent Roll'!$U7,MAX(-SUMIF('Monthly Cash Flow'!$F$6:$EG$6,AP$4,'Monthly Cash Flow'!$F$24:$EG$24)-'Rent Roll'!$V7,0)*'Rent Roll'!$T7*'Rent Roll'!$R7*('Summary &amp; Purchase Assumptions'!$C$29/'Summary &amp; Purchase Assumptions'!$C$24),"-"),"-")</f>
        <v>-</v>
      </c>
      <c r="AQ41" s="273" t="str">
        <f>IFERROR(IF(AQ$3='Rent Roll'!$U7,MAX(-SUMIF('Monthly Cash Flow'!$F$6:$EG$6,AQ$4,'Monthly Cash Flow'!$F$24:$EG$24)-'Rent Roll'!$V7,0)*'Rent Roll'!$T7*'Rent Roll'!$R7*('Summary &amp; Purchase Assumptions'!$C$29/'Summary &amp; Purchase Assumptions'!$C$24),"-"),"-")</f>
        <v>-</v>
      </c>
      <c r="AR41" s="273" t="str">
        <f>IFERROR(IF(AR$3='Rent Roll'!$U7,MAX(-SUMIF('Monthly Cash Flow'!$F$6:$EG$6,AR$4,'Monthly Cash Flow'!$F$24:$EG$24)-'Rent Roll'!$V7,0)*'Rent Roll'!$T7*'Rent Roll'!$R7*('Summary &amp; Purchase Assumptions'!$C$29/'Summary &amp; Purchase Assumptions'!$C$24),"-"),"-")</f>
        <v>-</v>
      </c>
      <c r="AS41" s="273" t="str">
        <f>IFERROR(IF(AS$3='Rent Roll'!$U7,MAX(-SUMIF('Monthly Cash Flow'!$F$6:$EG$6,AS$4,'Monthly Cash Flow'!$F$24:$EG$24)-'Rent Roll'!$V7,0)*'Rent Roll'!$T7*'Rent Roll'!$R7*('Summary &amp; Purchase Assumptions'!$C$29/'Summary &amp; Purchase Assumptions'!$C$24),"-"),"-")</f>
        <v>-</v>
      </c>
      <c r="AT41" s="273" t="str">
        <f>IFERROR(IF(AT$3='Rent Roll'!$U7,MAX(-SUMIF('Monthly Cash Flow'!$F$6:$EG$6,AT$4,'Monthly Cash Flow'!$F$24:$EG$24)-'Rent Roll'!$V7,0)*'Rent Roll'!$T7*'Rent Roll'!$R7*('Summary &amp; Purchase Assumptions'!$C$29/'Summary &amp; Purchase Assumptions'!$C$24),"-"),"-")</f>
        <v>-</v>
      </c>
      <c r="AU41" s="273">
        <f>IFERROR(IF(AU$3='Rent Roll'!$U7,MAX(-SUMIF('Monthly Cash Flow'!$F$6:$EG$6,AU$4,'Monthly Cash Flow'!$F$24:$EG$24)-'Rent Roll'!$V7,0)*'Rent Roll'!$T7*'Rent Roll'!$R7*('Summary &amp; Purchase Assumptions'!$C$29/'Summary &amp; Purchase Assumptions'!$C$24),"-"),"-")</f>
        <v>2340.3151396988151</v>
      </c>
      <c r="AV41" s="273" t="str">
        <f>IFERROR(IF(AV$3='Rent Roll'!$U7,MAX(-SUMIF('Monthly Cash Flow'!$F$6:$EG$6,AV$4,'Monthly Cash Flow'!$F$24:$EG$24)-'Rent Roll'!$V7,0)*'Rent Roll'!$T7*'Rent Roll'!$R7*('Summary &amp; Purchase Assumptions'!$C$29/'Summary &amp; Purchase Assumptions'!$C$24),"-"),"-")</f>
        <v>-</v>
      </c>
      <c r="AW41" s="273" t="str">
        <f>IFERROR(IF(AW$3='Rent Roll'!$U7,MAX(-SUMIF('Monthly Cash Flow'!$F$6:$EG$6,AW$4,'Monthly Cash Flow'!$F$24:$EG$24)-'Rent Roll'!$V7,0)*'Rent Roll'!$T7*'Rent Roll'!$R7*('Summary &amp; Purchase Assumptions'!$C$29/'Summary &amp; Purchase Assumptions'!$C$24),"-"),"-")</f>
        <v>-</v>
      </c>
      <c r="AX41" s="273" t="str">
        <f>IFERROR(IF(AX$3='Rent Roll'!$U7,MAX(-SUMIF('Monthly Cash Flow'!$F$6:$EG$6,AX$4,'Monthly Cash Flow'!$F$24:$EG$24)-'Rent Roll'!$V7,0)*'Rent Roll'!$T7*'Rent Roll'!$R7*('Summary &amp; Purchase Assumptions'!$C$29/'Summary &amp; Purchase Assumptions'!$C$24),"-"),"-")</f>
        <v>-</v>
      </c>
      <c r="AY41" s="273" t="str">
        <f>IFERROR(IF(AY$3='Rent Roll'!$U7,MAX(-SUMIF('Monthly Cash Flow'!$F$6:$EG$6,AY$4,'Monthly Cash Flow'!$F$24:$EG$24)-'Rent Roll'!$V7,0)*'Rent Roll'!$T7*'Rent Roll'!$R7*('Summary &amp; Purchase Assumptions'!$C$29/'Summary &amp; Purchase Assumptions'!$C$24),"-"),"-")</f>
        <v>-</v>
      </c>
      <c r="AZ41" s="273" t="str">
        <f>IFERROR(IF(AZ$3='Rent Roll'!$U7,MAX(-SUMIF('Monthly Cash Flow'!$F$6:$EG$6,AZ$4,'Monthly Cash Flow'!$F$24:$EG$24)-'Rent Roll'!$V7,0)*'Rent Roll'!$T7*'Rent Roll'!$R7*('Summary &amp; Purchase Assumptions'!$C$29/'Summary &amp; Purchase Assumptions'!$C$24),"-"),"-")</f>
        <v>-</v>
      </c>
      <c r="BA41" s="273" t="str">
        <f>IFERROR(IF(BA$3='Rent Roll'!$U7,MAX(-SUMIF('Monthly Cash Flow'!$F$6:$EG$6,BA$4,'Monthly Cash Flow'!$F$24:$EG$24)-'Rent Roll'!$V7,0)*'Rent Roll'!$T7*'Rent Roll'!$R7*('Summary &amp; Purchase Assumptions'!$C$29/'Summary &amp; Purchase Assumptions'!$C$24),"-"),"-")</f>
        <v>-</v>
      </c>
      <c r="BB41" s="273" t="str">
        <f>IFERROR(IF(BB$3='Rent Roll'!$U7,MAX(-SUMIF('Monthly Cash Flow'!$F$6:$EG$6,BB$4,'Monthly Cash Flow'!$F$24:$EG$24)-'Rent Roll'!$V7,0)*'Rent Roll'!$T7*'Rent Roll'!$R7*('Summary &amp; Purchase Assumptions'!$C$29/'Summary &amp; Purchase Assumptions'!$C$24),"-"),"-")</f>
        <v>-</v>
      </c>
      <c r="BC41" s="273" t="str">
        <f>IFERROR(IF(BC$3='Rent Roll'!$U7,MAX(-SUMIF('Monthly Cash Flow'!$F$6:$EG$6,BC$4,'Monthly Cash Flow'!$F$24:$EG$24)-'Rent Roll'!$V7,0)*'Rent Roll'!$T7*'Rent Roll'!$R7*('Summary &amp; Purchase Assumptions'!$C$29/'Summary &amp; Purchase Assumptions'!$C$24),"-"),"-")</f>
        <v>-</v>
      </c>
      <c r="BD41" s="273" t="str">
        <f>IFERROR(IF(BD$3='Rent Roll'!$U7,MAX(-SUMIF('Monthly Cash Flow'!$F$6:$EG$6,BD$4,'Monthly Cash Flow'!$F$24:$EG$24)-'Rent Roll'!$V7,0)*'Rent Roll'!$T7*'Rent Roll'!$R7*('Summary &amp; Purchase Assumptions'!$C$29/'Summary &amp; Purchase Assumptions'!$C$24),"-"),"-")</f>
        <v>-</v>
      </c>
      <c r="BE41" s="273" t="str">
        <f>IFERROR(IF(BE$3='Rent Roll'!$U7,MAX(-SUMIF('Monthly Cash Flow'!$F$6:$EG$6,BE$4,'Monthly Cash Flow'!$F$24:$EG$24)-'Rent Roll'!$V7,0)*'Rent Roll'!$T7*'Rent Roll'!$R7*('Summary &amp; Purchase Assumptions'!$C$29/'Summary &amp; Purchase Assumptions'!$C$24),"-"),"-")</f>
        <v>-</v>
      </c>
      <c r="BF41" s="273" t="str">
        <f>IFERROR(IF(BF$3='Rent Roll'!$U7,MAX(-SUMIF('Monthly Cash Flow'!$F$6:$EG$6,BF$4,'Monthly Cash Flow'!$F$24:$EG$24)-'Rent Roll'!$V7,0)*'Rent Roll'!$T7*'Rent Roll'!$R7*('Summary &amp; Purchase Assumptions'!$C$29/'Summary &amp; Purchase Assumptions'!$C$24),"-"),"-")</f>
        <v>-</v>
      </c>
      <c r="BG41" s="273">
        <f>IFERROR(IF(BG$3='Rent Roll'!$U7,MAX(-SUMIF('Monthly Cash Flow'!$F$6:$EG$6,BG$4,'Monthly Cash Flow'!$F$24:$EG$24)-'Rent Roll'!$V7,0)*'Rent Roll'!$T7*'Rent Roll'!$R7*('Summary &amp; Purchase Assumptions'!$C$29/'Summary &amp; Purchase Assumptions'!$C$24),"-"),"-")</f>
        <v>2439.3096923395779</v>
      </c>
      <c r="BH41" s="273" t="str">
        <f>IFERROR(IF(BH$3='Rent Roll'!$U7,MAX(-SUMIF('Monthly Cash Flow'!$F$6:$EG$6,BH$4,'Monthly Cash Flow'!$F$24:$EG$24)-'Rent Roll'!$V7,0)*'Rent Roll'!$T7*'Rent Roll'!$R7*('Summary &amp; Purchase Assumptions'!$C$29/'Summary &amp; Purchase Assumptions'!$C$24),"-"),"-")</f>
        <v>-</v>
      </c>
      <c r="BI41" s="273" t="str">
        <f>IFERROR(IF(BI$3='Rent Roll'!$U7,MAX(-SUMIF('Monthly Cash Flow'!$F$6:$EG$6,BI$4,'Monthly Cash Flow'!$F$24:$EG$24)-'Rent Roll'!$V7,0)*'Rent Roll'!$T7*'Rent Roll'!$R7*('Summary &amp; Purchase Assumptions'!$C$29/'Summary &amp; Purchase Assumptions'!$C$24),"-"),"-")</f>
        <v>-</v>
      </c>
      <c r="BJ41" s="273" t="str">
        <f>IFERROR(IF(BJ$3='Rent Roll'!$U7,MAX(-SUMIF('Monthly Cash Flow'!$F$6:$EG$6,BJ$4,'Monthly Cash Flow'!$F$24:$EG$24)-'Rent Roll'!$V7,0)*'Rent Roll'!$T7*'Rent Roll'!$R7*('Summary &amp; Purchase Assumptions'!$C$29/'Summary &amp; Purchase Assumptions'!$C$24),"-"),"-")</f>
        <v>-</v>
      </c>
      <c r="BK41" s="273" t="str">
        <f>IFERROR(IF(BK$3='Rent Roll'!$U7,MAX(-SUMIF('Monthly Cash Flow'!$F$6:$EG$6,BK$4,'Monthly Cash Flow'!$F$24:$EG$24)-'Rent Roll'!$V7,0)*'Rent Roll'!$T7*'Rent Roll'!$R7*('Summary &amp; Purchase Assumptions'!$C$29/'Summary &amp; Purchase Assumptions'!$C$24),"-"),"-")</f>
        <v>-</v>
      </c>
      <c r="BL41" s="273" t="str">
        <f>IFERROR(IF(BL$3='Rent Roll'!$U7,MAX(-SUMIF('Monthly Cash Flow'!$F$6:$EG$6,BL$4,'Monthly Cash Flow'!$F$24:$EG$24)-'Rent Roll'!$V7,0)*'Rent Roll'!$T7*'Rent Roll'!$R7*('Summary &amp; Purchase Assumptions'!$C$29/'Summary &amp; Purchase Assumptions'!$C$24),"-"),"-")</f>
        <v>-</v>
      </c>
      <c r="BM41" s="273" t="str">
        <f>IFERROR(IF(BM$3='Rent Roll'!$U7,MAX(-SUMIF('Monthly Cash Flow'!$F$6:$EG$6,BM$4,'Monthly Cash Flow'!$F$24:$EG$24)-'Rent Roll'!$V7,0)*'Rent Roll'!$T7*'Rent Roll'!$R7*('Summary &amp; Purchase Assumptions'!$C$29/'Summary &amp; Purchase Assumptions'!$C$24),"-"),"-")</f>
        <v>-</v>
      </c>
      <c r="BN41" s="273" t="str">
        <f>IFERROR(IF(BN$3='Rent Roll'!$U7,MAX(-SUMIF('Monthly Cash Flow'!$F$6:$EG$6,BN$4,'Monthly Cash Flow'!$F$24:$EG$24)-'Rent Roll'!$V7,0)*'Rent Roll'!$T7*'Rent Roll'!$R7*('Summary &amp; Purchase Assumptions'!$C$29/'Summary &amp; Purchase Assumptions'!$C$24),"-"),"-")</f>
        <v>-</v>
      </c>
      <c r="BO41" s="273" t="str">
        <f>IFERROR(IF(BO$3='Rent Roll'!$U7,MAX(-SUMIF('Monthly Cash Flow'!$F$6:$EG$6,BO$4,'Monthly Cash Flow'!$F$24:$EG$24)-'Rent Roll'!$V7,0)*'Rent Roll'!$T7*'Rent Roll'!$R7*('Summary &amp; Purchase Assumptions'!$C$29/'Summary &amp; Purchase Assumptions'!$C$24),"-"),"-")</f>
        <v>-</v>
      </c>
      <c r="BP41" s="273" t="str">
        <f>IFERROR(IF(BP$3='Rent Roll'!$U7,MAX(-SUMIF('Monthly Cash Flow'!$F$6:$EG$6,BP$4,'Monthly Cash Flow'!$F$24:$EG$24)-'Rent Roll'!$V7,0)*'Rent Roll'!$T7*'Rent Roll'!$R7*('Summary &amp; Purchase Assumptions'!$C$29/'Summary &amp; Purchase Assumptions'!$C$24),"-"),"-")</f>
        <v>-</v>
      </c>
      <c r="BQ41" s="273" t="str">
        <f>IFERROR(IF(BQ$3='Rent Roll'!$U7,MAX(-SUMIF('Monthly Cash Flow'!$F$6:$EG$6,BQ$4,'Monthly Cash Flow'!$F$24:$EG$24)-'Rent Roll'!$V7,0)*'Rent Roll'!$T7*'Rent Roll'!$R7*('Summary &amp; Purchase Assumptions'!$C$29/'Summary &amp; Purchase Assumptions'!$C$24),"-"),"-")</f>
        <v>-</v>
      </c>
      <c r="BR41" s="273" t="str">
        <f>IFERROR(IF(BR$3='Rent Roll'!$U7,MAX(-SUMIF('Monthly Cash Flow'!$F$6:$EG$6,BR$4,'Monthly Cash Flow'!$F$24:$EG$24)-'Rent Roll'!$V7,0)*'Rent Roll'!$T7*'Rent Roll'!$R7*('Summary &amp; Purchase Assumptions'!$C$29/'Summary &amp; Purchase Assumptions'!$C$24),"-"),"-")</f>
        <v>-</v>
      </c>
      <c r="BS41" s="273">
        <f>IFERROR(IF(BS$3='Rent Roll'!$U7,MAX(-SUMIF('Monthly Cash Flow'!$F$6:$EG$6,BS$4,'Monthly Cash Flow'!$F$24:$EG$24)-'Rent Roll'!$V7,0)*'Rent Roll'!$T7*'Rent Roll'!$R7*('Summary &amp; Purchase Assumptions'!$C$29/'Summary &amp; Purchase Assumptions'!$C$24),"-"),"-")</f>
        <v>2539.7891632699543</v>
      </c>
      <c r="BT41" s="273" t="str">
        <f>IFERROR(IF(BT$3='Rent Roll'!$U7,MAX(-SUMIF('Monthly Cash Flow'!$F$6:$EG$6,BT$4,'Monthly Cash Flow'!$F$24:$EG$24)-'Rent Roll'!$V7,0)*'Rent Roll'!$T7*'Rent Roll'!$R7*('Summary &amp; Purchase Assumptions'!$C$29/'Summary &amp; Purchase Assumptions'!$C$24),"-"),"-")</f>
        <v>-</v>
      </c>
      <c r="BU41" s="273" t="str">
        <f>IFERROR(IF(BU$3='Rent Roll'!$U7,MAX(-SUMIF('Monthly Cash Flow'!$F$6:$EG$6,BU$4,'Monthly Cash Flow'!$F$24:$EG$24)-'Rent Roll'!$V7,0)*'Rent Roll'!$T7*'Rent Roll'!$R7*('Summary &amp; Purchase Assumptions'!$C$29/'Summary &amp; Purchase Assumptions'!$C$24),"-"),"-")</f>
        <v>-</v>
      </c>
      <c r="BV41" s="273" t="str">
        <f>IFERROR(IF(BV$3='Rent Roll'!$U7,MAX(-SUMIF('Monthly Cash Flow'!$F$6:$EG$6,BV$4,'Monthly Cash Flow'!$F$24:$EG$24)-'Rent Roll'!$V7,0)*'Rent Roll'!$T7*'Rent Roll'!$R7*('Summary &amp; Purchase Assumptions'!$C$29/'Summary &amp; Purchase Assumptions'!$C$24),"-"),"-")</f>
        <v>-</v>
      </c>
      <c r="BW41" s="273" t="str">
        <f>IFERROR(IF(BW$3='Rent Roll'!$U7,MAX(-SUMIF('Monthly Cash Flow'!$F$6:$EG$6,BW$4,'Monthly Cash Flow'!$F$24:$EG$24)-'Rent Roll'!$V7,0)*'Rent Roll'!$T7*'Rent Roll'!$R7*('Summary &amp; Purchase Assumptions'!$C$29/'Summary &amp; Purchase Assumptions'!$C$24),"-"),"-")</f>
        <v>-</v>
      </c>
      <c r="BX41" s="273" t="str">
        <f>IFERROR(IF(BX$3='Rent Roll'!$U7,MAX(-SUMIF('Monthly Cash Flow'!$F$6:$EG$6,BX$4,'Monthly Cash Flow'!$F$24:$EG$24)-'Rent Roll'!$V7,0)*'Rent Roll'!$T7*'Rent Roll'!$R7*('Summary &amp; Purchase Assumptions'!$C$29/'Summary &amp; Purchase Assumptions'!$C$24),"-"),"-")</f>
        <v>-</v>
      </c>
      <c r="BY41" s="273" t="str">
        <f>IFERROR(IF(BY$3='Rent Roll'!$U7,MAX(-SUMIF('Monthly Cash Flow'!$F$6:$EG$6,BY$4,'Monthly Cash Flow'!$F$24:$EG$24)-'Rent Roll'!$V7,0)*'Rent Roll'!$T7*'Rent Roll'!$R7*('Summary &amp; Purchase Assumptions'!$C$29/'Summary &amp; Purchase Assumptions'!$C$24),"-"),"-")</f>
        <v>-</v>
      </c>
      <c r="BZ41" s="273" t="str">
        <f>IFERROR(IF(BZ$3='Rent Roll'!$U7,MAX(-SUMIF('Monthly Cash Flow'!$F$6:$EG$6,BZ$4,'Monthly Cash Flow'!$F$24:$EG$24)-'Rent Roll'!$V7,0)*'Rent Roll'!$T7*'Rent Roll'!$R7*('Summary &amp; Purchase Assumptions'!$C$29/'Summary &amp; Purchase Assumptions'!$C$24),"-"),"-")</f>
        <v>-</v>
      </c>
      <c r="CA41" s="273" t="str">
        <f>IFERROR(IF(CA$3='Rent Roll'!$U7,MAX(-SUMIF('Monthly Cash Flow'!$F$6:$EG$6,CA$4,'Monthly Cash Flow'!$F$24:$EG$24)-'Rent Roll'!$V7,0)*'Rent Roll'!$T7*'Rent Roll'!$R7*('Summary &amp; Purchase Assumptions'!$C$29/'Summary &amp; Purchase Assumptions'!$C$24),"-"),"-")</f>
        <v>-</v>
      </c>
      <c r="CB41" s="273" t="str">
        <f>IFERROR(IF(CB$3='Rent Roll'!$U7,MAX(-SUMIF('Monthly Cash Flow'!$F$6:$EG$6,CB$4,'Monthly Cash Flow'!$F$24:$EG$24)-'Rent Roll'!$V7,0)*'Rent Roll'!$T7*'Rent Roll'!$R7*('Summary &amp; Purchase Assumptions'!$C$29/'Summary &amp; Purchase Assumptions'!$C$24),"-"),"-")</f>
        <v>-</v>
      </c>
      <c r="CC41" s="273" t="str">
        <f>IFERROR(IF(CC$3='Rent Roll'!$U7,MAX(-SUMIF('Monthly Cash Flow'!$F$6:$EG$6,CC$4,'Monthly Cash Flow'!$F$24:$EG$24)-'Rent Roll'!$V7,0)*'Rent Roll'!$T7*'Rent Roll'!$R7*('Summary &amp; Purchase Assumptions'!$C$29/'Summary &amp; Purchase Assumptions'!$C$24),"-"),"-")</f>
        <v>-</v>
      </c>
      <c r="CD41" s="273" t="str">
        <f>IFERROR(IF(CD$3='Rent Roll'!$U7,MAX(-SUMIF('Monthly Cash Flow'!$F$6:$EG$6,CD$4,'Monthly Cash Flow'!$F$24:$EG$24)-'Rent Roll'!$V7,0)*'Rent Roll'!$T7*'Rent Roll'!$R7*('Summary &amp; Purchase Assumptions'!$C$29/'Summary &amp; Purchase Assumptions'!$C$24),"-"),"-")</f>
        <v>-</v>
      </c>
      <c r="CE41" s="273">
        <f>IFERROR(IF(CE$3='Rent Roll'!$U7,MAX(-SUMIF('Monthly Cash Flow'!$F$6:$EG$6,CE$4,'Monthly Cash Flow'!$F$24:$EG$24)-'Rent Roll'!$V7,0)*'Rent Roll'!$T7*'Rent Roll'!$R7*('Summary &amp; Purchase Assumptions'!$C$29/'Summary &amp; Purchase Assumptions'!$C$24),"-"),"-")</f>
        <v>2641.7758262642851</v>
      </c>
      <c r="CF41" s="273" t="str">
        <f>IFERROR(IF(CF$3='Rent Roll'!$U7,MAX(-SUMIF('Monthly Cash Flow'!$F$6:$EG$6,CF$4,'Monthly Cash Flow'!$F$24:$EG$24)-'Rent Roll'!$V7,0)*'Rent Roll'!$T7*'Rent Roll'!$R7*('Summary &amp; Purchase Assumptions'!$C$29/'Summary &amp; Purchase Assumptions'!$C$24),"-"),"-")</f>
        <v>-</v>
      </c>
      <c r="CG41" s="273" t="str">
        <f>IFERROR(IF(CG$3='Rent Roll'!$U7,MAX(-SUMIF('Monthly Cash Flow'!$F$6:$EG$6,CG$4,'Monthly Cash Flow'!$F$24:$EG$24)-'Rent Roll'!$V7,0)*'Rent Roll'!$T7*'Rent Roll'!$R7*('Summary &amp; Purchase Assumptions'!$C$29/'Summary &amp; Purchase Assumptions'!$C$24),"-"),"-")</f>
        <v>-</v>
      </c>
      <c r="CH41" s="273" t="str">
        <f>IFERROR(IF(CH$3='Rent Roll'!$U7,MAX(-SUMIF('Monthly Cash Flow'!$F$6:$EG$6,CH$4,'Monthly Cash Flow'!$F$24:$EG$24)-'Rent Roll'!$V7,0)*'Rent Roll'!$T7*'Rent Roll'!$R7*('Summary &amp; Purchase Assumptions'!$C$29/'Summary &amp; Purchase Assumptions'!$C$24),"-"),"-")</f>
        <v>-</v>
      </c>
      <c r="CI41" s="273" t="str">
        <f>IFERROR(IF(CI$3='Rent Roll'!$U7,MAX(-SUMIF('Monthly Cash Flow'!$F$6:$EG$6,CI$4,'Monthly Cash Flow'!$F$24:$EG$24)-'Rent Roll'!$V7,0)*'Rent Roll'!$T7*'Rent Roll'!$R7*('Summary &amp; Purchase Assumptions'!$C$29/'Summary &amp; Purchase Assumptions'!$C$24),"-"),"-")</f>
        <v>-</v>
      </c>
      <c r="CJ41" s="273" t="str">
        <f>IFERROR(IF(CJ$3='Rent Roll'!$U7,MAX(-SUMIF('Monthly Cash Flow'!$F$6:$EG$6,CJ$4,'Monthly Cash Flow'!$F$24:$EG$24)-'Rent Roll'!$V7,0)*'Rent Roll'!$T7*'Rent Roll'!$R7*('Summary &amp; Purchase Assumptions'!$C$29/'Summary &amp; Purchase Assumptions'!$C$24),"-"),"-")</f>
        <v>-</v>
      </c>
      <c r="CK41" s="273" t="str">
        <f>IFERROR(IF(CK$3='Rent Roll'!$U7,MAX(-SUMIF('Monthly Cash Flow'!$F$6:$EG$6,CK$4,'Monthly Cash Flow'!$F$24:$EG$24)-'Rent Roll'!$V7,0)*'Rent Roll'!$T7*'Rent Roll'!$R7*('Summary &amp; Purchase Assumptions'!$C$29/'Summary &amp; Purchase Assumptions'!$C$24),"-"),"-")</f>
        <v>-</v>
      </c>
      <c r="CL41" s="273" t="str">
        <f>IFERROR(IF(CL$3='Rent Roll'!$U7,MAX(-SUMIF('Monthly Cash Flow'!$F$6:$EG$6,CL$4,'Monthly Cash Flow'!$F$24:$EG$24)-'Rent Roll'!$V7,0)*'Rent Roll'!$T7*'Rent Roll'!$R7*('Summary &amp; Purchase Assumptions'!$C$29/'Summary &amp; Purchase Assumptions'!$C$24),"-"),"-")</f>
        <v>-</v>
      </c>
      <c r="CM41" s="273" t="str">
        <f>IFERROR(IF(CM$3='Rent Roll'!$U7,MAX(-SUMIF('Monthly Cash Flow'!$F$6:$EG$6,CM$4,'Monthly Cash Flow'!$F$24:$EG$24)-'Rent Roll'!$V7,0)*'Rent Roll'!$T7*'Rent Roll'!$R7*('Summary &amp; Purchase Assumptions'!$C$29/'Summary &amp; Purchase Assumptions'!$C$24),"-"),"-")</f>
        <v>-</v>
      </c>
      <c r="CN41" s="273" t="str">
        <f>IFERROR(IF(CN$3='Rent Roll'!$U7,MAX(-SUMIF('Monthly Cash Flow'!$F$6:$EG$6,CN$4,'Monthly Cash Flow'!$F$24:$EG$24)-'Rent Roll'!$V7,0)*'Rent Roll'!$T7*'Rent Roll'!$R7*('Summary &amp; Purchase Assumptions'!$C$29/'Summary &amp; Purchase Assumptions'!$C$24),"-"),"-")</f>
        <v>-</v>
      </c>
      <c r="CO41" s="273" t="str">
        <f>IFERROR(IF(CO$3='Rent Roll'!$U7,MAX(-SUMIF('Monthly Cash Flow'!$F$6:$EG$6,CO$4,'Monthly Cash Flow'!$F$24:$EG$24)-'Rent Roll'!$V7,0)*'Rent Roll'!$T7*'Rent Roll'!$R7*('Summary &amp; Purchase Assumptions'!$C$29/'Summary &amp; Purchase Assumptions'!$C$24),"-"),"-")</f>
        <v>-</v>
      </c>
      <c r="CP41" s="273" t="str">
        <f>IFERROR(IF(CP$3='Rent Roll'!$U7,MAX(-SUMIF('Monthly Cash Flow'!$F$6:$EG$6,CP$4,'Monthly Cash Flow'!$F$24:$EG$24)-'Rent Roll'!$V7,0)*'Rent Roll'!$T7*'Rent Roll'!$R7*('Summary &amp; Purchase Assumptions'!$C$29/'Summary &amp; Purchase Assumptions'!$C$24),"-"),"-")</f>
        <v>-</v>
      </c>
      <c r="CQ41" s="273">
        <f>IFERROR(IF(CQ$3='Rent Roll'!$U7,MAX(-SUMIF('Monthly Cash Flow'!$F$6:$EG$6,CQ$4,'Monthly Cash Flow'!$F$24:$EG$24)-'Rent Roll'!$V7,0)*'Rent Roll'!$T7*'Rent Roll'!$R7*('Summary &amp; Purchase Assumptions'!$C$29/'Summary &amp; Purchase Assumptions'!$C$24),"-"),"-")</f>
        <v>2745.2922892035299</v>
      </c>
      <c r="CR41" s="273" t="str">
        <f>IFERROR(IF(CR$3='Rent Roll'!$U7,MAX(-SUMIF('Monthly Cash Flow'!$F$6:$EG$6,CR$4,'Monthly Cash Flow'!$F$24:$EG$24)-'Rent Roll'!$V7,0)*'Rent Roll'!$T7*'Rent Roll'!$R7*('Summary &amp; Purchase Assumptions'!$C$29/'Summary &amp; Purchase Assumptions'!$C$24),"-"),"-")</f>
        <v>-</v>
      </c>
      <c r="CS41" s="273" t="str">
        <f>IFERROR(IF(CS$3='Rent Roll'!$U7,MAX(-SUMIF('Monthly Cash Flow'!$F$6:$EG$6,CS$4,'Monthly Cash Flow'!$F$24:$EG$24)-'Rent Roll'!$V7,0)*'Rent Roll'!$T7*'Rent Roll'!$R7*('Summary &amp; Purchase Assumptions'!$C$29/'Summary &amp; Purchase Assumptions'!$C$24),"-"),"-")</f>
        <v>-</v>
      </c>
      <c r="CT41" s="273" t="str">
        <f>IFERROR(IF(CT$3='Rent Roll'!$U7,MAX(-SUMIF('Monthly Cash Flow'!$F$6:$EG$6,CT$4,'Monthly Cash Flow'!$F$24:$EG$24)-'Rent Roll'!$V7,0)*'Rent Roll'!$T7*'Rent Roll'!$R7*('Summary &amp; Purchase Assumptions'!$C$29/'Summary &amp; Purchase Assumptions'!$C$24),"-"),"-")</f>
        <v>-</v>
      </c>
      <c r="CU41" s="273" t="str">
        <f>IFERROR(IF(CU$3='Rent Roll'!$U7,MAX(-SUMIF('Monthly Cash Flow'!$F$6:$EG$6,CU$4,'Monthly Cash Flow'!$F$24:$EG$24)-'Rent Roll'!$V7,0)*'Rent Roll'!$T7*'Rent Roll'!$R7*('Summary &amp; Purchase Assumptions'!$C$29/'Summary &amp; Purchase Assumptions'!$C$24),"-"),"-")</f>
        <v>-</v>
      </c>
      <c r="CV41" s="273" t="str">
        <f>IFERROR(IF(CV$3='Rent Roll'!$U7,MAX(-SUMIF('Monthly Cash Flow'!$F$6:$EG$6,CV$4,'Monthly Cash Flow'!$F$24:$EG$24)-'Rent Roll'!$V7,0)*'Rent Roll'!$T7*'Rent Roll'!$R7*('Summary &amp; Purchase Assumptions'!$C$29/'Summary &amp; Purchase Assumptions'!$C$24),"-"),"-")</f>
        <v>-</v>
      </c>
      <c r="CW41" s="273" t="str">
        <f>IFERROR(IF(CW$3='Rent Roll'!$U7,MAX(-SUMIF('Monthly Cash Flow'!$F$6:$EG$6,CW$4,'Monthly Cash Flow'!$F$24:$EG$24)-'Rent Roll'!$V7,0)*'Rent Roll'!$T7*'Rent Roll'!$R7*('Summary &amp; Purchase Assumptions'!$C$29/'Summary &amp; Purchase Assumptions'!$C$24),"-"),"-")</f>
        <v>-</v>
      </c>
      <c r="CX41" s="273" t="str">
        <f>IFERROR(IF(CX$3='Rent Roll'!$U7,MAX(-SUMIF('Monthly Cash Flow'!$F$6:$EG$6,CX$4,'Monthly Cash Flow'!$F$24:$EG$24)-'Rent Roll'!$V7,0)*'Rent Roll'!$T7*'Rent Roll'!$R7*('Summary &amp; Purchase Assumptions'!$C$29/'Summary &amp; Purchase Assumptions'!$C$24),"-"),"-")</f>
        <v>-</v>
      </c>
      <c r="CY41" s="273" t="str">
        <f>IFERROR(IF(CY$3='Rent Roll'!$U7,MAX(-SUMIF('Monthly Cash Flow'!$F$6:$EG$6,CY$4,'Monthly Cash Flow'!$F$24:$EG$24)-'Rent Roll'!$V7,0)*'Rent Roll'!$T7*'Rent Roll'!$R7*('Summary &amp; Purchase Assumptions'!$C$29/'Summary &amp; Purchase Assumptions'!$C$24),"-"),"-")</f>
        <v>-</v>
      </c>
      <c r="CZ41" s="273" t="str">
        <f>IFERROR(IF(CZ$3='Rent Roll'!$U7,MAX(-SUMIF('Monthly Cash Flow'!$F$6:$EG$6,CZ$4,'Monthly Cash Flow'!$F$24:$EG$24)-'Rent Roll'!$V7,0)*'Rent Roll'!$T7*'Rent Roll'!$R7*('Summary &amp; Purchase Assumptions'!$C$29/'Summary &amp; Purchase Assumptions'!$C$24),"-"),"-")</f>
        <v>-</v>
      </c>
      <c r="DA41" s="273" t="str">
        <f>IFERROR(IF(DA$3='Rent Roll'!$U7,MAX(-SUMIF('Monthly Cash Flow'!$F$6:$EG$6,DA$4,'Monthly Cash Flow'!$F$24:$EG$24)-'Rent Roll'!$V7,0)*'Rent Roll'!$T7*'Rent Roll'!$R7*('Summary &amp; Purchase Assumptions'!$C$29/'Summary &amp; Purchase Assumptions'!$C$24),"-"),"-")</f>
        <v>-</v>
      </c>
      <c r="DB41" s="273" t="str">
        <f>IFERROR(IF(DB$3='Rent Roll'!$U7,MAX(-SUMIF('Monthly Cash Flow'!$F$6:$EG$6,DB$4,'Monthly Cash Flow'!$F$24:$EG$24)-'Rent Roll'!$V7,0)*'Rent Roll'!$T7*'Rent Roll'!$R7*('Summary &amp; Purchase Assumptions'!$C$29/'Summary &amp; Purchase Assumptions'!$C$24),"-"),"-")</f>
        <v>-</v>
      </c>
      <c r="DC41" s="273">
        <f>IFERROR(IF(DC$3='Rent Roll'!$U7,MAX(-SUMIF('Monthly Cash Flow'!$F$6:$EG$6,DC$4,'Monthly Cash Flow'!$F$24:$EG$24)-'Rent Roll'!$V7,0)*'Rent Roll'!$T7*'Rent Roll'!$R7*('Summary &amp; Purchase Assumptions'!$C$29/'Summary &amp; Purchase Assumptions'!$C$24),"-"),"-")</f>
        <v>2850.3614990868632</v>
      </c>
      <c r="DD41" s="273" t="str">
        <f>IFERROR(IF(DD$3='Rent Roll'!$U7,MAX(-SUMIF('Monthly Cash Flow'!$F$6:$EG$6,DD$4,'Monthly Cash Flow'!$F$24:$EG$24)-'Rent Roll'!$V7,0)*'Rent Roll'!$T7*'Rent Roll'!$R7*('Summary &amp; Purchase Assumptions'!$C$29/'Summary &amp; Purchase Assumptions'!$C$24),"-"),"-")</f>
        <v>-</v>
      </c>
      <c r="DE41" s="273" t="str">
        <f>IFERROR(IF(DE$3='Rent Roll'!$U7,MAX(-SUMIF('Monthly Cash Flow'!$F$6:$EG$6,DE$4,'Monthly Cash Flow'!$F$24:$EG$24)-'Rent Roll'!$V7,0)*'Rent Roll'!$T7*'Rent Roll'!$R7*('Summary &amp; Purchase Assumptions'!$C$29/'Summary &amp; Purchase Assumptions'!$C$24),"-"),"-")</f>
        <v>-</v>
      </c>
      <c r="DF41" s="273" t="str">
        <f>IFERROR(IF(DF$3='Rent Roll'!$U7,MAX(-SUMIF('Monthly Cash Flow'!$F$6:$EG$6,DF$4,'Monthly Cash Flow'!$F$24:$EG$24)-'Rent Roll'!$V7,0)*'Rent Roll'!$T7*'Rent Roll'!$R7*('Summary &amp; Purchase Assumptions'!$C$29/'Summary &amp; Purchase Assumptions'!$C$24),"-"),"-")</f>
        <v>-</v>
      </c>
      <c r="DG41" s="273" t="str">
        <f>IFERROR(IF(DG$3='Rent Roll'!$U7,MAX(-SUMIF('Monthly Cash Flow'!$F$6:$EG$6,DG$4,'Monthly Cash Flow'!$F$24:$EG$24)-'Rent Roll'!$V7,0)*'Rent Roll'!$T7*'Rent Roll'!$R7*('Summary &amp; Purchase Assumptions'!$C$29/'Summary &amp; Purchase Assumptions'!$C$24),"-"),"-")</f>
        <v>-</v>
      </c>
      <c r="DH41" s="273" t="str">
        <f>IFERROR(IF(DH$3='Rent Roll'!$U7,MAX(-SUMIF('Monthly Cash Flow'!$F$6:$EG$6,DH$4,'Monthly Cash Flow'!$F$24:$EG$24)-'Rent Roll'!$V7,0)*'Rent Roll'!$T7*'Rent Roll'!$R7*('Summary &amp; Purchase Assumptions'!$C$29/'Summary &amp; Purchase Assumptions'!$C$24),"-"),"-")</f>
        <v>-</v>
      </c>
      <c r="DI41" s="273" t="str">
        <f>IFERROR(IF(DI$3='Rent Roll'!$U7,MAX(-SUMIF('Monthly Cash Flow'!$F$6:$EG$6,DI$4,'Monthly Cash Flow'!$F$24:$EG$24)-'Rent Roll'!$V7,0)*'Rent Roll'!$T7*'Rent Roll'!$R7*('Summary &amp; Purchase Assumptions'!$C$29/'Summary &amp; Purchase Assumptions'!$C$24),"-"),"-")</f>
        <v>-</v>
      </c>
      <c r="DJ41" s="273" t="str">
        <f>IFERROR(IF(DJ$3='Rent Roll'!$U7,MAX(-SUMIF('Monthly Cash Flow'!$F$6:$EG$6,DJ$4,'Monthly Cash Flow'!$F$24:$EG$24)-'Rent Roll'!$V7,0)*'Rent Roll'!$T7*'Rent Roll'!$R7*('Summary &amp; Purchase Assumptions'!$C$29/'Summary &amp; Purchase Assumptions'!$C$24),"-"),"-")</f>
        <v>-</v>
      </c>
      <c r="DK41" s="273" t="str">
        <f>IFERROR(IF(DK$3='Rent Roll'!$U7,MAX(-SUMIF('Monthly Cash Flow'!$F$6:$EG$6,DK$4,'Monthly Cash Flow'!$F$24:$EG$24)-'Rent Roll'!$V7,0)*'Rent Roll'!$T7*'Rent Roll'!$R7*('Summary &amp; Purchase Assumptions'!$C$29/'Summary &amp; Purchase Assumptions'!$C$24),"-"),"-")</f>
        <v>-</v>
      </c>
      <c r="DL41" s="273" t="str">
        <f>IFERROR(IF(DL$3='Rent Roll'!$U7,MAX(-SUMIF('Monthly Cash Flow'!$F$6:$EG$6,DL$4,'Monthly Cash Flow'!$F$24:$EG$24)-'Rent Roll'!$V7,0)*'Rent Roll'!$T7*'Rent Roll'!$R7*('Summary &amp; Purchase Assumptions'!$C$29/'Summary &amp; Purchase Assumptions'!$C$24),"-"),"-")</f>
        <v>-</v>
      </c>
      <c r="DM41" s="273" t="str">
        <f>IFERROR(IF(DM$3='Rent Roll'!$U7,MAX(-SUMIF('Monthly Cash Flow'!$F$6:$EG$6,DM$4,'Monthly Cash Flow'!$F$24:$EG$24)-'Rent Roll'!$V7,0)*'Rent Roll'!$T7*'Rent Roll'!$R7*('Summary &amp; Purchase Assumptions'!$C$29/'Summary &amp; Purchase Assumptions'!$C$24),"-"),"-")</f>
        <v>-</v>
      </c>
      <c r="DN41" s="273" t="str">
        <f>IFERROR(IF(DN$3='Rent Roll'!$U7,MAX(-SUMIF('Monthly Cash Flow'!$F$6:$EG$6,DN$4,'Monthly Cash Flow'!$F$24:$EG$24)-'Rent Roll'!$V7,0)*'Rent Roll'!$T7*'Rent Roll'!$R7*('Summary &amp; Purchase Assumptions'!$C$29/'Summary &amp; Purchase Assumptions'!$C$24),"-"),"-")</f>
        <v>-</v>
      </c>
      <c r="DO41" s="273">
        <f>IFERROR(IF(DO$3='Rent Roll'!$U7,MAX(-SUMIF('Monthly Cash Flow'!$F$6:$EG$6,DO$4,'Monthly Cash Flow'!$F$24:$EG$24)-'Rent Roll'!$V7,0)*'Rent Roll'!$T7*'Rent Roll'!$R7*('Summary &amp; Purchase Assumptions'!$C$29/'Summary &amp; Purchase Assumptions'!$C$24),"-"),"-")</f>
        <v>2957.0067471184479</v>
      </c>
      <c r="DP41" s="273" t="str">
        <f>IFERROR(IF(DP$3='Rent Roll'!$U7,MAX(-SUMIF('Monthly Cash Flow'!$F$6:$EG$6,DP$4,'Monthly Cash Flow'!$F$24:$EG$24)-'Rent Roll'!$V7,0)*'Rent Roll'!$T7*'Rent Roll'!$R7*('Summary &amp; Purchase Assumptions'!$C$29/'Summary &amp; Purchase Assumptions'!$C$24),"-"),"-")</f>
        <v>-</v>
      </c>
      <c r="DQ41" s="273" t="str">
        <f>IFERROR(IF(DQ$3='Rent Roll'!$U7,MAX(-SUMIF('Monthly Cash Flow'!$F$6:$EG$6,DQ$4,'Monthly Cash Flow'!$F$24:$EG$24)-'Rent Roll'!$V7,0)*'Rent Roll'!$T7*'Rent Roll'!$R7*('Summary &amp; Purchase Assumptions'!$C$29/'Summary &amp; Purchase Assumptions'!$C$24),"-"),"-")</f>
        <v>-</v>
      </c>
      <c r="DR41" s="273" t="str">
        <f>IFERROR(IF(DR$3='Rent Roll'!$U7,MAX(-SUMIF('Monthly Cash Flow'!$F$6:$EG$6,DR$4,'Monthly Cash Flow'!$F$24:$EG$24)-'Rent Roll'!$V7,0)*'Rent Roll'!$T7*'Rent Roll'!$R7*('Summary &amp; Purchase Assumptions'!$C$29/'Summary &amp; Purchase Assumptions'!$C$24),"-"),"-")</f>
        <v>-</v>
      </c>
      <c r="DS41" s="273" t="str">
        <f>IFERROR(IF(DS$3='Rent Roll'!$U7,MAX(-SUMIF('Monthly Cash Flow'!$F$6:$EG$6,DS$4,'Monthly Cash Flow'!$F$24:$EG$24)-'Rent Roll'!$V7,0)*'Rent Roll'!$T7*'Rent Roll'!$R7*('Summary &amp; Purchase Assumptions'!$C$29/'Summary &amp; Purchase Assumptions'!$C$24),"-"),"-")</f>
        <v>-</v>
      </c>
      <c r="DT41" s="273" t="str">
        <f>IFERROR(IF(DT$3='Rent Roll'!$U7,MAX(-SUMIF('Monthly Cash Flow'!$F$6:$EG$6,DT$4,'Monthly Cash Flow'!$F$24:$EG$24)-'Rent Roll'!$V7,0)*'Rent Roll'!$T7*'Rent Roll'!$R7*('Summary &amp; Purchase Assumptions'!$C$29/'Summary &amp; Purchase Assumptions'!$C$24),"-"),"-")</f>
        <v>-</v>
      </c>
      <c r="DU41" s="273" t="str">
        <f>IFERROR(IF(DU$3='Rent Roll'!$U7,MAX(-SUMIF('Monthly Cash Flow'!$F$6:$EG$6,DU$4,'Monthly Cash Flow'!$F$24:$EG$24)-'Rent Roll'!$V7,0)*'Rent Roll'!$T7*'Rent Roll'!$R7*('Summary &amp; Purchase Assumptions'!$C$29/'Summary &amp; Purchase Assumptions'!$C$24),"-"),"-")</f>
        <v>-</v>
      </c>
      <c r="DV41" s="273" t="str">
        <f>IFERROR(IF(DV$3='Rent Roll'!$U7,MAX(-SUMIF('Monthly Cash Flow'!$F$6:$EG$6,DV$4,'Monthly Cash Flow'!$F$24:$EG$24)-'Rent Roll'!$V7,0)*'Rent Roll'!$T7*'Rent Roll'!$R7*('Summary &amp; Purchase Assumptions'!$C$29/'Summary &amp; Purchase Assumptions'!$C$24),"-"),"-")</f>
        <v>-</v>
      </c>
      <c r="DW41" s="273" t="str">
        <f>IFERROR(IF(DW$3='Rent Roll'!$U7,MAX(-SUMIF('Monthly Cash Flow'!$F$6:$EG$6,DW$4,'Monthly Cash Flow'!$F$24:$EG$24)-'Rent Roll'!$V7,0)*'Rent Roll'!$T7*'Rent Roll'!$R7*('Summary &amp; Purchase Assumptions'!$C$29/'Summary &amp; Purchase Assumptions'!$C$24),"-"),"-")</f>
        <v>-</v>
      </c>
      <c r="DX41" s="273" t="str">
        <f>IFERROR(IF(DX$3='Rent Roll'!$U7,MAX(-SUMIF('Monthly Cash Flow'!$F$6:$EG$6,DX$4,'Monthly Cash Flow'!$F$24:$EG$24)-'Rent Roll'!$V7,0)*'Rent Roll'!$T7*'Rent Roll'!$R7*('Summary &amp; Purchase Assumptions'!$C$29/'Summary &amp; Purchase Assumptions'!$C$24),"-"),"-")</f>
        <v>-</v>
      </c>
      <c r="DY41" s="273" t="str">
        <f>IFERROR(IF(DY$3='Rent Roll'!$U7,MAX(-SUMIF('Monthly Cash Flow'!$F$6:$EG$6,DY$4,'Monthly Cash Flow'!$F$24:$EG$24)-'Rent Roll'!$V7,0)*'Rent Roll'!$T7*'Rent Roll'!$R7*('Summary &amp; Purchase Assumptions'!$C$29/'Summary &amp; Purchase Assumptions'!$C$24),"-"),"-")</f>
        <v>-</v>
      </c>
      <c r="DZ41" s="273" t="str">
        <f>IFERROR(IF(DZ$3='Rent Roll'!$U7,MAX(-SUMIF('Monthly Cash Flow'!$F$6:$EG$6,DZ$4,'Monthly Cash Flow'!$F$24:$EG$24)-'Rent Roll'!$V7,0)*'Rent Roll'!$T7*'Rent Roll'!$R7*('Summary &amp; Purchase Assumptions'!$C$29/'Summary &amp; Purchase Assumptions'!$C$24),"-"),"-")</f>
        <v>-</v>
      </c>
      <c r="EA41" s="273">
        <f>IFERROR(IF(EA$3='Rent Roll'!$U7,MAX(-SUMIF('Monthly Cash Flow'!$F$6:$EG$6,EA$4,'Monthly Cash Flow'!$F$24:$EG$24)-'Rent Roll'!$V7,0)*'Rent Roll'!$T7*'Rent Roll'!$R7*('Summary &amp; Purchase Assumptions'!$C$29/'Summary &amp; Purchase Assumptions'!$C$24),"-"),"-")</f>
        <v>3065.2516738705058</v>
      </c>
      <c r="EB41" s="273" t="str">
        <f>IFERROR(IF(EB$3='Rent Roll'!$U7,MAX(-SUMIF('Monthly Cash Flow'!$F$6:$EG$6,EB$4,'Monthly Cash Flow'!$F$24:$EG$24)-'Rent Roll'!$V7,0)*'Rent Roll'!$T7*'Rent Roll'!$R7*('Summary &amp; Purchase Assumptions'!$C$29/'Summary &amp; Purchase Assumptions'!$C$24),"-"),"-")</f>
        <v>-</v>
      </c>
      <c r="EC41" s="273" t="str">
        <f>IFERROR(IF(EC$3='Rent Roll'!$U7,MAX(-SUMIF('Monthly Cash Flow'!$F$6:$EG$6,EC$4,'Monthly Cash Flow'!$F$24:$EG$24)-'Rent Roll'!$V7,0)*'Rent Roll'!$T7*'Rent Roll'!$R7*('Summary &amp; Purchase Assumptions'!$C$29/'Summary &amp; Purchase Assumptions'!$C$24),"-"),"-")</f>
        <v>-</v>
      </c>
      <c r="ED41" s="273" t="str">
        <f>IFERROR(IF(ED$3='Rent Roll'!$U7,MAX(-SUMIF('Monthly Cash Flow'!$F$6:$EG$6,ED$4,'Monthly Cash Flow'!$F$24:$EG$24)-'Rent Roll'!$V7,0)*'Rent Roll'!$T7*'Rent Roll'!$R7*('Summary &amp; Purchase Assumptions'!$C$29/'Summary &amp; Purchase Assumptions'!$C$24),"-"),"-")</f>
        <v>-</v>
      </c>
      <c r="EE41" s="273" t="str">
        <f>IFERROR(IF(EE$3='Rent Roll'!$U7,MAX(-SUMIF('Monthly Cash Flow'!$F$6:$EG$6,EE$4,'Monthly Cash Flow'!$F$24:$EG$24)-'Rent Roll'!$V7,0)*'Rent Roll'!$T7*'Rent Roll'!$R7*('Summary &amp; Purchase Assumptions'!$C$29/'Summary &amp; Purchase Assumptions'!$C$24),"-"),"-")</f>
        <v>-</v>
      </c>
      <c r="EF41" s="272" t="str">
        <f>IFERROR(IF(EF$3='Rent Roll'!$U7,MAX(-SUMIF('Monthly Cash Flow'!$F$6:$EG$6,EF$4,'Monthly Cash Flow'!$F$24:$EG$24)-'Rent Roll'!$V7,0)*'Rent Roll'!$T7*'Rent Roll'!$R7*('Summary &amp; Purchase Assumptions'!$C$29/'Summary &amp; Purchase Assumptions'!$C$24),"-"),"-")</f>
        <v>-</v>
      </c>
      <c r="EG41" s="844" t="s">
        <v>106</v>
      </c>
    </row>
    <row r="42" spans="2:137" x14ac:dyDescent="0.25">
      <c r="B42" s="866"/>
      <c r="C42" s="854" t="str">
        <f>CONCATENATE('Rent Roll'!B8&amp;" - "&amp;'Rent Roll'!C8)</f>
        <v xml:space="preserve"> - </v>
      </c>
      <c r="D42" s="272">
        <f t="shared" si="13"/>
        <v>0</v>
      </c>
      <c r="E42" s="273" t="str">
        <f>IFERROR(IF(E$3='Rent Roll'!$U8,MAX(-SUMIF('Monthly Cash Flow'!$F$6:$EG$6,E$4,'Monthly Cash Flow'!$F$24:$EG$24)-'Rent Roll'!$V8,0)*'Rent Roll'!$T8*'Rent Roll'!$R8*('Summary &amp; Purchase Assumptions'!$C$29/'Summary &amp; Purchase Assumptions'!$C$24),"-"),"-")</f>
        <v>-</v>
      </c>
      <c r="F42" s="273" t="str">
        <f>IFERROR(IF(F$3='Rent Roll'!$U8,MAX(-SUMIF('Monthly Cash Flow'!$F$6:$EG$6,F$4,'Monthly Cash Flow'!$F$24:$EG$24)-'Rent Roll'!$V8,0)*'Rent Roll'!$T8*'Rent Roll'!$R8*('Summary &amp; Purchase Assumptions'!$C$29/'Summary &amp; Purchase Assumptions'!$C$24),"-"),"-")</f>
        <v>-</v>
      </c>
      <c r="G42" s="273" t="str">
        <f>IFERROR(IF(G$3='Rent Roll'!$U8,MAX(-SUMIF('Monthly Cash Flow'!$F$6:$EG$6,G$4,'Monthly Cash Flow'!$F$24:$EG$24)-'Rent Roll'!$V8,0)*'Rent Roll'!$T8*'Rent Roll'!$R8*('Summary &amp; Purchase Assumptions'!$C$29/'Summary &amp; Purchase Assumptions'!$C$24),"-"),"-")</f>
        <v>-</v>
      </c>
      <c r="H42" s="273" t="str">
        <f>IFERROR(IF(H$3='Rent Roll'!$U8,MAX(-SUMIF('Monthly Cash Flow'!$F$6:$EG$6,H$4,'Monthly Cash Flow'!$F$24:$EG$24)-'Rent Roll'!$V8,0)*'Rent Roll'!$T8*'Rent Roll'!$R8*('Summary &amp; Purchase Assumptions'!$C$29/'Summary &amp; Purchase Assumptions'!$C$24),"-"),"-")</f>
        <v>-</v>
      </c>
      <c r="I42" s="273" t="str">
        <f>IFERROR(IF(I$3='Rent Roll'!$U8,MAX(-SUMIF('Monthly Cash Flow'!$F$6:$EG$6,I$4,'Monthly Cash Flow'!$F$24:$EG$24)-'Rent Roll'!$V8,0)*'Rent Roll'!$T8*'Rent Roll'!$R8*('Summary &amp; Purchase Assumptions'!$C$29/'Summary &amp; Purchase Assumptions'!$C$24),"-"),"-")</f>
        <v>-</v>
      </c>
      <c r="J42" s="273" t="str">
        <f>IFERROR(IF(J$3='Rent Roll'!$U8,MAX(-SUMIF('Monthly Cash Flow'!$F$6:$EG$6,J$4,'Monthly Cash Flow'!$F$24:$EG$24)-'Rent Roll'!$V8,0)*'Rent Roll'!$T8*'Rent Roll'!$R8*('Summary &amp; Purchase Assumptions'!$C$29/'Summary &amp; Purchase Assumptions'!$C$24),"-"),"-")</f>
        <v>-</v>
      </c>
      <c r="K42" s="273" t="str">
        <f>IFERROR(IF(K$3='Rent Roll'!$U8,MAX(-SUMIF('Monthly Cash Flow'!$F$6:$EG$6,K$4,'Monthly Cash Flow'!$F$24:$EG$24)-'Rent Roll'!$V8,0)*'Rent Roll'!$T8*'Rent Roll'!$R8*('Summary &amp; Purchase Assumptions'!$C$29/'Summary &amp; Purchase Assumptions'!$C$24),"-"),"-")</f>
        <v>-</v>
      </c>
      <c r="L42" s="273" t="str">
        <f>IFERROR(IF(L$3='Rent Roll'!$U8,MAX(-SUMIF('Monthly Cash Flow'!$F$6:$EG$6,L$4,'Monthly Cash Flow'!$F$24:$EG$24)-'Rent Roll'!$V8,0)*'Rent Roll'!$T8*'Rent Roll'!$R8*('Summary &amp; Purchase Assumptions'!$C$29/'Summary &amp; Purchase Assumptions'!$C$24),"-"),"-")</f>
        <v>-</v>
      </c>
      <c r="M42" s="273" t="str">
        <f>IFERROR(IF(M$3='Rent Roll'!$U8,MAX(-SUMIF('Monthly Cash Flow'!$F$6:$EG$6,M$4,'Monthly Cash Flow'!$F$24:$EG$24)-'Rent Roll'!$V8,0)*'Rent Roll'!$T8*'Rent Roll'!$R8*('Summary &amp; Purchase Assumptions'!$C$29/'Summary &amp; Purchase Assumptions'!$C$24),"-"),"-")</f>
        <v>-</v>
      </c>
      <c r="N42" s="273" t="str">
        <f>IFERROR(IF(N$3='Rent Roll'!$U8,MAX(-SUMIF('Monthly Cash Flow'!$F$6:$EG$6,N$4,'Monthly Cash Flow'!$F$24:$EG$24)-'Rent Roll'!$V8,0)*'Rent Roll'!$T8*'Rent Roll'!$R8*('Summary &amp; Purchase Assumptions'!$C$29/'Summary &amp; Purchase Assumptions'!$C$24),"-"),"-")</f>
        <v>-</v>
      </c>
      <c r="O42" s="273" t="str">
        <f>IFERROR(IF(O$3='Rent Roll'!$U8,MAX(-SUMIF('Monthly Cash Flow'!$F$6:$EG$6,O$4,'Monthly Cash Flow'!$F$24:$EG$24)-'Rent Roll'!$V8,0)*'Rent Roll'!$T8*'Rent Roll'!$R8*('Summary &amp; Purchase Assumptions'!$C$29/'Summary &amp; Purchase Assumptions'!$C$24),"-"),"-")</f>
        <v>-</v>
      </c>
      <c r="P42" s="273" t="str">
        <f>IFERROR(IF(P$3='Rent Roll'!$U8,MAX(-SUMIF('Monthly Cash Flow'!$F$6:$EG$6,P$4,'Monthly Cash Flow'!$F$24:$EG$24)-'Rent Roll'!$V8,0)*'Rent Roll'!$T8*'Rent Roll'!$R8*('Summary &amp; Purchase Assumptions'!$C$29/'Summary &amp; Purchase Assumptions'!$C$24),"-"),"-")</f>
        <v>-</v>
      </c>
      <c r="Q42" s="273" t="str">
        <f>IFERROR(IF(Q$3='Rent Roll'!$U8,MAX(-SUMIF('Monthly Cash Flow'!$F$6:$EG$6,Q$4,'Monthly Cash Flow'!$F$24:$EG$24)-'Rent Roll'!$V8,0)*'Rent Roll'!$T8*'Rent Roll'!$R8*('Summary &amp; Purchase Assumptions'!$C$29/'Summary &amp; Purchase Assumptions'!$C$24),"-"),"-")</f>
        <v>-</v>
      </c>
      <c r="R42" s="273" t="str">
        <f>IFERROR(IF(R$3='Rent Roll'!$U8,MAX(-SUMIF('Monthly Cash Flow'!$F$6:$EG$6,R$4,'Monthly Cash Flow'!$F$24:$EG$24)-'Rent Roll'!$V8,0)*'Rent Roll'!$T8*'Rent Roll'!$R8*('Summary &amp; Purchase Assumptions'!$C$29/'Summary &amp; Purchase Assumptions'!$C$24),"-"),"-")</f>
        <v>-</v>
      </c>
      <c r="S42" s="273" t="str">
        <f>IFERROR(IF(S$3='Rent Roll'!$U8,MAX(-SUMIF('Monthly Cash Flow'!$F$6:$EG$6,S$4,'Monthly Cash Flow'!$F$24:$EG$24)-'Rent Roll'!$V8,0)*'Rent Roll'!$T8*'Rent Roll'!$R8*('Summary &amp; Purchase Assumptions'!$C$29/'Summary &amp; Purchase Assumptions'!$C$24),"-"),"-")</f>
        <v>-</v>
      </c>
      <c r="T42" s="273" t="str">
        <f>IFERROR(IF(T$3='Rent Roll'!$U8,MAX(-SUMIF('Monthly Cash Flow'!$F$6:$EG$6,T$4,'Monthly Cash Flow'!$F$24:$EG$24)-'Rent Roll'!$V8,0)*'Rent Roll'!$T8*'Rent Roll'!$R8*('Summary &amp; Purchase Assumptions'!$C$29/'Summary &amp; Purchase Assumptions'!$C$24),"-"),"-")</f>
        <v>-</v>
      </c>
      <c r="U42" s="273" t="str">
        <f>IFERROR(IF(U$3='Rent Roll'!$U8,MAX(-SUMIF('Monthly Cash Flow'!$F$6:$EG$6,U$4,'Monthly Cash Flow'!$F$24:$EG$24)-'Rent Roll'!$V8,0)*'Rent Roll'!$T8*'Rent Roll'!$R8*('Summary &amp; Purchase Assumptions'!$C$29/'Summary &amp; Purchase Assumptions'!$C$24),"-"),"-")</f>
        <v>-</v>
      </c>
      <c r="V42" s="273" t="str">
        <f>IFERROR(IF(V$3='Rent Roll'!$U8,MAX(-SUMIF('Monthly Cash Flow'!$F$6:$EG$6,V$4,'Monthly Cash Flow'!$F$24:$EG$24)-'Rent Roll'!$V8,0)*'Rent Roll'!$T8*'Rent Roll'!$R8*('Summary &amp; Purchase Assumptions'!$C$29/'Summary &amp; Purchase Assumptions'!$C$24),"-"),"-")</f>
        <v>-</v>
      </c>
      <c r="W42" s="273" t="str">
        <f>IFERROR(IF(W$3='Rent Roll'!$U8,MAX(-SUMIF('Monthly Cash Flow'!$F$6:$EG$6,W$4,'Monthly Cash Flow'!$F$24:$EG$24)-'Rent Roll'!$V8,0)*'Rent Roll'!$T8*'Rent Roll'!$R8*('Summary &amp; Purchase Assumptions'!$C$29/'Summary &amp; Purchase Assumptions'!$C$24),"-"),"-")</f>
        <v>-</v>
      </c>
      <c r="X42" s="273" t="str">
        <f>IFERROR(IF(X$3='Rent Roll'!$U8,MAX(-SUMIF('Monthly Cash Flow'!$F$6:$EG$6,X$4,'Monthly Cash Flow'!$F$24:$EG$24)-'Rent Roll'!$V8,0)*'Rent Roll'!$T8*'Rent Roll'!$R8*('Summary &amp; Purchase Assumptions'!$C$29/'Summary &amp; Purchase Assumptions'!$C$24),"-"),"-")</f>
        <v>-</v>
      </c>
      <c r="Y42" s="273" t="str">
        <f>IFERROR(IF(Y$3='Rent Roll'!$U8,MAX(-SUMIF('Monthly Cash Flow'!$F$6:$EG$6,Y$4,'Monthly Cash Flow'!$F$24:$EG$24)-'Rent Roll'!$V8,0)*'Rent Roll'!$T8*'Rent Roll'!$R8*('Summary &amp; Purchase Assumptions'!$C$29/'Summary &amp; Purchase Assumptions'!$C$24),"-"),"-")</f>
        <v>-</v>
      </c>
      <c r="Z42" s="273" t="str">
        <f>IFERROR(IF(Z$3='Rent Roll'!$U8,MAX(-SUMIF('Monthly Cash Flow'!$F$6:$EG$6,Z$4,'Monthly Cash Flow'!$F$24:$EG$24)-'Rent Roll'!$V8,0)*'Rent Roll'!$T8*'Rent Roll'!$R8*('Summary &amp; Purchase Assumptions'!$C$29/'Summary &amp; Purchase Assumptions'!$C$24),"-"),"-")</f>
        <v>-</v>
      </c>
      <c r="AA42" s="273" t="str">
        <f>IFERROR(IF(AA$3='Rent Roll'!$U8,MAX(-SUMIF('Monthly Cash Flow'!$F$6:$EG$6,AA$4,'Monthly Cash Flow'!$F$24:$EG$24)-'Rent Roll'!$V8,0)*'Rent Roll'!$T8*'Rent Roll'!$R8*('Summary &amp; Purchase Assumptions'!$C$29/'Summary &amp; Purchase Assumptions'!$C$24),"-"),"-")</f>
        <v>-</v>
      </c>
      <c r="AB42" s="273" t="str">
        <f>IFERROR(IF(AB$3='Rent Roll'!$U8,MAX(-SUMIF('Monthly Cash Flow'!$F$6:$EG$6,AB$4,'Monthly Cash Flow'!$F$24:$EG$24)-'Rent Roll'!$V8,0)*'Rent Roll'!$T8*'Rent Roll'!$R8*('Summary &amp; Purchase Assumptions'!$C$29/'Summary &amp; Purchase Assumptions'!$C$24),"-"),"-")</f>
        <v>-</v>
      </c>
      <c r="AC42" s="273" t="str">
        <f>IFERROR(IF(AC$3='Rent Roll'!$U8,MAX(-SUMIF('Monthly Cash Flow'!$F$6:$EG$6,AC$4,'Monthly Cash Flow'!$F$24:$EG$24)-'Rent Roll'!$V8,0)*'Rent Roll'!$T8*'Rent Roll'!$R8*('Summary &amp; Purchase Assumptions'!$C$29/'Summary &amp; Purchase Assumptions'!$C$24),"-"),"-")</f>
        <v>-</v>
      </c>
      <c r="AD42" s="273" t="str">
        <f>IFERROR(IF(AD$3='Rent Roll'!$U8,MAX(-SUMIF('Monthly Cash Flow'!$F$6:$EG$6,AD$4,'Monthly Cash Flow'!$F$24:$EG$24)-'Rent Roll'!$V8,0)*'Rent Roll'!$T8*'Rent Roll'!$R8*('Summary &amp; Purchase Assumptions'!$C$29/'Summary &amp; Purchase Assumptions'!$C$24),"-"),"-")</f>
        <v>-</v>
      </c>
      <c r="AE42" s="273" t="str">
        <f>IFERROR(IF(AE$3='Rent Roll'!$U8,MAX(-SUMIF('Monthly Cash Flow'!$F$6:$EG$6,AE$4,'Monthly Cash Flow'!$F$24:$EG$24)-'Rent Roll'!$V8,0)*'Rent Roll'!$T8*'Rent Roll'!$R8*('Summary &amp; Purchase Assumptions'!$C$29/'Summary &amp; Purchase Assumptions'!$C$24),"-"),"-")</f>
        <v>-</v>
      </c>
      <c r="AF42" s="273" t="str">
        <f>IFERROR(IF(AF$3='Rent Roll'!$U8,MAX(-SUMIF('Monthly Cash Flow'!$F$6:$EG$6,AF$4,'Monthly Cash Flow'!$F$24:$EG$24)-'Rent Roll'!$V8,0)*'Rent Roll'!$T8*'Rent Roll'!$R8*('Summary &amp; Purchase Assumptions'!$C$29/'Summary &amp; Purchase Assumptions'!$C$24),"-"),"-")</f>
        <v>-</v>
      </c>
      <c r="AG42" s="273" t="str">
        <f>IFERROR(IF(AG$3='Rent Roll'!$U8,MAX(-SUMIF('Monthly Cash Flow'!$F$6:$EG$6,AG$4,'Monthly Cash Flow'!$F$24:$EG$24)-'Rent Roll'!$V8,0)*'Rent Roll'!$T8*'Rent Roll'!$R8*('Summary &amp; Purchase Assumptions'!$C$29/'Summary &amp; Purchase Assumptions'!$C$24),"-"),"-")</f>
        <v>-</v>
      </c>
      <c r="AH42" s="273" t="str">
        <f>IFERROR(IF(AH$3='Rent Roll'!$U8,MAX(-SUMIF('Monthly Cash Flow'!$F$6:$EG$6,AH$4,'Monthly Cash Flow'!$F$24:$EG$24)-'Rent Roll'!$V8,0)*'Rent Roll'!$T8*'Rent Roll'!$R8*('Summary &amp; Purchase Assumptions'!$C$29/'Summary &amp; Purchase Assumptions'!$C$24),"-"),"-")</f>
        <v>-</v>
      </c>
      <c r="AI42" s="273" t="str">
        <f>IFERROR(IF(AI$3='Rent Roll'!$U8,MAX(-SUMIF('Monthly Cash Flow'!$F$6:$EG$6,AI$4,'Monthly Cash Flow'!$F$24:$EG$24)-'Rent Roll'!$V8,0)*'Rent Roll'!$T8*'Rent Roll'!$R8*('Summary &amp; Purchase Assumptions'!$C$29/'Summary &amp; Purchase Assumptions'!$C$24),"-"),"-")</f>
        <v>-</v>
      </c>
      <c r="AJ42" s="273" t="str">
        <f>IFERROR(IF(AJ$3='Rent Roll'!$U8,MAX(-SUMIF('Monthly Cash Flow'!$F$6:$EG$6,AJ$4,'Monthly Cash Flow'!$F$24:$EG$24)-'Rent Roll'!$V8,0)*'Rent Roll'!$T8*'Rent Roll'!$R8*('Summary &amp; Purchase Assumptions'!$C$29/'Summary &amp; Purchase Assumptions'!$C$24),"-"),"-")</f>
        <v>-</v>
      </c>
      <c r="AK42" s="273" t="str">
        <f>IFERROR(IF(AK$3='Rent Roll'!$U8,MAX(-SUMIF('Monthly Cash Flow'!$F$6:$EG$6,AK$4,'Monthly Cash Flow'!$F$24:$EG$24)-'Rent Roll'!$V8,0)*'Rent Roll'!$T8*'Rent Roll'!$R8*('Summary &amp; Purchase Assumptions'!$C$29/'Summary &amp; Purchase Assumptions'!$C$24),"-"),"-")</f>
        <v>-</v>
      </c>
      <c r="AL42" s="273" t="str">
        <f>IFERROR(IF(AL$3='Rent Roll'!$U8,MAX(-SUMIF('Monthly Cash Flow'!$F$6:$EG$6,AL$4,'Monthly Cash Flow'!$F$24:$EG$24)-'Rent Roll'!$V8,0)*'Rent Roll'!$T8*'Rent Roll'!$R8*('Summary &amp; Purchase Assumptions'!$C$29/'Summary &amp; Purchase Assumptions'!$C$24),"-"),"-")</f>
        <v>-</v>
      </c>
      <c r="AM42" s="273" t="str">
        <f>IFERROR(IF(AM$3='Rent Roll'!$U8,MAX(-SUMIF('Monthly Cash Flow'!$F$6:$EG$6,AM$4,'Monthly Cash Flow'!$F$24:$EG$24)-'Rent Roll'!$V8,0)*'Rent Roll'!$T8*'Rent Roll'!$R8*('Summary &amp; Purchase Assumptions'!$C$29/'Summary &amp; Purchase Assumptions'!$C$24),"-"),"-")</f>
        <v>-</v>
      </c>
      <c r="AN42" s="273" t="str">
        <f>IFERROR(IF(AN$3='Rent Roll'!$U8,MAX(-SUMIF('Monthly Cash Flow'!$F$6:$EG$6,AN$4,'Monthly Cash Flow'!$F$24:$EG$24)-'Rent Roll'!$V8,0)*'Rent Roll'!$T8*'Rent Roll'!$R8*('Summary &amp; Purchase Assumptions'!$C$29/'Summary &amp; Purchase Assumptions'!$C$24),"-"),"-")</f>
        <v>-</v>
      </c>
      <c r="AO42" s="273" t="str">
        <f>IFERROR(IF(AO$3='Rent Roll'!$U8,MAX(-SUMIF('Monthly Cash Flow'!$F$6:$EG$6,AO$4,'Monthly Cash Flow'!$F$24:$EG$24)-'Rent Roll'!$V8,0)*'Rent Roll'!$T8*'Rent Roll'!$R8*('Summary &amp; Purchase Assumptions'!$C$29/'Summary &amp; Purchase Assumptions'!$C$24),"-"),"-")</f>
        <v>-</v>
      </c>
      <c r="AP42" s="273" t="str">
        <f>IFERROR(IF(AP$3='Rent Roll'!$U8,MAX(-SUMIF('Monthly Cash Flow'!$F$6:$EG$6,AP$4,'Monthly Cash Flow'!$F$24:$EG$24)-'Rent Roll'!$V8,0)*'Rent Roll'!$T8*'Rent Roll'!$R8*('Summary &amp; Purchase Assumptions'!$C$29/'Summary &amp; Purchase Assumptions'!$C$24),"-"),"-")</f>
        <v>-</v>
      </c>
      <c r="AQ42" s="273" t="str">
        <f>IFERROR(IF(AQ$3='Rent Roll'!$U8,MAX(-SUMIF('Monthly Cash Flow'!$F$6:$EG$6,AQ$4,'Monthly Cash Flow'!$F$24:$EG$24)-'Rent Roll'!$V8,0)*'Rent Roll'!$T8*'Rent Roll'!$R8*('Summary &amp; Purchase Assumptions'!$C$29/'Summary &amp; Purchase Assumptions'!$C$24),"-"),"-")</f>
        <v>-</v>
      </c>
      <c r="AR42" s="273" t="str">
        <f>IFERROR(IF(AR$3='Rent Roll'!$U8,MAX(-SUMIF('Monthly Cash Flow'!$F$6:$EG$6,AR$4,'Monthly Cash Flow'!$F$24:$EG$24)-'Rent Roll'!$V8,0)*'Rent Roll'!$T8*'Rent Roll'!$R8*('Summary &amp; Purchase Assumptions'!$C$29/'Summary &amp; Purchase Assumptions'!$C$24),"-"),"-")</f>
        <v>-</v>
      </c>
      <c r="AS42" s="273" t="str">
        <f>IFERROR(IF(AS$3='Rent Roll'!$U8,MAX(-SUMIF('Monthly Cash Flow'!$F$6:$EG$6,AS$4,'Monthly Cash Flow'!$F$24:$EG$24)-'Rent Roll'!$V8,0)*'Rent Roll'!$T8*'Rent Roll'!$R8*('Summary &amp; Purchase Assumptions'!$C$29/'Summary &amp; Purchase Assumptions'!$C$24),"-"),"-")</f>
        <v>-</v>
      </c>
      <c r="AT42" s="273" t="str">
        <f>IFERROR(IF(AT$3='Rent Roll'!$U8,MAX(-SUMIF('Monthly Cash Flow'!$F$6:$EG$6,AT$4,'Monthly Cash Flow'!$F$24:$EG$24)-'Rent Roll'!$V8,0)*'Rent Roll'!$T8*'Rent Roll'!$R8*('Summary &amp; Purchase Assumptions'!$C$29/'Summary &amp; Purchase Assumptions'!$C$24),"-"),"-")</f>
        <v>-</v>
      </c>
      <c r="AU42" s="273" t="str">
        <f>IFERROR(IF(AU$3='Rent Roll'!$U8,MAX(-SUMIF('Monthly Cash Flow'!$F$6:$EG$6,AU$4,'Monthly Cash Flow'!$F$24:$EG$24)-'Rent Roll'!$V8,0)*'Rent Roll'!$T8*'Rent Roll'!$R8*('Summary &amp; Purchase Assumptions'!$C$29/'Summary &amp; Purchase Assumptions'!$C$24),"-"),"-")</f>
        <v>-</v>
      </c>
      <c r="AV42" s="273" t="str">
        <f>IFERROR(IF(AV$3='Rent Roll'!$U8,MAX(-SUMIF('Monthly Cash Flow'!$F$6:$EG$6,AV$4,'Monthly Cash Flow'!$F$24:$EG$24)-'Rent Roll'!$V8,0)*'Rent Roll'!$T8*'Rent Roll'!$R8*('Summary &amp; Purchase Assumptions'!$C$29/'Summary &amp; Purchase Assumptions'!$C$24),"-"),"-")</f>
        <v>-</v>
      </c>
      <c r="AW42" s="273" t="str">
        <f>IFERROR(IF(AW$3='Rent Roll'!$U8,MAX(-SUMIF('Monthly Cash Flow'!$F$6:$EG$6,AW$4,'Monthly Cash Flow'!$F$24:$EG$24)-'Rent Roll'!$V8,0)*'Rent Roll'!$T8*'Rent Roll'!$R8*('Summary &amp; Purchase Assumptions'!$C$29/'Summary &amp; Purchase Assumptions'!$C$24),"-"),"-")</f>
        <v>-</v>
      </c>
      <c r="AX42" s="273" t="str">
        <f>IFERROR(IF(AX$3='Rent Roll'!$U8,MAX(-SUMIF('Monthly Cash Flow'!$F$6:$EG$6,AX$4,'Monthly Cash Flow'!$F$24:$EG$24)-'Rent Roll'!$V8,0)*'Rent Roll'!$T8*'Rent Roll'!$R8*('Summary &amp; Purchase Assumptions'!$C$29/'Summary &amp; Purchase Assumptions'!$C$24),"-"),"-")</f>
        <v>-</v>
      </c>
      <c r="AY42" s="273" t="str">
        <f>IFERROR(IF(AY$3='Rent Roll'!$U8,MAX(-SUMIF('Monthly Cash Flow'!$F$6:$EG$6,AY$4,'Monthly Cash Flow'!$F$24:$EG$24)-'Rent Roll'!$V8,0)*'Rent Roll'!$T8*'Rent Roll'!$R8*('Summary &amp; Purchase Assumptions'!$C$29/'Summary &amp; Purchase Assumptions'!$C$24),"-"),"-")</f>
        <v>-</v>
      </c>
      <c r="AZ42" s="273" t="str">
        <f>IFERROR(IF(AZ$3='Rent Roll'!$U8,MAX(-SUMIF('Monthly Cash Flow'!$F$6:$EG$6,AZ$4,'Monthly Cash Flow'!$F$24:$EG$24)-'Rent Roll'!$V8,0)*'Rent Roll'!$T8*'Rent Roll'!$R8*('Summary &amp; Purchase Assumptions'!$C$29/'Summary &amp; Purchase Assumptions'!$C$24),"-"),"-")</f>
        <v>-</v>
      </c>
      <c r="BA42" s="273" t="str">
        <f>IFERROR(IF(BA$3='Rent Roll'!$U8,MAX(-SUMIF('Monthly Cash Flow'!$F$6:$EG$6,BA$4,'Monthly Cash Flow'!$F$24:$EG$24)-'Rent Roll'!$V8,0)*'Rent Roll'!$T8*'Rent Roll'!$R8*('Summary &amp; Purchase Assumptions'!$C$29/'Summary &amp; Purchase Assumptions'!$C$24),"-"),"-")</f>
        <v>-</v>
      </c>
      <c r="BB42" s="273" t="str">
        <f>IFERROR(IF(BB$3='Rent Roll'!$U8,MAX(-SUMIF('Monthly Cash Flow'!$F$6:$EG$6,BB$4,'Monthly Cash Flow'!$F$24:$EG$24)-'Rent Roll'!$V8,0)*'Rent Roll'!$T8*'Rent Roll'!$R8*('Summary &amp; Purchase Assumptions'!$C$29/'Summary &amp; Purchase Assumptions'!$C$24),"-"),"-")</f>
        <v>-</v>
      </c>
      <c r="BC42" s="273" t="str">
        <f>IFERROR(IF(BC$3='Rent Roll'!$U8,MAX(-SUMIF('Monthly Cash Flow'!$F$6:$EG$6,BC$4,'Monthly Cash Flow'!$F$24:$EG$24)-'Rent Roll'!$V8,0)*'Rent Roll'!$T8*'Rent Roll'!$R8*('Summary &amp; Purchase Assumptions'!$C$29/'Summary &amp; Purchase Assumptions'!$C$24),"-"),"-")</f>
        <v>-</v>
      </c>
      <c r="BD42" s="273" t="str">
        <f>IFERROR(IF(BD$3='Rent Roll'!$U8,MAX(-SUMIF('Monthly Cash Flow'!$F$6:$EG$6,BD$4,'Monthly Cash Flow'!$F$24:$EG$24)-'Rent Roll'!$V8,0)*'Rent Roll'!$T8*'Rent Roll'!$R8*('Summary &amp; Purchase Assumptions'!$C$29/'Summary &amp; Purchase Assumptions'!$C$24),"-"),"-")</f>
        <v>-</v>
      </c>
      <c r="BE42" s="273" t="str">
        <f>IFERROR(IF(BE$3='Rent Roll'!$U8,MAX(-SUMIF('Monthly Cash Flow'!$F$6:$EG$6,BE$4,'Monthly Cash Flow'!$F$24:$EG$24)-'Rent Roll'!$V8,0)*'Rent Roll'!$T8*'Rent Roll'!$R8*('Summary &amp; Purchase Assumptions'!$C$29/'Summary &amp; Purchase Assumptions'!$C$24),"-"),"-")</f>
        <v>-</v>
      </c>
      <c r="BF42" s="273" t="str">
        <f>IFERROR(IF(BF$3='Rent Roll'!$U8,MAX(-SUMIF('Monthly Cash Flow'!$F$6:$EG$6,BF$4,'Monthly Cash Flow'!$F$24:$EG$24)-'Rent Roll'!$V8,0)*'Rent Roll'!$T8*'Rent Roll'!$R8*('Summary &amp; Purchase Assumptions'!$C$29/'Summary &amp; Purchase Assumptions'!$C$24),"-"),"-")</f>
        <v>-</v>
      </c>
      <c r="BG42" s="273" t="str">
        <f>IFERROR(IF(BG$3='Rent Roll'!$U8,MAX(-SUMIF('Monthly Cash Flow'!$F$6:$EG$6,BG$4,'Monthly Cash Flow'!$F$24:$EG$24)-'Rent Roll'!$V8,0)*'Rent Roll'!$T8*'Rent Roll'!$R8*('Summary &amp; Purchase Assumptions'!$C$29/'Summary &amp; Purchase Assumptions'!$C$24),"-"),"-")</f>
        <v>-</v>
      </c>
      <c r="BH42" s="273" t="str">
        <f>IFERROR(IF(BH$3='Rent Roll'!$U8,MAX(-SUMIF('Monthly Cash Flow'!$F$6:$EG$6,BH$4,'Monthly Cash Flow'!$F$24:$EG$24)-'Rent Roll'!$V8,0)*'Rent Roll'!$T8*'Rent Roll'!$R8*('Summary &amp; Purchase Assumptions'!$C$29/'Summary &amp; Purchase Assumptions'!$C$24),"-"),"-")</f>
        <v>-</v>
      </c>
      <c r="BI42" s="273" t="str">
        <f>IFERROR(IF(BI$3='Rent Roll'!$U8,MAX(-SUMIF('Monthly Cash Flow'!$F$6:$EG$6,BI$4,'Monthly Cash Flow'!$F$24:$EG$24)-'Rent Roll'!$V8,0)*'Rent Roll'!$T8*'Rent Roll'!$R8*('Summary &amp; Purchase Assumptions'!$C$29/'Summary &amp; Purchase Assumptions'!$C$24),"-"),"-")</f>
        <v>-</v>
      </c>
      <c r="BJ42" s="273" t="str">
        <f>IFERROR(IF(BJ$3='Rent Roll'!$U8,MAX(-SUMIF('Monthly Cash Flow'!$F$6:$EG$6,BJ$4,'Monthly Cash Flow'!$F$24:$EG$24)-'Rent Roll'!$V8,0)*'Rent Roll'!$T8*'Rent Roll'!$R8*('Summary &amp; Purchase Assumptions'!$C$29/'Summary &amp; Purchase Assumptions'!$C$24),"-"),"-")</f>
        <v>-</v>
      </c>
      <c r="BK42" s="273" t="str">
        <f>IFERROR(IF(BK$3='Rent Roll'!$U8,MAX(-SUMIF('Monthly Cash Flow'!$F$6:$EG$6,BK$4,'Monthly Cash Flow'!$F$24:$EG$24)-'Rent Roll'!$V8,0)*'Rent Roll'!$T8*'Rent Roll'!$R8*('Summary &amp; Purchase Assumptions'!$C$29/'Summary &amp; Purchase Assumptions'!$C$24),"-"),"-")</f>
        <v>-</v>
      </c>
      <c r="BL42" s="273" t="str">
        <f>IFERROR(IF(BL$3='Rent Roll'!$U8,MAX(-SUMIF('Monthly Cash Flow'!$F$6:$EG$6,BL$4,'Monthly Cash Flow'!$F$24:$EG$24)-'Rent Roll'!$V8,0)*'Rent Roll'!$T8*'Rent Roll'!$R8*('Summary &amp; Purchase Assumptions'!$C$29/'Summary &amp; Purchase Assumptions'!$C$24),"-"),"-")</f>
        <v>-</v>
      </c>
      <c r="BM42" s="273" t="str">
        <f>IFERROR(IF(BM$3='Rent Roll'!$U8,MAX(-SUMIF('Monthly Cash Flow'!$F$6:$EG$6,BM$4,'Monthly Cash Flow'!$F$24:$EG$24)-'Rent Roll'!$V8,0)*'Rent Roll'!$T8*'Rent Roll'!$R8*('Summary &amp; Purchase Assumptions'!$C$29/'Summary &amp; Purchase Assumptions'!$C$24),"-"),"-")</f>
        <v>-</v>
      </c>
      <c r="BN42" s="273" t="str">
        <f>IFERROR(IF(BN$3='Rent Roll'!$U8,MAX(-SUMIF('Monthly Cash Flow'!$F$6:$EG$6,BN$4,'Monthly Cash Flow'!$F$24:$EG$24)-'Rent Roll'!$V8,0)*'Rent Roll'!$T8*'Rent Roll'!$R8*('Summary &amp; Purchase Assumptions'!$C$29/'Summary &amp; Purchase Assumptions'!$C$24),"-"),"-")</f>
        <v>-</v>
      </c>
      <c r="BO42" s="273" t="str">
        <f>IFERROR(IF(BO$3='Rent Roll'!$U8,MAX(-SUMIF('Monthly Cash Flow'!$F$6:$EG$6,BO$4,'Monthly Cash Flow'!$F$24:$EG$24)-'Rent Roll'!$V8,0)*'Rent Roll'!$T8*'Rent Roll'!$R8*('Summary &amp; Purchase Assumptions'!$C$29/'Summary &amp; Purchase Assumptions'!$C$24),"-"),"-")</f>
        <v>-</v>
      </c>
      <c r="BP42" s="273" t="str">
        <f>IFERROR(IF(BP$3='Rent Roll'!$U8,MAX(-SUMIF('Monthly Cash Flow'!$F$6:$EG$6,BP$4,'Monthly Cash Flow'!$F$24:$EG$24)-'Rent Roll'!$V8,0)*'Rent Roll'!$T8*'Rent Roll'!$R8*('Summary &amp; Purchase Assumptions'!$C$29/'Summary &amp; Purchase Assumptions'!$C$24),"-"),"-")</f>
        <v>-</v>
      </c>
      <c r="BQ42" s="273" t="str">
        <f>IFERROR(IF(BQ$3='Rent Roll'!$U8,MAX(-SUMIF('Monthly Cash Flow'!$F$6:$EG$6,BQ$4,'Monthly Cash Flow'!$F$24:$EG$24)-'Rent Roll'!$V8,0)*'Rent Roll'!$T8*'Rent Roll'!$R8*('Summary &amp; Purchase Assumptions'!$C$29/'Summary &amp; Purchase Assumptions'!$C$24),"-"),"-")</f>
        <v>-</v>
      </c>
      <c r="BR42" s="273" t="str">
        <f>IFERROR(IF(BR$3='Rent Roll'!$U8,MAX(-SUMIF('Monthly Cash Flow'!$F$6:$EG$6,BR$4,'Monthly Cash Flow'!$F$24:$EG$24)-'Rent Roll'!$V8,0)*'Rent Roll'!$T8*'Rent Roll'!$R8*('Summary &amp; Purchase Assumptions'!$C$29/'Summary &amp; Purchase Assumptions'!$C$24),"-"),"-")</f>
        <v>-</v>
      </c>
      <c r="BS42" s="273" t="str">
        <f>IFERROR(IF(BS$3='Rent Roll'!$U8,MAX(-SUMIF('Monthly Cash Flow'!$F$6:$EG$6,BS$4,'Monthly Cash Flow'!$F$24:$EG$24)-'Rent Roll'!$V8,0)*'Rent Roll'!$T8*'Rent Roll'!$R8*('Summary &amp; Purchase Assumptions'!$C$29/'Summary &amp; Purchase Assumptions'!$C$24),"-"),"-")</f>
        <v>-</v>
      </c>
      <c r="BT42" s="273" t="str">
        <f>IFERROR(IF(BT$3='Rent Roll'!$U8,MAX(-SUMIF('Monthly Cash Flow'!$F$6:$EG$6,BT$4,'Monthly Cash Flow'!$F$24:$EG$24)-'Rent Roll'!$V8,0)*'Rent Roll'!$T8*'Rent Roll'!$R8*('Summary &amp; Purchase Assumptions'!$C$29/'Summary &amp; Purchase Assumptions'!$C$24),"-"),"-")</f>
        <v>-</v>
      </c>
      <c r="BU42" s="273" t="str">
        <f>IFERROR(IF(BU$3='Rent Roll'!$U8,MAX(-SUMIF('Monthly Cash Flow'!$F$6:$EG$6,BU$4,'Monthly Cash Flow'!$F$24:$EG$24)-'Rent Roll'!$V8,0)*'Rent Roll'!$T8*'Rent Roll'!$R8*('Summary &amp; Purchase Assumptions'!$C$29/'Summary &amp; Purchase Assumptions'!$C$24),"-"),"-")</f>
        <v>-</v>
      </c>
      <c r="BV42" s="273" t="str">
        <f>IFERROR(IF(BV$3='Rent Roll'!$U8,MAX(-SUMIF('Monthly Cash Flow'!$F$6:$EG$6,BV$4,'Monthly Cash Flow'!$F$24:$EG$24)-'Rent Roll'!$V8,0)*'Rent Roll'!$T8*'Rent Roll'!$R8*('Summary &amp; Purchase Assumptions'!$C$29/'Summary &amp; Purchase Assumptions'!$C$24),"-"),"-")</f>
        <v>-</v>
      </c>
      <c r="BW42" s="273" t="str">
        <f>IFERROR(IF(BW$3='Rent Roll'!$U8,MAX(-SUMIF('Monthly Cash Flow'!$F$6:$EG$6,BW$4,'Monthly Cash Flow'!$F$24:$EG$24)-'Rent Roll'!$V8,0)*'Rent Roll'!$T8*'Rent Roll'!$R8*('Summary &amp; Purchase Assumptions'!$C$29/'Summary &amp; Purchase Assumptions'!$C$24),"-"),"-")</f>
        <v>-</v>
      </c>
      <c r="BX42" s="273" t="str">
        <f>IFERROR(IF(BX$3='Rent Roll'!$U8,MAX(-SUMIF('Monthly Cash Flow'!$F$6:$EG$6,BX$4,'Monthly Cash Flow'!$F$24:$EG$24)-'Rent Roll'!$V8,0)*'Rent Roll'!$T8*'Rent Roll'!$R8*('Summary &amp; Purchase Assumptions'!$C$29/'Summary &amp; Purchase Assumptions'!$C$24),"-"),"-")</f>
        <v>-</v>
      </c>
      <c r="BY42" s="273" t="str">
        <f>IFERROR(IF(BY$3='Rent Roll'!$U8,MAX(-SUMIF('Monthly Cash Flow'!$F$6:$EG$6,BY$4,'Monthly Cash Flow'!$F$24:$EG$24)-'Rent Roll'!$V8,0)*'Rent Roll'!$T8*'Rent Roll'!$R8*('Summary &amp; Purchase Assumptions'!$C$29/'Summary &amp; Purchase Assumptions'!$C$24),"-"),"-")</f>
        <v>-</v>
      </c>
      <c r="BZ42" s="273" t="str">
        <f>IFERROR(IF(BZ$3='Rent Roll'!$U8,MAX(-SUMIF('Monthly Cash Flow'!$F$6:$EG$6,BZ$4,'Monthly Cash Flow'!$F$24:$EG$24)-'Rent Roll'!$V8,0)*'Rent Roll'!$T8*'Rent Roll'!$R8*('Summary &amp; Purchase Assumptions'!$C$29/'Summary &amp; Purchase Assumptions'!$C$24),"-"),"-")</f>
        <v>-</v>
      </c>
      <c r="CA42" s="273" t="str">
        <f>IFERROR(IF(CA$3='Rent Roll'!$U8,MAX(-SUMIF('Monthly Cash Flow'!$F$6:$EG$6,CA$4,'Monthly Cash Flow'!$F$24:$EG$24)-'Rent Roll'!$V8,0)*'Rent Roll'!$T8*'Rent Roll'!$R8*('Summary &amp; Purchase Assumptions'!$C$29/'Summary &amp; Purchase Assumptions'!$C$24),"-"),"-")</f>
        <v>-</v>
      </c>
      <c r="CB42" s="273" t="str">
        <f>IFERROR(IF(CB$3='Rent Roll'!$U8,MAX(-SUMIF('Monthly Cash Flow'!$F$6:$EG$6,CB$4,'Monthly Cash Flow'!$F$24:$EG$24)-'Rent Roll'!$V8,0)*'Rent Roll'!$T8*'Rent Roll'!$R8*('Summary &amp; Purchase Assumptions'!$C$29/'Summary &amp; Purchase Assumptions'!$C$24),"-"),"-")</f>
        <v>-</v>
      </c>
      <c r="CC42" s="273" t="str">
        <f>IFERROR(IF(CC$3='Rent Roll'!$U8,MAX(-SUMIF('Monthly Cash Flow'!$F$6:$EG$6,CC$4,'Monthly Cash Flow'!$F$24:$EG$24)-'Rent Roll'!$V8,0)*'Rent Roll'!$T8*'Rent Roll'!$R8*('Summary &amp; Purchase Assumptions'!$C$29/'Summary &amp; Purchase Assumptions'!$C$24),"-"),"-")</f>
        <v>-</v>
      </c>
      <c r="CD42" s="273" t="str">
        <f>IFERROR(IF(CD$3='Rent Roll'!$U8,MAX(-SUMIF('Monthly Cash Flow'!$F$6:$EG$6,CD$4,'Monthly Cash Flow'!$F$24:$EG$24)-'Rent Roll'!$V8,0)*'Rent Roll'!$T8*'Rent Roll'!$R8*('Summary &amp; Purchase Assumptions'!$C$29/'Summary &amp; Purchase Assumptions'!$C$24),"-"),"-")</f>
        <v>-</v>
      </c>
      <c r="CE42" s="273" t="str">
        <f>IFERROR(IF(CE$3='Rent Roll'!$U8,MAX(-SUMIF('Monthly Cash Flow'!$F$6:$EG$6,CE$4,'Monthly Cash Flow'!$F$24:$EG$24)-'Rent Roll'!$V8,0)*'Rent Roll'!$T8*'Rent Roll'!$R8*('Summary &amp; Purchase Assumptions'!$C$29/'Summary &amp; Purchase Assumptions'!$C$24),"-"),"-")</f>
        <v>-</v>
      </c>
      <c r="CF42" s="273" t="str">
        <f>IFERROR(IF(CF$3='Rent Roll'!$U8,MAX(-SUMIF('Monthly Cash Flow'!$F$6:$EG$6,CF$4,'Monthly Cash Flow'!$F$24:$EG$24)-'Rent Roll'!$V8,0)*'Rent Roll'!$T8*'Rent Roll'!$R8*('Summary &amp; Purchase Assumptions'!$C$29/'Summary &amp; Purchase Assumptions'!$C$24),"-"),"-")</f>
        <v>-</v>
      </c>
      <c r="CG42" s="273" t="str">
        <f>IFERROR(IF(CG$3='Rent Roll'!$U8,MAX(-SUMIF('Monthly Cash Flow'!$F$6:$EG$6,CG$4,'Monthly Cash Flow'!$F$24:$EG$24)-'Rent Roll'!$V8,0)*'Rent Roll'!$T8*'Rent Roll'!$R8*('Summary &amp; Purchase Assumptions'!$C$29/'Summary &amp; Purchase Assumptions'!$C$24),"-"),"-")</f>
        <v>-</v>
      </c>
      <c r="CH42" s="273" t="str">
        <f>IFERROR(IF(CH$3='Rent Roll'!$U8,MAX(-SUMIF('Monthly Cash Flow'!$F$6:$EG$6,CH$4,'Monthly Cash Flow'!$F$24:$EG$24)-'Rent Roll'!$V8,0)*'Rent Roll'!$T8*'Rent Roll'!$R8*('Summary &amp; Purchase Assumptions'!$C$29/'Summary &amp; Purchase Assumptions'!$C$24),"-"),"-")</f>
        <v>-</v>
      </c>
      <c r="CI42" s="273" t="str">
        <f>IFERROR(IF(CI$3='Rent Roll'!$U8,MAX(-SUMIF('Monthly Cash Flow'!$F$6:$EG$6,CI$4,'Monthly Cash Flow'!$F$24:$EG$24)-'Rent Roll'!$V8,0)*'Rent Roll'!$T8*'Rent Roll'!$R8*('Summary &amp; Purchase Assumptions'!$C$29/'Summary &amp; Purchase Assumptions'!$C$24),"-"),"-")</f>
        <v>-</v>
      </c>
      <c r="CJ42" s="273" t="str">
        <f>IFERROR(IF(CJ$3='Rent Roll'!$U8,MAX(-SUMIF('Monthly Cash Flow'!$F$6:$EG$6,CJ$4,'Monthly Cash Flow'!$F$24:$EG$24)-'Rent Roll'!$V8,0)*'Rent Roll'!$T8*'Rent Roll'!$R8*('Summary &amp; Purchase Assumptions'!$C$29/'Summary &amp; Purchase Assumptions'!$C$24),"-"),"-")</f>
        <v>-</v>
      </c>
      <c r="CK42" s="273" t="str">
        <f>IFERROR(IF(CK$3='Rent Roll'!$U8,MAX(-SUMIF('Monthly Cash Flow'!$F$6:$EG$6,CK$4,'Monthly Cash Flow'!$F$24:$EG$24)-'Rent Roll'!$V8,0)*'Rent Roll'!$T8*'Rent Roll'!$R8*('Summary &amp; Purchase Assumptions'!$C$29/'Summary &amp; Purchase Assumptions'!$C$24),"-"),"-")</f>
        <v>-</v>
      </c>
      <c r="CL42" s="273" t="str">
        <f>IFERROR(IF(CL$3='Rent Roll'!$U8,MAX(-SUMIF('Monthly Cash Flow'!$F$6:$EG$6,CL$4,'Monthly Cash Flow'!$F$24:$EG$24)-'Rent Roll'!$V8,0)*'Rent Roll'!$T8*'Rent Roll'!$R8*('Summary &amp; Purchase Assumptions'!$C$29/'Summary &amp; Purchase Assumptions'!$C$24),"-"),"-")</f>
        <v>-</v>
      </c>
      <c r="CM42" s="273" t="str">
        <f>IFERROR(IF(CM$3='Rent Roll'!$U8,MAX(-SUMIF('Monthly Cash Flow'!$F$6:$EG$6,CM$4,'Monthly Cash Flow'!$F$24:$EG$24)-'Rent Roll'!$V8,0)*'Rent Roll'!$T8*'Rent Roll'!$R8*('Summary &amp; Purchase Assumptions'!$C$29/'Summary &amp; Purchase Assumptions'!$C$24),"-"),"-")</f>
        <v>-</v>
      </c>
      <c r="CN42" s="273" t="str">
        <f>IFERROR(IF(CN$3='Rent Roll'!$U8,MAX(-SUMIF('Monthly Cash Flow'!$F$6:$EG$6,CN$4,'Monthly Cash Flow'!$F$24:$EG$24)-'Rent Roll'!$V8,0)*'Rent Roll'!$T8*'Rent Roll'!$R8*('Summary &amp; Purchase Assumptions'!$C$29/'Summary &amp; Purchase Assumptions'!$C$24),"-"),"-")</f>
        <v>-</v>
      </c>
      <c r="CO42" s="273" t="str">
        <f>IFERROR(IF(CO$3='Rent Roll'!$U8,MAX(-SUMIF('Monthly Cash Flow'!$F$6:$EG$6,CO$4,'Monthly Cash Flow'!$F$24:$EG$24)-'Rent Roll'!$V8,0)*'Rent Roll'!$T8*'Rent Roll'!$R8*('Summary &amp; Purchase Assumptions'!$C$29/'Summary &amp; Purchase Assumptions'!$C$24),"-"),"-")</f>
        <v>-</v>
      </c>
      <c r="CP42" s="273" t="str">
        <f>IFERROR(IF(CP$3='Rent Roll'!$U8,MAX(-SUMIF('Monthly Cash Flow'!$F$6:$EG$6,CP$4,'Monthly Cash Flow'!$F$24:$EG$24)-'Rent Roll'!$V8,0)*'Rent Roll'!$T8*'Rent Roll'!$R8*('Summary &amp; Purchase Assumptions'!$C$29/'Summary &amp; Purchase Assumptions'!$C$24),"-"),"-")</f>
        <v>-</v>
      </c>
      <c r="CQ42" s="273" t="str">
        <f>IFERROR(IF(CQ$3='Rent Roll'!$U8,MAX(-SUMIF('Monthly Cash Flow'!$F$6:$EG$6,CQ$4,'Monthly Cash Flow'!$F$24:$EG$24)-'Rent Roll'!$V8,0)*'Rent Roll'!$T8*'Rent Roll'!$R8*('Summary &amp; Purchase Assumptions'!$C$29/'Summary &amp; Purchase Assumptions'!$C$24),"-"),"-")</f>
        <v>-</v>
      </c>
      <c r="CR42" s="273" t="str">
        <f>IFERROR(IF(CR$3='Rent Roll'!$U8,MAX(-SUMIF('Monthly Cash Flow'!$F$6:$EG$6,CR$4,'Monthly Cash Flow'!$F$24:$EG$24)-'Rent Roll'!$V8,0)*'Rent Roll'!$T8*'Rent Roll'!$R8*('Summary &amp; Purchase Assumptions'!$C$29/'Summary &amp; Purchase Assumptions'!$C$24),"-"),"-")</f>
        <v>-</v>
      </c>
      <c r="CS42" s="273" t="str">
        <f>IFERROR(IF(CS$3='Rent Roll'!$U8,MAX(-SUMIF('Monthly Cash Flow'!$F$6:$EG$6,CS$4,'Monthly Cash Flow'!$F$24:$EG$24)-'Rent Roll'!$V8,0)*'Rent Roll'!$T8*'Rent Roll'!$R8*('Summary &amp; Purchase Assumptions'!$C$29/'Summary &amp; Purchase Assumptions'!$C$24),"-"),"-")</f>
        <v>-</v>
      </c>
      <c r="CT42" s="273" t="str">
        <f>IFERROR(IF(CT$3='Rent Roll'!$U8,MAX(-SUMIF('Monthly Cash Flow'!$F$6:$EG$6,CT$4,'Monthly Cash Flow'!$F$24:$EG$24)-'Rent Roll'!$V8,0)*'Rent Roll'!$T8*'Rent Roll'!$R8*('Summary &amp; Purchase Assumptions'!$C$29/'Summary &amp; Purchase Assumptions'!$C$24),"-"),"-")</f>
        <v>-</v>
      </c>
      <c r="CU42" s="273" t="str">
        <f>IFERROR(IF(CU$3='Rent Roll'!$U8,MAX(-SUMIF('Monthly Cash Flow'!$F$6:$EG$6,CU$4,'Monthly Cash Flow'!$F$24:$EG$24)-'Rent Roll'!$V8,0)*'Rent Roll'!$T8*'Rent Roll'!$R8*('Summary &amp; Purchase Assumptions'!$C$29/'Summary &amp; Purchase Assumptions'!$C$24),"-"),"-")</f>
        <v>-</v>
      </c>
      <c r="CV42" s="273" t="str">
        <f>IFERROR(IF(CV$3='Rent Roll'!$U8,MAX(-SUMIF('Monthly Cash Flow'!$F$6:$EG$6,CV$4,'Monthly Cash Flow'!$F$24:$EG$24)-'Rent Roll'!$V8,0)*'Rent Roll'!$T8*'Rent Roll'!$R8*('Summary &amp; Purchase Assumptions'!$C$29/'Summary &amp; Purchase Assumptions'!$C$24),"-"),"-")</f>
        <v>-</v>
      </c>
      <c r="CW42" s="273" t="str">
        <f>IFERROR(IF(CW$3='Rent Roll'!$U8,MAX(-SUMIF('Monthly Cash Flow'!$F$6:$EG$6,CW$4,'Monthly Cash Flow'!$F$24:$EG$24)-'Rent Roll'!$V8,0)*'Rent Roll'!$T8*'Rent Roll'!$R8*('Summary &amp; Purchase Assumptions'!$C$29/'Summary &amp; Purchase Assumptions'!$C$24),"-"),"-")</f>
        <v>-</v>
      </c>
      <c r="CX42" s="273" t="str">
        <f>IFERROR(IF(CX$3='Rent Roll'!$U8,MAX(-SUMIF('Monthly Cash Flow'!$F$6:$EG$6,CX$4,'Monthly Cash Flow'!$F$24:$EG$24)-'Rent Roll'!$V8,0)*'Rent Roll'!$T8*'Rent Roll'!$R8*('Summary &amp; Purchase Assumptions'!$C$29/'Summary &amp; Purchase Assumptions'!$C$24),"-"),"-")</f>
        <v>-</v>
      </c>
      <c r="CY42" s="273" t="str">
        <f>IFERROR(IF(CY$3='Rent Roll'!$U8,MAX(-SUMIF('Monthly Cash Flow'!$F$6:$EG$6,CY$4,'Monthly Cash Flow'!$F$24:$EG$24)-'Rent Roll'!$V8,0)*'Rent Roll'!$T8*'Rent Roll'!$R8*('Summary &amp; Purchase Assumptions'!$C$29/'Summary &amp; Purchase Assumptions'!$C$24),"-"),"-")</f>
        <v>-</v>
      </c>
      <c r="CZ42" s="273" t="str">
        <f>IFERROR(IF(CZ$3='Rent Roll'!$U8,MAX(-SUMIF('Monthly Cash Flow'!$F$6:$EG$6,CZ$4,'Monthly Cash Flow'!$F$24:$EG$24)-'Rent Roll'!$V8,0)*'Rent Roll'!$T8*'Rent Roll'!$R8*('Summary &amp; Purchase Assumptions'!$C$29/'Summary &amp; Purchase Assumptions'!$C$24),"-"),"-")</f>
        <v>-</v>
      </c>
      <c r="DA42" s="273" t="str">
        <f>IFERROR(IF(DA$3='Rent Roll'!$U8,MAX(-SUMIF('Monthly Cash Flow'!$F$6:$EG$6,DA$4,'Monthly Cash Flow'!$F$24:$EG$24)-'Rent Roll'!$V8,0)*'Rent Roll'!$T8*'Rent Roll'!$R8*('Summary &amp; Purchase Assumptions'!$C$29/'Summary &amp; Purchase Assumptions'!$C$24),"-"),"-")</f>
        <v>-</v>
      </c>
      <c r="DB42" s="273" t="str">
        <f>IFERROR(IF(DB$3='Rent Roll'!$U8,MAX(-SUMIF('Monthly Cash Flow'!$F$6:$EG$6,DB$4,'Monthly Cash Flow'!$F$24:$EG$24)-'Rent Roll'!$V8,0)*'Rent Roll'!$T8*'Rent Roll'!$R8*('Summary &amp; Purchase Assumptions'!$C$29/'Summary &amp; Purchase Assumptions'!$C$24),"-"),"-")</f>
        <v>-</v>
      </c>
      <c r="DC42" s="273" t="str">
        <f>IFERROR(IF(DC$3='Rent Roll'!$U8,MAX(-SUMIF('Monthly Cash Flow'!$F$6:$EG$6,DC$4,'Monthly Cash Flow'!$F$24:$EG$24)-'Rent Roll'!$V8,0)*'Rent Roll'!$T8*'Rent Roll'!$R8*('Summary &amp; Purchase Assumptions'!$C$29/'Summary &amp; Purchase Assumptions'!$C$24),"-"),"-")</f>
        <v>-</v>
      </c>
      <c r="DD42" s="273" t="str">
        <f>IFERROR(IF(DD$3='Rent Roll'!$U8,MAX(-SUMIF('Monthly Cash Flow'!$F$6:$EG$6,DD$4,'Monthly Cash Flow'!$F$24:$EG$24)-'Rent Roll'!$V8,0)*'Rent Roll'!$T8*'Rent Roll'!$R8*('Summary &amp; Purchase Assumptions'!$C$29/'Summary &amp; Purchase Assumptions'!$C$24),"-"),"-")</f>
        <v>-</v>
      </c>
      <c r="DE42" s="273" t="str">
        <f>IFERROR(IF(DE$3='Rent Roll'!$U8,MAX(-SUMIF('Monthly Cash Flow'!$F$6:$EG$6,DE$4,'Monthly Cash Flow'!$F$24:$EG$24)-'Rent Roll'!$V8,0)*'Rent Roll'!$T8*'Rent Roll'!$R8*('Summary &amp; Purchase Assumptions'!$C$29/'Summary &amp; Purchase Assumptions'!$C$24),"-"),"-")</f>
        <v>-</v>
      </c>
      <c r="DF42" s="273" t="str">
        <f>IFERROR(IF(DF$3='Rent Roll'!$U8,MAX(-SUMIF('Monthly Cash Flow'!$F$6:$EG$6,DF$4,'Monthly Cash Flow'!$F$24:$EG$24)-'Rent Roll'!$V8,0)*'Rent Roll'!$T8*'Rent Roll'!$R8*('Summary &amp; Purchase Assumptions'!$C$29/'Summary &amp; Purchase Assumptions'!$C$24),"-"),"-")</f>
        <v>-</v>
      </c>
      <c r="DG42" s="273" t="str">
        <f>IFERROR(IF(DG$3='Rent Roll'!$U8,MAX(-SUMIF('Monthly Cash Flow'!$F$6:$EG$6,DG$4,'Monthly Cash Flow'!$F$24:$EG$24)-'Rent Roll'!$V8,0)*'Rent Roll'!$T8*'Rent Roll'!$R8*('Summary &amp; Purchase Assumptions'!$C$29/'Summary &amp; Purchase Assumptions'!$C$24),"-"),"-")</f>
        <v>-</v>
      </c>
      <c r="DH42" s="273" t="str">
        <f>IFERROR(IF(DH$3='Rent Roll'!$U8,MAX(-SUMIF('Monthly Cash Flow'!$F$6:$EG$6,DH$4,'Monthly Cash Flow'!$F$24:$EG$24)-'Rent Roll'!$V8,0)*'Rent Roll'!$T8*'Rent Roll'!$R8*('Summary &amp; Purchase Assumptions'!$C$29/'Summary &amp; Purchase Assumptions'!$C$24),"-"),"-")</f>
        <v>-</v>
      </c>
      <c r="DI42" s="273" t="str">
        <f>IFERROR(IF(DI$3='Rent Roll'!$U8,MAX(-SUMIF('Monthly Cash Flow'!$F$6:$EG$6,DI$4,'Monthly Cash Flow'!$F$24:$EG$24)-'Rent Roll'!$V8,0)*'Rent Roll'!$T8*'Rent Roll'!$R8*('Summary &amp; Purchase Assumptions'!$C$29/'Summary &amp; Purchase Assumptions'!$C$24),"-"),"-")</f>
        <v>-</v>
      </c>
      <c r="DJ42" s="273" t="str">
        <f>IFERROR(IF(DJ$3='Rent Roll'!$U8,MAX(-SUMIF('Monthly Cash Flow'!$F$6:$EG$6,DJ$4,'Monthly Cash Flow'!$F$24:$EG$24)-'Rent Roll'!$V8,0)*'Rent Roll'!$T8*'Rent Roll'!$R8*('Summary &amp; Purchase Assumptions'!$C$29/'Summary &amp; Purchase Assumptions'!$C$24),"-"),"-")</f>
        <v>-</v>
      </c>
      <c r="DK42" s="273" t="str">
        <f>IFERROR(IF(DK$3='Rent Roll'!$U8,MAX(-SUMIF('Monthly Cash Flow'!$F$6:$EG$6,DK$4,'Monthly Cash Flow'!$F$24:$EG$24)-'Rent Roll'!$V8,0)*'Rent Roll'!$T8*'Rent Roll'!$R8*('Summary &amp; Purchase Assumptions'!$C$29/'Summary &amp; Purchase Assumptions'!$C$24),"-"),"-")</f>
        <v>-</v>
      </c>
      <c r="DL42" s="273" t="str">
        <f>IFERROR(IF(DL$3='Rent Roll'!$U8,MAX(-SUMIF('Monthly Cash Flow'!$F$6:$EG$6,DL$4,'Monthly Cash Flow'!$F$24:$EG$24)-'Rent Roll'!$V8,0)*'Rent Roll'!$T8*'Rent Roll'!$R8*('Summary &amp; Purchase Assumptions'!$C$29/'Summary &amp; Purchase Assumptions'!$C$24),"-"),"-")</f>
        <v>-</v>
      </c>
      <c r="DM42" s="273" t="str">
        <f>IFERROR(IF(DM$3='Rent Roll'!$U8,MAX(-SUMIF('Monthly Cash Flow'!$F$6:$EG$6,DM$4,'Monthly Cash Flow'!$F$24:$EG$24)-'Rent Roll'!$V8,0)*'Rent Roll'!$T8*'Rent Roll'!$R8*('Summary &amp; Purchase Assumptions'!$C$29/'Summary &amp; Purchase Assumptions'!$C$24),"-"),"-")</f>
        <v>-</v>
      </c>
      <c r="DN42" s="273" t="str">
        <f>IFERROR(IF(DN$3='Rent Roll'!$U8,MAX(-SUMIF('Monthly Cash Flow'!$F$6:$EG$6,DN$4,'Monthly Cash Flow'!$F$24:$EG$24)-'Rent Roll'!$V8,0)*'Rent Roll'!$T8*'Rent Roll'!$R8*('Summary &amp; Purchase Assumptions'!$C$29/'Summary &amp; Purchase Assumptions'!$C$24),"-"),"-")</f>
        <v>-</v>
      </c>
      <c r="DO42" s="273" t="str">
        <f>IFERROR(IF(DO$3='Rent Roll'!$U8,MAX(-SUMIF('Monthly Cash Flow'!$F$6:$EG$6,DO$4,'Monthly Cash Flow'!$F$24:$EG$24)-'Rent Roll'!$V8,0)*'Rent Roll'!$T8*'Rent Roll'!$R8*('Summary &amp; Purchase Assumptions'!$C$29/'Summary &amp; Purchase Assumptions'!$C$24),"-"),"-")</f>
        <v>-</v>
      </c>
      <c r="DP42" s="273" t="str">
        <f>IFERROR(IF(DP$3='Rent Roll'!$U8,MAX(-SUMIF('Monthly Cash Flow'!$F$6:$EG$6,DP$4,'Monthly Cash Flow'!$F$24:$EG$24)-'Rent Roll'!$V8,0)*'Rent Roll'!$T8*'Rent Roll'!$R8*('Summary &amp; Purchase Assumptions'!$C$29/'Summary &amp; Purchase Assumptions'!$C$24),"-"),"-")</f>
        <v>-</v>
      </c>
      <c r="DQ42" s="273" t="str">
        <f>IFERROR(IF(DQ$3='Rent Roll'!$U8,MAX(-SUMIF('Monthly Cash Flow'!$F$6:$EG$6,DQ$4,'Monthly Cash Flow'!$F$24:$EG$24)-'Rent Roll'!$V8,0)*'Rent Roll'!$T8*'Rent Roll'!$R8*('Summary &amp; Purchase Assumptions'!$C$29/'Summary &amp; Purchase Assumptions'!$C$24),"-"),"-")</f>
        <v>-</v>
      </c>
      <c r="DR42" s="273" t="str">
        <f>IFERROR(IF(DR$3='Rent Roll'!$U8,MAX(-SUMIF('Monthly Cash Flow'!$F$6:$EG$6,DR$4,'Monthly Cash Flow'!$F$24:$EG$24)-'Rent Roll'!$V8,0)*'Rent Roll'!$T8*'Rent Roll'!$R8*('Summary &amp; Purchase Assumptions'!$C$29/'Summary &amp; Purchase Assumptions'!$C$24),"-"),"-")</f>
        <v>-</v>
      </c>
      <c r="DS42" s="273" t="str">
        <f>IFERROR(IF(DS$3='Rent Roll'!$U8,MAX(-SUMIF('Monthly Cash Flow'!$F$6:$EG$6,DS$4,'Monthly Cash Flow'!$F$24:$EG$24)-'Rent Roll'!$V8,0)*'Rent Roll'!$T8*'Rent Roll'!$R8*('Summary &amp; Purchase Assumptions'!$C$29/'Summary &amp; Purchase Assumptions'!$C$24),"-"),"-")</f>
        <v>-</v>
      </c>
      <c r="DT42" s="273" t="str">
        <f>IFERROR(IF(DT$3='Rent Roll'!$U8,MAX(-SUMIF('Monthly Cash Flow'!$F$6:$EG$6,DT$4,'Monthly Cash Flow'!$F$24:$EG$24)-'Rent Roll'!$V8,0)*'Rent Roll'!$T8*'Rent Roll'!$R8*('Summary &amp; Purchase Assumptions'!$C$29/'Summary &amp; Purchase Assumptions'!$C$24),"-"),"-")</f>
        <v>-</v>
      </c>
      <c r="DU42" s="273" t="str">
        <f>IFERROR(IF(DU$3='Rent Roll'!$U8,MAX(-SUMIF('Monthly Cash Flow'!$F$6:$EG$6,DU$4,'Monthly Cash Flow'!$F$24:$EG$24)-'Rent Roll'!$V8,0)*'Rent Roll'!$T8*'Rent Roll'!$R8*('Summary &amp; Purchase Assumptions'!$C$29/'Summary &amp; Purchase Assumptions'!$C$24),"-"),"-")</f>
        <v>-</v>
      </c>
      <c r="DV42" s="273" t="str">
        <f>IFERROR(IF(DV$3='Rent Roll'!$U8,MAX(-SUMIF('Monthly Cash Flow'!$F$6:$EG$6,DV$4,'Monthly Cash Flow'!$F$24:$EG$24)-'Rent Roll'!$V8,0)*'Rent Roll'!$T8*'Rent Roll'!$R8*('Summary &amp; Purchase Assumptions'!$C$29/'Summary &amp; Purchase Assumptions'!$C$24),"-"),"-")</f>
        <v>-</v>
      </c>
      <c r="DW42" s="273" t="str">
        <f>IFERROR(IF(DW$3='Rent Roll'!$U8,MAX(-SUMIF('Monthly Cash Flow'!$F$6:$EG$6,DW$4,'Monthly Cash Flow'!$F$24:$EG$24)-'Rent Roll'!$V8,0)*'Rent Roll'!$T8*'Rent Roll'!$R8*('Summary &amp; Purchase Assumptions'!$C$29/'Summary &amp; Purchase Assumptions'!$C$24),"-"),"-")</f>
        <v>-</v>
      </c>
      <c r="DX42" s="273" t="str">
        <f>IFERROR(IF(DX$3='Rent Roll'!$U8,MAX(-SUMIF('Monthly Cash Flow'!$F$6:$EG$6,DX$4,'Monthly Cash Flow'!$F$24:$EG$24)-'Rent Roll'!$V8,0)*'Rent Roll'!$T8*'Rent Roll'!$R8*('Summary &amp; Purchase Assumptions'!$C$29/'Summary &amp; Purchase Assumptions'!$C$24),"-"),"-")</f>
        <v>-</v>
      </c>
      <c r="DY42" s="273" t="str">
        <f>IFERROR(IF(DY$3='Rent Roll'!$U8,MAX(-SUMIF('Monthly Cash Flow'!$F$6:$EG$6,DY$4,'Monthly Cash Flow'!$F$24:$EG$24)-'Rent Roll'!$V8,0)*'Rent Roll'!$T8*'Rent Roll'!$R8*('Summary &amp; Purchase Assumptions'!$C$29/'Summary &amp; Purchase Assumptions'!$C$24),"-"),"-")</f>
        <v>-</v>
      </c>
      <c r="DZ42" s="273" t="str">
        <f>IFERROR(IF(DZ$3='Rent Roll'!$U8,MAX(-SUMIF('Monthly Cash Flow'!$F$6:$EG$6,DZ$4,'Monthly Cash Flow'!$F$24:$EG$24)-'Rent Roll'!$V8,0)*'Rent Roll'!$T8*'Rent Roll'!$R8*('Summary &amp; Purchase Assumptions'!$C$29/'Summary &amp; Purchase Assumptions'!$C$24),"-"),"-")</f>
        <v>-</v>
      </c>
      <c r="EA42" s="273" t="str">
        <f>IFERROR(IF(EA$3='Rent Roll'!$U8,MAX(-SUMIF('Monthly Cash Flow'!$F$6:$EG$6,EA$4,'Monthly Cash Flow'!$F$24:$EG$24)-'Rent Roll'!$V8,0)*'Rent Roll'!$T8*'Rent Roll'!$R8*('Summary &amp; Purchase Assumptions'!$C$29/'Summary &amp; Purchase Assumptions'!$C$24),"-"),"-")</f>
        <v>-</v>
      </c>
      <c r="EB42" s="273" t="str">
        <f>IFERROR(IF(EB$3='Rent Roll'!$U8,MAX(-SUMIF('Monthly Cash Flow'!$F$6:$EG$6,EB$4,'Monthly Cash Flow'!$F$24:$EG$24)-'Rent Roll'!$V8,0)*'Rent Roll'!$T8*'Rent Roll'!$R8*('Summary &amp; Purchase Assumptions'!$C$29/'Summary &amp; Purchase Assumptions'!$C$24),"-"),"-")</f>
        <v>-</v>
      </c>
      <c r="EC42" s="273" t="str">
        <f>IFERROR(IF(EC$3='Rent Roll'!$U8,MAX(-SUMIF('Monthly Cash Flow'!$F$6:$EG$6,EC$4,'Monthly Cash Flow'!$F$24:$EG$24)-'Rent Roll'!$V8,0)*'Rent Roll'!$T8*'Rent Roll'!$R8*('Summary &amp; Purchase Assumptions'!$C$29/'Summary &amp; Purchase Assumptions'!$C$24),"-"),"-")</f>
        <v>-</v>
      </c>
      <c r="ED42" s="273" t="str">
        <f>IFERROR(IF(ED$3='Rent Roll'!$U8,MAX(-SUMIF('Monthly Cash Flow'!$F$6:$EG$6,ED$4,'Monthly Cash Flow'!$F$24:$EG$24)-'Rent Roll'!$V8,0)*'Rent Roll'!$T8*'Rent Roll'!$R8*('Summary &amp; Purchase Assumptions'!$C$29/'Summary &amp; Purchase Assumptions'!$C$24),"-"),"-")</f>
        <v>-</v>
      </c>
      <c r="EE42" s="273" t="str">
        <f>IFERROR(IF(EE$3='Rent Roll'!$U8,MAX(-SUMIF('Monthly Cash Flow'!$F$6:$EG$6,EE$4,'Monthly Cash Flow'!$F$24:$EG$24)-'Rent Roll'!$V8,0)*'Rent Roll'!$T8*'Rent Roll'!$R8*('Summary &amp; Purchase Assumptions'!$C$29/'Summary &amp; Purchase Assumptions'!$C$24),"-"),"-")</f>
        <v>-</v>
      </c>
      <c r="EF42" s="272" t="str">
        <f>IFERROR(IF(EF$3='Rent Roll'!$U8,MAX(-SUMIF('Monthly Cash Flow'!$F$6:$EG$6,EF$4,'Monthly Cash Flow'!$F$24:$EG$24)-'Rent Roll'!$V8,0)*'Rent Roll'!$T8*'Rent Roll'!$R8*('Summary &amp; Purchase Assumptions'!$C$29/'Summary &amp; Purchase Assumptions'!$C$24),"-"),"-")</f>
        <v>-</v>
      </c>
      <c r="EG42" s="844" t="s">
        <v>106</v>
      </c>
    </row>
    <row r="43" spans="2:137" x14ac:dyDescent="0.25">
      <c r="B43" s="866"/>
      <c r="C43" s="854" t="str">
        <f>CONCATENATE('Rent Roll'!B9&amp;" - "&amp;'Rent Roll'!C9)</f>
        <v xml:space="preserve"> - </v>
      </c>
      <c r="D43" s="272">
        <f t="shared" si="13"/>
        <v>0</v>
      </c>
      <c r="E43" s="273" t="str">
        <f>IFERROR(IF(E$3='Rent Roll'!$U9,MAX(-SUMIF('Monthly Cash Flow'!$F$6:$EG$6,E$4,'Monthly Cash Flow'!$F$24:$EG$24)-'Rent Roll'!$V9,0)*'Rent Roll'!$T9*'Rent Roll'!$R9*('Summary &amp; Purchase Assumptions'!$C$29/'Summary &amp; Purchase Assumptions'!$C$24),"-"),"-")</f>
        <v>-</v>
      </c>
      <c r="F43" s="273" t="str">
        <f>IFERROR(IF(F$3='Rent Roll'!$U9,MAX(-SUMIF('Monthly Cash Flow'!$F$6:$EG$6,F$4,'Monthly Cash Flow'!$F$24:$EG$24)-'Rent Roll'!$V9,0)*'Rent Roll'!$T9*'Rent Roll'!$R9*('Summary &amp; Purchase Assumptions'!$C$29/'Summary &amp; Purchase Assumptions'!$C$24),"-"),"-")</f>
        <v>-</v>
      </c>
      <c r="G43" s="273" t="str">
        <f>IFERROR(IF(G$3='Rent Roll'!$U9,MAX(-SUMIF('Monthly Cash Flow'!$F$6:$EG$6,G$4,'Monthly Cash Flow'!$F$24:$EG$24)-'Rent Roll'!$V9,0)*'Rent Roll'!$T9*'Rent Roll'!$R9*('Summary &amp; Purchase Assumptions'!$C$29/'Summary &amp; Purchase Assumptions'!$C$24),"-"),"-")</f>
        <v>-</v>
      </c>
      <c r="H43" s="273" t="str">
        <f>IFERROR(IF(H$3='Rent Roll'!$U9,MAX(-SUMIF('Monthly Cash Flow'!$F$6:$EG$6,H$4,'Monthly Cash Flow'!$F$24:$EG$24)-'Rent Roll'!$V9,0)*'Rent Roll'!$T9*'Rent Roll'!$R9*('Summary &amp; Purchase Assumptions'!$C$29/'Summary &amp; Purchase Assumptions'!$C$24),"-"),"-")</f>
        <v>-</v>
      </c>
      <c r="I43" s="273" t="str">
        <f>IFERROR(IF(I$3='Rent Roll'!$U9,MAX(-SUMIF('Monthly Cash Flow'!$F$6:$EG$6,I$4,'Monthly Cash Flow'!$F$24:$EG$24)-'Rent Roll'!$V9,0)*'Rent Roll'!$T9*'Rent Roll'!$R9*('Summary &amp; Purchase Assumptions'!$C$29/'Summary &amp; Purchase Assumptions'!$C$24),"-"),"-")</f>
        <v>-</v>
      </c>
      <c r="J43" s="273" t="str">
        <f>IFERROR(IF(J$3='Rent Roll'!$U9,MAX(-SUMIF('Monthly Cash Flow'!$F$6:$EG$6,J$4,'Monthly Cash Flow'!$F$24:$EG$24)-'Rent Roll'!$V9,0)*'Rent Roll'!$T9*'Rent Roll'!$R9*('Summary &amp; Purchase Assumptions'!$C$29/'Summary &amp; Purchase Assumptions'!$C$24),"-"),"-")</f>
        <v>-</v>
      </c>
      <c r="K43" s="273" t="str">
        <f>IFERROR(IF(K$3='Rent Roll'!$U9,MAX(-SUMIF('Monthly Cash Flow'!$F$6:$EG$6,K$4,'Monthly Cash Flow'!$F$24:$EG$24)-'Rent Roll'!$V9,0)*'Rent Roll'!$T9*'Rent Roll'!$R9*('Summary &amp; Purchase Assumptions'!$C$29/'Summary &amp; Purchase Assumptions'!$C$24),"-"),"-")</f>
        <v>-</v>
      </c>
      <c r="L43" s="273" t="str">
        <f>IFERROR(IF(L$3='Rent Roll'!$U9,MAX(-SUMIF('Monthly Cash Flow'!$F$6:$EG$6,L$4,'Monthly Cash Flow'!$F$24:$EG$24)-'Rent Roll'!$V9,0)*'Rent Roll'!$T9*'Rent Roll'!$R9*('Summary &amp; Purchase Assumptions'!$C$29/'Summary &amp; Purchase Assumptions'!$C$24),"-"),"-")</f>
        <v>-</v>
      </c>
      <c r="M43" s="273" t="str">
        <f>IFERROR(IF(M$3='Rent Roll'!$U9,MAX(-SUMIF('Monthly Cash Flow'!$F$6:$EG$6,M$4,'Monthly Cash Flow'!$F$24:$EG$24)-'Rent Roll'!$V9,0)*'Rent Roll'!$T9*'Rent Roll'!$R9*('Summary &amp; Purchase Assumptions'!$C$29/'Summary &amp; Purchase Assumptions'!$C$24),"-"),"-")</f>
        <v>-</v>
      </c>
      <c r="N43" s="273" t="str">
        <f>IFERROR(IF(N$3='Rent Roll'!$U9,MAX(-SUMIF('Monthly Cash Flow'!$F$6:$EG$6,N$4,'Monthly Cash Flow'!$F$24:$EG$24)-'Rent Roll'!$V9,0)*'Rent Roll'!$T9*'Rent Roll'!$R9*('Summary &amp; Purchase Assumptions'!$C$29/'Summary &amp; Purchase Assumptions'!$C$24),"-"),"-")</f>
        <v>-</v>
      </c>
      <c r="O43" s="273" t="str">
        <f>IFERROR(IF(O$3='Rent Roll'!$U9,MAX(-SUMIF('Monthly Cash Flow'!$F$6:$EG$6,O$4,'Monthly Cash Flow'!$F$24:$EG$24)-'Rent Roll'!$V9,0)*'Rent Roll'!$T9*'Rent Roll'!$R9*('Summary &amp; Purchase Assumptions'!$C$29/'Summary &amp; Purchase Assumptions'!$C$24),"-"),"-")</f>
        <v>-</v>
      </c>
      <c r="P43" s="273" t="str">
        <f>IFERROR(IF(P$3='Rent Roll'!$U9,MAX(-SUMIF('Monthly Cash Flow'!$F$6:$EG$6,P$4,'Monthly Cash Flow'!$F$24:$EG$24)-'Rent Roll'!$V9,0)*'Rent Roll'!$T9*'Rent Roll'!$R9*('Summary &amp; Purchase Assumptions'!$C$29/'Summary &amp; Purchase Assumptions'!$C$24),"-"),"-")</f>
        <v>-</v>
      </c>
      <c r="Q43" s="273" t="str">
        <f>IFERROR(IF(Q$3='Rent Roll'!$U9,MAX(-SUMIF('Monthly Cash Flow'!$F$6:$EG$6,Q$4,'Monthly Cash Flow'!$F$24:$EG$24)-'Rent Roll'!$V9,0)*'Rent Roll'!$T9*'Rent Roll'!$R9*('Summary &amp; Purchase Assumptions'!$C$29/'Summary &amp; Purchase Assumptions'!$C$24),"-"),"-")</f>
        <v>-</v>
      </c>
      <c r="R43" s="273" t="str">
        <f>IFERROR(IF(R$3='Rent Roll'!$U9,MAX(-SUMIF('Monthly Cash Flow'!$F$6:$EG$6,R$4,'Monthly Cash Flow'!$F$24:$EG$24)-'Rent Roll'!$V9,0)*'Rent Roll'!$T9*'Rent Roll'!$R9*('Summary &amp; Purchase Assumptions'!$C$29/'Summary &amp; Purchase Assumptions'!$C$24),"-"),"-")</f>
        <v>-</v>
      </c>
      <c r="S43" s="273" t="str">
        <f>IFERROR(IF(S$3='Rent Roll'!$U9,MAX(-SUMIF('Monthly Cash Flow'!$F$6:$EG$6,S$4,'Monthly Cash Flow'!$F$24:$EG$24)-'Rent Roll'!$V9,0)*'Rent Roll'!$T9*'Rent Roll'!$R9*('Summary &amp; Purchase Assumptions'!$C$29/'Summary &amp; Purchase Assumptions'!$C$24),"-"),"-")</f>
        <v>-</v>
      </c>
      <c r="T43" s="273" t="str">
        <f>IFERROR(IF(T$3='Rent Roll'!$U9,MAX(-SUMIF('Monthly Cash Flow'!$F$6:$EG$6,T$4,'Monthly Cash Flow'!$F$24:$EG$24)-'Rent Roll'!$V9,0)*'Rent Roll'!$T9*'Rent Roll'!$R9*('Summary &amp; Purchase Assumptions'!$C$29/'Summary &amp; Purchase Assumptions'!$C$24),"-"),"-")</f>
        <v>-</v>
      </c>
      <c r="U43" s="273" t="str">
        <f>IFERROR(IF(U$3='Rent Roll'!$U9,MAX(-SUMIF('Monthly Cash Flow'!$F$6:$EG$6,U$4,'Monthly Cash Flow'!$F$24:$EG$24)-'Rent Roll'!$V9,0)*'Rent Roll'!$T9*'Rent Roll'!$R9*('Summary &amp; Purchase Assumptions'!$C$29/'Summary &amp; Purchase Assumptions'!$C$24),"-"),"-")</f>
        <v>-</v>
      </c>
      <c r="V43" s="273" t="str">
        <f>IFERROR(IF(V$3='Rent Roll'!$U9,MAX(-SUMIF('Monthly Cash Flow'!$F$6:$EG$6,V$4,'Monthly Cash Flow'!$F$24:$EG$24)-'Rent Roll'!$V9,0)*'Rent Roll'!$T9*'Rent Roll'!$R9*('Summary &amp; Purchase Assumptions'!$C$29/'Summary &amp; Purchase Assumptions'!$C$24),"-"),"-")</f>
        <v>-</v>
      </c>
      <c r="W43" s="273" t="str">
        <f>IFERROR(IF(W$3='Rent Roll'!$U9,MAX(-SUMIF('Monthly Cash Flow'!$F$6:$EG$6,W$4,'Monthly Cash Flow'!$F$24:$EG$24)-'Rent Roll'!$V9,0)*'Rent Roll'!$T9*'Rent Roll'!$R9*('Summary &amp; Purchase Assumptions'!$C$29/'Summary &amp; Purchase Assumptions'!$C$24),"-"),"-")</f>
        <v>-</v>
      </c>
      <c r="X43" s="273" t="str">
        <f>IFERROR(IF(X$3='Rent Roll'!$U9,MAX(-SUMIF('Monthly Cash Flow'!$F$6:$EG$6,X$4,'Monthly Cash Flow'!$F$24:$EG$24)-'Rent Roll'!$V9,0)*'Rent Roll'!$T9*'Rent Roll'!$R9*('Summary &amp; Purchase Assumptions'!$C$29/'Summary &amp; Purchase Assumptions'!$C$24),"-"),"-")</f>
        <v>-</v>
      </c>
      <c r="Y43" s="273" t="str">
        <f>IFERROR(IF(Y$3='Rent Roll'!$U9,MAX(-SUMIF('Monthly Cash Flow'!$F$6:$EG$6,Y$4,'Monthly Cash Flow'!$F$24:$EG$24)-'Rent Roll'!$V9,0)*'Rent Roll'!$T9*'Rent Roll'!$R9*('Summary &amp; Purchase Assumptions'!$C$29/'Summary &amp; Purchase Assumptions'!$C$24),"-"),"-")</f>
        <v>-</v>
      </c>
      <c r="Z43" s="273" t="str">
        <f>IFERROR(IF(Z$3='Rent Roll'!$U9,MAX(-SUMIF('Monthly Cash Flow'!$F$6:$EG$6,Z$4,'Monthly Cash Flow'!$F$24:$EG$24)-'Rent Roll'!$V9,0)*'Rent Roll'!$T9*'Rent Roll'!$R9*('Summary &amp; Purchase Assumptions'!$C$29/'Summary &amp; Purchase Assumptions'!$C$24),"-"),"-")</f>
        <v>-</v>
      </c>
      <c r="AA43" s="273" t="str">
        <f>IFERROR(IF(AA$3='Rent Roll'!$U9,MAX(-SUMIF('Monthly Cash Flow'!$F$6:$EG$6,AA$4,'Monthly Cash Flow'!$F$24:$EG$24)-'Rent Roll'!$V9,0)*'Rent Roll'!$T9*'Rent Roll'!$R9*('Summary &amp; Purchase Assumptions'!$C$29/'Summary &amp; Purchase Assumptions'!$C$24),"-"),"-")</f>
        <v>-</v>
      </c>
      <c r="AB43" s="273" t="str">
        <f>IFERROR(IF(AB$3='Rent Roll'!$U9,MAX(-SUMIF('Monthly Cash Flow'!$F$6:$EG$6,AB$4,'Monthly Cash Flow'!$F$24:$EG$24)-'Rent Roll'!$V9,0)*'Rent Roll'!$T9*'Rent Roll'!$R9*('Summary &amp; Purchase Assumptions'!$C$29/'Summary &amp; Purchase Assumptions'!$C$24),"-"),"-")</f>
        <v>-</v>
      </c>
      <c r="AC43" s="273" t="str">
        <f>IFERROR(IF(AC$3='Rent Roll'!$U9,MAX(-SUMIF('Monthly Cash Flow'!$F$6:$EG$6,AC$4,'Monthly Cash Flow'!$F$24:$EG$24)-'Rent Roll'!$V9,0)*'Rent Roll'!$T9*'Rent Roll'!$R9*('Summary &amp; Purchase Assumptions'!$C$29/'Summary &amp; Purchase Assumptions'!$C$24),"-"),"-")</f>
        <v>-</v>
      </c>
      <c r="AD43" s="273" t="str">
        <f>IFERROR(IF(AD$3='Rent Roll'!$U9,MAX(-SUMIF('Monthly Cash Flow'!$F$6:$EG$6,AD$4,'Monthly Cash Flow'!$F$24:$EG$24)-'Rent Roll'!$V9,0)*'Rent Roll'!$T9*'Rent Roll'!$R9*('Summary &amp; Purchase Assumptions'!$C$29/'Summary &amp; Purchase Assumptions'!$C$24),"-"),"-")</f>
        <v>-</v>
      </c>
      <c r="AE43" s="273" t="str">
        <f>IFERROR(IF(AE$3='Rent Roll'!$U9,MAX(-SUMIF('Monthly Cash Flow'!$F$6:$EG$6,AE$4,'Monthly Cash Flow'!$F$24:$EG$24)-'Rent Roll'!$V9,0)*'Rent Roll'!$T9*'Rent Roll'!$R9*('Summary &amp; Purchase Assumptions'!$C$29/'Summary &amp; Purchase Assumptions'!$C$24),"-"),"-")</f>
        <v>-</v>
      </c>
      <c r="AF43" s="273" t="str">
        <f>IFERROR(IF(AF$3='Rent Roll'!$U9,MAX(-SUMIF('Monthly Cash Flow'!$F$6:$EG$6,AF$4,'Monthly Cash Flow'!$F$24:$EG$24)-'Rent Roll'!$V9,0)*'Rent Roll'!$T9*'Rent Roll'!$R9*('Summary &amp; Purchase Assumptions'!$C$29/'Summary &amp; Purchase Assumptions'!$C$24),"-"),"-")</f>
        <v>-</v>
      </c>
      <c r="AG43" s="273" t="str">
        <f>IFERROR(IF(AG$3='Rent Roll'!$U9,MAX(-SUMIF('Monthly Cash Flow'!$F$6:$EG$6,AG$4,'Monthly Cash Flow'!$F$24:$EG$24)-'Rent Roll'!$V9,0)*'Rent Roll'!$T9*'Rent Roll'!$R9*('Summary &amp; Purchase Assumptions'!$C$29/'Summary &amp; Purchase Assumptions'!$C$24),"-"),"-")</f>
        <v>-</v>
      </c>
      <c r="AH43" s="273" t="str">
        <f>IFERROR(IF(AH$3='Rent Roll'!$U9,MAX(-SUMIF('Monthly Cash Flow'!$F$6:$EG$6,AH$4,'Monthly Cash Flow'!$F$24:$EG$24)-'Rent Roll'!$V9,0)*'Rent Roll'!$T9*'Rent Roll'!$R9*('Summary &amp; Purchase Assumptions'!$C$29/'Summary &amp; Purchase Assumptions'!$C$24),"-"),"-")</f>
        <v>-</v>
      </c>
      <c r="AI43" s="273" t="str">
        <f>IFERROR(IF(AI$3='Rent Roll'!$U9,MAX(-SUMIF('Monthly Cash Flow'!$F$6:$EG$6,AI$4,'Monthly Cash Flow'!$F$24:$EG$24)-'Rent Roll'!$V9,0)*'Rent Roll'!$T9*'Rent Roll'!$R9*('Summary &amp; Purchase Assumptions'!$C$29/'Summary &amp; Purchase Assumptions'!$C$24),"-"),"-")</f>
        <v>-</v>
      </c>
      <c r="AJ43" s="273" t="str">
        <f>IFERROR(IF(AJ$3='Rent Roll'!$U9,MAX(-SUMIF('Monthly Cash Flow'!$F$6:$EG$6,AJ$4,'Monthly Cash Flow'!$F$24:$EG$24)-'Rent Roll'!$V9,0)*'Rent Roll'!$T9*'Rent Roll'!$R9*('Summary &amp; Purchase Assumptions'!$C$29/'Summary &amp; Purchase Assumptions'!$C$24),"-"),"-")</f>
        <v>-</v>
      </c>
      <c r="AK43" s="273" t="str">
        <f>IFERROR(IF(AK$3='Rent Roll'!$U9,MAX(-SUMIF('Monthly Cash Flow'!$F$6:$EG$6,AK$4,'Monthly Cash Flow'!$F$24:$EG$24)-'Rent Roll'!$V9,0)*'Rent Roll'!$T9*'Rent Roll'!$R9*('Summary &amp; Purchase Assumptions'!$C$29/'Summary &amp; Purchase Assumptions'!$C$24),"-"),"-")</f>
        <v>-</v>
      </c>
      <c r="AL43" s="273" t="str">
        <f>IFERROR(IF(AL$3='Rent Roll'!$U9,MAX(-SUMIF('Monthly Cash Flow'!$F$6:$EG$6,AL$4,'Monthly Cash Flow'!$F$24:$EG$24)-'Rent Roll'!$V9,0)*'Rent Roll'!$T9*'Rent Roll'!$R9*('Summary &amp; Purchase Assumptions'!$C$29/'Summary &amp; Purchase Assumptions'!$C$24),"-"),"-")</f>
        <v>-</v>
      </c>
      <c r="AM43" s="273" t="str">
        <f>IFERROR(IF(AM$3='Rent Roll'!$U9,MAX(-SUMIF('Monthly Cash Flow'!$F$6:$EG$6,AM$4,'Monthly Cash Flow'!$F$24:$EG$24)-'Rent Roll'!$V9,0)*'Rent Roll'!$T9*'Rent Roll'!$R9*('Summary &amp; Purchase Assumptions'!$C$29/'Summary &amp; Purchase Assumptions'!$C$24),"-"),"-")</f>
        <v>-</v>
      </c>
      <c r="AN43" s="273" t="str">
        <f>IFERROR(IF(AN$3='Rent Roll'!$U9,MAX(-SUMIF('Monthly Cash Flow'!$F$6:$EG$6,AN$4,'Monthly Cash Flow'!$F$24:$EG$24)-'Rent Roll'!$V9,0)*'Rent Roll'!$T9*'Rent Roll'!$R9*('Summary &amp; Purchase Assumptions'!$C$29/'Summary &amp; Purchase Assumptions'!$C$24),"-"),"-")</f>
        <v>-</v>
      </c>
      <c r="AO43" s="273" t="str">
        <f>IFERROR(IF(AO$3='Rent Roll'!$U9,MAX(-SUMIF('Monthly Cash Flow'!$F$6:$EG$6,AO$4,'Monthly Cash Flow'!$F$24:$EG$24)-'Rent Roll'!$V9,0)*'Rent Roll'!$T9*'Rent Roll'!$R9*('Summary &amp; Purchase Assumptions'!$C$29/'Summary &amp; Purchase Assumptions'!$C$24),"-"),"-")</f>
        <v>-</v>
      </c>
      <c r="AP43" s="273" t="str">
        <f>IFERROR(IF(AP$3='Rent Roll'!$U9,MAX(-SUMIF('Monthly Cash Flow'!$F$6:$EG$6,AP$4,'Monthly Cash Flow'!$F$24:$EG$24)-'Rent Roll'!$V9,0)*'Rent Roll'!$T9*'Rent Roll'!$R9*('Summary &amp; Purchase Assumptions'!$C$29/'Summary &amp; Purchase Assumptions'!$C$24),"-"),"-")</f>
        <v>-</v>
      </c>
      <c r="AQ43" s="273" t="str">
        <f>IFERROR(IF(AQ$3='Rent Roll'!$U9,MAX(-SUMIF('Monthly Cash Flow'!$F$6:$EG$6,AQ$4,'Monthly Cash Flow'!$F$24:$EG$24)-'Rent Roll'!$V9,0)*'Rent Roll'!$T9*'Rent Roll'!$R9*('Summary &amp; Purchase Assumptions'!$C$29/'Summary &amp; Purchase Assumptions'!$C$24),"-"),"-")</f>
        <v>-</v>
      </c>
      <c r="AR43" s="273" t="str">
        <f>IFERROR(IF(AR$3='Rent Roll'!$U9,MAX(-SUMIF('Monthly Cash Flow'!$F$6:$EG$6,AR$4,'Monthly Cash Flow'!$F$24:$EG$24)-'Rent Roll'!$V9,0)*'Rent Roll'!$T9*'Rent Roll'!$R9*('Summary &amp; Purchase Assumptions'!$C$29/'Summary &amp; Purchase Assumptions'!$C$24),"-"),"-")</f>
        <v>-</v>
      </c>
      <c r="AS43" s="273" t="str">
        <f>IFERROR(IF(AS$3='Rent Roll'!$U9,MAX(-SUMIF('Monthly Cash Flow'!$F$6:$EG$6,AS$4,'Monthly Cash Flow'!$F$24:$EG$24)-'Rent Roll'!$V9,0)*'Rent Roll'!$T9*'Rent Roll'!$R9*('Summary &amp; Purchase Assumptions'!$C$29/'Summary &amp; Purchase Assumptions'!$C$24),"-"),"-")</f>
        <v>-</v>
      </c>
      <c r="AT43" s="273" t="str">
        <f>IFERROR(IF(AT$3='Rent Roll'!$U9,MAX(-SUMIF('Monthly Cash Flow'!$F$6:$EG$6,AT$4,'Monthly Cash Flow'!$F$24:$EG$24)-'Rent Roll'!$V9,0)*'Rent Roll'!$T9*'Rent Roll'!$R9*('Summary &amp; Purchase Assumptions'!$C$29/'Summary &amp; Purchase Assumptions'!$C$24),"-"),"-")</f>
        <v>-</v>
      </c>
      <c r="AU43" s="273" t="str">
        <f>IFERROR(IF(AU$3='Rent Roll'!$U9,MAX(-SUMIF('Monthly Cash Flow'!$F$6:$EG$6,AU$4,'Monthly Cash Flow'!$F$24:$EG$24)-'Rent Roll'!$V9,0)*'Rent Roll'!$T9*'Rent Roll'!$R9*('Summary &amp; Purchase Assumptions'!$C$29/'Summary &amp; Purchase Assumptions'!$C$24),"-"),"-")</f>
        <v>-</v>
      </c>
      <c r="AV43" s="273" t="str">
        <f>IFERROR(IF(AV$3='Rent Roll'!$U9,MAX(-SUMIF('Monthly Cash Flow'!$F$6:$EG$6,AV$4,'Monthly Cash Flow'!$F$24:$EG$24)-'Rent Roll'!$V9,0)*'Rent Roll'!$T9*'Rent Roll'!$R9*('Summary &amp; Purchase Assumptions'!$C$29/'Summary &amp; Purchase Assumptions'!$C$24),"-"),"-")</f>
        <v>-</v>
      </c>
      <c r="AW43" s="273" t="str">
        <f>IFERROR(IF(AW$3='Rent Roll'!$U9,MAX(-SUMIF('Monthly Cash Flow'!$F$6:$EG$6,AW$4,'Monthly Cash Flow'!$F$24:$EG$24)-'Rent Roll'!$V9,0)*'Rent Roll'!$T9*'Rent Roll'!$R9*('Summary &amp; Purchase Assumptions'!$C$29/'Summary &amp; Purchase Assumptions'!$C$24),"-"),"-")</f>
        <v>-</v>
      </c>
      <c r="AX43" s="273" t="str">
        <f>IFERROR(IF(AX$3='Rent Roll'!$U9,MAX(-SUMIF('Monthly Cash Flow'!$F$6:$EG$6,AX$4,'Monthly Cash Flow'!$F$24:$EG$24)-'Rent Roll'!$V9,0)*'Rent Roll'!$T9*'Rent Roll'!$R9*('Summary &amp; Purchase Assumptions'!$C$29/'Summary &amp; Purchase Assumptions'!$C$24),"-"),"-")</f>
        <v>-</v>
      </c>
      <c r="AY43" s="273" t="str">
        <f>IFERROR(IF(AY$3='Rent Roll'!$U9,MAX(-SUMIF('Monthly Cash Flow'!$F$6:$EG$6,AY$4,'Monthly Cash Flow'!$F$24:$EG$24)-'Rent Roll'!$V9,0)*'Rent Roll'!$T9*'Rent Roll'!$R9*('Summary &amp; Purchase Assumptions'!$C$29/'Summary &amp; Purchase Assumptions'!$C$24),"-"),"-")</f>
        <v>-</v>
      </c>
      <c r="AZ43" s="273" t="str">
        <f>IFERROR(IF(AZ$3='Rent Roll'!$U9,MAX(-SUMIF('Monthly Cash Flow'!$F$6:$EG$6,AZ$4,'Monthly Cash Flow'!$F$24:$EG$24)-'Rent Roll'!$V9,0)*'Rent Roll'!$T9*'Rent Roll'!$R9*('Summary &amp; Purchase Assumptions'!$C$29/'Summary &amp; Purchase Assumptions'!$C$24),"-"),"-")</f>
        <v>-</v>
      </c>
      <c r="BA43" s="273" t="str">
        <f>IFERROR(IF(BA$3='Rent Roll'!$U9,MAX(-SUMIF('Monthly Cash Flow'!$F$6:$EG$6,BA$4,'Monthly Cash Flow'!$F$24:$EG$24)-'Rent Roll'!$V9,0)*'Rent Roll'!$T9*'Rent Roll'!$R9*('Summary &amp; Purchase Assumptions'!$C$29/'Summary &amp; Purchase Assumptions'!$C$24),"-"),"-")</f>
        <v>-</v>
      </c>
      <c r="BB43" s="273" t="str">
        <f>IFERROR(IF(BB$3='Rent Roll'!$U9,MAX(-SUMIF('Monthly Cash Flow'!$F$6:$EG$6,BB$4,'Monthly Cash Flow'!$F$24:$EG$24)-'Rent Roll'!$V9,0)*'Rent Roll'!$T9*'Rent Roll'!$R9*('Summary &amp; Purchase Assumptions'!$C$29/'Summary &amp; Purchase Assumptions'!$C$24),"-"),"-")</f>
        <v>-</v>
      </c>
      <c r="BC43" s="273" t="str">
        <f>IFERROR(IF(BC$3='Rent Roll'!$U9,MAX(-SUMIF('Monthly Cash Flow'!$F$6:$EG$6,BC$4,'Monthly Cash Flow'!$F$24:$EG$24)-'Rent Roll'!$V9,0)*'Rent Roll'!$T9*'Rent Roll'!$R9*('Summary &amp; Purchase Assumptions'!$C$29/'Summary &amp; Purchase Assumptions'!$C$24),"-"),"-")</f>
        <v>-</v>
      </c>
      <c r="BD43" s="273" t="str">
        <f>IFERROR(IF(BD$3='Rent Roll'!$U9,MAX(-SUMIF('Monthly Cash Flow'!$F$6:$EG$6,BD$4,'Monthly Cash Flow'!$F$24:$EG$24)-'Rent Roll'!$V9,0)*'Rent Roll'!$T9*'Rent Roll'!$R9*('Summary &amp; Purchase Assumptions'!$C$29/'Summary &amp; Purchase Assumptions'!$C$24),"-"),"-")</f>
        <v>-</v>
      </c>
      <c r="BE43" s="273" t="str">
        <f>IFERROR(IF(BE$3='Rent Roll'!$U9,MAX(-SUMIF('Monthly Cash Flow'!$F$6:$EG$6,BE$4,'Monthly Cash Flow'!$F$24:$EG$24)-'Rent Roll'!$V9,0)*'Rent Roll'!$T9*'Rent Roll'!$R9*('Summary &amp; Purchase Assumptions'!$C$29/'Summary &amp; Purchase Assumptions'!$C$24),"-"),"-")</f>
        <v>-</v>
      </c>
      <c r="BF43" s="273" t="str">
        <f>IFERROR(IF(BF$3='Rent Roll'!$U9,MAX(-SUMIF('Monthly Cash Flow'!$F$6:$EG$6,BF$4,'Monthly Cash Flow'!$F$24:$EG$24)-'Rent Roll'!$V9,0)*'Rent Roll'!$T9*'Rent Roll'!$R9*('Summary &amp; Purchase Assumptions'!$C$29/'Summary &amp; Purchase Assumptions'!$C$24),"-"),"-")</f>
        <v>-</v>
      </c>
      <c r="BG43" s="273" t="str">
        <f>IFERROR(IF(BG$3='Rent Roll'!$U9,MAX(-SUMIF('Monthly Cash Flow'!$F$6:$EG$6,BG$4,'Monthly Cash Flow'!$F$24:$EG$24)-'Rent Roll'!$V9,0)*'Rent Roll'!$T9*'Rent Roll'!$R9*('Summary &amp; Purchase Assumptions'!$C$29/'Summary &amp; Purchase Assumptions'!$C$24),"-"),"-")</f>
        <v>-</v>
      </c>
      <c r="BH43" s="273" t="str">
        <f>IFERROR(IF(BH$3='Rent Roll'!$U9,MAX(-SUMIF('Monthly Cash Flow'!$F$6:$EG$6,BH$4,'Monthly Cash Flow'!$F$24:$EG$24)-'Rent Roll'!$V9,0)*'Rent Roll'!$T9*'Rent Roll'!$R9*('Summary &amp; Purchase Assumptions'!$C$29/'Summary &amp; Purchase Assumptions'!$C$24),"-"),"-")</f>
        <v>-</v>
      </c>
      <c r="BI43" s="273" t="str">
        <f>IFERROR(IF(BI$3='Rent Roll'!$U9,MAX(-SUMIF('Monthly Cash Flow'!$F$6:$EG$6,BI$4,'Monthly Cash Flow'!$F$24:$EG$24)-'Rent Roll'!$V9,0)*'Rent Roll'!$T9*'Rent Roll'!$R9*('Summary &amp; Purchase Assumptions'!$C$29/'Summary &amp; Purchase Assumptions'!$C$24),"-"),"-")</f>
        <v>-</v>
      </c>
      <c r="BJ43" s="273" t="str">
        <f>IFERROR(IF(BJ$3='Rent Roll'!$U9,MAX(-SUMIF('Monthly Cash Flow'!$F$6:$EG$6,BJ$4,'Monthly Cash Flow'!$F$24:$EG$24)-'Rent Roll'!$V9,0)*'Rent Roll'!$T9*'Rent Roll'!$R9*('Summary &amp; Purchase Assumptions'!$C$29/'Summary &amp; Purchase Assumptions'!$C$24),"-"),"-")</f>
        <v>-</v>
      </c>
      <c r="BK43" s="273" t="str">
        <f>IFERROR(IF(BK$3='Rent Roll'!$U9,MAX(-SUMIF('Monthly Cash Flow'!$F$6:$EG$6,BK$4,'Monthly Cash Flow'!$F$24:$EG$24)-'Rent Roll'!$V9,0)*'Rent Roll'!$T9*'Rent Roll'!$R9*('Summary &amp; Purchase Assumptions'!$C$29/'Summary &amp; Purchase Assumptions'!$C$24),"-"),"-")</f>
        <v>-</v>
      </c>
      <c r="BL43" s="273" t="str">
        <f>IFERROR(IF(BL$3='Rent Roll'!$U9,MAX(-SUMIF('Monthly Cash Flow'!$F$6:$EG$6,BL$4,'Monthly Cash Flow'!$F$24:$EG$24)-'Rent Roll'!$V9,0)*'Rent Roll'!$T9*'Rent Roll'!$R9*('Summary &amp; Purchase Assumptions'!$C$29/'Summary &amp; Purchase Assumptions'!$C$24),"-"),"-")</f>
        <v>-</v>
      </c>
      <c r="BM43" s="273" t="str">
        <f>IFERROR(IF(BM$3='Rent Roll'!$U9,MAX(-SUMIF('Monthly Cash Flow'!$F$6:$EG$6,BM$4,'Monthly Cash Flow'!$F$24:$EG$24)-'Rent Roll'!$V9,0)*'Rent Roll'!$T9*'Rent Roll'!$R9*('Summary &amp; Purchase Assumptions'!$C$29/'Summary &amp; Purchase Assumptions'!$C$24),"-"),"-")</f>
        <v>-</v>
      </c>
      <c r="BN43" s="273" t="str">
        <f>IFERROR(IF(BN$3='Rent Roll'!$U9,MAX(-SUMIF('Monthly Cash Flow'!$F$6:$EG$6,BN$4,'Monthly Cash Flow'!$F$24:$EG$24)-'Rent Roll'!$V9,0)*'Rent Roll'!$T9*'Rent Roll'!$R9*('Summary &amp; Purchase Assumptions'!$C$29/'Summary &amp; Purchase Assumptions'!$C$24),"-"),"-")</f>
        <v>-</v>
      </c>
      <c r="BO43" s="273" t="str">
        <f>IFERROR(IF(BO$3='Rent Roll'!$U9,MAX(-SUMIF('Monthly Cash Flow'!$F$6:$EG$6,BO$4,'Monthly Cash Flow'!$F$24:$EG$24)-'Rent Roll'!$V9,0)*'Rent Roll'!$T9*'Rent Roll'!$R9*('Summary &amp; Purchase Assumptions'!$C$29/'Summary &amp; Purchase Assumptions'!$C$24),"-"),"-")</f>
        <v>-</v>
      </c>
      <c r="BP43" s="273" t="str">
        <f>IFERROR(IF(BP$3='Rent Roll'!$U9,MAX(-SUMIF('Monthly Cash Flow'!$F$6:$EG$6,BP$4,'Monthly Cash Flow'!$F$24:$EG$24)-'Rent Roll'!$V9,0)*'Rent Roll'!$T9*'Rent Roll'!$R9*('Summary &amp; Purchase Assumptions'!$C$29/'Summary &amp; Purchase Assumptions'!$C$24),"-"),"-")</f>
        <v>-</v>
      </c>
      <c r="BQ43" s="273" t="str">
        <f>IFERROR(IF(BQ$3='Rent Roll'!$U9,MAX(-SUMIF('Monthly Cash Flow'!$F$6:$EG$6,BQ$4,'Monthly Cash Flow'!$F$24:$EG$24)-'Rent Roll'!$V9,0)*'Rent Roll'!$T9*'Rent Roll'!$R9*('Summary &amp; Purchase Assumptions'!$C$29/'Summary &amp; Purchase Assumptions'!$C$24),"-"),"-")</f>
        <v>-</v>
      </c>
      <c r="BR43" s="273" t="str">
        <f>IFERROR(IF(BR$3='Rent Roll'!$U9,MAX(-SUMIF('Monthly Cash Flow'!$F$6:$EG$6,BR$4,'Monthly Cash Flow'!$F$24:$EG$24)-'Rent Roll'!$V9,0)*'Rent Roll'!$T9*'Rent Roll'!$R9*('Summary &amp; Purchase Assumptions'!$C$29/'Summary &amp; Purchase Assumptions'!$C$24),"-"),"-")</f>
        <v>-</v>
      </c>
      <c r="BS43" s="273" t="str">
        <f>IFERROR(IF(BS$3='Rent Roll'!$U9,MAX(-SUMIF('Monthly Cash Flow'!$F$6:$EG$6,BS$4,'Monthly Cash Flow'!$F$24:$EG$24)-'Rent Roll'!$V9,0)*'Rent Roll'!$T9*'Rent Roll'!$R9*('Summary &amp; Purchase Assumptions'!$C$29/'Summary &amp; Purchase Assumptions'!$C$24),"-"),"-")</f>
        <v>-</v>
      </c>
      <c r="BT43" s="273" t="str">
        <f>IFERROR(IF(BT$3='Rent Roll'!$U9,MAX(-SUMIF('Monthly Cash Flow'!$F$6:$EG$6,BT$4,'Monthly Cash Flow'!$F$24:$EG$24)-'Rent Roll'!$V9,0)*'Rent Roll'!$T9*'Rent Roll'!$R9*('Summary &amp; Purchase Assumptions'!$C$29/'Summary &amp; Purchase Assumptions'!$C$24),"-"),"-")</f>
        <v>-</v>
      </c>
      <c r="BU43" s="273" t="str">
        <f>IFERROR(IF(BU$3='Rent Roll'!$U9,MAX(-SUMIF('Monthly Cash Flow'!$F$6:$EG$6,BU$4,'Monthly Cash Flow'!$F$24:$EG$24)-'Rent Roll'!$V9,0)*'Rent Roll'!$T9*'Rent Roll'!$R9*('Summary &amp; Purchase Assumptions'!$C$29/'Summary &amp; Purchase Assumptions'!$C$24),"-"),"-")</f>
        <v>-</v>
      </c>
      <c r="BV43" s="273" t="str">
        <f>IFERROR(IF(BV$3='Rent Roll'!$U9,MAX(-SUMIF('Monthly Cash Flow'!$F$6:$EG$6,BV$4,'Monthly Cash Flow'!$F$24:$EG$24)-'Rent Roll'!$V9,0)*'Rent Roll'!$T9*'Rent Roll'!$R9*('Summary &amp; Purchase Assumptions'!$C$29/'Summary &amp; Purchase Assumptions'!$C$24),"-"),"-")</f>
        <v>-</v>
      </c>
      <c r="BW43" s="273" t="str">
        <f>IFERROR(IF(BW$3='Rent Roll'!$U9,MAX(-SUMIF('Monthly Cash Flow'!$F$6:$EG$6,BW$4,'Monthly Cash Flow'!$F$24:$EG$24)-'Rent Roll'!$V9,0)*'Rent Roll'!$T9*'Rent Roll'!$R9*('Summary &amp; Purchase Assumptions'!$C$29/'Summary &amp; Purchase Assumptions'!$C$24),"-"),"-")</f>
        <v>-</v>
      </c>
      <c r="BX43" s="273" t="str">
        <f>IFERROR(IF(BX$3='Rent Roll'!$U9,MAX(-SUMIF('Monthly Cash Flow'!$F$6:$EG$6,BX$4,'Monthly Cash Flow'!$F$24:$EG$24)-'Rent Roll'!$V9,0)*'Rent Roll'!$T9*'Rent Roll'!$R9*('Summary &amp; Purchase Assumptions'!$C$29/'Summary &amp; Purchase Assumptions'!$C$24),"-"),"-")</f>
        <v>-</v>
      </c>
      <c r="BY43" s="273" t="str">
        <f>IFERROR(IF(BY$3='Rent Roll'!$U9,MAX(-SUMIF('Monthly Cash Flow'!$F$6:$EG$6,BY$4,'Monthly Cash Flow'!$F$24:$EG$24)-'Rent Roll'!$V9,0)*'Rent Roll'!$T9*'Rent Roll'!$R9*('Summary &amp; Purchase Assumptions'!$C$29/'Summary &amp; Purchase Assumptions'!$C$24),"-"),"-")</f>
        <v>-</v>
      </c>
      <c r="BZ43" s="273" t="str">
        <f>IFERROR(IF(BZ$3='Rent Roll'!$U9,MAX(-SUMIF('Monthly Cash Flow'!$F$6:$EG$6,BZ$4,'Monthly Cash Flow'!$F$24:$EG$24)-'Rent Roll'!$V9,0)*'Rent Roll'!$T9*'Rent Roll'!$R9*('Summary &amp; Purchase Assumptions'!$C$29/'Summary &amp; Purchase Assumptions'!$C$24),"-"),"-")</f>
        <v>-</v>
      </c>
      <c r="CA43" s="273" t="str">
        <f>IFERROR(IF(CA$3='Rent Roll'!$U9,MAX(-SUMIF('Monthly Cash Flow'!$F$6:$EG$6,CA$4,'Monthly Cash Flow'!$F$24:$EG$24)-'Rent Roll'!$V9,0)*'Rent Roll'!$T9*'Rent Roll'!$R9*('Summary &amp; Purchase Assumptions'!$C$29/'Summary &amp; Purchase Assumptions'!$C$24),"-"),"-")</f>
        <v>-</v>
      </c>
      <c r="CB43" s="273" t="str">
        <f>IFERROR(IF(CB$3='Rent Roll'!$U9,MAX(-SUMIF('Monthly Cash Flow'!$F$6:$EG$6,CB$4,'Monthly Cash Flow'!$F$24:$EG$24)-'Rent Roll'!$V9,0)*'Rent Roll'!$T9*'Rent Roll'!$R9*('Summary &amp; Purchase Assumptions'!$C$29/'Summary &amp; Purchase Assumptions'!$C$24),"-"),"-")</f>
        <v>-</v>
      </c>
      <c r="CC43" s="273" t="str">
        <f>IFERROR(IF(CC$3='Rent Roll'!$U9,MAX(-SUMIF('Monthly Cash Flow'!$F$6:$EG$6,CC$4,'Monthly Cash Flow'!$F$24:$EG$24)-'Rent Roll'!$V9,0)*'Rent Roll'!$T9*'Rent Roll'!$R9*('Summary &amp; Purchase Assumptions'!$C$29/'Summary &amp; Purchase Assumptions'!$C$24),"-"),"-")</f>
        <v>-</v>
      </c>
      <c r="CD43" s="273" t="str">
        <f>IFERROR(IF(CD$3='Rent Roll'!$U9,MAX(-SUMIF('Monthly Cash Flow'!$F$6:$EG$6,CD$4,'Monthly Cash Flow'!$F$24:$EG$24)-'Rent Roll'!$V9,0)*'Rent Roll'!$T9*'Rent Roll'!$R9*('Summary &amp; Purchase Assumptions'!$C$29/'Summary &amp; Purchase Assumptions'!$C$24),"-"),"-")</f>
        <v>-</v>
      </c>
      <c r="CE43" s="273" t="str">
        <f>IFERROR(IF(CE$3='Rent Roll'!$U9,MAX(-SUMIF('Monthly Cash Flow'!$F$6:$EG$6,CE$4,'Monthly Cash Flow'!$F$24:$EG$24)-'Rent Roll'!$V9,0)*'Rent Roll'!$T9*'Rent Roll'!$R9*('Summary &amp; Purchase Assumptions'!$C$29/'Summary &amp; Purchase Assumptions'!$C$24),"-"),"-")</f>
        <v>-</v>
      </c>
      <c r="CF43" s="273" t="str">
        <f>IFERROR(IF(CF$3='Rent Roll'!$U9,MAX(-SUMIF('Monthly Cash Flow'!$F$6:$EG$6,CF$4,'Monthly Cash Flow'!$F$24:$EG$24)-'Rent Roll'!$V9,0)*'Rent Roll'!$T9*'Rent Roll'!$R9*('Summary &amp; Purchase Assumptions'!$C$29/'Summary &amp; Purchase Assumptions'!$C$24),"-"),"-")</f>
        <v>-</v>
      </c>
      <c r="CG43" s="273" t="str">
        <f>IFERROR(IF(CG$3='Rent Roll'!$U9,MAX(-SUMIF('Monthly Cash Flow'!$F$6:$EG$6,CG$4,'Monthly Cash Flow'!$F$24:$EG$24)-'Rent Roll'!$V9,0)*'Rent Roll'!$T9*'Rent Roll'!$R9*('Summary &amp; Purchase Assumptions'!$C$29/'Summary &amp; Purchase Assumptions'!$C$24),"-"),"-")</f>
        <v>-</v>
      </c>
      <c r="CH43" s="273" t="str">
        <f>IFERROR(IF(CH$3='Rent Roll'!$U9,MAX(-SUMIF('Monthly Cash Flow'!$F$6:$EG$6,CH$4,'Monthly Cash Flow'!$F$24:$EG$24)-'Rent Roll'!$V9,0)*'Rent Roll'!$T9*'Rent Roll'!$R9*('Summary &amp; Purchase Assumptions'!$C$29/'Summary &amp; Purchase Assumptions'!$C$24),"-"),"-")</f>
        <v>-</v>
      </c>
      <c r="CI43" s="273" t="str">
        <f>IFERROR(IF(CI$3='Rent Roll'!$U9,MAX(-SUMIF('Monthly Cash Flow'!$F$6:$EG$6,CI$4,'Monthly Cash Flow'!$F$24:$EG$24)-'Rent Roll'!$V9,0)*'Rent Roll'!$T9*'Rent Roll'!$R9*('Summary &amp; Purchase Assumptions'!$C$29/'Summary &amp; Purchase Assumptions'!$C$24),"-"),"-")</f>
        <v>-</v>
      </c>
      <c r="CJ43" s="273" t="str">
        <f>IFERROR(IF(CJ$3='Rent Roll'!$U9,MAX(-SUMIF('Monthly Cash Flow'!$F$6:$EG$6,CJ$4,'Monthly Cash Flow'!$F$24:$EG$24)-'Rent Roll'!$V9,0)*'Rent Roll'!$T9*'Rent Roll'!$R9*('Summary &amp; Purchase Assumptions'!$C$29/'Summary &amp; Purchase Assumptions'!$C$24),"-"),"-")</f>
        <v>-</v>
      </c>
      <c r="CK43" s="273" t="str">
        <f>IFERROR(IF(CK$3='Rent Roll'!$U9,MAX(-SUMIF('Monthly Cash Flow'!$F$6:$EG$6,CK$4,'Monthly Cash Flow'!$F$24:$EG$24)-'Rent Roll'!$V9,0)*'Rent Roll'!$T9*'Rent Roll'!$R9*('Summary &amp; Purchase Assumptions'!$C$29/'Summary &amp; Purchase Assumptions'!$C$24),"-"),"-")</f>
        <v>-</v>
      </c>
      <c r="CL43" s="273" t="str">
        <f>IFERROR(IF(CL$3='Rent Roll'!$U9,MAX(-SUMIF('Monthly Cash Flow'!$F$6:$EG$6,CL$4,'Monthly Cash Flow'!$F$24:$EG$24)-'Rent Roll'!$V9,0)*'Rent Roll'!$T9*'Rent Roll'!$R9*('Summary &amp; Purchase Assumptions'!$C$29/'Summary &amp; Purchase Assumptions'!$C$24),"-"),"-")</f>
        <v>-</v>
      </c>
      <c r="CM43" s="273" t="str">
        <f>IFERROR(IF(CM$3='Rent Roll'!$U9,MAX(-SUMIF('Monthly Cash Flow'!$F$6:$EG$6,CM$4,'Monthly Cash Flow'!$F$24:$EG$24)-'Rent Roll'!$V9,0)*'Rent Roll'!$T9*'Rent Roll'!$R9*('Summary &amp; Purchase Assumptions'!$C$29/'Summary &amp; Purchase Assumptions'!$C$24),"-"),"-")</f>
        <v>-</v>
      </c>
      <c r="CN43" s="273" t="str">
        <f>IFERROR(IF(CN$3='Rent Roll'!$U9,MAX(-SUMIF('Monthly Cash Flow'!$F$6:$EG$6,CN$4,'Monthly Cash Flow'!$F$24:$EG$24)-'Rent Roll'!$V9,0)*'Rent Roll'!$T9*'Rent Roll'!$R9*('Summary &amp; Purchase Assumptions'!$C$29/'Summary &amp; Purchase Assumptions'!$C$24),"-"),"-")</f>
        <v>-</v>
      </c>
      <c r="CO43" s="273" t="str">
        <f>IFERROR(IF(CO$3='Rent Roll'!$U9,MAX(-SUMIF('Monthly Cash Flow'!$F$6:$EG$6,CO$4,'Monthly Cash Flow'!$F$24:$EG$24)-'Rent Roll'!$V9,0)*'Rent Roll'!$T9*'Rent Roll'!$R9*('Summary &amp; Purchase Assumptions'!$C$29/'Summary &amp; Purchase Assumptions'!$C$24),"-"),"-")</f>
        <v>-</v>
      </c>
      <c r="CP43" s="273" t="str">
        <f>IFERROR(IF(CP$3='Rent Roll'!$U9,MAX(-SUMIF('Monthly Cash Flow'!$F$6:$EG$6,CP$4,'Monthly Cash Flow'!$F$24:$EG$24)-'Rent Roll'!$V9,0)*'Rent Roll'!$T9*'Rent Roll'!$R9*('Summary &amp; Purchase Assumptions'!$C$29/'Summary &amp; Purchase Assumptions'!$C$24),"-"),"-")</f>
        <v>-</v>
      </c>
      <c r="CQ43" s="273" t="str">
        <f>IFERROR(IF(CQ$3='Rent Roll'!$U9,MAX(-SUMIF('Monthly Cash Flow'!$F$6:$EG$6,CQ$4,'Monthly Cash Flow'!$F$24:$EG$24)-'Rent Roll'!$V9,0)*'Rent Roll'!$T9*'Rent Roll'!$R9*('Summary &amp; Purchase Assumptions'!$C$29/'Summary &amp; Purchase Assumptions'!$C$24),"-"),"-")</f>
        <v>-</v>
      </c>
      <c r="CR43" s="273" t="str">
        <f>IFERROR(IF(CR$3='Rent Roll'!$U9,MAX(-SUMIF('Monthly Cash Flow'!$F$6:$EG$6,CR$4,'Monthly Cash Flow'!$F$24:$EG$24)-'Rent Roll'!$V9,0)*'Rent Roll'!$T9*'Rent Roll'!$R9*('Summary &amp; Purchase Assumptions'!$C$29/'Summary &amp; Purchase Assumptions'!$C$24),"-"),"-")</f>
        <v>-</v>
      </c>
      <c r="CS43" s="273" t="str">
        <f>IFERROR(IF(CS$3='Rent Roll'!$U9,MAX(-SUMIF('Monthly Cash Flow'!$F$6:$EG$6,CS$4,'Monthly Cash Flow'!$F$24:$EG$24)-'Rent Roll'!$V9,0)*'Rent Roll'!$T9*'Rent Roll'!$R9*('Summary &amp; Purchase Assumptions'!$C$29/'Summary &amp; Purchase Assumptions'!$C$24),"-"),"-")</f>
        <v>-</v>
      </c>
      <c r="CT43" s="273" t="str">
        <f>IFERROR(IF(CT$3='Rent Roll'!$U9,MAX(-SUMIF('Monthly Cash Flow'!$F$6:$EG$6,CT$4,'Monthly Cash Flow'!$F$24:$EG$24)-'Rent Roll'!$V9,0)*'Rent Roll'!$T9*'Rent Roll'!$R9*('Summary &amp; Purchase Assumptions'!$C$29/'Summary &amp; Purchase Assumptions'!$C$24),"-"),"-")</f>
        <v>-</v>
      </c>
      <c r="CU43" s="273" t="str">
        <f>IFERROR(IF(CU$3='Rent Roll'!$U9,MAX(-SUMIF('Monthly Cash Flow'!$F$6:$EG$6,CU$4,'Monthly Cash Flow'!$F$24:$EG$24)-'Rent Roll'!$V9,0)*'Rent Roll'!$T9*'Rent Roll'!$R9*('Summary &amp; Purchase Assumptions'!$C$29/'Summary &amp; Purchase Assumptions'!$C$24),"-"),"-")</f>
        <v>-</v>
      </c>
      <c r="CV43" s="273" t="str">
        <f>IFERROR(IF(CV$3='Rent Roll'!$U9,MAX(-SUMIF('Monthly Cash Flow'!$F$6:$EG$6,CV$4,'Monthly Cash Flow'!$F$24:$EG$24)-'Rent Roll'!$V9,0)*'Rent Roll'!$T9*'Rent Roll'!$R9*('Summary &amp; Purchase Assumptions'!$C$29/'Summary &amp; Purchase Assumptions'!$C$24),"-"),"-")</f>
        <v>-</v>
      </c>
      <c r="CW43" s="273" t="str">
        <f>IFERROR(IF(CW$3='Rent Roll'!$U9,MAX(-SUMIF('Monthly Cash Flow'!$F$6:$EG$6,CW$4,'Monthly Cash Flow'!$F$24:$EG$24)-'Rent Roll'!$V9,0)*'Rent Roll'!$T9*'Rent Roll'!$R9*('Summary &amp; Purchase Assumptions'!$C$29/'Summary &amp; Purchase Assumptions'!$C$24),"-"),"-")</f>
        <v>-</v>
      </c>
      <c r="CX43" s="273" t="str">
        <f>IFERROR(IF(CX$3='Rent Roll'!$U9,MAX(-SUMIF('Monthly Cash Flow'!$F$6:$EG$6,CX$4,'Monthly Cash Flow'!$F$24:$EG$24)-'Rent Roll'!$V9,0)*'Rent Roll'!$T9*'Rent Roll'!$R9*('Summary &amp; Purchase Assumptions'!$C$29/'Summary &amp; Purchase Assumptions'!$C$24),"-"),"-")</f>
        <v>-</v>
      </c>
      <c r="CY43" s="273" t="str">
        <f>IFERROR(IF(CY$3='Rent Roll'!$U9,MAX(-SUMIF('Monthly Cash Flow'!$F$6:$EG$6,CY$4,'Monthly Cash Flow'!$F$24:$EG$24)-'Rent Roll'!$V9,0)*'Rent Roll'!$T9*'Rent Roll'!$R9*('Summary &amp; Purchase Assumptions'!$C$29/'Summary &amp; Purchase Assumptions'!$C$24),"-"),"-")</f>
        <v>-</v>
      </c>
      <c r="CZ43" s="273" t="str">
        <f>IFERROR(IF(CZ$3='Rent Roll'!$U9,MAX(-SUMIF('Monthly Cash Flow'!$F$6:$EG$6,CZ$4,'Monthly Cash Flow'!$F$24:$EG$24)-'Rent Roll'!$V9,0)*'Rent Roll'!$T9*'Rent Roll'!$R9*('Summary &amp; Purchase Assumptions'!$C$29/'Summary &amp; Purchase Assumptions'!$C$24),"-"),"-")</f>
        <v>-</v>
      </c>
      <c r="DA43" s="273" t="str">
        <f>IFERROR(IF(DA$3='Rent Roll'!$U9,MAX(-SUMIF('Monthly Cash Flow'!$F$6:$EG$6,DA$4,'Monthly Cash Flow'!$F$24:$EG$24)-'Rent Roll'!$V9,0)*'Rent Roll'!$T9*'Rent Roll'!$R9*('Summary &amp; Purchase Assumptions'!$C$29/'Summary &amp; Purchase Assumptions'!$C$24),"-"),"-")</f>
        <v>-</v>
      </c>
      <c r="DB43" s="273" t="str">
        <f>IFERROR(IF(DB$3='Rent Roll'!$U9,MAX(-SUMIF('Monthly Cash Flow'!$F$6:$EG$6,DB$4,'Monthly Cash Flow'!$F$24:$EG$24)-'Rent Roll'!$V9,0)*'Rent Roll'!$T9*'Rent Roll'!$R9*('Summary &amp; Purchase Assumptions'!$C$29/'Summary &amp; Purchase Assumptions'!$C$24),"-"),"-")</f>
        <v>-</v>
      </c>
      <c r="DC43" s="273" t="str">
        <f>IFERROR(IF(DC$3='Rent Roll'!$U9,MAX(-SUMIF('Monthly Cash Flow'!$F$6:$EG$6,DC$4,'Monthly Cash Flow'!$F$24:$EG$24)-'Rent Roll'!$V9,0)*'Rent Roll'!$T9*'Rent Roll'!$R9*('Summary &amp; Purchase Assumptions'!$C$29/'Summary &amp; Purchase Assumptions'!$C$24),"-"),"-")</f>
        <v>-</v>
      </c>
      <c r="DD43" s="273" t="str">
        <f>IFERROR(IF(DD$3='Rent Roll'!$U9,MAX(-SUMIF('Monthly Cash Flow'!$F$6:$EG$6,DD$4,'Monthly Cash Flow'!$F$24:$EG$24)-'Rent Roll'!$V9,0)*'Rent Roll'!$T9*'Rent Roll'!$R9*('Summary &amp; Purchase Assumptions'!$C$29/'Summary &amp; Purchase Assumptions'!$C$24),"-"),"-")</f>
        <v>-</v>
      </c>
      <c r="DE43" s="273" t="str">
        <f>IFERROR(IF(DE$3='Rent Roll'!$U9,MAX(-SUMIF('Monthly Cash Flow'!$F$6:$EG$6,DE$4,'Monthly Cash Flow'!$F$24:$EG$24)-'Rent Roll'!$V9,0)*'Rent Roll'!$T9*'Rent Roll'!$R9*('Summary &amp; Purchase Assumptions'!$C$29/'Summary &amp; Purchase Assumptions'!$C$24),"-"),"-")</f>
        <v>-</v>
      </c>
      <c r="DF43" s="273" t="str">
        <f>IFERROR(IF(DF$3='Rent Roll'!$U9,MAX(-SUMIF('Monthly Cash Flow'!$F$6:$EG$6,DF$4,'Monthly Cash Flow'!$F$24:$EG$24)-'Rent Roll'!$V9,0)*'Rent Roll'!$T9*'Rent Roll'!$R9*('Summary &amp; Purchase Assumptions'!$C$29/'Summary &amp; Purchase Assumptions'!$C$24),"-"),"-")</f>
        <v>-</v>
      </c>
      <c r="DG43" s="273" t="str">
        <f>IFERROR(IF(DG$3='Rent Roll'!$U9,MAX(-SUMIF('Monthly Cash Flow'!$F$6:$EG$6,DG$4,'Monthly Cash Flow'!$F$24:$EG$24)-'Rent Roll'!$V9,0)*'Rent Roll'!$T9*'Rent Roll'!$R9*('Summary &amp; Purchase Assumptions'!$C$29/'Summary &amp; Purchase Assumptions'!$C$24),"-"),"-")</f>
        <v>-</v>
      </c>
      <c r="DH43" s="273" t="str">
        <f>IFERROR(IF(DH$3='Rent Roll'!$U9,MAX(-SUMIF('Monthly Cash Flow'!$F$6:$EG$6,DH$4,'Monthly Cash Flow'!$F$24:$EG$24)-'Rent Roll'!$V9,0)*'Rent Roll'!$T9*'Rent Roll'!$R9*('Summary &amp; Purchase Assumptions'!$C$29/'Summary &amp; Purchase Assumptions'!$C$24),"-"),"-")</f>
        <v>-</v>
      </c>
      <c r="DI43" s="273" t="str">
        <f>IFERROR(IF(DI$3='Rent Roll'!$U9,MAX(-SUMIF('Monthly Cash Flow'!$F$6:$EG$6,DI$4,'Monthly Cash Flow'!$F$24:$EG$24)-'Rent Roll'!$V9,0)*'Rent Roll'!$T9*'Rent Roll'!$R9*('Summary &amp; Purchase Assumptions'!$C$29/'Summary &amp; Purchase Assumptions'!$C$24),"-"),"-")</f>
        <v>-</v>
      </c>
      <c r="DJ43" s="273" t="str">
        <f>IFERROR(IF(DJ$3='Rent Roll'!$U9,MAX(-SUMIF('Monthly Cash Flow'!$F$6:$EG$6,DJ$4,'Monthly Cash Flow'!$F$24:$EG$24)-'Rent Roll'!$V9,0)*'Rent Roll'!$T9*'Rent Roll'!$R9*('Summary &amp; Purchase Assumptions'!$C$29/'Summary &amp; Purchase Assumptions'!$C$24),"-"),"-")</f>
        <v>-</v>
      </c>
      <c r="DK43" s="273" t="str">
        <f>IFERROR(IF(DK$3='Rent Roll'!$U9,MAX(-SUMIF('Monthly Cash Flow'!$F$6:$EG$6,DK$4,'Monthly Cash Flow'!$F$24:$EG$24)-'Rent Roll'!$V9,0)*'Rent Roll'!$T9*'Rent Roll'!$R9*('Summary &amp; Purchase Assumptions'!$C$29/'Summary &amp; Purchase Assumptions'!$C$24),"-"),"-")</f>
        <v>-</v>
      </c>
      <c r="DL43" s="273" t="str">
        <f>IFERROR(IF(DL$3='Rent Roll'!$U9,MAX(-SUMIF('Monthly Cash Flow'!$F$6:$EG$6,DL$4,'Monthly Cash Flow'!$F$24:$EG$24)-'Rent Roll'!$V9,0)*'Rent Roll'!$T9*'Rent Roll'!$R9*('Summary &amp; Purchase Assumptions'!$C$29/'Summary &amp; Purchase Assumptions'!$C$24),"-"),"-")</f>
        <v>-</v>
      </c>
      <c r="DM43" s="273" t="str">
        <f>IFERROR(IF(DM$3='Rent Roll'!$U9,MAX(-SUMIF('Monthly Cash Flow'!$F$6:$EG$6,DM$4,'Monthly Cash Flow'!$F$24:$EG$24)-'Rent Roll'!$V9,0)*'Rent Roll'!$T9*'Rent Roll'!$R9*('Summary &amp; Purchase Assumptions'!$C$29/'Summary &amp; Purchase Assumptions'!$C$24),"-"),"-")</f>
        <v>-</v>
      </c>
      <c r="DN43" s="273" t="str">
        <f>IFERROR(IF(DN$3='Rent Roll'!$U9,MAX(-SUMIF('Monthly Cash Flow'!$F$6:$EG$6,DN$4,'Monthly Cash Flow'!$F$24:$EG$24)-'Rent Roll'!$V9,0)*'Rent Roll'!$T9*'Rent Roll'!$R9*('Summary &amp; Purchase Assumptions'!$C$29/'Summary &amp; Purchase Assumptions'!$C$24),"-"),"-")</f>
        <v>-</v>
      </c>
      <c r="DO43" s="273" t="str">
        <f>IFERROR(IF(DO$3='Rent Roll'!$U9,MAX(-SUMIF('Monthly Cash Flow'!$F$6:$EG$6,DO$4,'Monthly Cash Flow'!$F$24:$EG$24)-'Rent Roll'!$V9,0)*'Rent Roll'!$T9*'Rent Roll'!$R9*('Summary &amp; Purchase Assumptions'!$C$29/'Summary &amp; Purchase Assumptions'!$C$24),"-"),"-")</f>
        <v>-</v>
      </c>
      <c r="DP43" s="273" t="str">
        <f>IFERROR(IF(DP$3='Rent Roll'!$U9,MAX(-SUMIF('Monthly Cash Flow'!$F$6:$EG$6,DP$4,'Monthly Cash Flow'!$F$24:$EG$24)-'Rent Roll'!$V9,0)*'Rent Roll'!$T9*'Rent Roll'!$R9*('Summary &amp; Purchase Assumptions'!$C$29/'Summary &amp; Purchase Assumptions'!$C$24),"-"),"-")</f>
        <v>-</v>
      </c>
      <c r="DQ43" s="273" t="str">
        <f>IFERROR(IF(DQ$3='Rent Roll'!$U9,MAX(-SUMIF('Monthly Cash Flow'!$F$6:$EG$6,DQ$4,'Monthly Cash Flow'!$F$24:$EG$24)-'Rent Roll'!$V9,0)*'Rent Roll'!$T9*'Rent Roll'!$R9*('Summary &amp; Purchase Assumptions'!$C$29/'Summary &amp; Purchase Assumptions'!$C$24),"-"),"-")</f>
        <v>-</v>
      </c>
      <c r="DR43" s="273" t="str">
        <f>IFERROR(IF(DR$3='Rent Roll'!$U9,MAX(-SUMIF('Monthly Cash Flow'!$F$6:$EG$6,DR$4,'Monthly Cash Flow'!$F$24:$EG$24)-'Rent Roll'!$V9,0)*'Rent Roll'!$T9*'Rent Roll'!$R9*('Summary &amp; Purchase Assumptions'!$C$29/'Summary &amp; Purchase Assumptions'!$C$24),"-"),"-")</f>
        <v>-</v>
      </c>
      <c r="DS43" s="273" t="str">
        <f>IFERROR(IF(DS$3='Rent Roll'!$U9,MAX(-SUMIF('Monthly Cash Flow'!$F$6:$EG$6,DS$4,'Monthly Cash Flow'!$F$24:$EG$24)-'Rent Roll'!$V9,0)*'Rent Roll'!$T9*'Rent Roll'!$R9*('Summary &amp; Purchase Assumptions'!$C$29/'Summary &amp; Purchase Assumptions'!$C$24),"-"),"-")</f>
        <v>-</v>
      </c>
      <c r="DT43" s="273" t="str">
        <f>IFERROR(IF(DT$3='Rent Roll'!$U9,MAX(-SUMIF('Monthly Cash Flow'!$F$6:$EG$6,DT$4,'Monthly Cash Flow'!$F$24:$EG$24)-'Rent Roll'!$V9,0)*'Rent Roll'!$T9*'Rent Roll'!$R9*('Summary &amp; Purchase Assumptions'!$C$29/'Summary &amp; Purchase Assumptions'!$C$24),"-"),"-")</f>
        <v>-</v>
      </c>
      <c r="DU43" s="273" t="str">
        <f>IFERROR(IF(DU$3='Rent Roll'!$U9,MAX(-SUMIF('Monthly Cash Flow'!$F$6:$EG$6,DU$4,'Monthly Cash Flow'!$F$24:$EG$24)-'Rent Roll'!$V9,0)*'Rent Roll'!$T9*'Rent Roll'!$R9*('Summary &amp; Purchase Assumptions'!$C$29/'Summary &amp; Purchase Assumptions'!$C$24),"-"),"-")</f>
        <v>-</v>
      </c>
      <c r="DV43" s="273" t="str">
        <f>IFERROR(IF(DV$3='Rent Roll'!$U9,MAX(-SUMIF('Monthly Cash Flow'!$F$6:$EG$6,DV$4,'Monthly Cash Flow'!$F$24:$EG$24)-'Rent Roll'!$V9,0)*'Rent Roll'!$T9*'Rent Roll'!$R9*('Summary &amp; Purchase Assumptions'!$C$29/'Summary &amp; Purchase Assumptions'!$C$24),"-"),"-")</f>
        <v>-</v>
      </c>
      <c r="DW43" s="273" t="str">
        <f>IFERROR(IF(DW$3='Rent Roll'!$U9,MAX(-SUMIF('Monthly Cash Flow'!$F$6:$EG$6,DW$4,'Monthly Cash Flow'!$F$24:$EG$24)-'Rent Roll'!$V9,0)*'Rent Roll'!$T9*'Rent Roll'!$R9*('Summary &amp; Purchase Assumptions'!$C$29/'Summary &amp; Purchase Assumptions'!$C$24),"-"),"-")</f>
        <v>-</v>
      </c>
      <c r="DX43" s="273" t="str">
        <f>IFERROR(IF(DX$3='Rent Roll'!$U9,MAX(-SUMIF('Monthly Cash Flow'!$F$6:$EG$6,DX$4,'Monthly Cash Flow'!$F$24:$EG$24)-'Rent Roll'!$V9,0)*'Rent Roll'!$T9*'Rent Roll'!$R9*('Summary &amp; Purchase Assumptions'!$C$29/'Summary &amp; Purchase Assumptions'!$C$24),"-"),"-")</f>
        <v>-</v>
      </c>
      <c r="DY43" s="273" t="str">
        <f>IFERROR(IF(DY$3='Rent Roll'!$U9,MAX(-SUMIF('Monthly Cash Flow'!$F$6:$EG$6,DY$4,'Monthly Cash Flow'!$F$24:$EG$24)-'Rent Roll'!$V9,0)*'Rent Roll'!$T9*'Rent Roll'!$R9*('Summary &amp; Purchase Assumptions'!$C$29/'Summary &amp; Purchase Assumptions'!$C$24),"-"),"-")</f>
        <v>-</v>
      </c>
      <c r="DZ43" s="273" t="str">
        <f>IFERROR(IF(DZ$3='Rent Roll'!$U9,MAX(-SUMIF('Monthly Cash Flow'!$F$6:$EG$6,DZ$4,'Monthly Cash Flow'!$F$24:$EG$24)-'Rent Roll'!$V9,0)*'Rent Roll'!$T9*'Rent Roll'!$R9*('Summary &amp; Purchase Assumptions'!$C$29/'Summary &amp; Purchase Assumptions'!$C$24),"-"),"-")</f>
        <v>-</v>
      </c>
      <c r="EA43" s="273" t="str">
        <f>IFERROR(IF(EA$3='Rent Roll'!$U9,MAX(-SUMIF('Monthly Cash Flow'!$F$6:$EG$6,EA$4,'Monthly Cash Flow'!$F$24:$EG$24)-'Rent Roll'!$V9,0)*'Rent Roll'!$T9*'Rent Roll'!$R9*('Summary &amp; Purchase Assumptions'!$C$29/'Summary &amp; Purchase Assumptions'!$C$24),"-"),"-")</f>
        <v>-</v>
      </c>
      <c r="EB43" s="273" t="str">
        <f>IFERROR(IF(EB$3='Rent Roll'!$U9,MAX(-SUMIF('Monthly Cash Flow'!$F$6:$EG$6,EB$4,'Monthly Cash Flow'!$F$24:$EG$24)-'Rent Roll'!$V9,0)*'Rent Roll'!$T9*'Rent Roll'!$R9*('Summary &amp; Purchase Assumptions'!$C$29/'Summary &amp; Purchase Assumptions'!$C$24),"-"),"-")</f>
        <v>-</v>
      </c>
      <c r="EC43" s="273" t="str">
        <f>IFERROR(IF(EC$3='Rent Roll'!$U9,MAX(-SUMIF('Monthly Cash Flow'!$F$6:$EG$6,EC$4,'Monthly Cash Flow'!$F$24:$EG$24)-'Rent Roll'!$V9,0)*'Rent Roll'!$T9*'Rent Roll'!$R9*('Summary &amp; Purchase Assumptions'!$C$29/'Summary &amp; Purchase Assumptions'!$C$24),"-"),"-")</f>
        <v>-</v>
      </c>
      <c r="ED43" s="273" t="str">
        <f>IFERROR(IF(ED$3='Rent Roll'!$U9,MAX(-SUMIF('Monthly Cash Flow'!$F$6:$EG$6,ED$4,'Monthly Cash Flow'!$F$24:$EG$24)-'Rent Roll'!$V9,0)*'Rent Roll'!$T9*'Rent Roll'!$R9*('Summary &amp; Purchase Assumptions'!$C$29/'Summary &amp; Purchase Assumptions'!$C$24),"-"),"-")</f>
        <v>-</v>
      </c>
      <c r="EE43" s="273" t="str">
        <f>IFERROR(IF(EE$3='Rent Roll'!$U9,MAX(-SUMIF('Monthly Cash Flow'!$F$6:$EG$6,EE$4,'Monthly Cash Flow'!$F$24:$EG$24)-'Rent Roll'!$V9,0)*'Rent Roll'!$T9*'Rent Roll'!$R9*('Summary &amp; Purchase Assumptions'!$C$29/'Summary &amp; Purchase Assumptions'!$C$24),"-"),"-")</f>
        <v>-</v>
      </c>
      <c r="EF43" s="272" t="str">
        <f>IFERROR(IF(EF$3='Rent Roll'!$U9,MAX(-SUMIF('Monthly Cash Flow'!$F$6:$EG$6,EF$4,'Monthly Cash Flow'!$F$24:$EG$24)-'Rent Roll'!$V9,0)*'Rent Roll'!$T9*'Rent Roll'!$R9*('Summary &amp; Purchase Assumptions'!$C$29/'Summary &amp; Purchase Assumptions'!$C$24),"-"),"-")</f>
        <v>-</v>
      </c>
      <c r="EG43" s="844" t="s">
        <v>106</v>
      </c>
    </row>
    <row r="44" spans="2:137" x14ac:dyDescent="0.25">
      <c r="B44" s="866"/>
      <c r="C44" s="854" t="str">
        <f>CONCATENATE('Rent Roll'!B10&amp;" - "&amp;'Rent Roll'!C10)</f>
        <v xml:space="preserve"> - </v>
      </c>
      <c r="D44" s="272">
        <f t="shared" si="13"/>
        <v>0</v>
      </c>
      <c r="E44" s="273" t="str">
        <f>IFERROR(IF(E$3='Rent Roll'!$U10,MAX(-SUMIF('Monthly Cash Flow'!$F$6:$EG$6,E$4,'Monthly Cash Flow'!$F$24:$EG$24)-'Rent Roll'!$V10,0)*'Rent Roll'!$T10*'Rent Roll'!$R10*('Summary &amp; Purchase Assumptions'!$C$29/'Summary &amp; Purchase Assumptions'!$C$24),"-"),"-")</f>
        <v>-</v>
      </c>
      <c r="F44" s="273" t="str">
        <f>IFERROR(IF(F$3='Rent Roll'!$U10,MAX(-SUMIF('Monthly Cash Flow'!$F$6:$EG$6,F$4,'Monthly Cash Flow'!$F$24:$EG$24)-'Rent Roll'!$V10,0)*'Rent Roll'!$T10*'Rent Roll'!$R10*('Summary &amp; Purchase Assumptions'!$C$29/'Summary &amp; Purchase Assumptions'!$C$24),"-"),"-")</f>
        <v>-</v>
      </c>
      <c r="G44" s="273" t="str">
        <f>IFERROR(IF(G$3='Rent Roll'!$U10,MAX(-SUMIF('Monthly Cash Flow'!$F$6:$EG$6,G$4,'Monthly Cash Flow'!$F$24:$EG$24)-'Rent Roll'!$V10,0)*'Rent Roll'!$T10*'Rent Roll'!$R10*('Summary &amp; Purchase Assumptions'!$C$29/'Summary &amp; Purchase Assumptions'!$C$24),"-"),"-")</f>
        <v>-</v>
      </c>
      <c r="H44" s="273" t="str">
        <f>IFERROR(IF(H$3='Rent Roll'!$U10,MAX(-SUMIF('Monthly Cash Flow'!$F$6:$EG$6,H$4,'Monthly Cash Flow'!$F$24:$EG$24)-'Rent Roll'!$V10,0)*'Rent Roll'!$T10*'Rent Roll'!$R10*('Summary &amp; Purchase Assumptions'!$C$29/'Summary &amp; Purchase Assumptions'!$C$24),"-"),"-")</f>
        <v>-</v>
      </c>
      <c r="I44" s="273" t="str">
        <f>IFERROR(IF(I$3='Rent Roll'!$U10,MAX(-SUMIF('Monthly Cash Flow'!$F$6:$EG$6,I$4,'Monthly Cash Flow'!$F$24:$EG$24)-'Rent Roll'!$V10,0)*'Rent Roll'!$T10*'Rent Roll'!$R10*('Summary &amp; Purchase Assumptions'!$C$29/'Summary &amp; Purchase Assumptions'!$C$24),"-"),"-")</f>
        <v>-</v>
      </c>
      <c r="J44" s="273" t="str">
        <f>IFERROR(IF(J$3='Rent Roll'!$U10,MAX(-SUMIF('Monthly Cash Flow'!$F$6:$EG$6,J$4,'Monthly Cash Flow'!$F$24:$EG$24)-'Rent Roll'!$V10,0)*'Rent Roll'!$T10*'Rent Roll'!$R10*('Summary &amp; Purchase Assumptions'!$C$29/'Summary &amp; Purchase Assumptions'!$C$24),"-"),"-")</f>
        <v>-</v>
      </c>
      <c r="K44" s="273" t="str">
        <f>IFERROR(IF(K$3='Rent Roll'!$U10,MAX(-SUMIF('Monthly Cash Flow'!$F$6:$EG$6,K$4,'Monthly Cash Flow'!$F$24:$EG$24)-'Rent Roll'!$V10,0)*'Rent Roll'!$T10*'Rent Roll'!$R10*('Summary &amp; Purchase Assumptions'!$C$29/'Summary &amp; Purchase Assumptions'!$C$24),"-"),"-")</f>
        <v>-</v>
      </c>
      <c r="L44" s="273" t="str">
        <f>IFERROR(IF(L$3='Rent Roll'!$U10,MAX(-SUMIF('Monthly Cash Flow'!$F$6:$EG$6,L$4,'Monthly Cash Flow'!$F$24:$EG$24)-'Rent Roll'!$V10,0)*'Rent Roll'!$T10*'Rent Roll'!$R10*('Summary &amp; Purchase Assumptions'!$C$29/'Summary &amp; Purchase Assumptions'!$C$24),"-"),"-")</f>
        <v>-</v>
      </c>
      <c r="M44" s="273" t="str">
        <f>IFERROR(IF(M$3='Rent Roll'!$U10,MAX(-SUMIF('Monthly Cash Flow'!$F$6:$EG$6,M$4,'Monthly Cash Flow'!$F$24:$EG$24)-'Rent Roll'!$V10,0)*'Rent Roll'!$T10*'Rent Roll'!$R10*('Summary &amp; Purchase Assumptions'!$C$29/'Summary &amp; Purchase Assumptions'!$C$24),"-"),"-")</f>
        <v>-</v>
      </c>
      <c r="N44" s="273" t="str">
        <f>IFERROR(IF(N$3='Rent Roll'!$U10,MAX(-SUMIF('Monthly Cash Flow'!$F$6:$EG$6,N$4,'Monthly Cash Flow'!$F$24:$EG$24)-'Rent Roll'!$V10,0)*'Rent Roll'!$T10*'Rent Roll'!$R10*('Summary &amp; Purchase Assumptions'!$C$29/'Summary &amp; Purchase Assumptions'!$C$24),"-"),"-")</f>
        <v>-</v>
      </c>
      <c r="O44" s="273" t="str">
        <f>IFERROR(IF(O$3='Rent Roll'!$U10,MAX(-SUMIF('Monthly Cash Flow'!$F$6:$EG$6,O$4,'Monthly Cash Flow'!$F$24:$EG$24)-'Rent Roll'!$V10,0)*'Rent Roll'!$T10*'Rent Roll'!$R10*('Summary &amp; Purchase Assumptions'!$C$29/'Summary &amp; Purchase Assumptions'!$C$24),"-"),"-")</f>
        <v>-</v>
      </c>
      <c r="P44" s="273" t="str">
        <f>IFERROR(IF(P$3='Rent Roll'!$U10,MAX(-SUMIF('Monthly Cash Flow'!$F$6:$EG$6,P$4,'Monthly Cash Flow'!$F$24:$EG$24)-'Rent Roll'!$V10,0)*'Rent Roll'!$T10*'Rent Roll'!$R10*('Summary &amp; Purchase Assumptions'!$C$29/'Summary &amp; Purchase Assumptions'!$C$24),"-"),"-")</f>
        <v>-</v>
      </c>
      <c r="Q44" s="273" t="str">
        <f>IFERROR(IF(Q$3='Rent Roll'!$U10,MAX(-SUMIF('Monthly Cash Flow'!$F$6:$EG$6,Q$4,'Monthly Cash Flow'!$F$24:$EG$24)-'Rent Roll'!$V10,0)*'Rent Roll'!$T10*'Rent Roll'!$R10*('Summary &amp; Purchase Assumptions'!$C$29/'Summary &amp; Purchase Assumptions'!$C$24),"-"),"-")</f>
        <v>-</v>
      </c>
      <c r="R44" s="273" t="str">
        <f>IFERROR(IF(R$3='Rent Roll'!$U10,MAX(-SUMIF('Monthly Cash Flow'!$F$6:$EG$6,R$4,'Monthly Cash Flow'!$F$24:$EG$24)-'Rent Roll'!$V10,0)*'Rent Roll'!$T10*'Rent Roll'!$R10*('Summary &amp; Purchase Assumptions'!$C$29/'Summary &amp; Purchase Assumptions'!$C$24),"-"),"-")</f>
        <v>-</v>
      </c>
      <c r="S44" s="273" t="str">
        <f>IFERROR(IF(S$3='Rent Roll'!$U10,MAX(-SUMIF('Monthly Cash Flow'!$F$6:$EG$6,S$4,'Monthly Cash Flow'!$F$24:$EG$24)-'Rent Roll'!$V10,0)*'Rent Roll'!$T10*'Rent Roll'!$R10*('Summary &amp; Purchase Assumptions'!$C$29/'Summary &amp; Purchase Assumptions'!$C$24),"-"),"-")</f>
        <v>-</v>
      </c>
      <c r="T44" s="273" t="str">
        <f>IFERROR(IF(T$3='Rent Roll'!$U10,MAX(-SUMIF('Monthly Cash Flow'!$F$6:$EG$6,T$4,'Monthly Cash Flow'!$F$24:$EG$24)-'Rent Roll'!$V10,0)*'Rent Roll'!$T10*'Rent Roll'!$R10*('Summary &amp; Purchase Assumptions'!$C$29/'Summary &amp; Purchase Assumptions'!$C$24),"-"),"-")</f>
        <v>-</v>
      </c>
      <c r="U44" s="273" t="str">
        <f>IFERROR(IF(U$3='Rent Roll'!$U10,MAX(-SUMIF('Monthly Cash Flow'!$F$6:$EG$6,U$4,'Monthly Cash Flow'!$F$24:$EG$24)-'Rent Roll'!$V10,0)*'Rent Roll'!$T10*'Rent Roll'!$R10*('Summary &amp; Purchase Assumptions'!$C$29/'Summary &amp; Purchase Assumptions'!$C$24),"-"),"-")</f>
        <v>-</v>
      </c>
      <c r="V44" s="273" t="str">
        <f>IFERROR(IF(V$3='Rent Roll'!$U10,MAX(-SUMIF('Monthly Cash Flow'!$F$6:$EG$6,V$4,'Monthly Cash Flow'!$F$24:$EG$24)-'Rent Roll'!$V10,0)*'Rent Roll'!$T10*'Rent Roll'!$R10*('Summary &amp; Purchase Assumptions'!$C$29/'Summary &amp; Purchase Assumptions'!$C$24),"-"),"-")</f>
        <v>-</v>
      </c>
      <c r="W44" s="273" t="str">
        <f>IFERROR(IF(W$3='Rent Roll'!$U10,MAX(-SUMIF('Monthly Cash Flow'!$F$6:$EG$6,W$4,'Monthly Cash Flow'!$F$24:$EG$24)-'Rent Roll'!$V10,0)*'Rent Roll'!$T10*'Rent Roll'!$R10*('Summary &amp; Purchase Assumptions'!$C$29/'Summary &amp; Purchase Assumptions'!$C$24),"-"),"-")</f>
        <v>-</v>
      </c>
      <c r="X44" s="273" t="str">
        <f>IFERROR(IF(X$3='Rent Roll'!$U10,MAX(-SUMIF('Monthly Cash Flow'!$F$6:$EG$6,X$4,'Monthly Cash Flow'!$F$24:$EG$24)-'Rent Roll'!$V10,0)*'Rent Roll'!$T10*'Rent Roll'!$R10*('Summary &amp; Purchase Assumptions'!$C$29/'Summary &amp; Purchase Assumptions'!$C$24),"-"),"-")</f>
        <v>-</v>
      </c>
      <c r="Y44" s="273" t="str">
        <f>IFERROR(IF(Y$3='Rent Roll'!$U10,MAX(-SUMIF('Monthly Cash Flow'!$F$6:$EG$6,Y$4,'Monthly Cash Flow'!$F$24:$EG$24)-'Rent Roll'!$V10,0)*'Rent Roll'!$T10*'Rent Roll'!$R10*('Summary &amp; Purchase Assumptions'!$C$29/'Summary &amp; Purchase Assumptions'!$C$24),"-"),"-")</f>
        <v>-</v>
      </c>
      <c r="Z44" s="273" t="str">
        <f>IFERROR(IF(Z$3='Rent Roll'!$U10,MAX(-SUMIF('Monthly Cash Flow'!$F$6:$EG$6,Z$4,'Monthly Cash Flow'!$F$24:$EG$24)-'Rent Roll'!$V10,0)*'Rent Roll'!$T10*'Rent Roll'!$R10*('Summary &amp; Purchase Assumptions'!$C$29/'Summary &amp; Purchase Assumptions'!$C$24),"-"),"-")</f>
        <v>-</v>
      </c>
      <c r="AA44" s="273" t="str">
        <f>IFERROR(IF(AA$3='Rent Roll'!$U10,MAX(-SUMIF('Monthly Cash Flow'!$F$6:$EG$6,AA$4,'Monthly Cash Flow'!$F$24:$EG$24)-'Rent Roll'!$V10,0)*'Rent Roll'!$T10*'Rent Roll'!$R10*('Summary &amp; Purchase Assumptions'!$C$29/'Summary &amp; Purchase Assumptions'!$C$24),"-"),"-")</f>
        <v>-</v>
      </c>
      <c r="AB44" s="273" t="str">
        <f>IFERROR(IF(AB$3='Rent Roll'!$U10,MAX(-SUMIF('Monthly Cash Flow'!$F$6:$EG$6,AB$4,'Monthly Cash Flow'!$F$24:$EG$24)-'Rent Roll'!$V10,0)*'Rent Roll'!$T10*'Rent Roll'!$R10*('Summary &amp; Purchase Assumptions'!$C$29/'Summary &amp; Purchase Assumptions'!$C$24),"-"),"-")</f>
        <v>-</v>
      </c>
      <c r="AC44" s="273" t="str">
        <f>IFERROR(IF(AC$3='Rent Roll'!$U10,MAX(-SUMIF('Monthly Cash Flow'!$F$6:$EG$6,AC$4,'Monthly Cash Flow'!$F$24:$EG$24)-'Rent Roll'!$V10,0)*'Rent Roll'!$T10*'Rent Roll'!$R10*('Summary &amp; Purchase Assumptions'!$C$29/'Summary &amp; Purchase Assumptions'!$C$24),"-"),"-")</f>
        <v>-</v>
      </c>
      <c r="AD44" s="273" t="str">
        <f>IFERROR(IF(AD$3='Rent Roll'!$U10,MAX(-SUMIF('Monthly Cash Flow'!$F$6:$EG$6,AD$4,'Monthly Cash Flow'!$F$24:$EG$24)-'Rent Roll'!$V10,0)*'Rent Roll'!$T10*'Rent Roll'!$R10*('Summary &amp; Purchase Assumptions'!$C$29/'Summary &amp; Purchase Assumptions'!$C$24),"-"),"-")</f>
        <v>-</v>
      </c>
      <c r="AE44" s="273" t="str">
        <f>IFERROR(IF(AE$3='Rent Roll'!$U10,MAX(-SUMIF('Monthly Cash Flow'!$F$6:$EG$6,AE$4,'Monthly Cash Flow'!$F$24:$EG$24)-'Rent Roll'!$V10,0)*'Rent Roll'!$T10*'Rent Roll'!$R10*('Summary &amp; Purchase Assumptions'!$C$29/'Summary &amp; Purchase Assumptions'!$C$24),"-"),"-")</f>
        <v>-</v>
      </c>
      <c r="AF44" s="273" t="str">
        <f>IFERROR(IF(AF$3='Rent Roll'!$U10,MAX(-SUMIF('Monthly Cash Flow'!$F$6:$EG$6,AF$4,'Monthly Cash Flow'!$F$24:$EG$24)-'Rent Roll'!$V10,0)*'Rent Roll'!$T10*'Rent Roll'!$R10*('Summary &amp; Purchase Assumptions'!$C$29/'Summary &amp; Purchase Assumptions'!$C$24),"-"),"-")</f>
        <v>-</v>
      </c>
      <c r="AG44" s="273" t="str">
        <f>IFERROR(IF(AG$3='Rent Roll'!$U10,MAX(-SUMIF('Monthly Cash Flow'!$F$6:$EG$6,AG$4,'Monthly Cash Flow'!$F$24:$EG$24)-'Rent Roll'!$V10,0)*'Rent Roll'!$T10*'Rent Roll'!$R10*('Summary &amp; Purchase Assumptions'!$C$29/'Summary &amp; Purchase Assumptions'!$C$24),"-"),"-")</f>
        <v>-</v>
      </c>
      <c r="AH44" s="273" t="str">
        <f>IFERROR(IF(AH$3='Rent Roll'!$U10,MAX(-SUMIF('Monthly Cash Flow'!$F$6:$EG$6,AH$4,'Monthly Cash Flow'!$F$24:$EG$24)-'Rent Roll'!$V10,0)*'Rent Roll'!$T10*'Rent Roll'!$R10*('Summary &amp; Purchase Assumptions'!$C$29/'Summary &amp; Purchase Assumptions'!$C$24),"-"),"-")</f>
        <v>-</v>
      </c>
      <c r="AI44" s="273" t="str">
        <f>IFERROR(IF(AI$3='Rent Roll'!$U10,MAX(-SUMIF('Monthly Cash Flow'!$F$6:$EG$6,AI$4,'Monthly Cash Flow'!$F$24:$EG$24)-'Rent Roll'!$V10,0)*'Rent Roll'!$T10*'Rent Roll'!$R10*('Summary &amp; Purchase Assumptions'!$C$29/'Summary &amp; Purchase Assumptions'!$C$24),"-"),"-")</f>
        <v>-</v>
      </c>
      <c r="AJ44" s="273" t="str">
        <f>IFERROR(IF(AJ$3='Rent Roll'!$U10,MAX(-SUMIF('Monthly Cash Flow'!$F$6:$EG$6,AJ$4,'Monthly Cash Flow'!$F$24:$EG$24)-'Rent Roll'!$V10,0)*'Rent Roll'!$T10*'Rent Roll'!$R10*('Summary &amp; Purchase Assumptions'!$C$29/'Summary &amp; Purchase Assumptions'!$C$24),"-"),"-")</f>
        <v>-</v>
      </c>
      <c r="AK44" s="273" t="str">
        <f>IFERROR(IF(AK$3='Rent Roll'!$U10,MAX(-SUMIF('Monthly Cash Flow'!$F$6:$EG$6,AK$4,'Monthly Cash Flow'!$F$24:$EG$24)-'Rent Roll'!$V10,0)*'Rent Roll'!$T10*'Rent Roll'!$R10*('Summary &amp; Purchase Assumptions'!$C$29/'Summary &amp; Purchase Assumptions'!$C$24),"-"),"-")</f>
        <v>-</v>
      </c>
      <c r="AL44" s="273" t="str">
        <f>IFERROR(IF(AL$3='Rent Roll'!$U10,MAX(-SUMIF('Monthly Cash Flow'!$F$6:$EG$6,AL$4,'Monthly Cash Flow'!$F$24:$EG$24)-'Rent Roll'!$V10,0)*'Rent Roll'!$T10*'Rent Roll'!$R10*('Summary &amp; Purchase Assumptions'!$C$29/'Summary &amp; Purchase Assumptions'!$C$24),"-"),"-")</f>
        <v>-</v>
      </c>
      <c r="AM44" s="273" t="str">
        <f>IFERROR(IF(AM$3='Rent Roll'!$U10,MAX(-SUMIF('Monthly Cash Flow'!$F$6:$EG$6,AM$4,'Monthly Cash Flow'!$F$24:$EG$24)-'Rent Roll'!$V10,0)*'Rent Roll'!$T10*'Rent Roll'!$R10*('Summary &amp; Purchase Assumptions'!$C$29/'Summary &amp; Purchase Assumptions'!$C$24),"-"),"-")</f>
        <v>-</v>
      </c>
      <c r="AN44" s="273" t="str">
        <f>IFERROR(IF(AN$3='Rent Roll'!$U10,MAX(-SUMIF('Monthly Cash Flow'!$F$6:$EG$6,AN$4,'Monthly Cash Flow'!$F$24:$EG$24)-'Rent Roll'!$V10,0)*'Rent Roll'!$T10*'Rent Roll'!$R10*('Summary &amp; Purchase Assumptions'!$C$29/'Summary &amp; Purchase Assumptions'!$C$24),"-"),"-")</f>
        <v>-</v>
      </c>
      <c r="AO44" s="273" t="str">
        <f>IFERROR(IF(AO$3='Rent Roll'!$U10,MAX(-SUMIF('Monthly Cash Flow'!$F$6:$EG$6,AO$4,'Monthly Cash Flow'!$F$24:$EG$24)-'Rent Roll'!$V10,0)*'Rent Roll'!$T10*'Rent Roll'!$R10*('Summary &amp; Purchase Assumptions'!$C$29/'Summary &amp; Purchase Assumptions'!$C$24),"-"),"-")</f>
        <v>-</v>
      </c>
      <c r="AP44" s="273" t="str">
        <f>IFERROR(IF(AP$3='Rent Roll'!$U10,MAX(-SUMIF('Monthly Cash Flow'!$F$6:$EG$6,AP$4,'Monthly Cash Flow'!$F$24:$EG$24)-'Rent Roll'!$V10,0)*'Rent Roll'!$T10*'Rent Roll'!$R10*('Summary &amp; Purchase Assumptions'!$C$29/'Summary &amp; Purchase Assumptions'!$C$24),"-"),"-")</f>
        <v>-</v>
      </c>
      <c r="AQ44" s="273" t="str">
        <f>IFERROR(IF(AQ$3='Rent Roll'!$U10,MAX(-SUMIF('Monthly Cash Flow'!$F$6:$EG$6,AQ$4,'Monthly Cash Flow'!$F$24:$EG$24)-'Rent Roll'!$V10,0)*'Rent Roll'!$T10*'Rent Roll'!$R10*('Summary &amp; Purchase Assumptions'!$C$29/'Summary &amp; Purchase Assumptions'!$C$24),"-"),"-")</f>
        <v>-</v>
      </c>
      <c r="AR44" s="273" t="str">
        <f>IFERROR(IF(AR$3='Rent Roll'!$U10,MAX(-SUMIF('Monthly Cash Flow'!$F$6:$EG$6,AR$4,'Monthly Cash Flow'!$F$24:$EG$24)-'Rent Roll'!$V10,0)*'Rent Roll'!$T10*'Rent Roll'!$R10*('Summary &amp; Purchase Assumptions'!$C$29/'Summary &amp; Purchase Assumptions'!$C$24),"-"),"-")</f>
        <v>-</v>
      </c>
      <c r="AS44" s="273" t="str">
        <f>IFERROR(IF(AS$3='Rent Roll'!$U10,MAX(-SUMIF('Monthly Cash Flow'!$F$6:$EG$6,AS$4,'Monthly Cash Flow'!$F$24:$EG$24)-'Rent Roll'!$V10,0)*'Rent Roll'!$T10*'Rent Roll'!$R10*('Summary &amp; Purchase Assumptions'!$C$29/'Summary &amp; Purchase Assumptions'!$C$24),"-"),"-")</f>
        <v>-</v>
      </c>
      <c r="AT44" s="273" t="str">
        <f>IFERROR(IF(AT$3='Rent Roll'!$U10,MAX(-SUMIF('Monthly Cash Flow'!$F$6:$EG$6,AT$4,'Monthly Cash Flow'!$F$24:$EG$24)-'Rent Roll'!$V10,0)*'Rent Roll'!$T10*'Rent Roll'!$R10*('Summary &amp; Purchase Assumptions'!$C$29/'Summary &amp; Purchase Assumptions'!$C$24),"-"),"-")</f>
        <v>-</v>
      </c>
      <c r="AU44" s="273" t="str">
        <f>IFERROR(IF(AU$3='Rent Roll'!$U10,MAX(-SUMIF('Monthly Cash Flow'!$F$6:$EG$6,AU$4,'Monthly Cash Flow'!$F$24:$EG$24)-'Rent Roll'!$V10,0)*'Rent Roll'!$T10*'Rent Roll'!$R10*('Summary &amp; Purchase Assumptions'!$C$29/'Summary &amp; Purchase Assumptions'!$C$24),"-"),"-")</f>
        <v>-</v>
      </c>
      <c r="AV44" s="273" t="str">
        <f>IFERROR(IF(AV$3='Rent Roll'!$U10,MAX(-SUMIF('Monthly Cash Flow'!$F$6:$EG$6,AV$4,'Monthly Cash Flow'!$F$24:$EG$24)-'Rent Roll'!$V10,0)*'Rent Roll'!$T10*'Rent Roll'!$R10*('Summary &amp; Purchase Assumptions'!$C$29/'Summary &amp; Purchase Assumptions'!$C$24),"-"),"-")</f>
        <v>-</v>
      </c>
      <c r="AW44" s="273" t="str">
        <f>IFERROR(IF(AW$3='Rent Roll'!$U10,MAX(-SUMIF('Monthly Cash Flow'!$F$6:$EG$6,AW$4,'Monthly Cash Flow'!$F$24:$EG$24)-'Rent Roll'!$V10,0)*'Rent Roll'!$T10*'Rent Roll'!$R10*('Summary &amp; Purchase Assumptions'!$C$29/'Summary &amp; Purchase Assumptions'!$C$24),"-"),"-")</f>
        <v>-</v>
      </c>
      <c r="AX44" s="273" t="str">
        <f>IFERROR(IF(AX$3='Rent Roll'!$U10,MAX(-SUMIF('Monthly Cash Flow'!$F$6:$EG$6,AX$4,'Monthly Cash Flow'!$F$24:$EG$24)-'Rent Roll'!$V10,0)*'Rent Roll'!$T10*'Rent Roll'!$R10*('Summary &amp; Purchase Assumptions'!$C$29/'Summary &amp; Purchase Assumptions'!$C$24),"-"),"-")</f>
        <v>-</v>
      </c>
      <c r="AY44" s="273" t="str">
        <f>IFERROR(IF(AY$3='Rent Roll'!$U10,MAX(-SUMIF('Monthly Cash Flow'!$F$6:$EG$6,AY$4,'Monthly Cash Flow'!$F$24:$EG$24)-'Rent Roll'!$V10,0)*'Rent Roll'!$T10*'Rent Roll'!$R10*('Summary &amp; Purchase Assumptions'!$C$29/'Summary &amp; Purchase Assumptions'!$C$24),"-"),"-")</f>
        <v>-</v>
      </c>
      <c r="AZ44" s="273" t="str">
        <f>IFERROR(IF(AZ$3='Rent Roll'!$U10,MAX(-SUMIF('Monthly Cash Flow'!$F$6:$EG$6,AZ$4,'Monthly Cash Flow'!$F$24:$EG$24)-'Rent Roll'!$V10,0)*'Rent Roll'!$T10*'Rent Roll'!$R10*('Summary &amp; Purchase Assumptions'!$C$29/'Summary &amp; Purchase Assumptions'!$C$24),"-"),"-")</f>
        <v>-</v>
      </c>
      <c r="BA44" s="273" t="str">
        <f>IFERROR(IF(BA$3='Rent Roll'!$U10,MAX(-SUMIF('Monthly Cash Flow'!$F$6:$EG$6,BA$4,'Monthly Cash Flow'!$F$24:$EG$24)-'Rent Roll'!$V10,0)*'Rent Roll'!$T10*'Rent Roll'!$R10*('Summary &amp; Purchase Assumptions'!$C$29/'Summary &amp; Purchase Assumptions'!$C$24),"-"),"-")</f>
        <v>-</v>
      </c>
      <c r="BB44" s="273" t="str">
        <f>IFERROR(IF(BB$3='Rent Roll'!$U10,MAX(-SUMIF('Monthly Cash Flow'!$F$6:$EG$6,BB$4,'Monthly Cash Flow'!$F$24:$EG$24)-'Rent Roll'!$V10,0)*'Rent Roll'!$T10*'Rent Roll'!$R10*('Summary &amp; Purchase Assumptions'!$C$29/'Summary &amp; Purchase Assumptions'!$C$24),"-"),"-")</f>
        <v>-</v>
      </c>
      <c r="BC44" s="273" t="str">
        <f>IFERROR(IF(BC$3='Rent Roll'!$U10,MAX(-SUMIF('Monthly Cash Flow'!$F$6:$EG$6,BC$4,'Monthly Cash Flow'!$F$24:$EG$24)-'Rent Roll'!$V10,0)*'Rent Roll'!$T10*'Rent Roll'!$R10*('Summary &amp; Purchase Assumptions'!$C$29/'Summary &amp; Purchase Assumptions'!$C$24),"-"),"-")</f>
        <v>-</v>
      </c>
      <c r="BD44" s="273" t="str">
        <f>IFERROR(IF(BD$3='Rent Roll'!$U10,MAX(-SUMIF('Monthly Cash Flow'!$F$6:$EG$6,BD$4,'Monthly Cash Flow'!$F$24:$EG$24)-'Rent Roll'!$V10,0)*'Rent Roll'!$T10*'Rent Roll'!$R10*('Summary &amp; Purchase Assumptions'!$C$29/'Summary &amp; Purchase Assumptions'!$C$24),"-"),"-")</f>
        <v>-</v>
      </c>
      <c r="BE44" s="273" t="str">
        <f>IFERROR(IF(BE$3='Rent Roll'!$U10,MAX(-SUMIF('Monthly Cash Flow'!$F$6:$EG$6,BE$4,'Monthly Cash Flow'!$F$24:$EG$24)-'Rent Roll'!$V10,0)*'Rent Roll'!$T10*'Rent Roll'!$R10*('Summary &amp; Purchase Assumptions'!$C$29/'Summary &amp; Purchase Assumptions'!$C$24),"-"),"-")</f>
        <v>-</v>
      </c>
      <c r="BF44" s="273" t="str">
        <f>IFERROR(IF(BF$3='Rent Roll'!$U10,MAX(-SUMIF('Monthly Cash Flow'!$F$6:$EG$6,BF$4,'Monthly Cash Flow'!$F$24:$EG$24)-'Rent Roll'!$V10,0)*'Rent Roll'!$T10*'Rent Roll'!$R10*('Summary &amp; Purchase Assumptions'!$C$29/'Summary &amp; Purchase Assumptions'!$C$24),"-"),"-")</f>
        <v>-</v>
      </c>
      <c r="BG44" s="273" t="str">
        <f>IFERROR(IF(BG$3='Rent Roll'!$U10,MAX(-SUMIF('Monthly Cash Flow'!$F$6:$EG$6,BG$4,'Monthly Cash Flow'!$F$24:$EG$24)-'Rent Roll'!$V10,0)*'Rent Roll'!$T10*'Rent Roll'!$R10*('Summary &amp; Purchase Assumptions'!$C$29/'Summary &amp; Purchase Assumptions'!$C$24),"-"),"-")</f>
        <v>-</v>
      </c>
      <c r="BH44" s="273" t="str">
        <f>IFERROR(IF(BH$3='Rent Roll'!$U10,MAX(-SUMIF('Monthly Cash Flow'!$F$6:$EG$6,BH$4,'Monthly Cash Flow'!$F$24:$EG$24)-'Rent Roll'!$V10,0)*'Rent Roll'!$T10*'Rent Roll'!$R10*('Summary &amp; Purchase Assumptions'!$C$29/'Summary &amp; Purchase Assumptions'!$C$24),"-"),"-")</f>
        <v>-</v>
      </c>
      <c r="BI44" s="273" t="str">
        <f>IFERROR(IF(BI$3='Rent Roll'!$U10,MAX(-SUMIF('Monthly Cash Flow'!$F$6:$EG$6,BI$4,'Monthly Cash Flow'!$F$24:$EG$24)-'Rent Roll'!$V10,0)*'Rent Roll'!$T10*'Rent Roll'!$R10*('Summary &amp; Purchase Assumptions'!$C$29/'Summary &amp; Purchase Assumptions'!$C$24),"-"),"-")</f>
        <v>-</v>
      </c>
      <c r="BJ44" s="273" t="str">
        <f>IFERROR(IF(BJ$3='Rent Roll'!$U10,MAX(-SUMIF('Monthly Cash Flow'!$F$6:$EG$6,BJ$4,'Monthly Cash Flow'!$F$24:$EG$24)-'Rent Roll'!$V10,0)*'Rent Roll'!$T10*'Rent Roll'!$R10*('Summary &amp; Purchase Assumptions'!$C$29/'Summary &amp; Purchase Assumptions'!$C$24),"-"),"-")</f>
        <v>-</v>
      </c>
      <c r="BK44" s="273" t="str">
        <f>IFERROR(IF(BK$3='Rent Roll'!$U10,MAX(-SUMIF('Monthly Cash Flow'!$F$6:$EG$6,BK$4,'Monthly Cash Flow'!$F$24:$EG$24)-'Rent Roll'!$V10,0)*'Rent Roll'!$T10*'Rent Roll'!$R10*('Summary &amp; Purchase Assumptions'!$C$29/'Summary &amp; Purchase Assumptions'!$C$24),"-"),"-")</f>
        <v>-</v>
      </c>
      <c r="BL44" s="273" t="str">
        <f>IFERROR(IF(BL$3='Rent Roll'!$U10,MAX(-SUMIF('Monthly Cash Flow'!$F$6:$EG$6,BL$4,'Monthly Cash Flow'!$F$24:$EG$24)-'Rent Roll'!$V10,0)*'Rent Roll'!$T10*'Rent Roll'!$R10*('Summary &amp; Purchase Assumptions'!$C$29/'Summary &amp; Purchase Assumptions'!$C$24),"-"),"-")</f>
        <v>-</v>
      </c>
      <c r="BM44" s="273" t="str">
        <f>IFERROR(IF(BM$3='Rent Roll'!$U10,MAX(-SUMIF('Monthly Cash Flow'!$F$6:$EG$6,BM$4,'Monthly Cash Flow'!$F$24:$EG$24)-'Rent Roll'!$V10,0)*'Rent Roll'!$T10*'Rent Roll'!$R10*('Summary &amp; Purchase Assumptions'!$C$29/'Summary &amp; Purchase Assumptions'!$C$24),"-"),"-")</f>
        <v>-</v>
      </c>
      <c r="BN44" s="273" t="str">
        <f>IFERROR(IF(BN$3='Rent Roll'!$U10,MAX(-SUMIF('Monthly Cash Flow'!$F$6:$EG$6,BN$4,'Monthly Cash Flow'!$F$24:$EG$24)-'Rent Roll'!$V10,0)*'Rent Roll'!$T10*'Rent Roll'!$R10*('Summary &amp; Purchase Assumptions'!$C$29/'Summary &amp; Purchase Assumptions'!$C$24),"-"),"-")</f>
        <v>-</v>
      </c>
      <c r="BO44" s="273" t="str">
        <f>IFERROR(IF(BO$3='Rent Roll'!$U10,MAX(-SUMIF('Monthly Cash Flow'!$F$6:$EG$6,BO$4,'Monthly Cash Flow'!$F$24:$EG$24)-'Rent Roll'!$V10,0)*'Rent Roll'!$T10*'Rent Roll'!$R10*('Summary &amp; Purchase Assumptions'!$C$29/'Summary &amp; Purchase Assumptions'!$C$24),"-"),"-")</f>
        <v>-</v>
      </c>
      <c r="BP44" s="273" t="str">
        <f>IFERROR(IF(BP$3='Rent Roll'!$U10,MAX(-SUMIF('Monthly Cash Flow'!$F$6:$EG$6,BP$4,'Monthly Cash Flow'!$F$24:$EG$24)-'Rent Roll'!$V10,0)*'Rent Roll'!$T10*'Rent Roll'!$R10*('Summary &amp; Purchase Assumptions'!$C$29/'Summary &amp; Purchase Assumptions'!$C$24),"-"),"-")</f>
        <v>-</v>
      </c>
      <c r="BQ44" s="273" t="str">
        <f>IFERROR(IF(BQ$3='Rent Roll'!$U10,MAX(-SUMIF('Monthly Cash Flow'!$F$6:$EG$6,BQ$4,'Monthly Cash Flow'!$F$24:$EG$24)-'Rent Roll'!$V10,0)*'Rent Roll'!$T10*'Rent Roll'!$R10*('Summary &amp; Purchase Assumptions'!$C$29/'Summary &amp; Purchase Assumptions'!$C$24),"-"),"-")</f>
        <v>-</v>
      </c>
      <c r="BR44" s="273" t="str">
        <f>IFERROR(IF(BR$3='Rent Roll'!$U10,MAX(-SUMIF('Monthly Cash Flow'!$F$6:$EG$6,BR$4,'Monthly Cash Flow'!$F$24:$EG$24)-'Rent Roll'!$V10,0)*'Rent Roll'!$T10*'Rent Roll'!$R10*('Summary &amp; Purchase Assumptions'!$C$29/'Summary &amp; Purchase Assumptions'!$C$24),"-"),"-")</f>
        <v>-</v>
      </c>
      <c r="BS44" s="273" t="str">
        <f>IFERROR(IF(BS$3='Rent Roll'!$U10,MAX(-SUMIF('Monthly Cash Flow'!$F$6:$EG$6,BS$4,'Monthly Cash Flow'!$F$24:$EG$24)-'Rent Roll'!$V10,0)*'Rent Roll'!$T10*'Rent Roll'!$R10*('Summary &amp; Purchase Assumptions'!$C$29/'Summary &amp; Purchase Assumptions'!$C$24),"-"),"-")</f>
        <v>-</v>
      </c>
      <c r="BT44" s="273" t="str">
        <f>IFERROR(IF(BT$3='Rent Roll'!$U10,MAX(-SUMIF('Monthly Cash Flow'!$F$6:$EG$6,BT$4,'Monthly Cash Flow'!$F$24:$EG$24)-'Rent Roll'!$V10,0)*'Rent Roll'!$T10*'Rent Roll'!$R10*('Summary &amp; Purchase Assumptions'!$C$29/'Summary &amp; Purchase Assumptions'!$C$24),"-"),"-")</f>
        <v>-</v>
      </c>
      <c r="BU44" s="273" t="str">
        <f>IFERROR(IF(BU$3='Rent Roll'!$U10,MAX(-SUMIF('Monthly Cash Flow'!$F$6:$EG$6,BU$4,'Monthly Cash Flow'!$F$24:$EG$24)-'Rent Roll'!$V10,0)*'Rent Roll'!$T10*'Rent Roll'!$R10*('Summary &amp; Purchase Assumptions'!$C$29/'Summary &amp; Purchase Assumptions'!$C$24),"-"),"-")</f>
        <v>-</v>
      </c>
      <c r="BV44" s="273" t="str">
        <f>IFERROR(IF(BV$3='Rent Roll'!$U10,MAX(-SUMIF('Monthly Cash Flow'!$F$6:$EG$6,BV$4,'Monthly Cash Flow'!$F$24:$EG$24)-'Rent Roll'!$V10,0)*'Rent Roll'!$T10*'Rent Roll'!$R10*('Summary &amp; Purchase Assumptions'!$C$29/'Summary &amp; Purchase Assumptions'!$C$24),"-"),"-")</f>
        <v>-</v>
      </c>
      <c r="BW44" s="273" t="str">
        <f>IFERROR(IF(BW$3='Rent Roll'!$U10,MAX(-SUMIF('Monthly Cash Flow'!$F$6:$EG$6,BW$4,'Monthly Cash Flow'!$F$24:$EG$24)-'Rent Roll'!$V10,0)*'Rent Roll'!$T10*'Rent Roll'!$R10*('Summary &amp; Purchase Assumptions'!$C$29/'Summary &amp; Purchase Assumptions'!$C$24),"-"),"-")</f>
        <v>-</v>
      </c>
      <c r="BX44" s="273" t="str">
        <f>IFERROR(IF(BX$3='Rent Roll'!$U10,MAX(-SUMIF('Monthly Cash Flow'!$F$6:$EG$6,BX$4,'Monthly Cash Flow'!$F$24:$EG$24)-'Rent Roll'!$V10,0)*'Rent Roll'!$T10*'Rent Roll'!$R10*('Summary &amp; Purchase Assumptions'!$C$29/'Summary &amp; Purchase Assumptions'!$C$24),"-"),"-")</f>
        <v>-</v>
      </c>
      <c r="BY44" s="273" t="str">
        <f>IFERROR(IF(BY$3='Rent Roll'!$U10,MAX(-SUMIF('Monthly Cash Flow'!$F$6:$EG$6,BY$4,'Monthly Cash Flow'!$F$24:$EG$24)-'Rent Roll'!$V10,0)*'Rent Roll'!$T10*'Rent Roll'!$R10*('Summary &amp; Purchase Assumptions'!$C$29/'Summary &amp; Purchase Assumptions'!$C$24),"-"),"-")</f>
        <v>-</v>
      </c>
      <c r="BZ44" s="273" t="str">
        <f>IFERROR(IF(BZ$3='Rent Roll'!$U10,MAX(-SUMIF('Monthly Cash Flow'!$F$6:$EG$6,BZ$4,'Monthly Cash Flow'!$F$24:$EG$24)-'Rent Roll'!$V10,0)*'Rent Roll'!$T10*'Rent Roll'!$R10*('Summary &amp; Purchase Assumptions'!$C$29/'Summary &amp; Purchase Assumptions'!$C$24),"-"),"-")</f>
        <v>-</v>
      </c>
      <c r="CA44" s="273" t="str">
        <f>IFERROR(IF(CA$3='Rent Roll'!$U10,MAX(-SUMIF('Monthly Cash Flow'!$F$6:$EG$6,CA$4,'Monthly Cash Flow'!$F$24:$EG$24)-'Rent Roll'!$V10,0)*'Rent Roll'!$T10*'Rent Roll'!$R10*('Summary &amp; Purchase Assumptions'!$C$29/'Summary &amp; Purchase Assumptions'!$C$24),"-"),"-")</f>
        <v>-</v>
      </c>
      <c r="CB44" s="273" t="str">
        <f>IFERROR(IF(CB$3='Rent Roll'!$U10,MAX(-SUMIF('Monthly Cash Flow'!$F$6:$EG$6,CB$4,'Monthly Cash Flow'!$F$24:$EG$24)-'Rent Roll'!$V10,0)*'Rent Roll'!$T10*'Rent Roll'!$R10*('Summary &amp; Purchase Assumptions'!$C$29/'Summary &amp; Purchase Assumptions'!$C$24),"-"),"-")</f>
        <v>-</v>
      </c>
      <c r="CC44" s="273" t="str">
        <f>IFERROR(IF(CC$3='Rent Roll'!$U10,MAX(-SUMIF('Monthly Cash Flow'!$F$6:$EG$6,CC$4,'Monthly Cash Flow'!$F$24:$EG$24)-'Rent Roll'!$V10,0)*'Rent Roll'!$T10*'Rent Roll'!$R10*('Summary &amp; Purchase Assumptions'!$C$29/'Summary &amp; Purchase Assumptions'!$C$24),"-"),"-")</f>
        <v>-</v>
      </c>
      <c r="CD44" s="273" t="str">
        <f>IFERROR(IF(CD$3='Rent Roll'!$U10,MAX(-SUMIF('Monthly Cash Flow'!$F$6:$EG$6,CD$4,'Monthly Cash Flow'!$F$24:$EG$24)-'Rent Roll'!$V10,0)*'Rent Roll'!$T10*'Rent Roll'!$R10*('Summary &amp; Purchase Assumptions'!$C$29/'Summary &amp; Purchase Assumptions'!$C$24),"-"),"-")</f>
        <v>-</v>
      </c>
      <c r="CE44" s="273" t="str">
        <f>IFERROR(IF(CE$3='Rent Roll'!$U10,MAX(-SUMIF('Monthly Cash Flow'!$F$6:$EG$6,CE$4,'Monthly Cash Flow'!$F$24:$EG$24)-'Rent Roll'!$V10,0)*'Rent Roll'!$T10*'Rent Roll'!$R10*('Summary &amp; Purchase Assumptions'!$C$29/'Summary &amp; Purchase Assumptions'!$C$24),"-"),"-")</f>
        <v>-</v>
      </c>
      <c r="CF44" s="273" t="str">
        <f>IFERROR(IF(CF$3='Rent Roll'!$U10,MAX(-SUMIF('Monthly Cash Flow'!$F$6:$EG$6,CF$4,'Monthly Cash Flow'!$F$24:$EG$24)-'Rent Roll'!$V10,0)*'Rent Roll'!$T10*'Rent Roll'!$R10*('Summary &amp; Purchase Assumptions'!$C$29/'Summary &amp; Purchase Assumptions'!$C$24),"-"),"-")</f>
        <v>-</v>
      </c>
      <c r="CG44" s="273" t="str">
        <f>IFERROR(IF(CG$3='Rent Roll'!$U10,MAX(-SUMIF('Monthly Cash Flow'!$F$6:$EG$6,CG$4,'Monthly Cash Flow'!$F$24:$EG$24)-'Rent Roll'!$V10,0)*'Rent Roll'!$T10*'Rent Roll'!$R10*('Summary &amp; Purchase Assumptions'!$C$29/'Summary &amp; Purchase Assumptions'!$C$24),"-"),"-")</f>
        <v>-</v>
      </c>
      <c r="CH44" s="273" t="str">
        <f>IFERROR(IF(CH$3='Rent Roll'!$U10,MAX(-SUMIF('Monthly Cash Flow'!$F$6:$EG$6,CH$4,'Monthly Cash Flow'!$F$24:$EG$24)-'Rent Roll'!$V10,0)*'Rent Roll'!$T10*'Rent Roll'!$R10*('Summary &amp; Purchase Assumptions'!$C$29/'Summary &amp; Purchase Assumptions'!$C$24),"-"),"-")</f>
        <v>-</v>
      </c>
      <c r="CI44" s="273" t="str">
        <f>IFERROR(IF(CI$3='Rent Roll'!$U10,MAX(-SUMIF('Monthly Cash Flow'!$F$6:$EG$6,CI$4,'Monthly Cash Flow'!$F$24:$EG$24)-'Rent Roll'!$V10,0)*'Rent Roll'!$T10*'Rent Roll'!$R10*('Summary &amp; Purchase Assumptions'!$C$29/'Summary &amp; Purchase Assumptions'!$C$24),"-"),"-")</f>
        <v>-</v>
      </c>
      <c r="CJ44" s="273" t="str">
        <f>IFERROR(IF(CJ$3='Rent Roll'!$U10,MAX(-SUMIF('Monthly Cash Flow'!$F$6:$EG$6,CJ$4,'Monthly Cash Flow'!$F$24:$EG$24)-'Rent Roll'!$V10,0)*'Rent Roll'!$T10*'Rent Roll'!$R10*('Summary &amp; Purchase Assumptions'!$C$29/'Summary &amp; Purchase Assumptions'!$C$24),"-"),"-")</f>
        <v>-</v>
      </c>
      <c r="CK44" s="273" t="str">
        <f>IFERROR(IF(CK$3='Rent Roll'!$U10,MAX(-SUMIF('Monthly Cash Flow'!$F$6:$EG$6,CK$4,'Monthly Cash Flow'!$F$24:$EG$24)-'Rent Roll'!$V10,0)*'Rent Roll'!$T10*'Rent Roll'!$R10*('Summary &amp; Purchase Assumptions'!$C$29/'Summary &amp; Purchase Assumptions'!$C$24),"-"),"-")</f>
        <v>-</v>
      </c>
      <c r="CL44" s="273" t="str">
        <f>IFERROR(IF(CL$3='Rent Roll'!$U10,MAX(-SUMIF('Monthly Cash Flow'!$F$6:$EG$6,CL$4,'Monthly Cash Flow'!$F$24:$EG$24)-'Rent Roll'!$V10,0)*'Rent Roll'!$T10*'Rent Roll'!$R10*('Summary &amp; Purchase Assumptions'!$C$29/'Summary &amp; Purchase Assumptions'!$C$24),"-"),"-")</f>
        <v>-</v>
      </c>
      <c r="CM44" s="273" t="str">
        <f>IFERROR(IF(CM$3='Rent Roll'!$U10,MAX(-SUMIF('Monthly Cash Flow'!$F$6:$EG$6,CM$4,'Monthly Cash Flow'!$F$24:$EG$24)-'Rent Roll'!$V10,0)*'Rent Roll'!$T10*'Rent Roll'!$R10*('Summary &amp; Purchase Assumptions'!$C$29/'Summary &amp; Purchase Assumptions'!$C$24),"-"),"-")</f>
        <v>-</v>
      </c>
      <c r="CN44" s="273" t="str">
        <f>IFERROR(IF(CN$3='Rent Roll'!$U10,MAX(-SUMIF('Monthly Cash Flow'!$F$6:$EG$6,CN$4,'Monthly Cash Flow'!$F$24:$EG$24)-'Rent Roll'!$V10,0)*'Rent Roll'!$T10*'Rent Roll'!$R10*('Summary &amp; Purchase Assumptions'!$C$29/'Summary &amp; Purchase Assumptions'!$C$24),"-"),"-")</f>
        <v>-</v>
      </c>
      <c r="CO44" s="273" t="str">
        <f>IFERROR(IF(CO$3='Rent Roll'!$U10,MAX(-SUMIF('Monthly Cash Flow'!$F$6:$EG$6,CO$4,'Monthly Cash Flow'!$F$24:$EG$24)-'Rent Roll'!$V10,0)*'Rent Roll'!$T10*'Rent Roll'!$R10*('Summary &amp; Purchase Assumptions'!$C$29/'Summary &amp; Purchase Assumptions'!$C$24),"-"),"-")</f>
        <v>-</v>
      </c>
      <c r="CP44" s="273" t="str">
        <f>IFERROR(IF(CP$3='Rent Roll'!$U10,MAX(-SUMIF('Monthly Cash Flow'!$F$6:$EG$6,CP$4,'Monthly Cash Flow'!$F$24:$EG$24)-'Rent Roll'!$V10,0)*'Rent Roll'!$T10*'Rent Roll'!$R10*('Summary &amp; Purchase Assumptions'!$C$29/'Summary &amp; Purchase Assumptions'!$C$24),"-"),"-")</f>
        <v>-</v>
      </c>
      <c r="CQ44" s="273" t="str">
        <f>IFERROR(IF(CQ$3='Rent Roll'!$U10,MAX(-SUMIF('Monthly Cash Flow'!$F$6:$EG$6,CQ$4,'Monthly Cash Flow'!$F$24:$EG$24)-'Rent Roll'!$V10,0)*'Rent Roll'!$T10*'Rent Roll'!$R10*('Summary &amp; Purchase Assumptions'!$C$29/'Summary &amp; Purchase Assumptions'!$C$24),"-"),"-")</f>
        <v>-</v>
      </c>
      <c r="CR44" s="273" t="str">
        <f>IFERROR(IF(CR$3='Rent Roll'!$U10,MAX(-SUMIF('Monthly Cash Flow'!$F$6:$EG$6,CR$4,'Monthly Cash Flow'!$F$24:$EG$24)-'Rent Roll'!$V10,0)*'Rent Roll'!$T10*'Rent Roll'!$R10*('Summary &amp; Purchase Assumptions'!$C$29/'Summary &amp; Purchase Assumptions'!$C$24),"-"),"-")</f>
        <v>-</v>
      </c>
      <c r="CS44" s="273" t="str">
        <f>IFERROR(IF(CS$3='Rent Roll'!$U10,MAX(-SUMIF('Monthly Cash Flow'!$F$6:$EG$6,CS$4,'Monthly Cash Flow'!$F$24:$EG$24)-'Rent Roll'!$V10,0)*'Rent Roll'!$T10*'Rent Roll'!$R10*('Summary &amp; Purchase Assumptions'!$C$29/'Summary &amp; Purchase Assumptions'!$C$24),"-"),"-")</f>
        <v>-</v>
      </c>
      <c r="CT44" s="273" t="str">
        <f>IFERROR(IF(CT$3='Rent Roll'!$U10,MAX(-SUMIF('Monthly Cash Flow'!$F$6:$EG$6,CT$4,'Monthly Cash Flow'!$F$24:$EG$24)-'Rent Roll'!$V10,0)*'Rent Roll'!$T10*'Rent Roll'!$R10*('Summary &amp; Purchase Assumptions'!$C$29/'Summary &amp; Purchase Assumptions'!$C$24),"-"),"-")</f>
        <v>-</v>
      </c>
      <c r="CU44" s="273" t="str">
        <f>IFERROR(IF(CU$3='Rent Roll'!$U10,MAX(-SUMIF('Monthly Cash Flow'!$F$6:$EG$6,CU$4,'Monthly Cash Flow'!$F$24:$EG$24)-'Rent Roll'!$V10,0)*'Rent Roll'!$T10*'Rent Roll'!$R10*('Summary &amp; Purchase Assumptions'!$C$29/'Summary &amp; Purchase Assumptions'!$C$24),"-"),"-")</f>
        <v>-</v>
      </c>
      <c r="CV44" s="273" t="str">
        <f>IFERROR(IF(CV$3='Rent Roll'!$U10,MAX(-SUMIF('Monthly Cash Flow'!$F$6:$EG$6,CV$4,'Monthly Cash Flow'!$F$24:$EG$24)-'Rent Roll'!$V10,0)*'Rent Roll'!$T10*'Rent Roll'!$R10*('Summary &amp; Purchase Assumptions'!$C$29/'Summary &amp; Purchase Assumptions'!$C$24),"-"),"-")</f>
        <v>-</v>
      </c>
      <c r="CW44" s="273" t="str">
        <f>IFERROR(IF(CW$3='Rent Roll'!$U10,MAX(-SUMIF('Monthly Cash Flow'!$F$6:$EG$6,CW$4,'Monthly Cash Flow'!$F$24:$EG$24)-'Rent Roll'!$V10,0)*'Rent Roll'!$T10*'Rent Roll'!$R10*('Summary &amp; Purchase Assumptions'!$C$29/'Summary &amp; Purchase Assumptions'!$C$24),"-"),"-")</f>
        <v>-</v>
      </c>
      <c r="CX44" s="273" t="str">
        <f>IFERROR(IF(CX$3='Rent Roll'!$U10,MAX(-SUMIF('Monthly Cash Flow'!$F$6:$EG$6,CX$4,'Monthly Cash Flow'!$F$24:$EG$24)-'Rent Roll'!$V10,0)*'Rent Roll'!$T10*'Rent Roll'!$R10*('Summary &amp; Purchase Assumptions'!$C$29/'Summary &amp; Purchase Assumptions'!$C$24),"-"),"-")</f>
        <v>-</v>
      </c>
      <c r="CY44" s="273" t="str">
        <f>IFERROR(IF(CY$3='Rent Roll'!$U10,MAX(-SUMIF('Monthly Cash Flow'!$F$6:$EG$6,CY$4,'Monthly Cash Flow'!$F$24:$EG$24)-'Rent Roll'!$V10,0)*'Rent Roll'!$T10*'Rent Roll'!$R10*('Summary &amp; Purchase Assumptions'!$C$29/'Summary &amp; Purchase Assumptions'!$C$24),"-"),"-")</f>
        <v>-</v>
      </c>
      <c r="CZ44" s="273" t="str">
        <f>IFERROR(IF(CZ$3='Rent Roll'!$U10,MAX(-SUMIF('Monthly Cash Flow'!$F$6:$EG$6,CZ$4,'Monthly Cash Flow'!$F$24:$EG$24)-'Rent Roll'!$V10,0)*'Rent Roll'!$T10*'Rent Roll'!$R10*('Summary &amp; Purchase Assumptions'!$C$29/'Summary &amp; Purchase Assumptions'!$C$24),"-"),"-")</f>
        <v>-</v>
      </c>
      <c r="DA44" s="273" t="str">
        <f>IFERROR(IF(DA$3='Rent Roll'!$U10,MAX(-SUMIF('Monthly Cash Flow'!$F$6:$EG$6,DA$4,'Monthly Cash Flow'!$F$24:$EG$24)-'Rent Roll'!$V10,0)*'Rent Roll'!$T10*'Rent Roll'!$R10*('Summary &amp; Purchase Assumptions'!$C$29/'Summary &amp; Purchase Assumptions'!$C$24),"-"),"-")</f>
        <v>-</v>
      </c>
      <c r="DB44" s="273" t="str">
        <f>IFERROR(IF(DB$3='Rent Roll'!$U10,MAX(-SUMIF('Monthly Cash Flow'!$F$6:$EG$6,DB$4,'Monthly Cash Flow'!$F$24:$EG$24)-'Rent Roll'!$V10,0)*'Rent Roll'!$T10*'Rent Roll'!$R10*('Summary &amp; Purchase Assumptions'!$C$29/'Summary &amp; Purchase Assumptions'!$C$24),"-"),"-")</f>
        <v>-</v>
      </c>
      <c r="DC44" s="273" t="str">
        <f>IFERROR(IF(DC$3='Rent Roll'!$U10,MAX(-SUMIF('Monthly Cash Flow'!$F$6:$EG$6,DC$4,'Monthly Cash Flow'!$F$24:$EG$24)-'Rent Roll'!$V10,0)*'Rent Roll'!$T10*'Rent Roll'!$R10*('Summary &amp; Purchase Assumptions'!$C$29/'Summary &amp; Purchase Assumptions'!$C$24),"-"),"-")</f>
        <v>-</v>
      </c>
      <c r="DD44" s="273" t="str">
        <f>IFERROR(IF(DD$3='Rent Roll'!$U10,MAX(-SUMIF('Monthly Cash Flow'!$F$6:$EG$6,DD$4,'Monthly Cash Flow'!$F$24:$EG$24)-'Rent Roll'!$V10,0)*'Rent Roll'!$T10*'Rent Roll'!$R10*('Summary &amp; Purchase Assumptions'!$C$29/'Summary &amp; Purchase Assumptions'!$C$24),"-"),"-")</f>
        <v>-</v>
      </c>
      <c r="DE44" s="273" t="str">
        <f>IFERROR(IF(DE$3='Rent Roll'!$U10,MAX(-SUMIF('Monthly Cash Flow'!$F$6:$EG$6,DE$4,'Monthly Cash Flow'!$F$24:$EG$24)-'Rent Roll'!$V10,0)*'Rent Roll'!$T10*'Rent Roll'!$R10*('Summary &amp; Purchase Assumptions'!$C$29/'Summary &amp; Purchase Assumptions'!$C$24),"-"),"-")</f>
        <v>-</v>
      </c>
      <c r="DF44" s="273" t="str">
        <f>IFERROR(IF(DF$3='Rent Roll'!$U10,MAX(-SUMIF('Monthly Cash Flow'!$F$6:$EG$6,DF$4,'Monthly Cash Flow'!$F$24:$EG$24)-'Rent Roll'!$V10,0)*'Rent Roll'!$T10*'Rent Roll'!$R10*('Summary &amp; Purchase Assumptions'!$C$29/'Summary &amp; Purchase Assumptions'!$C$24),"-"),"-")</f>
        <v>-</v>
      </c>
      <c r="DG44" s="273" t="str">
        <f>IFERROR(IF(DG$3='Rent Roll'!$U10,MAX(-SUMIF('Monthly Cash Flow'!$F$6:$EG$6,DG$4,'Monthly Cash Flow'!$F$24:$EG$24)-'Rent Roll'!$V10,0)*'Rent Roll'!$T10*'Rent Roll'!$R10*('Summary &amp; Purchase Assumptions'!$C$29/'Summary &amp; Purchase Assumptions'!$C$24),"-"),"-")</f>
        <v>-</v>
      </c>
      <c r="DH44" s="273" t="str">
        <f>IFERROR(IF(DH$3='Rent Roll'!$U10,MAX(-SUMIF('Monthly Cash Flow'!$F$6:$EG$6,DH$4,'Monthly Cash Flow'!$F$24:$EG$24)-'Rent Roll'!$V10,0)*'Rent Roll'!$T10*'Rent Roll'!$R10*('Summary &amp; Purchase Assumptions'!$C$29/'Summary &amp; Purchase Assumptions'!$C$24),"-"),"-")</f>
        <v>-</v>
      </c>
      <c r="DI44" s="273" t="str">
        <f>IFERROR(IF(DI$3='Rent Roll'!$U10,MAX(-SUMIF('Monthly Cash Flow'!$F$6:$EG$6,DI$4,'Monthly Cash Flow'!$F$24:$EG$24)-'Rent Roll'!$V10,0)*'Rent Roll'!$T10*'Rent Roll'!$R10*('Summary &amp; Purchase Assumptions'!$C$29/'Summary &amp; Purchase Assumptions'!$C$24),"-"),"-")</f>
        <v>-</v>
      </c>
      <c r="DJ44" s="273" t="str">
        <f>IFERROR(IF(DJ$3='Rent Roll'!$U10,MAX(-SUMIF('Monthly Cash Flow'!$F$6:$EG$6,DJ$4,'Monthly Cash Flow'!$F$24:$EG$24)-'Rent Roll'!$V10,0)*'Rent Roll'!$T10*'Rent Roll'!$R10*('Summary &amp; Purchase Assumptions'!$C$29/'Summary &amp; Purchase Assumptions'!$C$24),"-"),"-")</f>
        <v>-</v>
      </c>
      <c r="DK44" s="273" t="str">
        <f>IFERROR(IF(DK$3='Rent Roll'!$U10,MAX(-SUMIF('Monthly Cash Flow'!$F$6:$EG$6,DK$4,'Monthly Cash Flow'!$F$24:$EG$24)-'Rent Roll'!$V10,0)*'Rent Roll'!$T10*'Rent Roll'!$R10*('Summary &amp; Purchase Assumptions'!$C$29/'Summary &amp; Purchase Assumptions'!$C$24),"-"),"-")</f>
        <v>-</v>
      </c>
      <c r="DL44" s="273" t="str">
        <f>IFERROR(IF(DL$3='Rent Roll'!$U10,MAX(-SUMIF('Monthly Cash Flow'!$F$6:$EG$6,DL$4,'Monthly Cash Flow'!$F$24:$EG$24)-'Rent Roll'!$V10,0)*'Rent Roll'!$T10*'Rent Roll'!$R10*('Summary &amp; Purchase Assumptions'!$C$29/'Summary &amp; Purchase Assumptions'!$C$24),"-"),"-")</f>
        <v>-</v>
      </c>
      <c r="DM44" s="273" t="str">
        <f>IFERROR(IF(DM$3='Rent Roll'!$U10,MAX(-SUMIF('Monthly Cash Flow'!$F$6:$EG$6,DM$4,'Monthly Cash Flow'!$F$24:$EG$24)-'Rent Roll'!$V10,0)*'Rent Roll'!$T10*'Rent Roll'!$R10*('Summary &amp; Purchase Assumptions'!$C$29/'Summary &amp; Purchase Assumptions'!$C$24),"-"),"-")</f>
        <v>-</v>
      </c>
      <c r="DN44" s="273" t="str">
        <f>IFERROR(IF(DN$3='Rent Roll'!$U10,MAX(-SUMIF('Monthly Cash Flow'!$F$6:$EG$6,DN$4,'Monthly Cash Flow'!$F$24:$EG$24)-'Rent Roll'!$V10,0)*'Rent Roll'!$T10*'Rent Roll'!$R10*('Summary &amp; Purchase Assumptions'!$C$29/'Summary &amp; Purchase Assumptions'!$C$24),"-"),"-")</f>
        <v>-</v>
      </c>
      <c r="DO44" s="273" t="str">
        <f>IFERROR(IF(DO$3='Rent Roll'!$U10,MAX(-SUMIF('Monthly Cash Flow'!$F$6:$EG$6,DO$4,'Monthly Cash Flow'!$F$24:$EG$24)-'Rent Roll'!$V10,0)*'Rent Roll'!$T10*'Rent Roll'!$R10*('Summary &amp; Purchase Assumptions'!$C$29/'Summary &amp; Purchase Assumptions'!$C$24),"-"),"-")</f>
        <v>-</v>
      </c>
      <c r="DP44" s="273" t="str">
        <f>IFERROR(IF(DP$3='Rent Roll'!$U10,MAX(-SUMIF('Monthly Cash Flow'!$F$6:$EG$6,DP$4,'Monthly Cash Flow'!$F$24:$EG$24)-'Rent Roll'!$V10,0)*'Rent Roll'!$T10*'Rent Roll'!$R10*('Summary &amp; Purchase Assumptions'!$C$29/'Summary &amp; Purchase Assumptions'!$C$24),"-"),"-")</f>
        <v>-</v>
      </c>
      <c r="DQ44" s="273" t="str">
        <f>IFERROR(IF(DQ$3='Rent Roll'!$U10,MAX(-SUMIF('Monthly Cash Flow'!$F$6:$EG$6,DQ$4,'Monthly Cash Flow'!$F$24:$EG$24)-'Rent Roll'!$V10,0)*'Rent Roll'!$T10*'Rent Roll'!$R10*('Summary &amp; Purchase Assumptions'!$C$29/'Summary &amp; Purchase Assumptions'!$C$24),"-"),"-")</f>
        <v>-</v>
      </c>
      <c r="DR44" s="273" t="str">
        <f>IFERROR(IF(DR$3='Rent Roll'!$U10,MAX(-SUMIF('Monthly Cash Flow'!$F$6:$EG$6,DR$4,'Monthly Cash Flow'!$F$24:$EG$24)-'Rent Roll'!$V10,0)*'Rent Roll'!$T10*'Rent Roll'!$R10*('Summary &amp; Purchase Assumptions'!$C$29/'Summary &amp; Purchase Assumptions'!$C$24),"-"),"-")</f>
        <v>-</v>
      </c>
      <c r="DS44" s="273" t="str">
        <f>IFERROR(IF(DS$3='Rent Roll'!$U10,MAX(-SUMIF('Monthly Cash Flow'!$F$6:$EG$6,DS$4,'Monthly Cash Flow'!$F$24:$EG$24)-'Rent Roll'!$V10,0)*'Rent Roll'!$T10*'Rent Roll'!$R10*('Summary &amp; Purchase Assumptions'!$C$29/'Summary &amp; Purchase Assumptions'!$C$24),"-"),"-")</f>
        <v>-</v>
      </c>
      <c r="DT44" s="273" t="str">
        <f>IFERROR(IF(DT$3='Rent Roll'!$U10,MAX(-SUMIF('Monthly Cash Flow'!$F$6:$EG$6,DT$4,'Monthly Cash Flow'!$F$24:$EG$24)-'Rent Roll'!$V10,0)*'Rent Roll'!$T10*'Rent Roll'!$R10*('Summary &amp; Purchase Assumptions'!$C$29/'Summary &amp; Purchase Assumptions'!$C$24),"-"),"-")</f>
        <v>-</v>
      </c>
      <c r="DU44" s="273" t="str">
        <f>IFERROR(IF(DU$3='Rent Roll'!$U10,MAX(-SUMIF('Monthly Cash Flow'!$F$6:$EG$6,DU$4,'Monthly Cash Flow'!$F$24:$EG$24)-'Rent Roll'!$V10,0)*'Rent Roll'!$T10*'Rent Roll'!$R10*('Summary &amp; Purchase Assumptions'!$C$29/'Summary &amp; Purchase Assumptions'!$C$24),"-"),"-")</f>
        <v>-</v>
      </c>
      <c r="DV44" s="273" t="str">
        <f>IFERROR(IF(DV$3='Rent Roll'!$U10,MAX(-SUMIF('Monthly Cash Flow'!$F$6:$EG$6,DV$4,'Monthly Cash Flow'!$F$24:$EG$24)-'Rent Roll'!$V10,0)*'Rent Roll'!$T10*'Rent Roll'!$R10*('Summary &amp; Purchase Assumptions'!$C$29/'Summary &amp; Purchase Assumptions'!$C$24),"-"),"-")</f>
        <v>-</v>
      </c>
      <c r="DW44" s="273" t="str">
        <f>IFERROR(IF(DW$3='Rent Roll'!$U10,MAX(-SUMIF('Monthly Cash Flow'!$F$6:$EG$6,DW$4,'Monthly Cash Flow'!$F$24:$EG$24)-'Rent Roll'!$V10,0)*'Rent Roll'!$T10*'Rent Roll'!$R10*('Summary &amp; Purchase Assumptions'!$C$29/'Summary &amp; Purchase Assumptions'!$C$24),"-"),"-")</f>
        <v>-</v>
      </c>
      <c r="DX44" s="273" t="str">
        <f>IFERROR(IF(DX$3='Rent Roll'!$U10,MAX(-SUMIF('Monthly Cash Flow'!$F$6:$EG$6,DX$4,'Monthly Cash Flow'!$F$24:$EG$24)-'Rent Roll'!$V10,0)*'Rent Roll'!$T10*'Rent Roll'!$R10*('Summary &amp; Purchase Assumptions'!$C$29/'Summary &amp; Purchase Assumptions'!$C$24),"-"),"-")</f>
        <v>-</v>
      </c>
      <c r="DY44" s="273" t="str">
        <f>IFERROR(IF(DY$3='Rent Roll'!$U10,MAX(-SUMIF('Monthly Cash Flow'!$F$6:$EG$6,DY$4,'Monthly Cash Flow'!$F$24:$EG$24)-'Rent Roll'!$V10,0)*'Rent Roll'!$T10*'Rent Roll'!$R10*('Summary &amp; Purchase Assumptions'!$C$29/'Summary &amp; Purchase Assumptions'!$C$24),"-"),"-")</f>
        <v>-</v>
      </c>
      <c r="DZ44" s="273" t="str">
        <f>IFERROR(IF(DZ$3='Rent Roll'!$U10,MAX(-SUMIF('Monthly Cash Flow'!$F$6:$EG$6,DZ$4,'Monthly Cash Flow'!$F$24:$EG$24)-'Rent Roll'!$V10,0)*'Rent Roll'!$T10*'Rent Roll'!$R10*('Summary &amp; Purchase Assumptions'!$C$29/'Summary &amp; Purchase Assumptions'!$C$24),"-"),"-")</f>
        <v>-</v>
      </c>
      <c r="EA44" s="273" t="str">
        <f>IFERROR(IF(EA$3='Rent Roll'!$U10,MAX(-SUMIF('Monthly Cash Flow'!$F$6:$EG$6,EA$4,'Monthly Cash Flow'!$F$24:$EG$24)-'Rent Roll'!$V10,0)*'Rent Roll'!$T10*'Rent Roll'!$R10*('Summary &amp; Purchase Assumptions'!$C$29/'Summary &amp; Purchase Assumptions'!$C$24),"-"),"-")</f>
        <v>-</v>
      </c>
      <c r="EB44" s="273" t="str">
        <f>IFERROR(IF(EB$3='Rent Roll'!$U10,MAX(-SUMIF('Monthly Cash Flow'!$F$6:$EG$6,EB$4,'Monthly Cash Flow'!$F$24:$EG$24)-'Rent Roll'!$V10,0)*'Rent Roll'!$T10*'Rent Roll'!$R10*('Summary &amp; Purchase Assumptions'!$C$29/'Summary &amp; Purchase Assumptions'!$C$24),"-"),"-")</f>
        <v>-</v>
      </c>
      <c r="EC44" s="273" t="str">
        <f>IFERROR(IF(EC$3='Rent Roll'!$U10,MAX(-SUMIF('Monthly Cash Flow'!$F$6:$EG$6,EC$4,'Monthly Cash Flow'!$F$24:$EG$24)-'Rent Roll'!$V10,0)*'Rent Roll'!$T10*'Rent Roll'!$R10*('Summary &amp; Purchase Assumptions'!$C$29/'Summary &amp; Purchase Assumptions'!$C$24),"-"),"-")</f>
        <v>-</v>
      </c>
      <c r="ED44" s="273" t="str">
        <f>IFERROR(IF(ED$3='Rent Roll'!$U10,MAX(-SUMIF('Monthly Cash Flow'!$F$6:$EG$6,ED$4,'Monthly Cash Flow'!$F$24:$EG$24)-'Rent Roll'!$V10,0)*'Rent Roll'!$T10*'Rent Roll'!$R10*('Summary &amp; Purchase Assumptions'!$C$29/'Summary &amp; Purchase Assumptions'!$C$24),"-"),"-")</f>
        <v>-</v>
      </c>
      <c r="EE44" s="273" t="str">
        <f>IFERROR(IF(EE$3='Rent Roll'!$U10,MAX(-SUMIF('Monthly Cash Flow'!$F$6:$EG$6,EE$4,'Monthly Cash Flow'!$F$24:$EG$24)-'Rent Roll'!$V10,0)*'Rent Roll'!$T10*'Rent Roll'!$R10*('Summary &amp; Purchase Assumptions'!$C$29/'Summary &amp; Purchase Assumptions'!$C$24),"-"),"-")</f>
        <v>-</v>
      </c>
      <c r="EF44" s="272" t="str">
        <f>IFERROR(IF(EF$3='Rent Roll'!$U10,MAX(-SUMIF('Monthly Cash Flow'!$F$6:$EG$6,EF$4,'Monthly Cash Flow'!$F$24:$EG$24)-'Rent Roll'!$V10,0)*'Rent Roll'!$T10*'Rent Roll'!$R10*('Summary &amp; Purchase Assumptions'!$C$29/'Summary &amp; Purchase Assumptions'!$C$24),"-"),"-")</f>
        <v>-</v>
      </c>
      <c r="EG44" s="844" t="s">
        <v>106</v>
      </c>
    </row>
    <row r="45" spans="2:137" x14ac:dyDescent="0.25">
      <c r="B45" s="866"/>
      <c r="C45" s="854" t="str">
        <f>CONCATENATE('Rent Roll'!B11&amp;" - "&amp;'Rent Roll'!C11)</f>
        <v xml:space="preserve"> - </v>
      </c>
      <c r="D45" s="272">
        <f t="shared" si="13"/>
        <v>0</v>
      </c>
      <c r="E45" s="273" t="str">
        <f>IFERROR(IF(E$3='Rent Roll'!$U11,MAX(-SUMIF('Monthly Cash Flow'!$F$6:$EG$6,E$4,'Monthly Cash Flow'!$F$24:$EG$24)-'Rent Roll'!$V11,0)*'Rent Roll'!$T11*'Rent Roll'!$R11*('Summary &amp; Purchase Assumptions'!$C$29/'Summary &amp; Purchase Assumptions'!$C$24),"-"),"-")</f>
        <v>-</v>
      </c>
      <c r="F45" s="273" t="str">
        <f>IFERROR(IF(F$3='Rent Roll'!$U11,MAX(-SUMIF('Monthly Cash Flow'!$F$6:$EG$6,F$4,'Monthly Cash Flow'!$F$24:$EG$24)-'Rent Roll'!$V11,0)*'Rent Roll'!$T11*'Rent Roll'!$R11*('Summary &amp; Purchase Assumptions'!$C$29/'Summary &amp; Purchase Assumptions'!$C$24),"-"),"-")</f>
        <v>-</v>
      </c>
      <c r="G45" s="273" t="str">
        <f>IFERROR(IF(G$3='Rent Roll'!$U11,MAX(-SUMIF('Monthly Cash Flow'!$F$6:$EG$6,G$4,'Monthly Cash Flow'!$F$24:$EG$24)-'Rent Roll'!$V11,0)*'Rent Roll'!$T11*'Rent Roll'!$R11*('Summary &amp; Purchase Assumptions'!$C$29/'Summary &amp; Purchase Assumptions'!$C$24),"-"),"-")</f>
        <v>-</v>
      </c>
      <c r="H45" s="273" t="str">
        <f>IFERROR(IF(H$3='Rent Roll'!$U11,MAX(-SUMIF('Monthly Cash Flow'!$F$6:$EG$6,H$4,'Monthly Cash Flow'!$F$24:$EG$24)-'Rent Roll'!$V11,0)*'Rent Roll'!$T11*'Rent Roll'!$R11*('Summary &amp; Purchase Assumptions'!$C$29/'Summary &amp; Purchase Assumptions'!$C$24),"-"),"-")</f>
        <v>-</v>
      </c>
      <c r="I45" s="273" t="str">
        <f>IFERROR(IF(I$3='Rent Roll'!$U11,MAX(-SUMIF('Monthly Cash Flow'!$F$6:$EG$6,I$4,'Monthly Cash Flow'!$F$24:$EG$24)-'Rent Roll'!$V11,0)*'Rent Roll'!$T11*'Rent Roll'!$R11*('Summary &amp; Purchase Assumptions'!$C$29/'Summary &amp; Purchase Assumptions'!$C$24),"-"),"-")</f>
        <v>-</v>
      </c>
      <c r="J45" s="273" t="str">
        <f>IFERROR(IF(J$3='Rent Roll'!$U11,MAX(-SUMIF('Monthly Cash Flow'!$F$6:$EG$6,J$4,'Monthly Cash Flow'!$F$24:$EG$24)-'Rent Roll'!$V11,0)*'Rent Roll'!$T11*'Rent Roll'!$R11*('Summary &amp; Purchase Assumptions'!$C$29/'Summary &amp; Purchase Assumptions'!$C$24),"-"),"-")</f>
        <v>-</v>
      </c>
      <c r="K45" s="273" t="str">
        <f>IFERROR(IF(K$3='Rent Roll'!$U11,MAX(-SUMIF('Monthly Cash Flow'!$F$6:$EG$6,K$4,'Monthly Cash Flow'!$F$24:$EG$24)-'Rent Roll'!$V11,0)*'Rent Roll'!$T11*'Rent Roll'!$R11*('Summary &amp; Purchase Assumptions'!$C$29/'Summary &amp; Purchase Assumptions'!$C$24),"-"),"-")</f>
        <v>-</v>
      </c>
      <c r="L45" s="273" t="str">
        <f>IFERROR(IF(L$3='Rent Roll'!$U11,MAX(-SUMIF('Monthly Cash Flow'!$F$6:$EG$6,L$4,'Monthly Cash Flow'!$F$24:$EG$24)-'Rent Roll'!$V11,0)*'Rent Roll'!$T11*'Rent Roll'!$R11*('Summary &amp; Purchase Assumptions'!$C$29/'Summary &amp; Purchase Assumptions'!$C$24),"-"),"-")</f>
        <v>-</v>
      </c>
      <c r="M45" s="273" t="str">
        <f>IFERROR(IF(M$3='Rent Roll'!$U11,MAX(-SUMIF('Monthly Cash Flow'!$F$6:$EG$6,M$4,'Monthly Cash Flow'!$F$24:$EG$24)-'Rent Roll'!$V11,0)*'Rent Roll'!$T11*'Rent Roll'!$R11*('Summary &amp; Purchase Assumptions'!$C$29/'Summary &amp; Purchase Assumptions'!$C$24),"-"),"-")</f>
        <v>-</v>
      </c>
      <c r="N45" s="273" t="str">
        <f>IFERROR(IF(N$3='Rent Roll'!$U11,MAX(-SUMIF('Monthly Cash Flow'!$F$6:$EG$6,N$4,'Monthly Cash Flow'!$F$24:$EG$24)-'Rent Roll'!$V11,0)*'Rent Roll'!$T11*'Rent Roll'!$R11*('Summary &amp; Purchase Assumptions'!$C$29/'Summary &amp; Purchase Assumptions'!$C$24),"-"),"-")</f>
        <v>-</v>
      </c>
      <c r="O45" s="273" t="str">
        <f>IFERROR(IF(O$3='Rent Roll'!$U11,MAX(-SUMIF('Monthly Cash Flow'!$F$6:$EG$6,O$4,'Monthly Cash Flow'!$F$24:$EG$24)-'Rent Roll'!$V11,0)*'Rent Roll'!$T11*'Rent Roll'!$R11*('Summary &amp; Purchase Assumptions'!$C$29/'Summary &amp; Purchase Assumptions'!$C$24),"-"),"-")</f>
        <v>-</v>
      </c>
      <c r="P45" s="273" t="str">
        <f>IFERROR(IF(P$3='Rent Roll'!$U11,MAX(-SUMIF('Monthly Cash Flow'!$F$6:$EG$6,P$4,'Monthly Cash Flow'!$F$24:$EG$24)-'Rent Roll'!$V11,0)*'Rent Roll'!$T11*'Rent Roll'!$R11*('Summary &amp; Purchase Assumptions'!$C$29/'Summary &amp; Purchase Assumptions'!$C$24),"-"),"-")</f>
        <v>-</v>
      </c>
      <c r="Q45" s="273" t="str">
        <f>IFERROR(IF(Q$3='Rent Roll'!$U11,MAX(-SUMIF('Monthly Cash Flow'!$F$6:$EG$6,Q$4,'Monthly Cash Flow'!$F$24:$EG$24)-'Rent Roll'!$V11,0)*'Rent Roll'!$T11*'Rent Roll'!$R11*('Summary &amp; Purchase Assumptions'!$C$29/'Summary &amp; Purchase Assumptions'!$C$24),"-"),"-")</f>
        <v>-</v>
      </c>
      <c r="R45" s="273" t="str">
        <f>IFERROR(IF(R$3='Rent Roll'!$U11,MAX(-SUMIF('Monthly Cash Flow'!$F$6:$EG$6,R$4,'Monthly Cash Flow'!$F$24:$EG$24)-'Rent Roll'!$V11,0)*'Rent Roll'!$T11*'Rent Roll'!$R11*('Summary &amp; Purchase Assumptions'!$C$29/'Summary &amp; Purchase Assumptions'!$C$24),"-"),"-")</f>
        <v>-</v>
      </c>
      <c r="S45" s="273" t="str">
        <f>IFERROR(IF(S$3='Rent Roll'!$U11,MAX(-SUMIF('Monthly Cash Flow'!$F$6:$EG$6,S$4,'Monthly Cash Flow'!$F$24:$EG$24)-'Rent Roll'!$V11,0)*'Rent Roll'!$T11*'Rent Roll'!$R11*('Summary &amp; Purchase Assumptions'!$C$29/'Summary &amp; Purchase Assumptions'!$C$24),"-"),"-")</f>
        <v>-</v>
      </c>
      <c r="T45" s="273" t="str">
        <f>IFERROR(IF(T$3='Rent Roll'!$U11,MAX(-SUMIF('Monthly Cash Flow'!$F$6:$EG$6,T$4,'Monthly Cash Flow'!$F$24:$EG$24)-'Rent Roll'!$V11,0)*'Rent Roll'!$T11*'Rent Roll'!$R11*('Summary &amp; Purchase Assumptions'!$C$29/'Summary &amp; Purchase Assumptions'!$C$24),"-"),"-")</f>
        <v>-</v>
      </c>
      <c r="U45" s="273" t="str">
        <f>IFERROR(IF(U$3='Rent Roll'!$U11,MAX(-SUMIF('Monthly Cash Flow'!$F$6:$EG$6,U$4,'Monthly Cash Flow'!$F$24:$EG$24)-'Rent Roll'!$V11,0)*'Rent Roll'!$T11*'Rent Roll'!$R11*('Summary &amp; Purchase Assumptions'!$C$29/'Summary &amp; Purchase Assumptions'!$C$24),"-"),"-")</f>
        <v>-</v>
      </c>
      <c r="V45" s="273" t="str">
        <f>IFERROR(IF(V$3='Rent Roll'!$U11,MAX(-SUMIF('Monthly Cash Flow'!$F$6:$EG$6,V$4,'Monthly Cash Flow'!$F$24:$EG$24)-'Rent Roll'!$V11,0)*'Rent Roll'!$T11*'Rent Roll'!$R11*('Summary &amp; Purchase Assumptions'!$C$29/'Summary &amp; Purchase Assumptions'!$C$24),"-"),"-")</f>
        <v>-</v>
      </c>
      <c r="W45" s="273" t="str">
        <f>IFERROR(IF(W$3='Rent Roll'!$U11,MAX(-SUMIF('Monthly Cash Flow'!$F$6:$EG$6,W$4,'Monthly Cash Flow'!$F$24:$EG$24)-'Rent Roll'!$V11,0)*'Rent Roll'!$T11*'Rent Roll'!$R11*('Summary &amp; Purchase Assumptions'!$C$29/'Summary &amp; Purchase Assumptions'!$C$24),"-"),"-")</f>
        <v>-</v>
      </c>
      <c r="X45" s="273" t="str">
        <f>IFERROR(IF(X$3='Rent Roll'!$U11,MAX(-SUMIF('Monthly Cash Flow'!$F$6:$EG$6,X$4,'Monthly Cash Flow'!$F$24:$EG$24)-'Rent Roll'!$V11,0)*'Rent Roll'!$T11*'Rent Roll'!$R11*('Summary &amp; Purchase Assumptions'!$C$29/'Summary &amp; Purchase Assumptions'!$C$24),"-"),"-")</f>
        <v>-</v>
      </c>
      <c r="Y45" s="273" t="str">
        <f>IFERROR(IF(Y$3='Rent Roll'!$U11,MAX(-SUMIF('Monthly Cash Flow'!$F$6:$EG$6,Y$4,'Monthly Cash Flow'!$F$24:$EG$24)-'Rent Roll'!$V11,0)*'Rent Roll'!$T11*'Rent Roll'!$R11*('Summary &amp; Purchase Assumptions'!$C$29/'Summary &amp; Purchase Assumptions'!$C$24),"-"),"-")</f>
        <v>-</v>
      </c>
      <c r="Z45" s="273" t="str">
        <f>IFERROR(IF(Z$3='Rent Roll'!$U11,MAX(-SUMIF('Monthly Cash Flow'!$F$6:$EG$6,Z$4,'Monthly Cash Flow'!$F$24:$EG$24)-'Rent Roll'!$V11,0)*'Rent Roll'!$T11*'Rent Roll'!$R11*('Summary &amp; Purchase Assumptions'!$C$29/'Summary &amp; Purchase Assumptions'!$C$24),"-"),"-")</f>
        <v>-</v>
      </c>
      <c r="AA45" s="273" t="str">
        <f>IFERROR(IF(AA$3='Rent Roll'!$U11,MAX(-SUMIF('Monthly Cash Flow'!$F$6:$EG$6,AA$4,'Monthly Cash Flow'!$F$24:$EG$24)-'Rent Roll'!$V11,0)*'Rent Roll'!$T11*'Rent Roll'!$R11*('Summary &amp; Purchase Assumptions'!$C$29/'Summary &amp; Purchase Assumptions'!$C$24),"-"),"-")</f>
        <v>-</v>
      </c>
      <c r="AB45" s="273" t="str">
        <f>IFERROR(IF(AB$3='Rent Roll'!$U11,MAX(-SUMIF('Monthly Cash Flow'!$F$6:$EG$6,AB$4,'Monthly Cash Flow'!$F$24:$EG$24)-'Rent Roll'!$V11,0)*'Rent Roll'!$T11*'Rent Roll'!$R11*('Summary &amp; Purchase Assumptions'!$C$29/'Summary &amp; Purchase Assumptions'!$C$24),"-"),"-")</f>
        <v>-</v>
      </c>
      <c r="AC45" s="273" t="str">
        <f>IFERROR(IF(AC$3='Rent Roll'!$U11,MAX(-SUMIF('Monthly Cash Flow'!$F$6:$EG$6,AC$4,'Monthly Cash Flow'!$F$24:$EG$24)-'Rent Roll'!$V11,0)*'Rent Roll'!$T11*'Rent Roll'!$R11*('Summary &amp; Purchase Assumptions'!$C$29/'Summary &amp; Purchase Assumptions'!$C$24),"-"),"-")</f>
        <v>-</v>
      </c>
      <c r="AD45" s="273" t="str">
        <f>IFERROR(IF(AD$3='Rent Roll'!$U11,MAX(-SUMIF('Monthly Cash Flow'!$F$6:$EG$6,AD$4,'Monthly Cash Flow'!$F$24:$EG$24)-'Rent Roll'!$V11,0)*'Rent Roll'!$T11*'Rent Roll'!$R11*('Summary &amp; Purchase Assumptions'!$C$29/'Summary &amp; Purchase Assumptions'!$C$24),"-"),"-")</f>
        <v>-</v>
      </c>
      <c r="AE45" s="273" t="str">
        <f>IFERROR(IF(AE$3='Rent Roll'!$U11,MAX(-SUMIF('Monthly Cash Flow'!$F$6:$EG$6,AE$4,'Monthly Cash Flow'!$F$24:$EG$24)-'Rent Roll'!$V11,0)*'Rent Roll'!$T11*'Rent Roll'!$R11*('Summary &amp; Purchase Assumptions'!$C$29/'Summary &amp; Purchase Assumptions'!$C$24),"-"),"-")</f>
        <v>-</v>
      </c>
      <c r="AF45" s="273" t="str">
        <f>IFERROR(IF(AF$3='Rent Roll'!$U11,MAX(-SUMIF('Monthly Cash Flow'!$F$6:$EG$6,AF$4,'Monthly Cash Flow'!$F$24:$EG$24)-'Rent Roll'!$V11,0)*'Rent Roll'!$T11*'Rent Roll'!$R11*('Summary &amp; Purchase Assumptions'!$C$29/'Summary &amp; Purchase Assumptions'!$C$24),"-"),"-")</f>
        <v>-</v>
      </c>
      <c r="AG45" s="273" t="str">
        <f>IFERROR(IF(AG$3='Rent Roll'!$U11,MAX(-SUMIF('Monthly Cash Flow'!$F$6:$EG$6,AG$4,'Monthly Cash Flow'!$F$24:$EG$24)-'Rent Roll'!$V11,0)*'Rent Roll'!$T11*'Rent Roll'!$R11*('Summary &amp; Purchase Assumptions'!$C$29/'Summary &amp; Purchase Assumptions'!$C$24),"-"),"-")</f>
        <v>-</v>
      </c>
      <c r="AH45" s="273" t="str">
        <f>IFERROR(IF(AH$3='Rent Roll'!$U11,MAX(-SUMIF('Monthly Cash Flow'!$F$6:$EG$6,AH$4,'Monthly Cash Flow'!$F$24:$EG$24)-'Rent Roll'!$V11,0)*'Rent Roll'!$T11*'Rent Roll'!$R11*('Summary &amp; Purchase Assumptions'!$C$29/'Summary &amp; Purchase Assumptions'!$C$24),"-"),"-")</f>
        <v>-</v>
      </c>
      <c r="AI45" s="273" t="str">
        <f>IFERROR(IF(AI$3='Rent Roll'!$U11,MAX(-SUMIF('Monthly Cash Flow'!$F$6:$EG$6,AI$4,'Monthly Cash Flow'!$F$24:$EG$24)-'Rent Roll'!$V11,0)*'Rent Roll'!$T11*'Rent Roll'!$R11*('Summary &amp; Purchase Assumptions'!$C$29/'Summary &amp; Purchase Assumptions'!$C$24),"-"),"-")</f>
        <v>-</v>
      </c>
      <c r="AJ45" s="273" t="str">
        <f>IFERROR(IF(AJ$3='Rent Roll'!$U11,MAX(-SUMIF('Monthly Cash Flow'!$F$6:$EG$6,AJ$4,'Monthly Cash Flow'!$F$24:$EG$24)-'Rent Roll'!$V11,0)*'Rent Roll'!$T11*'Rent Roll'!$R11*('Summary &amp; Purchase Assumptions'!$C$29/'Summary &amp; Purchase Assumptions'!$C$24),"-"),"-")</f>
        <v>-</v>
      </c>
      <c r="AK45" s="273" t="str">
        <f>IFERROR(IF(AK$3='Rent Roll'!$U11,MAX(-SUMIF('Monthly Cash Flow'!$F$6:$EG$6,AK$4,'Monthly Cash Flow'!$F$24:$EG$24)-'Rent Roll'!$V11,0)*'Rent Roll'!$T11*'Rent Roll'!$R11*('Summary &amp; Purchase Assumptions'!$C$29/'Summary &amp; Purchase Assumptions'!$C$24),"-"),"-")</f>
        <v>-</v>
      </c>
      <c r="AL45" s="273" t="str">
        <f>IFERROR(IF(AL$3='Rent Roll'!$U11,MAX(-SUMIF('Monthly Cash Flow'!$F$6:$EG$6,AL$4,'Monthly Cash Flow'!$F$24:$EG$24)-'Rent Roll'!$V11,0)*'Rent Roll'!$T11*'Rent Roll'!$R11*('Summary &amp; Purchase Assumptions'!$C$29/'Summary &amp; Purchase Assumptions'!$C$24),"-"),"-")</f>
        <v>-</v>
      </c>
      <c r="AM45" s="273" t="str">
        <f>IFERROR(IF(AM$3='Rent Roll'!$U11,MAX(-SUMIF('Monthly Cash Flow'!$F$6:$EG$6,AM$4,'Monthly Cash Flow'!$F$24:$EG$24)-'Rent Roll'!$V11,0)*'Rent Roll'!$T11*'Rent Roll'!$R11*('Summary &amp; Purchase Assumptions'!$C$29/'Summary &amp; Purchase Assumptions'!$C$24),"-"),"-")</f>
        <v>-</v>
      </c>
      <c r="AN45" s="273" t="str">
        <f>IFERROR(IF(AN$3='Rent Roll'!$U11,MAX(-SUMIF('Monthly Cash Flow'!$F$6:$EG$6,AN$4,'Monthly Cash Flow'!$F$24:$EG$24)-'Rent Roll'!$V11,0)*'Rent Roll'!$T11*'Rent Roll'!$R11*('Summary &amp; Purchase Assumptions'!$C$29/'Summary &amp; Purchase Assumptions'!$C$24),"-"),"-")</f>
        <v>-</v>
      </c>
      <c r="AO45" s="273" t="str">
        <f>IFERROR(IF(AO$3='Rent Roll'!$U11,MAX(-SUMIF('Monthly Cash Flow'!$F$6:$EG$6,AO$4,'Monthly Cash Flow'!$F$24:$EG$24)-'Rent Roll'!$V11,0)*'Rent Roll'!$T11*'Rent Roll'!$R11*('Summary &amp; Purchase Assumptions'!$C$29/'Summary &amp; Purchase Assumptions'!$C$24),"-"),"-")</f>
        <v>-</v>
      </c>
      <c r="AP45" s="273" t="str">
        <f>IFERROR(IF(AP$3='Rent Roll'!$U11,MAX(-SUMIF('Monthly Cash Flow'!$F$6:$EG$6,AP$4,'Monthly Cash Flow'!$F$24:$EG$24)-'Rent Roll'!$V11,0)*'Rent Roll'!$T11*'Rent Roll'!$R11*('Summary &amp; Purchase Assumptions'!$C$29/'Summary &amp; Purchase Assumptions'!$C$24),"-"),"-")</f>
        <v>-</v>
      </c>
      <c r="AQ45" s="273" t="str">
        <f>IFERROR(IF(AQ$3='Rent Roll'!$U11,MAX(-SUMIF('Monthly Cash Flow'!$F$6:$EG$6,AQ$4,'Monthly Cash Flow'!$F$24:$EG$24)-'Rent Roll'!$V11,0)*'Rent Roll'!$T11*'Rent Roll'!$R11*('Summary &amp; Purchase Assumptions'!$C$29/'Summary &amp; Purchase Assumptions'!$C$24),"-"),"-")</f>
        <v>-</v>
      </c>
      <c r="AR45" s="273" t="str">
        <f>IFERROR(IF(AR$3='Rent Roll'!$U11,MAX(-SUMIF('Monthly Cash Flow'!$F$6:$EG$6,AR$4,'Monthly Cash Flow'!$F$24:$EG$24)-'Rent Roll'!$V11,0)*'Rent Roll'!$T11*'Rent Roll'!$R11*('Summary &amp; Purchase Assumptions'!$C$29/'Summary &amp; Purchase Assumptions'!$C$24),"-"),"-")</f>
        <v>-</v>
      </c>
      <c r="AS45" s="273" t="str">
        <f>IFERROR(IF(AS$3='Rent Roll'!$U11,MAX(-SUMIF('Monthly Cash Flow'!$F$6:$EG$6,AS$4,'Monthly Cash Flow'!$F$24:$EG$24)-'Rent Roll'!$V11,0)*'Rent Roll'!$T11*'Rent Roll'!$R11*('Summary &amp; Purchase Assumptions'!$C$29/'Summary &amp; Purchase Assumptions'!$C$24),"-"),"-")</f>
        <v>-</v>
      </c>
      <c r="AT45" s="273" t="str">
        <f>IFERROR(IF(AT$3='Rent Roll'!$U11,MAX(-SUMIF('Monthly Cash Flow'!$F$6:$EG$6,AT$4,'Monthly Cash Flow'!$F$24:$EG$24)-'Rent Roll'!$V11,0)*'Rent Roll'!$T11*'Rent Roll'!$R11*('Summary &amp; Purchase Assumptions'!$C$29/'Summary &amp; Purchase Assumptions'!$C$24),"-"),"-")</f>
        <v>-</v>
      </c>
      <c r="AU45" s="273" t="str">
        <f>IFERROR(IF(AU$3='Rent Roll'!$U11,MAX(-SUMIF('Monthly Cash Flow'!$F$6:$EG$6,AU$4,'Monthly Cash Flow'!$F$24:$EG$24)-'Rent Roll'!$V11,0)*'Rent Roll'!$T11*'Rent Roll'!$R11*('Summary &amp; Purchase Assumptions'!$C$29/'Summary &amp; Purchase Assumptions'!$C$24),"-"),"-")</f>
        <v>-</v>
      </c>
      <c r="AV45" s="273" t="str">
        <f>IFERROR(IF(AV$3='Rent Roll'!$U11,MAX(-SUMIF('Monthly Cash Flow'!$F$6:$EG$6,AV$4,'Monthly Cash Flow'!$F$24:$EG$24)-'Rent Roll'!$V11,0)*'Rent Roll'!$T11*'Rent Roll'!$R11*('Summary &amp; Purchase Assumptions'!$C$29/'Summary &amp; Purchase Assumptions'!$C$24),"-"),"-")</f>
        <v>-</v>
      </c>
      <c r="AW45" s="273" t="str">
        <f>IFERROR(IF(AW$3='Rent Roll'!$U11,MAX(-SUMIF('Monthly Cash Flow'!$F$6:$EG$6,AW$4,'Monthly Cash Flow'!$F$24:$EG$24)-'Rent Roll'!$V11,0)*'Rent Roll'!$T11*'Rent Roll'!$R11*('Summary &amp; Purchase Assumptions'!$C$29/'Summary &amp; Purchase Assumptions'!$C$24),"-"),"-")</f>
        <v>-</v>
      </c>
      <c r="AX45" s="273" t="str">
        <f>IFERROR(IF(AX$3='Rent Roll'!$U11,MAX(-SUMIF('Monthly Cash Flow'!$F$6:$EG$6,AX$4,'Monthly Cash Flow'!$F$24:$EG$24)-'Rent Roll'!$V11,0)*'Rent Roll'!$T11*'Rent Roll'!$R11*('Summary &amp; Purchase Assumptions'!$C$29/'Summary &amp; Purchase Assumptions'!$C$24),"-"),"-")</f>
        <v>-</v>
      </c>
      <c r="AY45" s="273" t="str">
        <f>IFERROR(IF(AY$3='Rent Roll'!$U11,MAX(-SUMIF('Monthly Cash Flow'!$F$6:$EG$6,AY$4,'Monthly Cash Flow'!$F$24:$EG$24)-'Rent Roll'!$V11,0)*'Rent Roll'!$T11*'Rent Roll'!$R11*('Summary &amp; Purchase Assumptions'!$C$29/'Summary &amp; Purchase Assumptions'!$C$24),"-"),"-")</f>
        <v>-</v>
      </c>
      <c r="AZ45" s="273" t="str">
        <f>IFERROR(IF(AZ$3='Rent Roll'!$U11,MAX(-SUMIF('Monthly Cash Flow'!$F$6:$EG$6,AZ$4,'Monthly Cash Flow'!$F$24:$EG$24)-'Rent Roll'!$V11,0)*'Rent Roll'!$T11*'Rent Roll'!$R11*('Summary &amp; Purchase Assumptions'!$C$29/'Summary &amp; Purchase Assumptions'!$C$24),"-"),"-")</f>
        <v>-</v>
      </c>
      <c r="BA45" s="273" t="str">
        <f>IFERROR(IF(BA$3='Rent Roll'!$U11,MAX(-SUMIF('Monthly Cash Flow'!$F$6:$EG$6,BA$4,'Monthly Cash Flow'!$F$24:$EG$24)-'Rent Roll'!$V11,0)*'Rent Roll'!$T11*'Rent Roll'!$R11*('Summary &amp; Purchase Assumptions'!$C$29/'Summary &amp; Purchase Assumptions'!$C$24),"-"),"-")</f>
        <v>-</v>
      </c>
      <c r="BB45" s="273" t="str">
        <f>IFERROR(IF(BB$3='Rent Roll'!$U11,MAX(-SUMIF('Monthly Cash Flow'!$F$6:$EG$6,BB$4,'Monthly Cash Flow'!$F$24:$EG$24)-'Rent Roll'!$V11,0)*'Rent Roll'!$T11*'Rent Roll'!$R11*('Summary &amp; Purchase Assumptions'!$C$29/'Summary &amp; Purchase Assumptions'!$C$24),"-"),"-")</f>
        <v>-</v>
      </c>
      <c r="BC45" s="273" t="str">
        <f>IFERROR(IF(BC$3='Rent Roll'!$U11,MAX(-SUMIF('Monthly Cash Flow'!$F$6:$EG$6,BC$4,'Monthly Cash Flow'!$F$24:$EG$24)-'Rent Roll'!$V11,0)*'Rent Roll'!$T11*'Rent Roll'!$R11*('Summary &amp; Purchase Assumptions'!$C$29/'Summary &amp; Purchase Assumptions'!$C$24),"-"),"-")</f>
        <v>-</v>
      </c>
      <c r="BD45" s="273" t="str">
        <f>IFERROR(IF(BD$3='Rent Roll'!$U11,MAX(-SUMIF('Monthly Cash Flow'!$F$6:$EG$6,BD$4,'Monthly Cash Flow'!$F$24:$EG$24)-'Rent Roll'!$V11,0)*'Rent Roll'!$T11*'Rent Roll'!$R11*('Summary &amp; Purchase Assumptions'!$C$29/'Summary &amp; Purchase Assumptions'!$C$24),"-"),"-")</f>
        <v>-</v>
      </c>
      <c r="BE45" s="273" t="str">
        <f>IFERROR(IF(BE$3='Rent Roll'!$U11,MAX(-SUMIF('Monthly Cash Flow'!$F$6:$EG$6,BE$4,'Monthly Cash Flow'!$F$24:$EG$24)-'Rent Roll'!$V11,0)*'Rent Roll'!$T11*'Rent Roll'!$R11*('Summary &amp; Purchase Assumptions'!$C$29/'Summary &amp; Purchase Assumptions'!$C$24),"-"),"-")</f>
        <v>-</v>
      </c>
      <c r="BF45" s="273" t="str">
        <f>IFERROR(IF(BF$3='Rent Roll'!$U11,MAX(-SUMIF('Monthly Cash Flow'!$F$6:$EG$6,BF$4,'Monthly Cash Flow'!$F$24:$EG$24)-'Rent Roll'!$V11,0)*'Rent Roll'!$T11*'Rent Roll'!$R11*('Summary &amp; Purchase Assumptions'!$C$29/'Summary &amp; Purchase Assumptions'!$C$24),"-"),"-")</f>
        <v>-</v>
      </c>
      <c r="BG45" s="273" t="str">
        <f>IFERROR(IF(BG$3='Rent Roll'!$U11,MAX(-SUMIF('Monthly Cash Flow'!$F$6:$EG$6,BG$4,'Monthly Cash Flow'!$F$24:$EG$24)-'Rent Roll'!$V11,0)*'Rent Roll'!$T11*'Rent Roll'!$R11*('Summary &amp; Purchase Assumptions'!$C$29/'Summary &amp; Purchase Assumptions'!$C$24),"-"),"-")</f>
        <v>-</v>
      </c>
      <c r="BH45" s="273" t="str">
        <f>IFERROR(IF(BH$3='Rent Roll'!$U11,MAX(-SUMIF('Monthly Cash Flow'!$F$6:$EG$6,BH$4,'Monthly Cash Flow'!$F$24:$EG$24)-'Rent Roll'!$V11,0)*'Rent Roll'!$T11*'Rent Roll'!$R11*('Summary &amp; Purchase Assumptions'!$C$29/'Summary &amp; Purchase Assumptions'!$C$24),"-"),"-")</f>
        <v>-</v>
      </c>
      <c r="BI45" s="273" t="str">
        <f>IFERROR(IF(BI$3='Rent Roll'!$U11,MAX(-SUMIF('Monthly Cash Flow'!$F$6:$EG$6,BI$4,'Monthly Cash Flow'!$F$24:$EG$24)-'Rent Roll'!$V11,0)*'Rent Roll'!$T11*'Rent Roll'!$R11*('Summary &amp; Purchase Assumptions'!$C$29/'Summary &amp; Purchase Assumptions'!$C$24),"-"),"-")</f>
        <v>-</v>
      </c>
      <c r="BJ45" s="273" t="str">
        <f>IFERROR(IF(BJ$3='Rent Roll'!$U11,MAX(-SUMIF('Monthly Cash Flow'!$F$6:$EG$6,BJ$4,'Monthly Cash Flow'!$F$24:$EG$24)-'Rent Roll'!$V11,0)*'Rent Roll'!$T11*'Rent Roll'!$R11*('Summary &amp; Purchase Assumptions'!$C$29/'Summary &amp; Purchase Assumptions'!$C$24),"-"),"-")</f>
        <v>-</v>
      </c>
      <c r="BK45" s="273" t="str">
        <f>IFERROR(IF(BK$3='Rent Roll'!$U11,MAX(-SUMIF('Monthly Cash Flow'!$F$6:$EG$6,BK$4,'Monthly Cash Flow'!$F$24:$EG$24)-'Rent Roll'!$V11,0)*'Rent Roll'!$T11*'Rent Roll'!$R11*('Summary &amp; Purchase Assumptions'!$C$29/'Summary &amp; Purchase Assumptions'!$C$24),"-"),"-")</f>
        <v>-</v>
      </c>
      <c r="BL45" s="273" t="str">
        <f>IFERROR(IF(BL$3='Rent Roll'!$U11,MAX(-SUMIF('Monthly Cash Flow'!$F$6:$EG$6,BL$4,'Monthly Cash Flow'!$F$24:$EG$24)-'Rent Roll'!$V11,0)*'Rent Roll'!$T11*'Rent Roll'!$R11*('Summary &amp; Purchase Assumptions'!$C$29/'Summary &amp; Purchase Assumptions'!$C$24),"-"),"-")</f>
        <v>-</v>
      </c>
      <c r="BM45" s="273" t="str">
        <f>IFERROR(IF(BM$3='Rent Roll'!$U11,MAX(-SUMIF('Monthly Cash Flow'!$F$6:$EG$6,BM$4,'Monthly Cash Flow'!$F$24:$EG$24)-'Rent Roll'!$V11,0)*'Rent Roll'!$T11*'Rent Roll'!$R11*('Summary &amp; Purchase Assumptions'!$C$29/'Summary &amp; Purchase Assumptions'!$C$24),"-"),"-")</f>
        <v>-</v>
      </c>
      <c r="BN45" s="273" t="str">
        <f>IFERROR(IF(BN$3='Rent Roll'!$U11,MAX(-SUMIF('Monthly Cash Flow'!$F$6:$EG$6,BN$4,'Monthly Cash Flow'!$F$24:$EG$24)-'Rent Roll'!$V11,0)*'Rent Roll'!$T11*'Rent Roll'!$R11*('Summary &amp; Purchase Assumptions'!$C$29/'Summary &amp; Purchase Assumptions'!$C$24),"-"),"-")</f>
        <v>-</v>
      </c>
      <c r="BO45" s="273" t="str">
        <f>IFERROR(IF(BO$3='Rent Roll'!$U11,MAX(-SUMIF('Monthly Cash Flow'!$F$6:$EG$6,BO$4,'Monthly Cash Flow'!$F$24:$EG$24)-'Rent Roll'!$V11,0)*'Rent Roll'!$T11*'Rent Roll'!$R11*('Summary &amp; Purchase Assumptions'!$C$29/'Summary &amp; Purchase Assumptions'!$C$24),"-"),"-")</f>
        <v>-</v>
      </c>
      <c r="BP45" s="273" t="str">
        <f>IFERROR(IF(BP$3='Rent Roll'!$U11,MAX(-SUMIF('Monthly Cash Flow'!$F$6:$EG$6,BP$4,'Monthly Cash Flow'!$F$24:$EG$24)-'Rent Roll'!$V11,0)*'Rent Roll'!$T11*'Rent Roll'!$R11*('Summary &amp; Purchase Assumptions'!$C$29/'Summary &amp; Purchase Assumptions'!$C$24),"-"),"-")</f>
        <v>-</v>
      </c>
      <c r="BQ45" s="273" t="str">
        <f>IFERROR(IF(BQ$3='Rent Roll'!$U11,MAX(-SUMIF('Monthly Cash Flow'!$F$6:$EG$6,BQ$4,'Monthly Cash Flow'!$F$24:$EG$24)-'Rent Roll'!$V11,0)*'Rent Roll'!$T11*'Rent Roll'!$R11*('Summary &amp; Purchase Assumptions'!$C$29/'Summary &amp; Purchase Assumptions'!$C$24),"-"),"-")</f>
        <v>-</v>
      </c>
      <c r="BR45" s="273" t="str">
        <f>IFERROR(IF(BR$3='Rent Roll'!$U11,MAX(-SUMIF('Monthly Cash Flow'!$F$6:$EG$6,BR$4,'Monthly Cash Flow'!$F$24:$EG$24)-'Rent Roll'!$V11,0)*'Rent Roll'!$T11*'Rent Roll'!$R11*('Summary &amp; Purchase Assumptions'!$C$29/'Summary &amp; Purchase Assumptions'!$C$24),"-"),"-")</f>
        <v>-</v>
      </c>
      <c r="BS45" s="273" t="str">
        <f>IFERROR(IF(BS$3='Rent Roll'!$U11,MAX(-SUMIF('Monthly Cash Flow'!$F$6:$EG$6,BS$4,'Monthly Cash Flow'!$F$24:$EG$24)-'Rent Roll'!$V11,0)*'Rent Roll'!$T11*'Rent Roll'!$R11*('Summary &amp; Purchase Assumptions'!$C$29/'Summary &amp; Purchase Assumptions'!$C$24),"-"),"-")</f>
        <v>-</v>
      </c>
      <c r="BT45" s="273" t="str">
        <f>IFERROR(IF(BT$3='Rent Roll'!$U11,MAX(-SUMIF('Monthly Cash Flow'!$F$6:$EG$6,BT$4,'Monthly Cash Flow'!$F$24:$EG$24)-'Rent Roll'!$V11,0)*'Rent Roll'!$T11*'Rent Roll'!$R11*('Summary &amp; Purchase Assumptions'!$C$29/'Summary &amp; Purchase Assumptions'!$C$24),"-"),"-")</f>
        <v>-</v>
      </c>
      <c r="BU45" s="273" t="str">
        <f>IFERROR(IF(BU$3='Rent Roll'!$U11,MAX(-SUMIF('Monthly Cash Flow'!$F$6:$EG$6,BU$4,'Monthly Cash Flow'!$F$24:$EG$24)-'Rent Roll'!$V11,0)*'Rent Roll'!$T11*'Rent Roll'!$R11*('Summary &amp; Purchase Assumptions'!$C$29/'Summary &amp; Purchase Assumptions'!$C$24),"-"),"-")</f>
        <v>-</v>
      </c>
      <c r="BV45" s="273" t="str">
        <f>IFERROR(IF(BV$3='Rent Roll'!$U11,MAX(-SUMIF('Monthly Cash Flow'!$F$6:$EG$6,BV$4,'Monthly Cash Flow'!$F$24:$EG$24)-'Rent Roll'!$V11,0)*'Rent Roll'!$T11*'Rent Roll'!$R11*('Summary &amp; Purchase Assumptions'!$C$29/'Summary &amp; Purchase Assumptions'!$C$24),"-"),"-")</f>
        <v>-</v>
      </c>
      <c r="BW45" s="273" t="str">
        <f>IFERROR(IF(BW$3='Rent Roll'!$U11,MAX(-SUMIF('Monthly Cash Flow'!$F$6:$EG$6,BW$4,'Monthly Cash Flow'!$F$24:$EG$24)-'Rent Roll'!$V11,0)*'Rent Roll'!$T11*'Rent Roll'!$R11*('Summary &amp; Purchase Assumptions'!$C$29/'Summary &amp; Purchase Assumptions'!$C$24),"-"),"-")</f>
        <v>-</v>
      </c>
      <c r="BX45" s="273" t="str">
        <f>IFERROR(IF(BX$3='Rent Roll'!$U11,MAX(-SUMIF('Monthly Cash Flow'!$F$6:$EG$6,BX$4,'Monthly Cash Flow'!$F$24:$EG$24)-'Rent Roll'!$V11,0)*'Rent Roll'!$T11*'Rent Roll'!$R11*('Summary &amp; Purchase Assumptions'!$C$29/'Summary &amp; Purchase Assumptions'!$C$24),"-"),"-")</f>
        <v>-</v>
      </c>
      <c r="BY45" s="273" t="str">
        <f>IFERROR(IF(BY$3='Rent Roll'!$U11,MAX(-SUMIF('Monthly Cash Flow'!$F$6:$EG$6,BY$4,'Monthly Cash Flow'!$F$24:$EG$24)-'Rent Roll'!$V11,0)*'Rent Roll'!$T11*'Rent Roll'!$R11*('Summary &amp; Purchase Assumptions'!$C$29/'Summary &amp; Purchase Assumptions'!$C$24),"-"),"-")</f>
        <v>-</v>
      </c>
      <c r="BZ45" s="273" t="str">
        <f>IFERROR(IF(BZ$3='Rent Roll'!$U11,MAX(-SUMIF('Monthly Cash Flow'!$F$6:$EG$6,BZ$4,'Monthly Cash Flow'!$F$24:$EG$24)-'Rent Roll'!$V11,0)*'Rent Roll'!$T11*'Rent Roll'!$R11*('Summary &amp; Purchase Assumptions'!$C$29/'Summary &amp; Purchase Assumptions'!$C$24),"-"),"-")</f>
        <v>-</v>
      </c>
      <c r="CA45" s="273" t="str">
        <f>IFERROR(IF(CA$3='Rent Roll'!$U11,MAX(-SUMIF('Monthly Cash Flow'!$F$6:$EG$6,CA$4,'Monthly Cash Flow'!$F$24:$EG$24)-'Rent Roll'!$V11,0)*'Rent Roll'!$T11*'Rent Roll'!$R11*('Summary &amp; Purchase Assumptions'!$C$29/'Summary &amp; Purchase Assumptions'!$C$24),"-"),"-")</f>
        <v>-</v>
      </c>
      <c r="CB45" s="273" t="str">
        <f>IFERROR(IF(CB$3='Rent Roll'!$U11,MAX(-SUMIF('Monthly Cash Flow'!$F$6:$EG$6,CB$4,'Monthly Cash Flow'!$F$24:$EG$24)-'Rent Roll'!$V11,0)*'Rent Roll'!$T11*'Rent Roll'!$R11*('Summary &amp; Purchase Assumptions'!$C$29/'Summary &amp; Purchase Assumptions'!$C$24),"-"),"-")</f>
        <v>-</v>
      </c>
      <c r="CC45" s="273" t="str">
        <f>IFERROR(IF(CC$3='Rent Roll'!$U11,MAX(-SUMIF('Monthly Cash Flow'!$F$6:$EG$6,CC$4,'Monthly Cash Flow'!$F$24:$EG$24)-'Rent Roll'!$V11,0)*'Rent Roll'!$T11*'Rent Roll'!$R11*('Summary &amp; Purchase Assumptions'!$C$29/'Summary &amp; Purchase Assumptions'!$C$24),"-"),"-")</f>
        <v>-</v>
      </c>
      <c r="CD45" s="273" t="str">
        <f>IFERROR(IF(CD$3='Rent Roll'!$U11,MAX(-SUMIF('Monthly Cash Flow'!$F$6:$EG$6,CD$4,'Monthly Cash Flow'!$F$24:$EG$24)-'Rent Roll'!$V11,0)*'Rent Roll'!$T11*'Rent Roll'!$R11*('Summary &amp; Purchase Assumptions'!$C$29/'Summary &amp; Purchase Assumptions'!$C$24),"-"),"-")</f>
        <v>-</v>
      </c>
      <c r="CE45" s="273" t="str">
        <f>IFERROR(IF(CE$3='Rent Roll'!$U11,MAX(-SUMIF('Monthly Cash Flow'!$F$6:$EG$6,CE$4,'Monthly Cash Flow'!$F$24:$EG$24)-'Rent Roll'!$V11,0)*'Rent Roll'!$T11*'Rent Roll'!$R11*('Summary &amp; Purchase Assumptions'!$C$29/'Summary &amp; Purchase Assumptions'!$C$24),"-"),"-")</f>
        <v>-</v>
      </c>
      <c r="CF45" s="273" t="str">
        <f>IFERROR(IF(CF$3='Rent Roll'!$U11,MAX(-SUMIF('Monthly Cash Flow'!$F$6:$EG$6,CF$4,'Monthly Cash Flow'!$F$24:$EG$24)-'Rent Roll'!$V11,0)*'Rent Roll'!$T11*'Rent Roll'!$R11*('Summary &amp; Purchase Assumptions'!$C$29/'Summary &amp; Purchase Assumptions'!$C$24),"-"),"-")</f>
        <v>-</v>
      </c>
      <c r="CG45" s="273" t="str">
        <f>IFERROR(IF(CG$3='Rent Roll'!$U11,MAX(-SUMIF('Monthly Cash Flow'!$F$6:$EG$6,CG$4,'Monthly Cash Flow'!$F$24:$EG$24)-'Rent Roll'!$V11,0)*'Rent Roll'!$T11*'Rent Roll'!$R11*('Summary &amp; Purchase Assumptions'!$C$29/'Summary &amp; Purchase Assumptions'!$C$24),"-"),"-")</f>
        <v>-</v>
      </c>
      <c r="CH45" s="273" t="str">
        <f>IFERROR(IF(CH$3='Rent Roll'!$U11,MAX(-SUMIF('Monthly Cash Flow'!$F$6:$EG$6,CH$4,'Monthly Cash Flow'!$F$24:$EG$24)-'Rent Roll'!$V11,0)*'Rent Roll'!$T11*'Rent Roll'!$R11*('Summary &amp; Purchase Assumptions'!$C$29/'Summary &amp; Purchase Assumptions'!$C$24),"-"),"-")</f>
        <v>-</v>
      </c>
      <c r="CI45" s="273" t="str">
        <f>IFERROR(IF(CI$3='Rent Roll'!$U11,MAX(-SUMIF('Monthly Cash Flow'!$F$6:$EG$6,CI$4,'Monthly Cash Flow'!$F$24:$EG$24)-'Rent Roll'!$V11,0)*'Rent Roll'!$T11*'Rent Roll'!$R11*('Summary &amp; Purchase Assumptions'!$C$29/'Summary &amp; Purchase Assumptions'!$C$24),"-"),"-")</f>
        <v>-</v>
      </c>
      <c r="CJ45" s="273" t="str">
        <f>IFERROR(IF(CJ$3='Rent Roll'!$U11,MAX(-SUMIF('Monthly Cash Flow'!$F$6:$EG$6,CJ$4,'Monthly Cash Flow'!$F$24:$EG$24)-'Rent Roll'!$V11,0)*'Rent Roll'!$T11*'Rent Roll'!$R11*('Summary &amp; Purchase Assumptions'!$C$29/'Summary &amp; Purchase Assumptions'!$C$24),"-"),"-")</f>
        <v>-</v>
      </c>
      <c r="CK45" s="273" t="str">
        <f>IFERROR(IF(CK$3='Rent Roll'!$U11,MAX(-SUMIF('Monthly Cash Flow'!$F$6:$EG$6,CK$4,'Monthly Cash Flow'!$F$24:$EG$24)-'Rent Roll'!$V11,0)*'Rent Roll'!$T11*'Rent Roll'!$R11*('Summary &amp; Purchase Assumptions'!$C$29/'Summary &amp; Purchase Assumptions'!$C$24),"-"),"-")</f>
        <v>-</v>
      </c>
      <c r="CL45" s="273" t="str">
        <f>IFERROR(IF(CL$3='Rent Roll'!$U11,MAX(-SUMIF('Monthly Cash Flow'!$F$6:$EG$6,CL$4,'Monthly Cash Flow'!$F$24:$EG$24)-'Rent Roll'!$V11,0)*'Rent Roll'!$T11*'Rent Roll'!$R11*('Summary &amp; Purchase Assumptions'!$C$29/'Summary &amp; Purchase Assumptions'!$C$24),"-"),"-")</f>
        <v>-</v>
      </c>
      <c r="CM45" s="273" t="str">
        <f>IFERROR(IF(CM$3='Rent Roll'!$U11,MAX(-SUMIF('Monthly Cash Flow'!$F$6:$EG$6,CM$4,'Monthly Cash Flow'!$F$24:$EG$24)-'Rent Roll'!$V11,0)*'Rent Roll'!$T11*'Rent Roll'!$R11*('Summary &amp; Purchase Assumptions'!$C$29/'Summary &amp; Purchase Assumptions'!$C$24),"-"),"-")</f>
        <v>-</v>
      </c>
      <c r="CN45" s="273" t="str">
        <f>IFERROR(IF(CN$3='Rent Roll'!$U11,MAX(-SUMIF('Monthly Cash Flow'!$F$6:$EG$6,CN$4,'Monthly Cash Flow'!$F$24:$EG$24)-'Rent Roll'!$V11,0)*'Rent Roll'!$T11*'Rent Roll'!$R11*('Summary &amp; Purchase Assumptions'!$C$29/'Summary &amp; Purchase Assumptions'!$C$24),"-"),"-")</f>
        <v>-</v>
      </c>
      <c r="CO45" s="273" t="str">
        <f>IFERROR(IF(CO$3='Rent Roll'!$U11,MAX(-SUMIF('Monthly Cash Flow'!$F$6:$EG$6,CO$4,'Monthly Cash Flow'!$F$24:$EG$24)-'Rent Roll'!$V11,0)*'Rent Roll'!$T11*'Rent Roll'!$R11*('Summary &amp; Purchase Assumptions'!$C$29/'Summary &amp; Purchase Assumptions'!$C$24),"-"),"-")</f>
        <v>-</v>
      </c>
      <c r="CP45" s="273" t="str">
        <f>IFERROR(IF(CP$3='Rent Roll'!$U11,MAX(-SUMIF('Monthly Cash Flow'!$F$6:$EG$6,CP$4,'Monthly Cash Flow'!$F$24:$EG$24)-'Rent Roll'!$V11,0)*'Rent Roll'!$T11*'Rent Roll'!$R11*('Summary &amp; Purchase Assumptions'!$C$29/'Summary &amp; Purchase Assumptions'!$C$24),"-"),"-")</f>
        <v>-</v>
      </c>
      <c r="CQ45" s="273" t="str">
        <f>IFERROR(IF(CQ$3='Rent Roll'!$U11,MAX(-SUMIF('Monthly Cash Flow'!$F$6:$EG$6,CQ$4,'Monthly Cash Flow'!$F$24:$EG$24)-'Rent Roll'!$V11,0)*'Rent Roll'!$T11*'Rent Roll'!$R11*('Summary &amp; Purchase Assumptions'!$C$29/'Summary &amp; Purchase Assumptions'!$C$24),"-"),"-")</f>
        <v>-</v>
      </c>
      <c r="CR45" s="273" t="str">
        <f>IFERROR(IF(CR$3='Rent Roll'!$U11,MAX(-SUMIF('Monthly Cash Flow'!$F$6:$EG$6,CR$4,'Monthly Cash Flow'!$F$24:$EG$24)-'Rent Roll'!$V11,0)*'Rent Roll'!$T11*'Rent Roll'!$R11*('Summary &amp; Purchase Assumptions'!$C$29/'Summary &amp; Purchase Assumptions'!$C$24),"-"),"-")</f>
        <v>-</v>
      </c>
      <c r="CS45" s="273" t="str">
        <f>IFERROR(IF(CS$3='Rent Roll'!$U11,MAX(-SUMIF('Monthly Cash Flow'!$F$6:$EG$6,CS$4,'Monthly Cash Flow'!$F$24:$EG$24)-'Rent Roll'!$V11,0)*'Rent Roll'!$T11*'Rent Roll'!$R11*('Summary &amp; Purchase Assumptions'!$C$29/'Summary &amp; Purchase Assumptions'!$C$24),"-"),"-")</f>
        <v>-</v>
      </c>
      <c r="CT45" s="273" t="str">
        <f>IFERROR(IF(CT$3='Rent Roll'!$U11,MAX(-SUMIF('Monthly Cash Flow'!$F$6:$EG$6,CT$4,'Monthly Cash Flow'!$F$24:$EG$24)-'Rent Roll'!$V11,0)*'Rent Roll'!$T11*'Rent Roll'!$R11*('Summary &amp; Purchase Assumptions'!$C$29/'Summary &amp; Purchase Assumptions'!$C$24),"-"),"-")</f>
        <v>-</v>
      </c>
      <c r="CU45" s="273" t="str">
        <f>IFERROR(IF(CU$3='Rent Roll'!$U11,MAX(-SUMIF('Monthly Cash Flow'!$F$6:$EG$6,CU$4,'Monthly Cash Flow'!$F$24:$EG$24)-'Rent Roll'!$V11,0)*'Rent Roll'!$T11*'Rent Roll'!$R11*('Summary &amp; Purchase Assumptions'!$C$29/'Summary &amp; Purchase Assumptions'!$C$24),"-"),"-")</f>
        <v>-</v>
      </c>
      <c r="CV45" s="273" t="str">
        <f>IFERROR(IF(CV$3='Rent Roll'!$U11,MAX(-SUMIF('Monthly Cash Flow'!$F$6:$EG$6,CV$4,'Monthly Cash Flow'!$F$24:$EG$24)-'Rent Roll'!$V11,0)*'Rent Roll'!$T11*'Rent Roll'!$R11*('Summary &amp; Purchase Assumptions'!$C$29/'Summary &amp; Purchase Assumptions'!$C$24),"-"),"-")</f>
        <v>-</v>
      </c>
      <c r="CW45" s="273" t="str">
        <f>IFERROR(IF(CW$3='Rent Roll'!$U11,MAX(-SUMIF('Monthly Cash Flow'!$F$6:$EG$6,CW$4,'Monthly Cash Flow'!$F$24:$EG$24)-'Rent Roll'!$V11,0)*'Rent Roll'!$T11*'Rent Roll'!$R11*('Summary &amp; Purchase Assumptions'!$C$29/'Summary &amp; Purchase Assumptions'!$C$24),"-"),"-")</f>
        <v>-</v>
      </c>
      <c r="CX45" s="273" t="str">
        <f>IFERROR(IF(CX$3='Rent Roll'!$U11,MAX(-SUMIF('Monthly Cash Flow'!$F$6:$EG$6,CX$4,'Monthly Cash Flow'!$F$24:$EG$24)-'Rent Roll'!$V11,0)*'Rent Roll'!$T11*'Rent Roll'!$R11*('Summary &amp; Purchase Assumptions'!$C$29/'Summary &amp; Purchase Assumptions'!$C$24),"-"),"-")</f>
        <v>-</v>
      </c>
      <c r="CY45" s="273" t="str">
        <f>IFERROR(IF(CY$3='Rent Roll'!$U11,MAX(-SUMIF('Monthly Cash Flow'!$F$6:$EG$6,CY$4,'Monthly Cash Flow'!$F$24:$EG$24)-'Rent Roll'!$V11,0)*'Rent Roll'!$T11*'Rent Roll'!$R11*('Summary &amp; Purchase Assumptions'!$C$29/'Summary &amp; Purchase Assumptions'!$C$24),"-"),"-")</f>
        <v>-</v>
      </c>
      <c r="CZ45" s="273" t="str">
        <f>IFERROR(IF(CZ$3='Rent Roll'!$U11,MAX(-SUMIF('Monthly Cash Flow'!$F$6:$EG$6,CZ$4,'Monthly Cash Flow'!$F$24:$EG$24)-'Rent Roll'!$V11,0)*'Rent Roll'!$T11*'Rent Roll'!$R11*('Summary &amp; Purchase Assumptions'!$C$29/'Summary &amp; Purchase Assumptions'!$C$24),"-"),"-")</f>
        <v>-</v>
      </c>
      <c r="DA45" s="273" t="str">
        <f>IFERROR(IF(DA$3='Rent Roll'!$U11,MAX(-SUMIF('Monthly Cash Flow'!$F$6:$EG$6,DA$4,'Monthly Cash Flow'!$F$24:$EG$24)-'Rent Roll'!$V11,0)*'Rent Roll'!$T11*'Rent Roll'!$R11*('Summary &amp; Purchase Assumptions'!$C$29/'Summary &amp; Purchase Assumptions'!$C$24),"-"),"-")</f>
        <v>-</v>
      </c>
      <c r="DB45" s="273" t="str">
        <f>IFERROR(IF(DB$3='Rent Roll'!$U11,MAX(-SUMIF('Monthly Cash Flow'!$F$6:$EG$6,DB$4,'Monthly Cash Flow'!$F$24:$EG$24)-'Rent Roll'!$V11,0)*'Rent Roll'!$T11*'Rent Roll'!$R11*('Summary &amp; Purchase Assumptions'!$C$29/'Summary &amp; Purchase Assumptions'!$C$24),"-"),"-")</f>
        <v>-</v>
      </c>
      <c r="DC45" s="273" t="str">
        <f>IFERROR(IF(DC$3='Rent Roll'!$U11,MAX(-SUMIF('Monthly Cash Flow'!$F$6:$EG$6,DC$4,'Monthly Cash Flow'!$F$24:$EG$24)-'Rent Roll'!$V11,0)*'Rent Roll'!$T11*'Rent Roll'!$R11*('Summary &amp; Purchase Assumptions'!$C$29/'Summary &amp; Purchase Assumptions'!$C$24),"-"),"-")</f>
        <v>-</v>
      </c>
      <c r="DD45" s="273" t="str">
        <f>IFERROR(IF(DD$3='Rent Roll'!$U11,MAX(-SUMIF('Monthly Cash Flow'!$F$6:$EG$6,DD$4,'Monthly Cash Flow'!$F$24:$EG$24)-'Rent Roll'!$V11,0)*'Rent Roll'!$T11*'Rent Roll'!$R11*('Summary &amp; Purchase Assumptions'!$C$29/'Summary &amp; Purchase Assumptions'!$C$24),"-"),"-")</f>
        <v>-</v>
      </c>
      <c r="DE45" s="273" t="str">
        <f>IFERROR(IF(DE$3='Rent Roll'!$U11,MAX(-SUMIF('Monthly Cash Flow'!$F$6:$EG$6,DE$4,'Monthly Cash Flow'!$F$24:$EG$24)-'Rent Roll'!$V11,0)*'Rent Roll'!$T11*'Rent Roll'!$R11*('Summary &amp; Purchase Assumptions'!$C$29/'Summary &amp; Purchase Assumptions'!$C$24),"-"),"-")</f>
        <v>-</v>
      </c>
      <c r="DF45" s="273" t="str">
        <f>IFERROR(IF(DF$3='Rent Roll'!$U11,MAX(-SUMIF('Monthly Cash Flow'!$F$6:$EG$6,DF$4,'Monthly Cash Flow'!$F$24:$EG$24)-'Rent Roll'!$V11,0)*'Rent Roll'!$T11*'Rent Roll'!$R11*('Summary &amp; Purchase Assumptions'!$C$29/'Summary &amp; Purchase Assumptions'!$C$24),"-"),"-")</f>
        <v>-</v>
      </c>
      <c r="DG45" s="273" t="str">
        <f>IFERROR(IF(DG$3='Rent Roll'!$U11,MAX(-SUMIF('Monthly Cash Flow'!$F$6:$EG$6,DG$4,'Monthly Cash Flow'!$F$24:$EG$24)-'Rent Roll'!$V11,0)*'Rent Roll'!$T11*'Rent Roll'!$R11*('Summary &amp; Purchase Assumptions'!$C$29/'Summary &amp; Purchase Assumptions'!$C$24),"-"),"-")</f>
        <v>-</v>
      </c>
      <c r="DH45" s="273" t="str">
        <f>IFERROR(IF(DH$3='Rent Roll'!$U11,MAX(-SUMIF('Monthly Cash Flow'!$F$6:$EG$6,DH$4,'Monthly Cash Flow'!$F$24:$EG$24)-'Rent Roll'!$V11,0)*'Rent Roll'!$T11*'Rent Roll'!$R11*('Summary &amp; Purchase Assumptions'!$C$29/'Summary &amp; Purchase Assumptions'!$C$24),"-"),"-")</f>
        <v>-</v>
      </c>
      <c r="DI45" s="273" t="str">
        <f>IFERROR(IF(DI$3='Rent Roll'!$U11,MAX(-SUMIF('Monthly Cash Flow'!$F$6:$EG$6,DI$4,'Monthly Cash Flow'!$F$24:$EG$24)-'Rent Roll'!$V11,0)*'Rent Roll'!$T11*'Rent Roll'!$R11*('Summary &amp; Purchase Assumptions'!$C$29/'Summary &amp; Purchase Assumptions'!$C$24),"-"),"-")</f>
        <v>-</v>
      </c>
      <c r="DJ45" s="273" t="str">
        <f>IFERROR(IF(DJ$3='Rent Roll'!$U11,MAX(-SUMIF('Monthly Cash Flow'!$F$6:$EG$6,DJ$4,'Monthly Cash Flow'!$F$24:$EG$24)-'Rent Roll'!$V11,0)*'Rent Roll'!$T11*'Rent Roll'!$R11*('Summary &amp; Purchase Assumptions'!$C$29/'Summary &amp; Purchase Assumptions'!$C$24),"-"),"-")</f>
        <v>-</v>
      </c>
      <c r="DK45" s="273" t="str">
        <f>IFERROR(IF(DK$3='Rent Roll'!$U11,MAX(-SUMIF('Monthly Cash Flow'!$F$6:$EG$6,DK$4,'Monthly Cash Flow'!$F$24:$EG$24)-'Rent Roll'!$V11,0)*'Rent Roll'!$T11*'Rent Roll'!$R11*('Summary &amp; Purchase Assumptions'!$C$29/'Summary &amp; Purchase Assumptions'!$C$24),"-"),"-")</f>
        <v>-</v>
      </c>
      <c r="DL45" s="273" t="str">
        <f>IFERROR(IF(DL$3='Rent Roll'!$U11,MAX(-SUMIF('Monthly Cash Flow'!$F$6:$EG$6,DL$4,'Monthly Cash Flow'!$F$24:$EG$24)-'Rent Roll'!$V11,0)*'Rent Roll'!$T11*'Rent Roll'!$R11*('Summary &amp; Purchase Assumptions'!$C$29/'Summary &amp; Purchase Assumptions'!$C$24),"-"),"-")</f>
        <v>-</v>
      </c>
      <c r="DM45" s="273" t="str">
        <f>IFERROR(IF(DM$3='Rent Roll'!$U11,MAX(-SUMIF('Monthly Cash Flow'!$F$6:$EG$6,DM$4,'Monthly Cash Flow'!$F$24:$EG$24)-'Rent Roll'!$V11,0)*'Rent Roll'!$T11*'Rent Roll'!$R11*('Summary &amp; Purchase Assumptions'!$C$29/'Summary &amp; Purchase Assumptions'!$C$24),"-"),"-")</f>
        <v>-</v>
      </c>
      <c r="DN45" s="273" t="str">
        <f>IFERROR(IF(DN$3='Rent Roll'!$U11,MAX(-SUMIF('Monthly Cash Flow'!$F$6:$EG$6,DN$4,'Monthly Cash Flow'!$F$24:$EG$24)-'Rent Roll'!$V11,0)*'Rent Roll'!$T11*'Rent Roll'!$R11*('Summary &amp; Purchase Assumptions'!$C$29/'Summary &amp; Purchase Assumptions'!$C$24),"-"),"-")</f>
        <v>-</v>
      </c>
      <c r="DO45" s="273" t="str">
        <f>IFERROR(IF(DO$3='Rent Roll'!$U11,MAX(-SUMIF('Monthly Cash Flow'!$F$6:$EG$6,DO$4,'Monthly Cash Flow'!$F$24:$EG$24)-'Rent Roll'!$V11,0)*'Rent Roll'!$T11*'Rent Roll'!$R11*('Summary &amp; Purchase Assumptions'!$C$29/'Summary &amp; Purchase Assumptions'!$C$24),"-"),"-")</f>
        <v>-</v>
      </c>
      <c r="DP45" s="273" t="str">
        <f>IFERROR(IF(DP$3='Rent Roll'!$U11,MAX(-SUMIF('Monthly Cash Flow'!$F$6:$EG$6,DP$4,'Monthly Cash Flow'!$F$24:$EG$24)-'Rent Roll'!$V11,0)*'Rent Roll'!$T11*'Rent Roll'!$R11*('Summary &amp; Purchase Assumptions'!$C$29/'Summary &amp; Purchase Assumptions'!$C$24),"-"),"-")</f>
        <v>-</v>
      </c>
      <c r="DQ45" s="273" t="str">
        <f>IFERROR(IF(DQ$3='Rent Roll'!$U11,MAX(-SUMIF('Monthly Cash Flow'!$F$6:$EG$6,DQ$4,'Monthly Cash Flow'!$F$24:$EG$24)-'Rent Roll'!$V11,0)*'Rent Roll'!$T11*'Rent Roll'!$R11*('Summary &amp; Purchase Assumptions'!$C$29/'Summary &amp; Purchase Assumptions'!$C$24),"-"),"-")</f>
        <v>-</v>
      </c>
      <c r="DR45" s="273" t="str">
        <f>IFERROR(IF(DR$3='Rent Roll'!$U11,MAX(-SUMIF('Monthly Cash Flow'!$F$6:$EG$6,DR$4,'Monthly Cash Flow'!$F$24:$EG$24)-'Rent Roll'!$V11,0)*'Rent Roll'!$T11*'Rent Roll'!$R11*('Summary &amp; Purchase Assumptions'!$C$29/'Summary &amp; Purchase Assumptions'!$C$24),"-"),"-")</f>
        <v>-</v>
      </c>
      <c r="DS45" s="273" t="str">
        <f>IFERROR(IF(DS$3='Rent Roll'!$U11,MAX(-SUMIF('Monthly Cash Flow'!$F$6:$EG$6,DS$4,'Monthly Cash Flow'!$F$24:$EG$24)-'Rent Roll'!$V11,0)*'Rent Roll'!$T11*'Rent Roll'!$R11*('Summary &amp; Purchase Assumptions'!$C$29/'Summary &amp; Purchase Assumptions'!$C$24),"-"),"-")</f>
        <v>-</v>
      </c>
      <c r="DT45" s="273" t="str">
        <f>IFERROR(IF(DT$3='Rent Roll'!$U11,MAX(-SUMIF('Monthly Cash Flow'!$F$6:$EG$6,DT$4,'Monthly Cash Flow'!$F$24:$EG$24)-'Rent Roll'!$V11,0)*'Rent Roll'!$T11*'Rent Roll'!$R11*('Summary &amp; Purchase Assumptions'!$C$29/'Summary &amp; Purchase Assumptions'!$C$24),"-"),"-")</f>
        <v>-</v>
      </c>
      <c r="DU45" s="273" t="str">
        <f>IFERROR(IF(DU$3='Rent Roll'!$U11,MAX(-SUMIF('Monthly Cash Flow'!$F$6:$EG$6,DU$4,'Monthly Cash Flow'!$F$24:$EG$24)-'Rent Roll'!$V11,0)*'Rent Roll'!$T11*'Rent Roll'!$R11*('Summary &amp; Purchase Assumptions'!$C$29/'Summary &amp; Purchase Assumptions'!$C$24),"-"),"-")</f>
        <v>-</v>
      </c>
      <c r="DV45" s="273" t="str">
        <f>IFERROR(IF(DV$3='Rent Roll'!$U11,MAX(-SUMIF('Monthly Cash Flow'!$F$6:$EG$6,DV$4,'Monthly Cash Flow'!$F$24:$EG$24)-'Rent Roll'!$V11,0)*'Rent Roll'!$T11*'Rent Roll'!$R11*('Summary &amp; Purchase Assumptions'!$C$29/'Summary &amp; Purchase Assumptions'!$C$24),"-"),"-")</f>
        <v>-</v>
      </c>
      <c r="DW45" s="273" t="str">
        <f>IFERROR(IF(DW$3='Rent Roll'!$U11,MAX(-SUMIF('Monthly Cash Flow'!$F$6:$EG$6,DW$4,'Monthly Cash Flow'!$F$24:$EG$24)-'Rent Roll'!$V11,0)*'Rent Roll'!$T11*'Rent Roll'!$R11*('Summary &amp; Purchase Assumptions'!$C$29/'Summary &amp; Purchase Assumptions'!$C$24),"-"),"-")</f>
        <v>-</v>
      </c>
      <c r="DX45" s="273" t="str">
        <f>IFERROR(IF(DX$3='Rent Roll'!$U11,MAX(-SUMIF('Monthly Cash Flow'!$F$6:$EG$6,DX$4,'Monthly Cash Flow'!$F$24:$EG$24)-'Rent Roll'!$V11,0)*'Rent Roll'!$T11*'Rent Roll'!$R11*('Summary &amp; Purchase Assumptions'!$C$29/'Summary &amp; Purchase Assumptions'!$C$24),"-"),"-")</f>
        <v>-</v>
      </c>
      <c r="DY45" s="273" t="str">
        <f>IFERROR(IF(DY$3='Rent Roll'!$U11,MAX(-SUMIF('Monthly Cash Flow'!$F$6:$EG$6,DY$4,'Monthly Cash Flow'!$F$24:$EG$24)-'Rent Roll'!$V11,0)*'Rent Roll'!$T11*'Rent Roll'!$R11*('Summary &amp; Purchase Assumptions'!$C$29/'Summary &amp; Purchase Assumptions'!$C$24),"-"),"-")</f>
        <v>-</v>
      </c>
      <c r="DZ45" s="273" t="str">
        <f>IFERROR(IF(DZ$3='Rent Roll'!$U11,MAX(-SUMIF('Monthly Cash Flow'!$F$6:$EG$6,DZ$4,'Monthly Cash Flow'!$F$24:$EG$24)-'Rent Roll'!$V11,0)*'Rent Roll'!$T11*'Rent Roll'!$R11*('Summary &amp; Purchase Assumptions'!$C$29/'Summary &amp; Purchase Assumptions'!$C$24),"-"),"-")</f>
        <v>-</v>
      </c>
      <c r="EA45" s="273" t="str">
        <f>IFERROR(IF(EA$3='Rent Roll'!$U11,MAX(-SUMIF('Monthly Cash Flow'!$F$6:$EG$6,EA$4,'Monthly Cash Flow'!$F$24:$EG$24)-'Rent Roll'!$V11,0)*'Rent Roll'!$T11*'Rent Roll'!$R11*('Summary &amp; Purchase Assumptions'!$C$29/'Summary &amp; Purchase Assumptions'!$C$24),"-"),"-")</f>
        <v>-</v>
      </c>
      <c r="EB45" s="273" t="str">
        <f>IFERROR(IF(EB$3='Rent Roll'!$U11,MAX(-SUMIF('Monthly Cash Flow'!$F$6:$EG$6,EB$4,'Monthly Cash Flow'!$F$24:$EG$24)-'Rent Roll'!$V11,0)*'Rent Roll'!$T11*'Rent Roll'!$R11*('Summary &amp; Purchase Assumptions'!$C$29/'Summary &amp; Purchase Assumptions'!$C$24),"-"),"-")</f>
        <v>-</v>
      </c>
      <c r="EC45" s="273" t="str">
        <f>IFERROR(IF(EC$3='Rent Roll'!$U11,MAX(-SUMIF('Monthly Cash Flow'!$F$6:$EG$6,EC$4,'Monthly Cash Flow'!$F$24:$EG$24)-'Rent Roll'!$V11,0)*'Rent Roll'!$T11*'Rent Roll'!$R11*('Summary &amp; Purchase Assumptions'!$C$29/'Summary &amp; Purchase Assumptions'!$C$24),"-"),"-")</f>
        <v>-</v>
      </c>
      <c r="ED45" s="273" t="str">
        <f>IFERROR(IF(ED$3='Rent Roll'!$U11,MAX(-SUMIF('Monthly Cash Flow'!$F$6:$EG$6,ED$4,'Monthly Cash Flow'!$F$24:$EG$24)-'Rent Roll'!$V11,0)*'Rent Roll'!$T11*'Rent Roll'!$R11*('Summary &amp; Purchase Assumptions'!$C$29/'Summary &amp; Purchase Assumptions'!$C$24),"-"),"-")</f>
        <v>-</v>
      </c>
      <c r="EE45" s="273" t="str">
        <f>IFERROR(IF(EE$3='Rent Roll'!$U11,MAX(-SUMIF('Monthly Cash Flow'!$F$6:$EG$6,EE$4,'Monthly Cash Flow'!$F$24:$EG$24)-'Rent Roll'!$V11,0)*'Rent Roll'!$T11*'Rent Roll'!$R11*('Summary &amp; Purchase Assumptions'!$C$29/'Summary &amp; Purchase Assumptions'!$C$24),"-"),"-")</f>
        <v>-</v>
      </c>
      <c r="EF45" s="272" t="str">
        <f>IFERROR(IF(EF$3='Rent Roll'!$U11,MAX(-SUMIF('Monthly Cash Flow'!$F$6:$EG$6,EF$4,'Monthly Cash Flow'!$F$24:$EG$24)-'Rent Roll'!$V11,0)*'Rent Roll'!$T11*'Rent Roll'!$R11*('Summary &amp; Purchase Assumptions'!$C$29/'Summary &amp; Purchase Assumptions'!$C$24),"-"),"-")</f>
        <v>-</v>
      </c>
      <c r="EG45" s="844" t="s">
        <v>106</v>
      </c>
    </row>
    <row r="46" spans="2:137" x14ac:dyDescent="0.25">
      <c r="B46" s="866"/>
      <c r="C46" s="854" t="str">
        <f>CONCATENATE('Rent Roll'!B12&amp;" - "&amp;'Rent Roll'!C12)</f>
        <v xml:space="preserve"> - </v>
      </c>
      <c r="D46" s="272">
        <f t="shared" si="13"/>
        <v>0</v>
      </c>
      <c r="E46" s="273" t="str">
        <f>IFERROR(IF(E$3='Rent Roll'!$U12,MAX(-SUMIF('Monthly Cash Flow'!$F$6:$EG$6,E$4,'Monthly Cash Flow'!$F$24:$EG$24)-'Rent Roll'!$V12,0)*'Rent Roll'!$T12*'Rent Roll'!$R12*('Summary &amp; Purchase Assumptions'!$C$29/'Summary &amp; Purchase Assumptions'!$C$24),"-"),"-")</f>
        <v>-</v>
      </c>
      <c r="F46" s="273" t="str">
        <f>IFERROR(IF(F$3='Rent Roll'!$U12,MAX(-SUMIF('Monthly Cash Flow'!$F$6:$EG$6,F$4,'Monthly Cash Flow'!$F$24:$EG$24)-'Rent Roll'!$V12,0)*'Rent Roll'!$T12*'Rent Roll'!$R12*('Summary &amp; Purchase Assumptions'!$C$29/'Summary &amp; Purchase Assumptions'!$C$24),"-"),"-")</f>
        <v>-</v>
      </c>
      <c r="G46" s="273" t="str">
        <f>IFERROR(IF(G$3='Rent Roll'!$U12,MAX(-SUMIF('Monthly Cash Flow'!$F$6:$EG$6,G$4,'Monthly Cash Flow'!$F$24:$EG$24)-'Rent Roll'!$V12,0)*'Rent Roll'!$T12*'Rent Roll'!$R12*('Summary &amp; Purchase Assumptions'!$C$29/'Summary &amp; Purchase Assumptions'!$C$24),"-"),"-")</f>
        <v>-</v>
      </c>
      <c r="H46" s="273" t="str">
        <f>IFERROR(IF(H$3='Rent Roll'!$U12,MAX(-SUMIF('Monthly Cash Flow'!$F$6:$EG$6,H$4,'Monthly Cash Flow'!$F$24:$EG$24)-'Rent Roll'!$V12,0)*'Rent Roll'!$T12*'Rent Roll'!$R12*('Summary &amp; Purchase Assumptions'!$C$29/'Summary &amp; Purchase Assumptions'!$C$24),"-"),"-")</f>
        <v>-</v>
      </c>
      <c r="I46" s="273" t="str">
        <f>IFERROR(IF(I$3='Rent Roll'!$U12,MAX(-SUMIF('Monthly Cash Flow'!$F$6:$EG$6,I$4,'Monthly Cash Flow'!$F$24:$EG$24)-'Rent Roll'!$V12,0)*'Rent Roll'!$T12*'Rent Roll'!$R12*('Summary &amp; Purchase Assumptions'!$C$29/'Summary &amp; Purchase Assumptions'!$C$24),"-"),"-")</f>
        <v>-</v>
      </c>
      <c r="J46" s="273" t="str">
        <f>IFERROR(IF(J$3='Rent Roll'!$U12,MAX(-SUMIF('Monthly Cash Flow'!$F$6:$EG$6,J$4,'Monthly Cash Flow'!$F$24:$EG$24)-'Rent Roll'!$V12,0)*'Rent Roll'!$T12*'Rent Roll'!$R12*('Summary &amp; Purchase Assumptions'!$C$29/'Summary &amp; Purchase Assumptions'!$C$24),"-"),"-")</f>
        <v>-</v>
      </c>
      <c r="K46" s="273" t="str">
        <f>IFERROR(IF(K$3='Rent Roll'!$U12,MAX(-SUMIF('Monthly Cash Flow'!$F$6:$EG$6,K$4,'Monthly Cash Flow'!$F$24:$EG$24)-'Rent Roll'!$V12,0)*'Rent Roll'!$T12*'Rent Roll'!$R12*('Summary &amp; Purchase Assumptions'!$C$29/'Summary &amp; Purchase Assumptions'!$C$24),"-"),"-")</f>
        <v>-</v>
      </c>
      <c r="L46" s="273" t="str">
        <f>IFERROR(IF(L$3='Rent Roll'!$U12,MAX(-SUMIF('Monthly Cash Flow'!$F$6:$EG$6,L$4,'Monthly Cash Flow'!$F$24:$EG$24)-'Rent Roll'!$V12,0)*'Rent Roll'!$T12*'Rent Roll'!$R12*('Summary &amp; Purchase Assumptions'!$C$29/'Summary &amp; Purchase Assumptions'!$C$24),"-"),"-")</f>
        <v>-</v>
      </c>
      <c r="M46" s="273" t="str">
        <f>IFERROR(IF(M$3='Rent Roll'!$U12,MAX(-SUMIF('Monthly Cash Flow'!$F$6:$EG$6,M$4,'Monthly Cash Flow'!$F$24:$EG$24)-'Rent Roll'!$V12,0)*'Rent Roll'!$T12*'Rent Roll'!$R12*('Summary &amp; Purchase Assumptions'!$C$29/'Summary &amp; Purchase Assumptions'!$C$24),"-"),"-")</f>
        <v>-</v>
      </c>
      <c r="N46" s="273" t="str">
        <f>IFERROR(IF(N$3='Rent Roll'!$U12,MAX(-SUMIF('Monthly Cash Flow'!$F$6:$EG$6,N$4,'Monthly Cash Flow'!$F$24:$EG$24)-'Rent Roll'!$V12,0)*'Rent Roll'!$T12*'Rent Roll'!$R12*('Summary &amp; Purchase Assumptions'!$C$29/'Summary &amp; Purchase Assumptions'!$C$24),"-"),"-")</f>
        <v>-</v>
      </c>
      <c r="O46" s="273" t="str">
        <f>IFERROR(IF(O$3='Rent Roll'!$U12,MAX(-SUMIF('Monthly Cash Flow'!$F$6:$EG$6,O$4,'Monthly Cash Flow'!$F$24:$EG$24)-'Rent Roll'!$V12,0)*'Rent Roll'!$T12*'Rent Roll'!$R12*('Summary &amp; Purchase Assumptions'!$C$29/'Summary &amp; Purchase Assumptions'!$C$24),"-"),"-")</f>
        <v>-</v>
      </c>
      <c r="P46" s="273" t="str">
        <f>IFERROR(IF(P$3='Rent Roll'!$U12,MAX(-SUMIF('Monthly Cash Flow'!$F$6:$EG$6,P$4,'Monthly Cash Flow'!$F$24:$EG$24)-'Rent Roll'!$V12,0)*'Rent Roll'!$T12*'Rent Roll'!$R12*('Summary &amp; Purchase Assumptions'!$C$29/'Summary &amp; Purchase Assumptions'!$C$24),"-"),"-")</f>
        <v>-</v>
      </c>
      <c r="Q46" s="273" t="str">
        <f>IFERROR(IF(Q$3='Rent Roll'!$U12,MAX(-SUMIF('Monthly Cash Flow'!$F$6:$EG$6,Q$4,'Monthly Cash Flow'!$F$24:$EG$24)-'Rent Roll'!$V12,0)*'Rent Roll'!$T12*'Rent Roll'!$R12*('Summary &amp; Purchase Assumptions'!$C$29/'Summary &amp; Purchase Assumptions'!$C$24),"-"),"-")</f>
        <v>-</v>
      </c>
      <c r="R46" s="273" t="str">
        <f>IFERROR(IF(R$3='Rent Roll'!$U12,MAX(-SUMIF('Monthly Cash Flow'!$F$6:$EG$6,R$4,'Monthly Cash Flow'!$F$24:$EG$24)-'Rent Roll'!$V12,0)*'Rent Roll'!$T12*'Rent Roll'!$R12*('Summary &amp; Purchase Assumptions'!$C$29/'Summary &amp; Purchase Assumptions'!$C$24),"-"),"-")</f>
        <v>-</v>
      </c>
      <c r="S46" s="273" t="str">
        <f>IFERROR(IF(S$3='Rent Roll'!$U12,MAX(-SUMIF('Monthly Cash Flow'!$F$6:$EG$6,S$4,'Monthly Cash Flow'!$F$24:$EG$24)-'Rent Roll'!$V12,0)*'Rent Roll'!$T12*'Rent Roll'!$R12*('Summary &amp; Purchase Assumptions'!$C$29/'Summary &amp; Purchase Assumptions'!$C$24),"-"),"-")</f>
        <v>-</v>
      </c>
      <c r="T46" s="273" t="str">
        <f>IFERROR(IF(T$3='Rent Roll'!$U12,MAX(-SUMIF('Monthly Cash Flow'!$F$6:$EG$6,T$4,'Monthly Cash Flow'!$F$24:$EG$24)-'Rent Roll'!$V12,0)*'Rent Roll'!$T12*'Rent Roll'!$R12*('Summary &amp; Purchase Assumptions'!$C$29/'Summary &amp; Purchase Assumptions'!$C$24),"-"),"-")</f>
        <v>-</v>
      </c>
      <c r="U46" s="273" t="str">
        <f>IFERROR(IF(U$3='Rent Roll'!$U12,MAX(-SUMIF('Monthly Cash Flow'!$F$6:$EG$6,U$4,'Monthly Cash Flow'!$F$24:$EG$24)-'Rent Roll'!$V12,0)*'Rent Roll'!$T12*'Rent Roll'!$R12*('Summary &amp; Purchase Assumptions'!$C$29/'Summary &amp; Purchase Assumptions'!$C$24),"-"),"-")</f>
        <v>-</v>
      </c>
      <c r="V46" s="273" t="str">
        <f>IFERROR(IF(V$3='Rent Roll'!$U12,MAX(-SUMIF('Monthly Cash Flow'!$F$6:$EG$6,V$4,'Monthly Cash Flow'!$F$24:$EG$24)-'Rent Roll'!$V12,0)*'Rent Roll'!$T12*'Rent Roll'!$R12*('Summary &amp; Purchase Assumptions'!$C$29/'Summary &amp; Purchase Assumptions'!$C$24),"-"),"-")</f>
        <v>-</v>
      </c>
      <c r="W46" s="273" t="str">
        <f>IFERROR(IF(W$3='Rent Roll'!$U12,MAX(-SUMIF('Monthly Cash Flow'!$F$6:$EG$6,W$4,'Monthly Cash Flow'!$F$24:$EG$24)-'Rent Roll'!$V12,0)*'Rent Roll'!$T12*'Rent Roll'!$R12*('Summary &amp; Purchase Assumptions'!$C$29/'Summary &amp; Purchase Assumptions'!$C$24),"-"),"-")</f>
        <v>-</v>
      </c>
      <c r="X46" s="273" t="str">
        <f>IFERROR(IF(X$3='Rent Roll'!$U12,MAX(-SUMIF('Monthly Cash Flow'!$F$6:$EG$6,X$4,'Monthly Cash Flow'!$F$24:$EG$24)-'Rent Roll'!$V12,0)*'Rent Roll'!$T12*'Rent Roll'!$R12*('Summary &amp; Purchase Assumptions'!$C$29/'Summary &amp; Purchase Assumptions'!$C$24),"-"),"-")</f>
        <v>-</v>
      </c>
      <c r="Y46" s="273" t="str">
        <f>IFERROR(IF(Y$3='Rent Roll'!$U12,MAX(-SUMIF('Monthly Cash Flow'!$F$6:$EG$6,Y$4,'Monthly Cash Flow'!$F$24:$EG$24)-'Rent Roll'!$V12,0)*'Rent Roll'!$T12*'Rent Roll'!$R12*('Summary &amp; Purchase Assumptions'!$C$29/'Summary &amp; Purchase Assumptions'!$C$24),"-"),"-")</f>
        <v>-</v>
      </c>
      <c r="Z46" s="273" t="str">
        <f>IFERROR(IF(Z$3='Rent Roll'!$U12,MAX(-SUMIF('Monthly Cash Flow'!$F$6:$EG$6,Z$4,'Monthly Cash Flow'!$F$24:$EG$24)-'Rent Roll'!$V12,0)*'Rent Roll'!$T12*'Rent Roll'!$R12*('Summary &amp; Purchase Assumptions'!$C$29/'Summary &amp; Purchase Assumptions'!$C$24),"-"),"-")</f>
        <v>-</v>
      </c>
      <c r="AA46" s="273" t="str">
        <f>IFERROR(IF(AA$3='Rent Roll'!$U12,MAX(-SUMIF('Monthly Cash Flow'!$F$6:$EG$6,AA$4,'Monthly Cash Flow'!$F$24:$EG$24)-'Rent Roll'!$V12,0)*'Rent Roll'!$T12*'Rent Roll'!$R12*('Summary &amp; Purchase Assumptions'!$C$29/'Summary &amp; Purchase Assumptions'!$C$24),"-"),"-")</f>
        <v>-</v>
      </c>
      <c r="AB46" s="273" t="str">
        <f>IFERROR(IF(AB$3='Rent Roll'!$U12,MAX(-SUMIF('Monthly Cash Flow'!$F$6:$EG$6,AB$4,'Monthly Cash Flow'!$F$24:$EG$24)-'Rent Roll'!$V12,0)*'Rent Roll'!$T12*'Rent Roll'!$R12*('Summary &amp; Purchase Assumptions'!$C$29/'Summary &amp; Purchase Assumptions'!$C$24),"-"),"-")</f>
        <v>-</v>
      </c>
      <c r="AC46" s="273" t="str">
        <f>IFERROR(IF(AC$3='Rent Roll'!$U12,MAX(-SUMIF('Monthly Cash Flow'!$F$6:$EG$6,AC$4,'Monthly Cash Flow'!$F$24:$EG$24)-'Rent Roll'!$V12,0)*'Rent Roll'!$T12*'Rent Roll'!$R12*('Summary &amp; Purchase Assumptions'!$C$29/'Summary &amp; Purchase Assumptions'!$C$24),"-"),"-")</f>
        <v>-</v>
      </c>
      <c r="AD46" s="273" t="str">
        <f>IFERROR(IF(AD$3='Rent Roll'!$U12,MAX(-SUMIF('Monthly Cash Flow'!$F$6:$EG$6,AD$4,'Monthly Cash Flow'!$F$24:$EG$24)-'Rent Roll'!$V12,0)*'Rent Roll'!$T12*'Rent Roll'!$R12*('Summary &amp; Purchase Assumptions'!$C$29/'Summary &amp; Purchase Assumptions'!$C$24),"-"),"-")</f>
        <v>-</v>
      </c>
      <c r="AE46" s="273" t="str">
        <f>IFERROR(IF(AE$3='Rent Roll'!$U12,MAX(-SUMIF('Monthly Cash Flow'!$F$6:$EG$6,AE$4,'Monthly Cash Flow'!$F$24:$EG$24)-'Rent Roll'!$V12,0)*'Rent Roll'!$T12*'Rent Roll'!$R12*('Summary &amp; Purchase Assumptions'!$C$29/'Summary &amp; Purchase Assumptions'!$C$24),"-"),"-")</f>
        <v>-</v>
      </c>
      <c r="AF46" s="273" t="str">
        <f>IFERROR(IF(AF$3='Rent Roll'!$U12,MAX(-SUMIF('Monthly Cash Flow'!$F$6:$EG$6,AF$4,'Monthly Cash Flow'!$F$24:$EG$24)-'Rent Roll'!$V12,0)*'Rent Roll'!$T12*'Rent Roll'!$R12*('Summary &amp; Purchase Assumptions'!$C$29/'Summary &amp; Purchase Assumptions'!$C$24),"-"),"-")</f>
        <v>-</v>
      </c>
      <c r="AG46" s="273" t="str">
        <f>IFERROR(IF(AG$3='Rent Roll'!$U12,MAX(-SUMIF('Monthly Cash Flow'!$F$6:$EG$6,AG$4,'Monthly Cash Flow'!$F$24:$EG$24)-'Rent Roll'!$V12,0)*'Rent Roll'!$T12*'Rent Roll'!$R12*('Summary &amp; Purchase Assumptions'!$C$29/'Summary &amp; Purchase Assumptions'!$C$24),"-"),"-")</f>
        <v>-</v>
      </c>
      <c r="AH46" s="273" t="str">
        <f>IFERROR(IF(AH$3='Rent Roll'!$U12,MAX(-SUMIF('Monthly Cash Flow'!$F$6:$EG$6,AH$4,'Monthly Cash Flow'!$F$24:$EG$24)-'Rent Roll'!$V12,0)*'Rent Roll'!$T12*'Rent Roll'!$R12*('Summary &amp; Purchase Assumptions'!$C$29/'Summary &amp; Purchase Assumptions'!$C$24),"-"),"-")</f>
        <v>-</v>
      </c>
      <c r="AI46" s="273" t="str">
        <f>IFERROR(IF(AI$3='Rent Roll'!$U12,MAX(-SUMIF('Monthly Cash Flow'!$F$6:$EG$6,AI$4,'Monthly Cash Flow'!$F$24:$EG$24)-'Rent Roll'!$V12,0)*'Rent Roll'!$T12*'Rent Roll'!$R12*('Summary &amp; Purchase Assumptions'!$C$29/'Summary &amp; Purchase Assumptions'!$C$24),"-"),"-")</f>
        <v>-</v>
      </c>
      <c r="AJ46" s="273" t="str">
        <f>IFERROR(IF(AJ$3='Rent Roll'!$U12,MAX(-SUMIF('Monthly Cash Flow'!$F$6:$EG$6,AJ$4,'Monthly Cash Flow'!$F$24:$EG$24)-'Rent Roll'!$V12,0)*'Rent Roll'!$T12*'Rent Roll'!$R12*('Summary &amp; Purchase Assumptions'!$C$29/'Summary &amp; Purchase Assumptions'!$C$24),"-"),"-")</f>
        <v>-</v>
      </c>
      <c r="AK46" s="273" t="str">
        <f>IFERROR(IF(AK$3='Rent Roll'!$U12,MAX(-SUMIF('Monthly Cash Flow'!$F$6:$EG$6,AK$4,'Monthly Cash Flow'!$F$24:$EG$24)-'Rent Roll'!$V12,0)*'Rent Roll'!$T12*'Rent Roll'!$R12*('Summary &amp; Purchase Assumptions'!$C$29/'Summary &amp; Purchase Assumptions'!$C$24),"-"),"-")</f>
        <v>-</v>
      </c>
      <c r="AL46" s="273" t="str">
        <f>IFERROR(IF(AL$3='Rent Roll'!$U12,MAX(-SUMIF('Monthly Cash Flow'!$F$6:$EG$6,AL$4,'Monthly Cash Flow'!$F$24:$EG$24)-'Rent Roll'!$V12,0)*'Rent Roll'!$T12*'Rent Roll'!$R12*('Summary &amp; Purchase Assumptions'!$C$29/'Summary &amp; Purchase Assumptions'!$C$24),"-"),"-")</f>
        <v>-</v>
      </c>
      <c r="AM46" s="273" t="str">
        <f>IFERROR(IF(AM$3='Rent Roll'!$U12,MAX(-SUMIF('Monthly Cash Flow'!$F$6:$EG$6,AM$4,'Monthly Cash Flow'!$F$24:$EG$24)-'Rent Roll'!$V12,0)*'Rent Roll'!$T12*'Rent Roll'!$R12*('Summary &amp; Purchase Assumptions'!$C$29/'Summary &amp; Purchase Assumptions'!$C$24),"-"),"-")</f>
        <v>-</v>
      </c>
      <c r="AN46" s="273" t="str">
        <f>IFERROR(IF(AN$3='Rent Roll'!$U12,MAX(-SUMIF('Monthly Cash Flow'!$F$6:$EG$6,AN$4,'Monthly Cash Flow'!$F$24:$EG$24)-'Rent Roll'!$V12,0)*'Rent Roll'!$T12*'Rent Roll'!$R12*('Summary &amp; Purchase Assumptions'!$C$29/'Summary &amp; Purchase Assumptions'!$C$24),"-"),"-")</f>
        <v>-</v>
      </c>
      <c r="AO46" s="273" t="str">
        <f>IFERROR(IF(AO$3='Rent Roll'!$U12,MAX(-SUMIF('Monthly Cash Flow'!$F$6:$EG$6,AO$4,'Monthly Cash Flow'!$F$24:$EG$24)-'Rent Roll'!$V12,0)*'Rent Roll'!$T12*'Rent Roll'!$R12*('Summary &amp; Purchase Assumptions'!$C$29/'Summary &amp; Purchase Assumptions'!$C$24),"-"),"-")</f>
        <v>-</v>
      </c>
      <c r="AP46" s="273" t="str">
        <f>IFERROR(IF(AP$3='Rent Roll'!$U12,MAX(-SUMIF('Monthly Cash Flow'!$F$6:$EG$6,AP$4,'Monthly Cash Flow'!$F$24:$EG$24)-'Rent Roll'!$V12,0)*'Rent Roll'!$T12*'Rent Roll'!$R12*('Summary &amp; Purchase Assumptions'!$C$29/'Summary &amp; Purchase Assumptions'!$C$24),"-"),"-")</f>
        <v>-</v>
      </c>
      <c r="AQ46" s="273" t="str">
        <f>IFERROR(IF(AQ$3='Rent Roll'!$U12,MAX(-SUMIF('Monthly Cash Flow'!$F$6:$EG$6,AQ$4,'Monthly Cash Flow'!$F$24:$EG$24)-'Rent Roll'!$V12,0)*'Rent Roll'!$T12*'Rent Roll'!$R12*('Summary &amp; Purchase Assumptions'!$C$29/'Summary &amp; Purchase Assumptions'!$C$24),"-"),"-")</f>
        <v>-</v>
      </c>
      <c r="AR46" s="273" t="str">
        <f>IFERROR(IF(AR$3='Rent Roll'!$U12,MAX(-SUMIF('Monthly Cash Flow'!$F$6:$EG$6,AR$4,'Monthly Cash Flow'!$F$24:$EG$24)-'Rent Roll'!$V12,0)*'Rent Roll'!$T12*'Rent Roll'!$R12*('Summary &amp; Purchase Assumptions'!$C$29/'Summary &amp; Purchase Assumptions'!$C$24),"-"),"-")</f>
        <v>-</v>
      </c>
      <c r="AS46" s="273" t="str">
        <f>IFERROR(IF(AS$3='Rent Roll'!$U12,MAX(-SUMIF('Monthly Cash Flow'!$F$6:$EG$6,AS$4,'Monthly Cash Flow'!$F$24:$EG$24)-'Rent Roll'!$V12,0)*'Rent Roll'!$T12*'Rent Roll'!$R12*('Summary &amp; Purchase Assumptions'!$C$29/'Summary &amp; Purchase Assumptions'!$C$24),"-"),"-")</f>
        <v>-</v>
      </c>
      <c r="AT46" s="273" t="str">
        <f>IFERROR(IF(AT$3='Rent Roll'!$U12,MAX(-SUMIF('Monthly Cash Flow'!$F$6:$EG$6,AT$4,'Monthly Cash Flow'!$F$24:$EG$24)-'Rent Roll'!$V12,0)*'Rent Roll'!$T12*'Rent Roll'!$R12*('Summary &amp; Purchase Assumptions'!$C$29/'Summary &amp; Purchase Assumptions'!$C$24),"-"),"-")</f>
        <v>-</v>
      </c>
      <c r="AU46" s="273" t="str">
        <f>IFERROR(IF(AU$3='Rent Roll'!$U12,MAX(-SUMIF('Monthly Cash Flow'!$F$6:$EG$6,AU$4,'Monthly Cash Flow'!$F$24:$EG$24)-'Rent Roll'!$V12,0)*'Rent Roll'!$T12*'Rent Roll'!$R12*('Summary &amp; Purchase Assumptions'!$C$29/'Summary &amp; Purchase Assumptions'!$C$24),"-"),"-")</f>
        <v>-</v>
      </c>
      <c r="AV46" s="273" t="str">
        <f>IFERROR(IF(AV$3='Rent Roll'!$U12,MAX(-SUMIF('Monthly Cash Flow'!$F$6:$EG$6,AV$4,'Monthly Cash Flow'!$F$24:$EG$24)-'Rent Roll'!$V12,0)*'Rent Roll'!$T12*'Rent Roll'!$R12*('Summary &amp; Purchase Assumptions'!$C$29/'Summary &amp; Purchase Assumptions'!$C$24),"-"),"-")</f>
        <v>-</v>
      </c>
      <c r="AW46" s="273" t="str">
        <f>IFERROR(IF(AW$3='Rent Roll'!$U12,MAX(-SUMIF('Monthly Cash Flow'!$F$6:$EG$6,AW$4,'Monthly Cash Flow'!$F$24:$EG$24)-'Rent Roll'!$V12,0)*'Rent Roll'!$T12*'Rent Roll'!$R12*('Summary &amp; Purchase Assumptions'!$C$29/'Summary &amp; Purchase Assumptions'!$C$24),"-"),"-")</f>
        <v>-</v>
      </c>
      <c r="AX46" s="273" t="str">
        <f>IFERROR(IF(AX$3='Rent Roll'!$U12,MAX(-SUMIF('Monthly Cash Flow'!$F$6:$EG$6,AX$4,'Monthly Cash Flow'!$F$24:$EG$24)-'Rent Roll'!$V12,0)*'Rent Roll'!$T12*'Rent Roll'!$R12*('Summary &amp; Purchase Assumptions'!$C$29/'Summary &amp; Purchase Assumptions'!$C$24),"-"),"-")</f>
        <v>-</v>
      </c>
      <c r="AY46" s="273" t="str">
        <f>IFERROR(IF(AY$3='Rent Roll'!$U12,MAX(-SUMIF('Monthly Cash Flow'!$F$6:$EG$6,AY$4,'Monthly Cash Flow'!$F$24:$EG$24)-'Rent Roll'!$V12,0)*'Rent Roll'!$T12*'Rent Roll'!$R12*('Summary &amp; Purchase Assumptions'!$C$29/'Summary &amp; Purchase Assumptions'!$C$24),"-"),"-")</f>
        <v>-</v>
      </c>
      <c r="AZ46" s="273" t="str">
        <f>IFERROR(IF(AZ$3='Rent Roll'!$U12,MAX(-SUMIF('Monthly Cash Flow'!$F$6:$EG$6,AZ$4,'Monthly Cash Flow'!$F$24:$EG$24)-'Rent Roll'!$V12,0)*'Rent Roll'!$T12*'Rent Roll'!$R12*('Summary &amp; Purchase Assumptions'!$C$29/'Summary &amp; Purchase Assumptions'!$C$24),"-"),"-")</f>
        <v>-</v>
      </c>
      <c r="BA46" s="273" t="str">
        <f>IFERROR(IF(BA$3='Rent Roll'!$U12,MAX(-SUMIF('Monthly Cash Flow'!$F$6:$EG$6,BA$4,'Monthly Cash Flow'!$F$24:$EG$24)-'Rent Roll'!$V12,0)*'Rent Roll'!$T12*'Rent Roll'!$R12*('Summary &amp; Purchase Assumptions'!$C$29/'Summary &amp; Purchase Assumptions'!$C$24),"-"),"-")</f>
        <v>-</v>
      </c>
      <c r="BB46" s="273" t="str">
        <f>IFERROR(IF(BB$3='Rent Roll'!$U12,MAX(-SUMIF('Monthly Cash Flow'!$F$6:$EG$6,BB$4,'Monthly Cash Flow'!$F$24:$EG$24)-'Rent Roll'!$V12,0)*'Rent Roll'!$T12*'Rent Roll'!$R12*('Summary &amp; Purchase Assumptions'!$C$29/'Summary &amp; Purchase Assumptions'!$C$24),"-"),"-")</f>
        <v>-</v>
      </c>
      <c r="BC46" s="273" t="str">
        <f>IFERROR(IF(BC$3='Rent Roll'!$U12,MAX(-SUMIF('Monthly Cash Flow'!$F$6:$EG$6,BC$4,'Monthly Cash Flow'!$F$24:$EG$24)-'Rent Roll'!$V12,0)*'Rent Roll'!$T12*'Rent Roll'!$R12*('Summary &amp; Purchase Assumptions'!$C$29/'Summary &amp; Purchase Assumptions'!$C$24),"-"),"-")</f>
        <v>-</v>
      </c>
      <c r="BD46" s="273" t="str">
        <f>IFERROR(IF(BD$3='Rent Roll'!$U12,MAX(-SUMIF('Monthly Cash Flow'!$F$6:$EG$6,BD$4,'Monthly Cash Flow'!$F$24:$EG$24)-'Rent Roll'!$V12,0)*'Rent Roll'!$T12*'Rent Roll'!$R12*('Summary &amp; Purchase Assumptions'!$C$29/'Summary &amp; Purchase Assumptions'!$C$24),"-"),"-")</f>
        <v>-</v>
      </c>
      <c r="BE46" s="273" t="str">
        <f>IFERROR(IF(BE$3='Rent Roll'!$U12,MAX(-SUMIF('Monthly Cash Flow'!$F$6:$EG$6,BE$4,'Monthly Cash Flow'!$F$24:$EG$24)-'Rent Roll'!$V12,0)*'Rent Roll'!$T12*'Rent Roll'!$R12*('Summary &amp; Purchase Assumptions'!$C$29/'Summary &amp; Purchase Assumptions'!$C$24),"-"),"-")</f>
        <v>-</v>
      </c>
      <c r="BF46" s="273" t="str">
        <f>IFERROR(IF(BF$3='Rent Roll'!$U12,MAX(-SUMIF('Monthly Cash Flow'!$F$6:$EG$6,BF$4,'Monthly Cash Flow'!$F$24:$EG$24)-'Rent Roll'!$V12,0)*'Rent Roll'!$T12*'Rent Roll'!$R12*('Summary &amp; Purchase Assumptions'!$C$29/'Summary &amp; Purchase Assumptions'!$C$24),"-"),"-")</f>
        <v>-</v>
      </c>
      <c r="BG46" s="273" t="str">
        <f>IFERROR(IF(BG$3='Rent Roll'!$U12,MAX(-SUMIF('Monthly Cash Flow'!$F$6:$EG$6,BG$4,'Monthly Cash Flow'!$F$24:$EG$24)-'Rent Roll'!$V12,0)*'Rent Roll'!$T12*'Rent Roll'!$R12*('Summary &amp; Purchase Assumptions'!$C$29/'Summary &amp; Purchase Assumptions'!$C$24),"-"),"-")</f>
        <v>-</v>
      </c>
      <c r="BH46" s="273" t="str">
        <f>IFERROR(IF(BH$3='Rent Roll'!$U12,MAX(-SUMIF('Monthly Cash Flow'!$F$6:$EG$6,BH$4,'Monthly Cash Flow'!$F$24:$EG$24)-'Rent Roll'!$V12,0)*'Rent Roll'!$T12*'Rent Roll'!$R12*('Summary &amp; Purchase Assumptions'!$C$29/'Summary &amp; Purchase Assumptions'!$C$24),"-"),"-")</f>
        <v>-</v>
      </c>
      <c r="BI46" s="273" t="str">
        <f>IFERROR(IF(BI$3='Rent Roll'!$U12,MAX(-SUMIF('Monthly Cash Flow'!$F$6:$EG$6,BI$4,'Monthly Cash Flow'!$F$24:$EG$24)-'Rent Roll'!$V12,0)*'Rent Roll'!$T12*'Rent Roll'!$R12*('Summary &amp; Purchase Assumptions'!$C$29/'Summary &amp; Purchase Assumptions'!$C$24),"-"),"-")</f>
        <v>-</v>
      </c>
      <c r="BJ46" s="273" t="str">
        <f>IFERROR(IF(BJ$3='Rent Roll'!$U12,MAX(-SUMIF('Monthly Cash Flow'!$F$6:$EG$6,BJ$4,'Monthly Cash Flow'!$F$24:$EG$24)-'Rent Roll'!$V12,0)*'Rent Roll'!$T12*'Rent Roll'!$R12*('Summary &amp; Purchase Assumptions'!$C$29/'Summary &amp; Purchase Assumptions'!$C$24),"-"),"-")</f>
        <v>-</v>
      </c>
      <c r="BK46" s="273" t="str">
        <f>IFERROR(IF(BK$3='Rent Roll'!$U12,MAX(-SUMIF('Monthly Cash Flow'!$F$6:$EG$6,BK$4,'Monthly Cash Flow'!$F$24:$EG$24)-'Rent Roll'!$V12,0)*'Rent Roll'!$T12*'Rent Roll'!$R12*('Summary &amp; Purchase Assumptions'!$C$29/'Summary &amp; Purchase Assumptions'!$C$24),"-"),"-")</f>
        <v>-</v>
      </c>
      <c r="BL46" s="273" t="str">
        <f>IFERROR(IF(BL$3='Rent Roll'!$U12,MAX(-SUMIF('Monthly Cash Flow'!$F$6:$EG$6,BL$4,'Monthly Cash Flow'!$F$24:$EG$24)-'Rent Roll'!$V12,0)*'Rent Roll'!$T12*'Rent Roll'!$R12*('Summary &amp; Purchase Assumptions'!$C$29/'Summary &amp; Purchase Assumptions'!$C$24),"-"),"-")</f>
        <v>-</v>
      </c>
      <c r="BM46" s="273" t="str">
        <f>IFERROR(IF(BM$3='Rent Roll'!$U12,MAX(-SUMIF('Monthly Cash Flow'!$F$6:$EG$6,BM$4,'Monthly Cash Flow'!$F$24:$EG$24)-'Rent Roll'!$V12,0)*'Rent Roll'!$T12*'Rent Roll'!$R12*('Summary &amp; Purchase Assumptions'!$C$29/'Summary &amp; Purchase Assumptions'!$C$24),"-"),"-")</f>
        <v>-</v>
      </c>
      <c r="BN46" s="273" t="str">
        <f>IFERROR(IF(BN$3='Rent Roll'!$U12,MAX(-SUMIF('Monthly Cash Flow'!$F$6:$EG$6,BN$4,'Monthly Cash Flow'!$F$24:$EG$24)-'Rent Roll'!$V12,0)*'Rent Roll'!$T12*'Rent Roll'!$R12*('Summary &amp; Purchase Assumptions'!$C$29/'Summary &amp; Purchase Assumptions'!$C$24),"-"),"-")</f>
        <v>-</v>
      </c>
      <c r="BO46" s="273" t="str">
        <f>IFERROR(IF(BO$3='Rent Roll'!$U12,MAX(-SUMIF('Monthly Cash Flow'!$F$6:$EG$6,BO$4,'Monthly Cash Flow'!$F$24:$EG$24)-'Rent Roll'!$V12,0)*'Rent Roll'!$T12*'Rent Roll'!$R12*('Summary &amp; Purchase Assumptions'!$C$29/'Summary &amp; Purchase Assumptions'!$C$24),"-"),"-")</f>
        <v>-</v>
      </c>
      <c r="BP46" s="273" t="str">
        <f>IFERROR(IF(BP$3='Rent Roll'!$U12,MAX(-SUMIF('Monthly Cash Flow'!$F$6:$EG$6,BP$4,'Monthly Cash Flow'!$F$24:$EG$24)-'Rent Roll'!$V12,0)*'Rent Roll'!$T12*'Rent Roll'!$R12*('Summary &amp; Purchase Assumptions'!$C$29/'Summary &amp; Purchase Assumptions'!$C$24),"-"),"-")</f>
        <v>-</v>
      </c>
      <c r="BQ46" s="273" t="str">
        <f>IFERROR(IF(BQ$3='Rent Roll'!$U12,MAX(-SUMIF('Monthly Cash Flow'!$F$6:$EG$6,BQ$4,'Monthly Cash Flow'!$F$24:$EG$24)-'Rent Roll'!$V12,0)*'Rent Roll'!$T12*'Rent Roll'!$R12*('Summary &amp; Purchase Assumptions'!$C$29/'Summary &amp; Purchase Assumptions'!$C$24),"-"),"-")</f>
        <v>-</v>
      </c>
      <c r="BR46" s="273" t="str">
        <f>IFERROR(IF(BR$3='Rent Roll'!$U12,MAX(-SUMIF('Monthly Cash Flow'!$F$6:$EG$6,BR$4,'Monthly Cash Flow'!$F$24:$EG$24)-'Rent Roll'!$V12,0)*'Rent Roll'!$T12*'Rent Roll'!$R12*('Summary &amp; Purchase Assumptions'!$C$29/'Summary &amp; Purchase Assumptions'!$C$24),"-"),"-")</f>
        <v>-</v>
      </c>
      <c r="BS46" s="273" t="str">
        <f>IFERROR(IF(BS$3='Rent Roll'!$U12,MAX(-SUMIF('Monthly Cash Flow'!$F$6:$EG$6,BS$4,'Monthly Cash Flow'!$F$24:$EG$24)-'Rent Roll'!$V12,0)*'Rent Roll'!$T12*'Rent Roll'!$R12*('Summary &amp; Purchase Assumptions'!$C$29/'Summary &amp; Purchase Assumptions'!$C$24),"-"),"-")</f>
        <v>-</v>
      </c>
      <c r="BT46" s="273" t="str">
        <f>IFERROR(IF(BT$3='Rent Roll'!$U12,MAX(-SUMIF('Monthly Cash Flow'!$F$6:$EG$6,BT$4,'Monthly Cash Flow'!$F$24:$EG$24)-'Rent Roll'!$V12,0)*'Rent Roll'!$T12*'Rent Roll'!$R12*('Summary &amp; Purchase Assumptions'!$C$29/'Summary &amp; Purchase Assumptions'!$C$24),"-"),"-")</f>
        <v>-</v>
      </c>
      <c r="BU46" s="273" t="str">
        <f>IFERROR(IF(BU$3='Rent Roll'!$U12,MAX(-SUMIF('Monthly Cash Flow'!$F$6:$EG$6,BU$4,'Monthly Cash Flow'!$F$24:$EG$24)-'Rent Roll'!$V12,0)*'Rent Roll'!$T12*'Rent Roll'!$R12*('Summary &amp; Purchase Assumptions'!$C$29/'Summary &amp; Purchase Assumptions'!$C$24),"-"),"-")</f>
        <v>-</v>
      </c>
      <c r="BV46" s="273" t="str">
        <f>IFERROR(IF(BV$3='Rent Roll'!$U12,MAX(-SUMIF('Monthly Cash Flow'!$F$6:$EG$6,BV$4,'Monthly Cash Flow'!$F$24:$EG$24)-'Rent Roll'!$V12,0)*'Rent Roll'!$T12*'Rent Roll'!$R12*('Summary &amp; Purchase Assumptions'!$C$29/'Summary &amp; Purchase Assumptions'!$C$24),"-"),"-")</f>
        <v>-</v>
      </c>
      <c r="BW46" s="273" t="str">
        <f>IFERROR(IF(BW$3='Rent Roll'!$U12,MAX(-SUMIF('Monthly Cash Flow'!$F$6:$EG$6,BW$4,'Monthly Cash Flow'!$F$24:$EG$24)-'Rent Roll'!$V12,0)*'Rent Roll'!$T12*'Rent Roll'!$R12*('Summary &amp; Purchase Assumptions'!$C$29/'Summary &amp; Purchase Assumptions'!$C$24),"-"),"-")</f>
        <v>-</v>
      </c>
      <c r="BX46" s="273" t="str">
        <f>IFERROR(IF(BX$3='Rent Roll'!$U12,MAX(-SUMIF('Monthly Cash Flow'!$F$6:$EG$6,BX$4,'Monthly Cash Flow'!$F$24:$EG$24)-'Rent Roll'!$V12,0)*'Rent Roll'!$T12*'Rent Roll'!$R12*('Summary &amp; Purchase Assumptions'!$C$29/'Summary &amp; Purchase Assumptions'!$C$24),"-"),"-")</f>
        <v>-</v>
      </c>
      <c r="BY46" s="273" t="str">
        <f>IFERROR(IF(BY$3='Rent Roll'!$U12,MAX(-SUMIF('Monthly Cash Flow'!$F$6:$EG$6,BY$4,'Monthly Cash Flow'!$F$24:$EG$24)-'Rent Roll'!$V12,0)*'Rent Roll'!$T12*'Rent Roll'!$R12*('Summary &amp; Purchase Assumptions'!$C$29/'Summary &amp; Purchase Assumptions'!$C$24),"-"),"-")</f>
        <v>-</v>
      </c>
      <c r="BZ46" s="273" t="str">
        <f>IFERROR(IF(BZ$3='Rent Roll'!$U12,MAX(-SUMIF('Monthly Cash Flow'!$F$6:$EG$6,BZ$4,'Monthly Cash Flow'!$F$24:$EG$24)-'Rent Roll'!$V12,0)*'Rent Roll'!$T12*'Rent Roll'!$R12*('Summary &amp; Purchase Assumptions'!$C$29/'Summary &amp; Purchase Assumptions'!$C$24),"-"),"-")</f>
        <v>-</v>
      </c>
      <c r="CA46" s="273" t="str">
        <f>IFERROR(IF(CA$3='Rent Roll'!$U12,MAX(-SUMIF('Monthly Cash Flow'!$F$6:$EG$6,CA$4,'Monthly Cash Flow'!$F$24:$EG$24)-'Rent Roll'!$V12,0)*'Rent Roll'!$T12*'Rent Roll'!$R12*('Summary &amp; Purchase Assumptions'!$C$29/'Summary &amp; Purchase Assumptions'!$C$24),"-"),"-")</f>
        <v>-</v>
      </c>
      <c r="CB46" s="273" t="str">
        <f>IFERROR(IF(CB$3='Rent Roll'!$U12,MAX(-SUMIF('Monthly Cash Flow'!$F$6:$EG$6,CB$4,'Monthly Cash Flow'!$F$24:$EG$24)-'Rent Roll'!$V12,0)*'Rent Roll'!$T12*'Rent Roll'!$R12*('Summary &amp; Purchase Assumptions'!$C$29/'Summary &amp; Purchase Assumptions'!$C$24),"-"),"-")</f>
        <v>-</v>
      </c>
      <c r="CC46" s="273" t="str">
        <f>IFERROR(IF(CC$3='Rent Roll'!$U12,MAX(-SUMIF('Monthly Cash Flow'!$F$6:$EG$6,CC$4,'Monthly Cash Flow'!$F$24:$EG$24)-'Rent Roll'!$V12,0)*'Rent Roll'!$T12*'Rent Roll'!$R12*('Summary &amp; Purchase Assumptions'!$C$29/'Summary &amp; Purchase Assumptions'!$C$24),"-"),"-")</f>
        <v>-</v>
      </c>
      <c r="CD46" s="273" t="str">
        <f>IFERROR(IF(CD$3='Rent Roll'!$U12,MAX(-SUMIF('Monthly Cash Flow'!$F$6:$EG$6,CD$4,'Monthly Cash Flow'!$F$24:$EG$24)-'Rent Roll'!$V12,0)*'Rent Roll'!$T12*'Rent Roll'!$R12*('Summary &amp; Purchase Assumptions'!$C$29/'Summary &amp; Purchase Assumptions'!$C$24),"-"),"-")</f>
        <v>-</v>
      </c>
      <c r="CE46" s="273" t="str">
        <f>IFERROR(IF(CE$3='Rent Roll'!$U12,MAX(-SUMIF('Monthly Cash Flow'!$F$6:$EG$6,CE$4,'Monthly Cash Flow'!$F$24:$EG$24)-'Rent Roll'!$V12,0)*'Rent Roll'!$T12*'Rent Roll'!$R12*('Summary &amp; Purchase Assumptions'!$C$29/'Summary &amp; Purchase Assumptions'!$C$24),"-"),"-")</f>
        <v>-</v>
      </c>
      <c r="CF46" s="273" t="str">
        <f>IFERROR(IF(CF$3='Rent Roll'!$U12,MAX(-SUMIF('Monthly Cash Flow'!$F$6:$EG$6,CF$4,'Monthly Cash Flow'!$F$24:$EG$24)-'Rent Roll'!$V12,0)*'Rent Roll'!$T12*'Rent Roll'!$R12*('Summary &amp; Purchase Assumptions'!$C$29/'Summary &amp; Purchase Assumptions'!$C$24),"-"),"-")</f>
        <v>-</v>
      </c>
      <c r="CG46" s="273" t="str">
        <f>IFERROR(IF(CG$3='Rent Roll'!$U12,MAX(-SUMIF('Monthly Cash Flow'!$F$6:$EG$6,CG$4,'Monthly Cash Flow'!$F$24:$EG$24)-'Rent Roll'!$V12,0)*'Rent Roll'!$T12*'Rent Roll'!$R12*('Summary &amp; Purchase Assumptions'!$C$29/'Summary &amp; Purchase Assumptions'!$C$24),"-"),"-")</f>
        <v>-</v>
      </c>
      <c r="CH46" s="273" t="str">
        <f>IFERROR(IF(CH$3='Rent Roll'!$U12,MAX(-SUMIF('Monthly Cash Flow'!$F$6:$EG$6,CH$4,'Monthly Cash Flow'!$F$24:$EG$24)-'Rent Roll'!$V12,0)*'Rent Roll'!$T12*'Rent Roll'!$R12*('Summary &amp; Purchase Assumptions'!$C$29/'Summary &amp; Purchase Assumptions'!$C$24),"-"),"-")</f>
        <v>-</v>
      </c>
      <c r="CI46" s="273" t="str">
        <f>IFERROR(IF(CI$3='Rent Roll'!$U12,MAX(-SUMIF('Monthly Cash Flow'!$F$6:$EG$6,CI$4,'Monthly Cash Flow'!$F$24:$EG$24)-'Rent Roll'!$V12,0)*'Rent Roll'!$T12*'Rent Roll'!$R12*('Summary &amp; Purchase Assumptions'!$C$29/'Summary &amp; Purchase Assumptions'!$C$24),"-"),"-")</f>
        <v>-</v>
      </c>
      <c r="CJ46" s="273" t="str">
        <f>IFERROR(IF(CJ$3='Rent Roll'!$U12,MAX(-SUMIF('Monthly Cash Flow'!$F$6:$EG$6,CJ$4,'Monthly Cash Flow'!$F$24:$EG$24)-'Rent Roll'!$V12,0)*'Rent Roll'!$T12*'Rent Roll'!$R12*('Summary &amp; Purchase Assumptions'!$C$29/'Summary &amp; Purchase Assumptions'!$C$24),"-"),"-")</f>
        <v>-</v>
      </c>
      <c r="CK46" s="273" t="str">
        <f>IFERROR(IF(CK$3='Rent Roll'!$U12,MAX(-SUMIF('Monthly Cash Flow'!$F$6:$EG$6,CK$4,'Monthly Cash Flow'!$F$24:$EG$24)-'Rent Roll'!$V12,0)*'Rent Roll'!$T12*'Rent Roll'!$R12*('Summary &amp; Purchase Assumptions'!$C$29/'Summary &amp; Purchase Assumptions'!$C$24),"-"),"-")</f>
        <v>-</v>
      </c>
      <c r="CL46" s="273" t="str">
        <f>IFERROR(IF(CL$3='Rent Roll'!$U12,MAX(-SUMIF('Monthly Cash Flow'!$F$6:$EG$6,CL$4,'Monthly Cash Flow'!$F$24:$EG$24)-'Rent Roll'!$V12,0)*'Rent Roll'!$T12*'Rent Roll'!$R12*('Summary &amp; Purchase Assumptions'!$C$29/'Summary &amp; Purchase Assumptions'!$C$24),"-"),"-")</f>
        <v>-</v>
      </c>
      <c r="CM46" s="273" t="str">
        <f>IFERROR(IF(CM$3='Rent Roll'!$U12,MAX(-SUMIF('Monthly Cash Flow'!$F$6:$EG$6,CM$4,'Monthly Cash Flow'!$F$24:$EG$24)-'Rent Roll'!$V12,0)*'Rent Roll'!$T12*'Rent Roll'!$R12*('Summary &amp; Purchase Assumptions'!$C$29/'Summary &amp; Purchase Assumptions'!$C$24),"-"),"-")</f>
        <v>-</v>
      </c>
      <c r="CN46" s="273" t="str">
        <f>IFERROR(IF(CN$3='Rent Roll'!$U12,MAX(-SUMIF('Monthly Cash Flow'!$F$6:$EG$6,CN$4,'Monthly Cash Flow'!$F$24:$EG$24)-'Rent Roll'!$V12,0)*'Rent Roll'!$T12*'Rent Roll'!$R12*('Summary &amp; Purchase Assumptions'!$C$29/'Summary &amp; Purchase Assumptions'!$C$24),"-"),"-")</f>
        <v>-</v>
      </c>
      <c r="CO46" s="273" t="str">
        <f>IFERROR(IF(CO$3='Rent Roll'!$U12,MAX(-SUMIF('Monthly Cash Flow'!$F$6:$EG$6,CO$4,'Monthly Cash Flow'!$F$24:$EG$24)-'Rent Roll'!$V12,0)*'Rent Roll'!$T12*'Rent Roll'!$R12*('Summary &amp; Purchase Assumptions'!$C$29/'Summary &amp; Purchase Assumptions'!$C$24),"-"),"-")</f>
        <v>-</v>
      </c>
      <c r="CP46" s="273" t="str">
        <f>IFERROR(IF(CP$3='Rent Roll'!$U12,MAX(-SUMIF('Monthly Cash Flow'!$F$6:$EG$6,CP$4,'Monthly Cash Flow'!$F$24:$EG$24)-'Rent Roll'!$V12,0)*'Rent Roll'!$T12*'Rent Roll'!$R12*('Summary &amp; Purchase Assumptions'!$C$29/'Summary &amp; Purchase Assumptions'!$C$24),"-"),"-")</f>
        <v>-</v>
      </c>
      <c r="CQ46" s="273" t="str">
        <f>IFERROR(IF(CQ$3='Rent Roll'!$U12,MAX(-SUMIF('Monthly Cash Flow'!$F$6:$EG$6,CQ$4,'Monthly Cash Flow'!$F$24:$EG$24)-'Rent Roll'!$V12,0)*'Rent Roll'!$T12*'Rent Roll'!$R12*('Summary &amp; Purchase Assumptions'!$C$29/'Summary &amp; Purchase Assumptions'!$C$24),"-"),"-")</f>
        <v>-</v>
      </c>
      <c r="CR46" s="273" t="str">
        <f>IFERROR(IF(CR$3='Rent Roll'!$U12,MAX(-SUMIF('Monthly Cash Flow'!$F$6:$EG$6,CR$4,'Monthly Cash Flow'!$F$24:$EG$24)-'Rent Roll'!$V12,0)*'Rent Roll'!$T12*'Rent Roll'!$R12*('Summary &amp; Purchase Assumptions'!$C$29/'Summary &amp; Purchase Assumptions'!$C$24),"-"),"-")</f>
        <v>-</v>
      </c>
      <c r="CS46" s="273" t="str">
        <f>IFERROR(IF(CS$3='Rent Roll'!$U12,MAX(-SUMIF('Monthly Cash Flow'!$F$6:$EG$6,CS$4,'Monthly Cash Flow'!$F$24:$EG$24)-'Rent Roll'!$V12,0)*'Rent Roll'!$T12*'Rent Roll'!$R12*('Summary &amp; Purchase Assumptions'!$C$29/'Summary &amp; Purchase Assumptions'!$C$24),"-"),"-")</f>
        <v>-</v>
      </c>
      <c r="CT46" s="273" t="str">
        <f>IFERROR(IF(CT$3='Rent Roll'!$U12,MAX(-SUMIF('Monthly Cash Flow'!$F$6:$EG$6,CT$4,'Monthly Cash Flow'!$F$24:$EG$24)-'Rent Roll'!$V12,0)*'Rent Roll'!$T12*'Rent Roll'!$R12*('Summary &amp; Purchase Assumptions'!$C$29/'Summary &amp; Purchase Assumptions'!$C$24),"-"),"-")</f>
        <v>-</v>
      </c>
      <c r="CU46" s="273" t="str">
        <f>IFERROR(IF(CU$3='Rent Roll'!$U12,MAX(-SUMIF('Monthly Cash Flow'!$F$6:$EG$6,CU$4,'Monthly Cash Flow'!$F$24:$EG$24)-'Rent Roll'!$V12,0)*'Rent Roll'!$T12*'Rent Roll'!$R12*('Summary &amp; Purchase Assumptions'!$C$29/'Summary &amp; Purchase Assumptions'!$C$24),"-"),"-")</f>
        <v>-</v>
      </c>
      <c r="CV46" s="273" t="str">
        <f>IFERROR(IF(CV$3='Rent Roll'!$U12,MAX(-SUMIF('Monthly Cash Flow'!$F$6:$EG$6,CV$4,'Monthly Cash Flow'!$F$24:$EG$24)-'Rent Roll'!$V12,0)*'Rent Roll'!$T12*'Rent Roll'!$R12*('Summary &amp; Purchase Assumptions'!$C$29/'Summary &amp; Purchase Assumptions'!$C$24),"-"),"-")</f>
        <v>-</v>
      </c>
      <c r="CW46" s="273" t="str">
        <f>IFERROR(IF(CW$3='Rent Roll'!$U12,MAX(-SUMIF('Monthly Cash Flow'!$F$6:$EG$6,CW$4,'Monthly Cash Flow'!$F$24:$EG$24)-'Rent Roll'!$V12,0)*'Rent Roll'!$T12*'Rent Roll'!$R12*('Summary &amp; Purchase Assumptions'!$C$29/'Summary &amp; Purchase Assumptions'!$C$24),"-"),"-")</f>
        <v>-</v>
      </c>
      <c r="CX46" s="273" t="str">
        <f>IFERROR(IF(CX$3='Rent Roll'!$U12,MAX(-SUMIF('Monthly Cash Flow'!$F$6:$EG$6,CX$4,'Monthly Cash Flow'!$F$24:$EG$24)-'Rent Roll'!$V12,0)*'Rent Roll'!$T12*'Rent Roll'!$R12*('Summary &amp; Purchase Assumptions'!$C$29/'Summary &amp; Purchase Assumptions'!$C$24),"-"),"-")</f>
        <v>-</v>
      </c>
      <c r="CY46" s="273" t="str">
        <f>IFERROR(IF(CY$3='Rent Roll'!$U12,MAX(-SUMIF('Monthly Cash Flow'!$F$6:$EG$6,CY$4,'Monthly Cash Flow'!$F$24:$EG$24)-'Rent Roll'!$V12,0)*'Rent Roll'!$T12*'Rent Roll'!$R12*('Summary &amp; Purchase Assumptions'!$C$29/'Summary &amp; Purchase Assumptions'!$C$24),"-"),"-")</f>
        <v>-</v>
      </c>
      <c r="CZ46" s="273" t="str">
        <f>IFERROR(IF(CZ$3='Rent Roll'!$U12,MAX(-SUMIF('Monthly Cash Flow'!$F$6:$EG$6,CZ$4,'Monthly Cash Flow'!$F$24:$EG$24)-'Rent Roll'!$V12,0)*'Rent Roll'!$T12*'Rent Roll'!$R12*('Summary &amp; Purchase Assumptions'!$C$29/'Summary &amp; Purchase Assumptions'!$C$24),"-"),"-")</f>
        <v>-</v>
      </c>
      <c r="DA46" s="273" t="str">
        <f>IFERROR(IF(DA$3='Rent Roll'!$U12,MAX(-SUMIF('Monthly Cash Flow'!$F$6:$EG$6,DA$4,'Monthly Cash Flow'!$F$24:$EG$24)-'Rent Roll'!$V12,0)*'Rent Roll'!$T12*'Rent Roll'!$R12*('Summary &amp; Purchase Assumptions'!$C$29/'Summary &amp; Purchase Assumptions'!$C$24),"-"),"-")</f>
        <v>-</v>
      </c>
      <c r="DB46" s="273" t="str">
        <f>IFERROR(IF(DB$3='Rent Roll'!$U12,MAX(-SUMIF('Monthly Cash Flow'!$F$6:$EG$6,DB$4,'Monthly Cash Flow'!$F$24:$EG$24)-'Rent Roll'!$V12,0)*'Rent Roll'!$T12*'Rent Roll'!$R12*('Summary &amp; Purchase Assumptions'!$C$29/'Summary &amp; Purchase Assumptions'!$C$24),"-"),"-")</f>
        <v>-</v>
      </c>
      <c r="DC46" s="273" t="str">
        <f>IFERROR(IF(DC$3='Rent Roll'!$U12,MAX(-SUMIF('Monthly Cash Flow'!$F$6:$EG$6,DC$4,'Monthly Cash Flow'!$F$24:$EG$24)-'Rent Roll'!$V12,0)*'Rent Roll'!$T12*'Rent Roll'!$R12*('Summary &amp; Purchase Assumptions'!$C$29/'Summary &amp; Purchase Assumptions'!$C$24),"-"),"-")</f>
        <v>-</v>
      </c>
      <c r="DD46" s="273" t="str">
        <f>IFERROR(IF(DD$3='Rent Roll'!$U12,MAX(-SUMIF('Monthly Cash Flow'!$F$6:$EG$6,DD$4,'Monthly Cash Flow'!$F$24:$EG$24)-'Rent Roll'!$V12,0)*'Rent Roll'!$T12*'Rent Roll'!$R12*('Summary &amp; Purchase Assumptions'!$C$29/'Summary &amp; Purchase Assumptions'!$C$24),"-"),"-")</f>
        <v>-</v>
      </c>
      <c r="DE46" s="273" t="str">
        <f>IFERROR(IF(DE$3='Rent Roll'!$U12,MAX(-SUMIF('Monthly Cash Flow'!$F$6:$EG$6,DE$4,'Monthly Cash Flow'!$F$24:$EG$24)-'Rent Roll'!$V12,0)*'Rent Roll'!$T12*'Rent Roll'!$R12*('Summary &amp; Purchase Assumptions'!$C$29/'Summary &amp; Purchase Assumptions'!$C$24),"-"),"-")</f>
        <v>-</v>
      </c>
      <c r="DF46" s="273" t="str">
        <f>IFERROR(IF(DF$3='Rent Roll'!$U12,MAX(-SUMIF('Monthly Cash Flow'!$F$6:$EG$6,DF$4,'Monthly Cash Flow'!$F$24:$EG$24)-'Rent Roll'!$V12,0)*'Rent Roll'!$T12*'Rent Roll'!$R12*('Summary &amp; Purchase Assumptions'!$C$29/'Summary &amp; Purchase Assumptions'!$C$24),"-"),"-")</f>
        <v>-</v>
      </c>
      <c r="DG46" s="273" t="str">
        <f>IFERROR(IF(DG$3='Rent Roll'!$U12,MAX(-SUMIF('Monthly Cash Flow'!$F$6:$EG$6,DG$4,'Monthly Cash Flow'!$F$24:$EG$24)-'Rent Roll'!$V12,0)*'Rent Roll'!$T12*'Rent Roll'!$R12*('Summary &amp; Purchase Assumptions'!$C$29/'Summary &amp; Purchase Assumptions'!$C$24),"-"),"-")</f>
        <v>-</v>
      </c>
      <c r="DH46" s="273" t="str">
        <f>IFERROR(IF(DH$3='Rent Roll'!$U12,MAX(-SUMIF('Monthly Cash Flow'!$F$6:$EG$6,DH$4,'Monthly Cash Flow'!$F$24:$EG$24)-'Rent Roll'!$V12,0)*'Rent Roll'!$T12*'Rent Roll'!$R12*('Summary &amp; Purchase Assumptions'!$C$29/'Summary &amp; Purchase Assumptions'!$C$24),"-"),"-")</f>
        <v>-</v>
      </c>
      <c r="DI46" s="273" t="str">
        <f>IFERROR(IF(DI$3='Rent Roll'!$U12,MAX(-SUMIF('Monthly Cash Flow'!$F$6:$EG$6,DI$4,'Monthly Cash Flow'!$F$24:$EG$24)-'Rent Roll'!$V12,0)*'Rent Roll'!$T12*'Rent Roll'!$R12*('Summary &amp; Purchase Assumptions'!$C$29/'Summary &amp; Purchase Assumptions'!$C$24),"-"),"-")</f>
        <v>-</v>
      </c>
      <c r="DJ46" s="273" t="str">
        <f>IFERROR(IF(DJ$3='Rent Roll'!$U12,MAX(-SUMIF('Monthly Cash Flow'!$F$6:$EG$6,DJ$4,'Monthly Cash Flow'!$F$24:$EG$24)-'Rent Roll'!$V12,0)*'Rent Roll'!$T12*'Rent Roll'!$R12*('Summary &amp; Purchase Assumptions'!$C$29/'Summary &amp; Purchase Assumptions'!$C$24),"-"),"-")</f>
        <v>-</v>
      </c>
      <c r="DK46" s="273" t="str">
        <f>IFERROR(IF(DK$3='Rent Roll'!$U12,MAX(-SUMIF('Monthly Cash Flow'!$F$6:$EG$6,DK$4,'Monthly Cash Flow'!$F$24:$EG$24)-'Rent Roll'!$V12,0)*'Rent Roll'!$T12*'Rent Roll'!$R12*('Summary &amp; Purchase Assumptions'!$C$29/'Summary &amp; Purchase Assumptions'!$C$24),"-"),"-")</f>
        <v>-</v>
      </c>
      <c r="DL46" s="273" t="str">
        <f>IFERROR(IF(DL$3='Rent Roll'!$U12,MAX(-SUMIF('Monthly Cash Flow'!$F$6:$EG$6,DL$4,'Monthly Cash Flow'!$F$24:$EG$24)-'Rent Roll'!$V12,0)*'Rent Roll'!$T12*'Rent Roll'!$R12*('Summary &amp; Purchase Assumptions'!$C$29/'Summary &amp; Purchase Assumptions'!$C$24),"-"),"-")</f>
        <v>-</v>
      </c>
      <c r="DM46" s="273" t="str">
        <f>IFERROR(IF(DM$3='Rent Roll'!$U12,MAX(-SUMIF('Monthly Cash Flow'!$F$6:$EG$6,DM$4,'Monthly Cash Flow'!$F$24:$EG$24)-'Rent Roll'!$V12,0)*'Rent Roll'!$T12*'Rent Roll'!$R12*('Summary &amp; Purchase Assumptions'!$C$29/'Summary &amp; Purchase Assumptions'!$C$24),"-"),"-")</f>
        <v>-</v>
      </c>
      <c r="DN46" s="273" t="str">
        <f>IFERROR(IF(DN$3='Rent Roll'!$U12,MAX(-SUMIF('Monthly Cash Flow'!$F$6:$EG$6,DN$4,'Monthly Cash Flow'!$F$24:$EG$24)-'Rent Roll'!$V12,0)*'Rent Roll'!$T12*'Rent Roll'!$R12*('Summary &amp; Purchase Assumptions'!$C$29/'Summary &amp; Purchase Assumptions'!$C$24),"-"),"-")</f>
        <v>-</v>
      </c>
      <c r="DO46" s="273" t="str">
        <f>IFERROR(IF(DO$3='Rent Roll'!$U12,MAX(-SUMIF('Monthly Cash Flow'!$F$6:$EG$6,DO$4,'Monthly Cash Flow'!$F$24:$EG$24)-'Rent Roll'!$V12,0)*'Rent Roll'!$T12*'Rent Roll'!$R12*('Summary &amp; Purchase Assumptions'!$C$29/'Summary &amp; Purchase Assumptions'!$C$24),"-"),"-")</f>
        <v>-</v>
      </c>
      <c r="DP46" s="273" t="str">
        <f>IFERROR(IF(DP$3='Rent Roll'!$U12,MAX(-SUMIF('Monthly Cash Flow'!$F$6:$EG$6,DP$4,'Monthly Cash Flow'!$F$24:$EG$24)-'Rent Roll'!$V12,0)*'Rent Roll'!$T12*'Rent Roll'!$R12*('Summary &amp; Purchase Assumptions'!$C$29/'Summary &amp; Purchase Assumptions'!$C$24),"-"),"-")</f>
        <v>-</v>
      </c>
      <c r="DQ46" s="273" t="str">
        <f>IFERROR(IF(DQ$3='Rent Roll'!$U12,MAX(-SUMIF('Monthly Cash Flow'!$F$6:$EG$6,DQ$4,'Monthly Cash Flow'!$F$24:$EG$24)-'Rent Roll'!$V12,0)*'Rent Roll'!$T12*'Rent Roll'!$R12*('Summary &amp; Purchase Assumptions'!$C$29/'Summary &amp; Purchase Assumptions'!$C$24),"-"),"-")</f>
        <v>-</v>
      </c>
      <c r="DR46" s="273" t="str">
        <f>IFERROR(IF(DR$3='Rent Roll'!$U12,MAX(-SUMIF('Monthly Cash Flow'!$F$6:$EG$6,DR$4,'Monthly Cash Flow'!$F$24:$EG$24)-'Rent Roll'!$V12,0)*'Rent Roll'!$T12*'Rent Roll'!$R12*('Summary &amp; Purchase Assumptions'!$C$29/'Summary &amp; Purchase Assumptions'!$C$24),"-"),"-")</f>
        <v>-</v>
      </c>
      <c r="DS46" s="273" t="str">
        <f>IFERROR(IF(DS$3='Rent Roll'!$U12,MAX(-SUMIF('Monthly Cash Flow'!$F$6:$EG$6,DS$4,'Monthly Cash Flow'!$F$24:$EG$24)-'Rent Roll'!$V12,0)*'Rent Roll'!$T12*'Rent Roll'!$R12*('Summary &amp; Purchase Assumptions'!$C$29/'Summary &amp; Purchase Assumptions'!$C$24),"-"),"-")</f>
        <v>-</v>
      </c>
      <c r="DT46" s="273" t="str">
        <f>IFERROR(IF(DT$3='Rent Roll'!$U12,MAX(-SUMIF('Monthly Cash Flow'!$F$6:$EG$6,DT$4,'Monthly Cash Flow'!$F$24:$EG$24)-'Rent Roll'!$V12,0)*'Rent Roll'!$T12*'Rent Roll'!$R12*('Summary &amp; Purchase Assumptions'!$C$29/'Summary &amp; Purchase Assumptions'!$C$24),"-"),"-")</f>
        <v>-</v>
      </c>
      <c r="DU46" s="273" t="str">
        <f>IFERROR(IF(DU$3='Rent Roll'!$U12,MAX(-SUMIF('Monthly Cash Flow'!$F$6:$EG$6,DU$4,'Monthly Cash Flow'!$F$24:$EG$24)-'Rent Roll'!$V12,0)*'Rent Roll'!$T12*'Rent Roll'!$R12*('Summary &amp; Purchase Assumptions'!$C$29/'Summary &amp; Purchase Assumptions'!$C$24),"-"),"-")</f>
        <v>-</v>
      </c>
      <c r="DV46" s="273" t="str">
        <f>IFERROR(IF(DV$3='Rent Roll'!$U12,MAX(-SUMIF('Monthly Cash Flow'!$F$6:$EG$6,DV$4,'Monthly Cash Flow'!$F$24:$EG$24)-'Rent Roll'!$V12,0)*'Rent Roll'!$T12*'Rent Roll'!$R12*('Summary &amp; Purchase Assumptions'!$C$29/'Summary &amp; Purchase Assumptions'!$C$24),"-"),"-")</f>
        <v>-</v>
      </c>
      <c r="DW46" s="273" t="str">
        <f>IFERROR(IF(DW$3='Rent Roll'!$U12,MAX(-SUMIF('Monthly Cash Flow'!$F$6:$EG$6,DW$4,'Monthly Cash Flow'!$F$24:$EG$24)-'Rent Roll'!$V12,0)*'Rent Roll'!$T12*'Rent Roll'!$R12*('Summary &amp; Purchase Assumptions'!$C$29/'Summary &amp; Purchase Assumptions'!$C$24),"-"),"-")</f>
        <v>-</v>
      </c>
      <c r="DX46" s="273" t="str">
        <f>IFERROR(IF(DX$3='Rent Roll'!$U12,MAX(-SUMIF('Monthly Cash Flow'!$F$6:$EG$6,DX$4,'Monthly Cash Flow'!$F$24:$EG$24)-'Rent Roll'!$V12,0)*'Rent Roll'!$T12*'Rent Roll'!$R12*('Summary &amp; Purchase Assumptions'!$C$29/'Summary &amp; Purchase Assumptions'!$C$24),"-"),"-")</f>
        <v>-</v>
      </c>
      <c r="DY46" s="273" t="str">
        <f>IFERROR(IF(DY$3='Rent Roll'!$U12,MAX(-SUMIF('Monthly Cash Flow'!$F$6:$EG$6,DY$4,'Monthly Cash Flow'!$F$24:$EG$24)-'Rent Roll'!$V12,0)*'Rent Roll'!$T12*'Rent Roll'!$R12*('Summary &amp; Purchase Assumptions'!$C$29/'Summary &amp; Purchase Assumptions'!$C$24),"-"),"-")</f>
        <v>-</v>
      </c>
      <c r="DZ46" s="273" t="str">
        <f>IFERROR(IF(DZ$3='Rent Roll'!$U12,MAX(-SUMIF('Monthly Cash Flow'!$F$6:$EG$6,DZ$4,'Monthly Cash Flow'!$F$24:$EG$24)-'Rent Roll'!$V12,0)*'Rent Roll'!$T12*'Rent Roll'!$R12*('Summary &amp; Purchase Assumptions'!$C$29/'Summary &amp; Purchase Assumptions'!$C$24),"-"),"-")</f>
        <v>-</v>
      </c>
      <c r="EA46" s="273" t="str">
        <f>IFERROR(IF(EA$3='Rent Roll'!$U12,MAX(-SUMIF('Monthly Cash Flow'!$F$6:$EG$6,EA$4,'Monthly Cash Flow'!$F$24:$EG$24)-'Rent Roll'!$V12,0)*'Rent Roll'!$T12*'Rent Roll'!$R12*('Summary &amp; Purchase Assumptions'!$C$29/'Summary &amp; Purchase Assumptions'!$C$24),"-"),"-")</f>
        <v>-</v>
      </c>
      <c r="EB46" s="273" t="str">
        <f>IFERROR(IF(EB$3='Rent Roll'!$U12,MAX(-SUMIF('Monthly Cash Flow'!$F$6:$EG$6,EB$4,'Monthly Cash Flow'!$F$24:$EG$24)-'Rent Roll'!$V12,0)*'Rent Roll'!$T12*'Rent Roll'!$R12*('Summary &amp; Purchase Assumptions'!$C$29/'Summary &amp; Purchase Assumptions'!$C$24),"-"),"-")</f>
        <v>-</v>
      </c>
      <c r="EC46" s="273" t="str">
        <f>IFERROR(IF(EC$3='Rent Roll'!$U12,MAX(-SUMIF('Monthly Cash Flow'!$F$6:$EG$6,EC$4,'Monthly Cash Flow'!$F$24:$EG$24)-'Rent Roll'!$V12,0)*'Rent Roll'!$T12*'Rent Roll'!$R12*('Summary &amp; Purchase Assumptions'!$C$29/'Summary &amp; Purchase Assumptions'!$C$24),"-"),"-")</f>
        <v>-</v>
      </c>
      <c r="ED46" s="273" t="str">
        <f>IFERROR(IF(ED$3='Rent Roll'!$U12,MAX(-SUMIF('Monthly Cash Flow'!$F$6:$EG$6,ED$4,'Monthly Cash Flow'!$F$24:$EG$24)-'Rent Roll'!$V12,0)*'Rent Roll'!$T12*'Rent Roll'!$R12*('Summary &amp; Purchase Assumptions'!$C$29/'Summary &amp; Purchase Assumptions'!$C$24),"-"),"-")</f>
        <v>-</v>
      </c>
      <c r="EE46" s="273" t="str">
        <f>IFERROR(IF(EE$3='Rent Roll'!$U12,MAX(-SUMIF('Monthly Cash Flow'!$F$6:$EG$6,EE$4,'Monthly Cash Flow'!$F$24:$EG$24)-'Rent Roll'!$V12,0)*'Rent Roll'!$T12*'Rent Roll'!$R12*('Summary &amp; Purchase Assumptions'!$C$29/'Summary &amp; Purchase Assumptions'!$C$24),"-"),"-")</f>
        <v>-</v>
      </c>
      <c r="EF46" s="272" t="str">
        <f>IFERROR(IF(EF$3='Rent Roll'!$U12,MAX(-SUMIF('Monthly Cash Flow'!$F$6:$EG$6,EF$4,'Monthly Cash Flow'!$F$24:$EG$24)-'Rent Roll'!$V12,0)*'Rent Roll'!$T12*'Rent Roll'!$R12*('Summary &amp; Purchase Assumptions'!$C$29/'Summary &amp; Purchase Assumptions'!$C$24),"-"),"-")</f>
        <v>-</v>
      </c>
      <c r="EG46" s="844" t="s">
        <v>106</v>
      </c>
    </row>
    <row r="47" spans="2:137" x14ac:dyDescent="0.25">
      <c r="B47" s="866"/>
      <c r="C47" s="854" t="str">
        <f>CONCATENATE('Rent Roll'!B13&amp;" - "&amp;'Rent Roll'!C13)</f>
        <v xml:space="preserve"> - </v>
      </c>
      <c r="D47" s="272">
        <f t="shared" si="13"/>
        <v>0</v>
      </c>
      <c r="E47" s="273" t="str">
        <f>IFERROR(IF(E$3='Rent Roll'!$U13,MAX(-SUMIF('Monthly Cash Flow'!$F$6:$EG$6,E$4,'Monthly Cash Flow'!$F$24:$EG$24)-'Rent Roll'!$V13,0)*'Rent Roll'!$T13*'Rent Roll'!$R13*('Summary &amp; Purchase Assumptions'!$C$29/'Summary &amp; Purchase Assumptions'!$C$24),"-"),"-")</f>
        <v>-</v>
      </c>
      <c r="F47" s="273" t="str">
        <f>IFERROR(IF(F$3='Rent Roll'!$U13,MAX(-SUMIF('Monthly Cash Flow'!$F$6:$EG$6,F$4,'Monthly Cash Flow'!$F$24:$EG$24)-'Rent Roll'!$V13,0)*'Rent Roll'!$T13*'Rent Roll'!$R13*('Summary &amp; Purchase Assumptions'!$C$29/'Summary &amp; Purchase Assumptions'!$C$24),"-"),"-")</f>
        <v>-</v>
      </c>
      <c r="G47" s="273" t="str">
        <f>IFERROR(IF(G$3='Rent Roll'!$U13,MAX(-SUMIF('Monthly Cash Flow'!$F$6:$EG$6,G$4,'Monthly Cash Flow'!$F$24:$EG$24)-'Rent Roll'!$V13,0)*'Rent Roll'!$T13*'Rent Roll'!$R13*('Summary &amp; Purchase Assumptions'!$C$29/'Summary &amp; Purchase Assumptions'!$C$24),"-"),"-")</f>
        <v>-</v>
      </c>
      <c r="H47" s="273" t="str">
        <f>IFERROR(IF(H$3='Rent Roll'!$U13,MAX(-SUMIF('Monthly Cash Flow'!$F$6:$EG$6,H$4,'Monthly Cash Flow'!$F$24:$EG$24)-'Rent Roll'!$V13,0)*'Rent Roll'!$T13*'Rent Roll'!$R13*('Summary &amp; Purchase Assumptions'!$C$29/'Summary &amp; Purchase Assumptions'!$C$24),"-"),"-")</f>
        <v>-</v>
      </c>
      <c r="I47" s="273" t="str">
        <f>IFERROR(IF(I$3='Rent Roll'!$U13,MAX(-SUMIF('Monthly Cash Flow'!$F$6:$EG$6,I$4,'Monthly Cash Flow'!$F$24:$EG$24)-'Rent Roll'!$V13,0)*'Rent Roll'!$T13*'Rent Roll'!$R13*('Summary &amp; Purchase Assumptions'!$C$29/'Summary &amp; Purchase Assumptions'!$C$24),"-"),"-")</f>
        <v>-</v>
      </c>
      <c r="J47" s="273" t="str">
        <f>IFERROR(IF(J$3='Rent Roll'!$U13,MAX(-SUMIF('Monthly Cash Flow'!$F$6:$EG$6,J$4,'Monthly Cash Flow'!$F$24:$EG$24)-'Rent Roll'!$V13,0)*'Rent Roll'!$T13*'Rent Roll'!$R13*('Summary &amp; Purchase Assumptions'!$C$29/'Summary &amp; Purchase Assumptions'!$C$24),"-"),"-")</f>
        <v>-</v>
      </c>
      <c r="K47" s="273" t="str">
        <f>IFERROR(IF(K$3='Rent Roll'!$U13,MAX(-SUMIF('Monthly Cash Flow'!$F$6:$EG$6,K$4,'Monthly Cash Flow'!$F$24:$EG$24)-'Rent Roll'!$V13,0)*'Rent Roll'!$T13*'Rent Roll'!$R13*('Summary &amp; Purchase Assumptions'!$C$29/'Summary &amp; Purchase Assumptions'!$C$24),"-"),"-")</f>
        <v>-</v>
      </c>
      <c r="L47" s="273" t="str">
        <f>IFERROR(IF(L$3='Rent Roll'!$U13,MAX(-SUMIF('Monthly Cash Flow'!$F$6:$EG$6,L$4,'Monthly Cash Flow'!$F$24:$EG$24)-'Rent Roll'!$V13,0)*'Rent Roll'!$T13*'Rent Roll'!$R13*('Summary &amp; Purchase Assumptions'!$C$29/'Summary &amp; Purchase Assumptions'!$C$24),"-"),"-")</f>
        <v>-</v>
      </c>
      <c r="M47" s="273" t="str">
        <f>IFERROR(IF(M$3='Rent Roll'!$U13,MAX(-SUMIF('Monthly Cash Flow'!$F$6:$EG$6,M$4,'Monthly Cash Flow'!$F$24:$EG$24)-'Rent Roll'!$V13,0)*'Rent Roll'!$T13*'Rent Roll'!$R13*('Summary &amp; Purchase Assumptions'!$C$29/'Summary &amp; Purchase Assumptions'!$C$24),"-"),"-")</f>
        <v>-</v>
      </c>
      <c r="N47" s="273" t="str">
        <f>IFERROR(IF(N$3='Rent Roll'!$U13,MAX(-SUMIF('Monthly Cash Flow'!$F$6:$EG$6,N$4,'Monthly Cash Flow'!$F$24:$EG$24)-'Rent Roll'!$V13,0)*'Rent Roll'!$T13*'Rent Roll'!$R13*('Summary &amp; Purchase Assumptions'!$C$29/'Summary &amp; Purchase Assumptions'!$C$24),"-"),"-")</f>
        <v>-</v>
      </c>
      <c r="O47" s="273" t="str">
        <f>IFERROR(IF(O$3='Rent Roll'!$U13,MAX(-SUMIF('Monthly Cash Flow'!$F$6:$EG$6,O$4,'Monthly Cash Flow'!$F$24:$EG$24)-'Rent Roll'!$V13,0)*'Rent Roll'!$T13*'Rent Roll'!$R13*('Summary &amp; Purchase Assumptions'!$C$29/'Summary &amp; Purchase Assumptions'!$C$24),"-"),"-")</f>
        <v>-</v>
      </c>
      <c r="P47" s="273" t="str">
        <f>IFERROR(IF(P$3='Rent Roll'!$U13,MAX(-SUMIF('Monthly Cash Flow'!$F$6:$EG$6,P$4,'Monthly Cash Flow'!$F$24:$EG$24)-'Rent Roll'!$V13,0)*'Rent Roll'!$T13*'Rent Roll'!$R13*('Summary &amp; Purchase Assumptions'!$C$29/'Summary &amp; Purchase Assumptions'!$C$24),"-"),"-")</f>
        <v>-</v>
      </c>
      <c r="Q47" s="273" t="str">
        <f>IFERROR(IF(Q$3='Rent Roll'!$U13,MAX(-SUMIF('Monthly Cash Flow'!$F$6:$EG$6,Q$4,'Monthly Cash Flow'!$F$24:$EG$24)-'Rent Roll'!$V13,0)*'Rent Roll'!$T13*'Rent Roll'!$R13*('Summary &amp; Purchase Assumptions'!$C$29/'Summary &amp; Purchase Assumptions'!$C$24),"-"),"-")</f>
        <v>-</v>
      </c>
      <c r="R47" s="273" t="str">
        <f>IFERROR(IF(R$3='Rent Roll'!$U13,MAX(-SUMIF('Monthly Cash Flow'!$F$6:$EG$6,R$4,'Monthly Cash Flow'!$F$24:$EG$24)-'Rent Roll'!$V13,0)*'Rent Roll'!$T13*'Rent Roll'!$R13*('Summary &amp; Purchase Assumptions'!$C$29/'Summary &amp; Purchase Assumptions'!$C$24),"-"),"-")</f>
        <v>-</v>
      </c>
      <c r="S47" s="273" t="str">
        <f>IFERROR(IF(S$3='Rent Roll'!$U13,MAX(-SUMIF('Monthly Cash Flow'!$F$6:$EG$6,S$4,'Monthly Cash Flow'!$F$24:$EG$24)-'Rent Roll'!$V13,0)*'Rent Roll'!$T13*'Rent Roll'!$R13*('Summary &amp; Purchase Assumptions'!$C$29/'Summary &amp; Purchase Assumptions'!$C$24),"-"),"-")</f>
        <v>-</v>
      </c>
      <c r="T47" s="273" t="str">
        <f>IFERROR(IF(T$3='Rent Roll'!$U13,MAX(-SUMIF('Monthly Cash Flow'!$F$6:$EG$6,T$4,'Monthly Cash Flow'!$F$24:$EG$24)-'Rent Roll'!$V13,0)*'Rent Roll'!$T13*'Rent Roll'!$R13*('Summary &amp; Purchase Assumptions'!$C$29/'Summary &amp; Purchase Assumptions'!$C$24),"-"),"-")</f>
        <v>-</v>
      </c>
      <c r="U47" s="273" t="str">
        <f>IFERROR(IF(U$3='Rent Roll'!$U13,MAX(-SUMIF('Monthly Cash Flow'!$F$6:$EG$6,U$4,'Monthly Cash Flow'!$F$24:$EG$24)-'Rent Roll'!$V13,0)*'Rent Roll'!$T13*'Rent Roll'!$R13*('Summary &amp; Purchase Assumptions'!$C$29/'Summary &amp; Purchase Assumptions'!$C$24),"-"),"-")</f>
        <v>-</v>
      </c>
      <c r="V47" s="273" t="str">
        <f>IFERROR(IF(V$3='Rent Roll'!$U13,MAX(-SUMIF('Monthly Cash Flow'!$F$6:$EG$6,V$4,'Monthly Cash Flow'!$F$24:$EG$24)-'Rent Roll'!$V13,0)*'Rent Roll'!$T13*'Rent Roll'!$R13*('Summary &amp; Purchase Assumptions'!$C$29/'Summary &amp; Purchase Assumptions'!$C$24),"-"),"-")</f>
        <v>-</v>
      </c>
      <c r="W47" s="273" t="str">
        <f>IFERROR(IF(W$3='Rent Roll'!$U13,MAX(-SUMIF('Monthly Cash Flow'!$F$6:$EG$6,W$4,'Monthly Cash Flow'!$F$24:$EG$24)-'Rent Roll'!$V13,0)*'Rent Roll'!$T13*'Rent Roll'!$R13*('Summary &amp; Purchase Assumptions'!$C$29/'Summary &amp; Purchase Assumptions'!$C$24),"-"),"-")</f>
        <v>-</v>
      </c>
      <c r="X47" s="273" t="str">
        <f>IFERROR(IF(X$3='Rent Roll'!$U13,MAX(-SUMIF('Monthly Cash Flow'!$F$6:$EG$6,X$4,'Monthly Cash Flow'!$F$24:$EG$24)-'Rent Roll'!$V13,0)*'Rent Roll'!$T13*'Rent Roll'!$R13*('Summary &amp; Purchase Assumptions'!$C$29/'Summary &amp; Purchase Assumptions'!$C$24),"-"),"-")</f>
        <v>-</v>
      </c>
      <c r="Y47" s="273" t="str">
        <f>IFERROR(IF(Y$3='Rent Roll'!$U13,MAX(-SUMIF('Monthly Cash Flow'!$F$6:$EG$6,Y$4,'Monthly Cash Flow'!$F$24:$EG$24)-'Rent Roll'!$V13,0)*'Rent Roll'!$T13*'Rent Roll'!$R13*('Summary &amp; Purchase Assumptions'!$C$29/'Summary &amp; Purchase Assumptions'!$C$24),"-"),"-")</f>
        <v>-</v>
      </c>
      <c r="Z47" s="273" t="str">
        <f>IFERROR(IF(Z$3='Rent Roll'!$U13,MAX(-SUMIF('Monthly Cash Flow'!$F$6:$EG$6,Z$4,'Monthly Cash Flow'!$F$24:$EG$24)-'Rent Roll'!$V13,0)*'Rent Roll'!$T13*'Rent Roll'!$R13*('Summary &amp; Purchase Assumptions'!$C$29/'Summary &amp; Purchase Assumptions'!$C$24),"-"),"-")</f>
        <v>-</v>
      </c>
      <c r="AA47" s="273" t="str">
        <f>IFERROR(IF(AA$3='Rent Roll'!$U13,MAX(-SUMIF('Monthly Cash Flow'!$F$6:$EG$6,AA$4,'Monthly Cash Flow'!$F$24:$EG$24)-'Rent Roll'!$V13,0)*'Rent Roll'!$T13*'Rent Roll'!$R13*('Summary &amp; Purchase Assumptions'!$C$29/'Summary &amp; Purchase Assumptions'!$C$24),"-"),"-")</f>
        <v>-</v>
      </c>
      <c r="AB47" s="273" t="str">
        <f>IFERROR(IF(AB$3='Rent Roll'!$U13,MAX(-SUMIF('Monthly Cash Flow'!$F$6:$EG$6,AB$4,'Monthly Cash Flow'!$F$24:$EG$24)-'Rent Roll'!$V13,0)*'Rent Roll'!$T13*'Rent Roll'!$R13*('Summary &amp; Purchase Assumptions'!$C$29/'Summary &amp; Purchase Assumptions'!$C$24),"-"),"-")</f>
        <v>-</v>
      </c>
      <c r="AC47" s="273" t="str">
        <f>IFERROR(IF(AC$3='Rent Roll'!$U13,MAX(-SUMIF('Monthly Cash Flow'!$F$6:$EG$6,AC$4,'Monthly Cash Flow'!$F$24:$EG$24)-'Rent Roll'!$V13,0)*'Rent Roll'!$T13*'Rent Roll'!$R13*('Summary &amp; Purchase Assumptions'!$C$29/'Summary &amp; Purchase Assumptions'!$C$24),"-"),"-")</f>
        <v>-</v>
      </c>
      <c r="AD47" s="273" t="str">
        <f>IFERROR(IF(AD$3='Rent Roll'!$U13,MAX(-SUMIF('Monthly Cash Flow'!$F$6:$EG$6,AD$4,'Monthly Cash Flow'!$F$24:$EG$24)-'Rent Roll'!$V13,0)*'Rent Roll'!$T13*'Rent Roll'!$R13*('Summary &amp; Purchase Assumptions'!$C$29/'Summary &amp; Purchase Assumptions'!$C$24),"-"),"-")</f>
        <v>-</v>
      </c>
      <c r="AE47" s="273" t="str">
        <f>IFERROR(IF(AE$3='Rent Roll'!$U13,MAX(-SUMIF('Monthly Cash Flow'!$F$6:$EG$6,AE$4,'Monthly Cash Flow'!$F$24:$EG$24)-'Rent Roll'!$V13,0)*'Rent Roll'!$T13*'Rent Roll'!$R13*('Summary &amp; Purchase Assumptions'!$C$29/'Summary &amp; Purchase Assumptions'!$C$24),"-"),"-")</f>
        <v>-</v>
      </c>
      <c r="AF47" s="273" t="str">
        <f>IFERROR(IF(AF$3='Rent Roll'!$U13,MAX(-SUMIF('Monthly Cash Flow'!$F$6:$EG$6,AF$4,'Monthly Cash Flow'!$F$24:$EG$24)-'Rent Roll'!$V13,0)*'Rent Roll'!$T13*'Rent Roll'!$R13*('Summary &amp; Purchase Assumptions'!$C$29/'Summary &amp; Purchase Assumptions'!$C$24),"-"),"-")</f>
        <v>-</v>
      </c>
      <c r="AG47" s="273" t="str">
        <f>IFERROR(IF(AG$3='Rent Roll'!$U13,MAX(-SUMIF('Monthly Cash Flow'!$F$6:$EG$6,AG$4,'Monthly Cash Flow'!$F$24:$EG$24)-'Rent Roll'!$V13,0)*'Rent Roll'!$T13*'Rent Roll'!$R13*('Summary &amp; Purchase Assumptions'!$C$29/'Summary &amp; Purchase Assumptions'!$C$24),"-"),"-")</f>
        <v>-</v>
      </c>
      <c r="AH47" s="273" t="str">
        <f>IFERROR(IF(AH$3='Rent Roll'!$U13,MAX(-SUMIF('Monthly Cash Flow'!$F$6:$EG$6,AH$4,'Monthly Cash Flow'!$F$24:$EG$24)-'Rent Roll'!$V13,0)*'Rent Roll'!$T13*'Rent Roll'!$R13*('Summary &amp; Purchase Assumptions'!$C$29/'Summary &amp; Purchase Assumptions'!$C$24),"-"),"-")</f>
        <v>-</v>
      </c>
      <c r="AI47" s="273" t="str">
        <f>IFERROR(IF(AI$3='Rent Roll'!$U13,MAX(-SUMIF('Monthly Cash Flow'!$F$6:$EG$6,AI$4,'Monthly Cash Flow'!$F$24:$EG$24)-'Rent Roll'!$V13,0)*'Rent Roll'!$T13*'Rent Roll'!$R13*('Summary &amp; Purchase Assumptions'!$C$29/'Summary &amp; Purchase Assumptions'!$C$24),"-"),"-")</f>
        <v>-</v>
      </c>
      <c r="AJ47" s="273" t="str">
        <f>IFERROR(IF(AJ$3='Rent Roll'!$U13,MAX(-SUMIF('Monthly Cash Flow'!$F$6:$EG$6,AJ$4,'Monthly Cash Flow'!$F$24:$EG$24)-'Rent Roll'!$V13,0)*'Rent Roll'!$T13*'Rent Roll'!$R13*('Summary &amp; Purchase Assumptions'!$C$29/'Summary &amp; Purchase Assumptions'!$C$24),"-"),"-")</f>
        <v>-</v>
      </c>
      <c r="AK47" s="273" t="str">
        <f>IFERROR(IF(AK$3='Rent Roll'!$U13,MAX(-SUMIF('Monthly Cash Flow'!$F$6:$EG$6,AK$4,'Monthly Cash Flow'!$F$24:$EG$24)-'Rent Roll'!$V13,0)*'Rent Roll'!$T13*'Rent Roll'!$R13*('Summary &amp; Purchase Assumptions'!$C$29/'Summary &amp; Purchase Assumptions'!$C$24),"-"),"-")</f>
        <v>-</v>
      </c>
      <c r="AL47" s="273" t="str">
        <f>IFERROR(IF(AL$3='Rent Roll'!$U13,MAX(-SUMIF('Monthly Cash Flow'!$F$6:$EG$6,AL$4,'Monthly Cash Flow'!$F$24:$EG$24)-'Rent Roll'!$V13,0)*'Rent Roll'!$T13*'Rent Roll'!$R13*('Summary &amp; Purchase Assumptions'!$C$29/'Summary &amp; Purchase Assumptions'!$C$24),"-"),"-")</f>
        <v>-</v>
      </c>
      <c r="AM47" s="273" t="str">
        <f>IFERROR(IF(AM$3='Rent Roll'!$U13,MAX(-SUMIF('Monthly Cash Flow'!$F$6:$EG$6,AM$4,'Monthly Cash Flow'!$F$24:$EG$24)-'Rent Roll'!$V13,0)*'Rent Roll'!$T13*'Rent Roll'!$R13*('Summary &amp; Purchase Assumptions'!$C$29/'Summary &amp; Purchase Assumptions'!$C$24),"-"),"-")</f>
        <v>-</v>
      </c>
      <c r="AN47" s="273" t="str">
        <f>IFERROR(IF(AN$3='Rent Roll'!$U13,MAX(-SUMIF('Monthly Cash Flow'!$F$6:$EG$6,AN$4,'Monthly Cash Flow'!$F$24:$EG$24)-'Rent Roll'!$V13,0)*'Rent Roll'!$T13*'Rent Roll'!$R13*('Summary &amp; Purchase Assumptions'!$C$29/'Summary &amp; Purchase Assumptions'!$C$24),"-"),"-")</f>
        <v>-</v>
      </c>
      <c r="AO47" s="273" t="str">
        <f>IFERROR(IF(AO$3='Rent Roll'!$U13,MAX(-SUMIF('Monthly Cash Flow'!$F$6:$EG$6,AO$4,'Monthly Cash Flow'!$F$24:$EG$24)-'Rent Roll'!$V13,0)*'Rent Roll'!$T13*'Rent Roll'!$R13*('Summary &amp; Purchase Assumptions'!$C$29/'Summary &amp; Purchase Assumptions'!$C$24),"-"),"-")</f>
        <v>-</v>
      </c>
      <c r="AP47" s="273" t="str">
        <f>IFERROR(IF(AP$3='Rent Roll'!$U13,MAX(-SUMIF('Monthly Cash Flow'!$F$6:$EG$6,AP$4,'Monthly Cash Flow'!$F$24:$EG$24)-'Rent Roll'!$V13,0)*'Rent Roll'!$T13*'Rent Roll'!$R13*('Summary &amp; Purchase Assumptions'!$C$29/'Summary &amp; Purchase Assumptions'!$C$24),"-"),"-")</f>
        <v>-</v>
      </c>
      <c r="AQ47" s="273" t="str">
        <f>IFERROR(IF(AQ$3='Rent Roll'!$U13,MAX(-SUMIF('Monthly Cash Flow'!$F$6:$EG$6,AQ$4,'Monthly Cash Flow'!$F$24:$EG$24)-'Rent Roll'!$V13,0)*'Rent Roll'!$T13*'Rent Roll'!$R13*('Summary &amp; Purchase Assumptions'!$C$29/'Summary &amp; Purchase Assumptions'!$C$24),"-"),"-")</f>
        <v>-</v>
      </c>
      <c r="AR47" s="273" t="str">
        <f>IFERROR(IF(AR$3='Rent Roll'!$U13,MAX(-SUMIF('Monthly Cash Flow'!$F$6:$EG$6,AR$4,'Monthly Cash Flow'!$F$24:$EG$24)-'Rent Roll'!$V13,0)*'Rent Roll'!$T13*'Rent Roll'!$R13*('Summary &amp; Purchase Assumptions'!$C$29/'Summary &amp; Purchase Assumptions'!$C$24),"-"),"-")</f>
        <v>-</v>
      </c>
      <c r="AS47" s="273" t="str">
        <f>IFERROR(IF(AS$3='Rent Roll'!$U13,MAX(-SUMIF('Monthly Cash Flow'!$F$6:$EG$6,AS$4,'Monthly Cash Flow'!$F$24:$EG$24)-'Rent Roll'!$V13,0)*'Rent Roll'!$T13*'Rent Roll'!$R13*('Summary &amp; Purchase Assumptions'!$C$29/'Summary &amp; Purchase Assumptions'!$C$24),"-"),"-")</f>
        <v>-</v>
      </c>
      <c r="AT47" s="273" t="str">
        <f>IFERROR(IF(AT$3='Rent Roll'!$U13,MAX(-SUMIF('Monthly Cash Flow'!$F$6:$EG$6,AT$4,'Monthly Cash Flow'!$F$24:$EG$24)-'Rent Roll'!$V13,0)*'Rent Roll'!$T13*'Rent Roll'!$R13*('Summary &amp; Purchase Assumptions'!$C$29/'Summary &amp; Purchase Assumptions'!$C$24),"-"),"-")</f>
        <v>-</v>
      </c>
      <c r="AU47" s="273" t="str">
        <f>IFERROR(IF(AU$3='Rent Roll'!$U13,MAX(-SUMIF('Monthly Cash Flow'!$F$6:$EG$6,AU$4,'Monthly Cash Flow'!$F$24:$EG$24)-'Rent Roll'!$V13,0)*'Rent Roll'!$T13*'Rent Roll'!$R13*('Summary &amp; Purchase Assumptions'!$C$29/'Summary &amp; Purchase Assumptions'!$C$24),"-"),"-")</f>
        <v>-</v>
      </c>
      <c r="AV47" s="273" t="str">
        <f>IFERROR(IF(AV$3='Rent Roll'!$U13,MAX(-SUMIF('Monthly Cash Flow'!$F$6:$EG$6,AV$4,'Monthly Cash Flow'!$F$24:$EG$24)-'Rent Roll'!$V13,0)*'Rent Roll'!$T13*'Rent Roll'!$R13*('Summary &amp; Purchase Assumptions'!$C$29/'Summary &amp; Purchase Assumptions'!$C$24),"-"),"-")</f>
        <v>-</v>
      </c>
      <c r="AW47" s="273" t="str">
        <f>IFERROR(IF(AW$3='Rent Roll'!$U13,MAX(-SUMIF('Monthly Cash Flow'!$F$6:$EG$6,AW$4,'Monthly Cash Flow'!$F$24:$EG$24)-'Rent Roll'!$V13,0)*'Rent Roll'!$T13*'Rent Roll'!$R13*('Summary &amp; Purchase Assumptions'!$C$29/'Summary &amp; Purchase Assumptions'!$C$24),"-"),"-")</f>
        <v>-</v>
      </c>
      <c r="AX47" s="273" t="str">
        <f>IFERROR(IF(AX$3='Rent Roll'!$U13,MAX(-SUMIF('Monthly Cash Flow'!$F$6:$EG$6,AX$4,'Monthly Cash Flow'!$F$24:$EG$24)-'Rent Roll'!$V13,0)*'Rent Roll'!$T13*'Rent Roll'!$R13*('Summary &amp; Purchase Assumptions'!$C$29/'Summary &amp; Purchase Assumptions'!$C$24),"-"),"-")</f>
        <v>-</v>
      </c>
      <c r="AY47" s="273" t="str">
        <f>IFERROR(IF(AY$3='Rent Roll'!$U13,MAX(-SUMIF('Monthly Cash Flow'!$F$6:$EG$6,AY$4,'Monthly Cash Flow'!$F$24:$EG$24)-'Rent Roll'!$V13,0)*'Rent Roll'!$T13*'Rent Roll'!$R13*('Summary &amp; Purchase Assumptions'!$C$29/'Summary &amp; Purchase Assumptions'!$C$24),"-"),"-")</f>
        <v>-</v>
      </c>
      <c r="AZ47" s="273" t="str">
        <f>IFERROR(IF(AZ$3='Rent Roll'!$U13,MAX(-SUMIF('Monthly Cash Flow'!$F$6:$EG$6,AZ$4,'Monthly Cash Flow'!$F$24:$EG$24)-'Rent Roll'!$V13,0)*'Rent Roll'!$T13*'Rent Roll'!$R13*('Summary &amp; Purchase Assumptions'!$C$29/'Summary &amp; Purchase Assumptions'!$C$24),"-"),"-")</f>
        <v>-</v>
      </c>
      <c r="BA47" s="273" t="str">
        <f>IFERROR(IF(BA$3='Rent Roll'!$U13,MAX(-SUMIF('Monthly Cash Flow'!$F$6:$EG$6,BA$4,'Monthly Cash Flow'!$F$24:$EG$24)-'Rent Roll'!$V13,0)*'Rent Roll'!$T13*'Rent Roll'!$R13*('Summary &amp; Purchase Assumptions'!$C$29/'Summary &amp; Purchase Assumptions'!$C$24),"-"),"-")</f>
        <v>-</v>
      </c>
      <c r="BB47" s="273" t="str">
        <f>IFERROR(IF(BB$3='Rent Roll'!$U13,MAX(-SUMIF('Monthly Cash Flow'!$F$6:$EG$6,BB$4,'Monthly Cash Flow'!$F$24:$EG$24)-'Rent Roll'!$V13,0)*'Rent Roll'!$T13*'Rent Roll'!$R13*('Summary &amp; Purchase Assumptions'!$C$29/'Summary &amp; Purchase Assumptions'!$C$24),"-"),"-")</f>
        <v>-</v>
      </c>
      <c r="BC47" s="273" t="str">
        <f>IFERROR(IF(BC$3='Rent Roll'!$U13,MAX(-SUMIF('Monthly Cash Flow'!$F$6:$EG$6,BC$4,'Monthly Cash Flow'!$F$24:$EG$24)-'Rent Roll'!$V13,0)*'Rent Roll'!$T13*'Rent Roll'!$R13*('Summary &amp; Purchase Assumptions'!$C$29/'Summary &amp; Purchase Assumptions'!$C$24),"-"),"-")</f>
        <v>-</v>
      </c>
      <c r="BD47" s="273" t="str">
        <f>IFERROR(IF(BD$3='Rent Roll'!$U13,MAX(-SUMIF('Monthly Cash Flow'!$F$6:$EG$6,BD$4,'Monthly Cash Flow'!$F$24:$EG$24)-'Rent Roll'!$V13,0)*'Rent Roll'!$T13*'Rent Roll'!$R13*('Summary &amp; Purchase Assumptions'!$C$29/'Summary &amp; Purchase Assumptions'!$C$24),"-"),"-")</f>
        <v>-</v>
      </c>
      <c r="BE47" s="273" t="str">
        <f>IFERROR(IF(BE$3='Rent Roll'!$U13,MAX(-SUMIF('Monthly Cash Flow'!$F$6:$EG$6,BE$4,'Monthly Cash Flow'!$F$24:$EG$24)-'Rent Roll'!$V13,0)*'Rent Roll'!$T13*'Rent Roll'!$R13*('Summary &amp; Purchase Assumptions'!$C$29/'Summary &amp; Purchase Assumptions'!$C$24),"-"),"-")</f>
        <v>-</v>
      </c>
      <c r="BF47" s="273" t="str">
        <f>IFERROR(IF(BF$3='Rent Roll'!$U13,MAX(-SUMIF('Monthly Cash Flow'!$F$6:$EG$6,BF$4,'Monthly Cash Flow'!$F$24:$EG$24)-'Rent Roll'!$V13,0)*'Rent Roll'!$T13*'Rent Roll'!$R13*('Summary &amp; Purchase Assumptions'!$C$29/'Summary &amp; Purchase Assumptions'!$C$24),"-"),"-")</f>
        <v>-</v>
      </c>
      <c r="BG47" s="273" t="str">
        <f>IFERROR(IF(BG$3='Rent Roll'!$U13,MAX(-SUMIF('Monthly Cash Flow'!$F$6:$EG$6,BG$4,'Monthly Cash Flow'!$F$24:$EG$24)-'Rent Roll'!$V13,0)*'Rent Roll'!$T13*'Rent Roll'!$R13*('Summary &amp; Purchase Assumptions'!$C$29/'Summary &amp; Purchase Assumptions'!$C$24),"-"),"-")</f>
        <v>-</v>
      </c>
      <c r="BH47" s="273" t="str">
        <f>IFERROR(IF(BH$3='Rent Roll'!$U13,MAX(-SUMIF('Monthly Cash Flow'!$F$6:$EG$6,BH$4,'Monthly Cash Flow'!$F$24:$EG$24)-'Rent Roll'!$V13,0)*'Rent Roll'!$T13*'Rent Roll'!$R13*('Summary &amp; Purchase Assumptions'!$C$29/'Summary &amp; Purchase Assumptions'!$C$24),"-"),"-")</f>
        <v>-</v>
      </c>
      <c r="BI47" s="273" t="str">
        <f>IFERROR(IF(BI$3='Rent Roll'!$U13,MAX(-SUMIF('Monthly Cash Flow'!$F$6:$EG$6,BI$4,'Monthly Cash Flow'!$F$24:$EG$24)-'Rent Roll'!$V13,0)*'Rent Roll'!$T13*'Rent Roll'!$R13*('Summary &amp; Purchase Assumptions'!$C$29/'Summary &amp; Purchase Assumptions'!$C$24),"-"),"-")</f>
        <v>-</v>
      </c>
      <c r="BJ47" s="273" t="str">
        <f>IFERROR(IF(BJ$3='Rent Roll'!$U13,MAX(-SUMIF('Monthly Cash Flow'!$F$6:$EG$6,BJ$4,'Monthly Cash Flow'!$F$24:$EG$24)-'Rent Roll'!$V13,0)*'Rent Roll'!$T13*'Rent Roll'!$R13*('Summary &amp; Purchase Assumptions'!$C$29/'Summary &amp; Purchase Assumptions'!$C$24),"-"),"-")</f>
        <v>-</v>
      </c>
      <c r="BK47" s="273" t="str">
        <f>IFERROR(IF(BK$3='Rent Roll'!$U13,MAX(-SUMIF('Monthly Cash Flow'!$F$6:$EG$6,BK$4,'Monthly Cash Flow'!$F$24:$EG$24)-'Rent Roll'!$V13,0)*'Rent Roll'!$T13*'Rent Roll'!$R13*('Summary &amp; Purchase Assumptions'!$C$29/'Summary &amp; Purchase Assumptions'!$C$24),"-"),"-")</f>
        <v>-</v>
      </c>
      <c r="BL47" s="273" t="str">
        <f>IFERROR(IF(BL$3='Rent Roll'!$U13,MAX(-SUMIF('Monthly Cash Flow'!$F$6:$EG$6,BL$4,'Monthly Cash Flow'!$F$24:$EG$24)-'Rent Roll'!$V13,0)*'Rent Roll'!$T13*'Rent Roll'!$R13*('Summary &amp; Purchase Assumptions'!$C$29/'Summary &amp; Purchase Assumptions'!$C$24),"-"),"-")</f>
        <v>-</v>
      </c>
      <c r="BM47" s="273" t="str">
        <f>IFERROR(IF(BM$3='Rent Roll'!$U13,MAX(-SUMIF('Monthly Cash Flow'!$F$6:$EG$6,BM$4,'Monthly Cash Flow'!$F$24:$EG$24)-'Rent Roll'!$V13,0)*'Rent Roll'!$T13*'Rent Roll'!$R13*('Summary &amp; Purchase Assumptions'!$C$29/'Summary &amp; Purchase Assumptions'!$C$24),"-"),"-")</f>
        <v>-</v>
      </c>
      <c r="BN47" s="273" t="str">
        <f>IFERROR(IF(BN$3='Rent Roll'!$U13,MAX(-SUMIF('Monthly Cash Flow'!$F$6:$EG$6,BN$4,'Monthly Cash Flow'!$F$24:$EG$24)-'Rent Roll'!$V13,0)*'Rent Roll'!$T13*'Rent Roll'!$R13*('Summary &amp; Purchase Assumptions'!$C$29/'Summary &amp; Purchase Assumptions'!$C$24),"-"),"-")</f>
        <v>-</v>
      </c>
      <c r="BO47" s="273" t="str">
        <f>IFERROR(IF(BO$3='Rent Roll'!$U13,MAX(-SUMIF('Monthly Cash Flow'!$F$6:$EG$6,BO$4,'Monthly Cash Flow'!$F$24:$EG$24)-'Rent Roll'!$V13,0)*'Rent Roll'!$T13*'Rent Roll'!$R13*('Summary &amp; Purchase Assumptions'!$C$29/'Summary &amp; Purchase Assumptions'!$C$24),"-"),"-")</f>
        <v>-</v>
      </c>
      <c r="BP47" s="273" t="str">
        <f>IFERROR(IF(BP$3='Rent Roll'!$U13,MAX(-SUMIF('Monthly Cash Flow'!$F$6:$EG$6,BP$4,'Monthly Cash Flow'!$F$24:$EG$24)-'Rent Roll'!$V13,0)*'Rent Roll'!$T13*'Rent Roll'!$R13*('Summary &amp; Purchase Assumptions'!$C$29/'Summary &amp; Purchase Assumptions'!$C$24),"-"),"-")</f>
        <v>-</v>
      </c>
      <c r="BQ47" s="273" t="str">
        <f>IFERROR(IF(BQ$3='Rent Roll'!$U13,MAX(-SUMIF('Monthly Cash Flow'!$F$6:$EG$6,BQ$4,'Monthly Cash Flow'!$F$24:$EG$24)-'Rent Roll'!$V13,0)*'Rent Roll'!$T13*'Rent Roll'!$R13*('Summary &amp; Purchase Assumptions'!$C$29/'Summary &amp; Purchase Assumptions'!$C$24),"-"),"-")</f>
        <v>-</v>
      </c>
      <c r="BR47" s="273" t="str">
        <f>IFERROR(IF(BR$3='Rent Roll'!$U13,MAX(-SUMIF('Monthly Cash Flow'!$F$6:$EG$6,BR$4,'Monthly Cash Flow'!$F$24:$EG$24)-'Rent Roll'!$V13,0)*'Rent Roll'!$T13*'Rent Roll'!$R13*('Summary &amp; Purchase Assumptions'!$C$29/'Summary &amp; Purchase Assumptions'!$C$24),"-"),"-")</f>
        <v>-</v>
      </c>
      <c r="BS47" s="273" t="str">
        <f>IFERROR(IF(BS$3='Rent Roll'!$U13,MAX(-SUMIF('Monthly Cash Flow'!$F$6:$EG$6,BS$4,'Monthly Cash Flow'!$F$24:$EG$24)-'Rent Roll'!$V13,0)*'Rent Roll'!$T13*'Rent Roll'!$R13*('Summary &amp; Purchase Assumptions'!$C$29/'Summary &amp; Purchase Assumptions'!$C$24),"-"),"-")</f>
        <v>-</v>
      </c>
      <c r="BT47" s="273" t="str">
        <f>IFERROR(IF(BT$3='Rent Roll'!$U13,MAX(-SUMIF('Monthly Cash Flow'!$F$6:$EG$6,BT$4,'Monthly Cash Flow'!$F$24:$EG$24)-'Rent Roll'!$V13,0)*'Rent Roll'!$T13*'Rent Roll'!$R13*('Summary &amp; Purchase Assumptions'!$C$29/'Summary &amp; Purchase Assumptions'!$C$24),"-"),"-")</f>
        <v>-</v>
      </c>
      <c r="BU47" s="273" t="str">
        <f>IFERROR(IF(BU$3='Rent Roll'!$U13,MAX(-SUMIF('Monthly Cash Flow'!$F$6:$EG$6,BU$4,'Monthly Cash Flow'!$F$24:$EG$24)-'Rent Roll'!$V13,0)*'Rent Roll'!$T13*'Rent Roll'!$R13*('Summary &amp; Purchase Assumptions'!$C$29/'Summary &amp; Purchase Assumptions'!$C$24),"-"),"-")</f>
        <v>-</v>
      </c>
      <c r="BV47" s="273" t="str">
        <f>IFERROR(IF(BV$3='Rent Roll'!$U13,MAX(-SUMIF('Monthly Cash Flow'!$F$6:$EG$6,BV$4,'Monthly Cash Flow'!$F$24:$EG$24)-'Rent Roll'!$V13,0)*'Rent Roll'!$T13*'Rent Roll'!$R13*('Summary &amp; Purchase Assumptions'!$C$29/'Summary &amp; Purchase Assumptions'!$C$24),"-"),"-")</f>
        <v>-</v>
      </c>
      <c r="BW47" s="273" t="str">
        <f>IFERROR(IF(BW$3='Rent Roll'!$U13,MAX(-SUMIF('Monthly Cash Flow'!$F$6:$EG$6,BW$4,'Monthly Cash Flow'!$F$24:$EG$24)-'Rent Roll'!$V13,0)*'Rent Roll'!$T13*'Rent Roll'!$R13*('Summary &amp; Purchase Assumptions'!$C$29/'Summary &amp; Purchase Assumptions'!$C$24),"-"),"-")</f>
        <v>-</v>
      </c>
      <c r="BX47" s="273" t="str">
        <f>IFERROR(IF(BX$3='Rent Roll'!$U13,MAX(-SUMIF('Monthly Cash Flow'!$F$6:$EG$6,BX$4,'Monthly Cash Flow'!$F$24:$EG$24)-'Rent Roll'!$V13,0)*'Rent Roll'!$T13*'Rent Roll'!$R13*('Summary &amp; Purchase Assumptions'!$C$29/'Summary &amp; Purchase Assumptions'!$C$24),"-"),"-")</f>
        <v>-</v>
      </c>
      <c r="BY47" s="273" t="str">
        <f>IFERROR(IF(BY$3='Rent Roll'!$U13,MAX(-SUMIF('Monthly Cash Flow'!$F$6:$EG$6,BY$4,'Monthly Cash Flow'!$F$24:$EG$24)-'Rent Roll'!$V13,0)*'Rent Roll'!$T13*'Rent Roll'!$R13*('Summary &amp; Purchase Assumptions'!$C$29/'Summary &amp; Purchase Assumptions'!$C$24),"-"),"-")</f>
        <v>-</v>
      </c>
      <c r="BZ47" s="273" t="str">
        <f>IFERROR(IF(BZ$3='Rent Roll'!$U13,MAX(-SUMIF('Monthly Cash Flow'!$F$6:$EG$6,BZ$4,'Monthly Cash Flow'!$F$24:$EG$24)-'Rent Roll'!$V13,0)*'Rent Roll'!$T13*'Rent Roll'!$R13*('Summary &amp; Purchase Assumptions'!$C$29/'Summary &amp; Purchase Assumptions'!$C$24),"-"),"-")</f>
        <v>-</v>
      </c>
      <c r="CA47" s="273" t="str">
        <f>IFERROR(IF(CA$3='Rent Roll'!$U13,MAX(-SUMIF('Monthly Cash Flow'!$F$6:$EG$6,CA$4,'Monthly Cash Flow'!$F$24:$EG$24)-'Rent Roll'!$V13,0)*'Rent Roll'!$T13*'Rent Roll'!$R13*('Summary &amp; Purchase Assumptions'!$C$29/'Summary &amp; Purchase Assumptions'!$C$24),"-"),"-")</f>
        <v>-</v>
      </c>
      <c r="CB47" s="273" t="str">
        <f>IFERROR(IF(CB$3='Rent Roll'!$U13,MAX(-SUMIF('Monthly Cash Flow'!$F$6:$EG$6,CB$4,'Monthly Cash Flow'!$F$24:$EG$24)-'Rent Roll'!$V13,0)*'Rent Roll'!$T13*'Rent Roll'!$R13*('Summary &amp; Purchase Assumptions'!$C$29/'Summary &amp; Purchase Assumptions'!$C$24),"-"),"-")</f>
        <v>-</v>
      </c>
      <c r="CC47" s="273" t="str">
        <f>IFERROR(IF(CC$3='Rent Roll'!$U13,MAX(-SUMIF('Monthly Cash Flow'!$F$6:$EG$6,CC$4,'Monthly Cash Flow'!$F$24:$EG$24)-'Rent Roll'!$V13,0)*'Rent Roll'!$T13*'Rent Roll'!$R13*('Summary &amp; Purchase Assumptions'!$C$29/'Summary &amp; Purchase Assumptions'!$C$24),"-"),"-")</f>
        <v>-</v>
      </c>
      <c r="CD47" s="273" t="str">
        <f>IFERROR(IF(CD$3='Rent Roll'!$U13,MAX(-SUMIF('Monthly Cash Flow'!$F$6:$EG$6,CD$4,'Monthly Cash Flow'!$F$24:$EG$24)-'Rent Roll'!$V13,0)*'Rent Roll'!$T13*'Rent Roll'!$R13*('Summary &amp; Purchase Assumptions'!$C$29/'Summary &amp; Purchase Assumptions'!$C$24),"-"),"-")</f>
        <v>-</v>
      </c>
      <c r="CE47" s="273" t="str">
        <f>IFERROR(IF(CE$3='Rent Roll'!$U13,MAX(-SUMIF('Monthly Cash Flow'!$F$6:$EG$6,CE$4,'Monthly Cash Flow'!$F$24:$EG$24)-'Rent Roll'!$V13,0)*'Rent Roll'!$T13*'Rent Roll'!$R13*('Summary &amp; Purchase Assumptions'!$C$29/'Summary &amp; Purchase Assumptions'!$C$24),"-"),"-")</f>
        <v>-</v>
      </c>
      <c r="CF47" s="273" t="str">
        <f>IFERROR(IF(CF$3='Rent Roll'!$U13,MAX(-SUMIF('Monthly Cash Flow'!$F$6:$EG$6,CF$4,'Monthly Cash Flow'!$F$24:$EG$24)-'Rent Roll'!$V13,0)*'Rent Roll'!$T13*'Rent Roll'!$R13*('Summary &amp; Purchase Assumptions'!$C$29/'Summary &amp; Purchase Assumptions'!$C$24),"-"),"-")</f>
        <v>-</v>
      </c>
      <c r="CG47" s="273" t="str">
        <f>IFERROR(IF(CG$3='Rent Roll'!$U13,MAX(-SUMIF('Monthly Cash Flow'!$F$6:$EG$6,CG$4,'Monthly Cash Flow'!$F$24:$EG$24)-'Rent Roll'!$V13,0)*'Rent Roll'!$T13*'Rent Roll'!$R13*('Summary &amp; Purchase Assumptions'!$C$29/'Summary &amp; Purchase Assumptions'!$C$24),"-"),"-")</f>
        <v>-</v>
      </c>
      <c r="CH47" s="273" t="str">
        <f>IFERROR(IF(CH$3='Rent Roll'!$U13,MAX(-SUMIF('Monthly Cash Flow'!$F$6:$EG$6,CH$4,'Monthly Cash Flow'!$F$24:$EG$24)-'Rent Roll'!$V13,0)*'Rent Roll'!$T13*'Rent Roll'!$R13*('Summary &amp; Purchase Assumptions'!$C$29/'Summary &amp; Purchase Assumptions'!$C$24),"-"),"-")</f>
        <v>-</v>
      </c>
      <c r="CI47" s="273" t="str">
        <f>IFERROR(IF(CI$3='Rent Roll'!$U13,MAX(-SUMIF('Monthly Cash Flow'!$F$6:$EG$6,CI$4,'Monthly Cash Flow'!$F$24:$EG$24)-'Rent Roll'!$V13,0)*'Rent Roll'!$T13*'Rent Roll'!$R13*('Summary &amp; Purchase Assumptions'!$C$29/'Summary &amp; Purchase Assumptions'!$C$24),"-"),"-")</f>
        <v>-</v>
      </c>
      <c r="CJ47" s="273" t="str">
        <f>IFERROR(IF(CJ$3='Rent Roll'!$U13,MAX(-SUMIF('Monthly Cash Flow'!$F$6:$EG$6,CJ$4,'Monthly Cash Flow'!$F$24:$EG$24)-'Rent Roll'!$V13,0)*'Rent Roll'!$T13*'Rent Roll'!$R13*('Summary &amp; Purchase Assumptions'!$C$29/'Summary &amp; Purchase Assumptions'!$C$24),"-"),"-")</f>
        <v>-</v>
      </c>
      <c r="CK47" s="273" t="str">
        <f>IFERROR(IF(CK$3='Rent Roll'!$U13,MAX(-SUMIF('Monthly Cash Flow'!$F$6:$EG$6,CK$4,'Monthly Cash Flow'!$F$24:$EG$24)-'Rent Roll'!$V13,0)*'Rent Roll'!$T13*'Rent Roll'!$R13*('Summary &amp; Purchase Assumptions'!$C$29/'Summary &amp; Purchase Assumptions'!$C$24),"-"),"-")</f>
        <v>-</v>
      </c>
      <c r="CL47" s="273" t="str">
        <f>IFERROR(IF(CL$3='Rent Roll'!$U13,MAX(-SUMIF('Monthly Cash Flow'!$F$6:$EG$6,CL$4,'Monthly Cash Flow'!$F$24:$EG$24)-'Rent Roll'!$V13,0)*'Rent Roll'!$T13*'Rent Roll'!$R13*('Summary &amp; Purchase Assumptions'!$C$29/'Summary &amp; Purchase Assumptions'!$C$24),"-"),"-")</f>
        <v>-</v>
      </c>
      <c r="CM47" s="273" t="str">
        <f>IFERROR(IF(CM$3='Rent Roll'!$U13,MAX(-SUMIF('Monthly Cash Flow'!$F$6:$EG$6,CM$4,'Monthly Cash Flow'!$F$24:$EG$24)-'Rent Roll'!$V13,0)*'Rent Roll'!$T13*'Rent Roll'!$R13*('Summary &amp; Purchase Assumptions'!$C$29/'Summary &amp; Purchase Assumptions'!$C$24),"-"),"-")</f>
        <v>-</v>
      </c>
      <c r="CN47" s="273" t="str">
        <f>IFERROR(IF(CN$3='Rent Roll'!$U13,MAX(-SUMIF('Monthly Cash Flow'!$F$6:$EG$6,CN$4,'Monthly Cash Flow'!$F$24:$EG$24)-'Rent Roll'!$V13,0)*'Rent Roll'!$T13*'Rent Roll'!$R13*('Summary &amp; Purchase Assumptions'!$C$29/'Summary &amp; Purchase Assumptions'!$C$24),"-"),"-")</f>
        <v>-</v>
      </c>
      <c r="CO47" s="273" t="str">
        <f>IFERROR(IF(CO$3='Rent Roll'!$U13,MAX(-SUMIF('Monthly Cash Flow'!$F$6:$EG$6,CO$4,'Monthly Cash Flow'!$F$24:$EG$24)-'Rent Roll'!$V13,0)*'Rent Roll'!$T13*'Rent Roll'!$R13*('Summary &amp; Purchase Assumptions'!$C$29/'Summary &amp; Purchase Assumptions'!$C$24),"-"),"-")</f>
        <v>-</v>
      </c>
      <c r="CP47" s="273" t="str">
        <f>IFERROR(IF(CP$3='Rent Roll'!$U13,MAX(-SUMIF('Monthly Cash Flow'!$F$6:$EG$6,CP$4,'Monthly Cash Flow'!$F$24:$EG$24)-'Rent Roll'!$V13,0)*'Rent Roll'!$T13*'Rent Roll'!$R13*('Summary &amp; Purchase Assumptions'!$C$29/'Summary &amp; Purchase Assumptions'!$C$24),"-"),"-")</f>
        <v>-</v>
      </c>
      <c r="CQ47" s="273" t="str">
        <f>IFERROR(IF(CQ$3='Rent Roll'!$U13,MAX(-SUMIF('Monthly Cash Flow'!$F$6:$EG$6,CQ$4,'Monthly Cash Flow'!$F$24:$EG$24)-'Rent Roll'!$V13,0)*'Rent Roll'!$T13*'Rent Roll'!$R13*('Summary &amp; Purchase Assumptions'!$C$29/'Summary &amp; Purchase Assumptions'!$C$24),"-"),"-")</f>
        <v>-</v>
      </c>
      <c r="CR47" s="273" t="str">
        <f>IFERROR(IF(CR$3='Rent Roll'!$U13,MAX(-SUMIF('Monthly Cash Flow'!$F$6:$EG$6,CR$4,'Monthly Cash Flow'!$F$24:$EG$24)-'Rent Roll'!$V13,0)*'Rent Roll'!$T13*'Rent Roll'!$R13*('Summary &amp; Purchase Assumptions'!$C$29/'Summary &amp; Purchase Assumptions'!$C$24),"-"),"-")</f>
        <v>-</v>
      </c>
      <c r="CS47" s="273" t="str">
        <f>IFERROR(IF(CS$3='Rent Roll'!$U13,MAX(-SUMIF('Monthly Cash Flow'!$F$6:$EG$6,CS$4,'Monthly Cash Flow'!$F$24:$EG$24)-'Rent Roll'!$V13,0)*'Rent Roll'!$T13*'Rent Roll'!$R13*('Summary &amp; Purchase Assumptions'!$C$29/'Summary &amp; Purchase Assumptions'!$C$24),"-"),"-")</f>
        <v>-</v>
      </c>
      <c r="CT47" s="273" t="str">
        <f>IFERROR(IF(CT$3='Rent Roll'!$U13,MAX(-SUMIF('Monthly Cash Flow'!$F$6:$EG$6,CT$4,'Monthly Cash Flow'!$F$24:$EG$24)-'Rent Roll'!$V13,0)*'Rent Roll'!$T13*'Rent Roll'!$R13*('Summary &amp; Purchase Assumptions'!$C$29/'Summary &amp; Purchase Assumptions'!$C$24),"-"),"-")</f>
        <v>-</v>
      </c>
      <c r="CU47" s="273" t="str">
        <f>IFERROR(IF(CU$3='Rent Roll'!$U13,MAX(-SUMIF('Monthly Cash Flow'!$F$6:$EG$6,CU$4,'Monthly Cash Flow'!$F$24:$EG$24)-'Rent Roll'!$V13,0)*'Rent Roll'!$T13*'Rent Roll'!$R13*('Summary &amp; Purchase Assumptions'!$C$29/'Summary &amp; Purchase Assumptions'!$C$24),"-"),"-")</f>
        <v>-</v>
      </c>
      <c r="CV47" s="273" t="str">
        <f>IFERROR(IF(CV$3='Rent Roll'!$U13,MAX(-SUMIF('Monthly Cash Flow'!$F$6:$EG$6,CV$4,'Monthly Cash Flow'!$F$24:$EG$24)-'Rent Roll'!$V13,0)*'Rent Roll'!$T13*'Rent Roll'!$R13*('Summary &amp; Purchase Assumptions'!$C$29/'Summary &amp; Purchase Assumptions'!$C$24),"-"),"-")</f>
        <v>-</v>
      </c>
      <c r="CW47" s="273" t="str">
        <f>IFERROR(IF(CW$3='Rent Roll'!$U13,MAX(-SUMIF('Monthly Cash Flow'!$F$6:$EG$6,CW$4,'Monthly Cash Flow'!$F$24:$EG$24)-'Rent Roll'!$V13,0)*'Rent Roll'!$T13*'Rent Roll'!$R13*('Summary &amp; Purchase Assumptions'!$C$29/'Summary &amp; Purchase Assumptions'!$C$24),"-"),"-")</f>
        <v>-</v>
      </c>
      <c r="CX47" s="273" t="str">
        <f>IFERROR(IF(CX$3='Rent Roll'!$U13,MAX(-SUMIF('Monthly Cash Flow'!$F$6:$EG$6,CX$4,'Monthly Cash Flow'!$F$24:$EG$24)-'Rent Roll'!$V13,0)*'Rent Roll'!$T13*'Rent Roll'!$R13*('Summary &amp; Purchase Assumptions'!$C$29/'Summary &amp; Purchase Assumptions'!$C$24),"-"),"-")</f>
        <v>-</v>
      </c>
      <c r="CY47" s="273" t="str">
        <f>IFERROR(IF(CY$3='Rent Roll'!$U13,MAX(-SUMIF('Monthly Cash Flow'!$F$6:$EG$6,CY$4,'Monthly Cash Flow'!$F$24:$EG$24)-'Rent Roll'!$V13,0)*'Rent Roll'!$T13*'Rent Roll'!$R13*('Summary &amp; Purchase Assumptions'!$C$29/'Summary &amp; Purchase Assumptions'!$C$24),"-"),"-")</f>
        <v>-</v>
      </c>
      <c r="CZ47" s="273" t="str">
        <f>IFERROR(IF(CZ$3='Rent Roll'!$U13,MAX(-SUMIF('Monthly Cash Flow'!$F$6:$EG$6,CZ$4,'Monthly Cash Flow'!$F$24:$EG$24)-'Rent Roll'!$V13,0)*'Rent Roll'!$T13*'Rent Roll'!$R13*('Summary &amp; Purchase Assumptions'!$C$29/'Summary &amp; Purchase Assumptions'!$C$24),"-"),"-")</f>
        <v>-</v>
      </c>
      <c r="DA47" s="273" t="str">
        <f>IFERROR(IF(DA$3='Rent Roll'!$U13,MAX(-SUMIF('Monthly Cash Flow'!$F$6:$EG$6,DA$4,'Monthly Cash Flow'!$F$24:$EG$24)-'Rent Roll'!$V13,0)*'Rent Roll'!$T13*'Rent Roll'!$R13*('Summary &amp; Purchase Assumptions'!$C$29/'Summary &amp; Purchase Assumptions'!$C$24),"-"),"-")</f>
        <v>-</v>
      </c>
      <c r="DB47" s="273" t="str">
        <f>IFERROR(IF(DB$3='Rent Roll'!$U13,MAX(-SUMIF('Monthly Cash Flow'!$F$6:$EG$6,DB$4,'Monthly Cash Flow'!$F$24:$EG$24)-'Rent Roll'!$V13,0)*'Rent Roll'!$T13*'Rent Roll'!$R13*('Summary &amp; Purchase Assumptions'!$C$29/'Summary &amp; Purchase Assumptions'!$C$24),"-"),"-")</f>
        <v>-</v>
      </c>
      <c r="DC47" s="273" t="str">
        <f>IFERROR(IF(DC$3='Rent Roll'!$U13,MAX(-SUMIF('Monthly Cash Flow'!$F$6:$EG$6,DC$4,'Monthly Cash Flow'!$F$24:$EG$24)-'Rent Roll'!$V13,0)*'Rent Roll'!$T13*'Rent Roll'!$R13*('Summary &amp; Purchase Assumptions'!$C$29/'Summary &amp; Purchase Assumptions'!$C$24),"-"),"-")</f>
        <v>-</v>
      </c>
      <c r="DD47" s="273" t="str">
        <f>IFERROR(IF(DD$3='Rent Roll'!$U13,MAX(-SUMIF('Monthly Cash Flow'!$F$6:$EG$6,DD$4,'Monthly Cash Flow'!$F$24:$EG$24)-'Rent Roll'!$V13,0)*'Rent Roll'!$T13*'Rent Roll'!$R13*('Summary &amp; Purchase Assumptions'!$C$29/'Summary &amp; Purchase Assumptions'!$C$24),"-"),"-")</f>
        <v>-</v>
      </c>
      <c r="DE47" s="273" t="str">
        <f>IFERROR(IF(DE$3='Rent Roll'!$U13,MAX(-SUMIF('Monthly Cash Flow'!$F$6:$EG$6,DE$4,'Monthly Cash Flow'!$F$24:$EG$24)-'Rent Roll'!$V13,0)*'Rent Roll'!$T13*'Rent Roll'!$R13*('Summary &amp; Purchase Assumptions'!$C$29/'Summary &amp; Purchase Assumptions'!$C$24),"-"),"-")</f>
        <v>-</v>
      </c>
      <c r="DF47" s="273" t="str">
        <f>IFERROR(IF(DF$3='Rent Roll'!$U13,MAX(-SUMIF('Monthly Cash Flow'!$F$6:$EG$6,DF$4,'Monthly Cash Flow'!$F$24:$EG$24)-'Rent Roll'!$V13,0)*'Rent Roll'!$T13*'Rent Roll'!$R13*('Summary &amp; Purchase Assumptions'!$C$29/'Summary &amp; Purchase Assumptions'!$C$24),"-"),"-")</f>
        <v>-</v>
      </c>
      <c r="DG47" s="273" t="str">
        <f>IFERROR(IF(DG$3='Rent Roll'!$U13,MAX(-SUMIF('Monthly Cash Flow'!$F$6:$EG$6,DG$4,'Monthly Cash Flow'!$F$24:$EG$24)-'Rent Roll'!$V13,0)*'Rent Roll'!$T13*'Rent Roll'!$R13*('Summary &amp; Purchase Assumptions'!$C$29/'Summary &amp; Purchase Assumptions'!$C$24),"-"),"-")</f>
        <v>-</v>
      </c>
      <c r="DH47" s="273" t="str">
        <f>IFERROR(IF(DH$3='Rent Roll'!$U13,MAX(-SUMIF('Monthly Cash Flow'!$F$6:$EG$6,DH$4,'Monthly Cash Flow'!$F$24:$EG$24)-'Rent Roll'!$V13,0)*'Rent Roll'!$T13*'Rent Roll'!$R13*('Summary &amp; Purchase Assumptions'!$C$29/'Summary &amp; Purchase Assumptions'!$C$24),"-"),"-")</f>
        <v>-</v>
      </c>
      <c r="DI47" s="273" t="str">
        <f>IFERROR(IF(DI$3='Rent Roll'!$U13,MAX(-SUMIF('Monthly Cash Flow'!$F$6:$EG$6,DI$4,'Monthly Cash Flow'!$F$24:$EG$24)-'Rent Roll'!$V13,0)*'Rent Roll'!$T13*'Rent Roll'!$R13*('Summary &amp; Purchase Assumptions'!$C$29/'Summary &amp; Purchase Assumptions'!$C$24),"-"),"-")</f>
        <v>-</v>
      </c>
      <c r="DJ47" s="273" t="str">
        <f>IFERROR(IF(DJ$3='Rent Roll'!$U13,MAX(-SUMIF('Monthly Cash Flow'!$F$6:$EG$6,DJ$4,'Monthly Cash Flow'!$F$24:$EG$24)-'Rent Roll'!$V13,0)*'Rent Roll'!$T13*'Rent Roll'!$R13*('Summary &amp; Purchase Assumptions'!$C$29/'Summary &amp; Purchase Assumptions'!$C$24),"-"),"-")</f>
        <v>-</v>
      </c>
      <c r="DK47" s="273" t="str">
        <f>IFERROR(IF(DK$3='Rent Roll'!$U13,MAX(-SUMIF('Monthly Cash Flow'!$F$6:$EG$6,DK$4,'Monthly Cash Flow'!$F$24:$EG$24)-'Rent Roll'!$V13,0)*'Rent Roll'!$T13*'Rent Roll'!$R13*('Summary &amp; Purchase Assumptions'!$C$29/'Summary &amp; Purchase Assumptions'!$C$24),"-"),"-")</f>
        <v>-</v>
      </c>
      <c r="DL47" s="273" t="str">
        <f>IFERROR(IF(DL$3='Rent Roll'!$U13,MAX(-SUMIF('Monthly Cash Flow'!$F$6:$EG$6,DL$4,'Monthly Cash Flow'!$F$24:$EG$24)-'Rent Roll'!$V13,0)*'Rent Roll'!$T13*'Rent Roll'!$R13*('Summary &amp; Purchase Assumptions'!$C$29/'Summary &amp; Purchase Assumptions'!$C$24),"-"),"-")</f>
        <v>-</v>
      </c>
      <c r="DM47" s="273" t="str">
        <f>IFERROR(IF(DM$3='Rent Roll'!$U13,MAX(-SUMIF('Monthly Cash Flow'!$F$6:$EG$6,DM$4,'Monthly Cash Flow'!$F$24:$EG$24)-'Rent Roll'!$V13,0)*'Rent Roll'!$T13*'Rent Roll'!$R13*('Summary &amp; Purchase Assumptions'!$C$29/'Summary &amp; Purchase Assumptions'!$C$24),"-"),"-")</f>
        <v>-</v>
      </c>
      <c r="DN47" s="273" t="str">
        <f>IFERROR(IF(DN$3='Rent Roll'!$U13,MAX(-SUMIF('Monthly Cash Flow'!$F$6:$EG$6,DN$4,'Monthly Cash Flow'!$F$24:$EG$24)-'Rent Roll'!$V13,0)*'Rent Roll'!$T13*'Rent Roll'!$R13*('Summary &amp; Purchase Assumptions'!$C$29/'Summary &amp; Purchase Assumptions'!$C$24),"-"),"-")</f>
        <v>-</v>
      </c>
      <c r="DO47" s="273" t="str">
        <f>IFERROR(IF(DO$3='Rent Roll'!$U13,MAX(-SUMIF('Monthly Cash Flow'!$F$6:$EG$6,DO$4,'Monthly Cash Flow'!$F$24:$EG$24)-'Rent Roll'!$V13,0)*'Rent Roll'!$T13*'Rent Roll'!$R13*('Summary &amp; Purchase Assumptions'!$C$29/'Summary &amp; Purchase Assumptions'!$C$24),"-"),"-")</f>
        <v>-</v>
      </c>
      <c r="DP47" s="273" t="str">
        <f>IFERROR(IF(DP$3='Rent Roll'!$U13,MAX(-SUMIF('Monthly Cash Flow'!$F$6:$EG$6,DP$4,'Monthly Cash Flow'!$F$24:$EG$24)-'Rent Roll'!$V13,0)*'Rent Roll'!$T13*'Rent Roll'!$R13*('Summary &amp; Purchase Assumptions'!$C$29/'Summary &amp; Purchase Assumptions'!$C$24),"-"),"-")</f>
        <v>-</v>
      </c>
      <c r="DQ47" s="273" t="str">
        <f>IFERROR(IF(DQ$3='Rent Roll'!$U13,MAX(-SUMIF('Monthly Cash Flow'!$F$6:$EG$6,DQ$4,'Monthly Cash Flow'!$F$24:$EG$24)-'Rent Roll'!$V13,0)*'Rent Roll'!$T13*'Rent Roll'!$R13*('Summary &amp; Purchase Assumptions'!$C$29/'Summary &amp; Purchase Assumptions'!$C$24),"-"),"-")</f>
        <v>-</v>
      </c>
      <c r="DR47" s="273" t="str">
        <f>IFERROR(IF(DR$3='Rent Roll'!$U13,MAX(-SUMIF('Monthly Cash Flow'!$F$6:$EG$6,DR$4,'Monthly Cash Flow'!$F$24:$EG$24)-'Rent Roll'!$V13,0)*'Rent Roll'!$T13*'Rent Roll'!$R13*('Summary &amp; Purchase Assumptions'!$C$29/'Summary &amp; Purchase Assumptions'!$C$24),"-"),"-")</f>
        <v>-</v>
      </c>
      <c r="DS47" s="273" t="str">
        <f>IFERROR(IF(DS$3='Rent Roll'!$U13,MAX(-SUMIF('Monthly Cash Flow'!$F$6:$EG$6,DS$4,'Monthly Cash Flow'!$F$24:$EG$24)-'Rent Roll'!$V13,0)*'Rent Roll'!$T13*'Rent Roll'!$R13*('Summary &amp; Purchase Assumptions'!$C$29/'Summary &amp; Purchase Assumptions'!$C$24),"-"),"-")</f>
        <v>-</v>
      </c>
      <c r="DT47" s="273" t="str">
        <f>IFERROR(IF(DT$3='Rent Roll'!$U13,MAX(-SUMIF('Monthly Cash Flow'!$F$6:$EG$6,DT$4,'Monthly Cash Flow'!$F$24:$EG$24)-'Rent Roll'!$V13,0)*'Rent Roll'!$T13*'Rent Roll'!$R13*('Summary &amp; Purchase Assumptions'!$C$29/'Summary &amp; Purchase Assumptions'!$C$24),"-"),"-")</f>
        <v>-</v>
      </c>
      <c r="DU47" s="273" t="str">
        <f>IFERROR(IF(DU$3='Rent Roll'!$U13,MAX(-SUMIF('Monthly Cash Flow'!$F$6:$EG$6,DU$4,'Monthly Cash Flow'!$F$24:$EG$24)-'Rent Roll'!$V13,0)*'Rent Roll'!$T13*'Rent Roll'!$R13*('Summary &amp; Purchase Assumptions'!$C$29/'Summary &amp; Purchase Assumptions'!$C$24),"-"),"-")</f>
        <v>-</v>
      </c>
      <c r="DV47" s="273" t="str">
        <f>IFERROR(IF(DV$3='Rent Roll'!$U13,MAX(-SUMIF('Monthly Cash Flow'!$F$6:$EG$6,DV$4,'Monthly Cash Flow'!$F$24:$EG$24)-'Rent Roll'!$V13,0)*'Rent Roll'!$T13*'Rent Roll'!$R13*('Summary &amp; Purchase Assumptions'!$C$29/'Summary &amp; Purchase Assumptions'!$C$24),"-"),"-")</f>
        <v>-</v>
      </c>
      <c r="DW47" s="273" t="str">
        <f>IFERROR(IF(DW$3='Rent Roll'!$U13,MAX(-SUMIF('Monthly Cash Flow'!$F$6:$EG$6,DW$4,'Monthly Cash Flow'!$F$24:$EG$24)-'Rent Roll'!$V13,0)*'Rent Roll'!$T13*'Rent Roll'!$R13*('Summary &amp; Purchase Assumptions'!$C$29/'Summary &amp; Purchase Assumptions'!$C$24),"-"),"-")</f>
        <v>-</v>
      </c>
      <c r="DX47" s="273" t="str">
        <f>IFERROR(IF(DX$3='Rent Roll'!$U13,MAX(-SUMIF('Monthly Cash Flow'!$F$6:$EG$6,DX$4,'Monthly Cash Flow'!$F$24:$EG$24)-'Rent Roll'!$V13,0)*'Rent Roll'!$T13*'Rent Roll'!$R13*('Summary &amp; Purchase Assumptions'!$C$29/'Summary &amp; Purchase Assumptions'!$C$24),"-"),"-")</f>
        <v>-</v>
      </c>
      <c r="DY47" s="273" t="str">
        <f>IFERROR(IF(DY$3='Rent Roll'!$U13,MAX(-SUMIF('Monthly Cash Flow'!$F$6:$EG$6,DY$4,'Monthly Cash Flow'!$F$24:$EG$24)-'Rent Roll'!$V13,0)*'Rent Roll'!$T13*'Rent Roll'!$R13*('Summary &amp; Purchase Assumptions'!$C$29/'Summary &amp; Purchase Assumptions'!$C$24),"-"),"-")</f>
        <v>-</v>
      </c>
      <c r="DZ47" s="273" t="str">
        <f>IFERROR(IF(DZ$3='Rent Roll'!$U13,MAX(-SUMIF('Monthly Cash Flow'!$F$6:$EG$6,DZ$4,'Monthly Cash Flow'!$F$24:$EG$24)-'Rent Roll'!$V13,0)*'Rent Roll'!$T13*'Rent Roll'!$R13*('Summary &amp; Purchase Assumptions'!$C$29/'Summary &amp; Purchase Assumptions'!$C$24),"-"),"-")</f>
        <v>-</v>
      </c>
      <c r="EA47" s="273" t="str">
        <f>IFERROR(IF(EA$3='Rent Roll'!$U13,MAX(-SUMIF('Monthly Cash Flow'!$F$6:$EG$6,EA$4,'Monthly Cash Flow'!$F$24:$EG$24)-'Rent Roll'!$V13,0)*'Rent Roll'!$T13*'Rent Roll'!$R13*('Summary &amp; Purchase Assumptions'!$C$29/'Summary &amp; Purchase Assumptions'!$C$24),"-"),"-")</f>
        <v>-</v>
      </c>
      <c r="EB47" s="273" t="str">
        <f>IFERROR(IF(EB$3='Rent Roll'!$U13,MAX(-SUMIF('Monthly Cash Flow'!$F$6:$EG$6,EB$4,'Monthly Cash Flow'!$F$24:$EG$24)-'Rent Roll'!$V13,0)*'Rent Roll'!$T13*'Rent Roll'!$R13*('Summary &amp; Purchase Assumptions'!$C$29/'Summary &amp; Purchase Assumptions'!$C$24),"-"),"-")</f>
        <v>-</v>
      </c>
      <c r="EC47" s="273" t="str">
        <f>IFERROR(IF(EC$3='Rent Roll'!$U13,MAX(-SUMIF('Monthly Cash Flow'!$F$6:$EG$6,EC$4,'Monthly Cash Flow'!$F$24:$EG$24)-'Rent Roll'!$V13,0)*'Rent Roll'!$T13*'Rent Roll'!$R13*('Summary &amp; Purchase Assumptions'!$C$29/'Summary &amp; Purchase Assumptions'!$C$24),"-"),"-")</f>
        <v>-</v>
      </c>
      <c r="ED47" s="273" t="str">
        <f>IFERROR(IF(ED$3='Rent Roll'!$U13,MAX(-SUMIF('Monthly Cash Flow'!$F$6:$EG$6,ED$4,'Monthly Cash Flow'!$F$24:$EG$24)-'Rent Roll'!$V13,0)*'Rent Roll'!$T13*'Rent Roll'!$R13*('Summary &amp; Purchase Assumptions'!$C$29/'Summary &amp; Purchase Assumptions'!$C$24),"-"),"-")</f>
        <v>-</v>
      </c>
      <c r="EE47" s="273" t="str">
        <f>IFERROR(IF(EE$3='Rent Roll'!$U13,MAX(-SUMIF('Monthly Cash Flow'!$F$6:$EG$6,EE$4,'Monthly Cash Flow'!$F$24:$EG$24)-'Rent Roll'!$V13,0)*'Rent Roll'!$T13*'Rent Roll'!$R13*('Summary &amp; Purchase Assumptions'!$C$29/'Summary &amp; Purchase Assumptions'!$C$24),"-"),"-")</f>
        <v>-</v>
      </c>
      <c r="EF47" s="272" t="str">
        <f>IFERROR(IF(EF$3='Rent Roll'!$U13,MAX(-SUMIF('Monthly Cash Flow'!$F$6:$EG$6,EF$4,'Monthly Cash Flow'!$F$24:$EG$24)-'Rent Roll'!$V13,0)*'Rent Roll'!$T13*'Rent Roll'!$R13*('Summary &amp; Purchase Assumptions'!$C$29/'Summary &amp; Purchase Assumptions'!$C$24),"-"),"-")</f>
        <v>-</v>
      </c>
      <c r="EG47" s="844" t="s">
        <v>106</v>
      </c>
    </row>
    <row r="48" spans="2:137" x14ac:dyDescent="0.25">
      <c r="B48" s="866"/>
      <c r="C48" s="854" t="str">
        <f>CONCATENATE('Rent Roll'!B14&amp;" - "&amp;'Rent Roll'!C14)</f>
        <v xml:space="preserve"> - </v>
      </c>
      <c r="D48" s="272">
        <f t="shared" si="13"/>
        <v>0</v>
      </c>
      <c r="E48" s="273" t="str">
        <f>IFERROR(IF(E$3='Rent Roll'!$U14,MAX(-SUMIF('Monthly Cash Flow'!$F$6:$EG$6,E$4,'Monthly Cash Flow'!$F$24:$EG$24)-'Rent Roll'!$V14,0)*'Rent Roll'!$T14*'Rent Roll'!$R14*('Summary &amp; Purchase Assumptions'!$C$29/'Summary &amp; Purchase Assumptions'!$C$24),"-"),"-")</f>
        <v>-</v>
      </c>
      <c r="F48" s="273" t="str">
        <f>IFERROR(IF(F$3='Rent Roll'!$U14,MAX(-SUMIF('Monthly Cash Flow'!$F$6:$EG$6,F$4,'Monthly Cash Flow'!$F$24:$EG$24)-'Rent Roll'!$V14,0)*'Rent Roll'!$T14*'Rent Roll'!$R14*('Summary &amp; Purchase Assumptions'!$C$29/'Summary &amp; Purchase Assumptions'!$C$24),"-"),"-")</f>
        <v>-</v>
      </c>
      <c r="G48" s="273" t="str">
        <f>IFERROR(IF(G$3='Rent Roll'!$U14,MAX(-SUMIF('Monthly Cash Flow'!$F$6:$EG$6,G$4,'Monthly Cash Flow'!$F$24:$EG$24)-'Rent Roll'!$V14,0)*'Rent Roll'!$T14*'Rent Roll'!$R14*('Summary &amp; Purchase Assumptions'!$C$29/'Summary &amp; Purchase Assumptions'!$C$24),"-"),"-")</f>
        <v>-</v>
      </c>
      <c r="H48" s="273" t="str">
        <f>IFERROR(IF(H$3='Rent Roll'!$U14,MAX(-SUMIF('Monthly Cash Flow'!$F$6:$EG$6,H$4,'Monthly Cash Flow'!$F$24:$EG$24)-'Rent Roll'!$V14,0)*'Rent Roll'!$T14*'Rent Roll'!$R14*('Summary &amp; Purchase Assumptions'!$C$29/'Summary &amp; Purchase Assumptions'!$C$24),"-"),"-")</f>
        <v>-</v>
      </c>
      <c r="I48" s="273" t="str">
        <f>IFERROR(IF(I$3='Rent Roll'!$U14,MAX(-SUMIF('Monthly Cash Flow'!$F$6:$EG$6,I$4,'Monthly Cash Flow'!$F$24:$EG$24)-'Rent Roll'!$V14,0)*'Rent Roll'!$T14*'Rent Roll'!$R14*('Summary &amp; Purchase Assumptions'!$C$29/'Summary &amp; Purchase Assumptions'!$C$24),"-"),"-")</f>
        <v>-</v>
      </c>
      <c r="J48" s="273" t="str">
        <f>IFERROR(IF(J$3='Rent Roll'!$U14,MAX(-SUMIF('Monthly Cash Flow'!$F$6:$EG$6,J$4,'Monthly Cash Flow'!$F$24:$EG$24)-'Rent Roll'!$V14,0)*'Rent Roll'!$T14*'Rent Roll'!$R14*('Summary &amp; Purchase Assumptions'!$C$29/'Summary &amp; Purchase Assumptions'!$C$24),"-"),"-")</f>
        <v>-</v>
      </c>
      <c r="K48" s="273" t="str">
        <f>IFERROR(IF(K$3='Rent Roll'!$U14,MAX(-SUMIF('Monthly Cash Flow'!$F$6:$EG$6,K$4,'Monthly Cash Flow'!$F$24:$EG$24)-'Rent Roll'!$V14,0)*'Rent Roll'!$T14*'Rent Roll'!$R14*('Summary &amp; Purchase Assumptions'!$C$29/'Summary &amp; Purchase Assumptions'!$C$24),"-"),"-")</f>
        <v>-</v>
      </c>
      <c r="L48" s="273" t="str">
        <f>IFERROR(IF(L$3='Rent Roll'!$U14,MAX(-SUMIF('Monthly Cash Flow'!$F$6:$EG$6,L$4,'Monthly Cash Flow'!$F$24:$EG$24)-'Rent Roll'!$V14,0)*'Rent Roll'!$T14*'Rent Roll'!$R14*('Summary &amp; Purchase Assumptions'!$C$29/'Summary &amp; Purchase Assumptions'!$C$24),"-"),"-")</f>
        <v>-</v>
      </c>
      <c r="M48" s="273" t="str">
        <f>IFERROR(IF(M$3='Rent Roll'!$U14,MAX(-SUMIF('Monthly Cash Flow'!$F$6:$EG$6,M$4,'Monthly Cash Flow'!$F$24:$EG$24)-'Rent Roll'!$V14,0)*'Rent Roll'!$T14*'Rent Roll'!$R14*('Summary &amp; Purchase Assumptions'!$C$29/'Summary &amp; Purchase Assumptions'!$C$24),"-"),"-")</f>
        <v>-</v>
      </c>
      <c r="N48" s="273" t="str">
        <f>IFERROR(IF(N$3='Rent Roll'!$U14,MAX(-SUMIF('Monthly Cash Flow'!$F$6:$EG$6,N$4,'Monthly Cash Flow'!$F$24:$EG$24)-'Rent Roll'!$V14,0)*'Rent Roll'!$T14*'Rent Roll'!$R14*('Summary &amp; Purchase Assumptions'!$C$29/'Summary &amp; Purchase Assumptions'!$C$24),"-"),"-")</f>
        <v>-</v>
      </c>
      <c r="O48" s="273" t="str">
        <f>IFERROR(IF(O$3='Rent Roll'!$U14,MAX(-SUMIF('Monthly Cash Flow'!$F$6:$EG$6,O$4,'Monthly Cash Flow'!$F$24:$EG$24)-'Rent Roll'!$V14,0)*'Rent Roll'!$T14*'Rent Roll'!$R14*('Summary &amp; Purchase Assumptions'!$C$29/'Summary &amp; Purchase Assumptions'!$C$24),"-"),"-")</f>
        <v>-</v>
      </c>
      <c r="P48" s="273" t="str">
        <f>IFERROR(IF(P$3='Rent Roll'!$U14,MAX(-SUMIF('Monthly Cash Flow'!$F$6:$EG$6,P$4,'Monthly Cash Flow'!$F$24:$EG$24)-'Rent Roll'!$V14,0)*'Rent Roll'!$T14*'Rent Roll'!$R14*('Summary &amp; Purchase Assumptions'!$C$29/'Summary &amp; Purchase Assumptions'!$C$24),"-"),"-")</f>
        <v>-</v>
      </c>
      <c r="Q48" s="273" t="str">
        <f>IFERROR(IF(Q$3='Rent Roll'!$U14,MAX(-SUMIF('Monthly Cash Flow'!$F$6:$EG$6,Q$4,'Monthly Cash Flow'!$F$24:$EG$24)-'Rent Roll'!$V14,0)*'Rent Roll'!$T14*'Rent Roll'!$R14*('Summary &amp; Purchase Assumptions'!$C$29/'Summary &amp; Purchase Assumptions'!$C$24),"-"),"-")</f>
        <v>-</v>
      </c>
      <c r="R48" s="273" t="str">
        <f>IFERROR(IF(R$3='Rent Roll'!$U14,MAX(-SUMIF('Monthly Cash Flow'!$F$6:$EG$6,R$4,'Monthly Cash Flow'!$F$24:$EG$24)-'Rent Roll'!$V14,0)*'Rent Roll'!$T14*'Rent Roll'!$R14*('Summary &amp; Purchase Assumptions'!$C$29/'Summary &amp; Purchase Assumptions'!$C$24),"-"),"-")</f>
        <v>-</v>
      </c>
      <c r="S48" s="273" t="str">
        <f>IFERROR(IF(S$3='Rent Roll'!$U14,MAX(-SUMIF('Monthly Cash Flow'!$F$6:$EG$6,S$4,'Monthly Cash Flow'!$F$24:$EG$24)-'Rent Roll'!$V14,0)*'Rent Roll'!$T14*'Rent Roll'!$R14*('Summary &amp; Purchase Assumptions'!$C$29/'Summary &amp; Purchase Assumptions'!$C$24),"-"),"-")</f>
        <v>-</v>
      </c>
      <c r="T48" s="273" t="str">
        <f>IFERROR(IF(T$3='Rent Roll'!$U14,MAX(-SUMIF('Monthly Cash Flow'!$F$6:$EG$6,T$4,'Monthly Cash Flow'!$F$24:$EG$24)-'Rent Roll'!$V14,0)*'Rent Roll'!$T14*'Rent Roll'!$R14*('Summary &amp; Purchase Assumptions'!$C$29/'Summary &amp; Purchase Assumptions'!$C$24),"-"),"-")</f>
        <v>-</v>
      </c>
      <c r="U48" s="273" t="str">
        <f>IFERROR(IF(U$3='Rent Roll'!$U14,MAX(-SUMIF('Monthly Cash Flow'!$F$6:$EG$6,U$4,'Monthly Cash Flow'!$F$24:$EG$24)-'Rent Roll'!$V14,0)*'Rent Roll'!$T14*'Rent Roll'!$R14*('Summary &amp; Purchase Assumptions'!$C$29/'Summary &amp; Purchase Assumptions'!$C$24),"-"),"-")</f>
        <v>-</v>
      </c>
      <c r="V48" s="273" t="str">
        <f>IFERROR(IF(V$3='Rent Roll'!$U14,MAX(-SUMIF('Monthly Cash Flow'!$F$6:$EG$6,V$4,'Monthly Cash Flow'!$F$24:$EG$24)-'Rent Roll'!$V14,0)*'Rent Roll'!$T14*'Rent Roll'!$R14*('Summary &amp; Purchase Assumptions'!$C$29/'Summary &amp; Purchase Assumptions'!$C$24),"-"),"-")</f>
        <v>-</v>
      </c>
      <c r="W48" s="273" t="str">
        <f>IFERROR(IF(W$3='Rent Roll'!$U14,MAX(-SUMIF('Monthly Cash Flow'!$F$6:$EG$6,W$4,'Monthly Cash Flow'!$F$24:$EG$24)-'Rent Roll'!$V14,0)*'Rent Roll'!$T14*'Rent Roll'!$R14*('Summary &amp; Purchase Assumptions'!$C$29/'Summary &amp; Purchase Assumptions'!$C$24),"-"),"-")</f>
        <v>-</v>
      </c>
      <c r="X48" s="273" t="str">
        <f>IFERROR(IF(X$3='Rent Roll'!$U14,MAX(-SUMIF('Monthly Cash Flow'!$F$6:$EG$6,X$4,'Monthly Cash Flow'!$F$24:$EG$24)-'Rent Roll'!$V14,0)*'Rent Roll'!$T14*'Rent Roll'!$R14*('Summary &amp; Purchase Assumptions'!$C$29/'Summary &amp; Purchase Assumptions'!$C$24),"-"),"-")</f>
        <v>-</v>
      </c>
      <c r="Y48" s="273" t="str">
        <f>IFERROR(IF(Y$3='Rent Roll'!$U14,MAX(-SUMIF('Monthly Cash Flow'!$F$6:$EG$6,Y$4,'Monthly Cash Flow'!$F$24:$EG$24)-'Rent Roll'!$V14,0)*'Rent Roll'!$T14*'Rent Roll'!$R14*('Summary &amp; Purchase Assumptions'!$C$29/'Summary &amp; Purchase Assumptions'!$C$24),"-"),"-")</f>
        <v>-</v>
      </c>
      <c r="Z48" s="273" t="str">
        <f>IFERROR(IF(Z$3='Rent Roll'!$U14,MAX(-SUMIF('Monthly Cash Flow'!$F$6:$EG$6,Z$4,'Monthly Cash Flow'!$F$24:$EG$24)-'Rent Roll'!$V14,0)*'Rent Roll'!$T14*'Rent Roll'!$R14*('Summary &amp; Purchase Assumptions'!$C$29/'Summary &amp; Purchase Assumptions'!$C$24),"-"),"-")</f>
        <v>-</v>
      </c>
      <c r="AA48" s="273" t="str">
        <f>IFERROR(IF(AA$3='Rent Roll'!$U14,MAX(-SUMIF('Monthly Cash Flow'!$F$6:$EG$6,AA$4,'Monthly Cash Flow'!$F$24:$EG$24)-'Rent Roll'!$V14,0)*'Rent Roll'!$T14*'Rent Roll'!$R14*('Summary &amp; Purchase Assumptions'!$C$29/'Summary &amp; Purchase Assumptions'!$C$24),"-"),"-")</f>
        <v>-</v>
      </c>
      <c r="AB48" s="273" t="str">
        <f>IFERROR(IF(AB$3='Rent Roll'!$U14,MAX(-SUMIF('Monthly Cash Flow'!$F$6:$EG$6,AB$4,'Monthly Cash Flow'!$F$24:$EG$24)-'Rent Roll'!$V14,0)*'Rent Roll'!$T14*'Rent Roll'!$R14*('Summary &amp; Purchase Assumptions'!$C$29/'Summary &amp; Purchase Assumptions'!$C$24),"-"),"-")</f>
        <v>-</v>
      </c>
      <c r="AC48" s="273" t="str">
        <f>IFERROR(IF(AC$3='Rent Roll'!$U14,MAX(-SUMIF('Monthly Cash Flow'!$F$6:$EG$6,AC$4,'Monthly Cash Flow'!$F$24:$EG$24)-'Rent Roll'!$V14,0)*'Rent Roll'!$T14*'Rent Roll'!$R14*('Summary &amp; Purchase Assumptions'!$C$29/'Summary &amp; Purchase Assumptions'!$C$24),"-"),"-")</f>
        <v>-</v>
      </c>
      <c r="AD48" s="273" t="str">
        <f>IFERROR(IF(AD$3='Rent Roll'!$U14,MAX(-SUMIF('Monthly Cash Flow'!$F$6:$EG$6,AD$4,'Monthly Cash Flow'!$F$24:$EG$24)-'Rent Roll'!$V14,0)*'Rent Roll'!$T14*'Rent Roll'!$R14*('Summary &amp; Purchase Assumptions'!$C$29/'Summary &amp; Purchase Assumptions'!$C$24),"-"),"-")</f>
        <v>-</v>
      </c>
      <c r="AE48" s="273" t="str">
        <f>IFERROR(IF(AE$3='Rent Roll'!$U14,MAX(-SUMIF('Monthly Cash Flow'!$F$6:$EG$6,AE$4,'Monthly Cash Flow'!$F$24:$EG$24)-'Rent Roll'!$V14,0)*'Rent Roll'!$T14*'Rent Roll'!$R14*('Summary &amp; Purchase Assumptions'!$C$29/'Summary &amp; Purchase Assumptions'!$C$24),"-"),"-")</f>
        <v>-</v>
      </c>
      <c r="AF48" s="273" t="str">
        <f>IFERROR(IF(AF$3='Rent Roll'!$U14,MAX(-SUMIF('Monthly Cash Flow'!$F$6:$EG$6,AF$4,'Monthly Cash Flow'!$F$24:$EG$24)-'Rent Roll'!$V14,0)*'Rent Roll'!$T14*'Rent Roll'!$R14*('Summary &amp; Purchase Assumptions'!$C$29/'Summary &amp; Purchase Assumptions'!$C$24),"-"),"-")</f>
        <v>-</v>
      </c>
      <c r="AG48" s="273" t="str">
        <f>IFERROR(IF(AG$3='Rent Roll'!$U14,MAX(-SUMIF('Monthly Cash Flow'!$F$6:$EG$6,AG$4,'Monthly Cash Flow'!$F$24:$EG$24)-'Rent Roll'!$V14,0)*'Rent Roll'!$T14*'Rent Roll'!$R14*('Summary &amp; Purchase Assumptions'!$C$29/'Summary &amp; Purchase Assumptions'!$C$24),"-"),"-")</f>
        <v>-</v>
      </c>
      <c r="AH48" s="273" t="str">
        <f>IFERROR(IF(AH$3='Rent Roll'!$U14,MAX(-SUMIF('Monthly Cash Flow'!$F$6:$EG$6,AH$4,'Monthly Cash Flow'!$F$24:$EG$24)-'Rent Roll'!$V14,0)*'Rent Roll'!$T14*'Rent Roll'!$R14*('Summary &amp; Purchase Assumptions'!$C$29/'Summary &amp; Purchase Assumptions'!$C$24),"-"),"-")</f>
        <v>-</v>
      </c>
      <c r="AI48" s="273" t="str">
        <f>IFERROR(IF(AI$3='Rent Roll'!$U14,MAX(-SUMIF('Monthly Cash Flow'!$F$6:$EG$6,AI$4,'Monthly Cash Flow'!$F$24:$EG$24)-'Rent Roll'!$V14,0)*'Rent Roll'!$T14*'Rent Roll'!$R14*('Summary &amp; Purchase Assumptions'!$C$29/'Summary &amp; Purchase Assumptions'!$C$24),"-"),"-")</f>
        <v>-</v>
      </c>
      <c r="AJ48" s="273" t="str">
        <f>IFERROR(IF(AJ$3='Rent Roll'!$U14,MAX(-SUMIF('Monthly Cash Flow'!$F$6:$EG$6,AJ$4,'Monthly Cash Flow'!$F$24:$EG$24)-'Rent Roll'!$V14,0)*'Rent Roll'!$T14*'Rent Roll'!$R14*('Summary &amp; Purchase Assumptions'!$C$29/'Summary &amp; Purchase Assumptions'!$C$24),"-"),"-")</f>
        <v>-</v>
      </c>
      <c r="AK48" s="273" t="str">
        <f>IFERROR(IF(AK$3='Rent Roll'!$U14,MAX(-SUMIF('Monthly Cash Flow'!$F$6:$EG$6,AK$4,'Monthly Cash Flow'!$F$24:$EG$24)-'Rent Roll'!$V14,0)*'Rent Roll'!$T14*'Rent Roll'!$R14*('Summary &amp; Purchase Assumptions'!$C$29/'Summary &amp; Purchase Assumptions'!$C$24),"-"),"-")</f>
        <v>-</v>
      </c>
      <c r="AL48" s="273" t="str">
        <f>IFERROR(IF(AL$3='Rent Roll'!$U14,MAX(-SUMIF('Monthly Cash Flow'!$F$6:$EG$6,AL$4,'Monthly Cash Flow'!$F$24:$EG$24)-'Rent Roll'!$V14,0)*'Rent Roll'!$T14*'Rent Roll'!$R14*('Summary &amp; Purchase Assumptions'!$C$29/'Summary &amp; Purchase Assumptions'!$C$24),"-"),"-")</f>
        <v>-</v>
      </c>
      <c r="AM48" s="273" t="str">
        <f>IFERROR(IF(AM$3='Rent Roll'!$U14,MAX(-SUMIF('Monthly Cash Flow'!$F$6:$EG$6,AM$4,'Monthly Cash Flow'!$F$24:$EG$24)-'Rent Roll'!$V14,0)*'Rent Roll'!$T14*'Rent Roll'!$R14*('Summary &amp; Purchase Assumptions'!$C$29/'Summary &amp; Purchase Assumptions'!$C$24),"-"),"-")</f>
        <v>-</v>
      </c>
      <c r="AN48" s="273" t="str">
        <f>IFERROR(IF(AN$3='Rent Roll'!$U14,MAX(-SUMIF('Monthly Cash Flow'!$F$6:$EG$6,AN$4,'Monthly Cash Flow'!$F$24:$EG$24)-'Rent Roll'!$V14,0)*'Rent Roll'!$T14*'Rent Roll'!$R14*('Summary &amp; Purchase Assumptions'!$C$29/'Summary &amp; Purchase Assumptions'!$C$24),"-"),"-")</f>
        <v>-</v>
      </c>
      <c r="AO48" s="273" t="str">
        <f>IFERROR(IF(AO$3='Rent Roll'!$U14,MAX(-SUMIF('Monthly Cash Flow'!$F$6:$EG$6,AO$4,'Monthly Cash Flow'!$F$24:$EG$24)-'Rent Roll'!$V14,0)*'Rent Roll'!$T14*'Rent Roll'!$R14*('Summary &amp; Purchase Assumptions'!$C$29/'Summary &amp; Purchase Assumptions'!$C$24),"-"),"-")</f>
        <v>-</v>
      </c>
      <c r="AP48" s="273" t="str">
        <f>IFERROR(IF(AP$3='Rent Roll'!$U14,MAX(-SUMIF('Monthly Cash Flow'!$F$6:$EG$6,AP$4,'Monthly Cash Flow'!$F$24:$EG$24)-'Rent Roll'!$V14,0)*'Rent Roll'!$T14*'Rent Roll'!$R14*('Summary &amp; Purchase Assumptions'!$C$29/'Summary &amp; Purchase Assumptions'!$C$24),"-"),"-")</f>
        <v>-</v>
      </c>
      <c r="AQ48" s="273" t="str">
        <f>IFERROR(IF(AQ$3='Rent Roll'!$U14,MAX(-SUMIF('Monthly Cash Flow'!$F$6:$EG$6,AQ$4,'Monthly Cash Flow'!$F$24:$EG$24)-'Rent Roll'!$V14,0)*'Rent Roll'!$T14*'Rent Roll'!$R14*('Summary &amp; Purchase Assumptions'!$C$29/'Summary &amp; Purchase Assumptions'!$C$24),"-"),"-")</f>
        <v>-</v>
      </c>
      <c r="AR48" s="273" t="str">
        <f>IFERROR(IF(AR$3='Rent Roll'!$U14,MAX(-SUMIF('Monthly Cash Flow'!$F$6:$EG$6,AR$4,'Monthly Cash Flow'!$F$24:$EG$24)-'Rent Roll'!$V14,0)*'Rent Roll'!$T14*'Rent Roll'!$R14*('Summary &amp; Purchase Assumptions'!$C$29/'Summary &amp; Purchase Assumptions'!$C$24),"-"),"-")</f>
        <v>-</v>
      </c>
      <c r="AS48" s="273" t="str">
        <f>IFERROR(IF(AS$3='Rent Roll'!$U14,MAX(-SUMIF('Monthly Cash Flow'!$F$6:$EG$6,AS$4,'Monthly Cash Flow'!$F$24:$EG$24)-'Rent Roll'!$V14,0)*'Rent Roll'!$T14*'Rent Roll'!$R14*('Summary &amp; Purchase Assumptions'!$C$29/'Summary &amp; Purchase Assumptions'!$C$24),"-"),"-")</f>
        <v>-</v>
      </c>
      <c r="AT48" s="273" t="str">
        <f>IFERROR(IF(AT$3='Rent Roll'!$U14,MAX(-SUMIF('Monthly Cash Flow'!$F$6:$EG$6,AT$4,'Monthly Cash Flow'!$F$24:$EG$24)-'Rent Roll'!$V14,0)*'Rent Roll'!$T14*'Rent Roll'!$R14*('Summary &amp; Purchase Assumptions'!$C$29/'Summary &amp; Purchase Assumptions'!$C$24),"-"),"-")</f>
        <v>-</v>
      </c>
      <c r="AU48" s="273" t="str">
        <f>IFERROR(IF(AU$3='Rent Roll'!$U14,MAX(-SUMIF('Monthly Cash Flow'!$F$6:$EG$6,AU$4,'Monthly Cash Flow'!$F$24:$EG$24)-'Rent Roll'!$V14,0)*'Rent Roll'!$T14*'Rent Roll'!$R14*('Summary &amp; Purchase Assumptions'!$C$29/'Summary &amp; Purchase Assumptions'!$C$24),"-"),"-")</f>
        <v>-</v>
      </c>
      <c r="AV48" s="273" t="str">
        <f>IFERROR(IF(AV$3='Rent Roll'!$U14,MAX(-SUMIF('Monthly Cash Flow'!$F$6:$EG$6,AV$4,'Monthly Cash Flow'!$F$24:$EG$24)-'Rent Roll'!$V14,0)*'Rent Roll'!$T14*'Rent Roll'!$R14*('Summary &amp; Purchase Assumptions'!$C$29/'Summary &amp; Purchase Assumptions'!$C$24),"-"),"-")</f>
        <v>-</v>
      </c>
      <c r="AW48" s="273" t="str">
        <f>IFERROR(IF(AW$3='Rent Roll'!$U14,MAX(-SUMIF('Monthly Cash Flow'!$F$6:$EG$6,AW$4,'Monthly Cash Flow'!$F$24:$EG$24)-'Rent Roll'!$V14,0)*'Rent Roll'!$T14*'Rent Roll'!$R14*('Summary &amp; Purchase Assumptions'!$C$29/'Summary &amp; Purchase Assumptions'!$C$24),"-"),"-")</f>
        <v>-</v>
      </c>
      <c r="AX48" s="273" t="str">
        <f>IFERROR(IF(AX$3='Rent Roll'!$U14,MAX(-SUMIF('Monthly Cash Flow'!$F$6:$EG$6,AX$4,'Monthly Cash Flow'!$F$24:$EG$24)-'Rent Roll'!$V14,0)*'Rent Roll'!$T14*'Rent Roll'!$R14*('Summary &amp; Purchase Assumptions'!$C$29/'Summary &amp; Purchase Assumptions'!$C$24),"-"),"-")</f>
        <v>-</v>
      </c>
      <c r="AY48" s="273" t="str">
        <f>IFERROR(IF(AY$3='Rent Roll'!$U14,MAX(-SUMIF('Monthly Cash Flow'!$F$6:$EG$6,AY$4,'Monthly Cash Flow'!$F$24:$EG$24)-'Rent Roll'!$V14,0)*'Rent Roll'!$T14*'Rent Roll'!$R14*('Summary &amp; Purchase Assumptions'!$C$29/'Summary &amp; Purchase Assumptions'!$C$24),"-"),"-")</f>
        <v>-</v>
      </c>
      <c r="AZ48" s="273" t="str">
        <f>IFERROR(IF(AZ$3='Rent Roll'!$U14,MAX(-SUMIF('Monthly Cash Flow'!$F$6:$EG$6,AZ$4,'Monthly Cash Flow'!$F$24:$EG$24)-'Rent Roll'!$V14,0)*'Rent Roll'!$T14*'Rent Roll'!$R14*('Summary &amp; Purchase Assumptions'!$C$29/'Summary &amp; Purchase Assumptions'!$C$24),"-"),"-")</f>
        <v>-</v>
      </c>
      <c r="BA48" s="273" t="str">
        <f>IFERROR(IF(BA$3='Rent Roll'!$U14,MAX(-SUMIF('Monthly Cash Flow'!$F$6:$EG$6,BA$4,'Monthly Cash Flow'!$F$24:$EG$24)-'Rent Roll'!$V14,0)*'Rent Roll'!$T14*'Rent Roll'!$R14*('Summary &amp; Purchase Assumptions'!$C$29/'Summary &amp; Purchase Assumptions'!$C$24),"-"),"-")</f>
        <v>-</v>
      </c>
      <c r="BB48" s="273" t="str">
        <f>IFERROR(IF(BB$3='Rent Roll'!$U14,MAX(-SUMIF('Monthly Cash Flow'!$F$6:$EG$6,BB$4,'Monthly Cash Flow'!$F$24:$EG$24)-'Rent Roll'!$V14,0)*'Rent Roll'!$T14*'Rent Roll'!$R14*('Summary &amp; Purchase Assumptions'!$C$29/'Summary &amp; Purchase Assumptions'!$C$24),"-"),"-")</f>
        <v>-</v>
      </c>
      <c r="BC48" s="273" t="str">
        <f>IFERROR(IF(BC$3='Rent Roll'!$U14,MAX(-SUMIF('Monthly Cash Flow'!$F$6:$EG$6,BC$4,'Monthly Cash Flow'!$F$24:$EG$24)-'Rent Roll'!$V14,0)*'Rent Roll'!$T14*'Rent Roll'!$R14*('Summary &amp; Purchase Assumptions'!$C$29/'Summary &amp; Purchase Assumptions'!$C$24),"-"),"-")</f>
        <v>-</v>
      </c>
      <c r="BD48" s="273" t="str">
        <f>IFERROR(IF(BD$3='Rent Roll'!$U14,MAX(-SUMIF('Monthly Cash Flow'!$F$6:$EG$6,BD$4,'Monthly Cash Flow'!$F$24:$EG$24)-'Rent Roll'!$V14,0)*'Rent Roll'!$T14*'Rent Roll'!$R14*('Summary &amp; Purchase Assumptions'!$C$29/'Summary &amp; Purchase Assumptions'!$C$24),"-"),"-")</f>
        <v>-</v>
      </c>
      <c r="BE48" s="273" t="str">
        <f>IFERROR(IF(BE$3='Rent Roll'!$U14,MAX(-SUMIF('Monthly Cash Flow'!$F$6:$EG$6,BE$4,'Monthly Cash Flow'!$F$24:$EG$24)-'Rent Roll'!$V14,0)*'Rent Roll'!$T14*'Rent Roll'!$R14*('Summary &amp; Purchase Assumptions'!$C$29/'Summary &amp; Purchase Assumptions'!$C$24),"-"),"-")</f>
        <v>-</v>
      </c>
      <c r="BF48" s="273" t="str">
        <f>IFERROR(IF(BF$3='Rent Roll'!$U14,MAX(-SUMIF('Monthly Cash Flow'!$F$6:$EG$6,BF$4,'Monthly Cash Flow'!$F$24:$EG$24)-'Rent Roll'!$V14,0)*'Rent Roll'!$T14*'Rent Roll'!$R14*('Summary &amp; Purchase Assumptions'!$C$29/'Summary &amp; Purchase Assumptions'!$C$24),"-"),"-")</f>
        <v>-</v>
      </c>
      <c r="BG48" s="273" t="str">
        <f>IFERROR(IF(BG$3='Rent Roll'!$U14,MAX(-SUMIF('Monthly Cash Flow'!$F$6:$EG$6,BG$4,'Monthly Cash Flow'!$F$24:$EG$24)-'Rent Roll'!$V14,0)*'Rent Roll'!$T14*'Rent Roll'!$R14*('Summary &amp; Purchase Assumptions'!$C$29/'Summary &amp; Purchase Assumptions'!$C$24),"-"),"-")</f>
        <v>-</v>
      </c>
      <c r="BH48" s="273" t="str">
        <f>IFERROR(IF(BH$3='Rent Roll'!$U14,MAX(-SUMIF('Monthly Cash Flow'!$F$6:$EG$6,BH$4,'Monthly Cash Flow'!$F$24:$EG$24)-'Rent Roll'!$V14,0)*'Rent Roll'!$T14*'Rent Roll'!$R14*('Summary &amp; Purchase Assumptions'!$C$29/'Summary &amp; Purchase Assumptions'!$C$24),"-"),"-")</f>
        <v>-</v>
      </c>
      <c r="BI48" s="273" t="str">
        <f>IFERROR(IF(BI$3='Rent Roll'!$U14,MAX(-SUMIF('Monthly Cash Flow'!$F$6:$EG$6,BI$4,'Monthly Cash Flow'!$F$24:$EG$24)-'Rent Roll'!$V14,0)*'Rent Roll'!$T14*'Rent Roll'!$R14*('Summary &amp; Purchase Assumptions'!$C$29/'Summary &amp; Purchase Assumptions'!$C$24),"-"),"-")</f>
        <v>-</v>
      </c>
      <c r="BJ48" s="273" t="str">
        <f>IFERROR(IF(BJ$3='Rent Roll'!$U14,MAX(-SUMIF('Monthly Cash Flow'!$F$6:$EG$6,BJ$4,'Monthly Cash Flow'!$F$24:$EG$24)-'Rent Roll'!$V14,0)*'Rent Roll'!$T14*'Rent Roll'!$R14*('Summary &amp; Purchase Assumptions'!$C$29/'Summary &amp; Purchase Assumptions'!$C$24),"-"),"-")</f>
        <v>-</v>
      </c>
      <c r="BK48" s="273" t="str">
        <f>IFERROR(IF(BK$3='Rent Roll'!$U14,MAX(-SUMIF('Monthly Cash Flow'!$F$6:$EG$6,BK$4,'Monthly Cash Flow'!$F$24:$EG$24)-'Rent Roll'!$V14,0)*'Rent Roll'!$T14*'Rent Roll'!$R14*('Summary &amp; Purchase Assumptions'!$C$29/'Summary &amp; Purchase Assumptions'!$C$24),"-"),"-")</f>
        <v>-</v>
      </c>
      <c r="BL48" s="273" t="str">
        <f>IFERROR(IF(BL$3='Rent Roll'!$U14,MAX(-SUMIF('Monthly Cash Flow'!$F$6:$EG$6,BL$4,'Monthly Cash Flow'!$F$24:$EG$24)-'Rent Roll'!$V14,0)*'Rent Roll'!$T14*'Rent Roll'!$R14*('Summary &amp; Purchase Assumptions'!$C$29/'Summary &amp; Purchase Assumptions'!$C$24),"-"),"-")</f>
        <v>-</v>
      </c>
      <c r="BM48" s="273" t="str">
        <f>IFERROR(IF(BM$3='Rent Roll'!$U14,MAX(-SUMIF('Monthly Cash Flow'!$F$6:$EG$6,BM$4,'Monthly Cash Flow'!$F$24:$EG$24)-'Rent Roll'!$V14,0)*'Rent Roll'!$T14*'Rent Roll'!$R14*('Summary &amp; Purchase Assumptions'!$C$29/'Summary &amp; Purchase Assumptions'!$C$24),"-"),"-")</f>
        <v>-</v>
      </c>
      <c r="BN48" s="273" t="str">
        <f>IFERROR(IF(BN$3='Rent Roll'!$U14,MAX(-SUMIF('Monthly Cash Flow'!$F$6:$EG$6,BN$4,'Monthly Cash Flow'!$F$24:$EG$24)-'Rent Roll'!$V14,0)*'Rent Roll'!$T14*'Rent Roll'!$R14*('Summary &amp; Purchase Assumptions'!$C$29/'Summary &amp; Purchase Assumptions'!$C$24),"-"),"-")</f>
        <v>-</v>
      </c>
      <c r="BO48" s="273" t="str">
        <f>IFERROR(IF(BO$3='Rent Roll'!$U14,MAX(-SUMIF('Monthly Cash Flow'!$F$6:$EG$6,BO$4,'Monthly Cash Flow'!$F$24:$EG$24)-'Rent Roll'!$V14,0)*'Rent Roll'!$T14*'Rent Roll'!$R14*('Summary &amp; Purchase Assumptions'!$C$29/'Summary &amp; Purchase Assumptions'!$C$24),"-"),"-")</f>
        <v>-</v>
      </c>
      <c r="BP48" s="273" t="str">
        <f>IFERROR(IF(BP$3='Rent Roll'!$U14,MAX(-SUMIF('Monthly Cash Flow'!$F$6:$EG$6,BP$4,'Monthly Cash Flow'!$F$24:$EG$24)-'Rent Roll'!$V14,0)*'Rent Roll'!$T14*'Rent Roll'!$R14*('Summary &amp; Purchase Assumptions'!$C$29/'Summary &amp; Purchase Assumptions'!$C$24),"-"),"-")</f>
        <v>-</v>
      </c>
      <c r="BQ48" s="273" t="str">
        <f>IFERROR(IF(BQ$3='Rent Roll'!$U14,MAX(-SUMIF('Monthly Cash Flow'!$F$6:$EG$6,BQ$4,'Monthly Cash Flow'!$F$24:$EG$24)-'Rent Roll'!$V14,0)*'Rent Roll'!$T14*'Rent Roll'!$R14*('Summary &amp; Purchase Assumptions'!$C$29/'Summary &amp; Purchase Assumptions'!$C$24),"-"),"-")</f>
        <v>-</v>
      </c>
      <c r="BR48" s="273" t="str">
        <f>IFERROR(IF(BR$3='Rent Roll'!$U14,MAX(-SUMIF('Monthly Cash Flow'!$F$6:$EG$6,BR$4,'Monthly Cash Flow'!$F$24:$EG$24)-'Rent Roll'!$V14,0)*'Rent Roll'!$T14*'Rent Roll'!$R14*('Summary &amp; Purchase Assumptions'!$C$29/'Summary &amp; Purchase Assumptions'!$C$24),"-"),"-")</f>
        <v>-</v>
      </c>
      <c r="BS48" s="273" t="str">
        <f>IFERROR(IF(BS$3='Rent Roll'!$U14,MAX(-SUMIF('Monthly Cash Flow'!$F$6:$EG$6,BS$4,'Monthly Cash Flow'!$F$24:$EG$24)-'Rent Roll'!$V14,0)*'Rent Roll'!$T14*'Rent Roll'!$R14*('Summary &amp; Purchase Assumptions'!$C$29/'Summary &amp; Purchase Assumptions'!$C$24),"-"),"-")</f>
        <v>-</v>
      </c>
      <c r="BT48" s="273" t="str">
        <f>IFERROR(IF(BT$3='Rent Roll'!$U14,MAX(-SUMIF('Monthly Cash Flow'!$F$6:$EG$6,BT$4,'Monthly Cash Flow'!$F$24:$EG$24)-'Rent Roll'!$V14,0)*'Rent Roll'!$T14*'Rent Roll'!$R14*('Summary &amp; Purchase Assumptions'!$C$29/'Summary &amp; Purchase Assumptions'!$C$24),"-"),"-")</f>
        <v>-</v>
      </c>
      <c r="BU48" s="273" t="str">
        <f>IFERROR(IF(BU$3='Rent Roll'!$U14,MAX(-SUMIF('Monthly Cash Flow'!$F$6:$EG$6,BU$4,'Monthly Cash Flow'!$F$24:$EG$24)-'Rent Roll'!$V14,0)*'Rent Roll'!$T14*'Rent Roll'!$R14*('Summary &amp; Purchase Assumptions'!$C$29/'Summary &amp; Purchase Assumptions'!$C$24),"-"),"-")</f>
        <v>-</v>
      </c>
      <c r="BV48" s="273" t="str">
        <f>IFERROR(IF(BV$3='Rent Roll'!$U14,MAX(-SUMIF('Monthly Cash Flow'!$F$6:$EG$6,BV$4,'Monthly Cash Flow'!$F$24:$EG$24)-'Rent Roll'!$V14,0)*'Rent Roll'!$T14*'Rent Roll'!$R14*('Summary &amp; Purchase Assumptions'!$C$29/'Summary &amp; Purchase Assumptions'!$C$24),"-"),"-")</f>
        <v>-</v>
      </c>
      <c r="BW48" s="273" t="str">
        <f>IFERROR(IF(BW$3='Rent Roll'!$U14,MAX(-SUMIF('Monthly Cash Flow'!$F$6:$EG$6,BW$4,'Monthly Cash Flow'!$F$24:$EG$24)-'Rent Roll'!$V14,0)*'Rent Roll'!$T14*'Rent Roll'!$R14*('Summary &amp; Purchase Assumptions'!$C$29/'Summary &amp; Purchase Assumptions'!$C$24),"-"),"-")</f>
        <v>-</v>
      </c>
      <c r="BX48" s="273" t="str">
        <f>IFERROR(IF(BX$3='Rent Roll'!$U14,MAX(-SUMIF('Monthly Cash Flow'!$F$6:$EG$6,BX$4,'Monthly Cash Flow'!$F$24:$EG$24)-'Rent Roll'!$V14,0)*'Rent Roll'!$T14*'Rent Roll'!$R14*('Summary &amp; Purchase Assumptions'!$C$29/'Summary &amp; Purchase Assumptions'!$C$24),"-"),"-")</f>
        <v>-</v>
      </c>
      <c r="BY48" s="273" t="str">
        <f>IFERROR(IF(BY$3='Rent Roll'!$U14,MAX(-SUMIF('Monthly Cash Flow'!$F$6:$EG$6,BY$4,'Monthly Cash Flow'!$F$24:$EG$24)-'Rent Roll'!$V14,0)*'Rent Roll'!$T14*'Rent Roll'!$R14*('Summary &amp; Purchase Assumptions'!$C$29/'Summary &amp; Purchase Assumptions'!$C$24),"-"),"-")</f>
        <v>-</v>
      </c>
      <c r="BZ48" s="273" t="str">
        <f>IFERROR(IF(BZ$3='Rent Roll'!$U14,MAX(-SUMIF('Monthly Cash Flow'!$F$6:$EG$6,BZ$4,'Monthly Cash Flow'!$F$24:$EG$24)-'Rent Roll'!$V14,0)*'Rent Roll'!$T14*'Rent Roll'!$R14*('Summary &amp; Purchase Assumptions'!$C$29/'Summary &amp; Purchase Assumptions'!$C$24),"-"),"-")</f>
        <v>-</v>
      </c>
      <c r="CA48" s="273" t="str">
        <f>IFERROR(IF(CA$3='Rent Roll'!$U14,MAX(-SUMIF('Monthly Cash Flow'!$F$6:$EG$6,CA$4,'Monthly Cash Flow'!$F$24:$EG$24)-'Rent Roll'!$V14,0)*'Rent Roll'!$T14*'Rent Roll'!$R14*('Summary &amp; Purchase Assumptions'!$C$29/'Summary &amp; Purchase Assumptions'!$C$24),"-"),"-")</f>
        <v>-</v>
      </c>
      <c r="CB48" s="273" t="str">
        <f>IFERROR(IF(CB$3='Rent Roll'!$U14,MAX(-SUMIF('Monthly Cash Flow'!$F$6:$EG$6,CB$4,'Monthly Cash Flow'!$F$24:$EG$24)-'Rent Roll'!$V14,0)*'Rent Roll'!$T14*'Rent Roll'!$R14*('Summary &amp; Purchase Assumptions'!$C$29/'Summary &amp; Purchase Assumptions'!$C$24),"-"),"-")</f>
        <v>-</v>
      </c>
      <c r="CC48" s="273" t="str">
        <f>IFERROR(IF(CC$3='Rent Roll'!$U14,MAX(-SUMIF('Monthly Cash Flow'!$F$6:$EG$6,CC$4,'Monthly Cash Flow'!$F$24:$EG$24)-'Rent Roll'!$V14,0)*'Rent Roll'!$T14*'Rent Roll'!$R14*('Summary &amp; Purchase Assumptions'!$C$29/'Summary &amp; Purchase Assumptions'!$C$24),"-"),"-")</f>
        <v>-</v>
      </c>
      <c r="CD48" s="273" t="str">
        <f>IFERROR(IF(CD$3='Rent Roll'!$U14,MAX(-SUMIF('Monthly Cash Flow'!$F$6:$EG$6,CD$4,'Monthly Cash Flow'!$F$24:$EG$24)-'Rent Roll'!$V14,0)*'Rent Roll'!$T14*'Rent Roll'!$R14*('Summary &amp; Purchase Assumptions'!$C$29/'Summary &amp; Purchase Assumptions'!$C$24),"-"),"-")</f>
        <v>-</v>
      </c>
      <c r="CE48" s="273" t="str">
        <f>IFERROR(IF(CE$3='Rent Roll'!$U14,MAX(-SUMIF('Monthly Cash Flow'!$F$6:$EG$6,CE$4,'Monthly Cash Flow'!$F$24:$EG$24)-'Rent Roll'!$V14,0)*'Rent Roll'!$T14*'Rent Roll'!$R14*('Summary &amp; Purchase Assumptions'!$C$29/'Summary &amp; Purchase Assumptions'!$C$24),"-"),"-")</f>
        <v>-</v>
      </c>
      <c r="CF48" s="273" t="str">
        <f>IFERROR(IF(CF$3='Rent Roll'!$U14,MAX(-SUMIF('Monthly Cash Flow'!$F$6:$EG$6,CF$4,'Monthly Cash Flow'!$F$24:$EG$24)-'Rent Roll'!$V14,0)*'Rent Roll'!$T14*'Rent Roll'!$R14*('Summary &amp; Purchase Assumptions'!$C$29/'Summary &amp; Purchase Assumptions'!$C$24),"-"),"-")</f>
        <v>-</v>
      </c>
      <c r="CG48" s="273" t="str">
        <f>IFERROR(IF(CG$3='Rent Roll'!$U14,MAX(-SUMIF('Monthly Cash Flow'!$F$6:$EG$6,CG$4,'Monthly Cash Flow'!$F$24:$EG$24)-'Rent Roll'!$V14,0)*'Rent Roll'!$T14*'Rent Roll'!$R14*('Summary &amp; Purchase Assumptions'!$C$29/'Summary &amp; Purchase Assumptions'!$C$24),"-"),"-")</f>
        <v>-</v>
      </c>
      <c r="CH48" s="273" t="str">
        <f>IFERROR(IF(CH$3='Rent Roll'!$U14,MAX(-SUMIF('Monthly Cash Flow'!$F$6:$EG$6,CH$4,'Monthly Cash Flow'!$F$24:$EG$24)-'Rent Roll'!$V14,0)*'Rent Roll'!$T14*'Rent Roll'!$R14*('Summary &amp; Purchase Assumptions'!$C$29/'Summary &amp; Purchase Assumptions'!$C$24),"-"),"-")</f>
        <v>-</v>
      </c>
      <c r="CI48" s="273" t="str">
        <f>IFERROR(IF(CI$3='Rent Roll'!$U14,MAX(-SUMIF('Monthly Cash Flow'!$F$6:$EG$6,CI$4,'Monthly Cash Flow'!$F$24:$EG$24)-'Rent Roll'!$V14,0)*'Rent Roll'!$T14*'Rent Roll'!$R14*('Summary &amp; Purchase Assumptions'!$C$29/'Summary &amp; Purchase Assumptions'!$C$24),"-"),"-")</f>
        <v>-</v>
      </c>
      <c r="CJ48" s="273" t="str">
        <f>IFERROR(IF(CJ$3='Rent Roll'!$U14,MAX(-SUMIF('Monthly Cash Flow'!$F$6:$EG$6,CJ$4,'Monthly Cash Flow'!$F$24:$EG$24)-'Rent Roll'!$V14,0)*'Rent Roll'!$T14*'Rent Roll'!$R14*('Summary &amp; Purchase Assumptions'!$C$29/'Summary &amp; Purchase Assumptions'!$C$24),"-"),"-")</f>
        <v>-</v>
      </c>
      <c r="CK48" s="273" t="str">
        <f>IFERROR(IF(CK$3='Rent Roll'!$U14,MAX(-SUMIF('Monthly Cash Flow'!$F$6:$EG$6,CK$4,'Monthly Cash Flow'!$F$24:$EG$24)-'Rent Roll'!$V14,0)*'Rent Roll'!$T14*'Rent Roll'!$R14*('Summary &amp; Purchase Assumptions'!$C$29/'Summary &amp; Purchase Assumptions'!$C$24),"-"),"-")</f>
        <v>-</v>
      </c>
      <c r="CL48" s="273" t="str">
        <f>IFERROR(IF(CL$3='Rent Roll'!$U14,MAX(-SUMIF('Monthly Cash Flow'!$F$6:$EG$6,CL$4,'Monthly Cash Flow'!$F$24:$EG$24)-'Rent Roll'!$V14,0)*'Rent Roll'!$T14*'Rent Roll'!$R14*('Summary &amp; Purchase Assumptions'!$C$29/'Summary &amp; Purchase Assumptions'!$C$24),"-"),"-")</f>
        <v>-</v>
      </c>
      <c r="CM48" s="273" t="str">
        <f>IFERROR(IF(CM$3='Rent Roll'!$U14,MAX(-SUMIF('Monthly Cash Flow'!$F$6:$EG$6,CM$4,'Monthly Cash Flow'!$F$24:$EG$24)-'Rent Roll'!$V14,0)*'Rent Roll'!$T14*'Rent Roll'!$R14*('Summary &amp; Purchase Assumptions'!$C$29/'Summary &amp; Purchase Assumptions'!$C$24),"-"),"-")</f>
        <v>-</v>
      </c>
      <c r="CN48" s="273" t="str">
        <f>IFERROR(IF(CN$3='Rent Roll'!$U14,MAX(-SUMIF('Monthly Cash Flow'!$F$6:$EG$6,CN$4,'Monthly Cash Flow'!$F$24:$EG$24)-'Rent Roll'!$V14,0)*'Rent Roll'!$T14*'Rent Roll'!$R14*('Summary &amp; Purchase Assumptions'!$C$29/'Summary &amp; Purchase Assumptions'!$C$24),"-"),"-")</f>
        <v>-</v>
      </c>
      <c r="CO48" s="273" t="str">
        <f>IFERROR(IF(CO$3='Rent Roll'!$U14,MAX(-SUMIF('Monthly Cash Flow'!$F$6:$EG$6,CO$4,'Monthly Cash Flow'!$F$24:$EG$24)-'Rent Roll'!$V14,0)*'Rent Roll'!$T14*'Rent Roll'!$R14*('Summary &amp; Purchase Assumptions'!$C$29/'Summary &amp; Purchase Assumptions'!$C$24),"-"),"-")</f>
        <v>-</v>
      </c>
      <c r="CP48" s="273" t="str">
        <f>IFERROR(IF(CP$3='Rent Roll'!$U14,MAX(-SUMIF('Monthly Cash Flow'!$F$6:$EG$6,CP$4,'Monthly Cash Flow'!$F$24:$EG$24)-'Rent Roll'!$V14,0)*'Rent Roll'!$T14*'Rent Roll'!$R14*('Summary &amp; Purchase Assumptions'!$C$29/'Summary &amp; Purchase Assumptions'!$C$24),"-"),"-")</f>
        <v>-</v>
      </c>
      <c r="CQ48" s="273" t="str">
        <f>IFERROR(IF(CQ$3='Rent Roll'!$U14,MAX(-SUMIF('Monthly Cash Flow'!$F$6:$EG$6,CQ$4,'Monthly Cash Flow'!$F$24:$EG$24)-'Rent Roll'!$V14,0)*'Rent Roll'!$T14*'Rent Roll'!$R14*('Summary &amp; Purchase Assumptions'!$C$29/'Summary &amp; Purchase Assumptions'!$C$24),"-"),"-")</f>
        <v>-</v>
      </c>
      <c r="CR48" s="273" t="str">
        <f>IFERROR(IF(CR$3='Rent Roll'!$U14,MAX(-SUMIF('Monthly Cash Flow'!$F$6:$EG$6,CR$4,'Monthly Cash Flow'!$F$24:$EG$24)-'Rent Roll'!$V14,0)*'Rent Roll'!$T14*'Rent Roll'!$R14*('Summary &amp; Purchase Assumptions'!$C$29/'Summary &amp; Purchase Assumptions'!$C$24),"-"),"-")</f>
        <v>-</v>
      </c>
      <c r="CS48" s="273" t="str">
        <f>IFERROR(IF(CS$3='Rent Roll'!$U14,MAX(-SUMIF('Monthly Cash Flow'!$F$6:$EG$6,CS$4,'Monthly Cash Flow'!$F$24:$EG$24)-'Rent Roll'!$V14,0)*'Rent Roll'!$T14*'Rent Roll'!$R14*('Summary &amp; Purchase Assumptions'!$C$29/'Summary &amp; Purchase Assumptions'!$C$24),"-"),"-")</f>
        <v>-</v>
      </c>
      <c r="CT48" s="273" t="str">
        <f>IFERROR(IF(CT$3='Rent Roll'!$U14,MAX(-SUMIF('Monthly Cash Flow'!$F$6:$EG$6,CT$4,'Monthly Cash Flow'!$F$24:$EG$24)-'Rent Roll'!$V14,0)*'Rent Roll'!$T14*'Rent Roll'!$R14*('Summary &amp; Purchase Assumptions'!$C$29/'Summary &amp; Purchase Assumptions'!$C$24),"-"),"-")</f>
        <v>-</v>
      </c>
      <c r="CU48" s="273" t="str">
        <f>IFERROR(IF(CU$3='Rent Roll'!$U14,MAX(-SUMIF('Monthly Cash Flow'!$F$6:$EG$6,CU$4,'Monthly Cash Flow'!$F$24:$EG$24)-'Rent Roll'!$V14,0)*'Rent Roll'!$T14*'Rent Roll'!$R14*('Summary &amp; Purchase Assumptions'!$C$29/'Summary &amp; Purchase Assumptions'!$C$24),"-"),"-")</f>
        <v>-</v>
      </c>
      <c r="CV48" s="273" t="str">
        <f>IFERROR(IF(CV$3='Rent Roll'!$U14,MAX(-SUMIF('Monthly Cash Flow'!$F$6:$EG$6,CV$4,'Monthly Cash Flow'!$F$24:$EG$24)-'Rent Roll'!$V14,0)*'Rent Roll'!$T14*'Rent Roll'!$R14*('Summary &amp; Purchase Assumptions'!$C$29/'Summary &amp; Purchase Assumptions'!$C$24),"-"),"-")</f>
        <v>-</v>
      </c>
      <c r="CW48" s="273" t="str">
        <f>IFERROR(IF(CW$3='Rent Roll'!$U14,MAX(-SUMIF('Monthly Cash Flow'!$F$6:$EG$6,CW$4,'Monthly Cash Flow'!$F$24:$EG$24)-'Rent Roll'!$V14,0)*'Rent Roll'!$T14*'Rent Roll'!$R14*('Summary &amp; Purchase Assumptions'!$C$29/'Summary &amp; Purchase Assumptions'!$C$24),"-"),"-")</f>
        <v>-</v>
      </c>
      <c r="CX48" s="273" t="str">
        <f>IFERROR(IF(CX$3='Rent Roll'!$U14,MAX(-SUMIF('Monthly Cash Flow'!$F$6:$EG$6,CX$4,'Monthly Cash Flow'!$F$24:$EG$24)-'Rent Roll'!$V14,0)*'Rent Roll'!$T14*'Rent Roll'!$R14*('Summary &amp; Purchase Assumptions'!$C$29/'Summary &amp; Purchase Assumptions'!$C$24),"-"),"-")</f>
        <v>-</v>
      </c>
      <c r="CY48" s="273" t="str">
        <f>IFERROR(IF(CY$3='Rent Roll'!$U14,MAX(-SUMIF('Monthly Cash Flow'!$F$6:$EG$6,CY$4,'Monthly Cash Flow'!$F$24:$EG$24)-'Rent Roll'!$V14,0)*'Rent Roll'!$T14*'Rent Roll'!$R14*('Summary &amp; Purchase Assumptions'!$C$29/'Summary &amp; Purchase Assumptions'!$C$24),"-"),"-")</f>
        <v>-</v>
      </c>
      <c r="CZ48" s="273" t="str">
        <f>IFERROR(IF(CZ$3='Rent Roll'!$U14,MAX(-SUMIF('Monthly Cash Flow'!$F$6:$EG$6,CZ$4,'Monthly Cash Flow'!$F$24:$EG$24)-'Rent Roll'!$V14,0)*'Rent Roll'!$T14*'Rent Roll'!$R14*('Summary &amp; Purchase Assumptions'!$C$29/'Summary &amp; Purchase Assumptions'!$C$24),"-"),"-")</f>
        <v>-</v>
      </c>
      <c r="DA48" s="273" t="str">
        <f>IFERROR(IF(DA$3='Rent Roll'!$U14,MAX(-SUMIF('Monthly Cash Flow'!$F$6:$EG$6,DA$4,'Monthly Cash Flow'!$F$24:$EG$24)-'Rent Roll'!$V14,0)*'Rent Roll'!$T14*'Rent Roll'!$R14*('Summary &amp; Purchase Assumptions'!$C$29/'Summary &amp; Purchase Assumptions'!$C$24),"-"),"-")</f>
        <v>-</v>
      </c>
      <c r="DB48" s="273" t="str">
        <f>IFERROR(IF(DB$3='Rent Roll'!$U14,MAX(-SUMIF('Monthly Cash Flow'!$F$6:$EG$6,DB$4,'Monthly Cash Flow'!$F$24:$EG$24)-'Rent Roll'!$V14,0)*'Rent Roll'!$T14*'Rent Roll'!$R14*('Summary &amp; Purchase Assumptions'!$C$29/'Summary &amp; Purchase Assumptions'!$C$24),"-"),"-")</f>
        <v>-</v>
      </c>
      <c r="DC48" s="273" t="str">
        <f>IFERROR(IF(DC$3='Rent Roll'!$U14,MAX(-SUMIF('Monthly Cash Flow'!$F$6:$EG$6,DC$4,'Monthly Cash Flow'!$F$24:$EG$24)-'Rent Roll'!$V14,0)*'Rent Roll'!$T14*'Rent Roll'!$R14*('Summary &amp; Purchase Assumptions'!$C$29/'Summary &amp; Purchase Assumptions'!$C$24),"-"),"-")</f>
        <v>-</v>
      </c>
      <c r="DD48" s="273" t="str">
        <f>IFERROR(IF(DD$3='Rent Roll'!$U14,MAX(-SUMIF('Monthly Cash Flow'!$F$6:$EG$6,DD$4,'Monthly Cash Flow'!$F$24:$EG$24)-'Rent Roll'!$V14,0)*'Rent Roll'!$T14*'Rent Roll'!$R14*('Summary &amp; Purchase Assumptions'!$C$29/'Summary &amp; Purchase Assumptions'!$C$24),"-"),"-")</f>
        <v>-</v>
      </c>
      <c r="DE48" s="273" t="str">
        <f>IFERROR(IF(DE$3='Rent Roll'!$U14,MAX(-SUMIF('Monthly Cash Flow'!$F$6:$EG$6,DE$4,'Monthly Cash Flow'!$F$24:$EG$24)-'Rent Roll'!$V14,0)*'Rent Roll'!$T14*'Rent Roll'!$R14*('Summary &amp; Purchase Assumptions'!$C$29/'Summary &amp; Purchase Assumptions'!$C$24),"-"),"-")</f>
        <v>-</v>
      </c>
      <c r="DF48" s="273" t="str">
        <f>IFERROR(IF(DF$3='Rent Roll'!$U14,MAX(-SUMIF('Monthly Cash Flow'!$F$6:$EG$6,DF$4,'Monthly Cash Flow'!$F$24:$EG$24)-'Rent Roll'!$V14,0)*'Rent Roll'!$T14*'Rent Roll'!$R14*('Summary &amp; Purchase Assumptions'!$C$29/'Summary &amp; Purchase Assumptions'!$C$24),"-"),"-")</f>
        <v>-</v>
      </c>
      <c r="DG48" s="273" t="str">
        <f>IFERROR(IF(DG$3='Rent Roll'!$U14,MAX(-SUMIF('Monthly Cash Flow'!$F$6:$EG$6,DG$4,'Monthly Cash Flow'!$F$24:$EG$24)-'Rent Roll'!$V14,0)*'Rent Roll'!$T14*'Rent Roll'!$R14*('Summary &amp; Purchase Assumptions'!$C$29/'Summary &amp; Purchase Assumptions'!$C$24),"-"),"-")</f>
        <v>-</v>
      </c>
      <c r="DH48" s="273" t="str">
        <f>IFERROR(IF(DH$3='Rent Roll'!$U14,MAX(-SUMIF('Monthly Cash Flow'!$F$6:$EG$6,DH$4,'Monthly Cash Flow'!$F$24:$EG$24)-'Rent Roll'!$V14,0)*'Rent Roll'!$T14*'Rent Roll'!$R14*('Summary &amp; Purchase Assumptions'!$C$29/'Summary &amp; Purchase Assumptions'!$C$24),"-"),"-")</f>
        <v>-</v>
      </c>
      <c r="DI48" s="273" t="str">
        <f>IFERROR(IF(DI$3='Rent Roll'!$U14,MAX(-SUMIF('Monthly Cash Flow'!$F$6:$EG$6,DI$4,'Monthly Cash Flow'!$F$24:$EG$24)-'Rent Roll'!$V14,0)*'Rent Roll'!$T14*'Rent Roll'!$R14*('Summary &amp; Purchase Assumptions'!$C$29/'Summary &amp; Purchase Assumptions'!$C$24),"-"),"-")</f>
        <v>-</v>
      </c>
      <c r="DJ48" s="273" t="str">
        <f>IFERROR(IF(DJ$3='Rent Roll'!$U14,MAX(-SUMIF('Monthly Cash Flow'!$F$6:$EG$6,DJ$4,'Monthly Cash Flow'!$F$24:$EG$24)-'Rent Roll'!$V14,0)*'Rent Roll'!$T14*'Rent Roll'!$R14*('Summary &amp; Purchase Assumptions'!$C$29/'Summary &amp; Purchase Assumptions'!$C$24),"-"),"-")</f>
        <v>-</v>
      </c>
      <c r="DK48" s="273" t="str">
        <f>IFERROR(IF(DK$3='Rent Roll'!$U14,MAX(-SUMIF('Monthly Cash Flow'!$F$6:$EG$6,DK$4,'Monthly Cash Flow'!$F$24:$EG$24)-'Rent Roll'!$V14,0)*'Rent Roll'!$T14*'Rent Roll'!$R14*('Summary &amp; Purchase Assumptions'!$C$29/'Summary &amp; Purchase Assumptions'!$C$24),"-"),"-")</f>
        <v>-</v>
      </c>
      <c r="DL48" s="273" t="str">
        <f>IFERROR(IF(DL$3='Rent Roll'!$U14,MAX(-SUMIF('Monthly Cash Flow'!$F$6:$EG$6,DL$4,'Monthly Cash Flow'!$F$24:$EG$24)-'Rent Roll'!$V14,0)*'Rent Roll'!$T14*'Rent Roll'!$R14*('Summary &amp; Purchase Assumptions'!$C$29/'Summary &amp; Purchase Assumptions'!$C$24),"-"),"-")</f>
        <v>-</v>
      </c>
      <c r="DM48" s="273" t="str">
        <f>IFERROR(IF(DM$3='Rent Roll'!$U14,MAX(-SUMIF('Monthly Cash Flow'!$F$6:$EG$6,DM$4,'Monthly Cash Flow'!$F$24:$EG$24)-'Rent Roll'!$V14,0)*'Rent Roll'!$T14*'Rent Roll'!$R14*('Summary &amp; Purchase Assumptions'!$C$29/'Summary &amp; Purchase Assumptions'!$C$24),"-"),"-")</f>
        <v>-</v>
      </c>
      <c r="DN48" s="273" t="str">
        <f>IFERROR(IF(DN$3='Rent Roll'!$U14,MAX(-SUMIF('Monthly Cash Flow'!$F$6:$EG$6,DN$4,'Monthly Cash Flow'!$F$24:$EG$24)-'Rent Roll'!$V14,0)*'Rent Roll'!$T14*'Rent Roll'!$R14*('Summary &amp; Purchase Assumptions'!$C$29/'Summary &amp; Purchase Assumptions'!$C$24),"-"),"-")</f>
        <v>-</v>
      </c>
      <c r="DO48" s="273" t="str">
        <f>IFERROR(IF(DO$3='Rent Roll'!$U14,MAX(-SUMIF('Monthly Cash Flow'!$F$6:$EG$6,DO$4,'Monthly Cash Flow'!$F$24:$EG$24)-'Rent Roll'!$V14,0)*'Rent Roll'!$T14*'Rent Roll'!$R14*('Summary &amp; Purchase Assumptions'!$C$29/'Summary &amp; Purchase Assumptions'!$C$24),"-"),"-")</f>
        <v>-</v>
      </c>
      <c r="DP48" s="273" t="str">
        <f>IFERROR(IF(DP$3='Rent Roll'!$U14,MAX(-SUMIF('Monthly Cash Flow'!$F$6:$EG$6,DP$4,'Monthly Cash Flow'!$F$24:$EG$24)-'Rent Roll'!$V14,0)*'Rent Roll'!$T14*'Rent Roll'!$R14*('Summary &amp; Purchase Assumptions'!$C$29/'Summary &amp; Purchase Assumptions'!$C$24),"-"),"-")</f>
        <v>-</v>
      </c>
      <c r="DQ48" s="273" t="str">
        <f>IFERROR(IF(DQ$3='Rent Roll'!$U14,MAX(-SUMIF('Monthly Cash Flow'!$F$6:$EG$6,DQ$4,'Monthly Cash Flow'!$F$24:$EG$24)-'Rent Roll'!$V14,0)*'Rent Roll'!$T14*'Rent Roll'!$R14*('Summary &amp; Purchase Assumptions'!$C$29/'Summary &amp; Purchase Assumptions'!$C$24),"-"),"-")</f>
        <v>-</v>
      </c>
      <c r="DR48" s="273" t="str">
        <f>IFERROR(IF(DR$3='Rent Roll'!$U14,MAX(-SUMIF('Monthly Cash Flow'!$F$6:$EG$6,DR$4,'Monthly Cash Flow'!$F$24:$EG$24)-'Rent Roll'!$V14,0)*'Rent Roll'!$T14*'Rent Roll'!$R14*('Summary &amp; Purchase Assumptions'!$C$29/'Summary &amp; Purchase Assumptions'!$C$24),"-"),"-")</f>
        <v>-</v>
      </c>
      <c r="DS48" s="273" t="str">
        <f>IFERROR(IF(DS$3='Rent Roll'!$U14,MAX(-SUMIF('Monthly Cash Flow'!$F$6:$EG$6,DS$4,'Monthly Cash Flow'!$F$24:$EG$24)-'Rent Roll'!$V14,0)*'Rent Roll'!$T14*'Rent Roll'!$R14*('Summary &amp; Purchase Assumptions'!$C$29/'Summary &amp; Purchase Assumptions'!$C$24),"-"),"-")</f>
        <v>-</v>
      </c>
      <c r="DT48" s="273" t="str">
        <f>IFERROR(IF(DT$3='Rent Roll'!$U14,MAX(-SUMIF('Monthly Cash Flow'!$F$6:$EG$6,DT$4,'Monthly Cash Flow'!$F$24:$EG$24)-'Rent Roll'!$V14,0)*'Rent Roll'!$T14*'Rent Roll'!$R14*('Summary &amp; Purchase Assumptions'!$C$29/'Summary &amp; Purchase Assumptions'!$C$24),"-"),"-")</f>
        <v>-</v>
      </c>
      <c r="DU48" s="273" t="str">
        <f>IFERROR(IF(DU$3='Rent Roll'!$U14,MAX(-SUMIF('Monthly Cash Flow'!$F$6:$EG$6,DU$4,'Monthly Cash Flow'!$F$24:$EG$24)-'Rent Roll'!$V14,0)*'Rent Roll'!$T14*'Rent Roll'!$R14*('Summary &amp; Purchase Assumptions'!$C$29/'Summary &amp; Purchase Assumptions'!$C$24),"-"),"-")</f>
        <v>-</v>
      </c>
      <c r="DV48" s="273" t="str">
        <f>IFERROR(IF(DV$3='Rent Roll'!$U14,MAX(-SUMIF('Monthly Cash Flow'!$F$6:$EG$6,DV$4,'Monthly Cash Flow'!$F$24:$EG$24)-'Rent Roll'!$V14,0)*'Rent Roll'!$T14*'Rent Roll'!$R14*('Summary &amp; Purchase Assumptions'!$C$29/'Summary &amp; Purchase Assumptions'!$C$24),"-"),"-")</f>
        <v>-</v>
      </c>
      <c r="DW48" s="273" t="str">
        <f>IFERROR(IF(DW$3='Rent Roll'!$U14,MAX(-SUMIF('Monthly Cash Flow'!$F$6:$EG$6,DW$4,'Monthly Cash Flow'!$F$24:$EG$24)-'Rent Roll'!$V14,0)*'Rent Roll'!$T14*'Rent Roll'!$R14*('Summary &amp; Purchase Assumptions'!$C$29/'Summary &amp; Purchase Assumptions'!$C$24),"-"),"-")</f>
        <v>-</v>
      </c>
      <c r="DX48" s="273" t="str">
        <f>IFERROR(IF(DX$3='Rent Roll'!$U14,MAX(-SUMIF('Monthly Cash Flow'!$F$6:$EG$6,DX$4,'Monthly Cash Flow'!$F$24:$EG$24)-'Rent Roll'!$V14,0)*'Rent Roll'!$T14*'Rent Roll'!$R14*('Summary &amp; Purchase Assumptions'!$C$29/'Summary &amp; Purchase Assumptions'!$C$24),"-"),"-")</f>
        <v>-</v>
      </c>
      <c r="DY48" s="273" t="str">
        <f>IFERROR(IF(DY$3='Rent Roll'!$U14,MAX(-SUMIF('Monthly Cash Flow'!$F$6:$EG$6,DY$4,'Monthly Cash Flow'!$F$24:$EG$24)-'Rent Roll'!$V14,0)*'Rent Roll'!$T14*'Rent Roll'!$R14*('Summary &amp; Purchase Assumptions'!$C$29/'Summary &amp; Purchase Assumptions'!$C$24),"-"),"-")</f>
        <v>-</v>
      </c>
      <c r="DZ48" s="273" t="str">
        <f>IFERROR(IF(DZ$3='Rent Roll'!$U14,MAX(-SUMIF('Monthly Cash Flow'!$F$6:$EG$6,DZ$4,'Monthly Cash Flow'!$F$24:$EG$24)-'Rent Roll'!$V14,0)*'Rent Roll'!$T14*'Rent Roll'!$R14*('Summary &amp; Purchase Assumptions'!$C$29/'Summary &amp; Purchase Assumptions'!$C$24),"-"),"-")</f>
        <v>-</v>
      </c>
      <c r="EA48" s="273" t="str">
        <f>IFERROR(IF(EA$3='Rent Roll'!$U14,MAX(-SUMIF('Monthly Cash Flow'!$F$6:$EG$6,EA$4,'Monthly Cash Flow'!$F$24:$EG$24)-'Rent Roll'!$V14,0)*'Rent Roll'!$T14*'Rent Roll'!$R14*('Summary &amp; Purchase Assumptions'!$C$29/'Summary &amp; Purchase Assumptions'!$C$24),"-"),"-")</f>
        <v>-</v>
      </c>
      <c r="EB48" s="273" t="str">
        <f>IFERROR(IF(EB$3='Rent Roll'!$U14,MAX(-SUMIF('Monthly Cash Flow'!$F$6:$EG$6,EB$4,'Monthly Cash Flow'!$F$24:$EG$24)-'Rent Roll'!$V14,0)*'Rent Roll'!$T14*'Rent Roll'!$R14*('Summary &amp; Purchase Assumptions'!$C$29/'Summary &amp; Purchase Assumptions'!$C$24),"-"),"-")</f>
        <v>-</v>
      </c>
      <c r="EC48" s="273" t="str">
        <f>IFERROR(IF(EC$3='Rent Roll'!$U14,MAX(-SUMIF('Monthly Cash Flow'!$F$6:$EG$6,EC$4,'Monthly Cash Flow'!$F$24:$EG$24)-'Rent Roll'!$V14,0)*'Rent Roll'!$T14*'Rent Roll'!$R14*('Summary &amp; Purchase Assumptions'!$C$29/'Summary &amp; Purchase Assumptions'!$C$24),"-"),"-")</f>
        <v>-</v>
      </c>
      <c r="ED48" s="273" t="str">
        <f>IFERROR(IF(ED$3='Rent Roll'!$U14,MAX(-SUMIF('Monthly Cash Flow'!$F$6:$EG$6,ED$4,'Monthly Cash Flow'!$F$24:$EG$24)-'Rent Roll'!$V14,0)*'Rent Roll'!$T14*'Rent Roll'!$R14*('Summary &amp; Purchase Assumptions'!$C$29/'Summary &amp; Purchase Assumptions'!$C$24),"-"),"-")</f>
        <v>-</v>
      </c>
      <c r="EE48" s="273" t="str">
        <f>IFERROR(IF(EE$3='Rent Roll'!$U14,MAX(-SUMIF('Monthly Cash Flow'!$F$6:$EG$6,EE$4,'Monthly Cash Flow'!$F$24:$EG$24)-'Rent Roll'!$V14,0)*'Rent Roll'!$T14*'Rent Roll'!$R14*('Summary &amp; Purchase Assumptions'!$C$29/'Summary &amp; Purchase Assumptions'!$C$24),"-"),"-")</f>
        <v>-</v>
      </c>
      <c r="EF48" s="272" t="str">
        <f>IFERROR(IF(EF$3='Rent Roll'!$U14,MAX(-SUMIF('Monthly Cash Flow'!$F$6:$EG$6,EF$4,'Monthly Cash Flow'!$F$24:$EG$24)-'Rent Roll'!$V14,0)*'Rent Roll'!$T14*'Rent Roll'!$R14*('Summary &amp; Purchase Assumptions'!$C$29/'Summary &amp; Purchase Assumptions'!$C$24),"-"),"-")</f>
        <v>-</v>
      </c>
      <c r="EG48" s="844" t="s">
        <v>106</v>
      </c>
    </row>
    <row r="49" spans="2:137" ht="15.75" thickBot="1" x14ac:dyDescent="0.3">
      <c r="B49" s="856"/>
      <c r="C49" s="857" t="s">
        <v>19</v>
      </c>
      <c r="D49" s="868">
        <f>SUM(D38:D48)</f>
        <v>189984.77278095324</v>
      </c>
      <c r="E49" s="909">
        <f>SUM(E38:E48)</f>
        <v>0</v>
      </c>
      <c r="F49" s="910">
        <f>SUM(F38:F48)</f>
        <v>0</v>
      </c>
      <c r="G49" s="910">
        <f>SUM(G38:G48)</f>
        <v>0</v>
      </c>
      <c r="H49" s="910">
        <f>SUM(H38:H48)</f>
        <v>0</v>
      </c>
      <c r="I49" s="910">
        <f>SUM(I38:I48)</f>
        <v>0</v>
      </c>
      <c r="J49" s="910">
        <f>SUM(J38:J48)</f>
        <v>0</v>
      </c>
      <c r="K49" s="910">
        <f>SUM(K38:K48)</f>
        <v>1712.5755619145648</v>
      </c>
      <c r="L49" s="910">
        <f>SUM(L38:L48)</f>
        <v>0</v>
      </c>
      <c r="M49" s="910">
        <f>SUM(M38:M48)</f>
        <v>0</v>
      </c>
      <c r="N49" s="910">
        <f>SUM(N38:N48)</f>
        <v>0</v>
      </c>
      <c r="O49" s="910">
        <f>SUM(O38:O48)</f>
        <v>0</v>
      </c>
      <c r="P49" s="910">
        <f>SUM(P38:P48)</f>
        <v>0</v>
      </c>
      <c r="Q49" s="910">
        <f>SUM(Q38:Q48)</f>
        <v>0</v>
      </c>
      <c r="R49" s="910">
        <f>SUM(R38:R48)</f>
        <v>0</v>
      </c>
      <c r="S49" s="910">
        <f>SUM(S38:S48)</f>
        <v>0</v>
      </c>
      <c r="T49" s="910">
        <f>SUM(T38:T48)</f>
        <v>0</v>
      </c>
      <c r="U49" s="910">
        <f>SUM(U38:U48)</f>
        <v>0</v>
      </c>
      <c r="V49" s="910">
        <f>SUM(V38:V48)</f>
        <v>0</v>
      </c>
      <c r="W49" s="910">
        <f>SUM(W38:W48)</f>
        <v>15563.526679979404</v>
      </c>
      <c r="X49" s="910">
        <f>SUM(X38:X48)</f>
        <v>0</v>
      </c>
      <c r="Y49" s="910">
        <f>SUM(Y38:Y48)</f>
        <v>0</v>
      </c>
      <c r="Z49" s="910">
        <f>SUM(Z38:Z48)</f>
        <v>0</v>
      </c>
      <c r="AA49" s="910">
        <f>SUM(AA38:AA48)</f>
        <v>0</v>
      </c>
      <c r="AB49" s="910">
        <f>SUM(AB38:AB48)</f>
        <v>0</v>
      </c>
      <c r="AC49" s="910">
        <f>SUM(AC38:AC48)</f>
        <v>0</v>
      </c>
      <c r="AD49" s="910">
        <f>SUM(AD38:AD48)</f>
        <v>0</v>
      </c>
      <c r="AE49" s="910">
        <f>SUM(AE38:AE48)</f>
        <v>0</v>
      </c>
      <c r="AF49" s="910">
        <f>SUM(AF38:AF48)</f>
        <v>0</v>
      </c>
      <c r="AG49" s="910">
        <f>SUM(AG38:AG48)</f>
        <v>0</v>
      </c>
      <c r="AH49" s="910">
        <f>SUM(AH38:AH48)</f>
        <v>0</v>
      </c>
      <c r="AI49" s="910">
        <f>SUM(AI38:AI48)</f>
        <v>16260.180815382384</v>
      </c>
      <c r="AJ49" s="910">
        <f>SUM(AJ38:AJ48)</f>
        <v>0</v>
      </c>
      <c r="AK49" s="910">
        <f>SUM(AK38:AK48)</f>
        <v>0</v>
      </c>
      <c r="AL49" s="910">
        <f>SUM(AL38:AL48)</f>
        <v>0</v>
      </c>
      <c r="AM49" s="910">
        <f>SUM(AM38:AM48)</f>
        <v>0</v>
      </c>
      <c r="AN49" s="910">
        <f>SUM(AN38:AN48)</f>
        <v>0</v>
      </c>
      <c r="AO49" s="910">
        <f>SUM(AO38:AO48)</f>
        <v>0</v>
      </c>
      <c r="AP49" s="910">
        <f>SUM(AP38:AP48)</f>
        <v>0</v>
      </c>
      <c r="AQ49" s="910">
        <f>SUM(AQ38:AQ48)</f>
        <v>0</v>
      </c>
      <c r="AR49" s="910">
        <f>SUM(AR38:AR48)</f>
        <v>0</v>
      </c>
      <c r="AS49" s="910">
        <f>SUM(AS38:AS48)</f>
        <v>0</v>
      </c>
      <c r="AT49" s="910">
        <f>SUM(AT38:AT48)</f>
        <v>0</v>
      </c>
      <c r="AU49" s="910">
        <f>SUM(AU38:AU48)</f>
        <v>16967.284762816409</v>
      </c>
      <c r="AV49" s="910">
        <f>SUM(AV38:AV48)</f>
        <v>0</v>
      </c>
      <c r="AW49" s="910">
        <f>SUM(AW38:AW48)</f>
        <v>0</v>
      </c>
      <c r="AX49" s="910">
        <f>SUM(AX38:AX48)</f>
        <v>0</v>
      </c>
      <c r="AY49" s="910">
        <f>SUM(AY38:AY48)</f>
        <v>0</v>
      </c>
      <c r="AZ49" s="910">
        <f>SUM(AZ38:AZ48)</f>
        <v>0</v>
      </c>
      <c r="BA49" s="910">
        <f>SUM(BA38:BA48)</f>
        <v>0</v>
      </c>
      <c r="BB49" s="910">
        <f>SUM(BB38:BB48)</f>
        <v>0</v>
      </c>
      <c r="BC49" s="910">
        <f>SUM(BC38:BC48)</f>
        <v>0</v>
      </c>
      <c r="BD49" s="910">
        <f>SUM(BD38:BD48)</f>
        <v>0</v>
      </c>
      <c r="BE49" s="910">
        <f>SUM(BE38:BE48)</f>
        <v>0</v>
      </c>
      <c r="BF49" s="910">
        <f>SUM(BF38:BF48)</f>
        <v>0</v>
      </c>
      <c r="BG49" s="910">
        <f>SUM(BG38:BG48)</f>
        <v>17684.995269461939</v>
      </c>
      <c r="BH49" s="910">
        <f>SUM(BH38:BH48)</f>
        <v>0</v>
      </c>
      <c r="BI49" s="910">
        <f>SUM(BI38:BI48)</f>
        <v>0</v>
      </c>
      <c r="BJ49" s="910">
        <f>SUM(BJ38:BJ48)</f>
        <v>0</v>
      </c>
      <c r="BK49" s="910">
        <f>SUM(BK38:BK48)</f>
        <v>0</v>
      </c>
      <c r="BL49" s="910">
        <f>SUM(BL38:BL48)</f>
        <v>0</v>
      </c>
      <c r="BM49" s="910">
        <f>SUM(BM38:BM48)</f>
        <v>0</v>
      </c>
      <c r="BN49" s="910">
        <f>SUM(BN38:BN48)</f>
        <v>0</v>
      </c>
      <c r="BO49" s="910">
        <f>SUM(BO38:BO48)</f>
        <v>0</v>
      </c>
      <c r="BP49" s="910">
        <f>SUM(BP38:BP48)</f>
        <v>0</v>
      </c>
      <c r="BQ49" s="910">
        <f>SUM(BQ38:BQ48)</f>
        <v>0</v>
      </c>
      <c r="BR49" s="910">
        <f>SUM(BR38:BR48)</f>
        <v>0</v>
      </c>
      <c r="BS49" s="910">
        <f>SUM(BS38:BS48)</f>
        <v>18413.471433707171</v>
      </c>
      <c r="BT49" s="910">
        <f>SUM(BT38:BT48)</f>
        <v>0</v>
      </c>
      <c r="BU49" s="910">
        <f>SUM(BU38:BU48)</f>
        <v>0</v>
      </c>
      <c r="BV49" s="910">
        <f>SUM(BV38:BV48)</f>
        <v>0</v>
      </c>
      <c r="BW49" s="910">
        <f>SUM(BW38:BW48)</f>
        <v>0</v>
      </c>
      <c r="BX49" s="910">
        <f>SUM(BX38:BX48)</f>
        <v>0</v>
      </c>
      <c r="BY49" s="910">
        <f>SUM(BY38:BY48)</f>
        <v>0</v>
      </c>
      <c r="BZ49" s="910">
        <f>SUM(BZ38:BZ48)</f>
        <v>0</v>
      </c>
      <c r="CA49" s="910">
        <f>SUM(CA38:CA48)</f>
        <v>0</v>
      </c>
      <c r="CB49" s="910">
        <f>SUM(CB38:CB48)</f>
        <v>0</v>
      </c>
      <c r="CC49" s="910">
        <f>SUM(CC38:CC48)</f>
        <v>0</v>
      </c>
      <c r="CD49" s="910">
        <f>SUM(CD38:CD48)</f>
        <v>0</v>
      </c>
      <c r="CE49" s="910">
        <f>SUM(CE38:CE48)</f>
        <v>19152.874740416068</v>
      </c>
      <c r="CF49" s="910">
        <f>SUM(CF38:CF48)</f>
        <v>0</v>
      </c>
      <c r="CG49" s="910">
        <f>SUM(CG38:CG48)</f>
        <v>0</v>
      </c>
      <c r="CH49" s="910">
        <f>SUM(CH38:CH48)</f>
        <v>0</v>
      </c>
      <c r="CI49" s="910">
        <f>SUM(CI38:CI48)</f>
        <v>0</v>
      </c>
      <c r="CJ49" s="910">
        <f>SUM(CJ38:CJ48)</f>
        <v>0</v>
      </c>
      <c r="CK49" s="910">
        <f>SUM(CK38:CK48)</f>
        <v>0</v>
      </c>
      <c r="CL49" s="910">
        <f>SUM(CL38:CL48)</f>
        <v>0</v>
      </c>
      <c r="CM49" s="910">
        <f>SUM(CM38:CM48)</f>
        <v>0</v>
      </c>
      <c r="CN49" s="910">
        <f>SUM(CN38:CN48)</f>
        <v>0</v>
      </c>
      <c r="CO49" s="910">
        <f>SUM(CO38:CO48)</f>
        <v>0</v>
      </c>
      <c r="CP49" s="910">
        <f>SUM(CP38:CP48)</f>
        <v>0</v>
      </c>
      <c r="CQ49" s="910">
        <f>SUM(CQ38:CQ48)</f>
        <v>19903.369096725593</v>
      </c>
      <c r="CR49" s="910">
        <f>SUM(CR38:CR48)</f>
        <v>0</v>
      </c>
      <c r="CS49" s="910">
        <f>SUM(CS38:CS48)</f>
        <v>0</v>
      </c>
      <c r="CT49" s="910">
        <f>SUM(CT38:CT48)</f>
        <v>0</v>
      </c>
      <c r="CU49" s="910">
        <f>SUM(CU38:CU48)</f>
        <v>0</v>
      </c>
      <c r="CV49" s="910">
        <f>SUM(CV38:CV48)</f>
        <v>0</v>
      </c>
      <c r="CW49" s="910">
        <f>SUM(CW38:CW48)</f>
        <v>0</v>
      </c>
      <c r="CX49" s="910">
        <f>SUM(CX38:CX48)</f>
        <v>0</v>
      </c>
      <c r="CY49" s="910">
        <f>SUM(CY38:CY48)</f>
        <v>0</v>
      </c>
      <c r="CZ49" s="910">
        <f>SUM(CZ38:CZ48)</f>
        <v>0</v>
      </c>
      <c r="DA49" s="910">
        <f>SUM(DA38:DA48)</f>
        <v>0</v>
      </c>
      <c r="DB49" s="910">
        <f>SUM(DB38:DB48)</f>
        <v>0</v>
      </c>
      <c r="DC49" s="910">
        <f>SUM(DC38:DC48)</f>
        <v>20665.120868379756</v>
      </c>
      <c r="DD49" s="910">
        <f>SUM(DD38:DD48)</f>
        <v>0</v>
      </c>
      <c r="DE49" s="910">
        <f>SUM(DE38:DE48)</f>
        <v>0</v>
      </c>
      <c r="DF49" s="910">
        <f>SUM(DF38:DF48)</f>
        <v>0</v>
      </c>
      <c r="DG49" s="910">
        <f>SUM(DG38:DG48)</f>
        <v>0</v>
      </c>
      <c r="DH49" s="910">
        <f>SUM(DH38:DH48)</f>
        <v>0</v>
      </c>
      <c r="DI49" s="910">
        <f>SUM(DI38:DI48)</f>
        <v>0</v>
      </c>
      <c r="DJ49" s="910">
        <f>SUM(DJ38:DJ48)</f>
        <v>0</v>
      </c>
      <c r="DK49" s="910">
        <f>SUM(DK38:DK48)</f>
        <v>0</v>
      </c>
      <c r="DL49" s="910">
        <f>SUM(DL38:DL48)</f>
        <v>0</v>
      </c>
      <c r="DM49" s="910">
        <f>SUM(DM38:DM48)</f>
        <v>0</v>
      </c>
      <c r="DN49" s="910">
        <f>SUM(DN38:DN48)</f>
        <v>0</v>
      </c>
      <c r="DO49" s="910">
        <f>SUM(DO38:DO48)</f>
        <v>21438.298916608746</v>
      </c>
      <c r="DP49" s="910">
        <f>SUM(DP38:DP48)</f>
        <v>0</v>
      </c>
      <c r="DQ49" s="910">
        <f>SUM(DQ38:DQ48)</f>
        <v>0</v>
      </c>
      <c r="DR49" s="910">
        <f>SUM(DR38:DR48)</f>
        <v>0</v>
      </c>
      <c r="DS49" s="910">
        <f>SUM(DS38:DS48)</f>
        <v>0</v>
      </c>
      <c r="DT49" s="910">
        <f>SUM(DT38:DT48)</f>
        <v>0</v>
      </c>
      <c r="DU49" s="910">
        <f>SUM(DU38:DU48)</f>
        <v>0</v>
      </c>
      <c r="DV49" s="910">
        <f>SUM(DV38:DV48)</f>
        <v>0</v>
      </c>
      <c r="DW49" s="910">
        <f>SUM(DW38:DW48)</f>
        <v>0</v>
      </c>
      <c r="DX49" s="910">
        <f>SUM(DX38:DX48)</f>
        <v>0</v>
      </c>
      <c r="DY49" s="910">
        <f>SUM(DY38:DY48)</f>
        <v>0</v>
      </c>
      <c r="DZ49" s="910">
        <f>SUM(DZ38:DZ48)</f>
        <v>0</v>
      </c>
      <c r="EA49" s="910">
        <f>SUM(EA38:EA48)</f>
        <v>22223.074635561166</v>
      </c>
      <c r="EB49" s="910">
        <f>SUM(EB38:EB48)</f>
        <v>0</v>
      </c>
      <c r="EC49" s="910">
        <f>SUM(EC38:EC48)</f>
        <v>0</v>
      </c>
      <c r="ED49" s="910">
        <f>SUM(ED38:ED48)</f>
        <v>0</v>
      </c>
      <c r="EE49" s="910">
        <f>SUM(EE38:EE48)</f>
        <v>0</v>
      </c>
      <c r="EF49" s="868">
        <f>SUM(EF38:EF48)</f>
        <v>0</v>
      </c>
      <c r="EG49" s="844" t="s">
        <v>106</v>
      </c>
    </row>
    <row r="50" spans="2:137" ht="15.75" thickTop="1" x14ac:dyDescent="0.25">
      <c r="B50" s="847"/>
    </row>
    <row r="51" spans="2:137" x14ac:dyDescent="0.25">
      <c r="B51" s="869" t="s">
        <v>765</v>
      </c>
      <c r="C51" s="862"/>
      <c r="D51" s="863"/>
      <c r="E51" s="864"/>
      <c r="F51" s="864"/>
      <c r="G51" s="864"/>
      <c r="H51" s="864"/>
      <c r="I51" s="864"/>
      <c r="J51" s="864"/>
      <c r="K51" s="864"/>
      <c r="L51" s="864"/>
      <c r="M51" s="864"/>
      <c r="N51" s="864"/>
      <c r="O51" s="864"/>
      <c r="P51" s="864"/>
      <c r="Q51" s="864"/>
      <c r="R51" s="864"/>
      <c r="S51" s="864"/>
      <c r="T51" s="864"/>
      <c r="U51" s="864"/>
      <c r="V51" s="864"/>
      <c r="W51" s="864"/>
      <c r="X51" s="864"/>
      <c r="Y51" s="864"/>
      <c r="Z51" s="864"/>
      <c r="AA51" s="864"/>
      <c r="AB51" s="864"/>
      <c r="AC51" s="864"/>
      <c r="AD51" s="864"/>
      <c r="AE51" s="864"/>
      <c r="AF51" s="864"/>
      <c r="AG51" s="864"/>
      <c r="AH51" s="864"/>
      <c r="AI51" s="864"/>
      <c r="AJ51" s="864"/>
      <c r="AK51" s="864"/>
      <c r="AL51" s="864"/>
      <c r="AM51" s="864"/>
      <c r="AN51" s="864"/>
      <c r="AO51" s="864"/>
      <c r="AP51" s="864"/>
      <c r="AQ51" s="864"/>
      <c r="AR51" s="864"/>
      <c r="AS51" s="864"/>
      <c r="AT51" s="864"/>
      <c r="AU51" s="864"/>
      <c r="AV51" s="864"/>
      <c r="AW51" s="864"/>
      <c r="AX51" s="864"/>
      <c r="AY51" s="864"/>
      <c r="AZ51" s="864"/>
      <c r="BA51" s="864"/>
      <c r="BB51" s="864"/>
      <c r="BC51" s="864"/>
      <c r="BD51" s="864"/>
      <c r="BE51" s="864"/>
      <c r="BF51" s="864"/>
      <c r="BG51" s="864"/>
      <c r="BH51" s="864"/>
      <c r="BI51" s="864"/>
      <c r="BJ51" s="864"/>
      <c r="BK51" s="864"/>
      <c r="BL51" s="864"/>
      <c r="BM51" s="864"/>
      <c r="BN51" s="864"/>
      <c r="BO51" s="864"/>
      <c r="BP51" s="864"/>
      <c r="BQ51" s="864"/>
      <c r="BR51" s="864"/>
      <c r="BS51" s="864"/>
      <c r="BT51" s="864"/>
      <c r="BU51" s="864"/>
      <c r="BV51" s="864"/>
      <c r="BW51" s="864"/>
      <c r="BX51" s="864"/>
      <c r="BY51" s="864"/>
      <c r="BZ51" s="864"/>
      <c r="CA51" s="864"/>
      <c r="CB51" s="864"/>
      <c r="CC51" s="864"/>
      <c r="CD51" s="864"/>
      <c r="CE51" s="864"/>
      <c r="CF51" s="864"/>
      <c r="CG51" s="864"/>
      <c r="CH51" s="864"/>
      <c r="CI51" s="864"/>
      <c r="CJ51" s="864"/>
      <c r="CK51" s="864"/>
      <c r="CL51" s="864"/>
      <c r="CM51" s="864"/>
      <c r="CN51" s="864"/>
      <c r="CO51" s="864"/>
      <c r="CP51" s="864"/>
      <c r="CQ51" s="864"/>
      <c r="CR51" s="864"/>
      <c r="CS51" s="864"/>
      <c r="CT51" s="864"/>
      <c r="CU51" s="864"/>
      <c r="CV51" s="864"/>
      <c r="CW51" s="864"/>
      <c r="CX51" s="864"/>
      <c r="CY51" s="864"/>
      <c r="CZ51" s="864"/>
      <c r="DA51" s="864"/>
      <c r="DB51" s="864"/>
      <c r="DC51" s="864"/>
      <c r="DD51" s="864"/>
      <c r="DE51" s="864"/>
      <c r="DF51" s="864"/>
      <c r="DG51" s="864"/>
      <c r="DH51" s="864"/>
      <c r="DI51" s="864"/>
      <c r="DJ51" s="864"/>
      <c r="DK51" s="864"/>
      <c r="DL51" s="864"/>
      <c r="DM51" s="864"/>
      <c r="DN51" s="864"/>
      <c r="DO51" s="864"/>
      <c r="DP51" s="864"/>
      <c r="DQ51" s="864"/>
      <c r="DR51" s="864"/>
      <c r="DS51" s="864"/>
      <c r="DT51" s="864"/>
      <c r="DU51" s="864"/>
      <c r="DV51" s="864"/>
      <c r="DW51" s="864"/>
      <c r="DX51" s="864"/>
      <c r="DY51" s="864"/>
      <c r="DZ51" s="864"/>
      <c r="EA51" s="864"/>
      <c r="EB51" s="864"/>
      <c r="EC51" s="864"/>
      <c r="ED51" s="864"/>
      <c r="EE51" s="864"/>
      <c r="EF51" s="865"/>
      <c r="EG51" s="844" t="s">
        <v>106</v>
      </c>
    </row>
    <row r="52" spans="2:137" x14ac:dyDescent="0.25">
      <c r="B52" s="866"/>
      <c r="C52" s="854" t="str">
        <f>CONCATENATE('Rent Roll'!B4&amp;" - "&amp;'Rent Roll'!C4)</f>
        <v>1 Brown-Comm 1 - LLC, New River Health &amp; Wellness, L</v>
      </c>
      <c r="D52" s="272">
        <f t="shared" ref="D52:D62" si="14">SUM(E52:EF52)</f>
        <v>60843.57709866306</v>
      </c>
      <c r="E52" s="273" t="str">
        <f>IF(E$3='Rent Roll'!$U4,(('Rent Roll'!$W4*'Rent Roll'!$D4)*((1+'Rent Roll'!$X4)^('Reimbursement Breakout'!E$2-1))),"-")</f>
        <v>-</v>
      </c>
      <c r="F52" s="273" t="str">
        <f>IF(F$3='Rent Roll'!$U4,(('Rent Roll'!$W4*'Rent Roll'!$D4)*((1+'Rent Roll'!$X4)^('Reimbursement Breakout'!F$2-1))),"-")</f>
        <v>-</v>
      </c>
      <c r="G52" s="273" t="str">
        <f>IF(G$3='Rent Roll'!$U4,(('Rent Roll'!$W4*'Rent Roll'!$D4)*((1+'Rent Roll'!$X4)^('Reimbursement Breakout'!G$2-1))),"-")</f>
        <v>-</v>
      </c>
      <c r="H52" s="273" t="str">
        <f>IF(H$3='Rent Roll'!$U4,(('Rent Roll'!$W4*'Rent Roll'!$D4)*((1+'Rent Roll'!$X4)^('Reimbursement Breakout'!H$2-1))),"-")</f>
        <v>-</v>
      </c>
      <c r="I52" s="273" t="str">
        <f>IF(I$3='Rent Roll'!$U4,(('Rent Roll'!$W4*'Rent Roll'!$D4)*((1+'Rent Roll'!$X4)^('Reimbursement Breakout'!I$2-1))),"-")</f>
        <v>-</v>
      </c>
      <c r="J52" s="273" t="str">
        <f>IF(J$3='Rent Roll'!$U4,(('Rent Roll'!$W4*'Rent Roll'!$D4)*((1+'Rent Roll'!$X4)^('Reimbursement Breakout'!J$2-1))),"-")</f>
        <v>-</v>
      </c>
      <c r="K52" s="273">
        <f>IF(K$3='Rent Roll'!$U4,(('Rent Roll'!$W4*'Rent Roll'!$D4)*((1+'Rent Roll'!$X4)^('Reimbursement Breakout'!K$2-1))),"-")</f>
        <v>5000</v>
      </c>
      <c r="L52" s="273" t="str">
        <f>IF(L$3='Rent Roll'!$U4,(('Rent Roll'!$W4*'Rent Roll'!$D4)*((1+'Rent Roll'!$X4)^('Reimbursement Breakout'!L$2-1))),"-")</f>
        <v>-</v>
      </c>
      <c r="M52" s="273" t="str">
        <f>IF(M$3='Rent Roll'!$U4,(('Rent Roll'!$W4*'Rent Roll'!$D4)*((1+'Rent Roll'!$X4)^('Reimbursement Breakout'!M$2-1))),"-")</f>
        <v>-</v>
      </c>
      <c r="N52" s="273" t="str">
        <f>IF(N$3='Rent Roll'!$U4,(('Rent Roll'!$W4*'Rent Roll'!$D4)*((1+'Rent Roll'!$X4)^('Reimbursement Breakout'!N$2-1))),"-")</f>
        <v>-</v>
      </c>
      <c r="O52" s="273" t="str">
        <f>IF(O$3='Rent Roll'!$U4,(('Rent Roll'!$W4*'Rent Roll'!$D4)*((1+'Rent Roll'!$X4)^('Reimbursement Breakout'!O$2-1))),"-")</f>
        <v>-</v>
      </c>
      <c r="P52" s="273" t="str">
        <f>IF(P$3='Rent Roll'!$U4,(('Rent Roll'!$W4*'Rent Roll'!$D4)*((1+'Rent Roll'!$X4)^('Reimbursement Breakout'!P$2-1))),"-")</f>
        <v>-</v>
      </c>
      <c r="Q52" s="273" t="str">
        <f>IF(Q$3='Rent Roll'!$U4,(('Rent Roll'!$W4*'Rent Roll'!$D4)*((1+'Rent Roll'!$X4)^('Reimbursement Breakout'!Q$2-1))),"-")</f>
        <v>-</v>
      </c>
      <c r="R52" s="273" t="str">
        <f>IF(R$3='Rent Roll'!$U4,(('Rent Roll'!$W4*'Rent Roll'!$D4)*((1+'Rent Roll'!$X4)^('Reimbursement Breakout'!R$2-1))),"-")</f>
        <v>-</v>
      </c>
      <c r="S52" s="273" t="str">
        <f>IF(S$3='Rent Roll'!$U4,(('Rent Roll'!$W4*'Rent Roll'!$D4)*((1+'Rent Roll'!$X4)^('Reimbursement Breakout'!S$2-1))),"-")</f>
        <v>-</v>
      </c>
      <c r="T52" s="273" t="str">
        <f>IF(T$3='Rent Roll'!$U4,(('Rent Roll'!$W4*'Rent Roll'!$D4)*((1+'Rent Roll'!$X4)^('Reimbursement Breakout'!T$2-1))),"-")</f>
        <v>-</v>
      </c>
      <c r="U52" s="273" t="str">
        <f>IF(U$3='Rent Roll'!$U4,(('Rent Roll'!$W4*'Rent Roll'!$D4)*((1+'Rent Roll'!$X4)^('Reimbursement Breakout'!U$2-1))),"-")</f>
        <v>-</v>
      </c>
      <c r="V52" s="273" t="str">
        <f>IF(V$3='Rent Roll'!$U4,(('Rent Roll'!$W4*'Rent Roll'!$D4)*((1+'Rent Roll'!$X4)^('Reimbursement Breakout'!V$2-1))),"-")</f>
        <v>-</v>
      </c>
      <c r="W52" s="273">
        <f>IF(W$3='Rent Roll'!$U4,(('Rent Roll'!$W4*'Rent Roll'!$D4)*((1+'Rent Roll'!$X4)^('Reimbursement Breakout'!W$2-1))),"-")</f>
        <v>5100</v>
      </c>
      <c r="X52" s="273" t="str">
        <f>IF(X$3='Rent Roll'!$U4,(('Rent Roll'!$W4*'Rent Roll'!$D4)*((1+'Rent Roll'!$X4)^('Reimbursement Breakout'!X$2-1))),"-")</f>
        <v>-</v>
      </c>
      <c r="Y52" s="273" t="str">
        <f>IF(Y$3='Rent Roll'!$U4,(('Rent Roll'!$W4*'Rent Roll'!$D4)*((1+'Rent Roll'!$X4)^('Reimbursement Breakout'!Y$2-1))),"-")</f>
        <v>-</v>
      </c>
      <c r="Z52" s="273" t="str">
        <f>IF(Z$3='Rent Roll'!$U4,(('Rent Roll'!$W4*'Rent Roll'!$D4)*((1+'Rent Roll'!$X4)^('Reimbursement Breakout'!Z$2-1))),"-")</f>
        <v>-</v>
      </c>
      <c r="AA52" s="273" t="str">
        <f>IF(AA$3='Rent Roll'!$U4,(('Rent Roll'!$W4*'Rent Roll'!$D4)*((1+'Rent Roll'!$X4)^('Reimbursement Breakout'!AA$2-1))),"-")</f>
        <v>-</v>
      </c>
      <c r="AB52" s="273" t="str">
        <f>IF(AB$3='Rent Roll'!$U4,(('Rent Roll'!$W4*'Rent Roll'!$D4)*((1+'Rent Roll'!$X4)^('Reimbursement Breakout'!AB$2-1))),"-")</f>
        <v>-</v>
      </c>
      <c r="AC52" s="273" t="str">
        <f>IF(AC$3='Rent Roll'!$U4,(('Rent Roll'!$W4*'Rent Roll'!$D4)*((1+'Rent Roll'!$X4)^('Reimbursement Breakout'!AC$2-1))),"-")</f>
        <v>-</v>
      </c>
      <c r="AD52" s="273" t="str">
        <f>IF(AD$3='Rent Roll'!$U4,(('Rent Roll'!$W4*'Rent Roll'!$D4)*((1+'Rent Roll'!$X4)^('Reimbursement Breakout'!AD$2-1))),"-")</f>
        <v>-</v>
      </c>
      <c r="AE52" s="273" t="str">
        <f>IF(AE$3='Rent Roll'!$U4,(('Rent Roll'!$W4*'Rent Roll'!$D4)*((1+'Rent Roll'!$X4)^('Reimbursement Breakout'!AE$2-1))),"-")</f>
        <v>-</v>
      </c>
      <c r="AF52" s="273" t="str">
        <f>IF(AF$3='Rent Roll'!$U4,(('Rent Roll'!$W4*'Rent Roll'!$D4)*((1+'Rent Roll'!$X4)^('Reimbursement Breakout'!AF$2-1))),"-")</f>
        <v>-</v>
      </c>
      <c r="AG52" s="273" t="str">
        <f>IF(AG$3='Rent Roll'!$U4,(('Rent Roll'!$W4*'Rent Roll'!$D4)*((1+'Rent Roll'!$X4)^('Reimbursement Breakout'!AG$2-1))),"-")</f>
        <v>-</v>
      </c>
      <c r="AH52" s="273" t="str">
        <f>IF(AH$3='Rent Roll'!$U4,(('Rent Roll'!$W4*'Rent Roll'!$D4)*((1+'Rent Roll'!$X4)^('Reimbursement Breakout'!AH$2-1))),"-")</f>
        <v>-</v>
      </c>
      <c r="AI52" s="273">
        <f>IF(AI$3='Rent Roll'!$U4,(('Rent Roll'!$W4*'Rent Roll'!$D4)*((1+'Rent Roll'!$X4)^('Reimbursement Breakout'!AI$2-1))),"-")</f>
        <v>5202</v>
      </c>
      <c r="AJ52" s="273" t="str">
        <f>IF(AJ$3='Rent Roll'!$U4,(('Rent Roll'!$W4*'Rent Roll'!$D4)*((1+'Rent Roll'!$X4)^('Reimbursement Breakout'!AJ$2-1))),"-")</f>
        <v>-</v>
      </c>
      <c r="AK52" s="273" t="str">
        <f>IF(AK$3='Rent Roll'!$U4,(('Rent Roll'!$W4*'Rent Roll'!$D4)*((1+'Rent Roll'!$X4)^('Reimbursement Breakout'!AK$2-1))),"-")</f>
        <v>-</v>
      </c>
      <c r="AL52" s="273" t="str">
        <f>IF(AL$3='Rent Roll'!$U4,(('Rent Roll'!$W4*'Rent Roll'!$D4)*((1+'Rent Roll'!$X4)^('Reimbursement Breakout'!AL$2-1))),"-")</f>
        <v>-</v>
      </c>
      <c r="AM52" s="273" t="str">
        <f>IF(AM$3='Rent Roll'!$U4,(('Rent Roll'!$W4*'Rent Roll'!$D4)*((1+'Rent Roll'!$X4)^('Reimbursement Breakout'!AM$2-1))),"-")</f>
        <v>-</v>
      </c>
      <c r="AN52" s="273" t="str">
        <f>IF(AN$3='Rent Roll'!$U4,(('Rent Roll'!$W4*'Rent Roll'!$D4)*((1+'Rent Roll'!$X4)^('Reimbursement Breakout'!AN$2-1))),"-")</f>
        <v>-</v>
      </c>
      <c r="AO52" s="273" t="str">
        <f>IF(AO$3='Rent Roll'!$U4,(('Rent Roll'!$W4*'Rent Roll'!$D4)*((1+'Rent Roll'!$X4)^('Reimbursement Breakout'!AO$2-1))),"-")</f>
        <v>-</v>
      </c>
      <c r="AP52" s="273" t="str">
        <f>IF(AP$3='Rent Roll'!$U4,(('Rent Roll'!$W4*'Rent Roll'!$D4)*((1+'Rent Roll'!$X4)^('Reimbursement Breakout'!AP$2-1))),"-")</f>
        <v>-</v>
      </c>
      <c r="AQ52" s="273" t="str">
        <f>IF(AQ$3='Rent Roll'!$U4,(('Rent Roll'!$W4*'Rent Roll'!$D4)*((1+'Rent Roll'!$X4)^('Reimbursement Breakout'!AQ$2-1))),"-")</f>
        <v>-</v>
      </c>
      <c r="AR52" s="273" t="str">
        <f>IF(AR$3='Rent Roll'!$U4,(('Rent Roll'!$W4*'Rent Roll'!$D4)*((1+'Rent Roll'!$X4)^('Reimbursement Breakout'!AR$2-1))),"-")</f>
        <v>-</v>
      </c>
      <c r="AS52" s="273" t="str">
        <f>IF(AS$3='Rent Roll'!$U4,(('Rent Roll'!$W4*'Rent Roll'!$D4)*((1+'Rent Roll'!$X4)^('Reimbursement Breakout'!AS$2-1))),"-")</f>
        <v>-</v>
      </c>
      <c r="AT52" s="273" t="str">
        <f>IF(AT$3='Rent Roll'!$U4,(('Rent Roll'!$W4*'Rent Roll'!$D4)*((1+'Rent Roll'!$X4)^('Reimbursement Breakout'!AT$2-1))),"-")</f>
        <v>-</v>
      </c>
      <c r="AU52" s="273">
        <f>IF(AU$3='Rent Roll'!$U4,(('Rent Roll'!$W4*'Rent Roll'!$D4)*((1+'Rent Roll'!$X4)^('Reimbursement Breakout'!AU$2-1))),"-")</f>
        <v>5306.04</v>
      </c>
      <c r="AV52" s="273" t="str">
        <f>IF(AV$3='Rent Roll'!$U4,(('Rent Roll'!$W4*'Rent Roll'!$D4)*((1+'Rent Roll'!$X4)^('Reimbursement Breakout'!AV$2-1))),"-")</f>
        <v>-</v>
      </c>
      <c r="AW52" s="273" t="str">
        <f>IF(AW$3='Rent Roll'!$U4,(('Rent Roll'!$W4*'Rent Roll'!$D4)*((1+'Rent Roll'!$X4)^('Reimbursement Breakout'!AW$2-1))),"-")</f>
        <v>-</v>
      </c>
      <c r="AX52" s="273" t="str">
        <f>IF(AX$3='Rent Roll'!$U4,(('Rent Roll'!$W4*'Rent Roll'!$D4)*((1+'Rent Roll'!$X4)^('Reimbursement Breakout'!AX$2-1))),"-")</f>
        <v>-</v>
      </c>
      <c r="AY52" s="273" t="str">
        <f>IF(AY$3='Rent Roll'!$U4,(('Rent Roll'!$W4*'Rent Roll'!$D4)*((1+'Rent Roll'!$X4)^('Reimbursement Breakout'!AY$2-1))),"-")</f>
        <v>-</v>
      </c>
      <c r="AZ52" s="273" t="str">
        <f>IF(AZ$3='Rent Roll'!$U4,(('Rent Roll'!$W4*'Rent Roll'!$D4)*((1+'Rent Roll'!$X4)^('Reimbursement Breakout'!AZ$2-1))),"-")</f>
        <v>-</v>
      </c>
      <c r="BA52" s="273" t="str">
        <f>IF(BA$3='Rent Roll'!$U4,(('Rent Roll'!$W4*'Rent Roll'!$D4)*((1+'Rent Roll'!$X4)^('Reimbursement Breakout'!BA$2-1))),"-")</f>
        <v>-</v>
      </c>
      <c r="BB52" s="273" t="str">
        <f>IF(BB$3='Rent Roll'!$U4,(('Rent Roll'!$W4*'Rent Roll'!$D4)*((1+'Rent Roll'!$X4)^('Reimbursement Breakout'!BB$2-1))),"-")</f>
        <v>-</v>
      </c>
      <c r="BC52" s="273" t="str">
        <f>IF(BC$3='Rent Roll'!$U4,(('Rent Roll'!$W4*'Rent Roll'!$D4)*((1+'Rent Roll'!$X4)^('Reimbursement Breakout'!BC$2-1))),"-")</f>
        <v>-</v>
      </c>
      <c r="BD52" s="273" t="str">
        <f>IF(BD$3='Rent Roll'!$U4,(('Rent Roll'!$W4*'Rent Roll'!$D4)*((1+'Rent Roll'!$X4)^('Reimbursement Breakout'!BD$2-1))),"-")</f>
        <v>-</v>
      </c>
      <c r="BE52" s="273" t="str">
        <f>IF(BE$3='Rent Roll'!$U4,(('Rent Roll'!$W4*'Rent Roll'!$D4)*((1+'Rent Roll'!$X4)^('Reimbursement Breakout'!BE$2-1))),"-")</f>
        <v>-</v>
      </c>
      <c r="BF52" s="273" t="str">
        <f>IF(BF$3='Rent Roll'!$U4,(('Rent Roll'!$W4*'Rent Roll'!$D4)*((1+'Rent Roll'!$X4)^('Reimbursement Breakout'!BF$2-1))),"-")</f>
        <v>-</v>
      </c>
      <c r="BG52" s="273">
        <f>IF(BG$3='Rent Roll'!$U4,(('Rent Roll'!$W4*'Rent Roll'!$D4)*((1+'Rent Roll'!$X4)^('Reimbursement Breakout'!BG$2-1))),"-")</f>
        <v>5412.1607999999997</v>
      </c>
      <c r="BH52" s="273" t="str">
        <f>IF(BH$3='Rent Roll'!$U4,(('Rent Roll'!$W4*'Rent Roll'!$D4)*((1+'Rent Roll'!$X4)^('Reimbursement Breakout'!BH$2-1))),"-")</f>
        <v>-</v>
      </c>
      <c r="BI52" s="273" t="str">
        <f>IF(BI$3='Rent Roll'!$U4,(('Rent Roll'!$W4*'Rent Roll'!$D4)*((1+'Rent Roll'!$X4)^('Reimbursement Breakout'!BI$2-1))),"-")</f>
        <v>-</v>
      </c>
      <c r="BJ52" s="273" t="str">
        <f>IF(BJ$3='Rent Roll'!$U4,(('Rent Roll'!$W4*'Rent Roll'!$D4)*((1+'Rent Roll'!$X4)^('Reimbursement Breakout'!BJ$2-1))),"-")</f>
        <v>-</v>
      </c>
      <c r="BK52" s="273" t="str">
        <f>IF(BK$3='Rent Roll'!$U4,(('Rent Roll'!$W4*'Rent Roll'!$D4)*((1+'Rent Roll'!$X4)^('Reimbursement Breakout'!BK$2-1))),"-")</f>
        <v>-</v>
      </c>
      <c r="BL52" s="273" t="str">
        <f>IF(BL$3='Rent Roll'!$U4,(('Rent Roll'!$W4*'Rent Roll'!$D4)*((1+'Rent Roll'!$X4)^('Reimbursement Breakout'!BL$2-1))),"-")</f>
        <v>-</v>
      </c>
      <c r="BM52" s="273" t="str">
        <f>IF(BM$3='Rent Roll'!$U4,(('Rent Roll'!$W4*'Rent Roll'!$D4)*((1+'Rent Roll'!$X4)^('Reimbursement Breakout'!BM$2-1))),"-")</f>
        <v>-</v>
      </c>
      <c r="BN52" s="273" t="str">
        <f>IF(BN$3='Rent Roll'!$U4,(('Rent Roll'!$W4*'Rent Roll'!$D4)*((1+'Rent Roll'!$X4)^('Reimbursement Breakout'!BN$2-1))),"-")</f>
        <v>-</v>
      </c>
      <c r="BO52" s="273" t="str">
        <f>IF(BO$3='Rent Roll'!$U4,(('Rent Roll'!$W4*'Rent Roll'!$D4)*((1+'Rent Roll'!$X4)^('Reimbursement Breakout'!BO$2-1))),"-")</f>
        <v>-</v>
      </c>
      <c r="BP52" s="273" t="str">
        <f>IF(BP$3='Rent Roll'!$U4,(('Rent Roll'!$W4*'Rent Roll'!$D4)*((1+'Rent Roll'!$X4)^('Reimbursement Breakout'!BP$2-1))),"-")</f>
        <v>-</v>
      </c>
      <c r="BQ52" s="273" t="str">
        <f>IF(BQ$3='Rent Roll'!$U4,(('Rent Roll'!$W4*'Rent Roll'!$D4)*((1+'Rent Roll'!$X4)^('Reimbursement Breakout'!BQ$2-1))),"-")</f>
        <v>-</v>
      </c>
      <c r="BR52" s="273" t="str">
        <f>IF(BR$3='Rent Roll'!$U4,(('Rent Roll'!$W4*'Rent Roll'!$D4)*((1+'Rent Roll'!$X4)^('Reimbursement Breakout'!BR$2-1))),"-")</f>
        <v>-</v>
      </c>
      <c r="BS52" s="273">
        <f>IF(BS$3='Rent Roll'!$U4,(('Rent Roll'!$W4*'Rent Roll'!$D4)*((1+'Rent Roll'!$X4)^('Reimbursement Breakout'!BS$2-1))),"-")</f>
        <v>5520.4040160000004</v>
      </c>
      <c r="BT52" s="273" t="str">
        <f>IF(BT$3='Rent Roll'!$U4,(('Rent Roll'!$W4*'Rent Roll'!$D4)*((1+'Rent Roll'!$X4)^('Reimbursement Breakout'!BT$2-1))),"-")</f>
        <v>-</v>
      </c>
      <c r="BU52" s="273" t="str">
        <f>IF(BU$3='Rent Roll'!$U4,(('Rent Roll'!$W4*'Rent Roll'!$D4)*((1+'Rent Roll'!$X4)^('Reimbursement Breakout'!BU$2-1))),"-")</f>
        <v>-</v>
      </c>
      <c r="BV52" s="273" t="str">
        <f>IF(BV$3='Rent Roll'!$U4,(('Rent Roll'!$W4*'Rent Roll'!$D4)*((1+'Rent Roll'!$X4)^('Reimbursement Breakout'!BV$2-1))),"-")</f>
        <v>-</v>
      </c>
      <c r="BW52" s="273" t="str">
        <f>IF(BW$3='Rent Roll'!$U4,(('Rent Roll'!$W4*'Rent Roll'!$D4)*((1+'Rent Roll'!$X4)^('Reimbursement Breakout'!BW$2-1))),"-")</f>
        <v>-</v>
      </c>
      <c r="BX52" s="273" t="str">
        <f>IF(BX$3='Rent Roll'!$U4,(('Rent Roll'!$W4*'Rent Roll'!$D4)*((1+'Rent Roll'!$X4)^('Reimbursement Breakout'!BX$2-1))),"-")</f>
        <v>-</v>
      </c>
      <c r="BY52" s="273" t="str">
        <f>IF(BY$3='Rent Roll'!$U4,(('Rent Roll'!$W4*'Rent Roll'!$D4)*((1+'Rent Roll'!$X4)^('Reimbursement Breakout'!BY$2-1))),"-")</f>
        <v>-</v>
      </c>
      <c r="BZ52" s="273" t="str">
        <f>IF(BZ$3='Rent Roll'!$U4,(('Rent Roll'!$W4*'Rent Roll'!$D4)*((1+'Rent Roll'!$X4)^('Reimbursement Breakout'!BZ$2-1))),"-")</f>
        <v>-</v>
      </c>
      <c r="CA52" s="273" t="str">
        <f>IF(CA$3='Rent Roll'!$U4,(('Rent Roll'!$W4*'Rent Roll'!$D4)*((1+'Rent Roll'!$X4)^('Reimbursement Breakout'!CA$2-1))),"-")</f>
        <v>-</v>
      </c>
      <c r="CB52" s="273" t="str">
        <f>IF(CB$3='Rent Roll'!$U4,(('Rent Roll'!$W4*'Rent Roll'!$D4)*((1+'Rent Roll'!$X4)^('Reimbursement Breakout'!CB$2-1))),"-")</f>
        <v>-</v>
      </c>
      <c r="CC52" s="273" t="str">
        <f>IF(CC$3='Rent Roll'!$U4,(('Rent Roll'!$W4*'Rent Roll'!$D4)*((1+'Rent Roll'!$X4)^('Reimbursement Breakout'!CC$2-1))),"-")</f>
        <v>-</v>
      </c>
      <c r="CD52" s="273" t="str">
        <f>IF(CD$3='Rent Roll'!$U4,(('Rent Roll'!$W4*'Rent Roll'!$D4)*((1+'Rent Roll'!$X4)^('Reimbursement Breakout'!CD$2-1))),"-")</f>
        <v>-</v>
      </c>
      <c r="CE52" s="273">
        <f>IF(CE$3='Rent Roll'!$U4,(('Rent Roll'!$W4*'Rent Roll'!$D4)*((1+'Rent Roll'!$X4)^('Reimbursement Breakout'!CE$2-1))),"-")</f>
        <v>5630.8120963199999</v>
      </c>
      <c r="CF52" s="273" t="str">
        <f>IF(CF$3='Rent Roll'!$U4,(('Rent Roll'!$W4*'Rent Roll'!$D4)*((1+'Rent Roll'!$X4)^('Reimbursement Breakout'!CF$2-1))),"-")</f>
        <v>-</v>
      </c>
      <c r="CG52" s="273" t="str">
        <f>IF(CG$3='Rent Roll'!$U4,(('Rent Roll'!$W4*'Rent Roll'!$D4)*((1+'Rent Roll'!$X4)^('Reimbursement Breakout'!CG$2-1))),"-")</f>
        <v>-</v>
      </c>
      <c r="CH52" s="273" t="str">
        <f>IF(CH$3='Rent Roll'!$U4,(('Rent Roll'!$W4*'Rent Roll'!$D4)*((1+'Rent Roll'!$X4)^('Reimbursement Breakout'!CH$2-1))),"-")</f>
        <v>-</v>
      </c>
      <c r="CI52" s="273" t="str">
        <f>IF(CI$3='Rent Roll'!$U4,(('Rent Roll'!$W4*'Rent Roll'!$D4)*((1+'Rent Roll'!$X4)^('Reimbursement Breakout'!CI$2-1))),"-")</f>
        <v>-</v>
      </c>
      <c r="CJ52" s="273" t="str">
        <f>IF(CJ$3='Rent Roll'!$U4,(('Rent Roll'!$W4*'Rent Roll'!$D4)*((1+'Rent Roll'!$X4)^('Reimbursement Breakout'!CJ$2-1))),"-")</f>
        <v>-</v>
      </c>
      <c r="CK52" s="273" t="str">
        <f>IF(CK$3='Rent Roll'!$U4,(('Rent Roll'!$W4*'Rent Roll'!$D4)*((1+'Rent Roll'!$X4)^('Reimbursement Breakout'!CK$2-1))),"-")</f>
        <v>-</v>
      </c>
      <c r="CL52" s="273" t="str">
        <f>IF(CL$3='Rent Roll'!$U4,(('Rent Roll'!$W4*'Rent Roll'!$D4)*((1+'Rent Roll'!$X4)^('Reimbursement Breakout'!CL$2-1))),"-")</f>
        <v>-</v>
      </c>
      <c r="CM52" s="273" t="str">
        <f>IF(CM$3='Rent Roll'!$U4,(('Rent Roll'!$W4*'Rent Roll'!$D4)*((1+'Rent Roll'!$X4)^('Reimbursement Breakout'!CM$2-1))),"-")</f>
        <v>-</v>
      </c>
      <c r="CN52" s="273" t="str">
        <f>IF(CN$3='Rent Roll'!$U4,(('Rent Roll'!$W4*'Rent Roll'!$D4)*((1+'Rent Roll'!$X4)^('Reimbursement Breakout'!CN$2-1))),"-")</f>
        <v>-</v>
      </c>
      <c r="CO52" s="273" t="str">
        <f>IF(CO$3='Rent Roll'!$U4,(('Rent Roll'!$W4*'Rent Roll'!$D4)*((1+'Rent Roll'!$X4)^('Reimbursement Breakout'!CO$2-1))),"-")</f>
        <v>-</v>
      </c>
      <c r="CP52" s="273" t="str">
        <f>IF(CP$3='Rent Roll'!$U4,(('Rent Roll'!$W4*'Rent Roll'!$D4)*((1+'Rent Roll'!$X4)^('Reimbursement Breakout'!CP$2-1))),"-")</f>
        <v>-</v>
      </c>
      <c r="CQ52" s="273">
        <f>IF(CQ$3='Rent Roll'!$U4,(('Rent Roll'!$W4*'Rent Roll'!$D4)*((1+'Rent Roll'!$X4)^('Reimbursement Breakout'!CQ$2-1))),"-")</f>
        <v>5743.4283382463991</v>
      </c>
      <c r="CR52" s="273" t="str">
        <f>IF(CR$3='Rent Roll'!$U4,(('Rent Roll'!$W4*'Rent Roll'!$D4)*((1+'Rent Roll'!$X4)^('Reimbursement Breakout'!CR$2-1))),"-")</f>
        <v>-</v>
      </c>
      <c r="CS52" s="273" t="str">
        <f>IF(CS$3='Rent Roll'!$U4,(('Rent Roll'!$W4*'Rent Roll'!$D4)*((1+'Rent Roll'!$X4)^('Reimbursement Breakout'!CS$2-1))),"-")</f>
        <v>-</v>
      </c>
      <c r="CT52" s="273" t="str">
        <f>IF(CT$3='Rent Roll'!$U4,(('Rent Roll'!$W4*'Rent Roll'!$D4)*((1+'Rent Roll'!$X4)^('Reimbursement Breakout'!CT$2-1))),"-")</f>
        <v>-</v>
      </c>
      <c r="CU52" s="273" t="str">
        <f>IF(CU$3='Rent Roll'!$U4,(('Rent Roll'!$W4*'Rent Roll'!$D4)*((1+'Rent Roll'!$X4)^('Reimbursement Breakout'!CU$2-1))),"-")</f>
        <v>-</v>
      </c>
      <c r="CV52" s="273" t="str">
        <f>IF(CV$3='Rent Roll'!$U4,(('Rent Roll'!$W4*'Rent Roll'!$D4)*((1+'Rent Roll'!$X4)^('Reimbursement Breakout'!CV$2-1))),"-")</f>
        <v>-</v>
      </c>
      <c r="CW52" s="273" t="str">
        <f>IF(CW$3='Rent Roll'!$U4,(('Rent Roll'!$W4*'Rent Roll'!$D4)*((1+'Rent Roll'!$X4)^('Reimbursement Breakout'!CW$2-1))),"-")</f>
        <v>-</v>
      </c>
      <c r="CX52" s="273" t="str">
        <f>IF(CX$3='Rent Roll'!$U4,(('Rent Roll'!$W4*'Rent Roll'!$D4)*((1+'Rent Roll'!$X4)^('Reimbursement Breakout'!CX$2-1))),"-")</f>
        <v>-</v>
      </c>
      <c r="CY52" s="273" t="str">
        <f>IF(CY$3='Rent Roll'!$U4,(('Rent Roll'!$W4*'Rent Roll'!$D4)*((1+'Rent Roll'!$X4)^('Reimbursement Breakout'!CY$2-1))),"-")</f>
        <v>-</v>
      </c>
      <c r="CZ52" s="273" t="str">
        <f>IF(CZ$3='Rent Roll'!$U4,(('Rent Roll'!$W4*'Rent Roll'!$D4)*((1+'Rent Roll'!$X4)^('Reimbursement Breakout'!CZ$2-1))),"-")</f>
        <v>-</v>
      </c>
      <c r="DA52" s="273" t="str">
        <f>IF(DA$3='Rent Roll'!$U4,(('Rent Roll'!$W4*'Rent Roll'!$D4)*((1+'Rent Roll'!$X4)^('Reimbursement Breakout'!DA$2-1))),"-")</f>
        <v>-</v>
      </c>
      <c r="DB52" s="273" t="str">
        <f>IF(DB$3='Rent Roll'!$U4,(('Rent Roll'!$W4*'Rent Roll'!$D4)*((1+'Rent Roll'!$X4)^('Reimbursement Breakout'!DB$2-1))),"-")</f>
        <v>-</v>
      </c>
      <c r="DC52" s="273">
        <f>IF(DC$3='Rent Roll'!$U4,(('Rent Roll'!$W4*'Rent Roll'!$D4)*((1+'Rent Roll'!$X4)^('Reimbursement Breakout'!DC$2-1))),"-")</f>
        <v>5858.2969050113279</v>
      </c>
      <c r="DD52" s="273" t="str">
        <f>IF(DD$3='Rent Roll'!$U4,(('Rent Roll'!$W4*'Rent Roll'!$D4)*((1+'Rent Roll'!$X4)^('Reimbursement Breakout'!DD$2-1))),"-")</f>
        <v>-</v>
      </c>
      <c r="DE52" s="273" t="str">
        <f>IF(DE$3='Rent Roll'!$U4,(('Rent Roll'!$W4*'Rent Roll'!$D4)*((1+'Rent Roll'!$X4)^('Reimbursement Breakout'!DE$2-1))),"-")</f>
        <v>-</v>
      </c>
      <c r="DF52" s="273" t="str">
        <f>IF(DF$3='Rent Roll'!$U4,(('Rent Roll'!$W4*'Rent Roll'!$D4)*((1+'Rent Roll'!$X4)^('Reimbursement Breakout'!DF$2-1))),"-")</f>
        <v>-</v>
      </c>
      <c r="DG52" s="273" t="str">
        <f>IF(DG$3='Rent Roll'!$U4,(('Rent Roll'!$W4*'Rent Roll'!$D4)*((1+'Rent Roll'!$X4)^('Reimbursement Breakout'!DG$2-1))),"-")</f>
        <v>-</v>
      </c>
      <c r="DH52" s="273" t="str">
        <f>IF(DH$3='Rent Roll'!$U4,(('Rent Roll'!$W4*'Rent Roll'!$D4)*((1+'Rent Roll'!$X4)^('Reimbursement Breakout'!DH$2-1))),"-")</f>
        <v>-</v>
      </c>
      <c r="DI52" s="273" t="str">
        <f>IF(DI$3='Rent Roll'!$U4,(('Rent Roll'!$W4*'Rent Roll'!$D4)*((1+'Rent Roll'!$X4)^('Reimbursement Breakout'!DI$2-1))),"-")</f>
        <v>-</v>
      </c>
      <c r="DJ52" s="273" t="str">
        <f>IF(DJ$3='Rent Roll'!$U4,(('Rent Roll'!$W4*'Rent Roll'!$D4)*((1+'Rent Roll'!$X4)^('Reimbursement Breakout'!DJ$2-1))),"-")</f>
        <v>-</v>
      </c>
      <c r="DK52" s="273" t="str">
        <f>IF(DK$3='Rent Roll'!$U4,(('Rent Roll'!$W4*'Rent Roll'!$D4)*((1+'Rent Roll'!$X4)^('Reimbursement Breakout'!DK$2-1))),"-")</f>
        <v>-</v>
      </c>
      <c r="DL52" s="273" t="str">
        <f>IF(DL$3='Rent Roll'!$U4,(('Rent Roll'!$W4*'Rent Roll'!$D4)*((1+'Rent Roll'!$X4)^('Reimbursement Breakout'!DL$2-1))),"-")</f>
        <v>-</v>
      </c>
      <c r="DM52" s="273" t="str">
        <f>IF(DM$3='Rent Roll'!$U4,(('Rent Roll'!$W4*'Rent Roll'!$D4)*((1+'Rent Roll'!$X4)^('Reimbursement Breakout'!DM$2-1))),"-")</f>
        <v>-</v>
      </c>
      <c r="DN52" s="273" t="str">
        <f>IF(DN$3='Rent Roll'!$U4,(('Rent Roll'!$W4*'Rent Roll'!$D4)*((1+'Rent Roll'!$X4)^('Reimbursement Breakout'!DN$2-1))),"-")</f>
        <v>-</v>
      </c>
      <c r="DO52" s="273">
        <f>IF(DO$3='Rent Roll'!$U4,(('Rent Roll'!$W4*'Rent Roll'!$D4)*((1+'Rent Roll'!$X4)^('Reimbursement Breakout'!DO$2-1))),"-")</f>
        <v>5975.4628431115543</v>
      </c>
      <c r="DP52" s="273" t="str">
        <f>IF(DP$3='Rent Roll'!$U4,(('Rent Roll'!$W4*'Rent Roll'!$D4)*((1+'Rent Roll'!$X4)^('Reimbursement Breakout'!DP$2-1))),"-")</f>
        <v>-</v>
      </c>
      <c r="DQ52" s="273" t="str">
        <f>IF(DQ$3='Rent Roll'!$U4,(('Rent Roll'!$W4*'Rent Roll'!$D4)*((1+'Rent Roll'!$X4)^('Reimbursement Breakout'!DQ$2-1))),"-")</f>
        <v>-</v>
      </c>
      <c r="DR52" s="273" t="str">
        <f>IF(DR$3='Rent Roll'!$U4,(('Rent Roll'!$W4*'Rent Roll'!$D4)*((1+'Rent Roll'!$X4)^('Reimbursement Breakout'!DR$2-1))),"-")</f>
        <v>-</v>
      </c>
      <c r="DS52" s="273" t="str">
        <f>IF(DS$3='Rent Roll'!$U4,(('Rent Roll'!$W4*'Rent Roll'!$D4)*((1+'Rent Roll'!$X4)^('Reimbursement Breakout'!DS$2-1))),"-")</f>
        <v>-</v>
      </c>
      <c r="DT52" s="273" t="str">
        <f>IF(DT$3='Rent Roll'!$U4,(('Rent Roll'!$W4*'Rent Roll'!$D4)*((1+'Rent Roll'!$X4)^('Reimbursement Breakout'!DT$2-1))),"-")</f>
        <v>-</v>
      </c>
      <c r="DU52" s="273" t="str">
        <f>IF(DU$3='Rent Roll'!$U4,(('Rent Roll'!$W4*'Rent Roll'!$D4)*((1+'Rent Roll'!$X4)^('Reimbursement Breakout'!DU$2-1))),"-")</f>
        <v>-</v>
      </c>
      <c r="DV52" s="273" t="str">
        <f>IF(DV$3='Rent Roll'!$U4,(('Rent Roll'!$W4*'Rent Roll'!$D4)*((1+'Rent Roll'!$X4)^('Reimbursement Breakout'!DV$2-1))),"-")</f>
        <v>-</v>
      </c>
      <c r="DW52" s="273" t="str">
        <f>IF(DW$3='Rent Roll'!$U4,(('Rent Roll'!$W4*'Rent Roll'!$D4)*((1+'Rent Roll'!$X4)^('Reimbursement Breakout'!DW$2-1))),"-")</f>
        <v>-</v>
      </c>
      <c r="DX52" s="273" t="str">
        <f>IF(DX$3='Rent Roll'!$U4,(('Rent Roll'!$W4*'Rent Roll'!$D4)*((1+'Rent Roll'!$X4)^('Reimbursement Breakout'!DX$2-1))),"-")</f>
        <v>-</v>
      </c>
      <c r="DY52" s="273" t="str">
        <f>IF(DY$3='Rent Roll'!$U4,(('Rent Roll'!$W4*'Rent Roll'!$D4)*((1+'Rent Roll'!$X4)^('Reimbursement Breakout'!DY$2-1))),"-")</f>
        <v>-</v>
      </c>
      <c r="DZ52" s="273" t="str">
        <f>IF(DZ$3='Rent Roll'!$U4,(('Rent Roll'!$W4*'Rent Roll'!$D4)*((1+'Rent Roll'!$X4)^('Reimbursement Breakout'!DZ$2-1))),"-")</f>
        <v>-</v>
      </c>
      <c r="EA52" s="273">
        <f>IF(EA$3='Rent Roll'!$U4,(('Rent Roll'!$W4*'Rent Roll'!$D4)*((1+'Rent Roll'!$X4)^('Reimbursement Breakout'!EA$2-1))),"-")</f>
        <v>6094.9720999737856</v>
      </c>
      <c r="EB52" s="273" t="str">
        <f>IF(EB$3='Rent Roll'!$U4,(('Rent Roll'!$W4*'Rent Roll'!$D4)*((1+'Rent Roll'!$X4)^('Reimbursement Breakout'!EB$2-1))),"-")</f>
        <v>-</v>
      </c>
      <c r="EC52" s="273" t="str">
        <f>IF(EC$3='Rent Roll'!$U4,(('Rent Roll'!$W4*'Rent Roll'!$D4)*((1+'Rent Roll'!$X4)^('Reimbursement Breakout'!EC$2-1))),"-")</f>
        <v>-</v>
      </c>
      <c r="ED52" s="273" t="str">
        <f>IF(ED$3='Rent Roll'!$U4,(('Rent Roll'!$W4*'Rent Roll'!$D4)*((1+'Rent Roll'!$X4)^('Reimbursement Breakout'!ED$2-1))),"-")</f>
        <v>-</v>
      </c>
      <c r="EE52" s="273" t="str">
        <f>IF(EE$3='Rent Roll'!$U4,(('Rent Roll'!$W4*'Rent Roll'!$D4)*((1+'Rent Roll'!$X4)^('Reimbursement Breakout'!EE$2-1))),"-")</f>
        <v>-</v>
      </c>
      <c r="EF52" s="272" t="str">
        <f>IF(EF$3='Rent Roll'!$U4,(('Rent Roll'!$W4*'Rent Roll'!$D4)*((1+'Rent Roll'!$X4)^('Reimbursement Breakout'!EF$2-1))),"-")</f>
        <v>-</v>
      </c>
      <c r="EG52" s="844" t="s">
        <v>106</v>
      </c>
    </row>
    <row r="53" spans="2:137" x14ac:dyDescent="0.25">
      <c r="B53" s="866"/>
      <c r="C53" s="854" t="str">
        <f>CONCATENATE('Rent Roll'!B5&amp;" - "&amp;'Rent Roll'!C5)</f>
        <v>1 Brown-Comm 2 - Center Inc, Brilliant Futures Learning</v>
      </c>
      <c r="D53" s="272">
        <f t="shared" si="14"/>
        <v>73012.292518395683</v>
      </c>
      <c r="E53" s="273" t="str">
        <f>IF(E$3='Rent Roll'!$U5,(('Rent Roll'!$W5*'Rent Roll'!$D5)*((1+'Rent Roll'!$X5)^('Reimbursement Breakout'!E$2-1))),"-")</f>
        <v>-</v>
      </c>
      <c r="F53" s="273" t="str">
        <f>IF(F$3='Rent Roll'!$U5,(('Rent Roll'!$W5*'Rent Roll'!$D5)*((1+'Rent Roll'!$X5)^('Reimbursement Breakout'!F$2-1))),"-")</f>
        <v>-</v>
      </c>
      <c r="G53" s="273" t="str">
        <f>IF(G$3='Rent Roll'!$U5,(('Rent Roll'!$W5*'Rent Roll'!$D5)*((1+'Rent Roll'!$X5)^('Reimbursement Breakout'!G$2-1))),"-")</f>
        <v>-</v>
      </c>
      <c r="H53" s="273" t="str">
        <f>IF(H$3='Rent Roll'!$U5,(('Rent Roll'!$W5*'Rent Roll'!$D5)*((1+'Rent Roll'!$X5)^('Reimbursement Breakout'!H$2-1))),"-")</f>
        <v>-</v>
      </c>
      <c r="I53" s="273" t="str">
        <f>IF(I$3='Rent Roll'!$U5,(('Rent Roll'!$W5*'Rent Roll'!$D5)*((1+'Rent Roll'!$X5)^('Reimbursement Breakout'!I$2-1))),"-")</f>
        <v>-</v>
      </c>
      <c r="J53" s="273" t="str">
        <f>IF(J$3='Rent Roll'!$U5,(('Rent Roll'!$W5*'Rent Roll'!$D5)*((1+'Rent Roll'!$X5)^('Reimbursement Breakout'!J$2-1))),"-")</f>
        <v>-</v>
      </c>
      <c r="K53" s="273">
        <f>IF(K$3='Rent Roll'!$U5,(('Rent Roll'!$W5*'Rent Roll'!$D5)*((1+'Rent Roll'!$X5)^('Reimbursement Breakout'!K$2-1))),"-")</f>
        <v>6000</v>
      </c>
      <c r="L53" s="273" t="str">
        <f>IF(L$3='Rent Roll'!$U5,(('Rent Roll'!$W5*'Rent Roll'!$D5)*((1+'Rent Roll'!$X5)^('Reimbursement Breakout'!L$2-1))),"-")</f>
        <v>-</v>
      </c>
      <c r="M53" s="273" t="str">
        <f>IF(M$3='Rent Roll'!$U5,(('Rent Roll'!$W5*'Rent Roll'!$D5)*((1+'Rent Roll'!$X5)^('Reimbursement Breakout'!M$2-1))),"-")</f>
        <v>-</v>
      </c>
      <c r="N53" s="273" t="str">
        <f>IF(N$3='Rent Roll'!$U5,(('Rent Roll'!$W5*'Rent Roll'!$D5)*((1+'Rent Roll'!$X5)^('Reimbursement Breakout'!N$2-1))),"-")</f>
        <v>-</v>
      </c>
      <c r="O53" s="273" t="str">
        <f>IF(O$3='Rent Roll'!$U5,(('Rent Roll'!$W5*'Rent Roll'!$D5)*((1+'Rent Roll'!$X5)^('Reimbursement Breakout'!O$2-1))),"-")</f>
        <v>-</v>
      </c>
      <c r="P53" s="273" t="str">
        <f>IF(P$3='Rent Roll'!$U5,(('Rent Roll'!$W5*'Rent Roll'!$D5)*((1+'Rent Roll'!$X5)^('Reimbursement Breakout'!P$2-1))),"-")</f>
        <v>-</v>
      </c>
      <c r="Q53" s="273" t="str">
        <f>IF(Q$3='Rent Roll'!$U5,(('Rent Roll'!$W5*'Rent Roll'!$D5)*((1+'Rent Roll'!$X5)^('Reimbursement Breakout'!Q$2-1))),"-")</f>
        <v>-</v>
      </c>
      <c r="R53" s="273" t="str">
        <f>IF(R$3='Rent Roll'!$U5,(('Rent Roll'!$W5*'Rent Roll'!$D5)*((1+'Rent Roll'!$X5)^('Reimbursement Breakout'!R$2-1))),"-")</f>
        <v>-</v>
      </c>
      <c r="S53" s="273" t="str">
        <f>IF(S$3='Rent Roll'!$U5,(('Rent Roll'!$W5*'Rent Roll'!$D5)*((1+'Rent Roll'!$X5)^('Reimbursement Breakout'!S$2-1))),"-")</f>
        <v>-</v>
      </c>
      <c r="T53" s="273" t="str">
        <f>IF(T$3='Rent Roll'!$U5,(('Rent Roll'!$W5*'Rent Roll'!$D5)*((1+'Rent Roll'!$X5)^('Reimbursement Breakout'!T$2-1))),"-")</f>
        <v>-</v>
      </c>
      <c r="U53" s="273" t="str">
        <f>IF(U$3='Rent Roll'!$U5,(('Rent Roll'!$W5*'Rent Roll'!$D5)*((1+'Rent Roll'!$X5)^('Reimbursement Breakout'!U$2-1))),"-")</f>
        <v>-</v>
      </c>
      <c r="V53" s="273" t="str">
        <f>IF(V$3='Rent Roll'!$U5,(('Rent Roll'!$W5*'Rent Roll'!$D5)*((1+'Rent Roll'!$X5)^('Reimbursement Breakout'!V$2-1))),"-")</f>
        <v>-</v>
      </c>
      <c r="W53" s="273">
        <f>IF(W$3='Rent Roll'!$U5,(('Rent Roll'!$W5*'Rent Roll'!$D5)*((1+'Rent Roll'!$X5)^('Reimbursement Breakout'!W$2-1))),"-")</f>
        <v>6120</v>
      </c>
      <c r="X53" s="273" t="str">
        <f>IF(X$3='Rent Roll'!$U5,(('Rent Roll'!$W5*'Rent Roll'!$D5)*((1+'Rent Roll'!$X5)^('Reimbursement Breakout'!X$2-1))),"-")</f>
        <v>-</v>
      </c>
      <c r="Y53" s="273" t="str">
        <f>IF(Y$3='Rent Roll'!$U5,(('Rent Roll'!$W5*'Rent Roll'!$D5)*((1+'Rent Roll'!$X5)^('Reimbursement Breakout'!Y$2-1))),"-")</f>
        <v>-</v>
      </c>
      <c r="Z53" s="273" t="str">
        <f>IF(Z$3='Rent Roll'!$U5,(('Rent Roll'!$W5*'Rent Roll'!$D5)*((1+'Rent Roll'!$X5)^('Reimbursement Breakout'!Z$2-1))),"-")</f>
        <v>-</v>
      </c>
      <c r="AA53" s="273" t="str">
        <f>IF(AA$3='Rent Roll'!$U5,(('Rent Roll'!$W5*'Rent Roll'!$D5)*((1+'Rent Roll'!$X5)^('Reimbursement Breakout'!AA$2-1))),"-")</f>
        <v>-</v>
      </c>
      <c r="AB53" s="273" t="str">
        <f>IF(AB$3='Rent Roll'!$U5,(('Rent Roll'!$W5*'Rent Roll'!$D5)*((1+'Rent Roll'!$X5)^('Reimbursement Breakout'!AB$2-1))),"-")</f>
        <v>-</v>
      </c>
      <c r="AC53" s="273" t="str">
        <f>IF(AC$3='Rent Roll'!$U5,(('Rent Roll'!$W5*'Rent Roll'!$D5)*((1+'Rent Roll'!$X5)^('Reimbursement Breakout'!AC$2-1))),"-")</f>
        <v>-</v>
      </c>
      <c r="AD53" s="273" t="str">
        <f>IF(AD$3='Rent Roll'!$U5,(('Rent Roll'!$W5*'Rent Roll'!$D5)*((1+'Rent Roll'!$X5)^('Reimbursement Breakout'!AD$2-1))),"-")</f>
        <v>-</v>
      </c>
      <c r="AE53" s="273" t="str">
        <f>IF(AE$3='Rent Roll'!$U5,(('Rent Roll'!$W5*'Rent Roll'!$D5)*((1+'Rent Roll'!$X5)^('Reimbursement Breakout'!AE$2-1))),"-")</f>
        <v>-</v>
      </c>
      <c r="AF53" s="273" t="str">
        <f>IF(AF$3='Rent Roll'!$U5,(('Rent Roll'!$W5*'Rent Roll'!$D5)*((1+'Rent Roll'!$X5)^('Reimbursement Breakout'!AF$2-1))),"-")</f>
        <v>-</v>
      </c>
      <c r="AG53" s="273" t="str">
        <f>IF(AG$3='Rent Roll'!$U5,(('Rent Roll'!$W5*'Rent Roll'!$D5)*((1+'Rent Roll'!$X5)^('Reimbursement Breakout'!AG$2-1))),"-")</f>
        <v>-</v>
      </c>
      <c r="AH53" s="273" t="str">
        <f>IF(AH$3='Rent Roll'!$U5,(('Rent Roll'!$W5*'Rent Roll'!$D5)*((1+'Rent Roll'!$X5)^('Reimbursement Breakout'!AH$2-1))),"-")</f>
        <v>-</v>
      </c>
      <c r="AI53" s="273">
        <f>IF(AI$3='Rent Roll'!$U5,(('Rent Roll'!$W5*'Rent Roll'!$D5)*((1+'Rent Roll'!$X5)^('Reimbursement Breakout'!AI$2-1))),"-")</f>
        <v>6242.4</v>
      </c>
      <c r="AJ53" s="273" t="str">
        <f>IF(AJ$3='Rent Roll'!$U5,(('Rent Roll'!$W5*'Rent Roll'!$D5)*((1+'Rent Roll'!$X5)^('Reimbursement Breakout'!AJ$2-1))),"-")</f>
        <v>-</v>
      </c>
      <c r="AK53" s="273" t="str">
        <f>IF(AK$3='Rent Roll'!$U5,(('Rent Roll'!$W5*'Rent Roll'!$D5)*((1+'Rent Roll'!$X5)^('Reimbursement Breakout'!AK$2-1))),"-")</f>
        <v>-</v>
      </c>
      <c r="AL53" s="273" t="str">
        <f>IF(AL$3='Rent Roll'!$U5,(('Rent Roll'!$W5*'Rent Roll'!$D5)*((1+'Rent Roll'!$X5)^('Reimbursement Breakout'!AL$2-1))),"-")</f>
        <v>-</v>
      </c>
      <c r="AM53" s="273" t="str">
        <f>IF(AM$3='Rent Roll'!$U5,(('Rent Roll'!$W5*'Rent Roll'!$D5)*((1+'Rent Roll'!$X5)^('Reimbursement Breakout'!AM$2-1))),"-")</f>
        <v>-</v>
      </c>
      <c r="AN53" s="273" t="str">
        <f>IF(AN$3='Rent Roll'!$U5,(('Rent Roll'!$W5*'Rent Roll'!$D5)*((1+'Rent Roll'!$X5)^('Reimbursement Breakout'!AN$2-1))),"-")</f>
        <v>-</v>
      </c>
      <c r="AO53" s="273" t="str">
        <f>IF(AO$3='Rent Roll'!$U5,(('Rent Roll'!$W5*'Rent Roll'!$D5)*((1+'Rent Roll'!$X5)^('Reimbursement Breakout'!AO$2-1))),"-")</f>
        <v>-</v>
      </c>
      <c r="AP53" s="273" t="str">
        <f>IF(AP$3='Rent Roll'!$U5,(('Rent Roll'!$W5*'Rent Roll'!$D5)*((1+'Rent Roll'!$X5)^('Reimbursement Breakout'!AP$2-1))),"-")</f>
        <v>-</v>
      </c>
      <c r="AQ53" s="273" t="str">
        <f>IF(AQ$3='Rent Roll'!$U5,(('Rent Roll'!$W5*'Rent Roll'!$D5)*((1+'Rent Roll'!$X5)^('Reimbursement Breakout'!AQ$2-1))),"-")</f>
        <v>-</v>
      </c>
      <c r="AR53" s="273" t="str">
        <f>IF(AR$3='Rent Roll'!$U5,(('Rent Roll'!$W5*'Rent Roll'!$D5)*((1+'Rent Roll'!$X5)^('Reimbursement Breakout'!AR$2-1))),"-")</f>
        <v>-</v>
      </c>
      <c r="AS53" s="273" t="str">
        <f>IF(AS$3='Rent Roll'!$U5,(('Rent Roll'!$W5*'Rent Roll'!$D5)*((1+'Rent Roll'!$X5)^('Reimbursement Breakout'!AS$2-1))),"-")</f>
        <v>-</v>
      </c>
      <c r="AT53" s="273" t="str">
        <f>IF(AT$3='Rent Roll'!$U5,(('Rent Roll'!$W5*'Rent Roll'!$D5)*((1+'Rent Roll'!$X5)^('Reimbursement Breakout'!AT$2-1))),"-")</f>
        <v>-</v>
      </c>
      <c r="AU53" s="273">
        <f>IF(AU$3='Rent Roll'!$U5,(('Rent Roll'!$W5*'Rent Roll'!$D5)*((1+'Rent Roll'!$X5)^('Reimbursement Breakout'!AU$2-1))),"-")</f>
        <v>6367.2479999999996</v>
      </c>
      <c r="AV53" s="273" t="str">
        <f>IF(AV$3='Rent Roll'!$U5,(('Rent Roll'!$W5*'Rent Roll'!$D5)*((1+'Rent Roll'!$X5)^('Reimbursement Breakout'!AV$2-1))),"-")</f>
        <v>-</v>
      </c>
      <c r="AW53" s="273" t="str">
        <f>IF(AW$3='Rent Roll'!$U5,(('Rent Roll'!$W5*'Rent Roll'!$D5)*((1+'Rent Roll'!$X5)^('Reimbursement Breakout'!AW$2-1))),"-")</f>
        <v>-</v>
      </c>
      <c r="AX53" s="273" t="str">
        <f>IF(AX$3='Rent Roll'!$U5,(('Rent Roll'!$W5*'Rent Roll'!$D5)*((1+'Rent Roll'!$X5)^('Reimbursement Breakout'!AX$2-1))),"-")</f>
        <v>-</v>
      </c>
      <c r="AY53" s="273" t="str">
        <f>IF(AY$3='Rent Roll'!$U5,(('Rent Roll'!$W5*'Rent Roll'!$D5)*((1+'Rent Roll'!$X5)^('Reimbursement Breakout'!AY$2-1))),"-")</f>
        <v>-</v>
      </c>
      <c r="AZ53" s="273" t="str">
        <f>IF(AZ$3='Rent Roll'!$U5,(('Rent Roll'!$W5*'Rent Roll'!$D5)*((1+'Rent Roll'!$X5)^('Reimbursement Breakout'!AZ$2-1))),"-")</f>
        <v>-</v>
      </c>
      <c r="BA53" s="273" t="str">
        <f>IF(BA$3='Rent Roll'!$U5,(('Rent Roll'!$W5*'Rent Roll'!$D5)*((1+'Rent Roll'!$X5)^('Reimbursement Breakout'!BA$2-1))),"-")</f>
        <v>-</v>
      </c>
      <c r="BB53" s="273" t="str">
        <f>IF(BB$3='Rent Roll'!$U5,(('Rent Roll'!$W5*'Rent Roll'!$D5)*((1+'Rent Roll'!$X5)^('Reimbursement Breakout'!BB$2-1))),"-")</f>
        <v>-</v>
      </c>
      <c r="BC53" s="273" t="str">
        <f>IF(BC$3='Rent Roll'!$U5,(('Rent Roll'!$W5*'Rent Roll'!$D5)*((1+'Rent Roll'!$X5)^('Reimbursement Breakout'!BC$2-1))),"-")</f>
        <v>-</v>
      </c>
      <c r="BD53" s="273" t="str">
        <f>IF(BD$3='Rent Roll'!$U5,(('Rent Roll'!$W5*'Rent Roll'!$D5)*((1+'Rent Roll'!$X5)^('Reimbursement Breakout'!BD$2-1))),"-")</f>
        <v>-</v>
      </c>
      <c r="BE53" s="273" t="str">
        <f>IF(BE$3='Rent Roll'!$U5,(('Rent Roll'!$W5*'Rent Roll'!$D5)*((1+'Rent Roll'!$X5)^('Reimbursement Breakout'!BE$2-1))),"-")</f>
        <v>-</v>
      </c>
      <c r="BF53" s="273" t="str">
        <f>IF(BF$3='Rent Roll'!$U5,(('Rent Roll'!$W5*'Rent Roll'!$D5)*((1+'Rent Roll'!$X5)^('Reimbursement Breakout'!BF$2-1))),"-")</f>
        <v>-</v>
      </c>
      <c r="BG53" s="273">
        <f>IF(BG$3='Rent Roll'!$U5,(('Rent Roll'!$W5*'Rent Roll'!$D5)*((1+'Rent Roll'!$X5)^('Reimbursement Breakout'!BG$2-1))),"-")</f>
        <v>6494.5929599999999</v>
      </c>
      <c r="BH53" s="273" t="str">
        <f>IF(BH$3='Rent Roll'!$U5,(('Rent Roll'!$W5*'Rent Roll'!$D5)*((1+'Rent Roll'!$X5)^('Reimbursement Breakout'!BH$2-1))),"-")</f>
        <v>-</v>
      </c>
      <c r="BI53" s="273" t="str">
        <f>IF(BI$3='Rent Roll'!$U5,(('Rent Roll'!$W5*'Rent Roll'!$D5)*((1+'Rent Roll'!$X5)^('Reimbursement Breakout'!BI$2-1))),"-")</f>
        <v>-</v>
      </c>
      <c r="BJ53" s="273" t="str">
        <f>IF(BJ$3='Rent Roll'!$U5,(('Rent Roll'!$W5*'Rent Roll'!$D5)*((1+'Rent Roll'!$X5)^('Reimbursement Breakout'!BJ$2-1))),"-")</f>
        <v>-</v>
      </c>
      <c r="BK53" s="273" t="str">
        <f>IF(BK$3='Rent Roll'!$U5,(('Rent Roll'!$W5*'Rent Roll'!$D5)*((1+'Rent Roll'!$X5)^('Reimbursement Breakout'!BK$2-1))),"-")</f>
        <v>-</v>
      </c>
      <c r="BL53" s="273" t="str">
        <f>IF(BL$3='Rent Roll'!$U5,(('Rent Roll'!$W5*'Rent Roll'!$D5)*((1+'Rent Roll'!$X5)^('Reimbursement Breakout'!BL$2-1))),"-")</f>
        <v>-</v>
      </c>
      <c r="BM53" s="273" t="str">
        <f>IF(BM$3='Rent Roll'!$U5,(('Rent Roll'!$W5*'Rent Roll'!$D5)*((1+'Rent Roll'!$X5)^('Reimbursement Breakout'!BM$2-1))),"-")</f>
        <v>-</v>
      </c>
      <c r="BN53" s="273" t="str">
        <f>IF(BN$3='Rent Roll'!$U5,(('Rent Roll'!$W5*'Rent Roll'!$D5)*((1+'Rent Roll'!$X5)^('Reimbursement Breakout'!BN$2-1))),"-")</f>
        <v>-</v>
      </c>
      <c r="BO53" s="273" t="str">
        <f>IF(BO$3='Rent Roll'!$U5,(('Rent Roll'!$W5*'Rent Roll'!$D5)*((1+'Rent Roll'!$X5)^('Reimbursement Breakout'!BO$2-1))),"-")</f>
        <v>-</v>
      </c>
      <c r="BP53" s="273" t="str">
        <f>IF(BP$3='Rent Roll'!$U5,(('Rent Roll'!$W5*'Rent Roll'!$D5)*((1+'Rent Roll'!$X5)^('Reimbursement Breakout'!BP$2-1))),"-")</f>
        <v>-</v>
      </c>
      <c r="BQ53" s="273" t="str">
        <f>IF(BQ$3='Rent Roll'!$U5,(('Rent Roll'!$W5*'Rent Roll'!$D5)*((1+'Rent Roll'!$X5)^('Reimbursement Breakout'!BQ$2-1))),"-")</f>
        <v>-</v>
      </c>
      <c r="BR53" s="273" t="str">
        <f>IF(BR$3='Rent Roll'!$U5,(('Rent Roll'!$W5*'Rent Roll'!$D5)*((1+'Rent Roll'!$X5)^('Reimbursement Breakout'!BR$2-1))),"-")</f>
        <v>-</v>
      </c>
      <c r="BS53" s="273">
        <f>IF(BS$3='Rent Roll'!$U5,(('Rent Roll'!$W5*'Rent Roll'!$D5)*((1+'Rent Roll'!$X5)^('Reimbursement Breakout'!BS$2-1))),"-")</f>
        <v>6624.4848191999999</v>
      </c>
      <c r="BT53" s="273" t="str">
        <f>IF(BT$3='Rent Roll'!$U5,(('Rent Roll'!$W5*'Rent Roll'!$D5)*((1+'Rent Roll'!$X5)^('Reimbursement Breakout'!BT$2-1))),"-")</f>
        <v>-</v>
      </c>
      <c r="BU53" s="273" t="str">
        <f>IF(BU$3='Rent Roll'!$U5,(('Rent Roll'!$W5*'Rent Roll'!$D5)*((1+'Rent Roll'!$X5)^('Reimbursement Breakout'!BU$2-1))),"-")</f>
        <v>-</v>
      </c>
      <c r="BV53" s="273" t="str">
        <f>IF(BV$3='Rent Roll'!$U5,(('Rent Roll'!$W5*'Rent Roll'!$D5)*((1+'Rent Roll'!$X5)^('Reimbursement Breakout'!BV$2-1))),"-")</f>
        <v>-</v>
      </c>
      <c r="BW53" s="273" t="str">
        <f>IF(BW$3='Rent Roll'!$U5,(('Rent Roll'!$W5*'Rent Roll'!$D5)*((1+'Rent Roll'!$X5)^('Reimbursement Breakout'!BW$2-1))),"-")</f>
        <v>-</v>
      </c>
      <c r="BX53" s="273" t="str">
        <f>IF(BX$3='Rent Roll'!$U5,(('Rent Roll'!$W5*'Rent Roll'!$D5)*((1+'Rent Roll'!$X5)^('Reimbursement Breakout'!BX$2-1))),"-")</f>
        <v>-</v>
      </c>
      <c r="BY53" s="273" t="str">
        <f>IF(BY$3='Rent Roll'!$U5,(('Rent Roll'!$W5*'Rent Roll'!$D5)*((1+'Rent Roll'!$X5)^('Reimbursement Breakout'!BY$2-1))),"-")</f>
        <v>-</v>
      </c>
      <c r="BZ53" s="273" t="str">
        <f>IF(BZ$3='Rent Roll'!$U5,(('Rent Roll'!$W5*'Rent Roll'!$D5)*((1+'Rent Roll'!$X5)^('Reimbursement Breakout'!BZ$2-1))),"-")</f>
        <v>-</v>
      </c>
      <c r="CA53" s="273" t="str">
        <f>IF(CA$3='Rent Roll'!$U5,(('Rent Roll'!$W5*'Rent Roll'!$D5)*((1+'Rent Roll'!$X5)^('Reimbursement Breakout'!CA$2-1))),"-")</f>
        <v>-</v>
      </c>
      <c r="CB53" s="273" t="str">
        <f>IF(CB$3='Rent Roll'!$U5,(('Rent Roll'!$W5*'Rent Roll'!$D5)*((1+'Rent Roll'!$X5)^('Reimbursement Breakout'!CB$2-1))),"-")</f>
        <v>-</v>
      </c>
      <c r="CC53" s="273" t="str">
        <f>IF(CC$3='Rent Roll'!$U5,(('Rent Roll'!$W5*'Rent Roll'!$D5)*((1+'Rent Roll'!$X5)^('Reimbursement Breakout'!CC$2-1))),"-")</f>
        <v>-</v>
      </c>
      <c r="CD53" s="273" t="str">
        <f>IF(CD$3='Rent Roll'!$U5,(('Rent Roll'!$W5*'Rent Roll'!$D5)*((1+'Rent Roll'!$X5)^('Reimbursement Breakout'!CD$2-1))),"-")</f>
        <v>-</v>
      </c>
      <c r="CE53" s="273">
        <f>IF(CE$3='Rent Roll'!$U5,(('Rent Roll'!$W5*'Rent Roll'!$D5)*((1+'Rent Roll'!$X5)^('Reimbursement Breakout'!CE$2-1))),"-")</f>
        <v>6756.9745155840001</v>
      </c>
      <c r="CF53" s="273" t="str">
        <f>IF(CF$3='Rent Roll'!$U5,(('Rent Roll'!$W5*'Rent Roll'!$D5)*((1+'Rent Roll'!$X5)^('Reimbursement Breakout'!CF$2-1))),"-")</f>
        <v>-</v>
      </c>
      <c r="CG53" s="273" t="str">
        <f>IF(CG$3='Rent Roll'!$U5,(('Rent Roll'!$W5*'Rent Roll'!$D5)*((1+'Rent Roll'!$X5)^('Reimbursement Breakout'!CG$2-1))),"-")</f>
        <v>-</v>
      </c>
      <c r="CH53" s="273" t="str">
        <f>IF(CH$3='Rent Roll'!$U5,(('Rent Roll'!$W5*'Rent Roll'!$D5)*((1+'Rent Roll'!$X5)^('Reimbursement Breakout'!CH$2-1))),"-")</f>
        <v>-</v>
      </c>
      <c r="CI53" s="273" t="str">
        <f>IF(CI$3='Rent Roll'!$U5,(('Rent Roll'!$W5*'Rent Roll'!$D5)*((1+'Rent Roll'!$X5)^('Reimbursement Breakout'!CI$2-1))),"-")</f>
        <v>-</v>
      </c>
      <c r="CJ53" s="273" t="str">
        <f>IF(CJ$3='Rent Roll'!$U5,(('Rent Roll'!$W5*'Rent Roll'!$D5)*((1+'Rent Roll'!$X5)^('Reimbursement Breakout'!CJ$2-1))),"-")</f>
        <v>-</v>
      </c>
      <c r="CK53" s="273" t="str">
        <f>IF(CK$3='Rent Roll'!$U5,(('Rent Roll'!$W5*'Rent Roll'!$D5)*((1+'Rent Roll'!$X5)^('Reimbursement Breakout'!CK$2-1))),"-")</f>
        <v>-</v>
      </c>
      <c r="CL53" s="273" t="str">
        <f>IF(CL$3='Rent Roll'!$U5,(('Rent Roll'!$W5*'Rent Roll'!$D5)*((1+'Rent Roll'!$X5)^('Reimbursement Breakout'!CL$2-1))),"-")</f>
        <v>-</v>
      </c>
      <c r="CM53" s="273" t="str">
        <f>IF(CM$3='Rent Roll'!$U5,(('Rent Roll'!$W5*'Rent Roll'!$D5)*((1+'Rent Roll'!$X5)^('Reimbursement Breakout'!CM$2-1))),"-")</f>
        <v>-</v>
      </c>
      <c r="CN53" s="273" t="str">
        <f>IF(CN$3='Rent Roll'!$U5,(('Rent Roll'!$W5*'Rent Roll'!$D5)*((1+'Rent Roll'!$X5)^('Reimbursement Breakout'!CN$2-1))),"-")</f>
        <v>-</v>
      </c>
      <c r="CO53" s="273" t="str">
        <f>IF(CO$3='Rent Roll'!$U5,(('Rent Roll'!$W5*'Rent Roll'!$D5)*((1+'Rent Roll'!$X5)^('Reimbursement Breakout'!CO$2-1))),"-")</f>
        <v>-</v>
      </c>
      <c r="CP53" s="273" t="str">
        <f>IF(CP$3='Rent Roll'!$U5,(('Rent Roll'!$W5*'Rent Roll'!$D5)*((1+'Rent Roll'!$X5)^('Reimbursement Breakout'!CP$2-1))),"-")</f>
        <v>-</v>
      </c>
      <c r="CQ53" s="273">
        <f>IF(CQ$3='Rent Roll'!$U5,(('Rent Roll'!$W5*'Rent Roll'!$D5)*((1+'Rent Roll'!$X5)^('Reimbursement Breakout'!CQ$2-1))),"-")</f>
        <v>6892.1140058956789</v>
      </c>
      <c r="CR53" s="273" t="str">
        <f>IF(CR$3='Rent Roll'!$U5,(('Rent Roll'!$W5*'Rent Roll'!$D5)*((1+'Rent Roll'!$X5)^('Reimbursement Breakout'!CR$2-1))),"-")</f>
        <v>-</v>
      </c>
      <c r="CS53" s="273" t="str">
        <f>IF(CS$3='Rent Roll'!$U5,(('Rent Roll'!$W5*'Rent Roll'!$D5)*((1+'Rent Roll'!$X5)^('Reimbursement Breakout'!CS$2-1))),"-")</f>
        <v>-</v>
      </c>
      <c r="CT53" s="273" t="str">
        <f>IF(CT$3='Rent Roll'!$U5,(('Rent Roll'!$W5*'Rent Roll'!$D5)*((1+'Rent Roll'!$X5)^('Reimbursement Breakout'!CT$2-1))),"-")</f>
        <v>-</v>
      </c>
      <c r="CU53" s="273" t="str">
        <f>IF(CU$3='Rent Roll'!$U5,(('Rent Roll'!$W5*'Rent Roll'!$D5)*((1+'Rent Roll'!$X5)^('Reimbursement Breakout'!CU$2-1))),"-")</f>
        <v>-</v>
      </c>
      <c r="CV53" s="273" t="str">
        <f>IF(CV$3='Rent Roll'!$U5,(('Rent Roll'!$W5*'Rent Roll'!$D5)*((1+'Rent Roll'!$X5)^('Reimbursement Breakout'!CV$2-1))),"-")</f>
        <v>-</v>
      </c>
      <c r="CW53" s="273" t="str">
        <f>IF(CW$3='Rent Roll'!$U5,(('Rent Roll'!$W5*'Rent Roll'!$D5)*((1+'Rent Roll'!$X5)^('Reimbursement Breakout'!CW$2-1))),"-")</f>
        <v>-</v>
      </c>
      <c r="CX53" s="273" t="str">
        <f>IF(CX$3='Rent Roll'!$U5,(('Rent Roll'!$W5*'Rent Roll'!$D5)*((1+'Rent Roll'!$X5)^('Reimbursement Breakout'!CX$2-1))),"-")</f>
        <v>-</v>
      </c>
      <c r="CY53" s="273" t="str">
        <f>IF(CY$3='Rent Roll'!$U5,(('Rent Roll'!$W5*'Rent Roll'!$D5)*((1+'Rent Roll'!$X5)^('Reimbursement Breakout'!CY$2-1))),"-")</f>
        <v>-</v>
      </c>
      <c r="CZ53" s="273" t="str">
        <f>IF(CZ$3='Rent Roll'!$U5,(('Rent Roll'!$W5*'Rent Roll'!$D5)*((1+'Rent Roll'!$X5)^('Reimbursement Breakout'!CZ$2-1))),"-")</f>
        <v>-</v>
      </c>
      <c r="DA53" s="273" t="str">
        <f>IF(DA$3='Rent Roll'!$U5,(('Rent Roll'!$W5*'Rent Roll'!$D5)*((1+'Rent Roll'!$X5)^('Reimbursement Breakout'!DA$2-1))),"-")</f>
        <v>-</v>
      </c>
      <c r="DB53" s="273" t="str">
        <f>IF(DB$3='Rent Roll'!$U5,(('Rent Roll'!$W5*'Rent Roll'!$D5)*((1+'Rent Roll'!$X5)^('Reimbursement Breakout'!DB$2-1))),"-")</f>
        <v>-</v>
      </c>
      <c r="DC53" s="273">
        <f>IF(DC$3='Rent Roll'!$U5,(('Rent Roll'!$W5*'Rent Roll'!$D5)*((1+'Rent Roll'!$X5)^('Reimbursement Breakout'!DC$2-1))),"-")</f>
        <v>7029.9562860135929</v>
      </c>
      <c r="DD53" s="273" t="str">
        <f>IF(DD$3='Rent Roll'!$U5,(('Rent Roll'!$W5*'Rent Roll'!$D5)*((1+'Rent Roll'!$X5)^('Reimbursement Breakout'!DD$2-1))),"-")</f>
        <v>-</v>
      </c>
      <c r="DE53" s="273" t="str">
        <f>IF(DE$3='Rent Roll'!$U5,(('Rent Roll'!$W5*'Rent Roll'!$D5)*((1+'Rent Roll'!$X5)^('Reimbursement Breakout'!DE$2-1))),"-")</f>
        <v>-</v>
      </c>
      <c r="DF53" s="273" t="str">
        <f>IF(DF$3='Rent Roll'!$U5,(('Rent Roll'!$W5*'Rent Roll'!$D5)*((1+'Rent Roll'!$X5)^('Reimbursement Breakout'!DF$2-1))),"-")</f>
        <v>-</v>
      </c>
      <c r="DG53" s="273" t="str">
        <f>IF(DG$3='Rent Roll'!$U5,(('Rent Roll'!$W5*'Rent Roll'!$D5)*((1+'Rent Roll'!$X5)^('Reimbursement Breakout'!DG$2-1))),"-")</f>
        <v>-</v>
      </c>
      <c r="DH53" s="273" t="str">
        <f>IF(DH$3='Rent Roll'!$U5,(('Rent Roll'!$W5*'Rent Roll'!$D5)*((1+'Rent Roll'!$X5)^('Reimbursement Breakout'!DH$2-1))),"-")</f>
        <v>-</v>
      </c>
      <c r="DI53" s="273" t="str">
        <f>IF(DI$3='Rent Roll'!$U5,(('Rent Roll'!$W5*'Rent Roll'!$D5)*((1+'Rent Roll'!$X5)^('Reimbursement Breakout'!DI$2-1))),"-")</f>
        <v>-</v>
      </c>
      <c r="DJ53" s="273" t="str">
        <f>IF(DJ$3='Rent Roll'!$U5,(('Rent Roll'!$W5*'Rent Roll'!$D5)*((1+'Rent Roll'!$X5)^('Reimbursement Breakout'!DJ$2-1))),"-")</f>
        <v>-</v>
      </c>
      <c r="DK53" s="273" t="str">
        <f>IF(DK$3='Rent Roll'!$U5,(('Rent Roll'!$W5*'Rent Roll'!$D5)*((1+'Rent Roll'!$X5)^('Reimbursement Breakout'!DK$2-1))),"-")</f>
        <v>-</v>
      </c>
      <c r="DL53" s="273" t="str">
        <f>IF(DL$3='Rent Roll'!$U5,(('Rent Roll'!$W5*'Rent Roll'!$D5)*((1+'Rent Roll'!$X5)^('Reimbursement Breakout'!DL$2-1))),"-")</f>
        <v>-</v>
      </c>
      <c r="DM53" s="273" t="str">
        <f>IF(DM$3='Rent Roll'!$U5,(('Rent Roll'!$W5*'Rent Roll'!$D5)*((1+'Rent Roll'!$X5)^('Reimbursement Breakout'!DM$2-1))),"-")</f>
        <v>-</v>
      </c>
      <c r="DN53" s="273" t="str">
        <f>IF(DN$3='Rent Roll'!$U5,(('Rent Roll'!$W5*'Rent Roll'!$D5)*((1+'Rent Roll'!$X5)^('Reimbursement Breakout'!DN$2-1))),"-")</f>
        <v>-</v>
      </c>
      <c r="DO53" s="273">
        <f>IF(DO$3='Rent Roll'!$U5,(('Rent Roll'!$W5*'Rent Roll'!$D5)*((1+'Rent Roll'!$X5)^('Reimbursement Breakout'!DO$2-1))),"-")</f>
        <v>7170.5554117338652</v>
      </c>
      <c r="DP53" s="273" t="str">
        <f>IF(DP$3='Rent Roll'!$U5,(('Rent Roll'!$W5*'Rent Roll'!$D5)*((1+'Rent Roll'!$X5)^('Reimbursement Breakout'!DP$2-1))),"-")</f>
        <v>-</v>
      </c>
      <c r="DQ53" s="273" t="str">
        <f>IF(DQ$3='Rent Roll'!$U5,(('Rent Roll'!$W5*'Rent Roll'!$D5)*((1+'Rent Roll'!$X5)^('Reimbursement Breakout'!DQ$2-1))),"-")</f>
        <v>-</v>
      </c>
      <c r="DR53" s="273" t="str">
        <f>IF(DR$3='Rent Roll'!$U5,(('Rent Roll'!$W5*'Rent Roll'!$D5)*((1+'Rent Roll'!$X5)^('Reimbursement Breakout'!DR$2-1))),"-")</f>
        <v>-</v>
      </c>
      <c r="DS53" s="273" t="str">
        <f>IF(DS$3='Rent Roll'!$U5,(('Rent Roll'!$W5*'Rent Roll'!$D5)*((1+'Rent Roll'!$X5)^('Reimbursement Breakout'!DS$2-1))),"-")</f>
        <v>-</v>
      </c>
      <c r="DT53" s="273" t="str">
        <f>IF(DT$3='Rent Roll'!$U5,(('Rent Roll'!$W5*'Rent Roll'!$D5)*((1+'Rent Roll'!$X5)^('Reimbursement Breakout'!DT$2-1))),"-")</f>
        <v>-</v>
      </c>
      <c r="DU53" s="273" t="str">
        <f>IF(DU$3='Rent Roll'!$U5,(('Rent Roll'!$W5*'Rent Roll'!$D5)*((1+'Rent Roll'!$X5)^('Reimbursement Breakout'!DU$2-1))),"-")</f>
        <v>-</v>
      </c>
      <c r="DV53" s="273" t="str">
        <f>IF(DV$3='Rent Roll'!$U5,(('Rent Roll'!$W5*'Rent Roll'!$D5)*((1+'Rent Roll'!$X5)^('Reimbursement Breakout'!DV$2-1))),"-")</f>
        <v>-</v>
      </c>
      <c r="DW53" s="273" t="str">
        <f>IF(DW$3='Rent Roll'!$U5,(('Rent Roll'!$W5*'Rent Roll'!$D5)*((1+'Rent Roll'!$X5)^('Reimbursement Breakout'!DW$2-1))),"-")</f>
        <v>-</v>
      </c>
      <c r="DX53" s="273" t="str">
        <f>IF(DX$3='Rent Roll'!$U5,(('Rent Roll'!$W5*'Rent Roll'!$D5)*((1+'Rent Roll'!$X5)^('Reimbursement Breakout'!DX$2-1))),"-")</f>
        <v>-</v>
      </c>
      <c r="DY53" s="273" t="str">
        <f>IF(DY$3='Rent Roll'!$U5,(('Rent Roll'!$W5*'Rent Roll'!$D5)*((1+'Rent Roll'!$X5)^('Reimbursement Breakout'!DY$2-1))),"-")</f>
        <v>-</v>
      </c>
      <c r="DZ53" s="273" t="str">
        <f>IF(DZ$3='Rent Roll'!$U5,(('Rent Roll'!$W5*'Rent Roll'!$D5)*((1+'Rent Roll'!$X5)^('Reimbursement Breakout'!DZ$2-1))),"-")</f>
        <v>-</v>
      </c>
      <c r="EA53" s="273">
        <f>IF(EA$3='Rent Roll'!$U5,(('Rent Roll'!$W5*'Rent Roll'!$D5)*((1+'Rent Roll'!$X5)^('Reimbursement Breakout'!EA$2-1))),"-")</f>
        <v>7313.9665199685423</v>
      </c>
      <c r="EB53" s="273" t="str">
        <f>IF(EB$3='Rent Roll'!$U5,(('Rent Roll'!$W5*'Rent Roll'!$D5)*((1+'Rent Roll'!$X5)^('Reimbursement Breakout'!EB$2-1))),"-")</f>
        <v>-</v>
      </c>
      <c r="EC53" s="273" t="str">
        <f>IF(EC$3='Rent Roll'!$U5,(('Rent Roll'!$W5*'Rent Roll'!$D5)*((1+'Rent Roll'!$X5)^('Reimbursement Breakout'!EC$2-1))),"-")</f>
        <v>-</v>
      </c>
      <c r="ED53" s="273" t="str">
        <f>IF(ED$3='Rent Roll'!$U5,(('Rent Roll'!$W5*'Rent Roll'!$D5)*((1+'Rent Roll'!$X5)^('Reimbursement Breakout'!ED$2-1))),"-")</f>
        <v>-</v>
      </c>
      <c r="EE53" s="273" t="str">
        <f>IF(EE$3='Rent Roll'!$U5,(('Rent Roll'!$W5*'Rent Roll'!$D5)*((1+'Rent Roll'!$X5)^('Reimbursement Breakout'!EE$2-1))),"-")</f>
        <v>-</v>
      </c>
      <c r="EF53" s="272" t="str">
        <f>IF(EF$3='Rent Roll'!$U5,(('Rent Roll'!$W5*'Rent Roll'!$D5)*((1+'Rent Roll'!$X5)^('Reimbursement Breakout'!EF$2-1))),"-")</f>
        <v>-</v>
      </c>
      <c r="EG53" s="844" t="s">
        <v>106</v>
      </c>
    </row>
    <row r="54" spans="2:137" x14ac:dyDescent="0.25">
      <c r="B54" s="866"/>
      <c r="C54" s="854" t="str">
        <f>CONCATENATE('Rent Roll'!B6&amp;" - "&amp;'Rent Roll'!C6)</f>
        <v>800 Del-Comm 1 - LLC, Progress Physical Therapy</v>
      </c>
      <c r="D54" s="272">
        <f t="shared" si="14"/>
        <v>127771.51190719243</v>
      </c>
      <c r="E54" s="273" t="str">
        <f>IF(E$3='Rent Roll'!$U6,(('Rent Roll'!$W6*'Rent Roll'!$D6)*((1+'Rent Roll'!$X6)^('Reimbursement Breakout'!E$2-1))),"-")</f>
        <v>-</v>
      </c>
      <c r="F54" s="273" t="str">
        <f>IF(F$3='Rent Roll'!$U6,(('Rent Roll'!$W6*'Rent Roll'!$D6)*((1+'Rent Roll'!$X6)^('Reimbursement Breakout'!F$2-1))),"-")</f>
        <v>-</v>
      </c>
      <c r="G54" s="273" t="str">
        <f>IF(G$3='Rent Roll'!$U6,(('Rent Roll'!$W6*'Rent Roll'!$D6)*((1+'Rent Roll'!$X6)^('Reimbursement Breakout'!G$2-1))),"-")</f>
        <v>-</v>
      </c>
      <c r="H54" s="273" t="str">
        <f>IF(H$3='Rent Roll'!$U6,(('Rent Roll'!$W6*'Rent Roll'!$D6)*((1+'Rent Roll'!$X6)^('Reimbursement Breakout'!H$2-1))),"-")</f>
        <v>-</v>
      </c>
      <c r="I54" s="273" t="str">
        <f>IF(I$3='Rent Roll'!$U6,(('Rent Roll'!$W6*'Rent Roll'!$D6)*((1+'Rent Roll'!$X6)^('Reimbursement Breakout'!I$2-1))),"-")</f>
        <v>-</v>
      </c>
      <c r="J54" s="273" t="str">
        <f>IF(J$3='Rent Roll'!$U6,(('Rent Roll'!$W6*'Rent Roll'!$D6)*((1+'Rent Roll'!$X6)^('Reimbursement Breakout'!J$2-1))),"-")</f>
        <v>-</v>
      </c>
      <c r="K54" s="273">
        <f>IF(K$3='Rent Roll'!$U6,(('Rent Roll'!$W6*'Rent Roll'!$D6)*((1+'Rent Roll'!$X6)^('Reimbursement Breakout'!K$2-1))),"-")</f>
        <v>10500</v>
      </c>
      <c r="L54" s="273" t="str">
        <f>IF(L$3='Rent Roll'!$U6,(('Rent Roll'!$W6*'Rent Roll'!$D6)*((1+'Rent Roll'!$X6)^('Reimbursement Breakout'!L$2-1))),"-")</f>
        <v>-</v>
      </c>
      <c r="M54" s="273" t="str">
        <f>IF(M$3='Rent Roll'!$U6,(('Rent Roll'!$W6*'Rent Roll'!$D6)*((1+'Rent Roll'!$X6)^('Reimbursement Breakout'!M$2-1))),"-")</f>
        <v>-</v>
      </c>
      <c r="N54" s="273" t="str">
        <f>IF(N$3='Rent Roll'!$U6,(('Rent Roll'!$W6*'Rent Roll'!$D6)*((1+'Rent Roll'!$X6)^('Reimbursement Breakout'!N$2-1))),"-")</f>
        <v>-</v>
      </c>
      <c r="O54" s="273" t="str">
        <f>IF(O$3='Rent Roll'!$U6,(('Rent Roll'!$W6*'Rent Roll'!$D6)*((1+'Rent Roll'!$X6)^('Reimbursement Breakout'!O$2-1))),"-")</f>
        <v>-</v>
      </c>
      <c r="P54" s="273" t="str">
        <f>IF(P$3='Rent Roll'!$U6,(('Rent Roll'!$W6*'Rent Roll'!$D6)*((1+'Rent Roll'!$X6)^('Reimbursement Breakout'!P$2-1))),"-")</f>
        <v>-</v>
      </c>
      <c r="Q54" s="273" t="str">
        <f>IF(Q$3='Rent Roll'!$U6,(('Rent Roll'!$W6*'Rent Roll'!$D6)*((1+'Rent Roll'!$X6)^('Reimbursement Breakout'!Q$2-1))),"-")</f>
        <v>-</v>
      </c>
      <c r="R54" s="273" t="str">
        <f>IF(R$3='Rent Roll'!$U6,(('Rent Roll'!$W6*'Rent Roll'!$D6)*((1+'Rent Roll'!$X6)^('Reimbursement Breakout'!R$2-1))),"-")</f>
        <v>-</v>
      </c>
      <c r="S54" s="273" t="str">
        <f>IF(S$3='Rent Roll'!$U6,(('Rent Roll'!$W6*'Rent Roll'!$D6)*((1+'Rent Roll'!$X6)^('Reimbursement Breakout'!S$2-1))),"-")</f>
        <v>-</v>
      </c>
      <c r="T54" s="273" t="str">
        <f>IF(T$3='Rent Roll'!$U6,(('Rent Roll'!$W6*'Rent Roll'!$D6)*((1+'Rent Roll'!$X6)^('Reimbursement Breakout'!T$2-1))),"-")</f>
        <v>-</v>
      </c>
      <c r="U54" s="273" t="str">
        <f>IF(U$3='Rent Roll'!$U6,(('Rent Roll'!$W6*'Rent Roll'!$D6)*((1+'Rent Roll'!$X6)^('Reimbursement Breakout'!U$2-1))),"-")</f>
        <v>-</v>
      </c>
      <c r="V54" s="273" t="str">
        <f>IF(V$3='Rent Roll'!$U6,(('Rent Roll'!$W6*'Rent Roll'!$D6)*((1+'Rent Roll'!$X6)^('Reimbursement Breakout'!V$2-1))),"-")</f>
        <v>-</v>
      </c>
      <c r="W54" s="273">
        <f>IF(W$3='Rent Roll'!$U6,(('Rent Roll'!$W6*'Rent Roll'!$D6)*((1+'Rent Roll'!$X6)^('Reimbursement Breakout'!W$2-1))),"-")</f>
        <v>10710</v>
      </c>
      <c r="X54" s="273" t="str">
        <f>IF(X$3='Rent Roll'!$U6,(('Rent Roll'!$W6*'Rent Roll'!$D6)*((1+'Rent Roll'!$X6)^('Reimbursement Breakout'!X$2-1))),"-")</f>
        <v>-</v>
      </c>
      <c r="Y54" s="273" t="str">
        <f>IF(Y$3='Rent Roll'!$U6,(('Rent Roll'!$W6*'Rent Roll'!$D6)*((1+'Rent Roll'!$X6)^('Reimbursement Breakout'!Y$2-1))),"-")</f>
        <v>-</v>
      </c>
      <c r="Z54" s="273" t="str">
        <f>IF(Z$3='Rent Roll'!$U6,(('Rent Roll'!$W6*'Rent Roll'!$D6)*((1+'Rent Roll'!$X6)^('Reimbursement Breakout'!Z$2-1))),"-")</f>
        <v>-</v>
      </c>
      <c r="AA54" s="273" t="str">
        <f>IF(AA$3='Rent Roll'!$U6,(('Rent Roll'!$W6*'Rent Roll'!$D6)*((1+'Rent Roll'!$X6)^('Reimbursement Breakout'!AA$2-1))),"-")</f>
        <v>-</v>
      </c>
      <c r="AB54" s="273" t="str">
        <f>IF(AB$3='Rent Roll'!$U6,(('Rent Roll'!$W6*'Rent Roll'!$D6)*((1+'Rent Roll'!$X6)^('Reimbursement Breakout'!AB$2-1))),"-")</f>
        <v>-</v>
      </c>
      <c r="AC54" s="273" t="str">
        <f>IF(AC$3='Rent Roll'!$U6,(('Rent Roll'!$W6*'Rent Roll'!$D6)*((1+'Rent Roll'!$X6)^('Reimbursement Breakout'!AC$2-1))),"-")</f>
        <v>-</v>
      </c>
      <c r="AD54" s="273" t="str">
        <f>IF(AD$3='Rent Roll'!$U6,(('Rent Roll'!$W6*'Rent Roll'!$D6)*((1+'Rent Roll'!$X6)^('Reimbursement Breakout'!AD$2-1))),"-")</f>
        <v>-</v>
      </c>
      <c r="AE54" s="273" t="str">
        <f>IF(AE$3='Rent Roll'!$U6,(('Rent Roll'!$W6*'Rent Roll'!$D6)*((1+'Rent Roll'!$X6)^('Reimbursement Breakout'!AE$2-1))),"-")</f>
        <v>-</v>
      </c>
      <c r="AF54" s="273" t="str">
        <f>IF(AF$3='Rent Roll'!$U6,(('Rent Roll'!$W6*'Rent Roll'!$D6)*((1+'Rent Roll'!$X6)^('Reimbursement Breakout'!AF$2-1))),"-")</f>
        <v>-</v>
      </c>
      <c r="AG54" s="273" t="str">
        <f>IF(AG$3='Rent Roll'!$U6,(('Rent Roll'!$W6*'Rent Roll'!$D6)*((1+'Rent Roll'!$X6)^('Reimbursement Breakout'!AG$2-1))),"-")</f>
        <v>-</v>
      </c>
      <c r="AH54" s="273" t="str">
        <f>IF(AH$3='Rent Roll'!$U6,(('Rent Roll'!$W6*'Rent Roll'!$D6)*((1+'Rent Roll'!$X6)^('Reimbursement Breakout'!AH$2-1))),"-")</f>
        <v>-</v>
      </c>
      <c r="AI54" s="273">
        <f>IF(AI$3='Rent Roll'!$U6,(('Rent Roll'!$W6*'Rent Roll'!$D6)*((1+'Rent Roll'!$X6)^('Reimbursement Breakout'!AI$2-1))),"-")</f>
        <v>10924.2</v>
      </c>
      <c r="AJ54" s="273" t="str">
        <f>IF(AJ$3='Rent Roll'!$U6,(('Rent Roll'!$W6*'Rent Roll'!$D6)*((1+'Rent Roll'!$X6)^('Reimbursement Breakout'!AJ$2-1))),"-")</f>
        <v>-</v>
      </c>
      <c r="AK54" s="273" t="str">
        <f>IF(AK$3='Rent Roll'!$U6,(('Rent Roll'!$W6*'Rent Roll'!$D6)*((1+'Rent Roll'!$X6)^('Reimbursement Breakout'!AK$2-1))),"-")</f>
        <v>-</v>
      </c>
      <c r="AL54" s="273" t="str">
        <f>IF(AL$3='Rent Roll'!$U6,(('Rent Roll'!$W6*'Rent Roll'!$D6)*((1+'Rent Roll'!$X6)^('Reimbursement Breakout'!AL$2-1))),"-")</f>
        <v>-</v>
      </c>
      <c r="AM54" s="273" t="str">
        <f>IF(AM$3='Rent Roll'!$U6,(('Rent Roll'!$W6*'Rent Roll'!$D6)*((1+'Rent Roll'!$X6)^('Reimbursement Breakout'!AM$2-1))),"-")</f>
        <v>-</v>
      </c>
      <c r="AN54" s="273" t="str">
        <f>IF(AN$3='Rent Roll'!$U6,(('Rent Roll'!$W6*'Rent Roll'!$D6)*((1+'Rent Roll'!$X6)^('Reimbursement Breakout'!AN$2-1))),"-")</f>
        <v>-</v>
      </c>
      <c r="AO54" s="273" t="str">
        <f>IF(AO$3='Rent Roll'!$U6,(('Rent Roll'!$W6*'Rent Roll'!$D6)*((1+'Rent Roll'!$X6)^('Reimbursement Breakout'!AO$2-1))),"-")</f>
        <v>-</v>
      </c>
      <c r="AP54" s="273" t="str">
        <f>IF(AP$3='Rent Roll'!$U6,(('Rent Roll'!$W6*'Rent Roll'!$D6)*((1+'Rent Roll'!$X6)^('Reimbursement Breakout'!AP$2-1))),"-")</f>
        <v>-</v>
      </c>
      <c r="AQ54" s="273" t="str">
        <f>IF(AQ$3='Rent Roll'!$U6,(('Rent Roll'!$W6*'Rent Roll'!$D6)*((1+'Rent Roll'!$X6)^('Reimbursement Breakout'!AQ$2-1))),"-")</f>
        <v>-</v>
      </c>
      <c r="AR54" s="273" t="str">
        <f>IF(AR$3='Rent Roll'!$U6,(('Rent Roll'!$W6*'Rent Roll'!$D6)*((1+'Rent Roll'!$X6)^('Reimbursement Breakout'!AR$2-1))),"-")</f>
        <v>-</v>
      </c>
      <c r="AS54" s="273" t="str">
        <f>IF(AS$3='Rent Roll'!$U6,(('Rent Roll'!$W6*'Rent Roll'!$D6)*((1+'Rent Roll'!$X6)^('Reimbursement Breakout'!AS$2-1))),"-")</f>
        <v>-</v>
      </c>
      <c r="AT54" s="273" t="str">
        <f>IF(AT$3='Rent Roll'!$U6,(('Rent Roll'!$W6*'Rent Roll'!$D6)*((1+'Rent Roll'!$X6)^('Reimbursement Breakout'!AT$2-1))),"-")</f>
        <v>-</v>
      </c>
      <c r="AU54" s="273">
        <f>IF(AU$3='Rent Roll'!$U6,(('Rent Roll'!$W6*'Rent Roll'!$D6)*((1+'Rent Roll'!$X6)^('Reimbursement Breakout'!AU$2-1))),"-")</f>
        <v>11142.683999999999</v>
      </c>
      <c r="AV54" s="273" t="str">
        <f>IF(AV$3='Rent Roll'!$U6,(('Rent Roll'!$W6*'Rent Roll'!$D6)*((1+'Rent Roll'!$X6)^('Reimbursement Breakout'!AV$2-1))),"-")</f>
        <v>-</v>
      </c>
      <c r="AW54" s="273" t="str">
        <f>IF(AW$3='Rent Roll'!$U6,(('Rent Roll'!$W6*'Rent Roll'!$D6)*((1+'Rent Roll'!$X6)^('Reimbursement Breakout'!AW$2-1))),"-")</f>
        <v>-</v>
      </c>
      <c r="AX54" s="273" t="str">
        <f>IF(AX$3='Rent Roll'!$U6,(('Rent Roll'!$W6*'Rent Roll'!$D6)*((1+'Rent Roll'!$X6)^('Reimbursement Breakout'!AX$2-1))),"-")</f>
        <v>-</v>
      </c>
      <c r="AY54" s="273" t="str">
        <f>IF(AY$3='Rent Roll'!$U6,(('Rent Roll'!$W6*'Rent Roll'!$D6)*((1+'Rent Roll'!$X6)^('Reimbursement Breakout'!AY$2-1))),"-")</f>
        <v>-</v>
      </c>
      <c r="AZ54" s="273" t="str">
        <f>IF(AZ$3='Rent Roll'!$U6,(('Rent Roll'!$W6*'Rent Roll'!$D6)*((1+'Rent Roll'!$X6)^('Reimbursement Breakout'!AZ$2-1))),"-")</f>
        <v>-</v>
      </c>
      <c r="BA54" s="273" t="str">
        <f>IF(BA$3='Rent Roll'!$U6,(('Rent Roll'!$W6*'Rent Roll'!$D6)*((1+'Rent Roll'!$X6)^('Reimbursement Breakout'!BA$2-1))),"-")</f>
        <v>-</v>
      </c>
      <c r="BB54" s="273" t="str">
        <f>IF(BB$3='Rent Roll'!$U6,(('Rent Roll'!$W6*'Rent Roll'!$D6)*((1+'Rent Roll'!$X6)^('Reimbursement Breakout'!BB$2-1))),"-")</f>
        <v>-</v>
      </c>
      <c r="BC54" s="273" t="str">
        <f>IF(BC$3='Rent Roll'!$U6,(('Rent Roll'!$W6*'Rent Roll'!$D6)*((1+'Rent Roll'!$X6)^('Reimbursement Breakout'!BC$2-1))),"-")</f>
        <v>-</v>
      </c>
      <c r="BD54" s="273" t="str">
        <f>IF(BD$3='Rent Roll'!$U6,(('Rent Roll'!$W6*'Rent Roll'!$D6)*((1+'Rent Roll'!$X6)^('Reimbursement Breakout'!BD$2-1))),"-")</f>
        <v>-</v>
      </c>
      <c r="BE54" s="273" t="str">
        <f>IF(BE$3='Rent Roll'!$U6,(('Rent Roll'!$W6*'Rent Roll'!$D6)*((1+'Rent Roll'!$X6)^('Reimbursement Breakout'!BE$2-1))),"-")</f>
        <v>-</v>
      </c>
      <c r="BF54" s="273" t="str">
        <f>IF(BF$3='Rent Roll'!$U6,(('Rent Roll'!$W6*'Rent Roll'!$D6)*((1+'Rent Roll'!$X6)^('Reimbursement Breakout'!BF$2-1))),"-")</f>
        <v>-</v>
      </c>
      <c r="BG54" s="273">
        <f>IF(BG$3='Rent Roll'!$U6,(('Rent Roll'!$W6*'Rent Roll'!$D6)*((1+'Rent Roll'!$X6)^('Reimbursement Breakout'!BG$2-1))),"-")</f>
        <v>11365.537679999999</v>
      </c>
      <c r="BH54" s="273" t="str">
        <f>IF(BH$3='Rent Roll'!$U6,(('Rent Roll'!$W6*'Rent Roll'!$D6)*((1+'Rent Roll'!$X6)^('Reimbursement Breakout'!BH$2-1))),"-")</f>
        <v>-</v>
      </c>
      <c r="BI54" s="273" t="str">
        <f>IF(BI$3='Rent Roll'!$U6,(('Rent Roll'!$W6*'Rent Roll'!$D6)*((1+'Rent Roll'!$X6)^('Reimbursement Breakout'!BI$2-1))),"-")</f>
        <v>-</v>
      </c>
      <c r="BJ54" s="273" t="str">
        <f>IF(BJ$3='Rent Roll'!$U6,(('Rent Roll'!$W6*'Rent Roll'!$D6)*((1+'Rent Roll'!$X6)^('Reimbursement Breakout'!BJ$2-1))),"-")</f>
        <v>-</v>
      </c>
      <c r="BK54" s="273" t="str">
        <f>IF(BK$3='Rent Roll'!$U6,(('Rent Roll'!$W6*'Rent Roll'!$D6)*((1+'Rent Roll'!$X6)^('Reimbursement Breakout'!BK$2-1))),"-")</f>
        <v>-</v>
      </c>
      <c r="BL54" s="273" t="str">
        <f>IF(BL$3='Rent Roll'!$U6,(('Rent Roll'!$W6*'Rent Roll'!$D6)*((1+'Rent Roll'!$X6)^('Reimbursement Breakout'!BL$2-1))),"-")</f>
        <v>-</v>
      </c>
      <c r="BM54" s="273" t="str">
        <f>IF(BM$3='Rent Roll'!$U6,(('Rent Roll'!$W6*'Rent Roll'!$D6)*((1+'Rent Roll'!$X6)^('Reimbursement Breakout'!BM$2-1))),"-")</f>
        <v>-</v>
      </c>
      <c r="BN54" s="273" t="str">
        <f>IF(BN$3='Rent Roll'!$U6,(('Rent Roll'!$W6*'Rent Roll'!$D6)*((1+'Rent Roll'!$X6)^('Reimbursement Breakout'!BN$2-1))),"-")</f>
        <v>-</v>
      </c>
      <c r="BO54" s="273" t="str">
        <f>IF(BO$3='Rent Roll'!$U6,(('Rent Roll'!$W6*'Rent Roll'!$D6)*((1+'Rent Roll'!$X6)^('Reimbursement Breakout'!BO$2-1))),"-")</f>
        <v>-</v>
      </c>
      <c r="BP54" s="273" t="str">
        <f>IF(BP$3='Rent Roll'!$U6,(('Rent Roll'!$W6*'Rent Roll'!$D6)*((1+'Rent Roll'!$X6)^('Reimbursement Breakout'!BP$2-1))),"-")</f>
        <v>-</v>
      </c>
      <c r="BQ54" s="273" t="str">
        <f>IF(BQ$3='Rent Roll'!$U6,(('Rent Roll'!$W6*'Rent Roll'!$D6)*((1+'Rent Roll'!$X6)^('Reimbursement Breakout'!BQ$2-1))),"-")</f>
        <v>-</v>
      </c>
      <c r="BR54" s="273" t="str">
        <f>IF(BR$3='Rent Roll'!$U6,(('Rent Roll'!$W6*'Rent Roll'!$D6)*((1+'Rent Roll'!$X6)^('Reimbursement Breakout'!BR$2-1))),"-")</f>
        <v>-</v>
      </c>
      <c r="BS54" s="273">
        <f>IF(BS$3='Rent Roll'!$U6,(('Rent Roll'!$W6*'Rent Roll'!$D6)*((1+'Rent Roll'!$X6)^('Reimbursement Breakout'!BS$2-1))),"-")</f>
        <v>11592.8484336</v>
      </c>
      <c r="BT54" s="273" t="str">
        <f>IF(BT$3='Rent Roll'!$U6,(('Rent Roll'!$W6*'Rent Roll'!$D6)*((1+'Rent Roll'!$X6)^('Reimbursement Breakout'!BT$2-1))),"-")</f>
        <v>-</v>
      </c>
      <c r="BU54" s="273" t="str">
        <f>IF(BU$3='Rent Roll'!$U6,(('Rent Roll'!$W6*'Rent Roll'!$D6)*((1+'Rent Roll'!$X6)^('Reimbursement Breakout'!BU$2-1))),"-")</f>
        <v>-</v>
      </c>
      <c r="BV54" s="273" t="str">
        <f>IF(BV$3='Rent Roll'!$U6,(('Rent Roll'!$W6*'Rent Roll'!$D6)*((1+'Rent Roll'!$X6)^('Reimbursement Breakout'!BV$2-1))),"-")</f>
        <v>-</v>
      </c>
      <c r="BW54" s="273" t="str">
        <f>IF(BW$3='Rent Roll'!$U6,(('Rent Roll'!$W6*'Rent Roll'!$D6)*((1+'Rent Roll'!$X6)^('Reimbursement Breakout'!BW$2-1))),"-")</f>
        <v>-</v>
      </c>
      <c r="BX54" s="273" t="str">
        <f>IF(BX$3='Rent Roll'!$U6,(('Rent Roll'!$W6*'Rent Roll'!$D6)*((1+'Rent Roll'!$X6)^('Reimbursement Breakout'!BX$2-1))),"-")</f>
        <v>-</v>
      </c>
      <c r="BY54" s="273" t="str">
        <f>IF(BY$3='Rent Roll'!$U6,(('Rent Roll'!$W6*'Rent Roll'!$D6)*((1+'Rent Roll'!$X6)^('Reimbursement Breakout'!BY$2-1))),"-")</f>
        <v>-</v>
      </c>
      <c r="BZ54" s="273" t="str">
        <f>IF(BZ$3='Rent Roll'!$U6,(('Rent Roll'!$W6*'Rent Roll'!$D6)*((1+'Rent Roll'!$X6)^('Reimbursement Breakout'!BZ$2-1))),"-")</f>
        <v>-</v>
      </c>
      <c r="CA54" s="273" t="str">
        <f>IF(CA$3='Rent Roll'!$U6,(('Rent Roll'!$W6*'Rent Roll'!$D6)*((1+'Rent Roll'!$X6)^('Reimbursement Breakout'!CA$2-1))),"-")</f>
        <v>-</v>
      </c>
      <c r="CB54" s="273" t="str">
        <f>IF(CB$3='Rent Roll'!$U6,(('Rent Roll'!$W6*'Rent Roll'!$D6)*((1+'Rent Roll'!$X6)^('Reimbursement Breakout'!CB$2-1))),"-")</f>
        <v>-</v>
      </c>
      <c r="CC54" s="273" t="str">
        <f>IF(CC$3='Rent Roll'!$U6,(('Rent Roll'!$W6*'Rent Roll'!$D6)*((1+'Rent Roll'!$X6)^('Reimbursement Breakout'!CC$2-1))),"-")</f>
        <v>-</v>
      </c>
      <c r="CD54" s="273" t="str">
        <f>IF(CD$3='Rent Roll'!$U6,(('Rent Roll'!$W6*'Rent Roll'!$D6)*((1+'Rent Roll'!$X6)^('Reimbursement Breakout'!CD$2-1))),"-")</f>
        <v>-</v>
      </c>
      <c r="CE54" s="273">
        <f>IF(CE$3='Rent Roll'!$U6,(('Rent Roll'!$W6*'Rent Roll'!$D6)*((1+'Rent Roll'!$X6)^('Reimbursement Breakout'!CE$2-1))),"-")</f>
        <v>11824.705402272</v>
      </c>
      <c r="CF54" s="273" t="str">
        <f>IF(CF$3='Rent Roll'!$U6,(('Rent Roll'!$W6*'Rent Roll'!$D6)*((1+'Rent Roll'!$X6)^('Reimbursement Breakout'!CF$2-1))),"-")</f>
        <v>-</v>
      </c>
      <c r="CG54" s="273" t="str">
        <f>IF(CG$3='Rent Roll'!$U6,(('Rent Roll'!$W6*'Rent Roll'!$D6)*((1+'Rent Roll'!$X6)^('Reimbursement Breakout'!CG$2-1))),"-")</f>
        <v>-</v>
      </c>
      <c r="CH54" s="273" t="str">
        <f>IF(CH$3='Rent Roll'!$U6,(('Rent Roll'!$W6*'Rent Roll'!$D6)*((1+'Rent Roll'!$X6)^('Reimbursement Breakout'!CH$2-1))),"-")</f>
        <v>-</v>
      </c>
      <c r="CI54" s="273" t="str">
        <f>IF(CI$3='Rent Roll'!$U6,(('Rent Roll'!$W6*'Rent Roll'!$D6)*((1+'Rent Roll'!$X6)^('Reimbursement Breakout'!CI$2-1))),"-")</f>
        <v>-</v>
      </c>
      <c r="CJ54" s="273" t="str">
        <f>IF(CJ$3='Rent Roll'!$U6,(('Rent Roll'!$W6*'Rent Roll'!$D6)*((1+'Rent Roll'!$X6)^('Reimbursement Breakout'!CJ$2-1))),"-")</f>
        <v>-</v>
      </c>
      <c r="CK54" s="273" t="str">
        <f>IF(CK$3='Rent Roll'!$U6,(('Rent Roll'!$W6*'Rent Roll'!$D6)*((1+'Rent Roll'!$X6)^('Reimbursement Breakout'!CK$2-1))),"-")</f>
        <v>-</v>
      </c>
      <c r="CL54" s="273" t="str">
        <f>IF(CL$3='Rent Roll'!$U6,(('Rent Roll'!$W6*'Rent Roll'!$D6)*((1+'Rent Roll'!$X6)^('Reimbursement Breakout'!CL$2-1))),"-")</f>
        <v>-</v>
      </c>
      <c r="CM54" s="273" t="str">
        <f>IF(CM$3='Rent Roll'!$U6,(('Rent Roll'!$W6*'Rent Roll'!$D6)*((1+'Rent Roll'!$X6)^('Reimbursement Breakout'!CM$2-1))),"-")</f>
        <v>-</v>
      </c>
      <c r="CN54" s="273" t="str">
        <f>IF(CN$3='Rent Roll'!$U6,(('Rent Roll'!$W6*'Rent Roll'!$D6)*((1+'Rent Roll'!$X6)^('Reimbursement Breakout'!CN$2-1))),"-")</f>
        <v>-</v>
      </c>
      <c r="CO54" s="273" t="str">
        <f>IF(CO$3='Rent Roll'!$U6,(('Rent Roll'!$W6*'Rent Roll'!$D6)*((1+'Rent Roll'!$X6)^('Reimbursement Breakout'!CO$2-1))),"-")</f>
        <v>-</v>
      </c>
      <c r="CP54" s="273" t="str">
        <f>IF(CP$3='Rent Roll'!$U6,(('Rent Roll'!$W6*'Rent Roll'!$D6)*((1+'Rent Roll'!$X6)^('Reimbursement Breakout'!CP$2-1))),"-")</f>
        <v>-</v>
      </c>
      <c r="CQ54" s="273">
        <f>IF(CQ$3='Rent Roll'!$U6,(('Rent Roll'!$W6*'Rent Roll'!$D6)*((1+'Rent Roll'!$X6)^('Reimbursement Breakout'!CQ$2-1))),"-")</f>
        <v>12061.199510317438</v>
      </c>
      <c r="CR54" s="273" t="str">
        <f>IF(CR$3='Rent Roll'!$U6,(('Rent Roll'!$W6*'Rent Roll'!$D6)*((1+'Rent Roll'!$X6)^('Reimbursement Breakout'!CR$2-1))),"-")</f>
        <v>-</v>
      </c>
      <c r="CS54" s="273" t="str">
        <f>IF(CS$3='Rent Roll'!$U6,(('Rent Roll'!$W6*'Rent Roll'!$D6)*((1+'Rent Roll'!$X6)^('Reimbursement Breakout'!CS$2-1))),"-")</f>
        <v>-</v>
      </c>
      <c r="CT54" s="273" t="str">
        <f>IF(CT$3='Rent Roll'!$U6,(('Rent Roll'!$W6*'Rent Roll'!$D6)*((1+'Rent Roll'!$X6)^('Reimbursement Breakout'!CT$2-1))),"-")</f>
        <v>-</v>
      </c>
      <c r="CU54" s="273" t="str">
        <f>IF(CU$3='Rent Roll'!$U6,(('Rent Roll'!$W6*'Rent Roll'!$D6)*((1+'Rent Roll'!$X6)^('Reimbursement Breakout'!CU$2-1))),"-")</f>
        <v>-</v>
      </c>
      <c r="CV54" s="273" t="str">
        <f>IF(CV$3='Rent Roll'!$U6,(('Rent Roll'!$W6*'Rent Roll'!$D6)*((1+'Rent Roll'!$X6)^('Reimbursement Breakout'!CV$2-1))),"-")</f>
        <v>-</v>
      </c>
      <c r="CW54" s="273" t="str">
        <f>IF(CW$3='Rent Roll'!$U6,(('Rent Roll'!$W6*'Rent Roll'!$D6)*((1+'Rent Roll'!$X6)^('Reimbursement Breakout'!CW$2-1))),"-")</f>
        <v>-</v>
      </c>
      <c r="CX54" s="273" t="str">
        <f>IF(CX$3='Rent Roll'!$U6,(('Rent Roll'!$W6*'Rent Roll'!$D6)*((1+'Rent Roll'!$X6)^('Reimbursement Breakout'!CX$2-1))),"-")</f>
        <v>-</v>
      </c>
      <c r="CY54" s="273" t="str">
        <f>IF(CY$3='Rent Roll'!$U6,(('Rent Roll'!$W6*'Rent Roll'!$D6)*((1+'Rent Roll'!$X6)^('Reimbursement Breakout'!CY$2-1))),"-")</f>
        <v>-</v>
      </c>
      <c r="CZ54" s="273" t="str">
        <f>IF(CZ$3='Rent Roll'!$U6,(('Rent Roll'!$W6*'Rent Roll'!$D6)*((1+'Rent Roll'!$X6)^('Reimbursement Breakout'!CZ$2-1))),"-")</f>
        <v>-</v>
      </c>
      <c r="DA54" s="273" t="str">
        <f>IF(DA$3='Rent Roll'!$U6,(('Rent Roll'!$W6*'Rent Roll'!$D6)*((1+'Rent Roll'!$X6)^('Reimbursement Breakout'!DA$2-1))),"-")</f>
        <v>-</v>
      </c>
      <c r="DB54" s="273" t="str">
        <f>IF(DB$3='Rent Roll'!$U6,(('Rent Roll'!$W6*'Rent Roll'!$D6)*((1+'Rent Roll'!$X6)^('Reimbursement Breakout'!DB$2-1))),"-")</f>
        <v>-</v>
      </c>
      <c r="DC54" s="273">
        <f>IF(DC$3='Rent Roll'!$U6,(('Rent Roll'!$W6*'Rent Roll'!$D6)*((1+'Rent Roll'!$X6)^('Reimbursement Breakout'!DC$2-1))),"-")</f>
        <v>12302.423500523788</v>
      </c>
      <c r="DD54" s="273" t="str">
        <f>IF(DD$3='Rent Roll'!$U6,(('Rent Roll'!$W6*'Rent Roll'!$D6)*((1+'Rent Roll'!$X6)^('Reimbursement Breakout'!DD$2-1))),"-")</f>
        <v>-</v>
      </c>
      <c r="DE54" s="273" t="str">
        <f>IF(DE$3='Rent Roll'!$U6,(('Rent Roll'!$W6*'Rent Roll'!$D6)*((1+'Rent Roll'!$X6)^('Reimbursement Breakout'!DE$2-1))),"-")</f>
        <v>-</v>
      </c>
      <c r="DF54" s="273" t="str">
        <f>IF(DF$3='Rent Roll'!$U6,(('Rent Roll'!$W6*'Rent Roll'!$D6)*((1+'Rent Roll'!$X6)^('Reimbursement Breakout'!DF$2-1))),"-")</f>
        <v>-</v>
      </c>
      <c r="DG54" s="273" t="str">
        <f>IF(DG$3='Rent Roll'!$U6,(('Rent Roll'!$W6*'Rent Roll'!$D6)*((1+'Rent Roll'!$X6)^('Reimbursement Breakout'!DG$2-1))),"-")</f>
        <v>-</v>
      </c>
      <c r="DH54" s="273" t="str">
        <f>IF(DH$3='Rent Roll'!$U6,(('Rent Roll'!$W6*'Rent Roll'!$D6)*((1+'Rent Roll'!$X6)^('Reimbursement Breakout'!DH$2-1))),"-")</f>
        <v>-</v>
      </c>
      <c r="DI54" s="273" t="str">
        <f>IF(DI$3='Rent Roll'!$U6,(('Rent Roll'!$W6*'Rent Roll'!$D6)*((1+'Rent Roll'!$X6)^('Reimbursement Breakout'!DI$2-1))),"-")</f>
        <v>-</v>
      </c>
      <c r="DJ54" s="273" t="str">
        <f>IF(DJ$3='Rent Roll'!$U6,(('Rent Roll'!$W6*'Rent Roll'!$D6)*((1+'Rent Roll'!$X6)^('Reimbursement Breakout'!DJ$2-1))),"-")</f>
        <v>-</v>
      </c>
      <c r="DK54" s="273" t="str">
        <f>IF(DK$3='Rent Roll'!$U6,(('Rent Roll'!$W6*'Rent Roll'!$D6)*((1+'Rent Roll'!$X6)^('Reimbursement Breakout'!DK$2-1))),"-")</f>
        <v>-</v>
      </c>
      <c r="DL54" s="273" t="str">
        <f>IF(DL$3='Rent Roll'!$U6,(('Rent Roll'!$W6*'Rent Roll'!$D6)*((1+'Rent Roll'!$X6)^('Reimbursement Breakout'!DL$2-1))),"-")</f>
        <v>-</v>
      </c>
      <c r="DM54" s="273" t="str">
        <f>IF(DM$3='Rent Roll'!$U6,(('Rent Roll'!$W6*'Rent Roll'!$D6)*((1+'Rent Roll'!$X6)^('Reimbursement Breakout'!DM$2-1))),"-")</f>
        <v>-</v>
      </c>
      <c r="DN54" s="273" t="str">
        <f>IF(DN$3='Rent Roll'!$U6,(('Rent Roll'!$W6*'Rent Roll'!$D6)*((1+'Rent Roll'!$X6)^('Reimbursement Breakout'!DN$2-1))),"-")</f>
        <v>-</v>
      </c>
      <c r="DO54" s="273">
        <f>IF(DO$3='Rent Roll'!$U6,(('Rent Roll'!$W6*'Rent Roll'!$D6)*((1+'Rent Roll'!$X6)^('Reimbursement Breakout'!DO$2-1))),"-")</f>
        <v>12548.471970534263</v>
      </c>
      <c r="DP54" s="273" t="str">
        <f>IF(DP$3='Rent Roll'!$U6,(('Rent Roll'!$W6*'Rent Roll'!$D6)*((1+'Rent Roll'!$X6)^('Reimbursement Breakout'!DP$2-1))),"-")</f>
        <v>-</v>
      </c>
      <c r="DQ54" s="273" t="str">
        <f>IF(DQ$3='Rent Roll'!$U6,(('Rent Roll'!$W6*'Rent Roll'!$D6)*((1+'Rent Roll'!$X6)^('Reimbursement Breakout'!DQ$2-1))),"-")</f>
        <v>-</v>
      </c>
      <c r="DR54" s="273" t="str">
        <f>IF(DR$3='Rent Roll'!$U6,(('Rent Roll'!$W6*'Rent Roll'!$D6)*((1+'Rent Roll'!$X6)^('Reimbursement Breakout'!DR$2-1))),"-")</f>
        <v>-</v>
      </c>
      <c r="DS54" s="273" t="str">
        <f>IF(DS$3='Rent Roll'!$U6,(('Rent Roll'!$W6*'Rent Roll'!$D6)*((1+'Rent Roll'!$X6)^('Reimbursement Breakout'!DS$2-1))),"-")</f>
        <v>-</v>
      </c>
      <c r="DT54" s="273" t="str">
        <f>IF(DT$3='Rent Roll'!$U6,(('Rent Roll'!$W6*'Rent Roll'!$D6)*((1+'Rent Roll'!$X6)^('Reimbursement Breakout'!DT$2-1))),"-")</f>
        <v>-</v>
      </c>
      <c r="DU54" s="273" t="str">
        <f>IF(DU$3='Rent Roll'!$U6,(('Rent Roll'!$W6*'Rent Roll'!$D6)*((1+'Rent Roll'!$X6)^('Reimbursement Breakout'!DU$2-1))),"-")</f>
        <v>-</v>
      </c>
      <c r="DV54" s="273" t="str">
        <f>IF(DV$3='Rent Roll'!$U6,(('Rent Roll'!$W6*'Rent Roll'!$D6)*((1+'Rent Roll'!$X6)^('Reimbursement Breakout'!DV$2-1))),"-")</f>
        <v>-</v>
      </c>
      <c r="DW54" s="273" t="str">
        <f>IF(DW$3='Rent Roll'!$U6,(('Rent Roll'!$W6*'Rent Roll'!$D6)*((1+'Rent Roll'!$X6)^('Reimbursement Breakout'!DW$2-1))),"-")</f>
        <v>-</v>
      </c>
      <c r="DX54" s="273" t="str">
        <f>IF(DX$3='Rent Roll'!$U6,(('Rent Roll'!$W6*'Rent Roll'!$D6)*((1+'Rent Roll'!$X6)^('Reimbursement Breakout'!DX$2-1))),"-")</f>
        <v>-</v>
      </c>
      <c r="DY54" s="273" t="str">
        <f>IF(DY$3='Rent Roll'!$U6,(('Rent Roll'!$W6*'Rent Roll'!$D6)*((1+'Rent Roll'!$X6)^('Reimbursement Breakout'!DY$2-1))),"-")</f>
        <v>-</v>
      </c>
      <c r="DZ54" s="273" t="str">
        <f>IF(DZ$3='Rent Roll'!$U6,(('Rent Roll'!$W6*'Rent Roll'!$D6)*((1+'Rent Roll'!$X6)^('Reimbursement Breakout'!DZ$2-1))),"-")</f>
        <v>-</v>
      </c>
      <c r="EA54" s="273">
        <f>IF(EA$3='Rent Roll'!$U6,(('Rent Roll'!$W6*'Rent Roll'!$D6)*((1+'Rent Roll'!$X6)^('Reimbursement Breakout'!EA$2-1))),"-")</f>
        <v>12799.44140994495</v>
      </c>
      <c r="EB54" s="273" t="str">
        <f>IF(EB$3='Rent Roll'!$U6,(('Rent Roll'!$W6*'Rent Roll'!$D6)*((1+'Rent Roll'!$X6)^('Reimbursement Breakout'!EB$2-1))),"-")</f>
        <v>-</v>
      </c>
      <c r="EC54" s="273" t="str">
        <f>IF(EC$3='Rent Roll'!$U6,(('Rent Roll'!$W6*'Rent Roll'!$D6)*((1+'Rent Roll'!$X6)^('Reimbursement Breakout'!EC$2-1))),"-")</f>
        <v>-</v>
      </c>
      <c r="ED54" s="273" t="str">
        <f>IF(ED$3='Rent Roll'!$U6,(('Rent Roll'!$W6*'Rent Roll'!$D6)*((1+'Rent Roll'!$X6)^('Reimbursement Breakout'!ED$2-1))),"-")</f>
        <v>-</v>
      </c>
      <c r="EE54" s="273" t="str">
        <f>IF(EE$3='Rent Roll'!$U6,(('Rent Roll'!$W6*'Rent Roll'!$D6)*((1+'Rent Roll'!$X6)^('Reimbursement Breakout'!EE$2-1))),"-")</f>
        <v>-</v>
      </c>
      <c r="EF54" s="272" t="str">
        <f>IF(EF$3='Rent Roll'!$U6,(('Rent Roll'!$W6*'Rent Roll'!$D6)*((1+'Rent Roll'!$X6)^('Reimbursement Breakout'!EF$2-1))),"-")</f>
        <v>-</v>
      </c>
      <c r="EG54" s="844" t="s">
        <v>106</v>
      </c>
    </row>
    <row r="55" spans="2:137" x14ac:dyDescent="0.25">
      <c r="B55" s="866"/>
      <c r="C55" s="854" t="str">
        <f>CONCATENATE('Rent Roll'!B7&amp;" - "&amp;'Rent Roll'!C7)</f>
        <v>800 Del-Comm 2 - Physician Services, Aria Health</v>
      </c>
      <c r="D55" s="272">
        <f t="shared" si="14"/>
        <v>12168.715419732614</v>
      </c>
      <c r="E55" s="273" t="str">
        <f>IF(E$3='Rent Roll'!$U7,(('Rent Roll'!$W7*'Rent Roll'!$D7)*((1+'Rent Roll'!$X7)^('Reimbursement Breakout'!E$2-1))),"-")</f>
        <v>-</v>
      </c>
      <c r="F55" s="273" t="str">
        <f>IF(F$3='Rent Roll'!$U7,(('Rent Roll'!$W7*'Rent Roll'!$D7)*((1+'Rent Roll'!$X7)^('Reimbursement Breakout'!F$2-1))),"-")</f>
        <v>-</v>
      </c>
      <c r="G55" s="273" t="str">
        <f>IF(G$3='Rent Roll'!$U7,(('Rent Roll'!$W7*'Rent Roll'!$D7)*((1+'Rent Roll'!$X7)^('Reimbursement Breakout'!G$2-1))),"-")</f>
        <v>-</v>
      </c>
      <c r="H55" s="273" t="str">
        <f>IF(H$3='Rent Roll'!$U7,(('Rent Roll'!$W7*'Rent Roll'!$D7)*((1+'Rent Roll'!$X7)^('Reimbursement Breakout'!H$2-1))),"-")</f>
        <v>-</v>
      </c>
      <c r="I55" s="273" t="str">
        <f>IF(I$3='Rent Roll'!$U7,(('Rent Roll'!$W7*'Rent Roll'!$D7)*((1+'Rent Roll'!$X7)^('Reimbursement Breakout'!I$2-1))),"-")</f>
        <v>-</v>
      </c>
      <c r="J55" s="273" t="str">
        <f>IF(J$3='Rent Roll'!$U7,(('Rent Roll'!$W7*'Rent Roll'!$D7)*((1+'Rent Roll'!$X7)^('Reimbursement Breakout'!J$2-1))),"-")</f>
        <v>-</v>
      </c>
      <c r="K55" s="273">
        <f>IF(K$3='Rent Roll'!$U7,(('Rent Roll'!$W7*'Rent Roll'!$D7)*((1+'Rent Roll'!$X7)^('Reimbursement Breakout'!K$2-1))),"-")</f>
        <v>1000</v>
      </c>
      <c r="L55" s="273" t="str">
        <f>IF(L$3='Rent Roll'!$U7,(('Rent Roll'!$W7*'Rent Roll'!$D7)*((1+'Rent Roll'!$X7)^('Reimbursement Breakout'!L$2-1))),"-")</f>
        <v>-</v>
      </c>
      <c r="M55" s="273" t="str">
        <f>IF(M$3='Rent Roll'!$U7,(('Rent Roll'!$W7*'Rent Roll'!$D7)*((1+'Rent Roll'!$X7)^('Reimbursement Breakout'!M$2-1))),"-")</f>
        <v>-</v>
      </c>
      <c r="N55" s="273" t="str">
        <f>IF(N$3='Rent Roll'!$U7,(('Rent Roll'!$W7*'Rent Roll'!$D7)*((1+'Rent Roll'!$X7)^('Reimbursement Breakout'!N$2-1))),"-")</f>
        <v>-</v>
      </c>
      <c r="O55" s="273" t="str">
        <f>IF(O$3='Rent Roll'!$U7,(('Rent Roll'!$W7*'Rent Roll'!$D7)*((1+'Rent Roll'!$X7)^('Reimbursement Breakout'!O$2-1))),"-")</f>
        <v>-</v>
      </c>
      <c r="P55" s="273" t="str">
        <f>IF(P$3='Rent Roll'!$U7,(('Rent Roll'!$W7*'Rent Roll'!$D7)*((1+'Rent Roll'!$X7)^('Reimbursement Breakout'!P$2-1))),"-")</f>
        <v>-</v>
      </c>
      <c r="Q55" s="273" t="str">
        <f>IF(Q$3='Rent Roll'!$U7,(('Rent Roll'!$W7*'Rent Roll'!$D7)*((1+'Rent Roll'!$X7)^('Reimbursement Breakout'!Q$2-1))),"-")</f>
        <v>-</v>
      </c>
      <c r="R55" s="273" t="str">
        <f>IF(R$3='Rent Roll'!$U7,(('Rent Roll'!$W7*'Rent Roll'!$D7)*((1+'Rent Roll'!$X7)^('Reimbursement Breakout'!R$2-1))),"-")</f>
        <v>-</v>
      </c>
      <c r="S55" s="273" t="str">
        <f>IF(S$3='Rent Roll'!$U7,(('Rent Roll'!$W7*'Rent Roll'!$D7)*((1+'Rent Roll'!$X7)^('Reimbursement Breakout'!S$2-1))),"-")</f>
        <v>-</v>
      </c>
      <c r="T55" s="273" t="str">
        <f>IF(T$3='Rent Roll'!$U7,(('Rent Roll'!$W7*'Rent Roll'!$D7)*((1+'Rent Roll'!$X7)^('Reimbursement Breakout'!T$2-1))),"-")</f>
        <v>-</v>
      </c>
      <c r="U55" s="273" t="str">
        <f>IF(U$3='Rent Roll'!$U7,(('Rent Roll'!$W7*'Rent Roll'!$D7)*((1+'Rent Roll'!$X7)^('Reimbursement Breakout'!U$2-1))),"-")</f>
        <v>-</v>
      </c>
      <c r="V55" s="273" t="str">
        <f>IF(V$3='Rent Roll'!$U7,(('Rent Roll'!$W7*'Rent Roll'!$D7)*((1+'Rent Roll'!$X7)^('Reimbursement Breakout'!V$2-1))),"-")</f>
        <v>-</v>
      </c>
      <c r="W55" s="273">
        <f>IF(W$3='Rent Roll'!$U7,(('Rent Roll'!$W7*'Rent Roll'!$D7)*((1+'Rent Roll'!$X7)^('Reimbursement Breakout'!W$2-1))),"-")</f>
        <v>1020</v>
      </c>
      <c r="X55" s="273" t="str">
        <f>IF(X$3='Rent Roll'!$U7,(('Rent Roll'!$W7*'Rent Roll'!$D7)*((1+'Rent Roll'!$X7)^('Reimbursement Breakout'!X$2-1))),"-")</f>
        <v>-</v>
      </c>
      <c r="Y55" s="273" t="str">
        <f>IF(Y$3='Rent Roll'!$U7,(('Rent Roll'!$W7*'Rent Roll'!$D7)*((1+'Rent Roll'!$X7)^('Reimbursement Breakout'!Y$2-1))),"-")</f>
        <v>-</v>
      </c>
      <c r="Z55" s="273" t="str">
        <f>IF(Z$3='Rent Roll'!$U7,(('Rent Roll'!$W7*'Rent Roll'!$D7)*((1+'Rent Roll'!$X7)^('Reimbursement Breakout'!Z$2-1))),"-")</f>
        <v>-</v>
      </c>
      <c r="AA55" s="273" t="str">
        <f>IF(AA$3='Rent Roll'!$U7,(('Rent Roll'!$W7*'Rent Roll'!$D7)*((1+'Rent Roll'!$X7)^('Reimbursement Breakout'!AA$2-1))),"-")</f>
        <v>-</v>
      </c>
      <c r="AB55" s="273" t="str">
        <f>IF(AB$3='Rent Roll'!$U7,(('Rent Roll'!$W7*'Rent Roll'!$D7)*((1+'Rent Roll'!$X7)^('Reimbursement Breakout'!AB$2-1))),"-")</f>
        <v>-</v>
      </c>
      <c r="AC55" s="273" t="str">
        <f>IF(AC$3='Rent Roll'!$U7,(('Rent Roll'!$W7*'Rent Roll'!$D7)*((1+'Rent Roll'!$X7)^('Reimbursement Breakout'!AC$2-1))),"-")</f>
        <v>-</v>
      </c>
      <c r="AD55" s="273" t="str">
        <f>IF(AD$3='Rent Roll'!$U7,(('Rent Roll'!$W7*'Rent Roll'!$D7)*((1+'Rent Roll'!$X7)^('Reimbursement Breakout'!AD$2-1))),"-")</f>
        <v>-</v>
      </c>
      <c r="AE55" s="273" t="str">
        <f>IF(AE$3='Rent Roll'!$U7,(('Rent Roll'!$W7*'Rent Roll'!$D7)*((1+'Rent Roll'!$X7)^('Reimbursement Breakout'!AE$2-1))),"-")</f>
        <v>-</v>
      </c>
      <c r="AF55" s="273" t="str">
        <f>IF(AF$3='Rent Roll'!$U7,(('Rent Roll'!$W7*'Rent Roll'!$D7)*((1+'Rent Roll'!$X7)^('Reimbursement Breakout'!AF$2-1))),"-")</f>
        <v>-</v>
      </c>
      <c r="AG55" s="273" t="str">
        <f>IF(AG$3='Rent Roll'!$U7,(('Rent Roll'!$W7*'Rent Roll'!$D7)*((1+'Rent Roll'!$X7)^('Reimbursement Breakout'!AG$2-1))),"-")</f>
        <v>-</v>
      </c>
      <c r="AH55" s="273" t="str">
        <f>IF(AH$3='Rent Roll'!$U7,(('Rent Roll'!$W7*'Rent Roll'!$D7)*((1+'Rent Roll'!$X7)^('Reimbursement Breakout'!AH$2-1))),"-")</f>
        <v>-</v>
      </c>
      <c r="AI55" s="273">
        <f>IF(AI$3='Rent Roll'!$U7,(('Rent Roll'!$W7*'Rent Roll'!$D7)*((1+'Rent Roll'!$X7)^('Reimbursement Breakout'!AI$2-1))),"-")</f>
        <v>1040.4000000000001</v>
      </c>
      <c r="AJ55" s="273" t="str">
        <f>IF(AJ$3='Rent Roll'!$U7,(('Rent Roll'!$W7*'Rent Roll'!$D7)*((1+'Rent Roll'!$X7)^('Reimbursement Breakout'!AJ$2-1))),"-")</f>
        <v>-</v>
      </c>
      <c r="AK55" s="273" t="str">
        <f>IF(AK$3='Rent Roll'!$U7,(('Rent Roll'!$W7*'Rent Roll'!$D7)*((1+'Rent Roll'!$X7)^('Reimbursement Breakout'!AK$2-1))),"-")</f>
        <v>-</v>
      </c>
      <c r="AL55" s="273" t="str">
        <f>IF(AL$3='Rent Roll'!$U7,(('Rent Roll'!$W7*'Rent Roll'!$D7)*((1+'Rent Roll'!$X7)^('Reimbursement Breakout'!AL$2-1))),"-")</f>
        <v>-</v>
      </c>
      <c r="AM55" s="273" t="str">
        <f>IF(AM$3='Rent Roll'!$U7,(('Rent Roll'!$W7*'Rent Roll'!$D7)*((1+'Rent Roll'!$X7)^('Reimbursement Breakout'!AM$2-1))),"-")</f>
        <v>-</v>
      </c>
      <c r="AN55" s="273" t="str">
        <f>IF(AN$3='Rent Roll'!$U7,(('Rent Roll'!$W7*'Rent Roll'!$D7)*((1+'Rent Roll'!$X7)^('Reimbursement Breakout'!AN$2-1))),"-")</f>
        <v>-</v>
      </c>
      <c r="AO55" s="273" t="str">
        <f>IF(AO$3='Rent Roll'!$U7,(('Rent Roll'!$W7*'Rent Roll'!$D7)*((1+'Rent Roll'!$X7)^('Reimbursement Breakout'!AO$2-1))),"-")</f>
        <v>-</v>
      </c>
      <c r="AP55" s="273" t="str">
        <f>IF(AP$3='Rent Roll'!$U7,(('Rent Roll'!$W7*'Rent Roll'!$D7)*((1+'Rent Roll'!$X7)^('Reimbursement Breakout'!AP$2-1))),"-")</f>
        <v>-</v>
      </c>
      <c r="AQ55" s="273" t="str">
        <f>IF(AQ$3='Rent Roll'!$U7,(('Rent Roll'!$W7*'Rent Roll'!$D7)*((1+'Rent Roll'!$X7)^('Reimbursement Breakout'!AQ$2-1))),"-")</f>
        <v>-</v>
      </c>
      <c r="AR55" s="273" t="str">
        <f>IF(AR$3='Rent Roll'!$U7,(('Rent Roll'!$W7*'Rent Roll'!$D7)*((1+'Rent Roll'!$X7)^('Reimbursement Breakout'!AR$2-1))),"-")</f>
        <v>-</v>
      </c>
      <c r="AS55" s="273" t="str">
        <f>IF(AS$3='Rent Roll'!$U7,(('Rent Roll'!$W7*'Rent Roll'!$D7)*((1+'Rent Roll'!$X7)^('Reimbursement Breakout'!AS$2-1))),"-")</f>
        <v>-</v>
      </c>
      <c r="AT55" s="273" t="str">
        <f>IF(AT$3='Rent Roll'!$U7,(('Rent Roll'!$W7*'Rent Roll'!$D7)*((1+'Rent Roll'!$X7)^('Reimbursement Breakout'!AT$2-1))),"-")</f>
        <v>-</v>
      </c>
      <c r="AU55" s="273">
        <f>IF(AU$3='Rent Roll'!$U7,(('Rent Roll'!$W7*'Rent Roll'!$D7)*((1+'Rent Roll'!$X7)^('Reimbursement Breakout'!AU$2-1))),"-")</f>
        <v>1061.2079999999999</v>
      </c>
      <c r="AV55" s="273" t="str">
        <f>IF(AV$3='Rent Roll'!$U7,(('Rent Roll'!$W7*'Rent Roll'!$D7)*((1+'Rent Roll'!$X7)^('Reimbursement Breakout'!AV$2-1))),"-")</f>
        <v>-</v>
      </c>
      <c r="AW55" s="273" t="str">
        <f>IF(AW$3='Rent Roll'!$U7,(('Rent Roll'!$W7*'Rent Roll'!$D7)*((1+'Rent Roll'!$X7)^('Reimbursement Breakout'!AW$2-1))),"-")</f>
        <v>-</v>
      </c>
      <c r="AX55" s="273" t="str">
        <f>IF(AX$3='Rent Roll'!$U7,(('Rent Roll'!$W7*'Rent Roll'!$D7)*((1+'Rent Roll'!$X7)^('Reimbursement Breakout'!AX$2-1))),"-")</f>
        <v>-</v>
      </c>
      <c r="AY55" s="273" t="str">
        <f>IF(AY$3='Rent Roll'!$U7,(('Rent Roll'!$W7*'Rent Roll'!$D7)*((1+'Rent Roll'!$X7)^('Reimbursement Breakout'!AY$2-1))),"-")</f>
        <v>-</v>
      </c>
      <c r="AZ55" s="273" t="str">
        <f>IF(AZ$3='Rent Roll'!$U7,(('Rent Roll'!$W7*'Rent Roll'!$D7)*((1+'Rent Roll'!$X7)^('Reimbursement Breakout'!AZ$2-1))),"-")</f>
        <v>-</v>
      </c>
      <c r="BA55" s="273" t="str">
        <f>IF(BA$3='Rent Roll'!$U7,(('Rent Roll'!$W7*'Rent Roll'!$D7)*((1+'Rent Roll'!$X7)^('Reimbursement Breakout'!BA$2-1))),"-")</f>
        <v>-</v>
      </c>
      <c r="BB55" s="273" t="str">
        <f>IF(BB$3='Rent Roll'!$U7,(('Rent Roll'!$W7*'Rent Roll'!$D7)*((1+'Rent Roll'!$X7)^('Reimbursement Breakout'!BB$2-1))),"-")</f>
        <v>-</v>
      </c>
      <c r="BC55" s="273" t="str">
        <f>IF(BC$3='Rent Roll'!$U7,(('Rent Roll'!$W7*'Rent Roll'!$D7)*((1+'Rent Roll'!$X7)^('Reimbursement Breakout'!BC$2-1))),"-")</f>
        <v>-</v>
      </c>
      <c r="BD55" s="273" t="str">
        <f>IF(BD$3='Rent Roll'!$U7,(('Rent Roll'!$W7*'Rent Roll'!$D7)*((1+'Rent Roll'!$X7)^('Reimbursement Breakout'!BD$2-1))),"-")</f>
        <v>-</v>
      </c>
      <c r="BE55" s="273" t="str">
        <f>IF(BE$3='Rent Roll'!$U7,(('Rent Roll'!$W7*'Rent Roll'!$D7)*((1+'Rent Roll'!$X7)^('Reimbursement Breakout'!BE$2-1))),"-")</f>
        <v>-</v>
      </c>
      <c r="BF55" s="273" t="str">
        <f>IF(BF$3='Rent Roll'!$U7,(('Rent Roll'!$W7*'Rent Roll'!$D7)*((1+'Rent Roll'!$X7)^('Reimbursement Breakout'!BF$2-1))),"-")</f>
        <v>-</v>
      </c>
      <c r="BG55" s="273">
        <f>IF(BG$3='Rent Roll'!$U7,(('Rent Roll'!$W7*'Rent Roll'!$D7)*((1+'Rent Roll'!$X7)^('Reimbursement Breakout'!BG$2-1))),"-")</f>
        <v>1082.4321600000001</v>
      </c>
      <c r="BH55" s="273" t="str">
        <f>IF(BH$3='Rent Roll'!$U7,(('Rent Roll'!$W7*'Rent Roll'!$D7)*((1+'Rent Roll'!$X7)^('Reimbursement Breakout'!BH$2-1))),"-")</f>
        <v>-</v>
      </c>
      <c r="BI55" s="273" t="str">
        <f>IF(BI$3='Rent Roll'!$U7,(('Rent Roll'!$W7*'Rent Roll'!$D7)*((1+'Rent Roll'!$X7)^('Reimbursement Breakout'!BI$2-1))),"-")</f>
        <v>-</v>
      </c>
      <c r="BJ55" s="273" t="str">
        <f>IF(BJ$3='Rent Roll'!$U7,(('Rent Roll'!$W7*'Rent Roll'!$D7)*((1+'Rent Roll'!$X7)^('Reimbursement Breakout'!BJ$2-1))),"-")</f>
        <v>-</v>
      </c>
      <c r="BK55" s="273" t="str">
        <f>IF(BK$3='Rent Roll'!$U7,(('Rent Roll'!$W7*'Rent Roll'!$D7)*((1+'Rent Roll'!$X7)^('Reimbursement Breakout'!BK$2-1))),"-")</f>
        <v>-</v>
      </c>
      <c r="BL55" s="273" t="str">
        <f>IF(BL$3='Rent Roll'!$U7,(('Rent Roll'!$W7*'Rent Roll'!$D7)*((1+'Rent Roll'!$X7)^('Reimbursement Breakout'!BL$2-1))),"-")</f>
        <v>-</v>
      </c>
      <c r="BM55" s="273" t="str">
        <f>IF(BM$3='Rent Roll'!$U7,(('Rent Roll'!$W7*'Rent Roll'!$D7)*((1+'Rent Roll'!$X7)^('Reimbursement Breakout'!BM$2-1))),"-")</f>
        <v>-</v>
      </c>
      <c r="BN55" s="273" t="str">
        <f>IF(BN$3='Rent Roll'!$U7,(('Rent Roll'!$W7*'Rent Roll'!$D7)*((1+'Rent Roll'!$X7)^('Reimbursement Breakout'!BN$2-1))),"-")</f>
        <v>-</v>
      </c>
      <c r="BO55" s="273" t="str">
        <f>IF(BO$3='Rent Roll'!$U7,(('Rent Roll'!$W7*'Rent Roll'!$D7)*((1+'Rent Roll'!$X7)^('Reimbursement Breakout'!BO$2-1))),"-")</f>
        <v>-</v>
      </c>
      <c r="BP55" s="273" t="str">
        <f>IF(BP$3='Rent Roll'!$U7,(('Rent Roll'!$W7*'Rent Roll'!$D7)*((1+'Rent Roll'!$X7)^('Reimbursement Breakout'!BP$2-1))),"-")</f>
        <v>-</v>
      </c>
      <c r="BQ55" s="273" t="str">
        <f>IF(BQ$3='Rent Roll'!$U7,(('Rent Roll'!$W7*'Rent Roll'!$D7)*((1+'Rent Roll'!$X7)^('Reimbursement Breakout'!BQ$2-1))),"-")</f>
        <v>-</v>
      </c>
      <c r="BR55" s="273" t="str">
        <f>IF(BR$3='Rent Roll'!$U7,(('Rent Roll'!$W7*'Rent Roll'!$D7)*((1+'Rent Roll'!$X7)^('Reimbursement Breakout'!BR$2-1))),"-")</f>
        <v>-</v>
      </c>
      <c r="BS55" s="273">
        <f>IF(BS$3='Rent Roll'!$U7,(('Rent Roll'!$W7*'Rent Roll'!$D7)*((1+'Rent Roll'!$X7)^('Reimbursement Breakout'!BS$2-1))),"-")</f>
        <v>1104.0808032</v>
      </c>
      <c r="BT55" s="273" t="str">
        <f>IF(BT$3='Rent Roll'!$U7,(('Rent Roll'!$W7*'Rent Roll'!$D7)*((1+'Rent Roll'!$X7)^('Reimbursement Breakout'!BT$2-1))),"-")</f>
        <v>-</v>
      </c>
      <c r="BU55" s="273" t="str">
        <f>IF(BU$3='Rent Roll'!$U7,(('Rent Roll'!$W7*'Rent Roll'!$D7)*((1+'Rent Roll'!$X7)^('Reimbursement Breakout'!BU$2-1))),"-")</f>
        <v>-</v>
      </c>
      <c r="BV55" s="273" t="str">
        <f>IF(BV$3='Rent Roll'!$U7,(('Rent Roll'!$W7*'Rent Roll'!$D7)*((1+'Rent Roll'!$X7)^('Reimbursement Breakout'!BV$2-1))),"-")</f>
        <v>-</v>
      </c>
      <c r="BW55" s="273" t="str">
        <f>IF(BW$3='Rent Roll'!$U7,(('Rent Roll'!$W7*'Rent Roll'!$D7)*((1+'Rent Roll'!$X7)^('Reimbursement Breakout'!BW$2-1))),"-")</f>
        <v>-</v>
      </c>
      <c r="BX55" s="273" t="str">
        <f>IF(BX$3='Rent Roll'!$U7,(('Rent Roll'!$W7*'Rent Roll'!$D7)*((1+'Rent Roll'!$X7)^('Reimbursement Breakout'!BX$2-1))),"-")</f>
        <v>-</v>
      </c>
      <c r="BY55" s="273" t="str">
        <f>IF(BY$3='Rent Roll'!$U7,(('Rent Roll'!$W7*'Rent Roll'!$D7)*((1+'Rent Roll'!$X7)^('Reimbursement Breakout'!BY$2-1))),"-")</f>
        <v>-</v>
      </c>
      <c r="BZ55" s="273" t="str">
        <f>IF(BZ$3='Rent Roll'!$U7,(('Rent Roll'!$W7*'Rent Roll'!$D7)*((1+'Rent Roll'!$X7)^('Reimbursement Breakout'!BZ$2-1))),"-")</f>
        <v>-</v>
      </c>
      <c r="CA55" s="273" t="str">
        <f>IF(CA$3='Rent Roll'!$U7,(('Rent Roll'!$W7*'Rent Roll'!$D7)*((1+'Rent Roll'!$X7)^('Reimbursement Breakout'!CA$2-1))),"-")</f>
        <v>-</v>
      </c>
      <c r="CB55" s="273" t="str">
        <f>IF(CB$3='Rent Roll'!$U7,(('Rent Roll'!$W7*'Rent Roll'!$D7)*((1+'Rent Roll'!$X7)^('Reimbursement Breakout'!CB$2-1))),"-")</f>
        <v>-</v>
      </c>
      <c r="CC55" s="273" t="str">
        <f>IF(CC$3='Rent Roll'!$U7,(('Rent Roll'!$W7*'Rent Roll'!$D7)*((1+'Rent Roll'!$X7)^('Reimbursement Breakout'!CC$2-1))),"-")</f>
        <v>-</v>
      </c>
      <c r="CD55" s="273" t="str">
        <f>IF(CD$3='Rent Roll'!$U7,(('Rent Roll'!$W7*'Rent Roll'!$D7)*((1+'Rent Roll'!$X7)^('Reimbursement Breakout'!CD$2-1))),"-")</f>
        <v>-</v>
      </c>
      <c r="CE55" s="273">
        <f>IF(CE$3='Rent Roll'!$U7,(('Rent Roll'!$W7*'Rent Roll'!$D7)*((1+'Rent Roll'!$X7)^('Reimbursement Breakout'!CE$2-1))),"-")</f>
        <v>1126.1624192640002</v>
      </c>
      <c r="CF55" s="273" t="str">
        <f>IF(CF$3='Rent Roll'!$U7,(('Rent Roll'!$W7*'Rent Roll'!$D7)*((1+'Rent Roll'!$X7)^('Reimbursement Breakout'!CF$2-1))),"-")</f>
        <v>-</v>
      </c>
      <c r="CG55" s="273" t="str">
        <f>IF(CG$3='Rent Roll'!$U7,(('Rent Roll'!$W7*'Rent Roll'!$D7)*((1+'Rent Roll'!$X7)^('Reimbursement Breakout'!CG$2-1))),"-")</f>
        <v>-</v>
      </c>
      <c r="CH55" s="273" t="str">
        <f>IF(CH$3='Rent Roll'!$U7,(('Rent Roll'!$W7*'Rent Roll'!$D7)*((1+'Rent Roll'!$X7)^('Reimbursement Breakout'!CH$2-1))),"-")</f>
        <v>-</v>
      </c>
      <c r="CI55" s="273" t="str">
        <f>IF(CI$3='Rent Roll'!$U7,(('Rent Roll'!$W7*'Rent Roll'!$D7)*((1+'Rent Roll'!$X7)^('Reimbursement Breakout'!CI$2-1))),"-")</f>
        <v>-</v>
      </c>
      <c r="CJ55" s="273" t="str">
        <f>IF(CJ$3='Rent Roll'!$U7,(('Rent Roll'!$W7*'Rent Roll'!$D7)*((1+'Rent Roll'!$X7)^('Reimbursement Breakout'!CJ$2-1))),"-")</f>
        <v>-</v>
      </c>
      <c r="CK55" s="273" t="str">
        <f>IF(CK$3='Rent Roll'!$U7,(('Rent Roll'!$W7*'Rent Roll'!$D7)*((1+'Rent Roll'!$X7)^('Reimbursement Breakout'!CK$2-1))),"-")</f>
        <v>-</v>
      </c>
      <c r="CL55" s="273" t="str">
        <f>IF(CL$3='Rent Roll'!$U7,(('Rent Roll'!$W7*'Rent Roll'!$D7)*((1+'Rent Roll'!$X7)^('Reimbursement Breakout'!CL$2-1))),"-")</f>
        <v>-</v>
      </c>
      <c r="CM55" s="273" t="str">
        <f>IF(CM$3='Rent Roll'!$U7,(('Rent Roll'!$W7*'Rent Roll'!$D7)*((1+'Rent Roll'!$X7)^('Reimbursement Breakout'!CM$2-1))),"-")</f>
        <v>-</v>
      </c>
      <c r="CN55" s="273" t="str">
        <f>IF(CN$3='Rent Roll'!$U7,(('Rent Roll'!$W7*'Rent Roll'!$D7)*((1+'Rent Roll'!$X7)^('Reimbursement Breakout'!CN$2-1))),"-")</f>
        <v>-</v>
      </c>
      <c r="CO55" s="273" t="str">
        <f>IF(CO$3='Rent Roll'!$U7,(('Rent Roll'!$W7*'Rent Roll'!$D7)*((1+'Rent Roll'!$X7)^('Reimbursement Breakout'!CO$2-1))),"-")</f>
        <v>-</v>
      </c>
      <c r="CP55" s="273" t="str">
        <f>IF(CP$3='Rent Roll'!$U7,(('Rent Roll'!$W7*'Rent Roll'!$D7)*((1+'Rent Roll'!$X7)^('Reimbursement Breakout'!CP$2-1))),"-")</f>
        <v>-</v>
      </c>
      <c r="CQ55" s="273">
        <f>IF(CQ$3='Rent Roll'!$U7,(('Rent Roll'!$W7*'Rent Roll'!$D7)*((1+'Rent Roll'!$X7)^('Reimbursement Breakout'!CQ$2-1))),"-")</f>
        <v>1148.6856676492798</v>
      </c>
      <c r="CR55" s="273" t="str">
        <f>IF(CR$3='Rent Roll'!$U7,(('Rent Roll'!$W7*'Rent Roll'!$D7)*((1+'Rent Roll'!$X7)^('Reimbursement Breakout'!CR$2-1))),"-")</f>
        <v>-</v>
      </c>
      <c r="CS55" s="273" t="str">
        <f>IF(CS$3='Rent Roll'!$U7,(('Rent Roll'!$W7*'Rent Roll'!$D7)*((1+'Rent Roll'!$X7)^('Reimbursement Breakout'!CS$2-1))),"-")</f>
        <v>-</v>
      </c>
      <c r="CT55" s="273" t="str">
        <f>IF(CT$3='Rent Roll'!$U7,(('Rent Roll'!$W7*'Rent Roll'!$D7)*((1+'Rent Roll'!$X7)^('Reimbursement Breakout'!CT$2-1))),"-")</f>
        <v>-</v>
      </c>
      <c r="CU55" s="273" t="str">
        <f>IF(CU$3='Rent Roll'!$U7,(('Rent Roll'!$W7*'Rent Roll'!$D7)*((1+'Rent Roll'!$X7)^('Reimbursement Breakout'!CU$2-1))),"-")</f>
        <v>-</v>
      </c>
      <c r="CV55" s="273" t="str">
        <f>IF(CV$3='Rent Roll'!$U7,(('Rent Roll'!$W7*'Rent Roll'!$D7)*((1+'Rent Roll'!$X7)^('Reimbursement Breakout'!CV$2-1))),"-")</f>
        <v>-</v>
      </c>
      <c r="CW55" s="273" t="str">
        <f>IF(CW$3='Rent Roll'!$U7,(('Rent Roll'!$W7*'Rent Roll'!$D7)*((1+'Rent Roll'!$X7)^('Reimbursement Breakout'!CW$2-1))),"-")</f>
        <v>-</v>
      </c>
      <c r="CX55" s="273" t="str">
        <f>IF(CX$3='Rent Roll'!$U7,(('Rent Roll'!$W7*'Rent Roll'!$D7)*((1+'Rent Roll'!$X7)^('Reimbursement Breakout'!CX$2-1))),"-")</f>
        <v>-</v>
      </c>
      <c r="CY55" s="273" t="str">
        <f>IF(CY$3='Rent Roll'!$U7,(('Rent Roll'!$W7*'Rent Roll'!$D7)*((1+'Rent Roll'!$X7)^('Reimbursement Breakout'!CY$2-1))),"-")</f>
        <v>-</v>
      </c>
      <c r="CZ55" s="273" t="str">
        <f>IF(CZ$3='Rent Roll'!$U7,(('Rent Roll'!$W7*'Rent Roll'!$D7)*((1+'Rent Roll'!$X7)^('Reimbursement Breakout'!CZ$2-1))),"-")</f>
        <v>-</v>
      </c>
      <c r="DA55" s="273" t="str">
        <f>IF(DA$3='Rent Roll'!$U7,(('Rent Roll'!$W7*'Rent Roll'!$D7)*((1+'Rent Roll'!$X7)^('Reimbursement Breakout'!DA$2-1))),"-")</f>
        <v>-</v>
      </c>
      <c r="DB55" s="273" t="str">
        <f>IF(DB$3='Rent Roll'!$U7,(('Rent Roll'!$W7*'Rent Roll'!$D7)*((1+'Rent Roll'!$X7)^('Reimbursement Breakout'!DB$2-1))),"-")</f>
        <v>-</v>
      </c>
      <c r="DC55" s="273">
        <f>IF(DC$3='Rent Roll'!$U7,(('Rent Roll'!$W7*'Rent Roll'!$D7)*((1+'Rent Roll'!$X7)^('Reimbursement Breakout'!DC$2-1))),"-")</f>
        <v>1171.6593810022655</v>
      </c>
      <c r="DD55" s="273" t="str">
        <f>IF(DD$3='Rent Roll'!$U7,(('Rent Roll'!$W7*'Rent Roll'!$D7)*((1+'Rent Roll'!$X7)^('Reimbursement Breakout'!DD$2-1))),"-")</f>
        <v>-</v>
      </c>
      <c r="DE55" s="273" t="str">
        <f>IF(DE$3='Rent Roll'!$U7,(('Rent Roll'!$W7*'Rent Roll'!$D7)*((1+'Rent Roll'!$X7)^('Reimbursement Breakout'!DE$2-1))),"-")</f>
        <v>-</v>
      </c>
      <c r="DF55" s="273" t="str">
        <f>IF(DF$3='Rent Roll'!$U7,(('Rent Roll'!$W7*'Rent Roll'!$D7)*((1+'Rent Roll'!$X7)^('Reimbursement Breakout'!DF$2-1))),"-")</f>
        <v>-</v>
      </c>
      <c r="DG55" s="273" t="str">
        <f>IF(DG$3='Rent Roll'!$U7,(('Rent Roll'!$W7*'Rent Roll'!$D7)*((1+'Rent Roll'!$X7)^('Reimbursement Breakout'!DG$2-1))),"-")</f>
        <v>-</v>
      </c>
      <c r="DH55" s="273" t="str">
        <f>IF(DH$3='Rent Roll'!$U7,(('Rent Roll'!$W7*'Rent Roll'!$D7)*((1+'Rent Roll'!$X7)^('Reimbursement Breakout'!DH$2-1))),"-")</f>
        <v>-</v>
      </c>
      <c r="DI55" s="273" t="str">
        <f>IF(DI$3='Rent Roll'!$U7,(('Rent Roll'!$W7*'Rent Roll'!$D7)*((1+'Rent Roll'!$X7)^('Reimbursement Breakout'!DI$2-1))),"-")</f>
        <v>-</v>
      </c>
      <c r="DJ55" s="273" t="str">
        <f>IF(DJ$3='Rent Roll'!$U7,(('Rent Roll'!$W7*'Rent Roll'!$D7)*((1+'Rent Roll'!$X7)^('Reimbursement Breakout'!DJ$2-1))),"-")</f>
        <v>-</v>
      </c>
      <c r="DK55" s="273" t="str">
        <f>IF(DK$3='Rent Roll'!$U7,(('Rent Roll'!$W7*'Rent Roll'!$D7)*((1+'Rent Roll'!$X7)^('Reimbursement Breakout'!DK$2-1))),"-")</f>
        <v>-</v>
      </c>
      <c r="DL55" s="273" t="str">
        <f>IF(DL$3='Rent Roll'!$U7,(('Rent Roll'!$W7*'Rent Roll'!$D7)*((1+'Rent Roll'!$X7)^('Reimbursement Breakout'!DL$2-1))),"-")</f>
        <v>-</v>
      </c>
      <c r="DM55" s="273" t="str">
        <f>IF(DM$3='Rent Roll'!$U7,(('Rent Roll'!$W7*'Rent Roll'!$D7)*((1+'Rent Roll'!$X7)^('Reimbursement Breakout'!DM$2-1))),"-")</f>
        <v>-</v>
      </c>
      <c r="DN55" s="273" t="str">
        <f>IF(DN$3='Rent Roll'!$U7,(('Rent Roll'!$W7*'Rent Roll'!$D7)*((1+'Rent Roll'!$X7)^('Reimbursement Breakout'!DN$2-1))),"-")</f>
        <v>-</v>
      </c>
      <c r="DO55" s="273">
        <f>IF(DO$3='Rent Roll'!$U7,(('Rent Roll'!$W7*'Rent Roll'!$D7)*((1+'Rent Roll'!$X7)^('Reimbursement Breakout'!DO$2-1))),"-")</f>
        <v>1195.0925686223109</v>
      </c>
      <c r="DP55" s="273" t="str">
        <f>IF(DP$3='Rent Roll'!$U7,(('Rent Roll'!$W7*'Rent Roll'!$D7)*((1+'Rent Roll'!$X7)^('Reimbursement Breakout'!DP$2-1))),"-")</f>
        <v>-</v>
      </c>
      <c r="DQ55" s="273" t="str">
        <f>IF(DQ$3='Rent Roll'!$U7,(('Rent Roll'!$W7*'Rent Roll'!$D7)*((1+'Rent Roll'!$X7)^('Reimbursement Breakout'!DQ$2-1))),"-")</f>
        <v>-</v>
      </c>
      <c r="DR55" s="273" t="str">
        <f>IF(DR$3='Rent Roll'!$U7,(('Rent Roll'!$W7*'Rent Roll'!$D7)*((1+'Rent Roll'!$X7)^('Reimbursement Breakout'!DR$2-1))),"-")</f>
        <v>-</v>
      </c>
      <c r="DS55" s="273" t="str">
        <f>IF(DS$3='Rent Roll'!$U7,(('Rent Roll'!$W7*'Rent Roll'!$D7)*((1+'Rent Roll'!$X7)^('Reimbursement Breakout'!DS$2-1))),"-")</f>
        <v>-</v>
      </c>
      <c r="DT55" s="273" t="str">
        <f>IF(DT$3='Rent Roll'!$U7,(('Rent Roll'!$W7*'Rent Roll'!$D7)*((1+'Rent Roll'!$X7)^('Reimbursement Breakout'!DT$2-1))),"-")</f>
        <v>-</v>
      </c>
      <c r="DU55" s="273" t="str">
        <f>IF(DU$3='Rent Roll'!$U7,(('Rent Roll'!$W7*'Rent Roll'!$D7)*((1+'Rent Roll'!$X7)^('Reimbursement Breakout'!DU$2-1))),"-")</f>
        <v>-</v>
      </c>
      <c r="DV55" s="273" t="str">
        <f>IF(DV$3='Rent Roll'!$U7,(('Rent Roll'!$W7*'Rent Roll'!$D7)*((1+'Rent Roll'!$X7)^('Reimbursement Breakout'!DV$2-1))),"-")</f>
        <v>-</v>
      </c>
      <c r="DW55" s="273" t="str">
        <f>IF(DW$3='Rent Roll'!$U7,(('Rent Roll'!$W7*'Rent Roll'!$D7)*((1+'Rent Roll'!$X7)^('Reimbursement Breakout'!DW$2-1))),"-")</f>
        <v>-</v>
      </c>
      <c r="DX55" s="273" t="str">
        <f>IF(DX$3='Rent Roll'!$U7,(('Rent Roll'!$W7*'Rent Roll'!$D7)*((1+'Rent Roll'!$X7)^('Reimbursement Breakout'!DX$2-1))),"-")</f>
        <v>-</v>
      </c>
      <c r="DY55" s="273" t="str">
        <f>IF(DY$3='Rent Roll'!$U7,(('Rent Roll'!$W7*'Rent Roll'!$D7)*((1+'Rent Roll'!$X7)^('Reimbursement Breakout'!DY$2-1))),"-")</f>
        <v>-</v>
      </c>
      <c r="DZ55" s="273" t="str">
        <f>IF(DZ$3='Rent Roll'!$U7,(('Rent Roll'!$W7*'Rent Roll'!$D7)*((1+'Rent Roll'!$X7)^('Reimbursement Breakout'!DZ$2-1))),"-")</f>
        <v>-</v>
      </c>
      <c r="EA55" s="273">
        <f>IF(EA$3='Rent Roll'!$U7,(('Rent Roll'!$W7*'Rent Roll'!$D7)*((1+'Rent Roll'!$X7)^('Reimbursement Breakout'!EA$2-1))),"-")</f>
        <v>1218.9944199947572</v>
      </c>
      <c r="EB55" s="273" t="str">
        <f>IF(EB$3='Rent Roll'!$U7,(('Rent Roll'!$W7*'Rent Roll'!$D7)*((1+'Rent Roll'!$X7)^('Reimbursement Breakout'!EB$2-1))),"-")</f>
        <v>-</v>
      </c>
      <c r="EC55" s="273" t="str">
        <f>IF(EC$3='Rent Roll'!$U7,(('Rent Roll'!$W7*'Rent Roll'!$D7)*((1+'Rent Roll'!$X7)^('Reimbursement Breakout'!EC$2-1))),"-")</f>
        <v>-</v>
      </c>
      <c r="ED55" s="273" t="str">
        <f>IF(ED$3='Rent Roll'!$U7,(('Rent Roll'!$W7*'Rent Roll'!$D7)*((1+'Rent Roll'!$X7)^('Reimbursement Breakout'!ED$2-1))),"-")</f>
        <v>-</v>
      </c>
      <c r="EE55" s="273" t="str">
        <f>IF(EE$3='Rent Roll'!$U7,(('Rent Roll'!$W7*'Rent Roll'!$D7)*((1+'Rent Roll'!$X7)^('Reimbursement Breakout'!EE$2-1))),"-")</f>
        <v>-</v>
      </c>
      <c r="EF55" s="272" t="str">
        <f>IF(EF$3='Rent Roll'!$U7,(('Rent Roll'!$W7*'Rent Roll'!$D7)*((1+'Rent Roll'!$X7)^('Reimbursement Breakout'!EF$2-1))),"-")</f>
        <v>-</v>
      </c>
      <c r="EG55" s="844" t="s">
        <v>106</v>
      </c>
    </row>
    <row r="56" spans="2:137" x14ac:dyDescent="0.25">
      <c r="B56" s="866"/>
      <c r="C56" s="854" t="str">
        <f>CONCATENATE('Rent Roll'!B8&amp;" - "&amp;'Rent Roll'!C8)</f>
        <v xml:space="preserve"> - </v>
      </c>
      <c r="D56" s="272">
        <f t="shared" si="14"/>
        <v>0</v>
      </c>
      <c r="E56" s="273" t="str">
        <f>IF(E$3='Rent Roll'!$U8,(('Rent Roll'!$W8*'Rent Roll'!$D8)*((1+'Rent Roll'!$X8)^('Reimbursement Breakout'!E$2-1))),"-")</f>
        <v>-</v>
      </c>
      <c r="F56" s="273" t="str">
        <f>IF(F$3='Rent Roll'!$U8,(('Rent Roll'!$W8*'Rent Roll'!$D8)*((1+'Rent Roll'!$X8)^('Reimbursement Breakout'!F$2-1))),"-")</f>
        <v>-</v>
      </c>
      <c r="G56" s="273" t="str">
        <f>IF(G$3='Rent Roll'!$U8,(('Rent Roll'!$W8*'Rent Roll'!$D8)*((1+'Rent Roll'!$X8)^('Reimbursement Breakout'!G$2-1))),"-")</f>
        <v>-</v>
      </c>
      <c r="H56" s="273" t="str">
        <f>IF(H$3='Rent Roll'!$U8,(('Rent Roll'!$W8*'Rent Roll'!$D8)*((1+'Rent Roll'!$X8)^('Reimbursement Breakout'!H$2-1))),"-")</f>
        <v>-</v>
      </c>
      <c r="I56" s="273" t="str">
        <f>IF(I$3='Rent Roll'!$U8,(('Rent Roll'!$W8*'Rent Roll'!$D8)*((1+'Rent Roll'!$X8)^('Reimbursement Breakout'!I$2-1))),"-")</f>
        <v>-</v>
      </c>
      <c r="J56" s="273" t="str">
        <f>IF(J$3='Rent Roll'!$U8,(('Rent Roll'!$W8*'Rent Roll'!$D8)*((1+'Rent Roll'!$X8)^('Reimbursement Breakout'!J$2-1))),"-")</f>
        <v>-</v>
      </c>
      <c r="K56" s="273" t="str">
        <f>IF(K$3='Rent Roll'!$U8,(('Rent Roll'!$W8*'Rent Roll'!$D8)*((1+'Rent Roll'!$X8)^('Reimbursement Breakout'!K$2-1))),"-")</f>
        <v>-</v>
      </c>
      <c r="L56" s="273" t="str">
        <f>IF(L$3='Rent Roll'!$U8,(('Rent Roll'!$W8*'Rent Roll'!$D8)*((1+'Rent Roll'!$X8)^('Reimbursement Breakout'!L$2-1))),"-")</f>
        <v>-</v>
      </c>
      <c r="M56" s="273" t="str">
        <f>IF(M$3='Rent Roll'!$U8,(('Rent Roll'!$W8*'Rent Roll'!$D8)*((1+'Rent Roll'!$X8)^('Reimbursement Breakout'!M$2-1))),"-")</f>
        <v>-</v>
      </c>
      <c r="N56" s="273" t="str">
        <f>IF(N$3='Rent Roll'!$U8,(('Rent Roll'!$W8*'Rent Roll'!$D8)*((1+'Rent Roll'!$X8)^('Reimbursement Breakout'!N$2-1))),"-")</f>
        <v>-</v>
      </c>
      <c r="O56" s="273" t="str">
        <f>IF(O$3='Rent Roll'!$U8,(('Rent Roll'!$W8*'Rent Roll'!$D8)*((1+'Rent Roll'!$X8)^('Reimbursement Breakout'!O$2-1))),"-")</f>
        <v>-</v>
      </c>
      <c r="P56" s="273" t="str">
        <f>IF(P$3='Rent Roll'!$U8,(('Rent Roll'!$W8*'Rent Roll'!$D8)*((1+'Rent Roll'!$X8)^('Reimbursement Breakout'!P$2-1))),"-")</f>
        <v>-</v>
      </c>
      <c r="Q56" s="273" t="str">
        <f>IF(Q$3='Rent Roll'!$U8,(('Rent Roll'!$W8*'Rent Roll'!$D8)*((1+'Rent Roll'!$X8)^('Reimbursement Breakout'!Q$2-1))),"-")</f>
        <v>-</v>
      </c>
      <c r="R56" s="273" t="str">
        <f>IF(R$3='Rent Roll'!$U8,(('Rent Roll'!$W8*'Rent Roll'!$D8)*((1+'Rent Roll'!$X8)^('Reimbursement Breakout'!R$2-1))),"-")</f>
        <v>-</v>
      </c>
      <c r="S56" s="273" t="str">
        <f>IF(S$3='Rent Roll'!$U8,(('Rent Roll'!$W8*'Rent Roll'!$D8)*((1+'Rent Roll'!$X8)^('Reimbursement Breakout'!S$2-1))),"-")</f>
        <v>-</v>
      </c>
      <c r="T56" s="273" t="str">
        <f>IF(T$3='Rent Roll'!$U8,(('Rent Roll'!$W8*'Rent Roll'!$D8)*((1+'Rent Roll'!$X8)^('Reimbursement Breakout'!T$2-1))),"-")</f>
        <v>-</v>
      </c>
      <c r="U56" s="273" t="str">
        <f>IF(U$3='Rent Roll'!$U8,(('Rent Roll'!$W8*'Rent Roll'!$D8)*((1+'Rent Roll'!$X8)^('Reimbursement Breakout'!U$2-1))),"-")</f>
        <v>-</v>
      </c>
      <c r="V56" s="273" t="str">
        <f>IF(V$3='Rent Roll'!$U8,(('Rent Roll'!$W8*'Rent Roll'!$D8)*((1+'Rent Roll'!$X8)^('Reimbursement Breakout'!V$2-1))),"-")</f>
        <v>-</v>
      </c>
      <c r="W56" s="273" t="str">
        <f>IF(W$3='Rent Roll'!$U8,(('Rent Roll'!$W8*'Rent Roll'!$D8)*((1+'Rent Roll'!$X8)^('Reimbursement Breakout'!W$2-1))),"-")</f>
        <v>-</v>
      </c>
      <c r="X56" s="273" t="str">
        <f>IF(X$3='Rent Roll'!$U8,(('Rent Roll'!$W8*'Rent Roll'!$D8)*((1+'Rent Roll'!$X8)^('Reimbursement Breakout'!X$2-1))),"-")</f>
        <v>-</v>
      </c>
      <c r="Y56" s="273" t="str">
        <f>IF(Y$3='Rent Roll'!$U8,(('Rent Roll'!$W8*'Rent Roll'!$D8)*((1+'Rent Roll'!$X8)^('Reimbursement Breakout'!Y$2-1))),"-")</f>
        <v>-</v>
      </c>
      <c r="Z56" s="273" t="str">
        <f>IF(Z$3='Rent Roll'!$U8,(('Rent Roll'!$W8*'Rent Roll'!$D8)*((1+'Rent Roll'!$X8)^('Reimbursement Breakout'!Z$2-1))),"-")</f>
        <v>-</v>
      </c>
      <c r="AA56" s="273" t="str">
        <f>IF(AA$3='Rent Roll'!$U8,(('Rent Roll'!$W8*'Rent Roll'!$D8)*((1+'Rent Roll'!$X8)^('Reimbursement Breakout'!AA$2-1))),"-")</f>
        <v>-</v>
      </c>
      <c r="AB56" s="273" t="str">
        <f>IF(AB$3='Rent Roll'!$U8,(('Rent Roll'!$W8*'Rent Roll'!$D8)*((1+'Rent Roll'!$X8)^('Reimbursement Breakout'!AB$2-1))),"-")</f>
        <v>-</v>
      </c>
      <c r="AC56" s="273" t="str">
        <f>IF(AC$3='Rent Roll'!$U8,(('Rent Roll'!$W8*'Rent Roll'!$D8)*((1+'Rent Roll'!$X8)^('Reimbursement Breakout'!AC$2-1))),"-")</f>
        <v>-</v>
      </c>
      <c r="AD56" s="273" t="str">
        <f>IF(AD$3='Rent Roll'!$U8,(('Rent Roll'!$W8*'Rent Roll'!$D8)*((1+'Rent Roll'!$X8)^('Reimbursement Breakout'!AD$2-1))),"-")</f>
        <v>-</v>
      </c>
      <c r="AE56" s="273" t="str">
        <f>IF(AE$3='Rent Roll'!$U8,(('Rent Roll'!$W8*'Rent Roll'!$D8)*((1+'Rent Roll'!$X8)^('Reimbursement Breakout'!AE$2-1))),"-")</f>
        <v>-</v>
      </c>
      <c r="AF56" s="273" t="str">
        <f>IF(AF$3='Rent Roll'!$U8,(('Rent Roll'!$W8*'Rent Roll'!$D8)*((1+'Rent Roll'!$X8)^('Reimbursement Breakout'!AF$2-1))),"-")</f>
        <v>-</v>
      </c>
      <c r="AG56" s="273" t="str">
        <f>IF(AG$3='Rent Roll'!$U8,(('Rent Roll'!$W8*'Rent Roll'!$D8)*((1+'Rent Roll'!$X8)^('Reimbursement Breakout'!AG$2-1))),"-")</f>
        <v>-</v>
      </c>
      <c r="AH56" s="273" t="str">
        <f>IF(AH$3='Rent Roll'!$U8,(('Rent Roll'!$W8*'Rent Roll'!$D8)*((1+'Rent Roll'!$X8)^('Reimbursement Breakout'!AH$2-1))),"-")</f>
        <v>-</v>
      </c>
      <c r="AI56" s="273" t="str">
        <f>IF(AI$3='Rent Roll'!$U8,(('Rent Roll'!$W8*'Rent Roll'!$D8)*((1+'Rent Roll'!$X8)^('Reimbursement Breakout'!AI$2-1))),"-")</f>
        <v>-</v>
      </c>
      <c r="AJ56" s="273" t="str">
        <f>IF(AJ$3='Rent Roll'!$U8,(('Rent Roll'!$W8*'Rent Roll'!$D8)*((1+'Rent Roll'!$X8)^('Reimbursement Breakout'!AJ$2-1))),"-")</f>
        <v>-</v>
      </c>
      <c r="AK56" s="273" t="str">
        <f>IF(AK$3='Rent Roll'!$U8,(('Rent Roll'!$W8*'Rent Roll'!$D8)*((1+'Rent Roll'!$X8)^('Reimbursement Breakout'!AK$2-1))),"-")</f>
        <v>-</v>
      </c>
      <c r="AL56" s="273" t="str">
        <f>IF(AL$3='Rent Roll'!$U8,(('Rent Roll'!$W8*'Rent Roll'!$D8)*((1+'Rent Roll'!$X8)^('Reimbursement Breakout'!AL$2-1))),"-")</f>
        <v>-</v>
      </c>
      <c r="AM56" s="273" t="str">
        <f>IF(AM$3='Rent Roll'!$U8,(('Rent Roll'!$W8*'Rent Roll'!$D8)*((1+'Rent Roll'!$X8)^('Reimbursement Breakout'!AM$2-1))),"-")</f>
        <v>-</v>
      </c>
      <c r="AN56" s="273" t="str">
        <f>IF(AN$3='Rent Roll'!$U8,(('Rent Roll'!$W8*'Rent Roll'!$D8)*((1+'Rent Roll'!$X8)^('Reimbursement Breakout'!AN$2-1))),"-")</f>
        <v>-</v>
      </c>
      <c r="AO56" s="273" t="str">
        <f>IF(AO$3='Rent Roll'!$U8,(('Rent Roll'!$W8*'Rent Roll'!$D8)*((1+'Rent Roll'!$X8)^('Reimbursement Breakout'!AO$2-1))),"-")</f>
        <v>-</v>
      </c>
      <c r="AP56" s="273" t="str">
        <f>IF(AP$3='Rent Roll'!$U8,(('Rent Roll'!$W8*'Rent Roll'!$D8)*((1+'Rent Roll'!$X8)^('Reimbursement Breakout'!AP$2-1))),"-")</f>
        <v>-</v>
      </c>
      <c r="AQ56" s="273" t="str">
        <f>IF(AQ$3='Rent Roll'!$U8,(('Rent Roll'!$W8*'Rent Roll'!$D8)*((1+'Rent Roll'!$X8)^('Reimbursement Breakout'!AQ$2-1))),"-")</f>
        <v>-</v>
      </c>
      <c r="AR56" s="273" t="str">
        <f>IF(AR$3='Rent Roll'!$U8,(('Rent Roll'!$W8*'Rent Roll'!$D8)*((1+'Rent Roll'!$X8)^('Reimbursement Breakout'!AR$2-1))),"-")</f>
        <v>-</v>
      </c>
      <c r="AS56" s="273" t="str">
        <f>IF(AS$3='Rent Roll'!$U8,(('Rent Roll'!$W8*'Rent Roll'!$D8)*((1+'Rent Roll'!$X8)^('Reimbursement Breakout'!AS$2-1))),"-")</f>
        <v>-</v>
      </c>
      <c r="AT56" s="273" t="str">
        <f>IF(AT$3='Rent Roll'!$U8,(('Rent Roll'!$W8*'Rent Roll'!$D8)*((1+'Rent Roll'!$X8)^('Reimbursement Breakout'!AT$2-1))),"-")</f>
        <v>-</v>
      </c>
      <c r="AU56" s="273" t="str">
        <f>IF(AU$3='Rent Roll'!$U8,(('Rent Roll'!$W8*'Rent Roll'!$D8)*((1+'Rent Roll'!$X8)^('Reimbursement Breakout'!AU$2-1))),"-")</f>
        <v>-</v>
      </c>
      <c r="AV56" s="273" t="str">
        <f>IF(AV$3='Rent Roll'!$U8,(('Rent Roll'!$W8*'Rent Roll'!$D8)*((1+'Rent Roll'!$X8)^('Reimbursement Breakout'!AV$2-1))),"-")</f>
        <v>-</v>
      </c>
      <c r="AW56" s="273" t="str">
        <f>IF(AW$3='Rent Roll'!$U8,(('Rent Roll'!$W8*'Rent Roll'!$D8)*((1+'Rent Roll'!$X8)^('Reimbursement Breakout'!AW$2-1))),"-")</f>
        <v>-</v>
      </c>
      <c r="AX56" s="273" t="str">
        <f>IF(AX$3='Rent Roll'!$U8,(('Rent Roll'!$W8*'Rent Roll'!$D8)*((1+'Rent Roll'!$X8)^('Reimbursement Breakout'!AX$2-1))),"-")</f>
        <v>-</v>
      </c>
      <c r="AY56" s="273" t="str">
        <f>IF(AY$3='Rent Roll'!$U8,(('Rent Roll'!$W8*'Rent Roll'!$D8)*((1+'Rent Roll'!$X8)^('Reimbursement Breakout'!AY$2-1))),"-")</f>
        <v>-</v>
      </c>
      <c r="AZ56" s="273" t="str">
        <f>IF(AZ$3='Rent Roll'!$U8,(('Rent Roll'!$W8*'Rent Roll'!$D8)*((1+'Rent Roll'!$X8)^('Reimbursement Breakout'!AZ$2-1))),"-")</f>
        <v>-</v>
      </c>
      <c r="BA56" s="273" t="str">
        <f>IF(BA$3='Rent Roll'!$U8,(('Rent Roll'!$W8*'Rent Roll'!$D8)*((1+'Rent Roll'!$X8)^('Reimbursement Breakout'!BA$2-1))),"-")</f>
        <v>-</v>
      </c>
      <c r="BB56" s="273" t="str">
        <f>IF(BB$3='Rent Roll'!$U8,(('Rent Roll'!$W8*'Rent Roll'!$D8)*((1+'Rent Roll'!$X8)^('Reimbursement Breakout'!BB$2-1))),"-")</f>
        <v>-</v>
      </c>
      <c r="BC56" s="273" t="str">
        <f>IF(BC$3='Rent Roll'!$U8,(('Rent Roll'!$W8*'Rent Roll'!$D8)*((1+'Rent Roll'!$X8)^('Reimbursement Breakout'!BC$2-1))),"-")</f>
        <v>-</v>
      </c>
      <c r="BD56" s="273" t="str">
        <f>IF(BD$3='Rent Roll'!$U8,(('Rent Roll'!$W8*'Rent Roll'!$D8)*((1+'Rent Roll'!$X8)^('Reimbursement Breakout'!BD$2-1))),"-")</f>
        <v>-</v>
      </c>
      <c r="BE56" s="273" t="str">
        <f>IF(BE$3='Rent Roll'!$U8,(('Rent Roll'!$W8*'Rent Roll'!$D8)*((1+'Rent Roll'!$X8)^('Reimbursement Breakout'!BE$2-1))),"-")</f>
        <v>-</v>
      </c>
      <c r="BF56" s="273" t="str">
        <f>IF(BF$3='Rent Roll'!$U8,(('Rent Roll'!$W8*'Rent Roll'!$D8)*((1+'Rent Roll'!$X8)^('Reimbursement Breakout'!BF$2-1))),"-")</f>
        <v>-</v>
      </c>
      <c r="BG56" s="273" t="str">
        <f>IF(BG$3='Rent Roll'!$U8,(('Rent Roll'!$W8*'Rent Roll'!$D8)*((1+'Rent Roll'!$X8)^('Reimbursement Breakout'!BG$2-1))),"-")</f>
        <v>-</v>
      </c>
      <c r="BH56" s="273" t="str">
        <f>IF(BH$3='Rent Roll'!$U8,(('Rent Roll'!$W8*'Rent Roll'!$D8)*((1+'Rent Roll'!$X8)^('Reimbursement Breakout'!BH$2-1))),"-")</f>
        <v>-</v>
      </c>
      <c r="BI56" s="273" t="str">
        <f>IF(BI$3='Rent Roll'!$U8,(('Rent Roll'!$W8*'Rent Roll'!$D8)*((1+'Rent Roll'!$X8)^('Reimbursement Breakout'!BI$2-1))),"-")</f>
        <v>-</v>
      </c>
      <c r="BJ56" s="273" t="str">
        <f>IF(BJ$3='Rent Roll'!$U8,(('Rent Roll'!$W8*'Rent Roll'!$D8)*((1+'Rent Roll'!$X8)^('Reimbursement Breakout'!BJ$2-1))),"-")</f>
        <v>-</v>
      </c>
      <c r="BK56" s="273" t="str">
        <f>IF(BK$3='Rent Roll'!$U8,(('Rent Roll'!$W8*'Rent Roll'!$D8)*((1+'Rent Roll'!$X8)^('Reimbursement Breakout'!BK$2-1))),"-")</f>
        <v>-</v>
      </c>
      <c r="BL56" s="273" t="str">
        <f>IF(BL$3='Rent Roll'!$U8,(('Rent Roll'!$W8*'Rent Roll'!$D8)*((1+'Rent Roll'!$X8)^('Reimbursement Breakout'!BL$2-1))),"-")</f>
        <v>-</v>
      </c>
      <c r="BM56" s="273" t="str">
        <f>IF(BM$3='Rent Roll'!$U8,(('Rent Roll'!$W8*'Rent Roll'!$D8)*((1+'Rent Roll'!$X8)^('Reimbursement Breakout'!BM$2-1))),"-")</f>
        <v>-</v>
      </c>
      <c r="BN56" s="273" t="str">
        <f>IF(BN$3='Rent Roll'!$U8,(('Rent Roll'!$W8*'Rent Roll'!$D8)*((1+'Rent Roll'!$X8)^('Reimbursement Breakout'!BN$2-1))),"-")</f>
        <v>-</v>
      </c>
      <c r="BO56" s="273" t="str">
        <f>IF(BO$3='Rent Roll'!$U8,(('Rent Roll'!$W8*'Rent Roll'!$D8)*((1+'Rent Roll'!$X8)^('Reimbursement Breakout'!BO$2-1))),"-")</f>
        <v>-</v>
      </c>
      <c r="BP56" s="273" t="str">
        <f>IF(BP$3='Rent Roll'!$U8,(('Rent Roll'!$W8*'Rent Roll'!$D8)*((1+'Rent Roll'!$X8)^('Reimbursement Breakout'!BP$2-1))),"-")</f>
        <v>-</v>
      </c>
      <c r="BQ56" s="273" t="str">
        <f>IF(BQ$3='Rent Roll'!$U8,(('Rent Roll'!$W8*'Rent Roll'!$D8)*((1+'Rent Roll'!$X8)^('Reimbursement Breakout'!BQ$2-1))),"-")</f>
        <v>-</v>
      </c>
      <c r="BR56" s="273" t="str">
        <f>IF(BR$3='Rent Roll'!$U8,(('Rent Roll'!$W8*'Rent Roll'!$D8)*((1+'Rent Roll'!$X8)^('Reimbursement Breakout'!BR$2-1))),"-")</f>
        <v>-</v>
      </c>
      <c r="BS56" s="273" t="str">
        <f>IF(BS$3='Rent Roll'!$U8,(('Rent Roll'!$W8*'Rent Roll'!$D8)*((1+'Rent Roll'!$X8)^('Reimbursement Breakout'!BS$2-1))),"-")</f>
        <v>-</v>
      </c>
      <c r="BT56" s="273" t="str">
        <f>IF(BT$3='Rent Roll'!$U8,(('Rent Roll'!$W8*'Rent Roll'!$D8)*((1+'Rent Roll'!$X8)^('Reimbursement Breakout'!BT$2-1))),"-")</f>
        <v>-</v>
      </c>
      <c r="BU56" s="273" t="str">
        <f>IF(BU$3='Rent Roll'!$U8,(('Rent Roll'!$W8*'Rent Roll'!$D8)*((1+'Rent Roll'!$X8)^('Reimbursement Breakout'!BU$2-1))),"-")</f>
        <v>-</v>
      </c>
      <c r="BV56" s="273" t="str">
        <f>IF(BV$3='Rent Roll'!$U8,(('Rent Roll'!$W8*'Rent Roll'!$D8)*((1+'Rent Roll'!$X8)^('Reimbursement Breakout'!BV$2-1))),"-")</f>
        <v>-</v>
      </c>
      <c r="BW56" s="273" t="str">
        <f>IF(BW$3='Rent Roll'!$U8,(('Rent Roll'!$W8*'Rent Roll'!$D8)*((1+'Rent Roll'!$X8)^('Reimbursement Breakout'!BW$2-1))),"-")</f>
        <v>-</v>
      </c>
      <c r="BX56" s="273" t="str">
        <f>IF(BX$3='Rent Roll'!$U8,(('Rent Roll'!$W8*'Rent Roll'!$D8)*((1+'Rent Roll'!$X8)^('Reimbursement Breakout'!BX$2-1))),"-")</f>
        <v>-</v>
      </c>
      <c r="BY56" s="273" t="str">
        <f>IF(BY$3='Rent Roll'!$U8,(('Rent Roll'!$W8*'Rent Roll'!$D8)*((1+'Rent Roll'!$X8)^('Reimbursement Breakout'!BY$2-1))),"-")</f>
        <v>-</v>
      </c>
      <c r="BZ56" s="273" t="str">
        <f>IF(BZ$3='Rent Roll'!$U8,(('Rent Roll'!$W8*'Rent Roll'!$D8)*((1+'Rent Roll'!$X8)^('Reimbursement Breakout'!BZ$2-1))),"-")</f>
        <v>-</v>
      </c>
      <c r="CA56" s="273" t="str">
        <f>IF(CA$3='Rent Roll'!$U8,(('Rent Roll'!$W8*'Rent Roll'!$D8)*((1+'Rent Roll'!$X8)^('Reimbursement Breakout'!CA$2-1))),"-")</f>
        <v>-</v>
      </c>
      <c r="CB56" s="273" t="str">
        <f>IF(CB$3='Rent Roll'!$U8,(('Rent Roll'!$W8*'Rent Roll'!$D8)*((1+'Rent Roll'!$X8)^('Reimbursement Breakout'!CB$2-1))),"-")</f>
        <v>-</v>
      </c>
      <c r="CC56" s="273" t="str">
        <f>IF(CC$3='Rent Roll'!$U8,(('Rent Roll'!$W8*'Rent Roll'!$D8)*((1+'Rent Roll'!$X8)^('Reimbursement Breakout'!CC$2-1))),"-")</f>
        <v>-</v>
      </c>
      <c r="CD56" s="273" t="str">
        <f>IF(CD$3='Rent Roll'!$U8,(('Rent Roll'!$W8*'Rent Roll'!$D8)*((1+'Rent Roll'!$X8)^('Reimbursement Breakout'!CD$2-1))),"-")</f>
        <v>-</v>
      </c>
      <c r="CE56" s="273" t="str">
        <f>IF(CE$3='Rent Roll'!$U8,(('Rent Roll'!$W8*'Rent Roll'!$D8)*((1+'Rent Roll'!$X8)^('Reimbursement Breakout'!CE$2-1))),"-")</f>
        <v>-</v>
      </c>
      <c r="CF56" s="273" t="str">
        <f>IF(CF$3='Rent Roll'!$U8,(('Rent Roll'!$W8*'Rent Roll'!$D8)*((1+'Rent Roll'!$X8)^('Reimbursement Breakout'!CF$2-1))),"-")</f>
        <v>-</v>
      </c>
      <c r="CG56" s="273" t="str">
        <f>IF(CG$3='Rent Roll'!$U8,(('Rent Roll'!$W8*'Rent Roll'!$D8)*((1+'Rent Roll'!$X8)^('Reimbursement Breakout'!CG$2-1))),"-")</f>
        <v>-</v>
      </c>
      <c r="CH56" s="273" t="str">
        <f>IF(CH$3='Rent Roll'!$U8,(('Rent Roll'!$W8*'Rent Roll'!$D8)*((1+'Rent Roll'!$X8)^('Reimbursement Breakout'!CH$2-1))),"-")</f>
        <v>-</v>
      </c>
      <c r="CI56" s="273" t="str">
        <f>IF(CI$3='Rent Roll'!$U8,(('Rent Roll'!$W8*'Rent Roll'!$D8)*((1+'Rent Roll'!$X8)^('Reimbursement Breakout'!CI$2-1))),"-")</f>
        <v>-</v>
      </c>
      <c r="CJ56" s="273" t="str">
        <f>IF(CJ$3='Rent Roll'!$U8,(('Rent Roll'!$W8*'Rent Roll'!$D8)*((1+'Rent Roll'!$X8)^('Reimbursement Breakout'!CJ$2-1))),"-")</f>
        <v>-</v>
      </c>
      <c r="CK56" s="273" t="str">
        <f>IF(CK$3='Rent Roll'!$U8,(('Rent Roll'!$W8*'Rent Roll'!$D8)*((1+'Rent Roll'!$X8)^('Reimbursement Breakout'!CK$2-1))),"-")</f>
        <v>-</v>
      </c>
      <c r="CL56" s="273" t="str">
        <f>IF(CL$3='Rent Roll'!$U8,(('Rent Roll'!$W8*'Rent Roll'!$D8)*((1+'Rent Roll'!$X8)^('Reimbursement Breakout'!CL$2-1))),"-")</f>
        <v>-</v>
      </c>
      <c r="CM56" s="273" t="str">
        <f>IF(CM$3='Rent Roll'!$U8,(('Rent Roll'!$W8*'Rent Roll'!$D8)*((1+'Rent Roll'!$X8)^('Reimbursement Breakout'!CM$2-1))),"-")</f>
        <v>-</v>
      </c>
      <c r="CN56" s="273" t="str">
        <f>IF(CN$3='Rent Roll'!$U8,(('Rent Roll'!$W8*'Rent Roll'!$D8)*((1+'Rent Roll'!$X8)^('Reimbursement Breakout'!CN$2-1))),"-")</f>
        <v>-</v>
      </c>
      <c r="CO56" s="273" t="str">
        <f>IF(CO$3='Rent Roll'!$U8,(('Rent Roll'!$W8*'Rent Roll'!$D8)*((1+'Rent Roll'!$X8)^('Reimbursement Breakout'!CO$2-1))),"-")</f>
        <v>-</v>
      </c>
      <c r="CP56" s="273" t="str">
        <f>IF(CP$3='Rent Roll'!$U8,(('Rent Roll'!$W8*'Rent Roll'!$D8)*((1+'Rent Roll'!$X8)^('Reimbursement Breakout'!CP$2-1))),"-")</f>
        <v>-</v>
      </c>
      <c r="CQ56" s="273" t="str">
        <f>IF(CQ$3='Rent Roll'!$U8,(('Rent Roll'!$W8*'Rent Roll'!$D8)*((1+'Rent Roll'!$X8)^('Reimbursement Breakout'!CQ$2-1))),"-")</f>
        <v>-</v>
      </c>
      <c r="CR56" s="273" t="str">
        <f>IF(CR$3='Rent Roll'!$U8,(('Rent Roll'!$W8*'Rent Roll'!$D8)*((1+'Rent Roll'!$X8)^('Reimbursement Breakout'!CR$2-1))),"-")</f>
        <v>-</v>
      </c>
      <c r="CS56" s="273" t="str">
        <f>IF(CS$3='Rent Roll'!$U8,(('Rent Roll'!$W8*'Rent Roll'!$D8)*((1+'Rent Roll'!$X8)^('Reimbursement Breakout'!CS$2-1))),"-")</f>
        <v>-</v>
      </c>
      <c r="CT56" s="273" t="str">
        <f>IF(CT$3='Rent Roll'!$U8,(('Rent Roll'!$W8*'Rent Roll'!$D8)*((1+'Rent Roll'!$X8)^('Reimbursement Breakout'!CT$2-1))),"-")</f>
        <v>-</v>
      </c>
      <c r="CU56" s="273" t="str">
        <f>IF(CU$3='Rent Roll'!$U8,(('Rent Roll'!$W8*'Rent Roll'!$D8)*((1+'Rent Roll'!$X8)^('Reimbursement Breakout'!CU$2-1))),"-")</f>
        <v>-</v>
      </c>
      <c r="CV56" s="273" t="str">
        <f>IF(CV$3='Rent Roll'!$U8,(('Rent Roll'!$W8*'Rent Roll'!$D8)*((1+'Rent Roll'!$X8)^('Reimbursement Breakout'!CV$2-1))),"-")</f>
        <v>-</v>
      </c>
      <c r="CW56" s="273" t="str">
        <f>IF(CW$3='Rent Roll'!$U8,(('Rent Roll'!$W8*'Rent Roll'!$D8)*((1+'Rent Roll'!$X8)^('Reimbursement Breakout'!CW$2-1))),"-")</f>
        <v>-</v>
      </c>
      <c r="CX56" s="273" t="str">
        <f>IF(CX$3='Rent Roll'!$U8,(('Rent Roll'!$W8*'Rent Roll'!$D8)*((1+'Rent Roll'!$X8)^('Reimbursement Breakout'!CX$2-1))),"-")</f>
        <v>-</v>
      </c>
      <c r="CY56" s="273" t="str">
        <f>IF(CY$3='Rent Roll'!$U8,(('Rent Roll'!$W8*'Rent Roll'!$D8)*((1+'Rent Roll'!$X8)^('Reimbursement Breakout'!CY$2-1))),"-")</f>
        <v>-</v>
      </c>
      <c r="CZ56" s="273" t="str">
        <f>IF(CZ$3='Rent Roll'!$U8,(('Rent Roll'!$W8*'Rent Roll'!$D8)*((1+'Rent Roll'!$X8)^('Reimbursement Breakout'!CZ$2-1))),"-")</f>
        <v>-</v>
      </c>
      <c r="DA56" s="273" t="str">
        <f>IF(DA$3='Rent Roll'!$U8,(('Rent Roll'!$W8*'Rent Roll'!$D8)*((1+'Rent Roll'!$X8)^('Reimbursement Breakout'!DA$2-1))),"-")</f>
        <v>-</v>
      </c>
      <c r="DB56" s="273" t="str">
        <f>IF(DB$3='Rent Roll'!$U8,(('Rent Roll'!$W8*'Rent Roll'!$D8)*((1+'Rent Roll'!$X8)^('Reimbursement Breakout'!DB$2-1))),"-")</f>
        <v>-</v>
      </c>
      <c r="DC56" s="273" t="str">
        <f>IF(DC$3='Rent Roll'!$U8,(('Rent Roll'!$W8*'Rent Roll'!$D8)*((1+'Rent Roll'!$X8)^('Reimbursement Breakout'!DC$2-1))),"-")</f>
        <v>-</v>
      </c>
      <c r="DD56" s="273" t="str">
        <f>IF(DD$3='Rent Roll'!$U8,(('Rent Roll'!$W8*'Rent Roll'!$D8)*((1+'Rent Roll'!$X8)^('Reimbursement Breakout'!DD$2-1))),"-")</f>
        <v>-</v>
      </c>
      <c r="DE56" s="273" t="str">
        <f>IF(DE$3='Rent Roll'!$U8,(('Rent Roll'!$W8*'Rent Roll'!$D8)*((1+'Rent Roll'!$X8)^('Reimbursement Breakout'!DE$2-1))),"-")</f>
        <v>-</v>
      </c>
      <c r="DF56" s="273" t="str">
        <f>IF(DF$3='Rent Roll'!$U8,(('Rent Roll'!$W8*'Rent Roll'!$D8)*((1+'Rent Roll'!$X8)^('Reimbursement Breakout'!DF$2-1))),"-")</f>
        <v>-</v>
      </c>
      <c r="DG56" s="273" t="str">
        <f>IF(DG$3='Rent Roll'!$U8,(('Rent Roll'!$W8*'Rent Roll'!$D8)*((1+'Rent Roll'!$X8)^('Reimbursement Breakout'!DG$2-1))),"-")</f>
        <v>-</v>
      </c>
      <c r="DH56" s="273" t="str">
        <f>IF(DH$3='Rent Roll'!$U8,(('Rent Roll'!$W8*'Rent Roll'!$D8)*((1+'Rent Roll'!$X8)^('Reimbursement Breakout'!DH$2-1))),"-")</f>
        <v>-</v>
      </c>
      <c r="DI56" s="273" t="str">
        <f>IF(DI$3='Rent Roll'!$U8,(('Rent Roll'!$W8*'Rent Roll'!$D8)*((1+'Rent Roll'!$X8)^('Reimbursement Breakout'!DI$2-1))),"-")</f>
        <v>-</v>
      </c>
      <c r="DJ56" s="273" t="str">
        <f>IF(DJ$3='Rent Roll'!$U8,(('Rent Roll'!$W8*'Rent Roll'!$D8)*((1+'Rent Roll'!$X8)^('Reimbursement Breakout'!DJ$2-1))),"-")</f>
        <v>-</v>
      </c>
      <c r="DK56" s="273" t="str">
        <f>IF(DK$3='Rent Roll'!$U8,(('Rent Roll'!$W8*'Rent Roll'!$D8)*((1+'Rent Roll'!$X8)^('Reimbursement Breakout'!DK$2-1))),"-")</f>
        <v>-</v>
      </c>
      <c r="DL56" s="273" t="str">
        <f>IF(DL$3='Rent Roll'!$U8,(('Rent Roll'!$W8*'Rent Roll'!$D8)*((1+'Rent Roll'!$X8)^('Reimbursement Breakout'!DL$2-1))),"-")</f>
        <v>-</v>
      </c>
      <c r="DM56" s="273" t="str">
        <f>IF(DM$3='Rent Roll'!$U8,(('Rent Roll'!$W8*'Rent Roll'!$D8)*((1+'Rent Roll'!$X8)^('Reimbursement Breakout'!DM$2-1))),"-")</f>
        <v>-</v>
      </c>
      <c r="DN56" s="273" t="str">
        <f>IF(DN$3='Rent Roll'!$U8,(('Rent Roll'!$W8*'Rent Roll'!$D8)*((1+'Rent Roll'!$X8)^('Reimbursement Breakout'!DN$2-1))),"-")</f>
        <v>-</v>
      </c>
      <c r="DO56" s="273" t="str">
        <f>IF(DO$3='Rent Roll'!$U8,(('Rent Roll'!$W8*'Rent Roll'!$D8)*((1+'Rent Roll'!$X8)^('Reimbursement Breakout'!DO$2-1))),"-")</f>
        <v>-</v>
      </c>
      <c r="DP56" s="273" t="str">
        <f>IF(DP$3='Rent Roll'!$U8,(('Rent Roll'!$W8*'Rent Roll'!$D8)*((1+'Rent Roll'!$X8)^('Reimbursement Breakout'!DP$2-1))),"-")</f>
        <v>-</v>
      </c>
      <c r="DQ56" s="273" t="str">
        <f>IF(DQ$3='Rent Roll'!$U8,(('Rent Roll'!$W8*'Rent Roll'!$D8)*((1+'Rent Roll'!$X8)^('Reimbursement Breakout'!DQ$2-1))),"-")</f>
        <v>-</v>
      </c>
      <c r="DR56" s="273" t="str">
        <f>IF(DR$3='Rent Roll'!$U8,(('Rent Roll'!$W8*'Rent Roll'!$D8)*((1+'Rent Roll'!$X8)^('Reimbursement Breakout'!DR$2-1))),"-")</f>
        <v>-</v>
      </c>
      <c r="DS56" s="273" t="str">
        <f>IF(DS$3='Rent Roll'!$U8,(('Rent Roll'!$W8*'Rent Roll'!$D8)*((1+'Rent Roll'!$X8)^('Reimbursement Breakout'!DS$2-1))),"-")</f>
        <v>-</v>
      </c>
      <c r="DT56" s="273" t="str">
        <f>IF(DT$3='Rent Roll'!$U8,(('Rent Roll'!$W8*'Rent Roll'!$D8)*((1+'Rent Roll'!$X8)^('Reimbursement Breakout'!DT$2-1))),"-")</f>
        <v>-</v>
      </c>
      <c r="DU56" s="273" t="str">
        <f>IF(DU$3='Rent Roll'!$U8,(('Rent Roll'!$W8*'Rent Roll'!$D8)*((1+'Rent Roll'!$X8)^('Reimbursement Breakout'!DU$2-1))),"-")</f>
        <v>-</v>
      </c>
      <c r="DV56" s="273" t="str">
        <f>IF(DV$3='Rent Roll'!$U8,(('Rent Roll'!$W8*'Rent Roll'!$D8)*((1+'Rent Roll'!$X8)^('Reimbursement Breakout'!DV$2-1))),"-")</f>
        <v>-</v>
      </c>
      <c r="DW56" s="273" t="str">
        <f>IF(DW$3='Rent Roll'!$U8,(('Rent Roll'!$W8*'Rent Roll'!$D8)*((1+'Rent Roll'!$X8)^('Reimbursement Breakout'!DW$2-1))),"-")</f>
        <v>-</v>
      </c>
      <c r="DX56" s="273" t="str">
        <f>IF(DX$3='Rent Roll'!$U8,(('Rent Roll'!$W8*'Rent Roll'!$D8)*((1+'Rent Roll'!$X8)^('Reimbursement Breakout'!DX$2-1))),"-")</f>
        <v>-</v>
      </c>
      <c r="DY56" s="273" t="str">
        <f>IF(DY$3='Rent Roll'!$U8,(('Rent Roll'!$W8*'Rent Roll'!$D8)*((1+'Rent Roll'!$X8)^('Reimbursement Breakout'!DY$2-1))),"-")</f>
        <v>-</v>
      </c>
      <c r="DZ56" s="273" t="str">
        <f>IF(DZ$3='Rent Roll'!$U8,(('Rent Roll'!$W8*'Rent Roll'!$D8)*((1+'Rent Roll'!$X8)^('Reimbursement Breakout'!DZ$2-1))),"-")</f>
        <v>-</v>
      </c>
      <c r="EA56" s="273" t="str">
        <f>IF(EA$3='Rent Roll'!$U8,(('Rent Roll'!$W8*'Rent Roll'!$D8)*((1+'Rent Roll'!$X8)^('Reimbursement Breakout'!EA$2-1))),"-")</f>
        <v>-</v>
      </c>
      <c r="EB56" s="273" t="str">
        <f>IF(EB$3='Rent Roll'!$U8,(('Rent Roll'!$W8*'Rent Roll'!$D8)*((1+'Rent Roll'!$X8)^('Reimbursement Breakout'!EB$2-1))),"-")</f>
        <v>-</v>
      </c>
      <c r="EC56" s="273" t="str">
        <f>IF(EC$3='Rent Roll'!$U8,(('Rent Roll'!$W8*'Rent Roll'!$D8)*((1+'Rent Roll'!$X8)^('Reimbursement Breakout'!EC$2-1))),"-")</f>
        <v>-</v>
      </c>
      <c r="ED56" s="273" t="str">
        <f>IF(ED$3='Rent Roll'!$U8,(('Rent Roll'!$W8*'Rent Roll'!$D8)*((1+'Rent Roll'!$X8)^('Reimbursement Breakout'!ED$2-1))),"-")</f>
        <v>-</v>
      </c>
      <c r="EE56" s="273" t="str">
        <f>IF(EE$3='Rent Roll'!$U8,(('Rent Roll'!$W8*'Rent Roll'!$D8)*((1+'Rent Roll'!$X8)^('Reimbursement Breakout'!EE$2-1))),"-")</f>
        <v>-</v>
      </c>
      <c r="EF56" s="272" t="str">
        <f>IF(EF$3='Rent Roll'!$U8,(('Rent Roll'!$W8*'Rent Roll'!$D8)*((1+'Rent Roll'!$X8)^('Reimbursement Breakout'!EF$2-1))),"-")</f>
        <v>-</v>
      </c>
      <c r="EG56" s="844" t="s">
        <v>106</v>
      </c>
    </row>
    <row r="57" spans="2:137" x14ac:dyDescent="0.25">
      <c r="B57" s="866"/>
      <c r="C57" s="854" t="str">
        <f>CONCATENATE('Rent Roll'!B9&amp;" - "&amp;'Rent Roll'!C9)</f>
        <v xml:space="preserve"> - </v>
      </c>
      <c r="D57" s="272">
        <f t="shared" si="14"/>
        <v>0</v>
      </c>
      <c r="E57" s="273" t="str">
        <f>IF(E$3='Rent Roll'!$U9,(('Rent Roll'!$W9*'Rent Roll'!$D9)*((1+'Rent Roll'!$X9)^('Reimbursement Breakout'!E$2-1))),"-")</f>
        <v>-</v>
      </c>
      <c r="F57" s="273" t="str">
        <f>IF(F$3='Rent Roll'!$U9,(('Rent Roll'!$W9*'Rent Roll'!$D9)*((1+'Rent Roll'!$X9)^('Reimbursement Breakout'!F$2-1))),"-")</f>
        <v>-</v>
      </c>
      <c r="G57" s="273" t="str">
        <f>IF(G$3='Rent Roll'!$U9,(('Rent Roll'!$W9*'Rent Roll'!$D9)*((1+'Rent Roll'!$X9)^('Reimbursement Breakout'!G$2-1))),"-")</f>
        <v>-</v>
      </c>
      <c r="H57" s="273" t="str">
        <f>IF(H$3='Rent Roll'!$U9,(('Rent Roll'!$W9*'Rent Roll'!$D9)*((1+'Rent Roll'!$X9)^('Reimbursement Breakout'!H$2-1))),"-")</f>
        <v>-</v>
      </c>
      <c r="I57" s="273" t="str">
        <f>IF(I$3='Rent Roll'!$U9,(('Rent Roll'!$W9*'Rent Roll'!$D9)*((1+'Rent Roll'!$X9)^('Reimbursement Breakout'!I$2-1))),"-")</f>
        <v>-</v>
      </c>
      <c r="J57" s="273" t="str">
        <f>IF(J$3='Rent Roll'!$U9,(('Rent Roll'!$W9*'Rent Roll'!$D9)*((1+'Rent Roll'!$X9)^('Reimbursement Breakout'!J$2-1))),"-")</f>
        <v>-</v>
      </c>
      <c r="K57" s="273" t="str">
        <f>IF(K$3='Rent Roll'!$U9,(('Rent Roll'!$W9*'Rent Roll'!$D9)*((1+'Rent Roll'!$X9)^('Reimbursement Breakout'!K$2-1))),"-")</f>
        <v>-</v>
      </c>
      <c r="L57" s="273" t="str">
        <f>IF(L$3='Rent Roll'!$U9,(('Rent Roll'!$W9*'Rent Roll'!$D9)*((1+'Rent Roll'!$X9)^('Reimbursement Breakout'!L$2-1))),"-")</f>
        <v>-</v>
      </c>
      <c r="M57" s="273" t="str">
        <f>IF(M$3='Rent Roll'!$U9,(('Rent Roll'!$W9*'Rent Roll'!$D9)*((1+'Rent Roll'!$X9)^('Reimbursement Breakout'!M$2-1))),"-")</f>
        <v>-</v>
      </c>
      <c r="N57" s="273" t="str">
        <f>IF(N$3='Rent Roll'!$U9,(('Rent Roll'!$W9*'Rent Roll'!$D9)*((1+'Rent Roll'!$X9)^('Reimbursement Breakout'!N$2-1))),"-")</f>
        <v>-</v>
      </c>
      <c r="O57" s="273" t="str">
        <f>IF(O$3='Rent Roll'!$U9,(('Rent Roll'!$W9*'Rent Roll'!$D9)*((1+'Rent Roll'!$X9)^('Reimbursement Breakout'!O$2-1))),"-")</f>
        <v>-</v>
      </c>
      <c r="P57" s="273" t="str">
        <f>IF(P$3='Rent Roll'!$U9,(('Rent Roll'!$W9*'Rent Roll'!$D9)*((1+'Rent Roll'!$X9)^('Reimbursement Breakout'!P$2-1))),"-")</f>
        <v>-</v>
      </c>
      <c r="Q57" s="273" t="str">
        <f>IF(Q$3='Rent Roll'!$U9,(('Rent Roll'!$W9*'Rent Roll'!$D9)*((1+'Rent Roll'!$X9)^('Reimbursement Breakout'!Q$2-1))),"-")</f>
        <v>-</v>
      </c>
      <c r="R57" s="273" t="str">
        <f>IF(R$3='Rent Roll'!$U9,(('Rent Roll'!$W9*'Rent Roll'!$D9)*((1+'Rent Roll'!$X9)^('Reimbursement Breakout'!R$2-1))),"-")</f>
        <v>-</v>
      </c>
      <c r="S57" s="273" t="str">
        <f>IF(S$3='Rent Roll'!$U9,(('Rent Roll'!$W9*'Rent Roll'!$D9)*((1+'Rent Roll'!$X9)^('Reimbursement Breakout'!S$2-1))),"-")</f>
        <v>-</v>
      </c>
      <c r="T57" s="273" t="str">
        <f>IF(T$3='Rent Roll'!$U9,(('Rent Roll'!$W9*'Rent Roll'!$D9)*((1+'Rent Roll'!$X9)^('Reimbursement Breakout'!T$2-1))),"-")</f>
        <v>-</v>
      </c>
      <c r="U57" s="273" t="str">
        <f>IF(U$3='Rent Roll'!$U9,(('Rent Roll'!$W9*'Rent Roll'!$D9)*((1+'Rent Roll'!$X9)^('Reimbursement Breakout'!U$2-1))),"-")</f>
        <v>-</v>
      </c>
      <c r="V57" s="273" t="str">
        <f>IF(V$3='Rent Roll'!$U9,(('Rent Roll'!$W9*'Rent Roll'!$D9)*((1+'Rent Roll'!$X9)^('Reimbursement Breakout'!V$2-1))),"-")</f>
        <v>-</v>
      </c>
      <c r="W57" s="273" t="str">
        <f>IF(W$3='Rent Roll'!$U9,(('Rent Roll'!$W9*'Rent Roll'!$D9)*((1+'Rent Roll'!$X9)^('Reimbursement Breakout'!W$2-1))),"-")</f>
        <v>-</v>
      </c>
      <c r="X57" s="273" t="str">
        <f>IF(X$3='Rent Roll'!$U9,(('Rent Roll'!$W9*'Rent Roll'!$D9)*((1+'Rent Roll'!$X9)^('Reimbursement Breakout'!X$2-1))),"-")</f>
        <v>-</v>
      </c>
      <c r="Y57" s="273" t="str">
        <f>IF(Y$3='Rent Roll'!$U9,(('Rent Roll'!$W9*'Rent Roll'!$D9)*((1+'Rent Roll'!$X9)^('Reimbursement Breakout'!Y$2-1))),"-")</f>
        <v>-</v>
      </c>
      <c r="Z57" s="273" t="str">
        <f>IF(Z$3='Rent Roll'!$U9,(('Rent Roll'!$W9*'Rent Roll'!$D9)*((1+'Rent Roll'!$X9)^('Reimbursement Breakout'!Z$2-1))),"-")</f>
        <v>-</v>
      </c>
      <c r="AA57" s="273" t="str">
        <f>IF(AA$3='Rent Roll'!$U9,(('Rent Roll'!$W9*'Rent Roll'!$D9)*((1+'Rent Roll'!$X9)^('Reimbursement Breakout'!AA$2-1))),"-")</f>
        <v>-</v>
      </c>
      <c r="AB57" s="273" t="str">
        <f>IF(AB$3='Rent Roll'!$U9,(('Rent Roll'!$W9*'Rent Roll'!$D9)*((1+'Rent Roll'!$X9)^('Reimbursement Breakout'!AB$2-1))),"-")</f>
        <v>-</v>
      </c>
      <c r="AC57" s="273" t="str">
        <f>IF(AC$3='Rent Roll'!$U9,(('Rent Roll'!$W9*'Rent Roll'!$D9)*((1+'Rent Roll'!$X9)^('Reimbursement Breakout'!AC$2-1))),"-")</f>
        <v>-</v>
      </c>
      <c r="AD57" s="273" t="str">
        <f>IF(AD$3='Rent Roll'!$U9,(('Rent Roll'!$W9*'Rent Roll'!$D9)*((1+'Rent Roll'!$X9)^('Reimbursement Breakout'!AD$2-1))),"-")</f>
        <v>-</v>
      </c>
      <c r="AE57" s="273" t="str">
        <f>IF(AE$3='Rent Roll'!$U9,(('Rent Roll'!$W9*'Rent Roll'!$D9)*((1+'Rent Roll'!$X9)^('Reimbursement Breakout'!AE$2-1))),"-")</f>
        <v>-</v>
      </c>
      <c r="AF57" s="273" t="str">
        <f>IF(AF$3='Rent Roll'!$U9,(('Rent Roll'!$W9*'Rent Roll'!$D9)*((1+'Rent Roll'!$X9)^('Reimbursement Breakout'!AF$2-1))),"-")</f>
        <v>-</v>
      </c>
      <c r="AG57" s="273" t="str">
        <f>IF(AG$3='Rent Roll'!$U9,(('Rent Roll'!$W9*'Rent Roll'!$D9)*((1+'Rent Roll'!$X9)^('Reimbursement Breakout'!AG$2-1))),"-")</f>
        <v>-</v>
      </c>
      <c r="AH57" s="273" t="str">
        <f>IF(AH$3='Rent Roll'!$U9,(('Rent Roll'!$W9*'Rent Roll'!$D9)*((1+'Rent Roll'!$X9)^('Reimbursement Breakout'!AH$2-1))),"-")</f>
        <v>-</v>
      </c>
      <c r="AI57" s="273" t="str">
        <f>IF(AI$3='Rent Roll'!$U9,(('Rent Roll'!$W9*'Rent Roll'!$D9)*((1+'Rent Roll'!$X9)^('Reimbursement Breakout'!AI$2-1))),"-")</f>
        <v>-</v>
      </c>
      <c r="AJ57" s="273" t="str">
        <f>IF(AJ$3='Rent Roll'!$U9,(('Rent Roll'!$W9*'Rent Roll'!$D9)*((1+'Rent Roll'!$X9)^('Reimbursement Breakout'!AJ$2-1))),"-")</f>
        <v>-</v>
      </c>
      <c r="AK57" s="273" t="str">
        <f>IF(AK$3='Rent Roll'!$U9,(('Rent Roll'!$W9*'Rent Roll'!$D9)*((1+'Rent Roll'!$X9)^('Reimbursement Breakout'!AK$2-1))),"-")</f>
        <v>-</v>
      </c>
      <c r="AL57" s="273" t="str">
        <f>IF(AL$3='Rent Roll'!$U9,(('Rent Roll'!$W9*'Rent Roll'!$D9)*((1+'Rent Roll'!$X9)^('Reimbursement Breakout'!AL$2-1))),"-")</f>
        <v>-</v>
      </c>
      <c r="AM57" s="273" t="str">
        <f>IF(AM$3='Rent Roll'!$U9,(('Rent Roll'!$W9*'Rent Roll'!$D9)*((1+'Rent Roll'!$X9)^('Reimbursement Breakout'!AM$2-1))),"-")</f>
        <v>-</v>
      </c>
      <c r="AN57" s="273" t="str">
        <f>IF(AN$3='Rent Roll'!$U9,(('Rent Roll'!$W9*'Rent Roll'!$D9)*((1+'Rent Roll'!$X9)^('Reimbursement Breakout'!AN$2-1))),"-")</f>
        <v>-</v>
      </c>
      <c r="AO57" s="273" t="str">
        <f>IF(AO$3='Rent Roll'!$U9,(('Rent Roll'!$W9*'Rent Roll'!$D9)*((1+'Rent Roll'!$X9)^('Reimbursement Breakout'!AO$2-1))),"-")</f>
        <v>-</v>
      </c>
      <c r="AP57" s="273" t="str">
        <f>IF(AP$3='Rent Roll'!$U9,(('Rent Roll'!$W9*'Rent Roll'!$D9)*((1+'Rent Roll'!$X9)^('Reimbursement Breakout'!AP$2-1))),"-")</f>
        <v>-</v>
      </c>
      <c r="AQ57" s="273" t="str">
        <f>IF(AQ$3='Rent Roll'!$U9,(('Rent Roll'!$W9*'Rent Roll'!$D9)*((1+'Rent Roll'!$X9)^('Reimbursement Breakout'!AQ$2-1))),"-")</f>
        <v>-</v>
      </c>
      <c r="AR57" s="273" t="str">
        <f>IF(AR$3='Rent Roll'!$U9,(('Rent Roll'!$W9*'Rent Roll'!$D9)*((1+'Rent Roll'!$X9)^('Reimbursement Breakout'!AR$2-1))),"-")</f>
        <v>-</v>
      </c>
      <c r="AS57" s="273" t="str">
        <f>IF(AS$3='Rent Roll'!$U9,(('Rent Roll'!$W9*'Rent Roll'!$D9)*((1+'Rent Roll'!$X9)^('Reimbursement Breakout'!AS$2-1))),"-")</f>
        <v>-</v>
      </c>
      <c r="AT57" s="273" t="str">
        <f>IF(AT$3='Rent Roll'!$U9,(('Rent Roll'!$W9*'Rent Roll'!$D9)*((1+'Rent Roll'!$X9)^('Reimbursement Breakout'!AT$2-1))),"-")</f>
        <v>-</v>
      </c>
      <c r="AU57" s="273" t="str">
        <f>IF(AU$3='Rent Roll'!$U9,(('Rent Roll'!$W9*'Rent Roll'!$D9)*((1+'Rent Roll'!$X9)^('Reimbursement Breakout'!AU$2-1))),"-")</f>
        <v>-</v>
      </c>
      <c r="AV57" s="273" t="str">
        <f>IF(AV$3='Rent Roll'!$U9,(('Rent Roll'!$W9*'Rent Roll'!$D9)*((1+'Rent Roll'!$X9)^('Reimbursement Breakout'!AV$2-1))),"-")</f>
        <v>-</v>
      </c>
      <c r="AW57" s="273" t="str">
        <f>IF(AW$3='Rent Roll'!$U9,(('Rent Roll'!$W9*'Rent Roll'!$D9)*((1+'Rent Roll'!$X9)^('Reimbursement Breakout'!AW$2-1))),"-")</f>
        <v>-</v>
      </c>
      <c r="AX57" s="273" t="str">
        <f>IF(AX$3='Rent Roll'!$U9,(('Rent Roll'!$W9*'Rent Roll'!$D9)*((1+'Rent Roll'!$X9)^('Reimbursement Breakout'!AX$2-1))),"-")</f>
        <v>-</v>
      </c>
      <c r="AY57" s="273" t="str">
        <f>IF(AY$3='Rent Roll'!$U9,(('Rent Roll'!$W9*'Rent Roll'!$D9)*((1+'Rent Roll'!$X9)^('Reimbursement Breakout'!AY$2-1))),"-")</f>
        <v>-</v>
      </c>
      <c r="AZ57" s="273" t="str">
        <f>IF(AZ$3='Rent Roll'!$U9,(('Rent Roll'!$W9*'Rent Roll'!$D9)*((1+'Rent Roll'!$X9)^('Reimbursement Breakout'!AZ$2-1))),"-")</f>
        <v>-</v>
      </c>
      <c r="BA57" s="273" t="str">
        <f>IF(BA$3='Rent Roll'!$U9,(('Rent Roll'!$W9*'Rent Roll'!$D9)*((1+'Rent Roll'!$X9)^('Reimbursement Breakout'!BA$2-1))),"-")</f>
        <v>-</v>
      </c>
      <c r="BB57" s="273" t="str">
        <f>IF(BB$3='Rent Roll'!$U9,(('Rent Roll'!$W9*'Rent Roll'!$D9)*((1+'Rent Roll'!$X9)^('Reimbursement Breakout'!BB$2-1))),"-")</f>
        <v>-</v>
      </c>
      <c r="BC57" s="273" t="str">
        <f>IF(BC$3='Rent Roll'!$U9,(('Rent Roll'!$W9*'Rent Roll'!$D9)*((1+'Rent Roll'!$X9)^('Reimbursement Breakout'!BC$2-1))),"-")</f>
        <v>-</v>
      </c>
      <c r="BD57" s="273" t="str">
        <f>IF(BD$3='Rent Roll'!$U9,(('Rent Roll'!$W9*'Rent Roll'!$D9)*((1+'Rent Roll'!$X9)^('Reimbursement Breakout'!BD$2-1))),"-")</f>
        <v>-</v>
      </c>
      <c r="BE57" s="273" t="str">
        <f>IF(BE$3='Rent Roll'!$U9,(('Rent Roll'!$W9*'Rent Roll'!$D9)*((1+'Rent Roll'!$X9)^('Reimbursement Breakout'!BE$2-1))),"-")</f>
        <v>-</v>
      </c>
      <c r="BF57" s="273" t="str">
        <f>IF(BF$3='Rent Roll'!$U9,(('Rent Roll'!$W9*'Rent Roll'!$D9)*((1+'Rent Roll'!$X9)^('Reimbursement Breakout'!BF$2-1))),"-")</f>
        <v>-</v>
      </c>
      <c r="BG57" s="273" t="str">
        <f>IF(BG$3='Rent Roll'!$U9,(('Rent Roll'!$W9*'Rent Roll'!$D9)*((1+'Rent Roll'!$X9)^('Reimbursement Breakout'!BG$2-1))),"-")</f>
        <v>-</v>
      </c>
      <c r="BH57" s="273" t="str">
        <f>IF(BH$3='Rent Roll'!$U9,(('Rent Roll'!$W9*'Rent Roll'!$D9)*((1+'Rent Roll'!$X9)^('Reimbursement Breakout'!BH$2-1))),"-")</f>
        <v>-</v>
      </c>
      <c r="BI57" s="273" t="str">
        <f>IF(BI$3='Rent Roll'!$U9,(('Rent Roll'!$W9*'Rent Roll'!$D9)*((1+'Rent Roll'!$X9)^('Reimbursement Breakout'!BI$2-1))),"-")</f>
        <v>-</v>
      </c>
      <c r="BJ57" s="273" t="str">
        <f>IF(BJ$3='Rent Roll'!$U9,(('Rent Roll'!$W9*'Rent Roll'!$D9)*((1+'Rent Roll'!$X9)^('Reimbursement Breakout'!BJ$2-1))),"-")</f>
        <v>-</v>
      </c>
      <c r="BK57" s="273" t="str">
        <f>IF(BK$3='Rent Roll'!$U9,(('Rent Roll'!$W9*'Rent Roll'!$D9)*((1+'Rent Roll'!$X9)^('Reimbursement Breakout'!BK$2-1))),"-")</f>
        <v>-</v>
      </c>
      <c r="BL57" s="273" t="str">
        <f>IF(BL$3='Rent Roll'!$U9,(('Rent Roll'!$W9*'Rent Roll'!$D9)*((1+'Rent Roll'!$X9)^('Reimbursement Breakout'!BL$2-1))),"-")</f>
        <v>-</v>
      </c>
      <c r="BM57" s="273" t="str">
        <f>IF(BM$3='Rent Roll'!$U9,(('Rent Roll'!$W9*'Rent Roll'!$D9)*((1+'Rent Roll'!$X9)^('Reimbursement Breakout'!BM$2-1))),"-")</f>
        <v>-</v>
      </c>
      <c r="BN57" s="273" t="str">
        <f>IF(BN$3='Rent Roll'!$U9,(('Rent Roll'!$W9*'Rent Roll'!$D9)*((1+'Rent Roll'!$X9)^('Reimbursement Breakout'!BN$2-1))),"-")</f>
        <v>-</v>
      </c>
      <c r="BO57" s="273" t="str">
        <f>IF(BO$3='Rent Roll'!$U9,(('Rent Roll'!$W9*'Rent Roll'!$D9)*((1+'Rent Roll'!$X9)^('Reimbursement Breakout'!BO$2-1))),"-")</f>
        <v>-</v>
      </c>
      <c r="BP57" s="273" t="str">
        <f>IF(BP$3='Rent Roll'!$U9,(('Rent Roll'!$W9*'Rent Roll'!$D9)*((1+'Rent Roll'!$X9)^('Reimbursement Breakout'!BP$2-1))),"-")</f>
        <v>-</v>
      </c>
      <c r="BQ57" s="273" t="str">
        <f>IF(BQ$3='Rent Roll'!$U9,(('Rent Roll'!$W9*'Rent Roll'!$D9)*((1+'Rent Roll'!$X9)^('Reimbursement Breakout'!BQ$2-1))),"-")</f>
        <v>-</v>
      </c>
      <c r="BR57" s="273" t="str">
        <f>IF(BR$3='Rent Roll'!$U9,(('Rent Roll'!$W9*'Rent Roll'!$D9)*((1+'Rent Roll'!$X9)^('Reimbursement Breakout'!BR$2-1))),"-")</f>
        <v>-</v>
      </c>
      <c r="BS57" s="273" t="str">
        <f>IF(BS$3='Rent Roll'!$U9,(('Rent Roll'!$W9*'Rent Roll'!$D9)*((1+'Rent Roll'!$X9)^('Reimbursement Breakout'!BS$2-1))),"-")</f>
        <v>-</v>
      </c>
      <c r="BT57" s="273" t="str">
        <f>IF(BT$3='Rent Roll'!$U9,(('Rent Roll'!$W9*'Rent Roll'!$D9)*((1+'Rent Roll'!$X9)^('Reimbursement Breakout'!BT$2-1))),"-")</f>
        <v>-</v>
      </c>
      <c r="BU57" s="273" t="str">
        <f>IF(BU$3='Rent Roll'!$U9,(('Rent Roll'!$W9*'Rent Roll'!$D9)*((1+'Rent Roll'!$X9)^('Reimbursement Breakout'!BU$2-1))),"-")</f>
        <v>-</v>
      </c>
      <c r="BV57" s="273" t="str">
        <f>IF(BV$3='Rent Roll'!$U9,(('Rent Roll'!$W9*'Rent Roll'!$D9)*((1+'Rent Roll'!$X9)^('Reimbursement Breakout'!BV$2-1))),"-")</f>
        <v>-</v>
      </c>
      <c r="BW57" s="273" t="str">
        <f>IF(BW$3='Rent Roll'!$U9,(('Rent Roll'!$W9*'Rent Roll'!$D9)*((1+'Rent Roll'!$X9)^('Reimbursement Breakout'!BW$2-1))),"-")</f>
        <v>-</v>
      </c>
      <c r="BX57" s="273" t="str">
        <f>IF(BX$3='Rent Roll'!$U9,(('Rent Roll'!$W9*'Rent Roll'!$D9)*((1+'Rent Roll'!$X9)^('Reimbursement Breakout'!BX$2-1))),"-")</f>
        <v>-</v>
      </c>
      <c r="BY57" s="273" t="str">
        <f>IF(BY$3='Rent Roll'!$U9,(('Rent Roll'!$W9*'Rent Roll'!$D9)*((1+'Rent Roll'!$X9)^('Reimbursement Breakout'!BY$2-1))),"-")</f>
        <v>-</v>
      </c>
      <c r="BZ57" s="273" t="str">
        <f>IF(BZ$3='Rent Roll'!$U9,(('Rent Roll'!$W9*'Rent Roll'!$D9)*((1+'Rent Roll'!$X9)^('Reimbursement Breakout'!BZ$2-1))),"-")</f>
        <v>-</v>
      </c>
      <c r="CA57" s="273" t="str">
        <f>IF(CA$3='Rent Roll'!$U9,(('Rent Roll'!$W9*'Rent Roll'!$D9)*((1+'Rent Roll'!$X9)^('Reimbursement Breakout'!CA$2-1))),"-")</f>
        <v>-</v>
      </c>
      <c r="CB57" s="273" t="str">
        <f>IF(CB$3='Rent Roll'!$U9,(('Rent Roll'!$W9*'Rent Roll'!$D9)*((1+'Rent Roll'!$X9)^('Reimbursement Breakout'!CB$2-1))),"-")</f>
        <v>-</v>
      </c>
      <c r="CC57" s="273" t="str">
        <f>IF(CC$3='Rent Roll'!$U9,(('Rent Roll'!$W9*'Rent Roll'!$D9)*((1+'Rent Roll'!$X9)^('Reimbursement Breakout'!CC$2-1))),"-")</f>
        <v>-</v>
      </c>
      <c r="CD57" s="273" t="str">
        <f>IF(CD$3='Rent Roll'!$U9,(('Rent Roll'!$W9*'Rent Roll'!$D9)*((1+'Rent Roll'!$X9)^('Reimbursement Breakout'!CD$2-1))),"-")</f>
        <v>-</v>
      </c>
      <c r="CE57" s="273" t="str">
        <f>IF(CE$3='Rent Roll'!$U9,(('Rent Roll'!$W9*'Rent Roll'!$D9)*((1+'Rent Roll'!$X9)^('Reimbursement Breakout'!CE$2-1))),"-")</f>
        <v>-</v>
      </c>
      <c r="CF57" s="273" t="str">
        <f>IF(CF$3='Rent Roll'!$U9,(('Rent Roll'!$W9*'Rent Roll'!$D9)*((1+'Rent Roll'!$X9)^('Reimbursement Breakout'!CF$2-1))),"-")</f>
        <v>-</v>
      </c>
      <c r="CG57" s="273" t="str">
        <f>IF(CG$3='Rent Roll'!$U9,(('Rent Roll'!$W9*'Rent Roll'!$D9)*((1+'Rent Roll'!$X9)^('Reimbursement Breakout'!CG$2-1))),"-")</f>
        <v>-</v>
      </c>
      <c r="CH57" s="273" t="str">
        <f>IF(CH$3='Rent Roll'!$U9,(('Rent Roll'!$W9*'Rent Roll'!$D9)*((1+'Rent Roll'!$X9)^('Reimbursement Breakout'!CH$2-1))),"-")</f>
        <v>-</v>
      </c>
      <c r="CI57" s="273" t="str">
        <f>IF(CI$3='Rent Roll'!$U9,(('Rent Roll'!$W9*'Rent Roll'!$D9)*((1+'Rent Roll'!$X9)^('Reimbursement Breakout'!CI$2-1))),"-")</f>
        <v>-</v>
      </c>
      <c r="CJ57" s="273" t="str">
        <f>IF(CJ$3='Rent Roll'!$U9,(('Rent Roll'!$W9*'Rent Roll'!$D9)*((1+'Rent Roll'!$X9)^('Reimbursement Breakout'!CJ$2-1))),"-")</f>
        <v>-</v>
      </c>
      <c r="CK57" s="273" t="str">
        <f>IF(CK$3='Rent Roll'!$U9,(('Rent Roll'!$W9*'Rent Roll'!$D9)*((1+'Rent Roll'!$X9)^('Reimbursement Breakout'!CK$2-1))),"-")</f>
        <v>-</v>
      </c>
      <c r="CL57" s="273" t="str">
        <f>IF(CL$3='Rent Roll'!$U9,(('Rent Roll'!$W9*'Rent Roll'!$D9)*((1+'Rent Roll'!$X9)^('Reimbursement Breakout'!CL$2-1))),"-")</f>
        <v>-</v>
      </c>
      <c r="CM57" s="273" t="str">
        <f>IF(CM$3='Rent Roll'!$U9,(('Rent Roll'!$W9*'Rent Roll'!$D9)*((1+'Rent Roll'!$X9)^('Reimbursement Breakout'!CM$2-1))),"-")</f>
        <v>-</v>
      </c>
      <c r="CN57" s="273" t="str">
        <f>IF(CN$3='Rent Roll'!$U9,(('Rent Roll'!$W9*'Rent Roll'!$D9)*((1+'Rent Roll'!$X9)^('Reimbursement Breakout'!CN$2-1))),"-")</f>
        <v>-</v>
      </c>
      <c r="CO57" s="273" t="str">
        <f>IF(CO$3='Rent Roll'!$U9,(('Rent Roll'!$W9*'Rent Roll'!$D9)*((1+'Rent Roll'!$X9)^('Reimbursement Breakout'!CO$2-1))),"-")</f>
        <v>-</v>
      </c>
      <c r="CP57" s="273" t="str">
        <f>IF(CP$3='Rent Roll'!$U9,(('Rent Roll'!$W9*'Rent Roll'!$D9)*((1+'Rent Roll'!$X9)^('Reimbursement Breakout'!CP$2-1))),"-")</f>
        <v>-</v>
      </c>
      <c r="CQ57" s="273" t="str">
        <f>IF(CQ$3='Rent Roll'!$U9,(('Rent Roll'!$W9*'Rent Roll'!$D9)*((1+'Rent Roll'!$X9)^('Reimbursement Breakout'!CQ$2-1))),"-")</f>
        <v>-</v>
      </c>
      <c r="CR57" s="273" t="str">
        <f>IF(CR$3='Rent Roll'!$U9,(('Rent Roll'!$W9*'Rent Roll'!$D9)*((1+'Rent Roll'!$X9)^('Reimbursement Breakout'!CR$2-1))),"-")</f>
        <v>-</v>
      </c>
      <c r="CS57" s="273" t="str">
        <f>IF(CS$3='Rent Roll'!$U9,(('Rent Roll'!$W9*'Rent Roll'!$D9)*((1+'Rent Roll'!$X9)^('Reimbursement Breakout'!CS$2-1))),"-")</f>
        <v>-</v>
      </c>
      <c r="CT57" s="273" t="str">
        <f>IF(CT$3='Rent Roll'!$U9,(('Rent Roll'!$W9*'Rent Roll'!$D9)*((1+'Rent Roll'!$X9)^('Reimbursement Breakout'!CT$2-1))),"-")</f>
        <v>-</v>
      </c>
      <c r="CU57" s="273" t="str">
        <f>IF(CU$3='Rent Roll'!$U9,(('Rent Roll'!$W9*'Rent Roll'!$D9)*((1+'Rent Roll'!$X9)^('Reimbursement Breakout'!CU$2-1))),"-")</f>
        <v>-</v>
      </c>
      <c r="CV57" s="273" t="str">
        <f>IF(CV$3='Rent Roll'!$U9,(('Rent Roll'!$W9*'Rent Roll'!$D9)*((1+'Rent Roll'!$X9)^('Reimbursement Breakout'!CV$2-1))),"-")</f>
        <v>-</v>
      </c>
      <c r="CW57" s="273" t="str">
        <f>IF(CW$3='Rent Roll'!$U9,(('Rent Roll'!$W9*'Rent Roll'!$D9)*((1+'Rent Roll'!$X9)^('Reimbursement Breakout'!CW$2-1))),"-")</f>
        <v>-</v>
      </c>
      <c r="CX57" s="273" t="str">
        <f>IF(CX$3='Rent Roll'!$U9,(('Rent Roll'!$W9*'Rent Roll'!$D9)*((1+'Rent Roll'!$X9)^('Reimbursement Breakout'!CX$2-1))),"-")</f>
        <v>-</v>
      </c>
      <c r="CY57" s="273" t="str">
        <f>IF(CY$3='Rent Roll'!$U9,(('Rent Roll'!$W9*'Rent Roll'!$D9)*((1+'Rent Roll'!$X9)^('Reimbursement Breakout'!CY$2-1))),"-")</f>
        <v>-</v>
      </c>
      <c r="CZ57" s="273" t="str">
        <f>IF(CZ$3='Rent Roll'!$U9,(('Rent Roll'!$W9*'Rent Roll'!$D9)*((1+'Rent Roll'!$X9)^('Reimbursement Breakout'!CZ$2-1))),"-")</f>
        <v>-</v>
      </c>
      <c r="DA57" s="273" t="str">
        <f>IF(DA$3='Rent Roll'!$U9,(('Rent Roll'!$W9*'Rent Roll'!$D9)*((1+'Rent Roll'!$X9)^('Reimbursement Breakout'!DA$2-1))),"-")</f>
        <v>-</v>
      </c>
      <c r="DB57" s="273" t="str">
        <f>IF(DB$3='Rent Roll'!$U9,(('Rent Roll'!$W9*'Rent Roll'!$D9)*((1+'Rent Roll'!$X9)^('Reimbursement Breakout'!DB$2-1))),"-")</f>
        <v>-</v>
      </c>
      <c r="DC57" s="273" t="str">
        <f>IF(DC$3='Rent Roll'!$U9,(('Rent Roll'!$W9*'Rent Roll'!$D9)*((1+'Rent Roll'!$X9)^('Reimbursement Breakout'!DC$2-1))),"-")</f>
        <v>-</v>
      </c>
      <c r="DD57" s="273" t="str">
        <f>IF(DD$3='Rent Roll'!$U9,(('Rent Roll'!$W9*'Rent Roll'!$D9)*((1+'Rent Roll'!$X9)^('Reimbursement Breakout'!DD$2-1))),"-")</f>
        <v>-</v>
      </c>
      <c r="DE57" s="273" t="str">
        <f>IF(DE$3='Rent Roll'!$U9,(('Rent Roll'!$W9*'Rent Roll'!$D9)*((1+'Rent Roll'!$X9)^('Reimbursement Breakout'!DE$2-1))),"-")</f>
        <v>-</v>
      </c>
      <c r="DF57" s="273" t="str">
        <f>IF(DF$3='Rent Roll'!$U9,(('Rent Roll'!$W9*'Rent Roll'!$D9)*((1+'Rent Roll'!$X9)^('Reimbursement Breakout'!DF$2-1))),"-")</f>
        <v>-</v>
      </c>
      <c r="DG57" s="273" t="str">
        <f>IF(DG$3='Rent Roll'!$U9,(('Rent Roll'!$W9*'Rent Roll'!$D9)*((1+'Rent Roll'!$X9)^('Reimbursement Breakout'!DG$2-1))),"-")</f>
        <v>-</v>
      </c>
      <c r="DH57" s="273" t="str">
        <f>IF(DH$3='Rent Roll'!$U9,(('Rent Roll'!$W9*'Rent Roll'!$D9)*((1+'Rent Roll'!$X9)^('Reimbursement Breakout'!DH$2-1))),"-")</f>
        <v>-</v>
      </c>
      <c r="DI57" s="273" t="str">
        <f>IF(DI$3='Rent Roll'!$U9,(('Rent Roll'!$W9*'Rent Roll'!$D9)*((1+'Rent Roll'!$X9)^('Reimbursement Breakout'!DI$2-1))),"-")</f>
        <v>-</v>
      </c>
      <c r="DJ57" s="273" t="str">
        <f>IF(DJ$3='Rent Roll'!$U9,(('Rent Roll'!$W9*'Rent Roll'!$D9)*((1+'Rent Roll'!$X9)^('Reimbursement Breakout'!DJ$2-1))),"-")</f>
        <v>-</v>
      </c>
      <c r="DK57" s="273" t="str">
        <f>IF(DK$3='Rent Roll'!$U9,(('Rent Roll'!$W9*'Rent Roll'!$D9)*((1+'Rent Roll'!$X9)^('Reimbursement Breakout'!DK$2-1))),"-")</f>
        <v>-</v>
      </c>
      <c r="DL57" s="273" t="str">
        <f>IF(DL$3='Rent Roll'!$U9,(('Rent Roll'!$W9*'Rent Roll'!$D9)*((1+'Rent Roll'!$X9)^('Reimbursement Breakout'!DL$2-1))),"-")</f>
        <v>-</v>
      </c>
      <c r="DM57" s="273" t="str">
        <f>IF(DM$3='Rent Roll'!$U9,(('Rent Roll'!$W9*'Rent Roll'!$D9)*((1+'Rent Roll'!$X9)^('Reimbursement Breakout'!DM$2-1))),"-")</f>
        <v>-</v>
      </c>
      <c r="DN57" s="273" t="str">
        <f>IF(DN$3='Rent Roll'!$U9,(('Rent Roll'!$W9*'Rent Roll'!$D9)*((1+'Rent Roll'!$X9)^('Reimbursement Breakout'!DN$2-1))),"-")</f>
        <v>-</v>
      </c>
      <c r="DO57" s="273" t="str">
        <f>IF(DO$3='Rent Roll'!$U9,(('Rent Roll'!$W9*'Rent Roll'!$D9)*((1+'Rent Roll'!$X9)^('Reimbursement Breakout'!DO$2-1))),"-")</f>
        <v>-</v>
      </c>
      <c r="DP57" s="273" t="str">
        <f>IF(DP$3='Rent Roll'!$U9,(('Rent Roll'!$W9*'Rent Roll'!$D9)*((1+'Rent Roll'!$X9)^('Reimbursement Breakout'!DP$2-1))),"-")</f>
        <v>-</v>
      </c>
      <c r="DQ57" s="273" t="str">
        <f>IF(DQ$3='Rent Roll'!$U9,(('Rent Roll'!$W9*'Rent Roll'!$D9)*((1+'Rent Roll'!$X9)^('Reimbursement Breakout'!DQ$2-1))),"-")</f>
        <v>-</v>
      </c>
      <c r="DR57" s="273" t="str">
        <f>IF(DR$3='Rent Roll'!$U9,(('Rent Roll'!$W9*'Rent Roll'!$D9)*((1+'Rent Roll'!$X9)^('Reimbursement Breakout'!DR$2-1))),"-")</f>
        <v>-</v>
      </c>
      <c r="DS57" s="273" t="str">
        <f>IF(DS$3='Rent Roll'!$U9,(('Rent Roll'!$W9*'Rent Roll'!$D9)*((1+'Rent Roll'!$X9)^('Reimbursement Breakout'!DS$2-1))),"-")</f>
        <v>-</v>
      </c>
      <c r="DT57" s="273" t="str">
        <f>IF(DT$3='Rent Roll'!$U9,(('Rent Roll'!$W9*'Rent Roll'!$D9)*((1+'Rent Roll'!$X9)^('Reimbursement Breakout'!DT$2-1))),"-")</f>
        <v>-</v>
      </c>
      <c r="DU57" s="273" t="str">
        <f>IF(DU$3='Rent Roll'!$U9,(('Rent Roll'!$W9*'Rent Roll'!$D9)*((1+'Rent Roll'!$X9)^('Reimbursement Breakout'!DU$2-1))),"-")</f>
        <v>-</v>
      </c>
      <c r="DV57" s="273" t="str">
        <f>IF(DV$3='Rent Roll'!$U9,(('Rent Roll'!$W9*'Rent Roll'!$D9)*((1+'Rent Roll'!$X9)^('Reimbursement Breakout'!DV$2-1))),"-")</f>
        <v>-</v>
      </c>
      <c r="DW57" s="273" t="str">
        <f>IF(DW$3='Rent Roll'!$U9,(('Rent Roll'!$W9*'Rent Roll'!$D9)*((1+'Rent Roll'!$X9)^('Reimbursement Breakout'!DW$2-1))),"-")</f>
        <v>-</v>
      </c>
      <c r="DX57" s="273" t="str">
        <f>IF(DX$3='Rent Roll'!$U9,(('Rent Roll'!$W9*'Rent Roll'!$D9)*((1+'Rent Roll'!$X9)^('Reimbursement Breakout'!DX$2-1))),"-")</f>
        <v>-</v>
      </c>
      <c r="DY57" s="273" t="str">
        <f>IF(DY$3='Rent Roll'!$U9,(('Rent Roll'!$W9*'Rent Roll'!$D9)*((1+'Rent Roll'!$X9)^('Reimbursement Breakout'!DY$2-1))),"-")</f>
        <v>-</v>
      </c>
      <c r="DZ57" s="273" t="str">
        <f>IF(DZ$3='Rent Roll'!$U9,(('Rent Roll'!$W9*'Rent Roll'!$D9)*((1+'Rent Roll'!$X9)^('Reimbursement Breakout'!DZ$2-1))),"-")</f>
        <v>-</v>
      </c>
      <c r="EA57" s="273" t="str">
        <f>IF(EA$3='Rent Roll'!$U9,(('Rent Roll'!$W9*'Rent Roll'!$D9)*((1+'Rent Roll'!$X9)^('Reimbursement Breakout'!EA$2-1))),"-")</f>
        <v>-</v>
      </c>
      <c r="EB57" s="273" t="str">
        <f>IF(EB$3='Rent Roll'!$U9,(('Rent Roll'!$W9*'Rent Roll'!$D9)*((1+'Rent Roll'!$X9)^('Reimbursement Breakout'!EB$2-1))),"-")</f>
        <v>-</v>
      </c>
      <c r="EC57" s="273" t="str">
        <f>IF(EC$3='Rent Roll'!$U9,(('Rent Roll'!$W9*'Rent Roll'!$D9)*((1+'Rent Roll'!$X9)^('Reimbursement Breakout'!EC$2-1))),"-")</f>
        <v>-</v>
      </c>
      <c r="ED57" s="273" t="str">
        <f>IF(ED$3='Rent Roll'!$U9,(('Rent Roll'!$W9*'Rent Roll'!$D9)*((1+'Rent Roll'!$X9)^('Reimbursement Breakout'!ED$2-1))),"-")</f>
        <v>-</v>
      </c>
      <c r="EE57" s="273" t="str">
        <f>IF(EE$3='Rent Roll'!$U9,(('Rent Roll'!$W9*'Rent Roll'!$D9)*((1+'Rent Roll'!$X9)^('Reimbursement Breakout'!EE$2-1))),"-")</f>
        <v>-</v>
      </c>
      <c r="EF57" s="272" t="str">
        <f>IF(EF$3='Rent Roll'!$U9,(('Rent Roll'!$W9*'Rent Roll'!$D9)*((1+'Rent Roll'!$X9)^('Reimbursement Breakout'!EF$2-1))),"-")</f>
        <v>-</v>
      </c>
      <c r="EG57" s="844" t="s">
        <v>106</v>
      </c>
    </row>
    <row r="58" spans="2:137" x14ac:dyDescent="0.25">
      <c r="B58" s="866"/>
      <c r="C58" s="854" t="str">
        <f>CONCATENATE('Rent Roll'!B10&amp;" - "&amp;'Rent Roll'!C10)</f>
        <v xml:space="preserve"> - </v>
      </c>
      <c r="D58" s="272">
        <f t="shared" si="14"/>
        <v>0</v>
      </c>
      <c r="E58" s="273" t="str">
        <f>IF(E$3='Rent Roll'!$U10,(('Rent Roll'!$W10*'Rent Roll'!$D10)*((1+'Rent Roll'!$X10)^('Reimbursement Breakout'!E$2-1))),"-")</f>
        <v>-</v>
      </c>
      <c r="F58" s="273" t="str">
        <f>IF(F$3='Rent Roll'!$U10,(('Rent Roll'!$W10*'Rent Roll'!$D10)*((1+'Rent Roll'!$X10)^('Reimbursement Breakout'!F$2-1))),"-")</f>
        <v>-</v>
      </c>
      <c r="G58" s="273" t="str">
        <f>IF(G$3='Rent Roll'!$U10,(('Rent Roll'!$W10*'Rent Roll'!$D10)*((1+'Rent Roll'!$X10)^('Reimbursement Breakout'!G$2-1))),"-")</f>
        <v>-</v>
      </c>
      <c r="H58" s="273" t="str">
        <f>IF(H$3='Rent Roll'!$U10,(('Rent Roll'!$W10*'Rent Roll'!$D10)*((1+'Rent Roll'!$X10)^('Reimbursement Breakout'!H$2-1))),"-")</f>
        <v>-</v>
      </c>
      <c r="I58" s="273" t="str">
        <f>IF(I$3='Rent Roll'!$U10,(('Rent Roll'!$W10*'Rent Roll'!$D10)*((1+'Rent Roll'!$X10)^('Reimbursement Breakout'!I$2-1))),"-")</f>
        <v>-</v>
      </c>
      <c r="J58" s="273" t="str">
        <f>IF(J$3='Rent Roll'!$U10,(('Rent Roll'!$W10*'Rent Roll'!$D10)*((1+'Rent Roll'!$X10)^('Reimbursement Breakout'!J$2-1))),"-")</f>
        <v>-</v>
      </c>
      <c r="K58" s="273" t="str">
        <f>IF(K$3='Rent Roll'!$U10,(('Rent Roll'!$W10*'Rent Roll'!$D10)*((1+'Rent Roll'!$X10)^('Reimbursement Breakout'!K$2-1))),"-")</f>
        <v>-</v>
      </c>
      <c r="L58" s="273" t="str">
        <f>IF(L$3='Rent Roll'!$U10,(('Rent Roll'!$W10*'Rent Roll'!$D10)*((1+'Rent Roll'!$X10)^('Reimbursement Breakout'!L$2-1))),"-")</f>
        <v>-</v>
      </c>
      <c r="M58" s="273" t="str">
        <f>IF(M$3='Rent Roll'!$U10,(('Rent Roll'!$W10*'Rent Roll'!$D10)*((1+'Rent Roll'!$X10)^('Reimbursement Breakout'!M$2-1))),"-")</f>
        <v>-</v>
      </c>
      <c r="N58" s="273" t="str">
        <f>IF(N$3='Rent Roll'!$U10,(('Rent Roll'!$W10*'Rent Roll'!$D10)*((1+'Rent Roll'!$X10)^('Reimbursement Breakout'!N$2-1))),"-")</f>
        <v>-</v>
      </c>
      <c r="O58" s="273" t="str">
        <f>IF(O$3='Rent Roll'!$U10,(('Rent Roll'!$W10*'Rent Roll'!$D10)*((1+'Rent Roll'!$X10)^('Reimbursement Breakout'!O$2-1))),"-")</f>
        <v>-</v>
      </c>
      <c r="P58" s="273" t="str">
        <f>IF(P$3='Rent Roll'!$U10,(('Rent Roll'!$W10*'Rent Roll'!$D10)*((1+'Rent Roll'!$X10)^('Reimbursement Breakout'!P$2-1))),"-")</f>
        <v>-</v>
      </c>
      <c r="Q58" s="273" t="str">
        <f>IF(Q$3='Rent Roll'!$U10,(('Rent Roll'!$W10*'Rent Roll'!$D10)*((1+'Rent Roll'!$X10)^('Reimbursement Breakout'!Q$2-1))),"-")</f>
        <v>-</v>
      </c>
      <c r="R58" s="273" t="str">
        <f>IF(R$3='Rent Roll'!$U10,(('Rent Roll'!$W10*'Rent Roll'!$D10)*((1+'Rent Roll'!$X10)^('Reimbursement Breakout'!R$2-1))),"-")</f>
        <v>-</v>
      </c>
      <c r="S58" s="273" t="str">
        <f>IF(S$3='Rent Roll'!$U10,(('Rent Roll'!$W10*'Rent Roll'!$D10)*((1+'Rent Roll'!$X10)^('Reimbursement Breakout'!S$2-1))),"-")</f>
        <v>-</v>
      </c>
      <c r="T58" s="273" t="str">
        <f>IF(T$3='Rent Roll'!$U10,(('Rent Roll'!$W10*'Rent Roll'!$D10)*((1+'Rent Roll'!$X10)^('Reimbursement Breakout'!T$2-1))),"-")</f>
        <v>-</v>
      </c>
      <c r="U58" s="273" t="str">
        <f>IF(U$3='Rent Roll'!$U10,(('Rent Roll'!$W10*'Rent Roll'!$D10)*((1+'Rent Roll'!$X10)^('Reimbursement Breakout'!U$2-1))),"-")</f>
        <v>-</v>
      </c>
      <c r="V58" s="273" t="str">
        <f>IF(V$3='Rent Roll'!$U10,(('Rent Roll'!$W10*'Rent Roll'!$D10)*((1+'Rent Roll'!$X10)^('Reimbursement Breakout'!V$2-1))),"-")</f>
        <v>-</v>
      </c>
      <c r="W58" s="273" t="str">
        <f>IF(W$3='Rent Roll'!$U10,(('Rent Roll'!$W10*'Rent Roll'!$D10)*((1+'Rent Roll'!$X10)^('Reimbursement Breakout'!W$2-1))),"-")</f>
        <v>-</v>
      </c>
      <c r="X58" s="273" t="str">
        <f>IF(X$3='Rent Roll'!$U10,(('Rent Roll'!$W10*'Rent Roll'!$D10)*((1+'Rent Roll'!$X10)^('Reimbursement Breakout'!X$2-1))),"-")</f>
        <v>-</v>
      </c>
      <c r="Y58" s="273" t="str">
        <f>IF(Y$3='Rent Roll'!$U10,(('Rent Roll'!$W10*'Rent Roll'!$D10)*((1+'Rent Roll'!$X10)^('Reimbursement Breakout'!Y$2-1))),"-")</f>
        <v>-</v>
      </c>
      <c r="Z58" s="273" t="str">
        <f>IF(Z$3='Rent Roll'!$U10,(('Rent Roll'!$W10*'Rent Roll'!$D10)*((1+'Rent Roll'!$X10)^('Reimbursement Breakout'!Z$2-1))),"-")</f>
        <v>-</v>
      </c>
      <c r="AA58" s="273" t="str">
        <f>IF(AA$3='Rent Roll'!$U10,(('Rent Roll'!$W10*'Rent Roll'!$D10)*((1+'Rent Roll'!$X10)^('Reimbursement Breakout'!AA$2-1))),"-")</f>
        <v>-</v>
      </c>
      <c r="AB58" s="273" t="str">
        <f>IF(AB$3='Rent Roll'!$U10,(('Rent Roll'!$W10*'Rent Roll'!$D10)*((1+'Rent Roll'!$X10)^('Reimbursement Breakout'!AB$2-1))),"-")</f>
        <v>-</v>
      </c>
      <c r="AC58" s="273" t="str">
        <f>IF(AC$3='Rent Roll'!$U10,(('Rent Roll'!$W10*'Rent Roll'!$D10)*((1+'Rent Roll'!$X10)^('Reimbursement Breakout'!AC$2-1))),"-")</f>
        <v>-</v>
      </c>
      <c r="AD58" s="273" t="str">
        <f>IF(AD$3='Rent Roll'!$U10,(('Rent Roll'!$W10*'Rent Roll'!$D10)*((1+'Rent Roll'!$X10)^('Reimbursement Breakout'!AD$2-1))),"-")</f>
        <v>-</v>
      </c>
      <c r="AE58" s="273" t="str">
        <f>IF(AE$3='Rent Roll'!$U10,(('Rent Roll'!$W10*'Rent Roll'!$D10)*((1+'Rent Roll'!$X10)^('Reimbursement Breakout'!AE$2-1))),"-")</f>
        <v>-</v>
      </c>
      <c r="AF58" s="273" t="str">
        <f>IF(AF$3='Rent Roll'!$U10,(('Rent Roll'!$W10*'Rent Roll'!$D10)*((1+'Rent Roll'!$X10)^('Reimbursement Breakout'!AF$2-1))),"-")</f>
        <v>-</v>
      </c>
      <c r="AG58" s="273" t="str">
        <f>IF(AG$3='Rent Roll'!$U10,(('Rent Roll'!$W10*'Rent Roll'!$D10)*((1+'Rent Roll'!$X10)^('Reimbursement Breakout'!AG$2-1))),"-")</f>
        <v>-</v>
      </c>
      <c r="AH58" s="273" t="str">
        <f>IF(AH$3='Rent Roll'!$U10,(('Rent Roll'!$W10*'Rent Roll'!$D10)*((1+'Rent Roll'!$X10)^('Reimbursement Breakout'!AH$2-1))),"-")</f>
        <v>-</v>
      </c>
      <c r="AI58" s="273" t="str">
        <f>IF(AI$3='Rent Roll'!$U10,(('Rent Roll'!$W10*'Rent Roll'!$D10)*((1+'Rent Roll'!$X10)^('Reimbursement Breakout'!AI$2-1))),"-")</f>
        <v>-</v>
      </c>
      <c r="AJ58" s="273" t="str">
        <f>IF(AJ$3='Rent Roll'!$U10,(('Rent Roll'!$W10*'Rent Roll'!$D10)*((1+'Rent Roll'!$X10)^('Reimbursement Breakout'!AJ$2-1))),"-")</f>
        <v>-</v>
      </c>
      <c r="AK58" s="273" t="str">
        <f>IF(AK$3='Rent Roll'!$U10,(('Rent Roll'!$W10*'Rent Roll'!$D10)*((1+'Rent Roll'!$X10)^('Reimbursement Breakout'!AK$2-1))),"-")</f>
        <v>-</v>
      </c>
      <c r="AL58" s="273" t="str">
        <f>IF(AL$3='Rent Roll'!$U10,(('Rent Roll'!$W10*'Rent Roll'!$D10)*((1+'Rent Roll'!$X10)^('Reimbursement Breakout'!AL$2-1))),"-")</f>
        <v>-</v>
      </c>
      <c r="AM58" s="273" t="str">
        <f>IF(AM$3='Rent Roll'!$U10,(('Rent Roll'!$W10*'Rent Roll'!$D10)*((1+'Rent Roll'!$X10)^('Reimbursement Breakout'!AM$2-1))),"-")</f>
        <v>-</v>
      </c>
      <c r="AN58" s="273" t="str">
        <f>IF(AN$3='Rent Roll'!$U10,(('Rent Roll'!$W10*'Rent Roll'!$D10)*((1+'Rent Roll'!$X10)^('Reimbursement Breakout'!AN$2-1))),"-")</f>
        <v>-</v>
      </c>
      <c r="AO58" s="273" t="str">
        <f>IF(AO$3='Rent Roll'!$U10,(('Rent Roll'!$W10*'Rent Roll'!$D10)*((1+'Rent Roll'!$X10)^('Reimbursement Breakout'!AO$2-1))),"-")</f>
        <v>-</v>
      </c>
      <c r="AP58" s="273" t="str">
        <f>IF(AP$3='Rent Roll'!$U10,(('Rent Roll'!$W10*'Rent Roll'!$D10)*((1+'Rent Roll'!$X10)^('Reimbursement Breakout'!AP$2-1))),"-")</f>
        <v>-</v>
      </c>
      <c r="AQ58" s="273" t="str">
        <f>IF(AQ$3='Rent Roll'!$U10,(('Rent Roll'!$W10*'Rent Roll'!$D10)*((1+'Rent Roll'!$X10)^('Reimbursement Breakout'!AQ$2-1))),"-")</f>
        <v>-</v>
      </c>
      <c r="AR58" s="273" t="str">
        <f>IF(AR$3='Rent Roll'!$U10,(('Rent Roll'!$W10*'Rent Roll'!$D10)*((1+'Rent Roll'!$X10)^('Reimbursement Breakout'!AR$2-1))),"-")</f>
        <v>-</v>
      </c>
      <c r="AS58" s="273" t="str">
        <f>IF(AS$3='Rent Roll'!$U10,(('Rent Roll'!$W10*'Rent Roll'!$D10)*((1+'Rent Roll'!$X10)^('Reimbursement Breakout'!AS$2-1))),"-")</f>
        <v>-</v>
      </c>
      <c r="AT58" s="273" t="str">
        <f>IF(AT$3='Rent Roll'!$U10,(('Rent Roll'!$W10*'Rent Roll'!$D10)*((1+'Rent Roll'!$X10)^('Reimbursement Breakout'!AT$2-1))),"-")</f>
        <v>-</v>
      </c>
      <c r="AU58" s="273" t="str">
        <f>IF(AU$3='Rent Roll'!$U10,(('Rent Roll'!$W10*'Rent Roll'!$D10)*((1+'Rent Roll'!$X10)^('Reimbursement Breakout'!AU$2-1))),"-")</f>
        <v>-</v>
      </c>
      <c r="AV58" s="273" t="str">
        <f>IF(AV$3='Rent Roll'!$U10,(('Rent Roll'!$W10*'Rent Roll'!$D10)*((1+'Rent Roll'!$X10)^('Reimbursement Breakout'!AV$2-1))),"-")</f>
        <v>-</v>
      </c>
      <c r="AW58" s="273" t="str">
        <f>IF(AW$3='Rent Roll'!$U10,(('Rent Roll'!$W10*'Rent Roll'!$D10)*((1+'Rent Roll'!$X10)^('Reimbursement Breakout'!AW$2-1))),"-")</f>
        <v>-</v>
      </c>
      <c r="AX58" s="273" t="str">
        <f>IF(AX$3='Rent Roll'!$U10,(('Rent Roll'!$W10*'Rent Roll'!$D10)*((1+'Rent Roll'!$X10)^('Reimbursement Breakout'!AX$2-1))),"-")</f>
        <v>-</v>
      </c>
      <c r="AY58" s="273" t="str">
        <f>IF(AY$3='Rent Roll'!$U10,(('Rent Roll'!$W10*'Rent Roll'!$D10)*((1+'Rent Roll'!$X10)^('Reimbursement Breakout'!AY$2-1))),"-")</f>
        <v>-</v>
      </c>
      <c r="AZ58" s="273" t="str">
        <f>IF(AZ$3='Rent Roll'!$U10,(('Rent Roll'!$W10*'Rent Roll'!$D10)*((1+'Rent Roll'!$X10)^('Reimbursement Breakout'!AZ$2-1))),"-")</f>
        <v>-</v>
      </c>
      <c r="BA58" s="273" t="str">
        <f>IF(BA$3='Rent Roll'!$U10,(('Rent Roll'!$W10*'Rent Roll'!$D10)*((1+'Rent Roll'!$X10)^('Reimbursement Breakout'!BA$2-1))),"-")</f>
        <v>-</v>
      </c>
      <c r="BB58" s="273" t="str">
        <f>IF(BB$3='Rent Roll'!$U10,(('Rent Roll'!$W10*'Rent Roll'!$D10)*((1+'Rent Roll'!$X10)^('Reimbursement Breakout'!BB$2-1))),"-")</f>
        <v>-</v>
      </c>
      <c r="BC58" s="273" t="str">
        <f>IF(BC$3='Rent Roll'!$U10,(('Rent Roll'!$W10*'Rent Roll'!$D10)*((1+'Rent Roll'!$X10)^('Reimbursement Breakout'!BC$2-1))),"-")</f>
        <v>-</v>
      </c>
      <c r="BD58" s="273" t="str">
        <f>IF(BD$3='Rent Roll'!$U10,(('Rent Roll'!$W10*'Rent Roll'!$D10)*((1+'Rent Roll'!$X10)^('Reimbursement Breakout'!BD$2-1))),"-")</f>
        <v>-</v>
      </c>
      <c r="BE58" s="273" t="str">
        <f>IF(BE$3='Rent Roll'!$U10,(('Rent Roll'!$W10*'Rent Roll'!$D10)*((1+'Rent Roll'!$X10)^('Reimbursement Breakout'!BE$2-1))),"-")</f>
        <v>-</v>
      </c>
      <c r="BF58" s="273" t="str">
        <f>IF(BF$3='Rent Roll'!$U10,(('Rent Roll'!$W10*'Rent Roll'!$D10)*((1+'Rent Roll'!$X10)^('Reimbursement Breakout'!BF$2-1))),"-")</f>
        <v>-</v>
      </c>
      <c r="BG58" s="273" t="str">
        <f>IF(BG$3='Rent Roll'!$U10,(('Rent Roll'!$W10*'Rent Roll'!$D10)*((1+'Rent Roll'!$X10)^('Reimbursement Breakout'!BG$2-1))),"-")</f>
        <v>-</v>
      </c>
      <c r="BH58" s="273" t="str">
        <f>IF(BH$3='Rent Roll'!$U10,(('Rent Roll'!$W10*'Rent Roll'!$D10)*((1+'Rent Roll'!$X10)^('Reimbursement Breakout'!BH$2-1))),"-")</f>
        <v>-</v>
      </c>
      <c r="BI58" s="273" t="str">
        <f>IF(BI$3='Rent Roll'!$U10,(('Rent Roll'!$W10*'Rent Roll'!$D10)*((1+'Rent Roll'!$X10)^('Reimbursement Breakout'!BI$2-1))),"-")</f>
        <v>-</v>
      </c>
      <c r="BJ58" s="273" t="str">
        <f>IF(BJ$3='Rent Roll'!$U10,(('Rent Roll'!$W10*'Rent Roll'!$D10)*((1+'Rent Roll'!$X10)^('Reimbursement Breakout'!BJ$2-1))),"-")</f>
        <v>-</v>
      </c>
      <c r="BK58" s="273" t="str">
        <f>IF(BK$3='Rent Roll'!$U10,(('Rent Roll'!$W10*'Rent Roll'!$D10)*((1+'Rent Roll'!$X10)^('Reimbursement Breakout'!BK$2-1))),"-")</f>
        <v>-</v>
      </c>
      <c r="BL58" s="273" t="str">
        <f>IF(BL$3='Rent Roll'!$U10,(('Rent Roll'!$W10*'Rent Roll'!$D10)*((1+'Rent Roll'!$X10)^('Reimbursement Breakout'!BL$2-1))),"-")</f>
        <v>-</v>
      </c>
      <c r="BM58" s="273" t="str">
        <f>IF(BM$3='Rent Roll'!$U10,(('Rent Roll'!$W10*'Rent Roll'!$D10)*((1+'Rent Roll'!$X10)^('Reimbursement Breakout'!BM$2-1))),"-")</f>
        <v>-</v>
      </c>
      <c r="BN58" s="273" t="str">
        <f>IF(BN$3='Rent Roll'!$U10,(('Rent Roll'!$W10*'Rent Roll'!$D10)*((1+'Rent Roll'!$X10)^('Reimbursement Breakout'!BN$2-1))),"-")</f>
        <v>-</v>
      </c>
      <c r="BO58" s="273" t="str">
        <f>IF(BO$3='Rent Roll'!$U10,(('Rent Roll'!$W10*'Rent Roll'!$D10)*((1+'Rent Roll'!$X10)^('Reimbursement Breakout'!BO$2-1))),"-")</f>
        <v>-</v>
      </c>
      <c r="BP58" s="273" t="str">
        <f>IF(BP$3='Rent Roll'!$U10,(('Rent Roll'!$W10*'Rent Roll'!$D10)*((1+'Rent Roll'!$X10)^('Reimbursement Breakout'!BP$2-1))),"-")</f>
        <v>-</v>
      </c>
      <c r="BQ58" s="273" t="str">
        <f>IF(BQ$3='Rent Roll'!$U10,(('Rent Roll'!$W10*'Rent Roll'!$D10)*((1+'Rent Roll'!$X10)^('Reimbursement Breakout'!BQ$2-1))),"-")</f>
        <v>-</v>
      </c>
      <c r="BR58" s="273" t="str">
        <f>IF(BR$3='Rent Roll'!$U10,(('Rent Roll'!$W10*'Rent Roll'!$D10)*((1+'Rent Roll'!$X10)^('Reimbursement Breakout'!BR$2-1))),"-")</f>
        <v>-</v>
      </c>
      <c r="BS58" s="273" t="str">
        <f>IF(BS$3='Rent Roll'!$U10,(('Rent Roll'!$W10*'Rent Roll'!$D10)*((1+'Rent Roll'!$X10)^('Reimbursement Breakout'!BS$2-1))),"-")</f>
        <v>-</v>
      </c>
      <c r="BT58" s="273" t="str">
        <f>IF(BT$3='Rent Roll'!$U10,(('Rent Roll'!$W10*'Rent Roll'!$D10)*((1+'Rent Roll'!$X10)^('Reimbursement Breakout'!BT$2-1))),"-")</f>
        <v>-</v>
      </c>
      <c r="BU58" s="273" t="str">
        <f>IF(BU$3='Rent Roll'!$U10,(('Rent Roll'!$W10*'Rent Roll'!$D10)*((1+'Rent Roll'!$X10)^('Reimbursement Breakout'!BU$2-1))),"-")</f>
        <v>-</v>
      </c>
      <c r="BV58" s="273" t="str">
        <f>IF(BV$3='Rent Roll'!$U10,(('Rent Roll'!$W10*'Rent Roll'!$D10)*((1+'Rent Roll'!$X10)^('Reimbursement Breakout'!BV$2-1))),"-")</f>
        <v>-</v>
      </c>
      <c r="BW58" s="273" t="str">
        <f>IF(BW$3='Rent Roll'!$U10,(('Rent Roll'!$W10*'Rent Roll'!$D10)*((1+'Rent Roll'!$X10)^('Reimbursement Breakout'!BW$2-1))),"-")</f>
        <v>-</v>
      </c>
      <c r="BX58" s="273" t="str">
        <f>IF(BX$3='Rent Roll'!$U10,(('Rent Roll'!$W10*'Rent Roll'!$D10)*((1+'Rent Roll'!$X10)^('Reimbursement Breakout'!BX$2-1))),"-")</f>
        <v>-</v>
      </c>
      <c r="BY58" s="273" t="str">
        <f>IF(BY$3='Rent Roll'!$U10,(('Rent Roll'!$W10*'Rent Roll'!$D10)*((1+'Rent Roll'!$X10)^('Reimbursement Breakout'!BY$2-1))),"-")</f>
        <v>-</v>
      </c>
      <c r="BZ58" s="273" t="str">
        <f>IF(BZ$3='Rent Roll'!$U10,(('Rent Roll'!$W10*'Rent Roll'!$D10)*((1+'Rent Roll'!$X10)^('Reimbursement Breakout'!BZ$2-1))),"-")</f>
        <v>-</v>
      </c>
      <c r="CA58" s="273" t="str">
        <f>IF(CA$3='Rent Roll'!$U10,(('Rent Roll'!$W10*'Rent Roll'!$D10)*((1+'Rent Roll'!$X10)^('Reimbursement Breakout'!CA$2-1))),"-")</f>
        <v>-</v>
      </c>
      <c r="CB58" s="273" t="str">
        <f>IF(CB$3='Rent Roll'!$U10,(('Rent Roll'!$W10*'Rent Roll'!$D10)*((1+'Rent Roll'!$X10)^('Reimbursement Breakout'!CB$2-1))),"-")</f>
        <v>-</v>
      </c>
      <c r="CC58" s="273" t="str">
        <f>IF(CC$3='Rent Roll'!$U10,(('Rent Roll'!$W10*'Rent Roll'!$D10)*((1+'Rent Roll'!$X10)^('Reimbursement Breakout'!CC$2-1))),"-")</f>
        <v>-</v>
      </c>
      <c r="CD58" s="273" t="str">
        <f>IF(CD$3='Rent Roll'!$U10,(('Rent Roll'!$W10*'Rent Roll'!$D10)*((1+'Rent Roll'!$X10)^('Reimbursement Breakout'!CD$2-1))),"-")</f>
        <v>-</v>
      </c>
      <c r="CE58" s="273" t="str">
        <f>IF(CE$3='Rent Roll'!$U10,(('Rent Roll'!$W10*'Rent Roll'!$D10)*((1+'Rent Roll'!$X10)^('Reimbursement Breakout'!CE$2-1))),"-")</f>
        <v>-</v>
      </c>
      <c r="CF58" s="273" t="str">
        <f>IF(CF$3='Rent Roll'!$U10,(('Rent Roll'!$W10*'Rent Roll'!$D10)*((1+'Rent Roll'!$X10)^('Reimbursement Breakout'!CF$2-1))),"-")</f>
        <v>-</v>
      </c>
      <c r="CG58" s="273" t="str">
        <f>IF(CG$3='Rent Roll'!$U10,(('Rent Roll'!$W10*'Rent Roll'!$D10)*((1+'Rent Roll'!$X10)^('Reimbursement Breakout'!CG$2-1))),"-")</f>
        <v>-</v>
      </c>
      <c r="CH58" s="273" t="str">
        <f>IF(CH$3='Rent Roll'!$U10,(('Rent Roll'!$W10*'Rent Roll'!$D10)*((1+'Rent Roll'!$X10)^('Reimbursement Breakout'!CH$2-1))),"-")</f>
        <v>-</v>
      </c>
      <c r="CI58" s="273" t="str">
        <f>IF(CI$3='Rent Roll'!$U10,(('Rent Roll'!$W10*'Rent Roll'!$D10)*((1+'Rent Roll'!$X10)^('Reimbursement Breakout'!CI$2-1))),"-")</f>
        <v>-</v>
      </c>
      <c r="CJ58" s="273" t="str">
        <f>IF(CJ$3='Rent Roll'!$U10,(('Rent Roll'!$W10*'Rent Roll'!$D10)*((1+'Rent Roll'!$X10)^('Reimbursement Breakout'!CJ$2-1))),"-")</f>
        <v>-</v>
      </c>
      <c r="CK58" s="273" t="str">
        <f>IF(CK$3='Rent Roll'!$U10,(('Rent Roll'!$W10*'Rent Roll'!$D10)*((1+'Rent Roll'!$X10)^('Reimbursement Breakout'!CK$2-1))),"-")</f>
        <v>-</v>
      </c>
      <c r="CL58" s="273" t="str">
        <f>IF(CL$3='Rent Roll'!$U10,(('Rent Roll'!$W10*'Rent Roll'!$D10)*((1+'Rent Roll'!$X10)^('Reimbursement Breakout'!CL$2-1))),"-")</f>
        <v>-</v>
      </c>
      <c r="CM58" s="273" t="str">
        <f>IF(CM$3='Rent Roll'!$U10,(('Rent Roll'!$W10*'Rent Roll'!$D10)*((1+'Rent Roll'!$X10)^('Reimbursement Breakout'!CM$2-1))),"-")</f>
        <v>-</v>
      </c>
      <c r="CN58" s="273" t="str">
        <f>IF(CN$3='Rent Roll'!$U10,(('Rent Roll'!$W10*'Rent Roll'!$D10)*((1+'Rent Roll'!$X10)^('Reimbursement Breakout'!CN$2-1))),"-")</f>
        <v>-</v>
      </c>
      <c r="CO58" s="273" t="str">
        <f>IF(CO$3='Rent Roll'!$U10,(('Rent Roll'!$W10*'Rent Roll'!$D10)*((1+'Rent Roll'!$X10)^('Reimbursement Breakout'!CO$2-1))),"-")</f>
        <v>-</v>
      </c>
      <c r="CP58" s="273" t="str">
        <f>IF(CP$3='Rent Roll'!$U10,(('Rent Roll'!$W10*'Rent Roll'!$D10)*((1+'Rent Roll'!$X10)^('Reimbursement Breakout'!CP$2-1))),"-")</f>
        <v>-</v>
      </c>
      <c r="CQ58" s="273" t="str">
        <f>IF(CQ$3='Rent Roll'!$U10,(('Rent Roll'!$W10*'Rent Roll'!$D10)*((1+'Rent Roll'!$X10)^('Reimbursement Breakout'!CQ$2-1))),"-")</f>
        <v>-</v>
      </c>
      <c r="CR58" s="273" t="str">
        <f>IF(CR$3='Rent Roll'!$U10,(('Rent Roll'!$W10*'Rent Roll'!$D10)*((1+'Rent Roll'!$X10)^('Reimbursement Breakout'!CR$2-1))),"-")</f>
        <v>-</v>
      </c>
      <c r="CS58" s="273" t="str">
        <f>IF(CS$3='Rent Roll'!$U10,(('Rent Roll'!$W10*'Rent Roll'!$D10)*((1+'Rent Roll'!$X10)^('Reimbursement Breakout'!CS$2-1))),"-")</f>
        <v>-</v>
      </c>
      <c r="CT58" s="273" t="str">
        <f>IF(CT$3='Rent Roll'!$U10,(('Rent Roll'!$W10*'Rent Roll'!$D10)*((1+'Rent Roll'!$X10)^('Reimbursement Breakout'!CT$2-1))),"-")</f>
        <v>-</v>
      </c>
      <c r="CU58" s="273" t="str">
        <f>IF(CU$3='Rent Roll'!$U10,(('Rent Roll'!$W10*'Rent Roll'!$D10)*((1+'Rent Roll'!$X10)^('Reimbursement Breakout'!CU$2-1))),"-")</f>
        <v>-</v>
      </c>
      <c r="CV58" s="273" t="str">
        <f>IF(CV$3='Rent Roll'!$U10,(('Rent Roll'!$W10*'Rent Roll'!$D10)*((1+'Rent Roll'!$X10)^('Reimbursement Breakout'!CV$2-1))),"-")</f>
        <v>-</v>
      </c>
      <c r="CW58" s="273" t="str">
        <f>IF(CW$3='Rent Roll'!$U10,(('Rent Roll'!$W10*'Rent Roll'!$D10)*((1+'Rent Roll'!$X10)^('Reimbursement Breakout'!CW$2-1))),"-")</f>
        <v>-</v>
      </c>
      <c r="CX58" s="273" t="str">
        <f>IF(CX$3='Rent Roll'!$U10,(('Rent Roll'!$W10*'Rent Roll'!$D10)*((1+'Rent Roll'!$X10)^('Reimbursement Breakout'!CX$2-1))),"-")</f>
        <v>-</v>
      </c>
      <c r="CY58" s="273" t="str">
        <f>IF(CY$3='Rent Roll'!$U10,(('Rent Roll'!$W10*'Rent Roll'!$D10)*((1+'Rent Roll'!$X10)^('Reimbursement Breakout'!CY$2-1))),"-")</f>
        <v>-</v>
      </c>
      <c r="CZ58" s="273" t="str">
        <f>IF(CZ$3='Rent Roll'!$U10,(('Rent Roll'!$W10*'Rent Roll'!$D10)*((1+'Rent Roll'!$X10)^('Reimbursement Breakout'!CZ$2-1))),"-")</f>
        <v>-</v>
      </c>
      <c r="DA58" s="273" t="str">
        <f>IF(DA$3='Rent Roll'!$U10,(('Rent Roll'!$W10*'Rent Roll'!$D10)*((1+'Rent Roll'!$X10)^('Reimbursement Breakout'!DA$2-1))),"-")</f>
        <v>-</v>
      </c>
      <c r="DB58" s="273" t="str">
        <f>IF(DB$3='Rent Roll'!$U10,(('Rent Roll'!$W10*'Rent Roll'!$D10)*((1+'Rent Roll'!$X10)^('Reimbursement Breakout'!DB$2-1))),"-")</f>
        <v>-</v>
      </c>
      <c r="DC58" s="273" t="str">
        <f>IF(DC$3='Rent Roll'!$U10,(('Rent Roll'!$W10*'Rent Roll'!$D10)*((1+'Rent Roll'!$X10)^('Reimbursement Breakout'!DC$2-1))),"-")</f>
        <v>-</v>
      </c>
      <c r="DD58" s="273" t="str">
        <f>IF(DD$3='Rent Roll'!$U10,(('Rent Roll'!$W10*'Rent Roll'!$D10)*((1+'Rent Roll'!$X10)^('Reimbursement Breakout'!DD$2-1))),"-")</f>
        <v>-</v>
      </c>
      <c r="DE58" s="273" t="str">
        <f>IF(DE$3='Rent Roll'!$U10,(('Rent Roll'!$W10*'Rent Roll'!$D10)*((1+'Rent Roll'!$X10)^('Reimbursement Breakout'!DE$2-1))),"-")</f>
        <v>-</v>
      </c>
      <c r="DF58" s="273" t="str">
        <f>IF(DF$3='Rent Roll'!$U10,(('Rent Roll'!$W10*'Rent Roll'!$D10)*((1+'Rent Roll'!$X10)^('Reimbursement Breakout'!DF$2-1))),"-")</f>
        <v>-</v>
      </c>
      <c r="DG58" s="273" t="str">
        <f>IF(DG$3='Rent Roll'!$U10,(('Rent Roll'!$W10*'Rent Roll'!$D10)*((1+'Rent Roll'!$X10)^('Reimbursement Breakout'!DG$2-1))),"-")</f>
        <v>-</v>
      </c>
      <c r="DH58" s="273" t="str">
        <f>IF(DH$3='Rent Roll'!$U10,(('Rent Roll'!$W10*'Rent Roll'!$D10)*((1+'Rent Roll'!$X10)^('Reimbursement Breakout'!DH$2-1))),"-")</f>
        <v>-</v>
      </c>
      <c r="DI58" s="273" t="str">
        <f>IF(DI$3='Rent Roll'!$U10,(('Rent Roll'!$W10*'Rent Roll'!$D10)*((1+'Rent Roll'!$X10)^('Reimbursement Breakout'!DI$2-1))),"-")</f>
        <v>-</v>
      </c>
      <c r="DJ58" s="273" t="str">
        <f>IF(DJ$3='Rent Roll'!$U10,(('Rent Roll'!$W10*'Rent Roll'!$D10)*((1+'Rent Roll'!$X10)^('Reimbursement Breakout'!DJ$2-1))),"-")</f>
        <v>-</v>
      </c>
      <c r="DK58" s="273" t="str">
        <f>IF(DK$3='Rent Roll'!$U10,(('Rent Roll'!$W10*'Rent Roll'!$D10)*((1+'Rent Roll'!$X10)^('Reimbursement Breakout'!DK$2-1))),"-")</f>
        <v>-</v>
      </c>
      <c r="DL58" s="273" t="str">
        <f>IF(DL$3='Rent Roll'!$U10,(('Rent Roll'!$W10*'Rent Roll'!$D10)*((1+'Rent Roll'!$X10)^('Reimbursement Breakout'!DL$2-1))),"-")</f>
        <v>-</v>
      </c>
      <c r="DM58" s="273" t="str">
        <f>IF(DM$3='Rent Roll'!$U10,(('Rent Roll'!$W10*'Rent Roll'!$D10)*((1+'Rent Roll'!$X10)^('Reimbursement Breakout'!DM$2-1))),"-")</f>
        <v>-</v>
      </c>
      <c r="DN58" s="273" t="str">
        <f>IF(DN$3='Rent Roll'!$U10,(('Rent Roll'!$W10*'Rent Roll'!$D10)*((1+'Rent Roll'!$X10)^('Reimbursement Breakout'!DN$2-1))),"-")</f>
        <v>-</v>
      </c>
      <c r="DO58" s="273" t="str">
        <f>IF(DO$3='Rent Roll'!$U10,(('Rent Roll'!$W10*'Rent Roll'!$D10)*((1+'Rent Roll'!$X10)^('Reimbursement Breakout'!DO$2-1))),"-")</f>
        <v>-</v>
      </c>
      <c r="DP58" s="273" t="str">
        <f>IF(DP$3='Rent Roll'!$U10,(('Rent Roll'!$W10*'Rent Roll'!$D10)*((1+'Rent Roll'!$X10)^('Reimbursement Breakout'!DP$2-1))),"-")</f>
        <v>-</v>
      </c>
      <c r="DQ58" s="273" t="str">
        <f>IF(DQ$3='Rent Roll'!$U10,(('Rent Roll'!$W10*'Rent Roll'!$D10)*((1+'Rent Roll'!$X10)^('Reimbursement Breakout'!DQ$2-1))),"-")</f>
        <v>-</v>
      </c>
      <c r="DR58" s="273" t="str">
        <f>IF(DR$3='Rent Roll'!$U10,(('Rent Roll'!$W10*'Rent Roll'!$D10)*((1+'Rent Roll'!$X10)^('Reimbursement Breakout'!DR$2-1))),"-")</f>
        <v>-</v>
      </c>
      <c r="DS58" s="273" t="str">
        <f>IF(DS$3='Rent Roll'!$U10,(('Rent Roll'!$W10*'Rent Roll'!$D10)*((1+'Rent Roll'!$X10)^('Reimbursement Breakout'!DS$2-1))),"-")</f>
        <v>-</v>
      </c>
      <c r="DT58" s="273" t="str">
        <f>IF(DT$3='Rent Roll'!$U10,(('Rent Roll'!$W10*'Rent Roll'!$D10)*((1+'Rent Roll'!$X10)^('Reimbursement Breakout'!DT$2-1))),"-")</f>
        <v>-</v>
      </c>
      <c r="DU58" s="273" t="str">
        <f>IF(DU$3='Rent Roll'!$U10,(('Rent Roll'!$W10*'Rent Roll'!$D10)*((1+'Rent Roll'!$X10)^('Reimbursement Breakout'!DU$2-1))),"-")</f>
        <v>-</v>
      </c>
      <c r="DV58" s="273" t="str">
        <f>IF(DV$3='Rent Roll'!$U10,(('Rent Roll'!$W10*'Rent Roll'!$D10)*((1+'Rent Roll'!$X10)^('Reimbursement Breakout'!DV$2-1))),"-")</f>
        <v>-</v>
      </c>
      <c r="DW58" s="273" t="str">
        <f>IF(DW$3='Rent Roll'!$U10,(('Rent Roll'!$W10*'Rent Roll'!$D10)*((1+'Rent Roll'!$X10)^('Reimbursement Breakout'!DW$2-1))),"-")</f>
        <v>-</v>
      </c>
      <c r="DX58" s="273" t="str">
        <f>IF(DX$3='Rent Roll'!$U10,(('Rent Roll'!$W10*'Rent Roll'!$D10)*((1+'Rent Roll'!$X10)^('Reimbursement Breakout'!DX$2-1))),"-")</f>
        <v>-</v>
      </c>
      <c r="DY58" s="273" t="str">
        <f>IF(DY$3='Rent Roll'!$U10,(('Rent Roll'!$W10*'Rent Roll'!$D10)*((1+'Rent Roll'!$X10)^('Reimbursement Breakout'!DY$2-1))),"-")</f>
        <v>-</v>
      </c>
      <c r="DZ58" s="273" t="str">
        <f>IF(DZ$3='Rent Roll'!$U10,(('Rent Roll'!$W10*'Rent Roll'!$D10)*((1+'Rent Roll'!$X10)^('Reimbursement Breakout'!DZ$2-1))),"-")</f>
        <v>-</v>
      </c>
      <c r="EA58" s="273" t="str">
        <f>IF(EA$3='Rent Roll'!$U10,(('Rent Roll'!$W10*'Rent Roll'!$D10)*((1+'Rent Roll'!$X10)^('Reimbursement Breakout'!EA$2-1))),"-")</f>
        <v>-</v>
      </c>
      <c r="EB58" s="273" t="str">
        <f>IF(EB$3='Rent Roll'!$U10,(('Rent Roll'!$W10*'Rent Roll'!$D10)*((1+'Rent Roll'!$X10)^('Reimbursement Breakout'!EB$2-1))),"-")</f>
        <v>-</v>
      </c>
      <c r="EC58" s="273" t="str">
        <f>IF(EC$3='Rent Roll'!$U10,(('Rent Roll'!$W10*'Rent Roll'!$D10)*((1+'Rent Roll'!$X10)^('Reimbursement Breakout'!EC$2-1))),"-")</f>
        <v>-</v>
      </c>
      <c r="ED58" s="273" t="str">
        <f>IF(ED$3='Rent Roll'!$U10,(('Rent Roll'!$W10*'Rent Roll'!$D10)*((1+'Rent Roll'!$X10)^('Reimbursement Breakout'!ED$2-1))),"-")</f>
        <v>-</v>
      </c>
      <c r="EE58" s="273" t="str">
        <f>IF(EE$3='Rent Roll'!$U10,(('Rent Roll'!$W10*'Rent Roll'!$D10)*((1+'Rent Roll'!$X10)^('Reimbursement Breakout'!EE$2-1))),"-")</f>
        <v>-</v>
      </c>
      <c r="EF58" s="272" t="str">
        <f>IF(EF$3='Rent Roll'!$U10,(('Rent Roll'!$W10*'Rent Roll'!$D10)*((1+'Rent Roll'!$X10)^('Reimbursement Breakout'!EF$2-1))),"-")</f>
        <v>-</v>
      </c>
      <c r="EG58" s="844" t="s">
        <v>106</v>
      </c>
    </row>
    <row r="59" spans="2:137" x14ac:dyDescent="0.25">
      <c r="B59" s="866"/>
      <c r="C59" s="854" t="str">
        <f>CONCATENATE('Rent Roll'!B11&amp;" - "&amp;'Rent Roll'!C11)</f>
        <v xml:space="preserve"> - </v>
      </c>
      <c r="D59" s="272">
        <f t="shared" si="14"/>
        <v>0</v>
      </c>
      <c r="E59" s="273" t="str">
        <f>IF(E$3='Rent Roll'!$U11,(('Rent Roll'!$W11*'Rent Roll'!$D11)*((1+'Rent Roll'!$X11)^('Reimbursement Breakout'!E$2-1))),"-")</f>
        <v>-</v>
      </c>
      <c r="F59" s="273" t="str">
        <f>IF(F$3='Rent Roll'!$U11,(('Rent Roll'!$W11*'Rent Roll'!$D11)*((1+'Rent Roll'!$X11)^('Reimbursement Breakout'!F$2-1))),"-")</f>
        <v>-</v>
      </c>
      <c r="G59" s="273" t="str">
        <f>IF(G$3='Rent Roll'!$U11,(('Rent Roll'!$W11*'Rent Roll'!$D11)*((1+'Rent Roll'!$X11)^('Reimbursement Breakout'!G$2-1))),"-")</f>
        <v>-</v>
      </c>
      <c r="H59" s="273" t="str">
        <f>IF(H$3='Rent Roll'!$U11,(('Rent Roll'!$W11*'Rent Roll'!$D11)*((1+'Rent Roll'!$X11)^('Reimbursement Breakout'!H$2-1))),"-")</f>
        <v>-</v>
      </c>
      <c r="I59" s="273" t="str">
        <f>IF(I$3='Rent Roll'!$U11,(('Rent Roll'!$W11*'Rent Roll'!$D11)*((1+'Rent Roll'!$X11)^('Reimbursement Breakout'!I$2-1))),"-")</f>
        <v>-</v>
      </c>
      <c r="J59" s="273" t="str">
        <f>IF(J$3='Rent Roll'!$U11,(('Rent Roll'!$W11*'Rent Roll'!$D11)*((1+'Rent Roll'!$X11)^('Reimbursement Breakout'!J$2-1))),"-")</f>
        <v>-</v>
      </c>
      <c r="K59" s="273" t="str">
        <f>IF(K$3='Rent Roll'!$U11,(('Rent Roll'!$W11*'Rent Roll'!$D11)*((1+'Rent Roll'!$X11)^('Reimbursement Breakout'!K$2-1))),"-")</f>
        <v>-</v>
      </c>
      <c r="L59" s="273" t="str">
        <f>IF(L$3='Rent Roll'!$U11,(('Rent Roll'!$W11*'Rent Roll'!$D11)*((1+'Rent Roll'!$X11)^('Reimbursement Breakout'!L$2-1))),"-")</f>
        <v>-</v>
      </c>
      <c r="M59" s="273" t="str">
        <f>IF(M$3='Rent Roll'!$U11,(('Rent Roll'!$W11*'Rent Roll'!$D11)*((1+'Rent Roll'!$X11)^('Reimbursement Breakout'!M$2-1))),"-")</f>
        <v>-</v>
      </c>
      <c r="N59" s="273" t="str">
        <f>IF(N$3='Rent Roll'!$U11,(('Rent Roll'!$W11*'Rent Roll'!$D11)*((1+'Rent Roll'!$X11)^('Reimbursement Breakout'!N$2-1))),"-")</f>
        <v>-</v>
      </c>
      <c r="O59" s="273" t="str">
        <f>IF(O$3='Rent Roll'!$U11,(('Rent Roll'!$W11*'Rent Roll'!$D11)*((1+'Rent Roll'!$X11)^('Reimbursement Breakout'!O$2-1))),"-")</f>
        <v>-</v>
      </c>
      <c r="P59" s="273" t="str">
        <f>IF(P$3='Rent Roll'!$U11,(('Rent Roll'!$W11*'Rent Roll'!$D11)*((1+'Rent Roll'!$X11)^('Reimbursement Breakout'!P$2-1))),"-")</f>
        <v>-</v>
      </c>
      <c r="Q59" s="273" t="str">
        <f>IF(Q$3='Rent Roll'!$U11,(('Rent Roll'!$W11*'Rent Roll'!$D11)*((1+'Rent Roll'!$X11)^('Reimbursement Breakout'!Q$2-1))),"-")</f>
        <v>-</v>
      </c>
      <c r="R59" s="273" t="str">
        <f>IF(R$3='Rent Roll'!$U11,(('Rent Roll'!$W11*'Rent Roll'!$D11)*((1+'Rent Roll'!$X11)^('Reimbursement Breakout'!R$2-1))),"-")</f>
        <v>-</v>
      </c>
      <c r="S59" s="273" t="str">
        <f>IF(S$3='Rent Roll'!$U11,(('Rent Roll'!$W11*'Rent Roll'!$D11)*((1+'Rent Roll'!$X11)^('Reimbursement Breakout'!S$2-1))),"-")</f>
        <v>-</v>
      </c>
      <c r="T59" s="273" t="str">
        <f>IF(T$3='Rent Roll'!$U11,(('Rent Roll'!$W11*'Rent Roll'!$D11)*((1+'Rent Roll'!$X11)^('Reimbursement Breakout'!T$2-1))),"-")</f>
        <v>-</v>
      </c>
      <c r="U59" s="273" t="str">
        <f>IF(U$3='Rent Roll'!$U11,(('Rent Roll'!$W11*'Rent Roll'!$D11)*((1+'Rent Roll'!$X11)^('Reimbursement Breakout'!U$2-1))),"-")</f>
        <v>-</v>
      </c>
      <c r="V59" s="273" t="str">
        <f>IF(V$3='Rent Roll'!$U11,(('Rent Roll'!$W11*'Rent Roll'!$D11)*((1+'Rent Roll'!$X11)^('Reimbursement Breakout'!V$2-1))),"-")</f>
        <v>-</v>
      </c>
      <c r="W59" s="273" t="str">
        <f>IF(W$3='Rent Roll'!$U11,(('Rent Roll'!$W11*'Rent Roll'!$D11)*((1+'Rent Roll'!$X11)^('Reimbursement Breakout'!W$2-1))),"-")</f>
        <v>-</v>
      </c>
      <c r="X59" s="273" t="str">
        <f>IF(X$3='Rent Roll'!$U11,(('Rent Roll'!$W11*'Rent Roll'!$D11)*((1+'Rent Roll'!$X11)^('Reimbursement Breakout'!X$2-1))),"-")</f>
        <v>-</v>
      </c>
      <c r="Y59" s="273" t="str">
        <f>IF(Y$3='Rent Roll'!$U11,(('Rent Roll'!$W11*'Rent Roll'!$D11)*((1+'Rent Roll'!$X11)^('Reimbursement Breakout'!Y$2-1))),"-")</f>
        <v>-</v>
      </c>
      <c r="Z59" s="273" t="str">
        <f>IF(Z$3='Rent Roll'!$U11,(('Rent Roll'!$W11*'Rent Roll'!$D11)*((1+'Rent Roll'!$X11)^('Reimbursement Breakout'!Z$2-1))),"-")</f>
        <v>-</v>
      </c>
      <c r="AA59" s="273" t="str">
        <f>IF(AA$3='Rent Roll'!$U11,(('Rent Roll'!$W11*'Rent Roll'!$D11)*((1+'Rent Roll'!$X11)^('Reimbursement Breakout'!AA$2-1))),"-")</f>
        <v>-</v>
      </c>
      <c r="AB59" s="273" t="str">
        <f>IF(AB$3='Rent Roll'!$U11,(('Rent Roll'!$W11*'Rent Roll'!$D11)*((1+'Rent Roll'!$X11)^('Reimbursement Breakout'!AB$2-1))),"-")</f>
        <v>-</v>
      </c>
      <c r="AC59" s="273" t="str">
        <f>IF(AC$3='Rent Roll'!$U11,(('Rent Roll'!$W11*'Rent Roll'!$D11)*((1+'Rent Roll'!$X11)^('Reimbursement Breakout'!AC$2-1))),"-")</f>
        <v>-</v>
      </c>
      <c r="AD59" s="273" t="str">
        <f>IF(AD$3='Rent Roll'!$U11,(('Rent Roll'!$W11*'Rent Roll'!$D11)*((1+'Rent Roll'!$X11)^('Reimbursement Breakout'!AD$2-1))),"-")</f>
        <v>-</v>
      </c>
      <c r="AE59" s="273" t="str">
        <f>IF(AE$3='Rent Roll'!$U11,(('Rent Roll'!$W11*'Rent Roll'!$D11)*((1+'Rent Roll'!$X11)^('Reimbursement Breakout'!AE$2-1))),"-")</f>
        <v>-</v>
      </c>
      <c r="AF59" s="273" t="str">
        <f>IF(AF$3='Rent Roll'!$U11,(('Rent Roll'!$W11*'Rent Roll'!$D11)*((1+'Rent Roll'!$X11)^('Reimbursement Breakout'!AF$2-1))),"-")</f>
        <v>-</v>
      </c>
      <c r="AG59" s="273" t="str">
        <f>IF(AG$3='Rent Roll'!$U11,(('Rent Roll'!$W11*'Rent Roll'!$D11)*((1+'Rent Roll'!$X11)^('Reimbursement Breakout'!AG$2-1))),"-")</f>
        <v>-</v>
      </c>
      <c r="AH59" s="273" t="str">
        <f>IF(AH$3='Rent Roll'!$U11,(('Rent Roll'!$W11*'Rent Roll'!$D11)*((1+'Rent Roll'!$X11)^('Reimbursement Breakout'!AH$2-1))),"-")</f>
        <v>-</v>
      </c>
      <c r="AI59" s="273" t="str">
        <f>IF(AI$3='Rent Roll'!$U11,(('Rent Roll'!$W11*'Rent Roll'!$D11)*((1+'Rent Roll'!$X11)^('Reimbursement Breakout'!AI$2-1))),"-")</f>
        <v>-</v>
      </c>
      <c r="AJ59" s="273" t="str">
        <f>IF(AJ$3='Rent Roll'!$U11,(('Rent Roll'!$W11*'Rent Roll'!$D11)*((1+'Rent Roll'!$X11)^('Reimbursement Breakout'!AJ$2-1))),"-")</f>
        <v>-</v>
      </c>
      <c r="AK59" s="273" t="str">
        <f>IF(AK$3='Rent Roll'!$U11,(('Rent Roll'!$W11*'Rent Roll'!$D11)*((1+'Rent Roll'!$X11)^('Reimbursement Breakout'!AK$2-1))),"-")</f>
        <v>-</v>
      </c>
      <c r="AL59" s="273" t="str">
        <f>IF(AL$3='Rent Roll'!$U11,(('Rent Roll'!$W11*'Rent Roll'!$D11)*((1+'Rent Roll'!$X11)^('Reimbursement Breakout'!AL$2-1))),"-")</f>
        <v>-</v>
      </c>
      <c r="AM59" s="273" t="str">
        <f>IF(AM$3='Rent Roll'!$U11,(('Rent Roll'!$W11*'Rent Roll'!$D11)*((1+'Rent Roll'!$X11)^('Reimbursement Breakout'!AM$2-1))),"-")</f>
        <v>-</v>
      </c>
      <c r="AN59" s="273" t="str">
        <f>IF(AN$3='Rent Roll'!$U11,(('Rent Roll'!$W11*'Rent Roll'!$D11)*((1+'Rent Roll'!$X11)^('Reimbursement Breakout'!AN$2-1))),"-")</f>
        <v>-</v>
      </c>
      <c r="AO59" s="273" t="str">
        <f>IF(AO$3='Rent Roll'!$U11,(('Rent Roll'!$W11*'Rent Roll'!$D11)*((1+'Rent Roll'!$X11)^('Reimbursement Breakout'!AO$2-1))),"-")</f>
        <v>-</v>
      </c>
      <c r="AP59" s="273" t="str">
        <f>IF(AP$3='Rent Roll'!$U11,(('Rent Roll'!$W11*'Rent Roll'!$D11)*((1+'Rent Roll'!$X11)^('Reimbursement Breakout'!AP$2-1))),"-")</f>
        <v>-</v>
      </c>
      <c r="AQ59" s="273" t="str">
        <f>IF(AQ$3='Rent Roll'!$U11,(('Rent Roll'!$W11*'Rent Roll'!$D11)*((1+'Rent Roll'!$X11)^('Reimbursement Breakout'!AQ$2-1))),"-")</f>
        <v>-</v>
      </c>
      <c r="AR59" s="273" t="str">
        <f>IF(AR$3='Rent Roll'!$U11,(('Rent Roll'!$W11*'Rent Roll'!$D11)*((1+'Rent Roll'!$X11)^('Reimbursement Breakout'!AR$2-1))),"-")</f>
        <v>-</v>
      </c>
      <c r="AS59" s="273" t="str">
        <f>IF(AS$3='Rent Roll'!$U11,(('Rent Roll'!$W11*'Rent Roll'!$D11)*((1+'Rent Roll'!$X11)^('Reimbursement Breakout'!AS$2-1))),"-")</f>
        <v>-</v>
      </c>
      <c r="AT59" s="273" t="str">
        <f>IF(AT$3='Rent Roll'!$U11,(('Rent Roll'!$W11*'Rent Roll'!$D11)*((1+'Rent Roll'!$X11)^('Reimbursement Breakout'!AT$2-1))),"-")</f>
        <v>-</v>
      </c>
      <c r="AU59" s="273" t="str">
        <f>IF(AU$3='Rent Roll'!$U11,(('Rent Roll'!$W11*'Rent Roll'!$D11)*((1+'Rent Roll'!$X11)^('Reimbursement Breakout'!AU$2-1))),"-")</f>
        <v>-</v>
      </c>
      <c r="AV59" s="273" t="str">
        <f>IF(AV$3='Rent Roll'!$U11,(('Rent Roll'!$W11*'Rent Roll'!$D11)*((1+'Rent Roll'!$X11)^('Reimbursement Breakout'!AV$2-1))),"-")</f>
        <v>-</v>
      </c>
      <c r="AW59" s="273" t="str">
        <f>IF(AW$3='Rent Roll'!$U11,(('Rent Roll'!$W11*'Rent Roll'!$D11)*((1+'Rent Roll'!$X11)^('Reimbursement Breakout'!AW$2-1))),"-")</f>
        <v>-</v>
      </c>
      <c r="AX59" s="273" t="str">
        <f>IF(AX$3='Rent Roll'!$U11,(('Rent Roll'!$W11*'Rent Roll'!$D11)*((1+'Rent Roll'!$X11)^('Reimbursement Breakout'!AX$2-1))),"-")</f>
        <v>-</v>
      </c>
      <c r="AY59" s="273" t="str">
        <f>IF(AY$3='Rent Roll'!$U11,(('Rent Roll'!$W11*'Rent Roll'!$D11)*((1+'Rent Roll'!$X11)^('Reimbursement Breakout'!AY$2-1))),"-")</f>
        <v>-</v>
      </c>
      <c r="AZ59" s="273" t="str">
        <f>IF(AZ$3='Rent Roll'!$U11,(('Rent Roll'!$W11*'Rent Roll'!$D11)*((1+'Rent Roll'!$X11)^('Reimbursement Breakout'!AZ$2-1))),"-")</f>
        <v>-</v>
      </c>
      <c r="BA59" s="273" t="str">
        <f>IF(BA$3='Rent Roll'!$U11,(('Rent Roll'!$W11*'Rent Roll'!$D11)*((1+'Rent Roll'!$X11)^('Reimbursement Breakout'!BA$2-1))),"-")</f>
        <v>-</v>
      </c>
      <c r="BB59" s="273" t="str">
        <f>IF(BB$3='Rent Roll'!$U11,(('Rent Roll'!$W11*'Rent Roll'!$D11)*((1+'Rent Roll'!$X11)^('Reimbursement Breakout'!BB$2-1))),"-")</f>
        <v>-</v>
      </c>
      <c r="BC59" s="273" t="str">
        <f>IF(BC$3='Rent Roll'!$U11,(('Rent Roll'!$W11*'Rent Roll'!$D11)*((1+'Rent Roll'!$X11)^('Reimbursement Breakout'!BC$2-1))),"-")</f>
        <v>-</v>
      </c>
      <c r="BD59" s="273" t="str">
        <f>IF(BD$3='Rent Roll'!$U11,(('Rent Roll'!$W11*'Rent Roll'!$D11)*((1+'Rent Roll'!$X11)^('Reimbursement Breakout'!BD$2-1))),"-")</f>
        <v>-</v>
      </c>
      <c r="BE59" s="273" t="str">
        <f>IF(BE$3='Rent Roll'!$U11,(('Rent Roll'!$W11*'Rent Roll'!$D11)*((1+'Rent Roll'!$X11)^('Reimbursement Breakout'!BE$2-1))),"-")</f>
        <v>-</v>
      </c>
      <c r="BF59" s="273" t="str">
        <f>IF(BF$3='Rent Roll'!$U11,(('Rent Roll'!$W11*'Rent Roll'!$D11)*((1+'Rent Roll'!$X11)^('Reimbursement Breakout'!BF$2-1))),"-")</f>
        <v>-</v>
      </c>
      <c r="BG59" s="273" t="str">
        <f>IF(BG$3='Rent Roll'!$U11,(('Rent Roll'!$W11*'Rent Roll'!$D11)*((1+'Rent Roll'!$X11)^('Reimbursement Breakout'!BG$2-1))),"-")</f>
        <v>-</v>
      </c>
      <c r="BH59" s="273" t="str">
        <f>IF(BH$3='Rent Roll'!$U11,(('Rent Roll'!$W11*'Rent Roll'!$D11)*((1+'Rent Roll'!$X11)^('Reimbursement Breakout'!BH$2-1))),"-")</f>
        <v>-</v>
      </c>
      <c r="BI59" s="273" t="str">
        <f>IF(BI$3='Rent Roll'!$U11,(('Rent Roll'!$W11*'Rent Roll'!$D11)*((1+'Rent Roll'!$X11)^('Reimbursement Breakout'!BI$2-1))),"-")</f>
        <v>-</v>
      </c>
      <c r="BJ59" s="273" t="str">
        <f>IF(BJ$3='Rent Roll'!$U11,(('Rent Roll'!$W11*'Rent Roll'!$D11)*((1+'Rent Roll'!$X11)^('Reimbursement Breakout'!BJ$2-1))),"-")</f>
        <v>-</v>
      </c>
      <c r="BK59" s="273" t="str">
        <f>IF(BK$3='Rent Roll'!$U11,(('Rent Roll'!$W11*'Rent Roll'!$D11)*((1+'Rent Roll'!$X11)^('Reimbursement Breakout'!BK$2-1))),"-")</f>
        <v>-</v>
      </c>
      <c r="BL59" s="273" t="str">
        <f>IF(BL$3='Rent Roll'!$U11,(('Rent Roll'!$W11*'Rent Roll'!$D11)*((1+'Rent Roll'!$X11)^('Reimbursement Breakout'!BL$2-1))),"-")</f>
        <v>-</v>
      </c>
      <c r="BM59" s="273" t="str">
        <f>IF(BM$3='Rent Roll'!$U11,(('Rent Roll'!$W11*'Rent Roll'!$D11)*((1+'Rent Roll'!$X11)^('Reimbursement Breakout'!BM$2-1))),"-")</f>
        <v>-</v>
      </c>
      <c r="BN59" s="273" t="str">
        <f>IF(BN$3='Rent Roll'!$U11,(('Rent Roll'!$W11*'Rent Roll'!$D11)*((1+'Rent Roll'!$X11)^('Reimbursement Breakout'!BN$2-1))),"-")</f>
        <v>-</v>
      </c>
      <c r="BO59" s="273" t="str">
        <f>IF(BO$3='Rent Roll'!$U11,(('Rent Roll'!$W11*'Rent Roll'!$D11)*((1+'Rent Roll'!$X11)^('Reimbursement Breakout'!BO$2-1))),"-")</f>
        <v>-</v>
      </c>
      <c r="BP59" s="273" t="str">
        <f>IF(BP$3='Rent Roll'!$U11,(('Rent Roll'!$W11*'Rent Roll'!$D11)*((1+'Rent Roll'!$X11)^('Reimbursement Breakout'!BP$2-1))),"-")</f>
        <v>-</v>
      </c>
      <c r="BQ59" s="273" t="str">
        <f>IF(BQ$3='Rent Roll'!$U11,(('Rent Roll'!$W11*'Rent Roll'!$D11)*((1+'Rent Roll'!$X11)^('Reimbursement Breakout'!BQ$2-1))),"-")</f>
        <v>-</v>
      </c>
      <c r="BR59" s="273" t="str">
        <f>IF(BR$3='Rent Roll'!$U11,(('Rent Roll'!$W11*'Rent Roll'!$D11)*((1+'Rent Roll'!$X11)^('Reimbursement Breakout'!BR$2-1))),"-")</f>
        <v>-</v>
      </c>
      <c r="BS59" s="273" t="str">
        <f>IF(BS$3='Rent Roll'!$U11,(('Rent Roll'!$W11*'Rent Roll'!$D11)*((1+'Rent Roll'!$X11)^('Reimbursement Breakout'!BS$2-1))),"-")</f>
        <v>-</v>
      </c>
      <c r="BT59" s="273" t="str">
        <f>IF(BT$3='Rent Roll'!$U11,(('Rent Roll'!$W11*'Rent Roll'!$D11)*((1+'Rent Roll'!$X11)^('Reimbursement Breakout'!BT$2-1))),"-")</f>
        <v>-</v>
      </c>
      <c r="BU59" s="273" t="str">
        <f>IF(BU$3='Rent Roll'!$U11,(('Rent Roll'!$W11*'Rent Roll'!$D11)*((1+'Rent Roll'!$X11)^('Reimbursement Breakout'!BU$2-1))),"-")</f>
        <v>-</v>
      </c>
      <c r="BV59" s="273" t="str">
        <f>IF(BV$3='Rent Roll'!$U11,(('Rent Roll'!$W11*'Rent Roll'!$D11)*((1+'Rent Roll'!$X11)^('Reimbursement Breakout'!BV$2-1))),"-")</f>
        <v>-</v>
      </c>
      <c r="BW59" s="273" t="str">
        <f>IF(BW$3='Rent Roll'!$U11,(('Rent Roll'!$W11*'Rent Roll'!$D11)*((1+'Rent Roll'!$X11)^('Reimbursement Breakout'!BW$2-1))),"-")</f>
        <v>-</v>
      </c>
      <c r="BX59" s="273" t="str">
        <f>IF(BX$3='Rent Roll'!$U11,(('Rent Roll'!$W11*'Rent Roll'!$D11)*((1+'Rent Roll'!$X11)^('Reimbursement Breakout'!BX$2-1))),"-")</f>
        <v>-</v>
      </c>
      <c r="BY59" s="273" t="str">
        <f>IF(BY$3='Rent Roll'!$U11,(('Rent Roll'!$W11*'Rent Roll'!$D11)*((1+'Rent Roll'!$X11)^('Reimbursement Breakout'!BY$2-1))),"-")</f>
        <v>-</v>
      </c>
      <c r="BZ59" s="273" t="str">
        <f>IF(BZ$3='Rent Roll'!$U11,(('Rent Roll'!$W11*'Rent Roll'!$D11)*((1+'Rent Roll'!$X11)^('Reimbursement Breakout'!BZ$2-1))),"-")</f>
        <v>-</v>
      </c>
      <c r="CA59" s="273" t="str">
        <f>IF(CA$3='Rent Roll'!$U11,(('Rent Roll'!$W11*'Rent Roll'!$D11)*((1+'Rent Roll'!$X11)^('Reimbursement Breakout'!CA$2-1))),"-")</f>
        <v>-</v>
      </c>
      <c r="CB59" s="273" t="str">
        <f>IF(CB$3='Rent Roll'!$U11,(('Rent Roll'!$W11*'Rent Roll'!$D11)*((1+'Rent Roll'!$X11)^('Reimbursement Breakout'!CB$2-1))),"-")</f>
        <v>-</v>
      </c>
      <c r="CC59" s="273" t="str">
        <f>IF(CC$3='Rent Roll'!$U11,(('Rent Roll'!$W11*'Rent Roll'!$D11)*((1+'Rent Roll'!$X11)^('Reimbursement Breakout'!CC$2-1))),"-")</f>
        <v>-</v>
      </c>
      <c r="CD59" s="273" t="str">
        <f>IF(CD$3='Rent Roll'!$U11,(('Rent Roll'!$W11*'Rent Roll'!$D11)*((1+'Rent Roll'!$X11)^('Reimbursement Breakout'!CD$2-1))),"-")</f>
        <v>-</v>
      </c>
      <c r="CE59" s="273" t="str">
        <f>IF(CE$3='Rent Roll'!$U11,(('Rent Roll'!$W11*'Rent Roll'!$D11)*((1+'Rent Roll'!$X11)^('Reimbursement Breakout'!CE$2-1))),"-")</f>
        <v>-</v>
      </c>
      <c r="CF59" s="273" t="str">
        <f>IF(CF$3='Rent Roll'!$U11,(('Rent Roll'!$W11*'Rent Roll'!$D11)*((1+'Rent Roll'!$X11)^('Reimbursement Breakout'!CF$2-1))),"-")</f>
        <v>-</v>
      </c>
      <c r="CG59" s="273" t="str">
        <f>IF(CG$3='Rent Roll'!$U11,(('Rent Roll'!$W11*'Rent Roll'!$D11)*((1+'Rent Roll'!$X11)^('Reimbursement Breakout'!CG$2-1))),"-")</f>
        <v>-</v>
      </c>
      <c r="CH59" s="273" t="str">
        <f>IF(CH$3='Rent Roll'!$U11,(('Rent Roll'!$W11*'Rent Roll'!$D11)*((1+'Rent Roll'!$X11)^('Reimbursement Breakout'!CH$2-1))),"-")</f>
        <v>-</v>
      </c>
      <c r="CI59" s="273" t="str">
        <f>IF(CI$3='Rent Roll'!$U11,(('Rent Roll'!$W11*'Rent Roll'!$D11)*((1+'Rent Roll'!$X11)^('Reimbursement Breakout'!CI$2-1))),"-")</f>
        <v>-</v>
      </c>
      <c r="CJ59" s="273" t="str">
        <f>IF(CJ$3='Rent Roll'!$U11,(('Rent Roll'!$W11*'Rent Roll'!$D11)*((1+'Rent Roll'!$X11)^('Reimbursement Breakout'!CJ$2-1))),"-")</f>
        <v>-</v>
      </c>
      <c r="CK59" s="273" t="str">
        <f>IF(CK$3='Rent Roll'!$U11,(('Rent Roll'!$W11*'Rent Roll'!$D11)*((1+'Rent Roll'!$X11)^('Reimbursement Breakout'!CK$2-1))),"-")</f>
        <v>-</v>
      </c>
      <c r="CL59" s="273" t="str">
        <f>IF(CL$3='Rent Roll'!$U11,(('Rent Roll'!$W11*'Rent Roll'!$D11)*((1+'Rent Roll'!$X11)^('Reimbursement Breakout'!CL$2-1))),"-")</f>
        <v>-</v>
      </c>
      <c r="CM59" s="273" t="str">
        <f>IF(CM$3='Rent Roll'!$U11,(('Rent Roll'!$W11*'Rent Roll'!$D11)*((1+'Rent Roll'!$X11)^('Reimbursement Breakout'!CM$2-1))),"-")</f>
        <v>-</v>
      </c>
      <c r="CN59" s="273" t="str">
        <f>IF(CN$3='Rent Roll'!$U11,(('Rent Roll'!$W11*'Rent Roll'!$D11)*((1+'Rent Roll'!$X11)^('Reimbursement Breakout'!CN$2-1))),"-")</f>
        <v>-</v>
      </c>
      <c r="CO59" s="273" t="str">
        <f>IF(CO$3='Rent Roll'!$U11,(('Rent Roll'!$W11*'Rent Roll'!$D11)*((1+'Rent Roll'!$X11)^('Reimbursement Breakout'!CO$2-1))),"-")</f>
        <v>-</v>
      </c>
      <c r="CP59" s="273" t="str">
        <f>IF(CP$3='Rent Roll'!$U11,(('Rent Roll'!$W11*'Rent Roll'!$D11)*((1+'Rent Roll'!$X11)^('Reimbursement Breakout'!CP$2-1))),"-")</f>
        <v>-</v>
      </c>
      <c r="CQ59" s="273" t="str">
        <f>IF(CQ$3='Rent Roll'!$U11,(('Rent Roll'!$W11*'Rent Roll'!$D11)*((1+'Rent Roll'!$X11)^('Reimbursement Breakout'!CQ$2-1))),"-")</f>
        <v>-</v>
      </c>
      <c r="CR59" s="273" t="str">
        <f>IF(CR$3='Rent Roll'!$U11,(('Rent Roll'!$W11*'Rent Roll'!$D11)*((1+'Rent Roll'!$X11)^('Reimbursement Breakout'!CR$2-1))),"-")</f>
        <v>-</v>
      </c>
      <c r="CS59" s="273" t="str">
        <f>IF(CS$3='Rent Roll'!$U11,(('Rent Roll'!$W11*'Rent Roll'!$D11)*((1+'Rent Roll'!$X11)^('Reimbursement Breakout'!CS$2-1))),"-")</f>
        <v>-</v>
      </c>
      <c r="CT59" s="273" t="str">
        <f>IF(CT$3='Rent Roll'!$U11,(('Rent Roll'!$W11*'Rent Roll'!$D11)*((1+'Rent Roll'!$X11)^('Reimbursement Breakout'!CT$2-1))),"-")</f>
        <v>-</v>
      </c>
      <c r="CU59" s="273" t="str">
        <f>IF(CU$3='Rent Roll'!$U11,(('Rent Roll'!$W11*'Rent Roll'!$D11)*((1+'Rent Roll'!$X11)^('Reimbursement Breakout'!CU$2-1))),"-")</f>
        <v>-</v>
      </c>
      <c r="CV59" s="273" t="str">
        <f>IF(CV$3='Rent Roll'!$U11,(('Rent Roll'!$W11*'Rent Roll'!$D11)*((1+'Rent Roll'!$X11)^('Reimbursement Breakout'!CV$2-1))),"-")</f>
        <v>-</v>
      </c>
      <c r="CW59" s="273" t="str">
        <f>IF(CW$3='Rent Roll'!$U11,(('Rent Roll'!$W11*'Rent Roll'!$D11)*((1+'Rent Roll'!$X11)^('Reimbursement Breakout'!CW$2-1))),"-")</f>
        <v>-</v>
      </c>
      <c r="CX59" s="273" t="str">
        <f>IF(CX$3='Rent Roll'!$U11,(('Rent Roll'!$W11*'Rent Roll'!$D11)*((1+'Rent Roll'!$X11)^('Reimbursement Breakout'!CX$2-1))),"-")</f>
        <v>-</v>
      </c>
      <c r="CY59" s="273" t="str">
        <f>IF(CY$3='Rent Roll'!$U11,(('Rent Roll'!$W11*'Rent Roll'!$D11)*((1+'Rent Roll'!$X11)^('Reimbursement Breakout'!CY$2-1))),"-")</f>
        <v>-</v>
      </c>
      <c r="CZ59" s="273" t="str">
        <f>IF(CZ$3='Rent Roll'!$U11,(('Rent Roll'!$W11*'Rent Roll'!$D11)*((1+'Rent Roll'!$X11)^('Reimbursement Breakout'!CZ$2-1))),"-")</f>
        <v>-</v>
      </c>
      <c r="DA59" s="273" t="str">
        <f>IF(DA$3='Rent Roll'!$U11,(('Rent Roll'!$W11*'Rent Roll'!$D11)*((1+'Rent Roll'!$X11)^('Reimbursement Breakout'!DA$2-1))),"-")</f>
        <v>-</v>
      </c>
      <c r="DB59" s="273" t="str">
        <f>IF(DB$3='Rent Roll'!$U11,(('Rent Roll'!$W11*'Rent Roll'!$D11)*((1+'Rent Roll'!$X11)^('Reimbursement Breakout'!DB$2-1))),"-")</f>
        <v>-</v>
      </c>
      <c r="DC59" s="273" t="str">
        <f>IF(DC$3='Rent Roll'!$U11,(('Rent Roll'!$W11*'Rent Roll'!$D11)*((1+'Rent Roll'!$X11)^('Reimbursement Breakout'!DC$2-1))),"-")</f>
        <v>-</v>
      </c>
      <c r="DD59" s="273" t="str">
        <f>IF(DD$3='Rent Roll'!$U11,(('Rent Roll'!$W11*'Rent Roll'!$D11)*((1+'Rent Roll'!$X11)^('Reimbursement Breakout'!DD$2-1))),"-")</f>
        <v>-</v>
      </c>
      <c r="DE59" s="273" t="str">
        <f>IF(DE$3='Rent Roll'!$U11,(('Rent Roll'!$W11*'Rent Roll'!$D11)*((1+'Rent Roll'!$X11)^('Reimbursement Breakout'!DE$2-1))),"-")</f>
        <v>-</v>
      </c>
      <c r="DF59" s="273" t="str">
        <f>IF(DF$3='Rent Roll'!$U11,(('Rent Roll'!$W11*'Rent Roll'!$D11)*((1+'Rent Roll'!$X11)^('Reimbursement Breakout'!DF$2-1))),"-")</f>
        <v>-</v>
      </c>
      <c r="DG59" s="273" t="str">
        <f>IF(DG$3='Rent Roll'!$U11,(('Rent Roll'!$W11*'Rent Roll'!$D11)*((1+'Rent Roll'!$X11)^('Reimbursement Breakout'!DG$2-1))),"-")</f>
        <v>-</v>
      </c>
      <c r="DH59" s="273" t="str">
        <f>IF(DH$3='Rent Roll'!$U11,(('Rent Roll'!$W11*'Rent Roll'!$D11)*((1+'Rent Roll'!$X11)^('Reimbursement Breakout'!DH$2-1))),"-")</f>
        <v>-</v>
      </c>
      <c r="DI59" s="273" t="str">
        <f>IF(DI$3='Rent Roll'!$U11,(('Rent Roll'!$W11*'Rent Roll'!$D11)*((1+'Rent Roll'!$X11)^('Reimbursement Breakout'!DI$2-1))),"-")</f>
        <v>-</v>
      </c>
      <c r="DJ59" s="273" t="str">
        <f>IF(DJ$3='Rent Roll'!$U11,(('Rent Roll'!$W11*'Rent Roll'!$D11)*((1+'Rent Roll'!$X11)^('Reimbursement Breakout'!DJ$2-1))),"-")</f>
        <v>-</v>
      </c>
      <c r="DK59" s="273" t="str">
        <f>IF(DK$3='Rent Roll'!$U11,(('Rent Roll'!$W11*'Rent Roll'!$D11)*((1+'Rent Roll'!$X11)^('Reimbursement Breakout'!DK$2-1))),"-")</f>
        <v>-</v>
      </c>
      <c r="DL59" s="273" t="str">
        <f>IF(DL$3='Rent Roll'!$U11,(('Rent Roll'!$W11*'Rent Roll'!$D11)*((1+'Rent Roll'!$X11)^('Reimbursement Breakout'!DL$2-1))),"-")</f>
        <v>-</v>
      </c>
      <c r="DM59" s="273" t="str">
        <f>IF(DM$3='Rent Roll'!$U11,(('Rent Roll'!$W11*'Rent Roll'!$D11)*((1+'Rent Roll'!$X11)^('Reimbursement Breakout'!DM$2-1))),"-")</f>
        <v>-</v>
      </c>
      <c r="DN59" s="273" t="str">
        <f>IF(DN$3='Rent Roll'!$U11,(('Rent Roll'!$W11*'Rent Roll'!$D11)*((1+'Rent Roll'!$X11)^('Reimbursement Breakout'!DN$2-1))),"-")</f>
        <v>-</v>
      </c>
      <c r="DO59" s="273" t="str">
        <f>IF(DO$3='Rent Roll'!$U11,(('Rent Roll'!$W11*'Rent Roll'!$D11)*((1+'Rent Roll'!$X11)^('Reimbursement Breakout'!DO$2-1))),"-")</f>
        <v>-</v>
      </c>
      <c r="DP59" s="273" t="str">
        <f>IF(DP$3='Rent Roll'!$U11,(('Rent Roll'!$W11*'Rent Roll'!$D11)*((1+'Rent Roll'!$X11)^('Reimbursement Breakout'!DP$2-1))),"-")</f>
        <v>-</v>
      </c>
      <c r="DQ59" s="273" t="str">
        <f>IF(DQ$3='Rent Roll'!$U11,(('Rent Roll'!$W11*'Rent Roll'!$D11)*((1+'Rent Roll'!$X11)^('Reimbursement Breakout'!DQ$2-1))),"-")</f>
        <v>-</v>
      </c>
      <c r="DR59" s="273" t="str">
        <f>IF(DR$3='Rent Roll'!$U11,(('Rent Roll'!$W11*'Rent Roll'!$D11)*((1+'Rent Roll'!$X11)^('Reimbursement Breakout'!DR$2-1))),"-")</f>
        <v>-</v>
      </c>
      <c r="DS59" s="273" t="str">
        <f>IF(DS$3='Rent Roll'!$U11,(('Rent Roll'!$W11*'Rent Roll'!$D11)*((1+'Rent Roll'!$X11)^('Reimbursement Breakout'!DS$2-1))),"-")</f>
        <v>-</v>
      </c>
      <c r="DT59" s="273" t="str">
        <f>IF(DT$3='Rent Roll'!$U11,(('Rent Roll'!$W11*'Rent Roll'!$D11)*((1+'Rent Roll'!$X11)^('Reimbursement Breakout'!DT$2-1))),"-")</f>
        <v>-</v>
      </c>
      <c r="DU59" s="273" t="str">
        <f>IF(DU$3='Rent Roll'!$U11,(('Rent Roll'!$W11*'Rent Roll'!$D11)*((1+'Rent Roll'!$X11)^('Reimbursement Breakout'!DU$2-1))),"-")</f>
        <v>-</v>
      </c>
      <c r="DV59" s="273" t="str">
        <f>IF(DV$3='Rent Roll'!$U11,(('Rent Roll'!$W11*'Rent Roll'!$D11)*((1+'Rent Roll'!$X11)^('Reimbursement Breakout'!DV$2-1))),"-")</f>
        <v>-</v>
      </c>
      <c r="DW59" s="273" t="str">
        <f>IF(DW$3='Rent Roll'!$U11,(('Rent Roll'!$W11*'Rent Roll'!$D11)*((1+'Rent Roll'!$X11)^('Reimbursement Breakout'!DW$2-1))),"-")</f>
        <v>-</v>
      </c>
      <c r="DX59" s="273" t="str">
        <f>IF(DX$3='Rent Roll'!$U11,(('Rent Roll'!$W11*'Rent Roll'!$D11)*((1+'Rent Roll'!$X11)^('Reimbursement Breakout'!DX$2-1))),"-")</f>
        <v>-</v>
      </c>
      <c r="DY59" s="273" t="str">
        <f>IF(DY$3='Rent Roll'!$U11,(('Rent Roll'!$W11*'Rent Roll'!$D11)*((1+'Rent Roll'!$X11)^('Reimbursement Breakout'!DY$2-1))),"-")</f>
        <v>-</v>
      </c>
      <c r="DZ59" s="273" t="str">
        <f>IF(DZ$3='Rent Roll'!$U11,(('Rent Roll'!$W11*'Rent Roll'!$D11)*((1+'Rent Roll'!$X11)^('Reimbursement Breakout'!DZ$2-1))),"-")</f>
        <v>-</v>
      </c>
      <c r="EA59" s="273" t="str">
        <f>IF(EA$3='Rent Roll'!$U11,(('Rent Roll'!$W11*'Rent Roll'!$D11)*((1+'Rent Roll'!$X11)^('Reimbursement Breakout'!EA$2-1))),"-")</f>
        <v>-</v>
      </c>
      <c r="EB59" s="273" t="str">
        <f>IF(EB$3='Rent Roll'!$U11,(('Rent Roll'!$W11*'Rent Roll'!$D11)*((1+'Rent Roll'!$X11)^('Reimbursement Breakout'!EB$2-1))),"-")</f>
        <v>-</v>
      </c>
      <c r="EC59" s="273" t="str">
        <f>IF(EC$3='Rent Roll'!$U11,(('Rent Roll'!$W11*'Rent Roll'!$D11)*((1+'Rent Roll'!$X11)^('Reimbursement Breakout'!EC$2-1))),"-")</f>
        <v>-</v>
      </c>
      <c r="ED59" s="273" t="str">
        <f>IF(ED$3='Rent Roll'!$U11,(('Rent Roll'!$W11*'Rent Roll'!$D11)*((1+'Rent Roll'!$X11)^('Reimbursement Breakout'!ED$2-1))),"-")</f>
        <v>-</v>
      </c>
      <c r="EE59" s="273" t="str">
        <f>IF(EE$3='Rent Roll'!$U11,(('Rent Roll'!$W11*'Rent Roll'!$D11)*((1+'Rent Roll'!$X11)^('Reimbursement Breakout'!EE$2-1))),"-")</f>
        <v>-</v>
      </c>
      <c r="EF59" s="272" t="str">
        <f>IF(EF$3='Rent Roll'!$U11,(('Rent Roll'!$W11*'Rent Roll'!$D11)*((1+'Rent Roll'!$X11)^('Reimbursement Breakout'!EF$2-1))),"-")</f>
        <v>-</v>
      </c>
      <c r="EG59" s="844" t="s">
        <v>106</v>
      </c>
    </row>
    <row r="60" spans="2:137" x14ac:dyDescent="0.25">
      <c r="B60" s="866"/>
      <c r="C60" s="854" t="str">
        <f>CONCATENATE('Rent Roll'!B12&amp;" - "&amp;'Rent Roll'!C12)</f>
        <v xml:space="preserve"> - </v>
      </c>
      <c r="D60" s="272">
        <f t="shared" si="14"/>
        <v>0</v>
      </c>
      <c r="E60" s="273" t="str">
        <f>IF(E$3='Rent Roll'!$U12,(('Rent Roll'!$W12*'Rent Roll'!$D12)*((1+'Rent Roll'!$X12)^('Reimbursement Breakout'!E$2-1))),"-")</f>
        <v>-</v>
      </c>
      <c r="F60" s="273" t="str">
        <f>IF(F$3='Rent Roll'!$U12,(('Rent Roll'!$W12*'Rent Roll'!$D12)*((1+'Rent Roll'!$X12)^('Reimbursement Breakout'!F$2-1))),"-")</f>
        <v>-</v>
      </c>
      <c r="G60" s="273" t="str">
        <f>IF(G$3='Rent Roll'!$U12,(('Rent Roll'!$W12*'Rent Roll'!$D12)*((1+'Rent Roll'!$X12)^('Reimbursement Breakout'!G$2-1))),"-")</f>
        <v>-</v>
      </c>
      <c r="H60" s="273" t="str">
        <f>IF(H$3='Rent Roll'!$U12,(('Rent Roll'!$W12*'Rent Roll'!$D12)*((1+'Rent Roll'!$X12)^('Reimbursement Breakout'!H$2-1))),"-")</f>
        <v>-</v>
      </c>
      <c r="I60" s="273" t="str">
        <f>IF(I$3='Rent Roll'!$U12,(('Rent Roll'!$W12*'Rent Roll'!$D12)*((1+'Rent Roll'!$X12)^('Reimbursement Breakout'!I$2-1))),"-")</f>
        <v>-</v>
      </c>
      <c r="J60" s="273" t="str">
        <f>IF(J$3='Rent Roll'!$U12,(('Rent Roll'!$W12*'Rent Roll'!$D12)*((1+'Rent Roll'!$X12)^('Reimbursement Breakout'!J$2-1))),"-")</f>
        <v>-</v>
      </c>
      <c r="K60" s="273" t="str">
        <f>IF(K$3='Rent Roll'!$U12,(('Rent Roll'!$W12*'Rent Roll'!$D12)*((1+'Rent Roll'!$X12)^('Reimbursement Breakout'!K$2-1))),"-")</f>
        <v>-</v>
      </c>
      <c r="L60" s="273" t="str">
        <f>IF(L$3='Rent Roll'!$U12,(('Rent Roll'!$W12*'Rent Roll'!$D12)*((1+'Rent Roll'!$X12)^('Reimbursement Breakout'!L$2-1))),"-")</f>
        <v>-</v>
      </c>
      <c r="M60" s="273" t="str">
        <f>IF(M$3='Rent Roll'!$U12,(('Rent Roll'!$W12*'Rent Roll'!$D12)*((1+'Rent Roll'!$X12)^('Reimbursement Breakout'!M$2-1))),"-")</f>
        <v>-</v>
      </c>
      <c r="N60" s="273" t="str">
        <f>IF(N$3='Rent Roll'!$U12,(('Rent Roll'!$W12*'Rent Roll'!$D12)*((1+'Rent Roll'!$X12)^('Reimbursement Breakout'!N$2-1))),"-")</f>
        <v>-</v>
      </c>
      <c r="O60" s="273" t="str">
        <f>IF(O$3='Rent Roll'!$U12,(('Rent Roll'!$W12*'Rent Roll'!$D12)*((1+'Rent Roll'!$X12)^('Reimbursement Breakout'!O$2-1))),"-")</f>
        <v>-</v>
      </c>
      <c r="P60" s="273" t="str">
        <f>IF(P$3='Rent Roll'!$U12,(('Rent Roll'!$W12*'Rent Roll'!$D12)*((1+'Rent Roll'!$X12)^('Reimbursement Breakout'!P$2-1))),"-")</f>
        <v>-</v>
      </c>
      <c r="Q60" s="273" t="str">
        <f>IF(Q$3='Rent Roll'!$U12,(('Rent Roll'!$W12*'Rent Roll'!$D12)*((1+'Rent Roll'!$X12)^('Reimbursement Breakout'!Q$2-1))),"-")</f>
        <v>-</v>
      </c>
      <c r="R60" s="273" t="str">
        <f>IF(R$3='Rent Roll'!$U12,(('Rent Roll'!$W12*'Rent Roll'!$D12)*((1+'Rent Roll'!$X12)^('Reimbursement Breakout'!R$2-1))),"-")</f>
        <v>-</v>
      </c>
      <c r="S60" s="273" t="str">
        <f>IF(S$3='Rent Roll'!$U12,(('Rent Roll'!$W12*'Rent Roll'!$D12)*((1+'Rent Roll'!$X12)^('Reimbursement Breakout'!S$2-1))),"-")</f>
        <v>-</v>
      </c>
      <c r="T60" s="273" t="str">
        <f>IF(T$3='Rent Roll'!$U12,(('Rent Roll'!$W12*'Rent Roll'!$D12)*((1+'Rent Roll'!$X12)^('Reimbursement Breakout'!T$2-1))),"-")</f>
        <v>-</v>
      </c>
      <c r="U60" s="273" t="str">
        <f>IF(U$3='Rent Roll'!$U12,(('Rent Roll'!$W12*'Rent Roll'!$D12)*((1+'Rent Roll'!$X12)^('Reimbursement Breakout'!U$2-1))),"-")</f>
        <v>-</v>
      </c>
      <c r="V60" s="273" t="str">
        <f>IF(V$3='Rent Roll'!$U12,(('Rent Roll'!$W12*'Rent Roll'!$D12)*((1+'Rent Roll'!$X12)^('Reimbursement Breakout'!V$2-1))),"-")</f>
        <v>-</v>
      </c>
      <c r="W60" s="273" t="str">
        <f>IF(W$3='Rent Roll'!$U12,(('Rent Roll'!$W12*'Rent Roll'!$D12)*((1+'Rent Roll'!$X12)^('Reimbursement Breakout'!W$2-1))),"-")</f>
        <v>-</v>
      </c>
      <c r="X60" s="273" t="str">
        <f>IF(X$3='Rent Roll'!$U12,(('Rent Roll'!$W12*'Rent Roll'!$D12)*((1+'Rent Roll'!$X12)^('Reimbursement Breakout'!X$2-1))),"-")</f>
        <v>-</v>
      </c>
      <c r="Y60" s="273" t="str">
        <f>IF(Y$3='Rent Roll'!$U12,(('Rent Roll'!$W12*'Rent Roll'!$D12)*((1+'Rent Roll'!$X12)^('Reimbursement Breakout'!Y$2-1))),"-")</f>
        <v>-</v>
      </c>
      <c r="Z60" s="273" t="str">
        <f>IF(Z$3='Rent Roll'!$U12,(('Rent Roll'!$W12*'Rent Roll'!$D12)*((1+'Rent Roll'!$X12)^('Reimbursement Breakout'!Z$2-1))),"-")</f>
        <v>-</v>
      </c>
      <c r="AA60" s="273" t="str">
        <f>IF(AA$3='Rent Roll'!$U12,(('Rent Roll'!$W12*'Rent Roll'!$D12)*((1+'Rent Roll'!$X12)^('Reimbursement Breakout'!AA$2-1))),"-")</f>
        <v>-</v>
      </c>
      <c r="AB60" s="273" t="str">
        <f>IF(AB$3='Rent Roll'!$U12,(('Rent Roll'!$W12*'Rent Roll'!$D12)*((1+'Rent Roll'!$X12)^('Reimbursement Breakout'!AB$2-1))),"-")</f>
        <v>-</v>
      </c>
      <c r="AC60" s="273" t="str">
        <f>IF(AC$3='Rent Roll'!$U12,(('Rent Roll'!$W12*'Rent Roll'!$D12)*((1+'Rent Roll'!$X12)^('Reimbursement Breakout'!AC$2-1))),"-")</f>
        <v>-</v>
      </c>
      <c r="AD60" s="273" t="str">
        <f>IF(AD$3='Rent Roll'!$U12,(('Rent Roll'!$W12*'Rent Roll'!$D12)*((1+'Rent Roll'!$X12)^('Reimbursement Breakout'!AD$2-1))),"-")</f>
        <v>-</v>
      </c>
      <c r="AE60" s="273" t="str">
        <f>IF(AE$3='Rent Roll'!$U12,(('Rent Roll'!$W12*'Rent Roll'!$D12)*((1+'Rent Roll'!$X12)^('Reimbursement Breakout'!AE$2-1))),"-")</f>
        <v>-</v>
      </c>
      <c r="AF60" s="273" t="str">
        <f>IF(AF$3='Rent Roll'!$U12,(('Rent Roll'!$W12*'Rent Roll'!$D12)*((1+'Rent Roll'!$X12)^('Reimbursement Breakout'!AF$2-1))),"-")</f>
        <v>-</v>
      </c>
      <c r="AG60" s="273" t="str">
        <f>IF(AG$3='Rent Roll'!$U12,(('Rent Roll'!$W12*'Rent Roll'!$D12)*((1+'Rent Roll'!$X12)^('Reimbursement Breakout'!AG$2-1))),"-")</f>
        <v>-</v>
      </c>
      <c r="AH60" s="273" t="str">
        <f>IF(AH$3='Rent Roll'!$U12,(('Rent Roll'!$W12*'Rent Roll'!$D12)*((1+'Rent Roll'!$X12)^('Reimbursement Breakout'!AH$2-1))),"-")</f>
        <v>-</v>
      </c>
      <c r="AI60" s="273" t="str">
        <f>IF(AI$3='Rent Roll'!$U12,(('Rent Roll'!$W12*'Rent Roll'!$D12)*((1+'Rent Roll'!$X12)^('Reimbursement Breakout'!AI$2-1))),"-")</f>
        <v>-</v>
      </c>
      <c r="AJ60" s="273" t="str">
        <f>IF(AJ$3='Rent Roll'!$U12,(('Rent Roll'!$W12*'Rent Roll'!$D12)*((1+'Rent Roll'!$X12)^('Reimbursement Breakout'!AJ$2-1))),"-")</f>
        <v>-</v>
      </c>
      <c r="AK60" s="273" t="str">
        <f>IF(AK$3='Rent Roll'!$U12,(('Rent Roll'!$W12*'Rent Roll'!$D12)*((1+'Rent Roll'!$X12)^('Reimbursement Breakout'!AK$2-1))),"-")</f>
        <v>-</v>
      </c>
      <c r="AL60" s="273" t="str">
        <f>IF(AL$3='Rent Roll'!$U12,(('Rent Roll'!$W12*'Rent Roll'!$D12)*((1+'Rent Roll'!$X12)^('Reimbursement Breakout'!AL$2-1))),"-")</f>
        <v>-</v>
      </c>
      <c r="AM60" s="273" t="str">
        <f>IF(AM$3='Rent Roll'!$U12,(('Rent Roll'!$W12*'Rent Roll'!$D12)*((1+'Rent Roll'!$X12)^('Reimbursement Breakout'!AM$2-1))),"-")</f>
        <v>-</v>
      </c>
      <c r="AN60" s="273" t="str">
        <f>IF(AN$3='Rent Roll'!$U12,(('Rent Roll'!$W12*'Rent Roll'!$D12)*((1+'Rent Roll'!$X12)^('Reimbursement Breakout'!AN$2-1))),"-")</f>
        <v>-</v>
      </c>
      <c r="AO60" s="273" t="str">
        <f>IF(AO$3='Rent Roll'!$U12,(('Rent Roll'!$W12*'Rent Roll'!$D12)*((1+'Rent Roll'!$X12)^('Reimbursement Breakout'!AO$2-1))),"-")</f>
        <v>-</v>
      </c>
      <c r="AP60" s="273" t="str">
        <f>IF(AP$3='Rent Roll'!$U12,(('Rent Roll'!$W12*'Rent Roll'!$D12)*((1+'Rent Roll'!$X12)^('Reimbursement Breakout'!AP$2-1))),"-")</f>
        <v>-</v>
      </c>
      <c r="AQ60" s="273" t="str">
        <f>IF(AQ$3='Rent Roll'!$U12,(('Rent Roll'!$W12*'Rent Roll'!$D12)*((1+'Rent Roll'!$X12)^('Reimbursement Breakout'!AQ$2-1))),"-")</f>
        <v>-</v>
      </c>
      <c r="AR60" s="273" t="str">
        <f>IF(AR$3='Rent Roll'!$U12,(('Rent Roll'!$W12*'Rent Roll'!$D12)*((1+'Rent Roll'!$X12)^('Reimbursement Breakout'!AR$2-1))),"-")</f>
        <v>-</v>
      </c>
      <c r="AS60" s="273" t="str">
        <f>IF(AS$3='Rent Roll'!$U12,(('Rent Roll'!$W12*'Rent Roll'!$D12)*((1+'Rent Roll'!$X12)^('Reimbursement Breakout'!AS$2-1))),"-")</f>
        <v>-</v>
      </c>
      <c r="AT60" s="273" t="str">
        <f>IF(AT$3='Rent Roll'!$U12,(('Rent Roll'!$W12*'Rent Roll'!$D12)*((1+'Rent Roll'!$X12)^('Reimbursement Breakout'!AT$2-1))),"-")</f>
        <v>-</v>
      </c>
      <c r="AU60" s="273" t="str">
        <f>IF(AU$3='Rent Roll'!$U12,(('Rent Roll'!$W12*'Rent Roll'!$D12)*((1+'Rent Roll'!$X12)^('Reimbursement Breakout'!AU$2-1))),"-")</f>
        <v>-</v>
      </c>
      <c r="AV60" s="273" t="str">
        <f>IF(AV$3='Rent Roll'!$U12,(('Rent Roll'!$W12*'Rent Roll'!$D12)*((1+'Rent Roll'!$X12)^('Reimbursement Breakout'!AV$2-1))),"-")</f>
        <v>-</v>
      </c>
      <c r="AW60" s="273" t="str">
        <f>IF(AW$3='Rent Roll'!$U12,(('Rent Roll'!$W12*'Rent Roll'!$D12)*((1+'Rent Roll'!$X12)^('Reimbursement Breakout'!AW$2-1))),"-")</f>
        <v>-</v>
      </c>
      <c r="AX60" s="273" t="str">
        <f>IF(AX$3='Rent Roll'!$U12,(('Rent Roll'!$W12*'Rent Roll'!$D12)*((1+'Rent Roll'!$X12)^('Reimbursement Breakout'!AX$2-1))),"-")</f>
        <v>-</v>
      </c>
      <c r="AY60" s="273" t="str">
        <f>IF(AY$3='Rent Roll'!$U12,(('Rent Roll'!$W12*'Rent Roll'!$D12)*((1+'Rent Roll'!$X12)^('Reimbursement Breakout'!AY$2-1))),"-")</f>
        <v>-</v>
      </c>
      <c r="AZ60" s="273" t="str">
        <f>IF(AZ$3='Rent Roll'!$U12,(('Rent Roll'!$W12*'Rent Roll'!$D12)*((1+'Rent Roll'!$X12)^('Reimbursement Breakout'!AZ$2-1))),"-")</f>
        <v>-</v>
      </c>
      <c r="BA60" s="273" t="str">
        <f>IF(BA$3='Rent Roll'!$U12,(('Rent Roll'!$W12*'Rent Roll'!$D12)*((1+'Rent Roll'!$X12)^('Reimbursement Breakout'!BA$2-1))),"-")</f>
        <v>-</v>
      </c>
      <c r="BB60" s="273" t="str">
        <f>IF(BB$3='Rent Roll'!$U12,(('Rent Roll'!$W12*'Rent Roll'!$D12)*((1+'Rent Roll'!$X12)^('Reimbursement Breakout'!BB$2-1))),"-")</f>
        <v>-</v>
      </c>
      <c r="BC60" s="273" t="str">
        <f>IF(BC$3='Rent Roll'!$U12,(('Rent Roll'!$W12*'Rent Roll'!$D12)*((1+'Rent Roll'!$X12)^('Reimbursement Breakout'!BC$2-1))),"-")</f>
        <v>-</v>
      </c>
      <c r="BD60" s="273" t="str">
        <f>IF(BD$3='Rent Roll'!$U12,(('Rent Roll'!$W12*'Rent Roll'!$D12)*((1+'Rent Roll'!$X12)^('Reimbursement Breakout'!BD$2-1))),"-")</f>
        <v>-</v>
      </c>
      <c r="BE60" s="273" t="str">
        <f>IF(BE$3='Rent Roll'!$U12,(('Rent Roll'!$W12*'Rent Roll'!$D12)*((1+'Rent Roll'!$X12)^('Reimbursement Breakout'!BE$2-1))),"-")</f>
        <v>-</v>
      </c>
      <c r="BF60" s="273" t="str">
        <f>IF(BF$3='Rent Roll'!$U12,(('Rent Roll'!$W12*'Rent Roll'!$D12)*((1+'Rent Roll'!$X12)^('Reimbursement Breakout'!BF$2-1))),"-")</f>
        <v>-</v>
      </c>
      <c r="BG60" s="273" t="str">
        <f>IF(BG$3='Rent Roll'!$U12,(('Rent Roll'!$W12*'Rent Roll'!$D12)*((1+'Rent Roll'!$X12)^('Reimbursement Breakout'!BG$2-1))),"-")</f>
        <v>-</v>
      </c>
      <c r="BH60" s="273" t="str">
        <f>IF(BH$3='Rent Roll'!$U12,(('Rent Roll'!$W12*'Rent Roll'!$D12)*((1+'Rent Roll'!$X12)^('Reimbursement Breakout'!BH$2-1))),"-")</f>
        <v>-</v>
      </c>
      <c r="BI60" s="273" t="str">
        <f>IF(BI$3='Rent Roll'!$U12,(('Rent Roll'!$W12*'Rent Roll'!$D12)*((1+'Rent Roll'!$X12)^('Reimbursement Breakout'!BI$2-1))),"-")</f>
        <v>-</v>
      </c>
      <c r="BJ60" s="273" t="str">
        <f>IF(BJ$3='Rent Roll'!$U12,(('Rent Roll'!$W12*'Rent Roll'!$D12)*((1+'Rent Roll'!$X12)^('Reimbursement Breakout'!BJ$2-1))),"-")</f>
        <v>-</v>
      </c>
      <c r="BK60" s="273" t="str">
        <f>IF(BK$3='Rent Roll'!$U12,(('Rent Roll'!$W12*'Rent Roll'!$D12)*((1+'Rent Roll'!$X12)^('Reimbursement Breakout'!BK$2-1))),"-")</f>
        <v>-</v>
      </c>
      <c r="BL60" s="273" t="str">
        <f>IF(BL$3='Rent Roll'!$U12,(('Rent Roll'!$W12*'Rent Roll'!$D12)*((1+'Rent Roll'!$X12)^('Reimbursement Breakout'!BL$2-1))),"-")</f>
        <v>-</v>
      </c>
      <c r="BM60" s="273" t="str">
        <f>IF(BM$3='Rent Roll'!$U12,(('Rent Roll'!$W12*'Rent Roll'!$D12)*((1+'Rent Roll'!$X12)^('Reimbursement Breakout'!BM$2-1))),"-")</f>
        <v>-</v>
      </c>
      <c r="BN60" s="273" t="str">
        <f>IF(BN$3='Rent Roll'!$U12,(('Rent Roll'!$W12*'Rent Roll'!$D12)*((1+'Rent Roll'!$X12)^('Reimbursement Breakout'!BN$2-1))),"-")</f>
        <v>-</v>
      </c>
      <c r="BO60" s="273" t="str">
        <f>IF(BO$3='Rent Roll'!$U12,(('Rent Roll'!$W12*'Rent Roll'!$D12)*((1+'Rent Roll'!$X12)^('Reimbursement Breakout'!BO$2-1))),"-")</f>
        <v>-</v>
      </c>
      <c r="BP60" s="273" t="str">
        <f>IF(BP$3='Rent Roll'!$U12,(('Rent Roll'!$W12*'Rent Roll'!$D12)*((1+'Rent Roll'!$X12)^('Reimbursement Breakout'!BP$2-1))),"-")</f>
        <v>-</v>
      </c>
      <c r="BQ60" s="273" t="str">
        <f>IF(BQ$3='Rent Roll'!$U12,(('Rent Roll'!$W12*'Rent Roll'!$D12)*((1+'Rent Roll'!$X12)^('Reimbursement Breakout'!BQ$2-1))),"-")</f>
        <v>-</v>
      </c>
      <c r="BR60" s="273" t="str">
        <f>IF(BR$3='Rent Roll'!$U12,(('Rent Roll'!$W12*'Rent Roll'!$D12)*((1+'Rent Roll'!$X12)^('Reimbursement Breakout'!BR$2-1))),"-")</f>
        <v>-</v>
      </c>
      <c r="BS60" s="273" t="str">
        <f>IF(BS$3='Rent Roll'!$U12,(('Rent Roll'!$W12*'Rent Roll'!$D12)*((1+'Rent Roll'!$X12)^('Reimbursement Breakout'!BS$2-1))),"-")</f>
        <v>-</v>
      </c>
      <c r="BT60" s="273" t="str">
        <f>IF(BT$3='Rent Roll'!$U12,(('Rent Roll'!$W12*'Rent Roll'!$D12)*((1+'Rent Roll'!$X12)^('Reimbursement Breakout'!BT$2-1))),"-")</f>
        <v>-</v>
      </c>
      <c r="BU60" s="273" t="str">
        <f>IF(BU$3='Rent Roll'!$U12,(('Rent Roll'!$W12*'Rent Roll'!$D12)*((1+'Rent Roll'!$X12)^('Reimbursement Breakout'!BU$2-1))),"-")</f>
        <v>-</v>
      </c>
      <c r="BV60" s="273" t="str">
        <f>IF(BV$3='Rent Roll'!$U12,(('Rent Roll'!$W12*'Rent Roll'!$D12)*((1+'Rent Roll'!$X12)^('Reimbursement Breakout'!BV$2-1))),"-")</f>
        <v>-</v>
      </c>
      <c r="BW60" s="273" t="str">
        <f>IF(BW$3='Rent Roll'!$U12,(('Rent Roll'!$W12*'Rent Roll'!$D12)*((1+'Rent Roll'!$X12)^('Reimbursement Breakout'!BW$2-1))),"-")</f>
        <v>-</v>
      </c>
      <c r="BX60" s="273" t="str">
        <f>IF(BX$3='Rent Roll'!$U12,(('Rent Roll'!$W12*'Rent Roll'!$D12)*((1+'Rent Roll'!$X12)^('Reimbursement Breakout'!BX$2-1))),"-")</f>
        <v>-</v>
      </c>
      <c r="BY60" s="273" t="str">
        <f>IF(BY$3='Rent Roll'!$U12,(('Rent Roll'!$W12*'Rent Roll'!$D12)*((1+'Rent Roll'!$X12)^('Reimbursement Breakout'!BY$2-1))),"-")</f>
        <v>-</v>
      </c>
      <c r="BZ60" s="273" t="str">
        <f>IF(BZ$3='Rent Roll'!$U12,(('Rent Roll'!$W12*'Rent Roll'!$D12)*((1+'Rent Roll'!$X12)^('Reimbursement Breakout'!BZ$2-1))),"-")</f>
        <v>-</v>
      </c>
      <c r="CA60" s="273" t="str">
        <f>IF(CA$3='Rent Roll'!$U12,(('Rent Roll'!$W12*'Rent Roll'!$D12)*((1+'Rent Roll'!$X12)^('Reimbursement Breakout'!CA$2-1))),"-")</f>
        <v>-</v>
      </c>
      <c r="CB60" s="273" t="str">
        <f>IF(CB$3='Rent Roll'!$U12,(('Rent Roll'!$W12*'Rent Roll'!$D12)*((1+'Rent Roll'!$X12)^('Reimbursement Breakout'!CB$2-1))),"-")</f>
        <v>-</v>
      </c>
      <c r="CC60" s="273" t="str">
        <f>IF(CC$3='Rent Roll'!$U12,(('Rent Roll'!$W12*'Rent Roll'!$D12)*((1+'Rent Roll'!$X12)^('Reimbursement Breakout'!CC$2-1))),"-")</f>
        <v>-</v>
      </c>
      <c r="CD60" s="273" t="str">
        <f>IF(CD$3='Rent Roll'!$U12,(('Rent Roll'!$W12*'Rent Roll'!$D12)*((1+'Rent Roll'!$X12)^('Reimbursement Breakout'!CD$2-1))),"-")</f>
        <v>-</v>
      </c>
      <c r="CE60" s="273" t="str">
        <f>IF(CE$3='Rent Roll'!$U12,(('Rent Roll'!$W12*'Rent Roll'!$D12)*((1+'Rent Roll'!$X12)^('Reimbursement Breakout'!CE$2-1))),"-")</f>
        <v>-</v>
      </c>
      <c r="CF60" s="273" t="str">
        <f>IF(CF$3='Rent Roll'!$U12,(('Rent Roll'!$W12*'Rent Roll'!$D12)*((1+'Rent Roll'!$X12)^('Reimbursement Breakout'!CF$2-1))),"-")</f>
        <v>-</v>
      </c>
      <c r="CG60" s="273" t="str">
        <f>IF(CG$3='Rent Roll'!$U12,(('Rent Roll'!$W12*'Rent Roll'!$D12)*((1+'Rent Roll'!$X12)^('Reimbursement Breakout'!CG$2-1))),"-")</f>
        <v>-</v>
      </c>
      <c r="CH60" s="273" t="str">
        <f>IF(CH$3='Rent Roll'!$U12,(('Rent Roll'!$W12*'Rent Roll'!$D12)*((1+'Rent Roll'!$X12)^('Reimbursement Breakout'!CH$2-1))),"-")</f>
        <v>-</v>
      </c>
      <c r="CI60" s="273" t="str">
        <f>IF(CI$3='Rent Roll'!$U12,(('Rent Roll'!$W12*'Rent Roll'!$D12)*((1+'Rent Roll'!$X12)^('Reimbursement Breakout'!CI$2-1))),"-")</f>
        <v>-</v>
      </c>
      <c r="CJ60" s="273" t="str">
        <f>IF(CJ$3='Rent Roll'!$U12,(('Rent Roll'!$W12*'Rent Roll'!$D12)*((1+'Rent Roll'!$X12)^('Reimbursement Breakout'!CJ$2-1))),"-")</f>
        <v>-</v>
      </c>
      <c r="CK60" s="273" t="str">
        <f>IF(CK$3='Rent Roll'!$U12,(('Rent Roll'!$W12*'Rent Roll'!$D12)*((1+'Rent Roll'!$X12)^('Reimbursement Breakout'!CK$2-1))),"-")</f>
        <v>-</v>
      </c>
      <c r="CL60" s="273" t="str">
        <f>IF(CL$3='Rent Roll'!$U12,(('Rent Roll'!$W12*'Rent Roll'!$D12)*((1+'Rent Roll'!$X12)^('Reimbursement Breakout'!CL$2-1))),"-")</f>
        <v>-</v>
      </c>
      <c r="CM60" s="273" t="str">
        <f>IF(CM$3='Rent Roll'!$U12,(('Rent Roll'!$W12*'Rent Roll'!$D12)*((1+'Rent Roll'!$X12)^('Reimbursement Breakout'!CM$2-1))),"-")</f>
        <v>-</v>
      </c>
      <c r="CN60" s="273" t="str">
        <f>IF(CN$3='Rent Roll'!$U12,(('Rent Roll'!$W12*'Rent Roll'!$D12)*((1+'Rent Roll'!$X12)^('Reimbursement Breakout'!CN$2-1))),"-")</f>
        <v>-</v>
      </c>
      <c r="CO60" s="273" t="str">
        <f>IF(CO$3='Rent Roll'!$U12,(('Rent Roll'!$W12*'Rent Roll'!$D12)*((1+'Rent Roll'!$X12)^('Reimbursement Breakout'!CO$2-1))),"-")</f>
        <v>-</v>
      </c>
      <c r="CP60" s="273" t="str">
        <f>IF(CP$3='Rent Roll'!$U12,(('Rent Roll'!$W12*'Rent Roll'!$D12)*((1+'Rent Roll'!$X12)^('Reimbursement Breakout'!CP$2-1))),"-")</f>
        <v>-</v>
      </c>
      <c r="CQ60" s="273" t="str">
        <f>IF(CQ$3='Rent Roll'!$U12,(('Rent Roll'!$W12*'Rent Roll'!$D12)*((1+'Rent Roll'!$X12)^('Reimbursement Breakout'!CQ$2-1))),"-")</f>
        <v>-</v>
      </c>
      <c r="CR60" s="273" t="str">
        <f>IF(CR$3='Rent Roll'!$U12,(('Rent Roll'!$W12*'Rent Roll'!$D12)*((1+'Rent Roll'!$X12)^('Reimbursement Breakout'!CR$2-1))),"-")</f>
        <v>-</v>
      </c>
      <c r="CS60" s="273" t="str">
        <f>IF(CS$3='Rent Roll'!$U12,(('Rent Roll'!$W12*'Rent Roll'!$D12)*((1+'Rent Roll'!$X12)^('Reimbursement Breakout'!CS$2-1))),"-")</f>
        <v>-</v>
      </c>
      <c r="CT60" s="273" t="str">
        <f>IF(CT$3='Rent Roll'!$U12,(('Rent Roll'!$W12*'Rent Roll'!$D12)*((1+'Rent Roll'!$X12)^('Reimbursement Breakout'!CT$2-1))),"-")</f>
        <v>-</v>
      </c>
      <c r="CU60" s="273" t="str">
        <f>IF(CU$3='Rent Roll'!$U12,(('Rent Roll'!$W12*'Rent Roll'!$D12)*((1+'Rent Roll'!$X12)^('Reimbursement Breakout'!CU$2-1))),"-")</f>
        <v>-</v>
      </c>
      <c r="CV60" s="273" t="str">
        <f>IF(CV$3='Rent Roll'!$U12,(('Rent Roll'!$W12*'Rent Roll'!$D12)*((1+'Rent Roll'!$X12)^('Reimbursement Breakout'!CV$2-1))),"-")</f>
        <v>-</v>
      </c>
      <c r="CW60" s="273" t="str">
        <f>IF(CW$3='Rent Roll'!$U12,(('Rent Roll'!$W12*'Rent Roll'!$D12)*((1+'Rent Roll'!$X12)^('Reimbursement Breakout'!CW$2-1))),"-")</f>
        <v>-</v>
      </c>
      <c r="CX60" s="273" t="str">
        <f>IF(CX$3='Rent Roll'!$U12,(('Rent Roll'!$W12*'Rent Roll'!$D12)*((1+'Rent Roll'!$X12)^('Reimbursement Breakout'!CX$2-1))),"-")</f>
        <v>-</v>
      </c>
      <c r="CY60" s="273" t="str">
        <f>IF(CY$3='Rent Roll'!$U12,(('Rent Roll'!$W12*'Rent Roll'!$D12)*((1+'Rent Roll'!$X12)^('Reimbursement Breakout'!CY$2-1))),"-")</f>
        <v>-</v>
      </c>
      <c r="CZ60" s="273" t="str">
        <f>IF(CZ$3='Rent Roll'!$U12,(('Rent Roll'!$W12*'Rent Roll'!$D12)*((1+'Rent Roll'!$X12)^('Reimbursement Breakout'!CZ$2-1))),"-")</f>
        <v>-</v>
      </c>
      <c r="DA60" s="273" t="str">
        <f>IF(DA$3='Rent Roll'!$U12,(('Rent Roll'!$W12*'Rent Roll'!$D12)*((1+'Rent Roll'!$X12)^('Reimbursement Breakout'!DA$2-1))),"-")</f>
        <v>-</v>
      </c>
      <c r="DB60" s="273" t="str">
        <f>IF(DB$3='Rent Roll'!$U12,(('Rent Roll'!$W12*'Rent Roll'!$D12)*((1+'Rent Roll'!$X12)^('Reimbursement Breakout'!DB$2-1))),"-")</f>
        <v>-</v>
      </c>
      <c r="DC60" s="273" t="str">
        <f>IF(DC$3='Rent Roll'!$U12,(('Rent Roll'!$W12*'Rent Roll'!$D12)*((1+'Rent Roll'!$X12)^('Reimbursement Breakout'!DC$2-1))),"-")</f>
        <v>-</v>
      </c>
      <c r="DD60" s="273" t="str">
        <f>IF(DD$3='Rent Roll'!$U12,(('Rent Roll'!$W12*'Rent Roll'!$D12)*((1+'Rent Roll'!$X12)^('Reimbursement Breakout'!DD$2-1))),"-")</f>
        <v>-</v>
      </c>
      <c r="DE60" s="273" t="str">
        <f>IF(DE$3='Rent Roll'!$U12,(('Rent Roll'!$W12*'Rent Roll'!$D12)*((1+'Rent Roll'!$X12)^('Reimbursement Breakout'!DE$2-1))),"-")</f>
        <v>-</v>
      </c>
      <c r="DF60" s="273" t="str">
        <f>IF(DF$3='Rent Roll'!$U12,(('Rent Roll'!$W12*'Rent Roll'!$D12)*((1+'Rent Roll'!$X12)^('Reimbursement Breakout'!DF$2-1))),"-")</f>
        <v>-</v>
      </c>
      <c r="DG60" s="273" t="str">
        <f>IF(DG$3='Rent Roll'!$U12,(('Rent Roll'!$W12*'Rent Roll'!$D12)*((1+'Rent Roll'!$X12)^('Reimbursement Breakout'!DG$2-1))),"-")</f>
        <v>-</v>
      </c>
      <c r="DH60" s="273" t="str">
        <f>IF(DH$3='Rent Roll'!$U12,(('Rent Roll'!$W12*'Rent Roll'!$D12)*((1+'Rent Roll'!$X12)^('Reimbursement Breakout'!DH$2-1))),"-")</f>
        <v>-</v>
      </c>
      <c r="DI60" s="273" t="str">
        <f>IF(DI$3='Rent Roll'!$U12,(('Rent Roll'!$W12*'Rent Roll'!$D12)*((1+'Rent Roll'!$X12)^('Reimbursement Breakout'!DI$2-1))),"-")</f>
        <v>-</v>
      </c>
      <c r="DJ60" s="273" t="str">
        <f>IF(DJ$3='Rent Roll'!$U12,(('Rent Roll'!$W12*'Rent Roll'!$D12)*((1+'Rent Roll'!$X12)^('Reimbursement Breakout'!DJ$2-1))),"-")</f>
        <v>-</v>
      </c>
      <c r="DK60" s="273" t="str">
        <f>IF(DK$3='Rent Roll'!$U12,(('Rent Roll'!$W12*'Rent Roll'!$D12)*((1+'Rent Roll'!$X12)^('Reimbursement Breakout'!DK$2-1))),"-")</f>
        <v>-</v>
      </c>
      <c r="DL60" s="273" t="str">
        <f>IF(DL$3='Rent Roll'!$U12,(('Rent Roll'!$W12*'Rent Roll'!$D12)*((1+'Rent Roll'!$X12)^('Reimbursement Breakout'!DL$2-1))),"-")</f>
        <v>-</v>
      </c>
      <c r="DM60" s="273" t="str">
        <f>IF(DM$3='Rent Roll'!$U12,(('Rent Roll'!$W12*'Rent Roll'!$D12)*((1+'Rent Roll'!$X12)^('Reimbursement Breakout'!DM$2-1))),"-")</f>
        <v>-</v>
      </c>
      <c r="DN60" s="273" t="str">
        <f>IF(DN$3='Rent Roll'!$U12,(('Rent Roll'!$W12*'Rent Roll'!$D12)*((1+'Rent Roll'!$X12)^('Reimbursement Breakout'!DN$2-1))),"-")</f>
        <v>-</v>
      </c>
      <c r="DO60" s="273" t="str">
        <f>IF(DO$3='Rent Roll'!$U12,(('Rent Roll'!$W12*'Rent Roll'!$D12)*((1+'Rent Roll'!$X12)^('Reimbursement Breakout'!DO$2-1))),"-")</f>
        <v>-</v>
      </c>
      <c r="DP60" s="273" t="str">
        <f>IF(DP$3='Rent Roll'!$U12,(('Rent Roll'!$W12*'Rent Roll'!$D12)*((1+'Rent Roll'!$X12)^('Reimbursement Breakout'!DP$2-1))),"-")</f>
        <v>-</v>
      </c>
      <c r="DQ60" s="273" t="str">
        <f>IF(DQ$3='Rent Roll'!$U12,(('Rent Roll'!$W12*'Rent Roll'!$D12)*((1+'Rent Roll'!$X12)^('Reimbursement Breakout'!DQ$2-1))),"-")</f>
        <v>-</v>
      </c>
      <c r="DR60" s="273" t="str">
        <f>IF(DR$3='Rent Roll'!$U12,(('Rent Roll'!$W12*'Rent Roll'!$D12)*((1+'Rent Roll'!$X12)^('Reimbursement Breakout'!DR$2-1))),"-")</f>
        <v>-</v>
      </c>
      <c r="DS60" s="273" t="str">
        <f>IF(DS$3='Rent Roll'!$U12,(('Rent Roll'!$W12*'Rent Roll'!$D12)*((1+'Rent Roll'!$X12)^('Reimbursement Breakout'!DS$2-1))),"-")</f>
        <v>-</v>
      </c>
      <c r="DT60" s="273" t="str">
        <f>IF(DT$3='Rent Roll'!$U12,(('Rent Roll'!$W12*'Rent Roll'!$D12)*((1+'Rent Roll'!$X12)^('Reimbursement Breakout'!DT$2-1))),"-")</f>
        <v>-</v>
      </c>
      <c r="DU60" s="273" t="str">
        <f>IF(DU$3='Rent Roll'!$U12,(('Rent Roll'!$W12*'Rent Roll'!$D12)*((1+'Rent Roll'!$X12)^('Reimbursement Breakout'!DU$2-1))),"-")</f>
        <v>-</v>
      </c>
      <c r="DV60" s="273" t="str">
        <f>IF(DV$3='Rent Roll'!$U12,(('Rent Roll'!$W12*'Rent Roll'!$D12)*((1+'Rent Roll'!$X12)^('Reimbursement Breakout'!DV$2-1))),"-")</f>
        <v>-</v>
      </c>
      <c r="DW60" s="273" t="str">
        <f>IF(DW$3='Rent Roll'!$U12,(('Rent Roll'!$W12*'Rent Roll'!$D12)*((1+'Rent Roll'!$X12)^('Reimbursement Breakout'!DW$2-1))),"-")</f>
        <v>-</v>
      </c>
      <c r="DX60" s="273" t="str">
        <f>IF(DX$3='Rent Roll'!$U12,(('Rent Roll'!$W12*'Rent Roll'!$D12)*((1+'Rent Roll'!$X12)^('Reimbursement Breakout'!DX$2-1))),"-")</f>
        <v>-</v>
      </c>
      <c r="DY60" s="273" t="str">
        <f>IF(DY$3='Rent Roll'!$U12,(('Rent Roll'!$W12*'Rent Roll'!$D12)*((1+'Rent Roll'!$X12)^('Reimbursement Breakout'!DY$2-1))),"-")</f>
        <v>-</v>
      </c>
      <c r="DZ60" s="273" t="str">
        <f>IF(DZ$3='Rent Roll'!$U12,(('Rent Roll'!$W12*'Rent Roll'!$D12)*((1+'Rent Roll'!$X12)^('Reimbursement Breakout'!DZ$2-1))),"-")</f>
        <v>-</v>
      </c>
      <c r="EA60" s="273" t="str">
        <f>IF(EA$3='Rent Roll'!$U12,(('Rent Roll'!$W12*'Rent Roll'!$D12)*((1+'Rent Roll'!$X12)^('Reimbursement Breakout'!EA$2-1))),"-")</f>
        <v>-</v>
      </c>
      <c r="EB60" s="273" t="str">
        <f>IF(EB$3='Rent Roll'!$U12,(('Rent Roll'!$W12*'Rent Roll'!$D12)*((1+'Rent Roll'!$X12)^('Reimbursement Breakout'!EB$2-1))),"-")</f>
        <v>-</v>
      </c>
      <c r="EC60" s="273" t="str">
        <f>IF(EC$3='Rent Roll'!$U12,(('Rent Roll'!$W12*'Rent Roll'!$D12)*((1+'Rent Roll'!$X12)^('Reimbursement Breakout'!EC$2-1))),"-")</f>
        <v>-</v>
      </c>
      <c r="ED60" s="273" t="str">
        <f>IF(ED$3='Rent Roll'!$U12,(('Rent Roll'!$W12*'Rent Roll'!$D12)*((1+'Rent Roll'!$X12)^('Reimbursement Breakout'!ED$2-1))),"-")</f>
        <v>-</v>
      </c>
      <c r="EE60" s="273" t="str">
        <f>IF(EE$3='Rent Roll'!$U12,(('Rent Roll'!$W12*'Rent Roll'!$D12)*((1+'Rent Roll'!$X12)^('Reimbursement Breakout'!EE$2-1))),"-")</f>
        <v>-</v>
      </c>
      <c r="EF60" s="272" t="str">
        <f>IF(EF$3='Rent Roll'!$U12,(('Rent Roll'!$W12*'Rent Roll'!$D12)*((1+'Rent Roll'!$X12)^('Reimbursement Breakout'!EF$2-1))),"-")</f>
        <v>-</v>
      </c>
      <c r="EG60" s="844" t="s">
        <v>106</v>
      </c>
    </row>
    <row r="61" spans="2:137" x14ac:dyDescent="0.25">
      <c r="B61" s="866"/>
      <c r="C61" s="854" t="str">
        <f>CONCATENATE('Rent Roll'!B13&amp;" - "&amp;'Rent Roll'!C13)</f>
        <v xml:space="preserve"> - </v>
      </c>
      <c r="D61" s="272">
        <f t="shared" si="14"/>
        <v>0</v>
      </c>
      <c r="E61" s="273" t="str">
        <f>IF(E$3='Rent Roll'!$U13,(('Rent Roll'!$W13*'Rent Roll'!$D13)*((1+'Rent Roll'!$X13)^('Reimbursement Breakout'!E$2-1))),"-")</f>
        <v>-</v>
      </c>
      <c r="F61" s="273" t="str">
        <f>IF(F$3='Rent Roll'!$U13,(('Rent Roll'!$W13*'Rent Roll'!$D13)*((1+'Rent Roll'!$X13)^('Reimbursement Breakout'!F$2-1))),"-")</f>
        <v>-</v>
      </c>
      <c r="G61" s="273" t="str">
        <f>IF(G$3='Rent Roll'!$U13,(('Rent Roll'!$W13*'Rent Roll'!$D13)*((1+'Rent Roll'!$X13)^('Reimbursement Breakout'!G$2-1))),"-")</f>
        <v>-</v>
      </c>
      <c r="H61" s="273" t="str">
        <f>IF(H$3='Rent Roll'!$U13,(('Rent Roll'!$W13*'Rent Roll'!$D13)*((1+'Rent Roll'!$X13)^('Reimbursement Breakout'!H$2-1))),"-")</f>
        <v>-</v>
      </c>
      <c r="I61" s="273" t="str">
        <f>IF(I$3='Rent Roll'!$U13,(('Rent Roll'!$W13*'Rent Roll'!$D13)*((1+'Rent Roll'!$X13)^('Reimbursement Breakout'!I$2-1))),"-")</f>
        <v>-</v>
      </c>
      <c r="J61" s="273" t="str">
        <f>IF(J$3='Rent Roll'!$U13,(('Rent Roll'!$W13*'Rent Roll'!$D13)*((1+'Rent Roll'!$X13)^('Reimbursement Breakout'!J$2-1))),"-")</f>
        <v>-</v>
      </c>
      <c r="K61" s="273" t="str">
        <f>IF(K$3='Rent Roll'!$U13,(('Rent Roll'!$W13*'Rent Roll'!$D13)*((1+'Rent Roll'!$X13)^('Reimbursement Breakout'!K$2-1))),"-")</f>
        <v>-</v>
      </c>
      <c r="L61" s="273" t="str">
        <f>IF(L$3='Rent Roll'!$U13,(('Rent Roll'!$W13*'Rent Roll'!$D13)*((1+'Rent Roll'!$X13)^('Reimbursement Breakout'!L$2-1))),"-")</f>
        <v>-</v>
      </c>
      <c r="M61" s="273" t="str">
        <f>IF(M$3='Rent Roll'!$U13,(('Rent Roll'!$W13*'Rent Roll'!$D13)*((1+'Rent Roll'!$X13)^('Reimbursement Breakout'!M$2-1))),"-")</f>
        <v>-</v>
      </c>
      <c r="N61" s="273" t="str">
        <f>IF(N$3='Rent Roll'!$U13,(('Rent Roll'!$W13*'Rent Roll'!$D13)*((1+'Rent Roll'!$X13)^('Reimbursement Breakout'!N$2-1))),"-")</f>
        <v>-</v>
      </c>
      <c r="O61" s="273" t="str">
        <f>IF(O$3='Rent Roll'!$U13,(('Rent Roll'!$W13*'Rent Roll'!$D13)*((1+'Rent Roll'!$X13)^('Reimbursement Breakout'!O$2-1))),"-")</f>
        <v>-</v>
      </c>
      <c r="P61" s="273" t="str">
        <f>IF(P$3='Rent Roll'!$U13,(('Rent Roll'!$W13*'Rent Roll'!$D13)*((1+'Rent Roll'!$X13)^('Reimbursement Breakout'!P$2-1))),"-")</f>
        <v>-</v>
      </c>
      <c r="Q61" s="273" t="str">
        <f>IF(Q$3='Rent Roll'!$U13,(('Rent Roll'!$W13*'Rent Roll'!$D13)*((1+'Rent Roll'!$X13)^('Reimbursement Breakout'!Q$2-1))),"-")</f>
        <v>-</v>
      </c>
      <c r="R61" s="273" t="str">
        <f>IF(R$3='Rent Roll'!$U13,(('Rent Roll'!$W13*'Rent Roll'!$D13)*((1+'Rent Roll'!$X13)^('Reimbursement Breakout'!R$2-1))),"-")</f>
        <v>-</v>
      </c>
      <c r="S61" s="273" t="str">
        <f>IF(S$3='Rent Roll'!$U13,(('Rent Roll'!$W13*'Rent Roll'!$D13)*((1+'Rent Roll'!$X13)^('Reimbursement Breakout'!S$2-1))),"-")</f>
        <v>-</v>
      </c>
      <c r="T61" s="273" t="str">
        <f>IF(T$3='Rent Roll'!$U13,(('Rent Roll'!$W13*'Rent Roll'!$D13)*((1+'Rent Roll'!$X13)^('Reimbursement Breakout'!T$2-1))),"-")</f>
        <v>-</v>
      </c>
      <c r="U61" s="273" t="str">
        <f>IF(U$3='Rent Roll'!$U13,(('Rent Roll'!$W13*'Rent Roll'!$D13)*((1+'Rent Roll'!$X13)^('Reimbursement Breakout'!U$2-1))),"-")</f>
        <v>-</v>
      </c>
      <c r="V61" s="273" t="str">
        <f>IF(V$3='Rent Roll'!$U13,(('Rent Roll'!$W13*'Rent Roll'!$D13)*((1+'Rent Roll'!$X13)^('Reimbursement Breakout'!V$2-1))),"-")</f>
        <v>-</v>
      </c>
      <c r="W61" s="273" t="str">
        <f>IF(W$3='Rent Roll'!$U13,(('Rent Roll'!$W13*'Rent Roll'!$D13)*((1+'Rent Roll'!$X13)^('Reimbursement Breakout'!W$2-1))),"-")</f>
        <v>-</v>
      </c>
      <c r="X61" s="273" t="str">
        <f>IF(X$3='Rent Roll'!$U13,(('Rent Roll'!$W13*'Rent Roll'!$D13)*((1+'Rent Roll'!$X13)^('Reimbursement Breakout'!X$2-1))),"-")</f>
        <v>-</v>
      </c>
      <c r="Y61" s="273" t="str">
        <f>IF(Y$3='Rent Roll'!$U13,(('Rent Roll'!$W13*'Rent Roll'!$D13)*((1+'Rent Roll'!$X13)^('Reimbursement Breakout'!Y$2-1))),"-")</f>
        <v>-</v>
      </c>
      <c r="Z61" s="273" t="str">
        <f>IF(Z$3='Rent Roll'!$U13,(('Rent Roll'!$W13*'Rent Roll'!$D13)*((1+'Rent Roll'!$X13)^('Reimbursement Breakout'!Z$2-1))),"-")</f>
        <v>-</v>
      </c>
      <c r="AA61" s="273" t="str">
        <f>IF(AA$3='Rent Roll'!$U13,(('Rent Roll'!$W13*'Rent Roll'!$D13)*((1+'Rent Roll'!$X13)^('Reimbursement Breakout'!AA$2-1))),"-")</f>
        <v>-</v>
      </c>
      <c r="AB61" s="273" t="str">
        <f>IF(AB$3='Rent Roll'!$U13,(('Rent Roll'!$W13*'Rent Roll'!$D13)*((1+'Rent Roll'!$X13)^('Reimbursement Breakout'!AB$2-1))),"-")</f>
        <v>-</v>
      </c>
      <c r="AC61" s="273" t="str">
        <f>IF(AC$3='Rent Roll'!$U13,(('Rent Roll'!$W13*'Rent Roll'!$D13)*((1+'Rent Roll'!$X13)^('Reimbursement Breakout'!AC$2-1))),"-")</f>
        <v>-</v>
      </c>
      <c r="AD61" s="273" t="str">
        <f>IF(AD$3='Rent Roll'!$U13,(('Rent Roll'!$W13*'Rent Roll'!$D13)*((1+'Rent Roll'!$X13)^('Reimbursement Breakout'!AD$2-1))),"-")</f>
        <v>-</v>
      </c>
      <c r="AE61" s="273" t="str">
        <f>IF(AE$3='Rent Roll'!$U13,(('Rent Roll'!$W13*'Rent Roll'!$D13)*((1+'Rent Roll'!$X13)^('Reimbursement Breakout'!AE$2-1))),"-")</f>
        <v>-</v>
      </c>
      <c r="AF61" s="273" t="str">
        <f>IF(AF$3='Rent Roll'!$U13,(('Rent Roll'!$W13*'Rent Roll'!$D13)*((1+'Rent Roll'!$X13)^('Reimbursement Breakout'!AF$2-1))),"-")</f>
        <v>-</v>
      </c>
      <c r="AG61" s="273" t="str">
        <f>IF(AG$3='Rent Roll'!$U13,(('Rent Roll'!$W13*'Rent Roll'!$D13)*((1+'Rent Roll'!$X13)^('Reimbursement Breakout'!AG$2-1))),"-")</f>
        <v>-</v>
      </c>
      <c r="AH61" s="273" t="str">
        <f>IF(AH$3='Rent Roll'!$U13,(('Rent Roll'!$W13*'Rent Roll'!$D13)*((1+'Rent Roll'!$X13)^('Reimbursement Breakout'!AH$2-1))),"-")</f>
        <v>-</v>
      </c>
      <c r="AI61" s="273" t="str">
        <f>IF(AI$3='Rent Roll'!$U13,(('Rent Roll'!$W13*'Rent Roll'!$D13)*((1+'Rent Roll'!$X13)^('Reimbursement Breakout'!AI$2-1))),"-")</f>
        <v>-</v>
      </c>
      <c r="AJ61" s="273" t="str">
        <f>IF(AJ$3='Rent Roll'!$U13,(('Rent Roll'!$W13*'Rent Roll'!$D13)*((1+'Rent Roll'!$X13)^('Reimbursement Breakout'!AJ$2-1))),"-")</f>
        <v>-</v>
      </c>
      <c r="AK61" s="273" t="str">
        <f>IF(AK$3='Rent Roll'!$U13,(('Rent Roll'!$W13*'Rent Roll'!$D13)*((1+'Rent Roll'!$X13)^('Reimbursement Breakout'!AK$2-1))),"-")</f>
        <v>-</v>
      </c>
      <c r="AL61" s="273" t="str">
        <f>IF(AL$3='Rent Roll'!$U13,(('Rent Roll'!$W13*'Rent Roll'!$D13)*((1+'Rent Roll'!$X13)^('Reimbursement Breakout'!AL$2-1))),"-")</f>
        <v>-</v>
      </c>
      <c r="AM61" s="273" t="str">
        <f>IF(AM$3='Rent Roll'!$U13,(('Rent Roll'!$W13*'Rent Roll'!$D13)*((1+'Rent Roll'!$X13)^('Reimbursement Breakout'!AM$2-1))),"-")</f>
        <v>-</v>
      </c>
      <c r="AN61" s="273" t="str">
        <f>IF(AN$3='Rent Roll'!$U13,(('Rent Roll'!$W13*'Rent Roll'!$D13)*((1+'Rent Roll'!$X13)^('Reimbursement Breakout'!AN$2-1))),"-")</f>
        <v>-</v>
      </c>
      <c r="AO61" s="273" t="str">
        <f>IF(AO$3='Rent Roll'!$U13,(('Rent Roll'!$W13*'Rent Roll'!$D13)*((1+'Rent Roll'!$X13)^('Reimbursement Breakout'!AO$2-1))),"-")</f>
        <v>-</v>
      </c>
      <c r="AP61" s="273" t="str">
        <f>IF(AP$3='Rent Roll'!$U13,(('Rent Roll'!$W13*'Rent Roll'!$D13)*((1+'Rent Roll'!$X13)^('Reimbursement Breakout'!AP$2-1))),"-")</f>
        <v>-</v>
      </c>
      <c r="AQ61" s="273" t="str">
        <f>IF(AQ$3='Rent Roll'!$U13,(('Rent Roll'!$W13*'Rent Roll'!$D13)*((1+'Rent Roll'!$X13)^('Reimbursement Breakout'!AQ$2-1))),"-")</f>
        <v>-</v>
      </c>
      <c r="AR61" s="273" t="str">
        <f>IF(AR$3='Rent Roll'!$U13,(('Rent Roll'!$W13*'Rent Roll'!$D13)*((1+'Rent Roll'!$X13)^('Reimbursement Breakout'!AR$2-1))),"-")</f>
        <v>-</v>
      </c>
      <c r="AS61" s="273" t="str">
        <f>IF(AS$3='Rent Roll'!$U13,(('Rent Roll'!$W13*'Rent Roll'!$D13)*((1+'Rent Roll'!$X13)^('Reimbursement Breakout'!AS$2-1))),"-")</f>
        <v>-</v>
      </c>
      <c r="AT61" s="273" t="str">
        <f>IF(AT$3='Rent Roll'!$U13,(('Rent Roll'!$W13*'Rent Roll'!$D13)*((1+'Rent Roll'!$X13)^('Reimbursement Breakout'!AT$2-1))),"-")</f>
        <v>-</v>
      </c>
      <c r="AU61" s="273" t="str">
        <f>IF(AU$3='Rent Roll'!$U13,(('Rent Roll'!$W13*'Rent Roll'!$D13)*((1+'Rent Roll'!$X13)^('Reimbursement Breakout'!AU$2-1))),"-")</f>
        <v>-</v>
      </c>
      <c r="AV61" s="273" t="str">
        <f>IF(AV$3='Rent Roll'!$U13,(('Rent Roll'!$W13*'Rent Roll'!$D13)*((1+'Rent Roll'!$X13)^('Reimbursement Breakout'!AV$2-1))),"-")</f>
        <v>-</v>
      </c>
      <c r="AW61" s="273" t="str">
        <f>IF(AW$3='Rent Roll'!$U13,(('Rent Roll'!$W13*'Rent Roll'!$D13)*((1+'Rent Roll'!$X13)^('Reimbursement Breakout'!AW$2-1))),"-")</f>
        <v>-</v>
      </c>
      <c r="AX61" s="273" t="str">
        <f>IF(AX$3='Rent Roll'!$U13,(('Rent Roll'!$W13*'Rent Roll'!$D13)*((1+'Rent Roll'!$X13)^('Reimbursement Breakout'!AX$2-1))),"-")</f>
        <v>-</v>
      </c>
      <c r="AY61" s="273" t="str">
        <f>IF(AY$3='Rent Roll'!$U13,(('Rent Roll'!$W13*'Rent Roll'!$D13)*((1+'Rent Roll'!$X13)^('Reimbursement Breakout'!AY$2-1))),"-")</f>
        <v>-</v>
      </c>
      <c r="AZ61" s="273" t="str">
        <f>IF(AZ$3='Rent Roll'!$U13,(('Rent Roll'!$W13*'Rent Roll'!$D13)*((1+'Rent Roll'!$X13)^('Reimbursement Breakout'!AZ$2-1))),"-")</f>
        <v>-</v>
      </c>
      <c r="BA61" s="273" t="str">
        <f>IF(BA$3='Rent Roll'!$U13,(('Rent Roll'!$W13*'Rent Roll'!$D13)*((1+'Rent Roll'!$X13)^('Reimbursement Breakout'!BA$2-1))),"-")</f>
        <v>-</v>
      </c>
      <c r="BB61" s="273" t="str">
        <f>IF(BB$3='Rent Roll'!$U13,(('Rent Roll'!$W13*'Rent Roll'!$D13)*((1+'Rent Roll'!$X13)^('Reimbursement Breakout'!BB$2-1))),"-")</f>
        <v>-</v>
      </c>
      <c r="BC61" s="273" t="str">
        <f>IF(BC$3='Rent Roll'!$U13,(('Rent Roll'!$W13*'Rent Roll'!$D13)*((1+'Rent Roll'!$X13)^('Reimbursement Breakout'!BC$2-1))),"-")</f>
        <v>-</v>
      </c>
      <c r="BD61" s="273" t="str">
        <f>IF(BD$3='Rent Roll'!$U13,(('Rent Roll'!$W13*'Rent Roll'!$D13)*((1+'Rent Roll'!$X13)^('Reimbursement Breakout'!BD$2-1))),"-")</f>
        <v>-</v>
      </c>
      <c r="BE61" s="273" t="str">
        <f>IF(BE$3='Rent Roll'!$U13,(('Rent Roll'!$W13*'Rent Roll'!$D13)*((1+'Rent Roll'!$X13)^('Reimbursement Breakout'!BE$2-1))),"-")</f>
        <v>-</v>
      </c>
      <c r="BF61" s="273" t="str">
        <f>IF(BF$3='Rent Roll'!$U13,(('Rent Roll'!$W13*'Rent Roll'!$D13)*((1+'Rent Roll'!$X13)^('Reimbursement Breakout'!BF$2-1))),"-")</f>
        <v>-</v>
      </c>
      <c r="BG61" s="273" t="str">
        <f>IF(BG$3='Rent Roll'!$U13,(('Rent Roll'!$W13*'Rent Roll'!$D13)*((1+'Rent Roll'!$X13)^('Reimbursement Breakout'!BG$2-1))),"-")</f>
        <v>-</v>
      </c>
      <c r="BH61" s="273" t="str">
        <f>IF(BH$3='Rent Roll'!$U13,(('Rent Roll'!$W13*'Rent Roll'!$D13)*((1+'Rent Roll'!$X13)^('Reimbursement Breakout'!BH$2-1))),"-")</f>
        <v>-</v>
      </c>
      <c r="BI61" s="273" t="str">
        <f>IF(BI$3='Rent Roll'!$U13,(('Rent Roll'!$W13*'Rent Roll'!$D13)*((1+'Rent Roll'!$X13)^('Reimbursement Breakout'!BI$2-1))),"-")</f>
        <v>-</v>
      </c>
      <c r="BJ61" s="273" t="str">
        <f>IF(BJ$3='Rent Roll'!$U13,(('Rent Roll'!$W13*'Rent Roll'!$D13)*((1+'Rent Roll'!$X13)^('Reimbursement Breakout'!BJ$2-1))),"-")</f>
        <v>-</v>
      </c>
      <c r="BK61" s="273" t="str">
        <f>IF(BK$3='Rent Roll'!$U13,(('Rent Roll'!$W13*'Rent Roll'!$D13)*((1+'Rent Roll'!$X13)^('Reimbursement Breakout'!BK$2-1))),"-")</f>
        <v>-</v>
      </c>
      <c r="BL61" s="273" t="str">
        <f>IF(BL$3='Rent Roll'!$U13,(('Rent Roll'!$W13*'Rent Roll'!$D13)*((1+'Rent Roll'!$X13)^('Reimbursement Breakout'!BL$2-1))),"-")</f>
        <v>-</v>
      </c>
      <c r="BM61" s="273" t="str">
        <f>IF(BM$3='Rent Roll'!$U13,(('Rent Roll'!$W13*'Rent Roll'!$D13)*((1+'Rent Roll'!$X13)^('Reimbursement Breakout'!BM$2-1))),"-")</f>
        <v>-</v>
      </c>
      <c r="BN61" s="273" t="str">
        <f>IF(BN$3='Rent Roll'!$U13,(('Rent Roll'!$W13*'Rent Roll'!$D13)*((1+'Rent Roll'!$X13)^('Reimbursement Breakout'!BN$2-1))),"-")</f>
        <v>-</v>
      </c>
      <c r="BO61" s="273" t="str">
        <f>IF(BO$3='Rent Roll'!$U13,(('Rent Roll'!$W13*'Rent Roll'!$D13)*((1+'Rent Roll'!$X13)^('Reimbursement Breakout'!BO$2-1))),"-")</f>
        <v>-</v>
      </c>
      <c r="BP61" s="273" t="str">
        <f>IF(BP$3='Rent Roll'!$U13,(('Rent Roll'!$W13*'Rent Roll'!$D13)*((1+'Rent Roll'!$X13)^('Reimbursement Breakout'!BP$2-1))),"-")</f>
        <v>-</v>
      </c>
      <c r="BQ61" s="273" t="str">
        <f>IF(BQ$3='Rent Roll'!$U13,(('Rent Roll'!$W13*'Rent Roll'!$D13)*((1+'Rent Roll'!$X13)^('Reimbursement Breakout'!BQ$2-1))),"-")</f>
        <v>-</v>
      </c>
      <c r="BR61" s="273" t="str">
        <f>IF(BR$3='Rent Roll'!$U13,(('Rent Roll'!$W13*'Rent Roll'!$D13)*((1+'Rent Roll'!$X13)^('Reimbursement Breakout'!BR$2-1))),"-")</f>
        <v>-</v>
      </c>
      <c r="BS61" s="273" t="str">
        <f>IF(BS$3='Rent Roll'!$U13,(('Rent Roll'!$W13*'Rent Roll'!$D13)*((1+'Rent Roll'!$X13)^('Reimbursement Breakout'!BS$2-1))),"-")</f>
        <v>-</v>
      </c>
      <c r="BT61" s="273" t="str">
        <f>IF(BT$3='Rent Roll'!$U13,(('Rent Roll'!$W13*'Rent Roll'!$D13)*((1+'Rent Roll'!$X13)^('Reimbursement Breakout'!BT$2-1))),"-")</f>
        <v>-</v>
      </c>
      <c r="BU61" s="273" t="str">
        <f>IF(BU$3='Rent Roll'!$U13,(('Rent Roll'!$W13*'Rent Roll'!$D13)*((1+'Rent Roll'!$X13)^('Reimbursement Breakout'!BU$2-1))),"-")</f>
        <v>-</v>
      </c>
      <c r="BV61" s="273" t="str">
        <f>IF(BV$3='Rent Roll'!$U13,(('Rent Roll'!$W13*'Rent Roll'!$D13)*((1+'Rent Roll'!$X13)^('Reimbursement Breakout'!BV$2-1))),"-")</f>
        <v>-</v>
      </c>
      <c r="BW61" s="273" t="str">
        <f>IF(BW$3='Rent Roll'!$U13,(('Rent Roll'!$W13*'Rent Roll'!$D13)*((1+'Rent Roll'!$X13)^('Reimbursement Breakout'!BW$2-1))),"-")</f>
        <v>-</v>
      </c>
      <c r="BX61" s="273" t="str">
        <f>IF(BX$3='Rent Roll'!$U13,(('Rent Roll'!$W13*'Rent Roll'!$D13)*((1+'Rent Roll'!$X13)^('Reimbursement Breakout'!BX$2-1))),"-")</f>
        <v>-</v>
      </c>
      <c r="BY61" s="273" t="str">
        <f>IF(BY$3='Rent Roll'!$U13,(('Rent Roll'!$W13*'Rent Roll'!$D13)*((1+'Rent Roll'!$X13)^('Reimbursement Breakout'!BY$2-1))),"-")</f>
        <v>-</v>
      </c>
      <c r="BZ61" s="273" t="str">
        <f>IF(BZ$3='Rent Roll'!$U13,(('Rent Roll'!$W13*'Rent Roll'!$D13)*((1+'Rent Roll'!$X13)^('Reimbursement Breakout'!BZ$2-1))),"-")</f>
        <v>-</v>
      </c>
      <c r="CA61" s="273" t="str">
        <f>IF(CA$3='Rent Roll'!$U13,(('Rent Roll'!$W13*'Rent Roll'!$D13)*((1+'Rent Roll'!$X13)^('Reimbursement Breakout'!CA$2-1))),"-")</f>
        <v>-</v>
      </c>
      <c r="CB61" s="273" t="str">
        <f>IF(CB$3='Rent Roll'!$U13,(('Rent Roll'!$W13*'Rent Roll'!$D13)*((1+'Rent Roll'!$X13)^('Reimbursement Breakout'!CB$2-1))),"-")</f>
        <v>-</v>
      </c>
      <c r="CC61" s="273" t="str">
        <f>IF(CC$3='Rent Roll'!$U13,(('Rent Roll'!$W13*'Rent Roll'!$D13)*((1+'Rent Roll'!$X13)^('Reimbursement Breakout'!CC$2-1))),"-")</f>
        <v>-</v>
      </c>
      <c r="CD61" s="273" t="str">
        <f>IF(CD$3='Rent Roll'!$U13,(('Rent Roll'!$W13*'Rent Roll'!$D13)*((1+'Rent Roll'!$X13)^('Reimbursement Breakout'!CD$2-1))),"-")</f>
        <v>-</v>
      </c>
      <c r="CE61" s="273" t="str">
        <f>IF(CE$3='Rent Roll'!$U13,(('Rent Roll'!$W13*'Rent Roll'!$D13)*((1+'Rent Roll'!$X13)^('Reimbursement Breakout'!CE$2-1))),"-")</f>
        <v>-</v>
      </c>
      <c r="CF61" s="273" t="str">
        <f>IF(CF$3='Rent Roll'!$U13,(('Rent Roll'!$W13*'Rent Roll'!$D13)*((1+'Rent Roll'!$X13)^('Reimbursement Breakout'!CF$2-1))),"-")</f>
        <v>-</v>
      </c>
      <c r="CG61" s="273" t="str">
        <f>IF(CG$3='Rent Roll'!$U13,(('Rent Roll'!$W13*'Rent Roll'!$D13)*((1+'Rent Roll'!$X13)^('Reimbursement Breakout'!CG$2-1))),"-")</f>
        <v>-</v>
      </c>
      <c r="CH61" s="273" t="str">
        <f>IF(CH$3='Rent Roll'!$U13,(('Rent Roll'!$W13*'Rent Roll'!$D13)*((1+'Rent Roll'!$X13)^('Reimbursement Breakout'!CH$2-1))),"-")</f>
        <v>-</v>
      </c>
      <c r="CI61" s="273" t="str">
        <f>IF(CI$3='Rent Roll'!$U13,(('Rent Roll'!$W13*'Rent Roll'!$D13)*((1+'Rent Roll'!$X13)^('Reimbursement Breakout'!CI$2-1))),"-")</f>
        <v>-</v>
      </c>
      <c r="CJ61" s="273" t="str">
        <f>IF(CJ$3='Rent Roll'!$U13,(('Rent Roll'!$W13*'Rent Roll'!$D13)*((1+'Rent Roll'!$X13)^('Reimbursement Breakout'!CJ$2-1))),"-")</f>
        <v>-</v>
      </c>
      <c r="CK61" s="273" t="str">
        <f>IF(CK$3='Rent Roll'!$U13,(('Rent Roll'!$W13*'Rent Roll'!$D13)*((1+'Rent Roll'!$X13)^('Reimbursement Breakout'!CK$2-1))),"-")</f>
        <v>-</v>
      </c>
      <c r="CL61" s="273" t="str">
        <f>IF(CL$3='Rent Roll'!$U13,(('Rent Roll'!$W13*'Rent Roll'!$D13)*((1+'Rent Roll'!$X13)^('Reimbursement Breakout'!CL$2-1))),"-")</f>
        <v>-</v>
      </c>
      <c r="CM61" s="273" t="str">
        <f>IF(CM$3='Rent Roll'!$U13,(('Rent Roll'!$W13*'Rent Roll'!$D13)*((1+'Rent Roll'!$X13)^('Reimbursement Breakout'!CM$2-1))),"-")</f>
        <v>-</v>
      </c>
      <c r="CN61" s="273" t="str">
        <f>IF(CN$3='Rent Roll'!$U13,(('Rent Roll'!$W13*'Rent Roll'!$D13)*((1+'Rent Roll'!$X13)^('Reimbursement Breakout'!CN$2-1))),"-")</f>
        <v>-</v>
      </c>
      <c r="CO61" s="273" t="str">
        <f>IF(CO$3='Rent Roll'!$U13,(('Rent Roll'!$W13*'Rent Roll'!$D13)*((1+'Rent Roll'!$X13)^('Reimbursement Breakout'!CO$2-1))),"-")</f>
        <v>-</v>
      </c>
      <c r="CP61" s="273" t="str">
        <f>IF(CP$3='Rent Roll'!$U13,(('Rent Roll'!$W13*'Rent Roll'!$D13)*((1+'Rent Roll'!$X13)^('Reimbursement Breakout'!CP$2-1))),"-")</f>
        <v>-</v>
      </c>
      <c r="CQ61" s="273" t="str">
        <f>IF(CQ$3='Rent Roll'!$U13,(('Rent Roll'!$W13*'Rent Roll'!$D13)*((1+'Rent Roll'!$X13)^('Reimbursement Breakout'!CQ$2-1))),"-")</f>
        <v>-</v>
      </c>
      <c r="CR61" s="273" t="str">
        <f>IF(CR$3='Rent Roll'!$U13,(('Rent Roll'!$W13*'Rent Roll'!$D13)*((1+'Rent Roll'!$X13)^('Reimbursement Breakout'!CR$2-1))),"-")</f>
        <v>-</v>
      </c>
      <c r="CS61" s="273" t="str">
        <f>IF(CS$3='Rent Roll'!$U13,(('Rent Roll'!$W13*'Rent Roll'!$D13)*((1+'Rent Roll'!$X13)^('Reimbursement Breakout'!CS$2-1))),"-")</f>
        <v>-</v>
      </c>
      <c r="CT61" s="273" t="str">
        <f>IF(CT$3='Rent Roll'!$U13,(('Rent Roll'!$W13*'Rent Roll'!$D13)*((1+'Rent Roll'!$X13)^('Reimbursement Breakout'!CT$2-1))),"-")</f>
        <v>-</v>
      </c>
      <c r="CU61" s="273" t="str">
        <f>IF(CU$3='Rent Roll'!$U13,(('Rent Roll'!$W13*'Rent Roll'!$D13)*((1+'Rent Roll'!$X13)^('Reimbursement Breakout'!CU$2-1))),"-")</f>
        <v>-</v>
      </c>
      <c r="CV61" s="273" t="str">
        <f>IF(CV$3='Rent Roll'!$U13,(('Rent Roll'!$W13*'Rent Roll'!$D13)*((1+'Rent Roll'!$X13)^('Reimbursement Breakout'!CV$2-1))),"-")</f>
        <v>-</v>
      </c>
      <c r="CW61" s="273" t="str">
        <f>IF(CW$3='Rent Roll'!$U13,(('Rent Roll'!$W13*'Rent Roll'!$D13)*((1+'Rent Roll'!$X13)^('Reimbursement Breakout'!CW$2-1))),"-")</f>
        <v>-</v>
      </c>
      <c r="CX61" s="273" t="str">
        <f>IF(CX$3='Rent Roll'!$U13,(('Rent Roll'!$W13*'Rent Roll'!$D13)*((1+'Rent Roll'!$X13)^('Reimbursement Breakout'!CX$2-1))),"-")</f>
        <v>-</v>
      </c>
      <c r="CY61" s="273" t="str">
        <f>IF(CY$3='Rent Roll'!$U13,(('Rent Roll'!$W13*'Rent Roll'!$D13)*((1+'Rent Roll'!$X13)^('Reimbursement Breakout'!CY$2-1))),"-")</f>
        <v>-</v>
      </c>
      <c r="CZ61" s="273" t="str">
        <f>IF(CZ$3='Rent Roll'!$U13,(('Rent Roll'!$W13*'Rent Roll'!$D13)*((1+'Rent Roll'!$X13)^('Reimbursement Breakout'!CZ$2-1))),"-")</f>
        <v>-</v>
      </c>
      <c r="DA61" s="273" t="str">
        <f>IF(DA$3='Rent Roll'!$U13,(('Rent Roll'!$W13*'Rent Roll'!$D13)*((1+'Rent Roll'!$X13)^('Reimbursement Breakout'!DA$2-1))),"-")</f>
        <v>-</v>
      </c>
      <c r="DB61" s="273" t="str">
        <f>IF(DB$3='Rent Roll'!$U13,(('Rent Roll'!$W13*'Rent Roll'!$D13)*((1+'Rent Roll'!$X13)^('Reimbursement Breakout'!DB$2-1))),"-")</f>
        <v>-</v>
      </c>
      <c r="DC61" s="273" t="str">
        <f>IF(DC$3='Rent Roll'!$U13,(('Rent Roll'!$W13*'Rent Roll'!$D13)*((1+'Rent Roll'!$X13)^('Reimbursement Breakout'!DC$2-1))),"-")</f>
        <v>-</v>
      </c>
      <c r="DD61" s="273" t="str">
        <f>IF(DD$3='Rent Roll'!$U13,(('Rent Roll'!$W13*'Rent Roll'!$D13)*((1+'Rent Roll'!$X13)^('Reimbursement Breakout'!DD$2-1))),"-")</f>
        <v>-</v>
      </c>
      <c r="DE61" s="273" t="str">
        <f>IF(DE$3='Rent Roll'!$U13,(('Rent Roll'!$W13*'Rent Roll'!$D13)*((1+'Rent Roll'!$X13)^('Reimbursement Breakout'!DE$2-1))),"-")</f>
        <v>-</v>
      </c>
      <c r="DF61" s="273" t="str">
        <f>IF(DF$3='Rent Roll'!$U13,(('Rent Roll'!$W13*'Rent Roll'!$D13)*((1+'Rent Roll'!$X13)^('Reimbursement Breakout'!DF$2-1))),"-")</f>
        <v>-</v>
      </c>
      <c r="DG61" s="273" t="str">
        <f>IF(DG$3='Rent Roll'!$U13,(('Rent Roll'!$W13*'Rent Roll'!$D13)*((1+'Rent Roll'!$X13)^('Reimbursement Breakout'!DG$2-1))),"-")</f>
        <v>-</v>
      </c>
      <c r="DH61" s="273" t="str">
        <f>IF(DH$3='Rent Roll'!$U13,(('Rent Roll'!$W13*'Rent Roll'!$D13)*((1+'Rent Roll'!$X13)^('Reimbursement Breakout'!DH$2-1))),"-")</f>
        <v>-</v>
      </c>
      <c r="DI61" s="273" t="str">
        <f>IF(DI$3='Rent Roll'!$U13,(('Rent Roll'!$W13*'Rent Roll'!$D13)*((1+'Rent Roll'!$X13)^('Reimbursement Breakout'!DI$2-1))),"-")</f>
        <v>-</v>
      </c>
      <c r="DJ61" s="273" t="str">
        <f>IF(DJ$3='Rent Roll'!$U13,(('Rent Roll'!$W13*'Rent Roll'!$D13)*((1+'Rent Roll'!$X13)^('Reimbursement Breakout'!DJ$2-1))),"-")</f>
        <v>-</v>
      </c>
      <c r="DK61" s="273" t="str">
        <f>IF(DK$3='Rent Roll'!$U13,(('Rent Roll'!$W13*'Rent Roll'!$D13)*((1+'Rent Roll'!$X13)^('Reimbursement Breakout'!DK$2-1))),"-")</f>
        <v>-</v>
      </c>
      <c r="DL61" s="273" t="str">
        <f>IF(DL$3='Rent Roll'!$U13,(('Rent Roll'!$W13*'Rent Roll'!$D13)*((1+'Rent Roll'!$X13)^('Reimbursement Breakout'!DL$2-1))),"-")</f>
        <v>-</v>
      </c>
      <c r="DM61" s="273" t="str">
        <f>IF(DM$3='Rent Roll'!$U13,(('Rent Roll'!$W13*'Rent Roll'!$D13)*((1+'Rent Roll'!$X13)^('Reimbursement Breakout'!DM$2-1))),"-")</f>
        <v>-</v>
      </c>
      <c r="DN61" s="273" t="str">
        <f>IF(DN$3='Rent Roll'!$U13,(('Rent Roll'!$W13*'Rent Roll'!$D13)*((1+'Rent Roll'!$X13)^('Reimbursement Breakout'!DN$2-1))),"-")</f>
        <v>-</v>
      </c>
      <c r="DO61" s="273" t="str">
        <f>IF(DO$3='Rent Roll'!$U13,(('Rent Roll'!$W13*'Rent Roll'!$D13)*((1+'Rent Roll'!$X13)^('Reimbursement Breakout'!DO$2-1))),"-")</f>
        <v>-</v>
      </c>
      <c r="DP61" s="273" t="str">
        <f>IF(DP$3='Rent Roll'!$U13,(('Rent Roll'!$W13*'Rent Roll'!$D13)*((1+'Rent Roll'!$X13)^('Reimbursement Breakout'!DP$2-1))),"-")</f>
        <v>-</v>
      </c>
      <c r="DQ61" s="273" t="str">
        <f>IF(DQ$3='Rent Roll'!$U13,(('Rent Roll'!$W13*'Rent Roll'!$D13)*((1+'Rent Roll'!$X13)^('Reimbursement Breakout'!DQ$2-1))),"-")</f>
        <v>-</v>
      </c>
      <c r="DR61" s="273" t="str">
        <f>IF(DR$3='Rent Roll'!$U13,(('Rent Roll'!$W13*'Rent Roll'!$D13)*((1+'Rent Roll'!$X13)^('Reimbursement Breakout'!DR$2-1))),"-")</f>
        <v>-</v>
      </c>
      <c r="DS61" s="273" t="str">
        <f>IF(DS$3='Rent Roll'!$U13,(('Rent Roll'!$W13*'Rent Roll'!$D13)*((1+'Rent Roll'!$X13)^('Reimbursement Breakout'!DS$2-1))),"-")</f>
        <v>-</v>
      </c>
      <c r="DT61" s="273" t="str">
        <f>IF(DT$3='Rent Roll'!$U13,(('Rent Roll'!$W13*'Rent Roll'!$D13)*((1+'Rent Roll'!$X13)^('Reimbursement Breakout'!DT$2-1))),"-")</f>
        <v>-</v>
      </c>
      <c r="DU61" s="273" t="str">
        <f>IF(DU$3='Rent Roll'!$U13,(('Rent Roll'!$W13*'Rent Roll'!$D13)*((1+'Rent Roll'!$X13)^('Reimbursement Breakout'!DU$2-1))),"-")</f>
        <v>-</v>
      </c>
      <c r="DV61" s="273" t="str">
        <f>IF(DV$3='Rent Roll'!$U13,(('Rent Roll'!$W13*'Rent Roll'!$D13)*((1+'Rent Roll'!$X13)^('Reimbursement Breakout'!DV$2-1))),"-")</f>
        <v>-</v>
      </c>
      <c r="DW61" s="273" t="str">
        <f>IF(DW$3='Rent Roll'!$U13,(('Rent Roll'!$W13*'Rent Roll'!$D13)*((1+'Rent Roll'!$X13)^('Reimbursement Breakout'!DW$2-1))),"-")</f>
        <v>-</v>
      </c>
      <c r="DX61" s="273" t="str">
        <f>IF(DX$3='Rent Roll'!$U13,(('Rent Roll'!$W13*'Rent Roll'!$D13)*((1+'Rent Roll'!$X13)^('Reimbursement Breakout'!DX$2-1))),"-")</f>
        <v>-</v>
      </c>
      <c r="DY61" s="273" t="str">
        <f>IF(DY$3='Rent Roll'!$U13,(('Rent Roll'!$W13*'Rent Roll'!$D13)*((1+'Rent Roll'!$X13)^('Reimbursement Breakout'!DY$2-1))),"-")</f>
        <v>-</v>
      </c>
      <c r="DZ61" s="273" t="str">
        <f>IF(DZ$3='Rent Roll'!$U13,(('Rent Roll'!$W13*'Rent Roll'!$D13)*((1+'Rent Roll'!$X13)^('Reimbursement Breakout'!DZ$2-1))),"-")</f>
        <v>-</v>
      </c>
      <c r="EA61" s="273" t="str">
        <f>IF(EA$3='Rent Roll'!$U13,(('Rent Roll'!$W13*'Rent Roll'!$D13)*((1+'Rent Roll'!$X13)^('Reimbursement Breakout'!EA$2-1))),"-")</f>
        <v>-</v>
      </c>
      <c r="EB61" s="273" t="str">
        <f>IF(EB$3='Rent Roll'!$U13,(('Rent Roll'!$W13*'Rent Roll'!$D13)*((1+'Rent Roll'!$X13)^('Reimbursement Breakout'!EB$2-1))),"-")</f>
        <v>-</v>
      </c>
      <c r="EC61" s="273" t="str">
        <f>IF(EC$3='Rent Roll'!$U13,(('Rent Roll'!$W13*'Rent Roll'!$D13)*((1+'Rent Roll'!$X13)^('Reimbursement Breakout'!EC$2-1))),"-")</f>
        <v>-</v>
      </c>
      <c r="ED61" s="273" t="str">
        <f>IF(ED$3='Rent Roll'!$U13,(('Rent Roll'!$W13*'Rent Roll'!$D13)*((1+'Rent Roll'!$X13)^('Reimbursement Breakout'!ED$2-1))),"-")</f>
        <v>-</v>
      </c>
      <c r="EE61" s="273" t="str">
        <f>IF(EE$3='Rent Roll'!$U13,(('Rent Roll'!$W13*'Rent Roll'!$D13)*((1+'Rent Roll'!$X13)^('Reimbursement Breakout'!EE$2-1))),"-")</f>
        <v>-</v>
      </c>
      <c r="EF61" s="272" t="str">
        <f>IF(EF$3='Rent Roll'!$U13,(('Rent Roll'!$W13*'Rent Roll'!$D13)*((1+'Rent Roll'!$X13)^('Reimbursement Breakout'!EF$2-1))),"-")</f>
        <v>-</v>
      </c>
      <c r="EG61" s="844" t="s">
        <v>106</v>
      </c>
    </row>
    <row r="62" spans="2:137" x14ac:dyDescent="0.25">
      <c r="B62" s="866"/>
      <c r="C62" s="854" t="str">
        <f>CONCATENATE('Rent Roll'!B14&amp;" - "&amp;'Rent Roll'!C14)</f>
        <v xml:space="preserve"> - </v>
      </c>
      <c r="D62" s="272">
        <f t="shared" si="14"/>
        <v>0</v>
      </c>
      <c r="E62" s="273" t="str">
        <f>IF(E$3='Rent Roll'!$U14,(('Rent Roll'!$W14*'Rent Roll'!$D14)*((1+'Rent Roll'!$X14)^('Reimbursement Breakout'!E$2-1))),"-")</f>
        <v>-</v>
      </c>
      <c r="F62" s="273" t="str">
        <f>IF(F$3='Rent Roll'!$U14,(('Rent Roll'!$W14*'Rent Roll'!$D14)*((1+'Rent Roll'!$X14)^('Reimbursement Breakout'!F$2-1))),"-")</f>
        <v>-</v>
      </c>
      <c r="G62" s="273" t="str">
        <f>IF(G$3='Rent Roll'!$U14,(('Rent Roll'!$W14*'Rent Roll'!$D14)*((1+'Rent Roll'!$X14)^('Reimbursement Breakout'!G$2-1))),"-")</f>
        <v>-</v>
      </c>
      <c r="H62" s="273" t="str">
        <f>IF(H$3='Rent Roll'!$U14,(('Rent Roll'!$W14*'Rent Roll'!$D14)*((1+'Rent Roll'!$X14)^('Reimbursement Breakout'!H$2-1))),"-")</f>
        <v>-</v>
      </c>
      <c r="I62" s="273" t="str">
        <f>IF(I$3='Rent Roll'!$U14,(('Rent Roll'!$W14*'Rent Roll'!$D14)*((1+'Rent Roll'!$X14)^('Reimbursement Breakout'!I$2-1))),"-")</f>
        <v>-</v>
      </c>
      <c r="J62" s="273" t="str">
        <f>IF(J$3='Rent Roll'!$U14,(('Rent Roll'!$W14*'Rent Roll'!$D14)*((1+'Rent Roll'!$X14)^('Reimbursement Breakout'!J$2-1))),"-")</f>
        <v>-</v>
      </c>
      <c r="K62" s="273" t="str">
        <f>IF(K$3='Rent Roll'!$U14,(('Rent Roll'!$W14*'Rent Roll'!$D14)*((1+'Rent Roll'!$X14)^('Reimbursement Breakout'!K$2-1))),"-")</f>
        <v>-</v>
      </c>
      <c r="L62" s="273" t="str">
        <f>IF(L$3='Rent Roll'!$U14,(('Rent Roll'!$W14*'Rent Roll'!$D14)*((1+'Rent Roll'!$X14)^('Reimbursement Breakout'!L$2-1))),"-")</f>
        <v>-</v>
      </c>
      <c r="M62" s="273" t="str">
        <f>IF(M$3='Rent Roll'!$U14,(('Rent Roll'!$W14*'Rent Roll'!$D14)*((1+'Rent Roll'!$X14)^('Reimbursement Breakout'!M$2-1))),"-")</f>
        <v>-</v>
      </c>
      <c r="N62" s="273" t="str">
        <f>IF(N$3='Rent Roll'!$U14,(('Rent Roll'!$W14*'Rent Roll'!$D14)*((1+'Rent Roll'!$X14)^('Reimbursement Breakout'!N$2-1))),"-")</f>
        <v>-</v>
      </c>
      <c r="O62" s="273" t="str">
        <f>IF(O$3='Rent Roll'!$U14,(('Rent Roll'!$W14*'Rent Roll'!$D14)*((1+'Rent Roll'!$X14)^('Reimbursement Breakout'!O$2-1))),"-")</f>
        <v>-</v>
      </c>
      <c r="P62" s="273" t="str">
        <f>IF(P$3='Rent Roll'!$U14,(('Rent Roll'!$W14*'Rent Roll'!$D14)*((1+'Rent Roll'!$X14)^('Reimbursement Breakout'!P$2-1))),"-")</f>
        <v>-</v>
      </c>
      <c r="Q62" s="273" t="str">
        <f>IF(Q$3='Rent Roll'!$U14,(('Rent Roll'!$W14*'Rent Roll'!$D14)*((1+'Rent Roll'!$X14)^('Reimbursement Breakout'!Q$2-1))),"-")</f>
        <v>-</v>
      </c>
      <c r="R62" s="273" t="str">
        <f>IF(R$3='Rent Roll'!$U14,(('Rent Roll'!$W14*'Rent Roll'!$D14)*((1+'Rent Roll'!$X14)^('Reimbursement Breakout'!R$2-1))),"-")</f>
        <v>-</v>
      </c>
      <c r="S62" s="273" t="str">
        <f>IF(S$3='Rent Roll'!$U14,(('Rent Roll'!$W14*'Rent Roll'!$D14)*((1+'Rent Roll'!$X14)^('Reimbursement Breakout'!S$2-1))),"-")</f>
        <v>-</v>
      </c>
      <c r="T62" s="273" t="str">
        <f>IF(T$3='Rent Roll'!$U14,(('Rent Roll'!$W14*'Rent Roll'!$D14)*((1+'Rent Roll'!$X14)^('Reimbursement Breakout'!T$2-1))),"-")</f>
        <v>-</v>
      </c>
      <c r="U62" s="273" t="str">
        <f>IF(U$3='Rent Roll'!$U14,(('Rent Roll'!$W14*'Rent Roll'!$D14)*((1+'Rent Roll'!$X14)^('Reimbursement Breakout'!U$2-1))),"-")</f>
        <v>-</v>
      </c>
      <c r="V62" s="273" t="str">
        <f>IF(V$3='Rent Roll'!$U14,(('Rent Roll'!$W14*'Rent Roll'!$D14)*((1+'Rent Roll'!$X14)^('Reimbursement Breakout'!V$2-1))),"-")</f>
        <v>-</v>
      </c>
      <c r="W62" s="273" t="str">
        <f>IF(W$3='Rent Roll'!$U14,(('Rent Roll'!$W14*'Rent Roll'!$D14)*((1+'Rent Roll'!$X14)^('Reimbursement Breakout'!W$2-1))),"-")</f>
        <v>-</v>
      </c>
      <c r="X62" s="273" t="str">
        <f>IF(X$3='Rent Roll'!$U14,(('Rent Roll'!$W14*'Rent Roll'!$D14)*((1+'Rent Roll'!$X14)^('Reimbursement Breakout'!X$2-1))),"-")</f>
        <v>-</v>
      </c>
      <c r="Y62" s="273" t="str">
        <f>IF(Y$3='Rent Roll'!$U14,(('Rent Roll'!$W14*'Rent Roll'!$D14)*((1+'Rent Roll'!$X14)^('Reimbursement Breakout'!Y$2-1))),"-")</f>
        <v>-</v>
      </c>
      <c r="Z62" s="273" t="str">
        <f>IF(Z$3='Rent Roll'!$U14,(('Rent Roll'!$W14*'Rent Roll'!$D14)*((1+'Rent Roll'!$X14)^('Reimbursement Breakout'!Z$2-1))),"-")</f>
        <v>-</v>
      </c>
      <c r="AA62" s="273" t="str">
        <f>IF(AA$3='Rent Roll'!$U14,(('Rent Roll'!$W14*'Rent Roll'!$D14)*((1+'Rent Roll'!$X14)^('Reimbursement Breakout'!AA$2-1))),"-")</f>
        <v>-</v>
      </c>
      <c r="AB62" s="273" t="str">
        <f>IF(AB$3='Rent Roll'!$U14,(('Rent Roll'!$W14*'Rent Roll'!$D14)*((1+'Rent Roll'!$X14)^('Reimbursement Breakout'!AB$2-1))),"-")</f>
        <v>-</v>
      </c>
      <c r="AC62" s="273" t="str">
        <f>IF(AC$3='Rent Roll'!$U14,(('Rent Roll'!$W14*'Rent Roll'!$D14)*((1+'Rent Roll'!$X14)^('Reimbursement Breakout'!AC$2-1))),"-")</f>
        <v>-</v>
      </c>
      <c r="AD62" s="273" t="str">
        <f>IF(AD$3='Rent Roll'!$U14,(('Rent Roll'!$W14*'Rent Roll'!$D14)*((1+'Rent Roll'!$X14)^('Reimbursement Breakout'!AD$2-1))),"-")</f>
        <v>-</v>
      </c>
      <c r="AE62" s="273" t="str">
        <f>IF(AE$3='Rent Roll'!$U14,(('Rent Roll'!$W14*'Rent Roll'!$D14)*((1+'Rent Roll'!$X14)^('Reimbursement Breakout'!AE$2-1))),"-")</f>
        <v>-</v>
      </c>
      <c r="AF62" s="273" t="str">
        <f>IF(AF$3='Rent Roll'!$U14,(('Rent Roll'!$W14*'Rent Roll'!$D14)*((1+'Rent Roll'!$X14)^('Reimbursement Breakout'!AF$2-1))),"-")</f>
        <v>-</v>
      </c>
      <c r="AG62" s="273" t="str">
        <f>IF(AG$3='Rent Roll'!$U14,(('Rent Roll'!$W14*'Rent Roll'!$D14)*((1+'Rent Roll'!$X14)^('Reimbursement Breakout'!AG$2-1))),"-")</f>
        <v>-</v>
      </c>
      <c r="AH62" s="273" t="str">
        <f>IF(AH$3='Rent Roll'!$U14,(('Rent Roll'!$W14*'Rent Roll'!$D14)*((1+'Rent Roll'!$X14)^('Reimbursement Breakout'!AH$2-1))),"-")</f>
        <v>-</v>
      </c>
      <c r="AI62" s="273" t="str">
        <f>IF(AI$3='Rent Roll'!$U14,(('Rent Roll'!$W14*'Rent Roll'!$D14)*((1+'Rent Roll'!$X14)^('Reimbursement Breakout'!AI$2-1))),"-")</f>
        <v>-</v>
      </c>
      <c r="AJ62" s="273" t="str">
        <f>IF(AJ$3='Rent Roll'!$U14,(('Rent Roll'!$W14*'Rent Roll'!$D14)*((1+'Rent Roll'!$X14)^('Reimbursement Breakout'!AJ$2-1))),"-")</f>
        <v>-</v>
      </c>
      <c r="AK62" s="273" t="str">
        <f>IF(AK$3='Rent Roll'!$U14,(('Rent Roll'!$W14*'Rent Roll'!$D14)*((1+'Rent Roll'!$X14)^('Reimbursement Breakout'!AK$2-1))),"-")</f>
        <v>-</v>
      </c>
      <c r="AL62" s="273" t="str">
        <f>IF(AL$3='Rent Roll'!$U14,(('Rent Roll'!$W14*'Rent Roll'!$D14)*((1+'Rent Roll'!$X14)^('Reimbursement Breakout'!AL$2-1))),"-")</f>
        <v>-</v>
      </c>
      <c r="AM62" s="273" t="str">
        <f>IF(AM$3='Rent Roll'!$U14,(('Rent Roll'!$W14*'Rent Roll'!$D14)*((1+'Rent Roll'!$X14)^('Reimbursement Breakout'!AM$2-1))),"-")</f>
        <v>-</v>
      </c>
      <c r="AN62" s="273" t="str">
        <f>IF(AN$3='Rent Roll'!$U14,(('Rent Roll'!$W14*'Rent Roll'!$D14)*((1+'Rent Roll'!$X14)^('Reimbursement Breakout'!AN$2-1))),"-")</f>
        <v>-</v>
      </c>
      <c r="AO62" s="273" t="str">
        <f>IF(AO$3='Rent Roll'!$U14,(('Rent Roll'!$W14*'Rent Roll'!$D14)*((1+'Rent Roll'!$X14)^('Reimbursement Breakout'!AO$2-1))),"-")</f>
        <v>-</v>
      </c>
      <c r="AP62" s="273" t="str">
        <f>IF(AP$3='Rent Roll'!$U14,(('Rent Roll'!$W14*'Rent Roll'!$D14)*((1+'Rent Roll'!$X14)^('Reimbursement Breakout'!AP$2-1))),"-")</f>
        <v>-</v>
      </c>
      <c r="AQ62" s="273" t="str">
        <f>IF(AQ$3='Rent Roll'!$U14,(('Rent Roll'!$W14*'Rent Roll'!$D14)*((1+'Rent Roll'!$X14)^('Reimbursement Breakout'!AQ$2-1))),"-")</f>
        <v>-</v>
      </c>
      <c r="AR62" s="273" t="str">
        <f>IF(AR$3='Rent Roll'!$U14,(('Rent Roll'!$W14*'Rent Roll'!$D14)*((1+'Rent Roll'!$X14)^('Reimbursement Breakout'!AR$2-1))),"-")</f>
        <v>-</v>
      </c>
      <c r="AS62" s="273" t="str">
        <f>IF(AS$3='Rent Roll'!$U14,(('Rent Roll'!$W14*'Rent Roll'!$D14)*((1+'Rent Roll'!$X14)^('Reimbursement Breakout'!AS$2-1))),"-")</f>
        <v>-</v>
      </c>
      <c r="AT62" s="273" t="str">
        <f>IF(AT$3='Rent Roll'!$U14,(('Rent Roll'!$W14*'Rent Roll'!$D14)*((1+'Rent Roll'!$X14)^('Reimbursement Breakout'!AT$2-1))),"-")</f>
        <v>-</v>
      </c>
      <c r="AU62" s="273" t="str">
        <f>IF(AU$3='Rent Roll'!$U14,(('Rent Roll'!$W14*'Rent Roll'!$D14)*((1+'Rent Roll'!$X14)^('Reimbursement Breakout'!AU$2-1))),"-")</f>
        <v>-</v>
      </c>
      <c r="AV62" s="273" t="str">
        <f>IF(AV$3='Rent Roll'!$U14,(('Rent Roll'!$W14*'Rent Roll'!$D14)*((1+'Rent Roll'!$X14)^('Reimbursement Breakout'!AV$2-1))),"-")</f>
        <v>-</v>
      </c>
      <c r="AW62" s="273" t="str">
        <f>IF(AW$3='Rent Roll'!$U14,(('Rent Roll'!$W14*'Rent Roll'!$D14)*((1+'Rent Roll'!$X14)^('Reimbursement Breakout'!AW$2-1))),"-")</f>
        <v>-</v>
      </c>
      <c r="AX62" s="273" t="str">
        <f>IF(AX$3='Rent Roll'!$U14,(('Rent Roll'!$W14*'Rent Roll'!$D14)*((1+'Rent Roll'!$X14)^('Reimbursement Breakout'!AX$2-1))),"-")</f>
        <v>-</v>
      </c>
      <c r="AY62" s="273" t="str">
        <f>IF(AY$3='Rent Roll'!$U14,(('Rent Roll'!$W14*'Rent Roll'!$D14)*((1+'Rent Roll'!$X14)^('Reimbursement Breakout'!AY$2-1))),"-")</f>
        <v>-</v>
      </c>
      <c r="AZ62" s="273" t="str">
        <f>IF(AZ$3='Rent Roll'!$U14,(('Rent Roll'!$W14*'Rent Roll'!$D14)*((1+'Rent Roll'!$X14)^('Reimbursement Breakout'!AZ$2-1))),"-")</f>
        <v>-</v>
      </c>
      <c r="BA62" s="273" t="str">
        <f>IF(BA$3='Rent Roll'!$U14,(('Rent Roll'!$W14*'Rent Roll'!$D14)*((1+'Rent Roll'!$X14)^('Reimbursement Breakout'!BA$2-1))),"-")</f>
        <v>-</v>
      </c>
      <c r="BB62" s="273" t="str">
        <f>IF(BB$3='Rent Roll'!$U14,(('Rent Roll'!$W14*'Rent Roll'!$D14)*((1+'Rent Roll'!$X14)^('Reimbursement Breakout'!BB$2-1))),"-")</f>
        <v>-</v>
      </c>
      <c r="BC62" s="273" t="str">
        <f>IF(BC$3='Rent Roll'!$U14,(('Rent Roll'!$W14*'Rent Roll'!$D14)*((1+'Rent Roll'!$X14)^('Reimbursement Breakout'!BC$2-1))),"-")</f>
        <v>-</v>
      </c>
      <c r="BD62" s="273" t="str">
        <f>IF(BD$3='Rent Roll'!$U14,(('Rent Roll'!$W14*'Rent Roll'!$D14)*((1+'Rent Roll'!$X14)^('Reimbursement Breakout'!BD$2-1))),"-")</f>
        <v>-</v>
      </c>
      <c r="BE62" s="273" t="str">
        <f>IF(BE$3='Rent Roll'!$U14,(('Rent Roll'!$W14*'Rent Roll'!$D14)*((1+'Rent Roll'!$X14)^('Reimbursement Breakout'!BE$2-1))),"-")</f>
        <v>-</v>
      </c>
      <c r="BF62" s="273" t="str">
        <f>IF(BF$3='Rent Roll'!$U14,(('Rent Roll'!$W14*'Rent Roll'!$D14)*((1+'Rent Roll'!$X14)^('Reimbursement Breakout'!BF$2-1))),"-")</f>
        <v>-</v>
      </c>
      <c r="BG62" s="273" t="str">
        <f>IF(BG$3='Rent Roll'!$U14,(('Rent Roll'!$W14*'Rent Roll'!$D14)*((1+'Rent Roll'!$X14)^('Reimbursement Breakout'!BG$2-1))),"-")</f>
        <v>-</v>
      </c>
      <c r="BH62" s="273" t="str">
        <f>IF(BH$3='Rent Roll'!$U14,(('Rent Roll'!$W14*'Rent Roll'!$D14)*((1+'Rent Roll'!$X14)^('Reimbursement Breakout'!BH$2-1))),"-")</f>
        <v>-</v>
      </c>
      <c r="BI62" s="273" t="str">
        <f>IF(BI$3='Rent Roll'!$U14,(('Rent Roll'!$W14*'Rent Roll'!$D14)*((1+'Rent Roll'!$X14)^('Reimbursement Breakout'!BI$2-1))),"-")</f>
        <v>-</v>
      </c>
      <c r="BJ62" s="273" t="str">
        <f>IF(BJ$3='Rent Roll'!$U14,(('Rent Roll'!$W14*'Rent Roll'!$D14)*((1+'Rent Roll'!$X14)^('Reimbursement Breakout'!BJ$2-1))),"-")</f>
        <v>-</v>
      </c>
      <c r="BK62" s="273" t="str">
        <f>IF(BK$3='Rent Roll'!$U14,(('Rent Roll'!$W14*'Rent Roll'!$D14)*((1+'Rent Roll'!$X14)^('Reimbursement Breakout'!BK$2-1))),"-")</f>
        <v>-</v>
      </c>
      <c r="BL62" s="273" t="str">
        <f>IF(BL$3='Rent Roll'!$U14,(('Rent Roll'!$W14*'Rent Roll'!$D14)*((1+'Rent Roll'!$X14)^('Reimbursement Breakout'!BL$2-1))),"-")</f>
        <v>-</v>
      </c>
      <c r="BM62" s="273" t="str">
        <f>IF(BM$3='Rent Roll'!$U14,(('Rent Roll'!$W14*'Rent Roll'!$D14)*((1+'Rent Roll'!$X14)^('Reimbursement Breakout'!BM$2-1))),"-")</f>
        <v>-</v>
      </c>
      <c r="BN62" s="273" t="str">
        <f>IF(BN$3='Rent Roll'!$U14,(('Rent Roll'!$W14*'Rent Roll'!$D14)*((1+'Rent Roll'!$X14)^('Reimbursement Breakout'!BN$2-1))),"-")</f>
        <v>-</v>
      </c>
      <c r="BO62" s="273" t="str">
        <f>IF(BO$3='Rent Roll'!$U14,(('Rent Roll'!$W14*'Rent Roll'!$D14)*((1+'Rent Roll'!$X14)^('Reimbursement Breakout'!BO$2-1))),"-")</f>
        <v>-</v>
      </c>
      <c r="BP62" s="273" t="str">
        <f>IF(BP$3='Rent Roll'!$U14,(('Rent Roll'!$W14*'Rent Roll'!$D14)*((1+'Rent Roll'!$X14)^('Reimbursement Breakout'!BP$2-1))),"-")</f>
        <v>-</v>
      </c>
      <c r="BQ62" s="273" t="str">
        <f>IF(BQ$3='Rent Roll'!$U14,(('Rent Roll'!$W14*'Rent Roll'!$D14)*((1+'Rent Roll'!$X14)^('Reimbursement Breakout'!BQ$2-1))),"-")</f>
        <v>-</v>
      </c>
      <c r="BR62" s="273" t="str">
        <f>IF(BR$3='Rent Roll'!$U14,(('Rent Roll'!$W14*'Rent Roll'!$D14)*((1+'Rent Roll'!$X14)^('Reimbursement Breakout'!BR$2-1))),"-")</f>
        <v>-</v>
      </c>
      <c r="BS62" s="273" t="str">
        <f>IF(BS$3='Rent Roll'!$U14,(('Rent Roll'!$W14*'Rent Roll'!$D14)*((1+'Rent Roll'!$X14)^('Reimbursement Breakout'!BS$2-1))),"-")</f>
        <v>-</v>
      </c>
      <c r="BT62" s="273" t="str">
        <f>IF(BT$3='Rent Roll'!$U14,(('Rent Roll'!$W14*'Rent Roll'!$D14)*((1+'Rent Roll'!$X14)^('Reimbursement Breakout'!BT$2-1))),"-")</f>
        <v>-</v>
      </c>
      <c r="BU62" s="273" t="str">
        <f>IF(BU$3='Rent Roll'!$U14,(('Rent Roll'!$W14*'Rent Roll'!$D14)*((1+'Rent Roll'!$X14)^('Reimbursement Breakout'!BU$2-1))),"-")</f>
        <v>-</v>
      </c>
      <c r="BV62" s="273" t="str">
        <f>IF(BV$3='Rent Roll'!$U14,(('Rent Roll'!$W14*'Rent Roll'!$D14)*((1+'Rent Roll'!$X14)^('Reimbursement Breakout'!BV$2-1))),"-")</f>
        <v>-</v>
      </c>
      <c r="BW62" s="273" t="str">
        <f>IF(BW$3='Rent Roll'!$U14,(('Rent Roll'!$W14*'Rent Roll'!$D14)*((1+'Rent Roll'!$X14)^('Reimbursement Breakout'!BW$2-1))),"-")</f>
        <v>-</v>
      </c>
      <c r="BX62" s="273" t="str">
        <f>IF(BX$3='Rent Roll'!$U14,(('Rent Roll'!$W14*'Rent Roll'!$D14)*((1+'Rent Roll'!$X14)^('Reimbursement Breakout'!BX$2-1))),"-")</f>
        <v>-</v>
      </c>
      <c r="BY62" s="273" t="str">
        <f>IF(BY$3='Rent Roll'!$U14,(('Rent Roll'!$W14*'Rent Roll'!$D14)*((1+'Rent Roll'!$X14)^('Reimbursement Breakout'!BY$2-1))),"-")</f>
        <v>-</v>
      </c>
      <c r="BZ62" s="273" t="str">
        <f>IF(BZ$3='Rent Roll'!$U14,(('Rent Roll'!$W14*'Rent Roll'!$D14)*((1+'Rent Roll'!$X14)^('Reimbursement Breakout'!BZ$2-1))),"-")</f>
        <v>-</v>
      </c>
      <c r="CA62" s="273" t="str">
        <f>IF(CA$3='Rent Roll'!$U14,(('Rent Roll'!$W14*'Rent Roll'!$D14)*((1+'Rent Roll'!$X14)^('Reimbursement Breakout'!CA$2-1))),"-")</f>
        <v>-</v>
      </c>
      <c r="CB62" s="273" t="str">
        <f>IF(CB$3='Rent Roll'!$U14,(('Rent Roll'!$W14*'Rent Roll'!$D14)*((1+'Rent Roll'!$X14)^('Reimbursement Breakout'!CB$2-1))),"-")</f>
        <v>-</v>
      </c>
      <c r="CC62" s="273" t="str">
        <f>IF(CC$3='Rent Roll'!$U14,(('Rent Roll'!$W14*'Rent Roll'!$D14)*((1+'Rent Roll'!$X14)^('Reimbursement Breakout'!CC$2-1))),"-")</f>
        <v>-</v>
      </c>
      <c r="CD62" s="273" t="str">
        <f>IF(CD$3='Rent Roll'!$U14,(('Rent Roll'!$W14*'Rent Roll'!$D14)*((1+'Rent Roll'!$X14)^('Reimbursement Breakout'!CD$2-1))),"-")</f>
        <v>-</v>
      </c>
      <c r="CE62" s="273" t="str">
        <f>IF(CE$3='Rent Roll'!$U14,(('Rent Roll'!$W14*'Rent Roll'!$D14)*((1+'Rent Roll'!$X14)^('Reimbursement Breakout'!CE$2-1))),"-")</f>
        <v>-</v>
      </c>
      <c r="CF62" s="273" t="str">
        <f>IF(CF$3='Rent Roll'!$U14,(('Rent Roll'!$W14*'Rent Roll'!$D14)*((1+'Rent Roll'!$X14)^('Reimbursement Breakout'!CF$2-1))),"-")</f>
        <v>-</v>
      </c>
      <c r="CG62" s="273" t="str">
        <f>IF(CG$3='Rent Roll'!$U14,(('Rent Roll'!$W14*'Rent Roll'!$D14)*((1+'Rent Roll'!$X14)^('Reimbursement Breakout'!CG$2-1))),"-")</f>
        <v>-</v>
      </c>
      <c r="CH62" s="273" t="str">
        <f>IF(CH$3='Rent Roll'!$U14,(('Rent Roll'!$W14*'Rent Roll'!$D14)*((1+'Rent Roll'!$X14)^('Reimbursement Breakout'!CH$2-1))),"-")</f>
        <v>-</v>
      </c>
      <c r="CI62" s="273" t="str">
        <f>IF(CI$3='Rent Roll'!$U14,(('Rent Roll'!$W14*'Rent Roll'!$D14)*((1+'Rent Roll'!$X14)^('Reimbursement Breakout'!CI$2-1))),"-")</f>
        <v>-</v>
      </c>
      <c r="CJ62" s="273" t="str">
        <f>IF(CJ$3='Rent Roll'!$U14,(('Rent Roll'!$W14*'Rent Roll'!$D14)*((1+'Rent Roll'!$X14)^('Reimbursement Breakout'!CJ$2-1))),"-")</f>
        <v>-</v>
      </c>
      <c r="CK62" s="273" t="str">
        <f>IF(CK$3='Rent Roll'!$U14,(('Rent Roll'!$W14*'Rent Roll'!$D14)*((1+'Rent Roll'!$X14)^('Reimbursement Breakout'!CK$2-1))),"-")</f>
        <v>-</v>
      </c>
      <c r="CL62" s="273" t="str">
        <f>IF(CL$3='Rent Roll'!$U14,(('Rent Roll'!$W14*'Rent Roll'!$D14)*((1+'Rent Roll'!$X14)^('Reimbursement Breakout'!CL$2-1))),"-")</f>
        <v>-</v>
      </c>
      <c r="CM62" s="273" t="str">
        <f>IF(CM$3='Rent Roll'!$U14,(('Rent Roll'!$W14*'Rent Roll'!$D14)*((1+'Rent Roll'!$X14)^('Reimbursement Breakout'!CM$2-1))),"-")</f>
        <v>-</v>
      </c>
      <c r="CN62" s="273" t="str">
        <f>IF(CN$3='Rent Roll'!$U14,(('Rent Roll'!$W14*'Rent Roll'!$D14)*((1+'Rent Roll'!$X14)^('Reimbursement Breakout'!CN$2-1))),"-")</f>
        <v>-</v>
      </c>
      <c r="CO62" s="273" t="str">
        <f>IF(CO$3='Rent Roll'!$U14,(('Rent Roll'!$W14*'Rent Roll'!$D14)*((1+'Rent Roll'!$X14)^('Reimbursement Breakout'!CO$2-1))),"-")</f>
        <v>-</v>
      </c>
      <c r="CP62" s="273" t="str">
        <f>IF(CP$3='Rent Roll'!$U14,(('Rent Roll'!$W14*'Rent Roll'!$D14)*((1+'Rent Roll'!$X14)^('Reimbursement Breakout'!CP$2-1))),"-")</f>
        <v>-</v>
      </c>
      <c r="CQ62" s="273" t="str">
        <f>IF(CQ$3='Rent Roll'!$U14,(('Rent Roll'!$W14*'Rent Roll'!$D14)*((1+'Rent Roll'!$X14)^('Reimbursement Breakout'!CQ$2-1))),"-")</f>
        <v>-</v>
      </c>
      <c r="CR62" s="273" t="str">
        <f>IF(CR$3='Rent Roll'!$U14,(('Rent Roll'!$W14*'Rent Roll'!$D14)*((1+'Rent Roll'!$X14)^('Reimbursement Breakout'!CR$2-1))),"-")</f>
        <v>-</v>
      </c>
      <c r="CS62" s="273" t="str">
        <f>IF(CS$3='Rent Roll'!$U14,(('Rent Roll'!$W14*'Rent Roll'!$D14)*((1+'Rent Roll'!$X14)^('Reimbursement Breakout'!CS$2-1))),"-")</f>
        <v>-</v>
      </c>
      <c r="CT62" s="273" t="str">
        <f>IF(CT$3='Rent Roll'!$U14,(('Rent Roll'!$W14*'Rent Roll'!$D14)*((1+'Rent Roll'!$X14)^('Reimbursement Breakout'!CT$2-1))),"-")</f>
        <v>-</v>
      </c>
      <c r="CU62" s="273" t="str">
        <f>IF(CU$3='Rent Roll'!$U14,(('Rent Roll'!$W14*'Rent Roll'!$D14)*((1+'Rent Roll'!$X14)^('Reimbursement Breakout'!CU$2-1))),"-")</f>
        <v>-</v>
      </c>
      <c r="CV62" s="273" t="str">
        <f>IF(CV$3='Rent Roll'!$U14,(('Rent Roll'!$W14*'Rent Roll'!$D14)*((1+'Rent Roll'!$X14)^('Reimbursement Breakout'!CV$2-1))),"-")</f>
        <v>-</v>
      </c>
      <c r="CW62" s="273" t="str">
        <f>IF(CW$3='Rent Roll'!$U14,(('Rent Roll'!$W14*'Rent Roll'!$D14)*((1+'Rent Roll'!$X14)^('Reimbursement Breakout'!CW$2-1))),"-")</f>
        <v>-</v>
      </c>
      <c r="CX62" s="273" t="str">
        <f>IF(CX$3='Rent Roll'!$U14,(('Rent Roll'!$W14*'Rent Roll'!$D14)*((1+'Rent Roll'!$X14)^('Reimbursement Breakout'!CX$2-1))),"-")</f>
        <v>-</v>
      </c>
      <c r="CY62" s="273" t="str">
        <f>IF(CY$3='Rent Roll'!$U14,(('Rent Roll'!$W14*'Rent Roll'!$D14)*((1+'Rent Roll'!$X14)^('Reimbursement Breakout'!CY$2-1))),"-")</f>
        <v>-</v>
      </c>
      <c r="CZ62" s="273" t="str">
        <f>IF(CZ$3='Rent Roll'!$U14,(('Rent Roll'!$W14*'Rent Roll'!$D14)*((1+'Rent Roll'!$X14)^('Reimbursement Breakout'!CZ$2-1))),"-")</f>
        <v>-</v>
      </c>
      <c r="DA62" s="273" t="str">
        <f>IF(DA$3='Rent Roll'!$U14,(('Rent Roll'!$W14*'Rent Roll'!$D14)*((1+'Rent Roll'!$X14)^('Reimbursement Breakout'!DA$2-1))),"-")</f>
        <v>-</v>
      </c>
      <c r="DB62" s="273" t="str">
        <f>IF(DB$3='Rent Roll'!$U14,(('Rent Roll'!$W14*'Rent Roll'!$D14)*((1+'Rent Roll'!$X14)^('Reimbursement Breakout'!DB$2-1))),"-")</f>
        <v>-</v>
      </c>
      <c r="DC62" s="273" t="str">
        <f>IF(DC$3='Rent Roll'!$U14,(('Rent Roll'!$W14*'Rent Roll'!$D14)*((1+'Rent Roll'!$X14)^('Reimbursement Breakout'!DC$2-1))),"-")</f>
        <v>-</v>
      </c>
      <c r="DD62" s="273" t="str">
        <f>IF(DD$3='Rent Roll'!$U14,(('Rent Roll'!$W14*'Rent Roll'!$D14)*((1+'Rent Roll'!$X14)^('Reimbursement Breakout'!DD$2-1))),"-")</f>
        <v>-</v>
      </c>
      <c r="DE62" s="273" t="str">
        <f>IF(DE$3='Rent Roll'!$U14,(('Rent Roll'!$W14*'Rent Roll'!$D14)*((1+'Rent Roll'!$X14)^('Reimbursement Breakout'!DE$2-1))),"-")</f>
        <v>-</v>
      </c>
      <c r="DF62" s="273" t="str">
        <f>IF(DF$3='Rent Roll'!$U14,(('Rent Roll'!$W14*'Rent Roll'!$D14)*((1+'Rent Roll'!$X14)^('Reimbursement Breakout'!DF$2-1))),"-")</f>
        <v>-</v>
      </c>
      <c r="DG62" s="273" t="str">
        <f>IF(DG$3='Rent Roll'!$U14,(('Rent Roll'!$W14*'Rent Roll'!$D14)*((1+'Rent Roll'!$X14)^('Reimbursement Breakout'!DG$2-1))),"-")</f>
        <v>-</v>
      </c>
      <c r="DH62" s="273" t="str">
        <f>IF(DH$3='Rent Roll'!$U14,(('Rent Roll'!$W14*'Rent Roll'!$D14)*((1+'Rent Roll'!$X14)^('Reimbursement Breakout'!DH$2-1))),"-")</f>
        <v>-</v>
      </c>
      <c r="DI62" s="273" t="str">
        <f>IF(DI$3='Rent Roll'!$U14,(('Rent Roll'!$W14*'Rent Roll'!$D14)*((1+'Rent Roll'!$X14)^('Reimbursement Breakout'!DI$2-1))),"-")</f>
        <v>-</v>
      </c>
      <c r="DJ62" s="273" t="str">
        <f>IF(DJ$3='Rent Roll'!$U14,(('Rent Roll'!$W14*'Rent Roll'!$D14)*((1+'Rent Roll'!$X14)^('Reimbursement Breakout'!DJ$2-1))),"-")</f>
        <v>-</v>
      </c>
      <c r="DK62" s="273" t="str">
        <f>IF(DK$3='Rent Roll'!$U14,(('Rent Roll'!$W14*'Rent Roll'!$D14)*((1+'Rent Roll'!$X14)^('Reimbursement Breakout'!DK$2-1))),"-")</f>
        <v>-</v>
      </c>
      <c r="DL62" s="273" t="str">
        <f>IF(DL$3='Rent Roll'!$U14,(('Rent Roll'!$W14*'Rent Roll'!$D14)*((1+'Rent Roll'!$X14)^('Reimbursement Breakout'!DL$2-1))),"-")</f>
        <v>-</v>
      </c>
      <c r="DM62" s="273" t="str">
        <f>IF(DM$3='Rent Roll'!$U14,(('Rent Roll'!$W14*'Rent Roll'!$D14)*((1+'Rent Roll'!$X14)^('Reimbursement Breakout'!DM$2-1))),"-")</f>
        <v>-</v>
      </c>
      <c r="DN62" s="273" t="str">
        <f>IF(DN$3='Rent Roll'!$U14,(('Rent Roll'!$W14*'Rent Roll'!$D14)*((1+'Rent Roll'!$X14)^('Reimbursement Breakout'!DN$2-1))),"-")</f>
        <v>-</v>
      </c>
      <c r="DO62" s="273" t="str">
        <f>IF(DO$3='Rent Roll'!$U14,(('Rent Roll'!$W14*'Rent Roll'!$D14)*((1+'Rent Roll'!$X14)^('Reimbursement Breakout'!DO$2-1))),"-")</f>
        <v>-</v>
      </c>
      <c r="DP62" s="273" t="str">
        <f>IF(DP$3='Rent Roll'!$U14,(('Rent Roll'!$W14*'Rent Roll'!$D14)*((1+'Rent Roll'!$X14)^('Reimbursement Breakout'!DP$2-1))),"-")</f>
        <v>-</v>
      </c>
      <c r="DQ62" s="273" t="str">
        <f>IF(DQ$3='Rent Roll'!$U14,(('Rent Roll'!$W14*'Rent Roll'!$D14)*((1+'Rent Roll'!$X14)^('Reimbursement Breakout'!DQ$2-1))),"-")</f>
        <v>-</v>
      </c>
      <c r="DR62" s="273" t="str">
        <f>IF(DR$3='Rent Roll'!$U14,(('Rent Roll'!$W14*'Rent Roll'!$D14)*((1+'Rent Roll'!$X14)^('Reimbursement Breakout'!DR$2-1))),"-")</f>
        <v>-</v>
      </c>
      <c r="DS62" s="273" t="str">
        <f>IF(DS$3='Rent Roll'!$U14,(('Rent Roll'!$W14*'Rent Roll'!$D14)*((1+'Rent Roll'!$X14)^('Reimbursement Breakout'!DS$2-1))),"-")</f>
        <v>-</v>
      </c>
      <c r="DT62" s="273" t="str">
        <f>IF(DT$3='Rent Roll'!$U14,(('Rent Roll'!$W14*'Rent Roll'!$D14)*((1+'Rent Roll'!$X14)^('Reimbursement Breakout'!DT$2-1))),"-")</f>
        <v>-</v>
      </c>
      <c r="DU62" s="273" t="str">
        <f>IF(DU$3='Rent Roll'!$U14,(('Rent Roll'!$W14*'Rent Roll'!$D14)*((1+'Rent Roll'!$X14)^('Reimbursement Breakout'!DU$2-1))),"-")</f>
        <v>-</v>
      </c>
      <c r="DV62" s="273" t="str">
        <f>IF(DV$3='Rent Roll'!$U14,(('Rent Roll'!$W14*'Rent Roll'!$D14)*((1+'Rent Roll'!$X14)^('Reimbursement Breakout'!DV$2-1))),"-")</f>
        <v>-</v>
      </c>
      <c r="DW62" s="273" t="str">
        <f>IF(DW$3='Rent Roll'!$U14,(('Rent Roll'!$W14*'Rent Roll'!$D14)*((1+'Rent Roll'!$X14)^('Reimbursement Breakout'!DW$2-1))),"-")</f>
        <v>-</v>
      </c>
      <c r="DX62" s="273" t="str">
        <f>IF(DX$3='Rent Roll'!$U14,(('Rent Roll'!$W14*'Rent Roll'!$D14)*((1+'Rent Roll'!$X14)^('Reimbursement Breakout'!DX$2-1))),"-")</f>
        <v>-</v>
      </c>
      <c r="DY62" s="273" t="str">
        <f>IF(DY$3='Rent Roll'!$U14,(('Rent Roll'!$W14*'Rent Roll'!$D14)*((1+'Rent Roll'!$X14)^('Reimbursement Breakout'!DY$2-1))),"-")</f>
        <v>-</v>
      </c>
      <c r="DZ62" s="273" t="str">
        <f>IF(DZ$3='Rent Roll'!$U14,(('Rent Roll'!$W14*'Rent Roll'!$D14)*((1+'Rent Roll'!$X14)^('Reimbursement Breakout'!DZ$2-1))),"-")</f>
        <v>-</v>
      </c>
      <c r="EA62" s="273" t="str">
        <f>IF(EA$3='Rent Roll'!$U14,(('Rent Roll'!$W14*'Rent Roll'!$D14)*((1+'Rent Roll'!$X14)^('Reimbursement Breakout'!EA$2-1))),"-")</f>
        <v>-</v>
      </c>
      <c r="EB62" s="273" t="str">
        <f>IF(EB$3='Rent Roll'!$U14,(('Rent Roll'!$W14*'Rent Roll'!$D14)*((1+'Rent Roll'!$X14)^('Reimbursement Breakout'!EB$2-1))),"-")</f>
        <v>-</v>
      </c>
      <c r="EC62" s="273" t="str">
        <f>IF(EC$3='Rent Roll'!$U14,(('Rent Roll'!$W14*'Rent Roll'!$D14)*((1+'Rent Roll'!$X14)^('Reimbursement Breakout'!EC$2-1))),"-")</f>
        <v>-</v>
      </c>
      <c r="ED62" s="273" t="str">
        <f>IF(ED$3='Rent Roll'!$U14,(('Rent Roll'!$W14*'Rent Roll'!$D14)*((1+'Rent Roll'!$X14)^('Reimbursement Breakout'!ED$2-1))),"-")</f>
        <v>-</v>
      </c>
      <c r="EE62" s="273" t="str">
        <f>IF(EE$3='Rent Roll'!$U14,(('Rent Roll'!$W14*'Rent Roll'!$D14)*((1+'Rent Roll'!$X14)^('Reimbursement Breakout'!EE$2-1))),"-")</f>
        <v>-</v>
      </c>
      <c r="EF62" s="272" t="str">
        <f>IF(EF$3='Rent Roll'!$U14,(('Rent Roll'!$W14*'Rent Roll'!$D14)*((1+'Rent Roll'!$X14)^('Reimbursement Breakout'!EF$2-1))),"-")</f>
        <v>-</v>
      </c>
      <c r="EG62" s="844" t="s">
        <v>106</v>
      </c>
    </row>
    <row r="63" spans="2:137" ht="15.75" thickBot="1" x14ac:dyDescent="0.3">
      <c r="B63" s="867"/>
      <c r="C63" s="857" t="s">
        <v>19</v>
      </c>
      <c r="D63" s="868">
        <f>SUM(D52:D62)</f>
        <v>273796.09694398381</v>
      </c>
      <c r="E63" s="909">
        <f>SUM(E52:E62)</f>
        <v>0</v>
      </c>
      <c r="F63" s="910">
        <f>SUM(F52:F62)</f>
        <v>0</v>
      </c>
      <c r="G63" s="910">
        <f>SUM(G52:G62)</f>
        <v>0</v>
      </c>
      <c r="H63" s="910">
        <f>SUM(H52:H62)</f>
        <v>0</v>
      </c>
      <c r="I63" s="910">
        <f>SUM(I52:I62)</f>
        <v>0</v>
      </c>
      <c r="J63" s="910">
        <f>SUM(J52:J62)</f>
        <v>0</v>
      </c>
      <c r="K63" s="910">
        <f>SUM(K52:K62)</f>
        <v>22500</v>
      </c>
      <c r="L63" s="910">
        <f>SUM(L52:L62)</f>
        <v>0</v>
      </c>
      <c r="M63" s="910">
        <f>SUM(M52:M62)</f>
        <v>0</v>
      </c>
      <c r="N63" s="910">
        <f>SUM(N52:N62)</f>
        <v>0</v>
      </c>
      <c r="O63" s="910">
        <f>SUM(O52:O62)</f>
        <v>0</v>
      </c>
      <c r="P63" s="910">
        <f>SUM(P52:P62)</f>
        <v>0</v>
      </c>
      <c r="Q63" s="910">
        <f>SUM(Q52:Q62)</f>
        <v>0</v>
      </c>
      <c r="R63" s="910">
        <f>SUM(R52:R62)</f>
        <v>0</v>
      </c>
      <c r="S63" s="910">
        <f>SUM(S52:S62)</f>
        <v>0</v>
      </c>
      <c r="T63" s="910">
        <f>SUM(T52:T62)</f>
        <v>0</v>
      </c>
      <c r="U63" s="910">
        <f>SUM(U52:U62)</f>
        <v>0</v>
      </c>
      <c r="V63" s="910">
        <f>SUM(V52:V62)</f>
        <v>0</v>
      </c>
      <c r="W63" s="910">
        <f>SUM(W52:W62)</f>
        <v>22950</v>
      </c>
      <c r="X63" s="910">
        <f>SUM(X52:X62)</f>
        <v>0</v>
      </c>
      <c r="Y63" s="910">
        <f>SUM(Y52:Y62)</f>
        <v>0</v>
      </c>
      <c r="Z63" s="910">
        <f>SUM(Z52:Z62)</f>
        <v>0</v>
      </c>
      <c r="AA63" s="910">
        <f>SUM(AA52:AA62)</f>
        <v>0</v>
      </c>
      <c r="AB63" s="910">
        <f>SUM(AB52:AB62)</f>
        <v>0</v>
      </c>
      <c r="AC63" s="910">
        <f>SUM(AC52:AC62)</f>
        <v>0</v>
      </c>
      <c r="AD63" s="910">
        <f>SUM(AD52:AD62)</f>
        <v>0</v>
      </c>
      <c r="AE63" s="910">
        <f>SUM(AE52:AE62)</f>
        <v>0</v>
      </c>
      <c r="AF63" s="910">
        <f>SUM(AF52:AF62)</f>
        <v>0</v>
      </c>
      <c r="AG63" s="910">
        <f>SUM(AG52:AG62)</f>
        <v>0</v>
      </c>
      <c r="AH63" s="910">
        <f>SUM(AH52:AH62)</f>
        <v>0</v>
      </c>
      <c r="AI63" s="910">
        <f>SUM(AI52:AI62)</f>
        <v>23409</v>
      </c>
      <c r="AJ63" s="910">
        <f>SUM(AJ52:AJ62)</f>
        <v>0</v>
      </c>
      <c r="AK63" s="910">
        <f>SUM(AK52:AK62)</f>
        <v>0</v>
      </c>
      <c r="AL63" s="910">
        <f>SUM(AL52:AL62)</f>
        <v>0</v>
      </c>
      <c r="AM63" s="910">
        <f>SUM(AM52:AM62)</f>
        <v>0</v>
      </c>
      <c r="AN63" s="910">
        <f>SUM(AN52:AN62)</f>
        <v>0</v>
      </c>
      <c r="AO63" s="910">
        <f>SUM(AO52:AO62)</f>
        <v>0</v>
      </c>
      <c r="AP63" s="910">
        <f>SUM(AP52:AP62)</f>
        <v>0</v>
      </c>
      <c r="AQ63" s="910">
        <f>SUM(AQ52:AQ62)</f>
        <v>0</v>
      </c>
      <c r="AR63" s="910">
        <f>SUM(AR52:AR62)</f>
        <v>0</v>
      </c>
      <c r="AS63" s="910">
        <f>SUM(AS52:AS62)</f>
        <v>0</v>
      </c>
      <c r="AT63" s="910">
        <f>SUM(AT52:AT62)</f>
        <v>0</v>
      </c>
      <c r="AU63" s="910">
        <f>SUM(AU52:AU62)</f>
        <v>23877.18</v>
      </c>
      <c r="AV63" s="910">
        <f>SUM(AV52:AV62)</f>
        <v>0</v>
      </c>
      <c r="AW63" s="910">
        <f>SUM(AW52:AW62)</f>
        <v>0</v>
      </c>
      <c r="AX63" s="910">
        <f>SUM(AX52:AX62)</f>
        <v>0</v>
      </c>
      <c r="AY63" s="910">
        <f>SUM(AY52:AY62)</f>
        <v>0</v>
      </c>
      <c r="AZ63" s="910">
        <f>SUM(AZ52:AZ62)</f>
        <v>0</v>
      </c>
      <c r="BA63" s="910">
        <f>SUM(BA52:BA62)</f>
        <v>0</v>
      </c>
      <c r="BB63" s="910">
        <f>SUM(BB52:BB62)</f>
        <v>0</v>
      </c>
      <c r="BC63" s="910">
        <f>SUM(BC52:BC62)</f>
        <v>0</v>
      </c>
      <c r="BD63" s="910">
        <f>SUM(BD52:BD62)</f>
        <v>0</v>
      </c>
      <c r="BE63" s="910">
        <f>SUM(BE52:BE62)</f>
        <v>0</v>
      </c>
      <c r="BF63" s="910">
        <f>SUM(BF52:BF62)</f>
        <v>0</v>
      </c>
      <c r="BG63" s="910">
        <f>SUM(BG52:BG62)</f>
        <v>24354.723600000001</v>
      </c>
      <c r="BH63" s="910">
        <f>SUM(BH52:BH62)</f>
        <v>0</v>
      </c>
      <c r="BI63" s="910">
        <f>SUM(BI52:BI62)</f>
        <v>0</v>
      </c>
      <c r="BJ63" s="910">
        <f>SUM(BJ52:BJ62)</f>
        <v>0</v>
      </c>
      <c r="BK63" s="910">
        <f>SUM(BK52:BK62)</f>
        <v>0</v>
      </c>
      <c r="BL63" s="910">
        <f>SUM(BL52:BL62)</f>
        <v>0</v>
      </c>
      <c r="BM63" s="910">
        <f>SUM(BM52:BM62)</f>
        <v>0</v>
      </c>
      <c r="BN63" s="910">
        <f>SUM(BN52:BN62)</f>
        <v>0</v>
      </c>
      <c r="BO63" s="910">
        <f>SUM(BO52:BO62)</f>
        <v>0</v>
      </c>
      <c r="BP63" s="910">
        <f>SUM(BP52:BP62)</f>
        <v>0</v>
      </c>
      <c r="BQ63" s="910">
        <f>SUM(BQ52:BQ62)</f>
        <v>0</v>
      </c>
      <c r="BR63" s="910">
        <f>SUM(BR52:BR62)</f>
        <v>0</v>
      </c>
      <c r="BS63" s="910">
        <f>SUM(BS52:BS62)</f>
        <v>24841.818071999998</v>
      </c>
      <c r="BT63" s="910">
        <f>SUM(BT52:BT62)</f>
        <v>0</v>
      </c>
      <c r="BU63" s="910">
        <f>SUM(BU52:BU62)</f>
        <v>0</v>
      </c>
      <c r="BV63" s="910">
        <f>SUM(BV52:BV62)</f>
        <v>0</v>
      </c>
      <c r="BW63" s="910">
        <f>SUM(BW52:BW62)</f>
        <v>0</v>
      </c>
      <c r="BX63" s="910">
        <f>SUM(BX52:BX62)</f>
        <v>0</v>
      </c>
      <c r="BY63" s="910">
        <f>SUM(BY52:BY62)</f>
        <v>0</v>
      </c>
      <c r="BZ63" s="910">
        <f>SUM(BZ52:BZ62)</f>
        <v>0</v>
      </c>
      <c r="CA63" s="910">
        <f>SUM(CA52:CA62)</f>
        <v>0</v>
      </c>
      <c r="CB63" s="910">
        <f>SUM(CB52:CB62)</f>
        <v>0</v>
      </c>
      <c r="CC63" s="910">
        <f>SUM(CC52:CC62)</f>
        <v>0</v>
      </c>
      <c r="CD63" s="910">
        <f>SUM(CD52:CD62)</f>
        <v>0</v>
      </c>
      <c r="CE63" s="910">
        <f>SUM(CE52:CE62)</f>
        <v>25338.654433440002</v>
      </c>
      <c r="CF63" s="910">
        <f>SUM(CF52:CF62)</f>
        <v>0</v>
      </c>
      <c r="CG63" s="910">
        <f>SUM(CG52:CG62)</f>
        <v>0</v>
      </c>
      <c r="CH63" s="910">
        <f>SUM(CH52:CH62)</f>
        <v>0</v>
      </c>
      <c r="CI63" s="910">
        <f>SUM(CI52:CI62)</f>
        <v>0</v>
      </c>
      <c r="CJ63" s="910">
        <f>SUM(CJ52:CJ62)</f>
        <v>0</v>
      </c>
      <c r="CK63" s="910">
        <f>SUM(CK52:CK62)</f>
        <v>0</v>
      </c>
      <c r="CL63" s="910">
        <f>SUM(CL52:CL62)</f>
        <v>0</v>
      </c>
      <c r="CM63" s="910">
        <f>SUM(CM52:CM62)</f>
        <v>0</v>
      </c>
      <c r="CN63" s="910">
        <f>SUM(CN52:CN62)</f>
        <v>0</v>
      </c>
      <c r="CO63" s="910">
        <f>SUM(CO52:CO62)</f>
        <v>0</v>
      </c>
      <c r="CP63" s="910">
        <f>SUM(CP52:CP62)</f>
        <v>0</v>
      </c>
      <c r="CQ63" s="910">
        <f>SUM(CQ52:CQ62)</f>
        <v>25845.427522108796</v>
      </c>
      <c r="CR63" s="910">
        <f>SUM(CR52:CR62)</f>
        <v>0</v>
      </c>
      <c r="CS63" s="910">
        <f>SUM(CS52:CS62)</f>
        <v>0</v>
      </c>
      <c r="CT63" s="910">
        <f>SUM(CT52:CT62)</f>
        <v>0</v>
      </c>
      <c r="CU63" s="910">
        <f>SUM(CU52:CU62)</f>
        <v>0</v>
      </c>
      <c r="CV63" s="910">
        <f>SUM(CV52:CV62)</f>
        <v>0</v>
      </c>
      <c r="CW63" s="910">
        <f>SUM(CW52:CW62)</f>
        <v>0</v>
      </c>
      <c r="CX63" s="910">
        <f>SUM(CX52:CX62)</f>
        <v>0</v>
      </c>
      <c r="CY63" s="910">
        <f>SUM(CY52:CY62)</f>
        <v>0</v>
      </c>
      <c r="CZ63" s="910">
        <f>SUM(CZ52:CZ62)</f>
        <v>0</v>
      </c>
      <c r="DA63" s="910">
        <f>SUM(DA52:DA62)</f>
        <v>0</v>
      </c>
      <c r="DB63" s="910">
        <f>SUM(DB52:DB62)</f>
        <v>0</v>
      </c>
      <c r="DC63" s="910">
        <f>SUM(DC52:DC62)</f>
        <v>26362.336072550974</v>
      </c>
      <c r="DD63" s="910">
        <f>SUM(DD52:DD62)</f>
        <v>0</v>
      </c>
      <c r="DE63" s="910">
        <f>SUM(DE52:DE62)</f>
        <v>0</v>
      </c>
      <c r="DF63" s="910">
        <f>SUM(DF52:DF62)</f>
        <v>0</v>
      </c>
      <c r="DG63" s="910">
        <f>SUM(DG52:DG62)</f>
        <v>0</v>
      </c>
      <c r="DH63" s="910">
        <f>SUM(DH52:DH62)</f>
        <v>0</v>
      </c>
      <c r="DI63" s="910">
        <f>SUM(DI52:DI62)</f>
        <v>0</v>
      </c>
      <c r="DJ63" s="910">
        <f>SUM(DJ52:DJ62)</f>
        <v>0</v>
      </c>
      <c r="DK63" s="910">
        <f>SUM(DK52:DK62)</f>
        <v>0</v>
      </c>
      <c r="DL63" s="910">
        <f>SUM(DL52:DL62)</f>
        <v>0</v>
      </c>
      <c r="DM63" s="910">
        <f>SUM(DM52:DM62)</f>
        <v>0</v>
      </c>
      <c r="DN63" s="910">
        <f>SUM(DN52:DN62)</f>
        <v>0</v>
      </c>
      <c r="DO63" s="910">
        <f>SUM(DO52:DO62)</f>
        <v>26889.582794001995</v>
      </c>
      <c r="DP63" s="910">
        <f>SUM(DP52:DP62)</f>
        <v>0</v>
      </c>
      <c r="DQ63" s="910">
        <f>SUM(DQ52:DQ62)</f>
        <v>0</v>
      </c>
      <c r="DR63" s="910">
        <f>SUM(DR52:DR62)</f>
        <v>0</v>
      </c>
      <c r="DS63" s="910">
        <f>SUM(DS52:DS62)</f>
        <v>0</v>
      </c>
      <c r="DT63" s="910">
        <f>SUM(DT52:DT62)</f>
        <v>0</v>
      </c>
      <c r="DU63" s="910">
        <f>SUM(DU52:DU62)</f>
        <v>0</v>
      </c>
      <c r="DV63" s="910">
        <f>SUM(DV52:DV62)</f>
        <v>0</v>
      </c>
      <c r="DW63" s="910">
        <f>SUM(DW52:DW62)</f>
        <v>0</v>
      </c>
      <c r="DX63" s="910">
        <f>SUM(DX52:DX62)</f>
        <v>0</v>
      </c>
      <c r="DY63" s="910">
        <f>SUM(DY52:DY62)</f>
        <v>0</v>
      </c>
      <c r="DZ63" s="910">
        <f>SUM(DZ52:DZ62)</f>
        <v>0</v>
      </c>
      <c r="EA63" s="910">
        <f>SUM(EA52:EA62)</f>
        <v>27427.374449882034</v>
      </c>
      <c r="EB63" s="910">
        <f>SUM(EB52:EB62)</f>
        <v>0</v>
      </c>
      <c r="EC63" s="910">
        <f>SUM(EC52:EC62)</f>
        <v>0</v>
      </c>
      <c r="ED63" s="910">
        <f>SUM(ED52:ED62)</f>
        <v>0</v>
      </c>
      <c r="EE63" s="910">
        <f>SUM(EE52:EE62)</f>
        <v>0</v>
      </c>
      <c r="EF63" s="868">
        <f>SUM(EF52:EF62)</f>
        <v>0</v>
      </c>
      <c r="EG63" s="844" t="s">
        <v>106</v>
      </c>
    </row>
    <row r="64" spans="2:137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B1C4-698F-46FA-A942-65C06C915F94}">
  <sheetPr>
    <tabColor theme="2" tint="-0.89999084444715716"/>
  </sheetPr>
  <dimension ref="B1:Q31"/>
  <sheetViews>
    <sheetView showGridLines="0" zoomScale="85" zoomScaleNormal="85" workbookViewId="0">
      <selection activeCell="T32" sqref="T32"/>
    </sheetView>
  </sheetViews>
  <sheetFormatPr defaultColWidth="9.140625" defaultRowHeight="14.25" x14ac:dyDescent="0.2"/>
  <cols>
    <col min="1" max="1" width="1.7109375" style="422" customWidth="1"/>
    <col min="2" max="2" width="12.140625" style="422" bestFit="1" customWidth="1"/>
    <col min="3" max="3" width="9.28515625" style="422" customWidth="1"/>
    <col min="4" max="4" width="10.28515625" style="422" customWidth="1"/>
    <col min="5" max="5" width="11.5703125" style="422" bestFit="1" customWidth="1"/>
    <col min="6" max="6" width="13.7109375" style="422" customWidth="1"/>
    <col min="7" max="7" width="16.28515625" style="422" customWidth="1"/>
    <col min="8" max="8" width="9.28515625" style="422" bestFit="1" customWidth="1"/>
    <col min="9" max="9" width="19.7109375" style="422" bestFit="1" customWidth="1"/>
    <col min="10" max="10" width="14.42578125" style="422" bestFit="1" customWidth="1"/>
    <col min="11" max="11" width="12.7109375" style="422" bestFit="1" customWidth="1"/>
    <col min="12" max="12" width="19.42578125" style="422" bestFit="1" customWidth="1"/>
    <col min="13" max="13" width="21" style="422" bestFit="1" customWidth="1"/>
    <col min="14" max="14" width="12.7109375" style="422" bestFit="1" customWidth="1"/>
    <col min="15" max="15" width="13.28515625" style="422" bestFit="1" customWidth="1"/>
    <col min="16" max="16" width="11.42578125" style="422" bestFit="1" customWidth="1"/>
    <col min="17" max="17" width="11.5703125" style="422" bestFit="1" customWidth="1"/>
    <col min="18" max="18" width="10" style="422" bestFit="1" customWidth="1"/>
    <col min="19" max="19" width="13.42578125" style="422" bestFit="1" customWidth="1"/>
    <col min="20" max="20" width="12.140625" style="422" bestFit="1" customWidth="1"/>
    <col min="21" max="21" width="19.28515625" style="422" bestFit="1" customWidth="1"/>
    <col min="22" max="22" width="8.85546875" style="422" bestFit="1" customWidth="1"/>
    <col min="23" max="23" width="15.140625" style="422" bestFit="1" customWidth="1"/>
    <col min="24" max="16384" width="9.140625" style="422"/>
  </cols>
  <sheetData>
    <row r="1" spans="2:17" ht="6.75" customHeight="1" x14ac:dyDescent="0.2"/>
    <row r="2" spans="2:17" ht="30" customHeight="1" x14ac:dyDescent="0.2">
      <c r="B2" s="423" t="s">
        <v>737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7" ht="15" x14ac:dyDescent="0.2">
      <c r="B3" s="426">
        <v>2022</v>
      </c>
      <c r="C3" s="427"/>
      <c r="D3" s="427"/>
      <c r="E3" s="427"/>
      <c r="F3" s="427"/>
      <c r="G3" s="428"/>
      <c r="H3" s="428"/>
      <c r="I3" s="429"/>
      <c r="J3" s="428"/>
      <c r="K3" s="428"/>
      <c r="L3" s="428"/>
      <c r="M3" s="430">
        <v>0.06</v>
      </c>
      <c r="N3" s="431"/>
    </row>
    <row r="4" spans="2:17" ht="28.5" x14ac:dyDescent="0.2">
      <c r="B4" s="432" t="s">
        <v>203</v>
      </c>
      <c r="C4" s="433" t="s">
        <v>185</v>
      </c>
      <c r="D4" s="433" t="s">
        <v>204</v>
      </c>
      <c r="E4" s="433" t="s">
        <v>205</v>
      </c>
      <c r="F4" s="433" t="s">
        <v>206</v>
      </c>
      <c r="G4" s="433" t="s">
        <v>207</v>
      </c>
      <c r="H4" s="433" t="s">
        <v>208</v>
      </c>
      <c r="I4" s="433" t="s">
        <v>209</v>
      </c>
      <c r="J4" s="433" t="s">
        <v>210</v>
      </c>
      <c r="K4" s="433" t="s">
        <v>211</v>
      </c>
      <c r="L4" s="433" t="s">
        <v>212</v>
      </c>
      <c r="M4" s="434" t="s">
        <v>213</v>
      </c>
      <c r="N4" s="435" t="s">
        <v>214</v>
      </c>
      <c r="P4" s="239"/>
      <c r="Q4" s="239"/>
    </row>
    <row r="5" spans="2:17" x14ac:dyDescent="0.2">
      <c r="B5" s="427">
        <v>1</v>
      </c>
      <c r="C5" s="427">
        <f>YEAR(E5)</f>
        <v>2013</v>
      </c>
      <c r="D5" s="436">
        <v>41275</v>
      </c>
      <c r="E5" s="437">
        <f>EOMONTH(D5,11)</f>
        <v>41639</v>
      </c>
      <c r="F5" s="438">
        <v>1</v>
      </c>
      <c r="G5" s="439"/>
      <c r="H5" s="440"/>
      <c r="I5" s="441"/>
      <c r="J5" s="442"/>
      <c r="K5" s="441">
        <f>J5*G5</f>
        <v>0</v>
      </c>
      <c r="L5" s="441">
        <f t="shared" ref="L5:L28" si="0">+G5-I5</f>
        <v>0</v>
      </c>
      <c r="M5" s="441">
        <f t="shared" ref="M5:M28" si="1">+L5*J5</f>
        <v>0</v>
      </c>
      <c r="N5" s="441">
        <f>K5-M5</f>
        <v>0</v>
      </c>
      <c r="P5" s="239"/>
      <c r="Q5" s="239"/>
    </row>
    <row r="6" spans="2:17" x14ac:dyDescent="0.2">
      <c r="B6" s="443">
        <v>2</v>
      </c>
      <c r="C6" s="443">
        <f t="shared" ref="C6:C28" si="2">YEAR(E6)</f>
        <v>2014</v>
      </c>
      <c r="D6" s="444">
        <f>E5+1</f>
        <v>41640</v>
      </c>
      <c r="E6" s="444">
        <f>EOMONTH(D6,11)</f>
        <v>42004</v>
      </c>
      <c r="F6" s="445">
        <v>1</v>
      </c>
      <c r="G6" s="446"/>
      <c r="H6" s="447"/>
      <c r="I6" s="448"/>
      <c r="J6" s="449"/>
      <c r="K6" s="448">
        <f t="shared" ref="K6:K28" si="3">J6*G6</f>
        <v>0</v>
      </c>
      <c r="L6" s="448">
        <f t="shared" si="0"/>
        <v>0</v>
      </c>
      <c r="M6" s="448">
        <f t="shared" si="1"/>
        <v>0</v>
      </c>
      <c r="N6" s="448">
        <f t="shared" ref="N6:N28" si="4">K6-M6</f>
        <v>0</v>
      </c>
      <c r="P6" s="239"/>
      <c r="Q6" s="239"/>
    </row>
    <row r="7" spans="2:17" x14ac:dyDescent="0.2">
      <c r="B7" s="443">
        <v>3</v>
      </c>
      <c r="C7" s="443">
        <f t="shared" si="2"/>
        <v>2015</v>
      </c>
      <c r="D7" s="444">
        <f t="shared" ref="D7:D28" si="5">E6+1</f>
        <v>42005</v>
      </c>
      <c r="E7" s="444">
        <f t="shared" ref="E7:E28" si="6">EOMONTH(D7,11)</f>
        <v>42369</v>
      </c>
      <c r="F7" s="445">
        <v>1</v>
      </c>
      <c r="G7" s="446">
        <v>34270800</v>
      </c>
      <c r="H7" s="447"/>
      <c r="I7" s="448">
        <v>26468586</v>
      </c>
      <c r="J7" s="688">
        <v>1.3998E-2</v>
      </c>
      <c r="K7" s="448">
        <f t="shared" si="3"/>
        <v>479722.65840000001</v>
      </c>
      <c r="L7" s="448">
        <f t="shared" si="0"/>
        <v>7802214</v>
      </c>
      <c r="M7" s="448">
        <f t="shared" si="1"/>
        <v>109215.39157199999</v>
      </c>
      <c r="N7" s="448">
        <f t="shared" si="4"/>
        <v>370507.26682800002</v>
      </c>
      <c r="P7" s="239"/>
      <c r="Q7" s="239"/>
    </row>
    <row r="8" spans="2:17" x14ac:dyDescent="0.2">
      <c r="B8" s="443">
        <v>4</v>
      </c>
      <c r="C8" s="443">
        <f t="shared" si="2"/>
        <v>2016</v>
      </c>
      <c r="D8" s="444">
        <f t="shared" si="5"/>
        <v>42370</v>
      </c>
      <c r="E8" s="444">
        <f t="shared" si="6"/>
        <v>42735</v>
      </c>
      <c r="F8" s="445">
        <v>1</v>
      </c>
      <c r="G8" s="446">
        <v>34270800</v>
      </c>
      <c r="H8" s="447"/>
      <c r="I8" s="448">
        <v>26468586</v>
      </c>
      <c r="J8" s="688">
        <v>1.3998E-2</v>
      </c>
      <c r="K8" s="448">
        <f t="shared" si="3"/>
        <v>479722.65840000001</v>
      </c>
      <c r="L8" s="448">
        <f t="shared" si="0"/>
        <v>7802214</v>
      </c>
      <c r="M8" s="448">
        <f t="shared" si="1"/>
        <v>109215.39157199999</v>
      </c>
      <c r="N8" s="448">
        <f t="shared" si="4"/>
        <v>370507.26682800002</v>
      </c>
      <c r="P8" s="239"/>
      <c r="Q8" s="239"/>
    </row>
    <row r="9" spans="2:17" x14ac:dyDescent="0.2">
      <c r="B9" s="443">
        <v>5</v>
      </c>
      <c r="C9" s="443">
        <f t="shared" si="2"/>
        <v>2017</v>
      </c>
      <c r="D9" s="444">
        <f t="shared" si="5"/>
        <v>42736</v>
      </c>
      <c r="E9" s="444">
        <f t="shared" si="6"/>
        <v>43100</v>
      </c>
      <c r="F9" s="445">
        <v>1</v>
      </c>
      <c r="G9" s="446">
        <v>34270800</v>
      </c>
      <c r="H9" s="447"/>
      <c r="I9" s="448">
        <v>26468586</v>
      </c>
      <c r="J9" s="688">
        <v>1.3998E-2</v>
      </c>
      <c r="K9" s="448">
        <f t="shared" si="3"/>
        <v>479722.65840000001</v>
      </c>
      <c r="L9" s="448">
        <f t="shared" si="0"/>
        <v>7802214</v>
      </c>
      <c r="M9" s="448">
        <f t="shared" si="1"/>
        <v>109215.39157199999</v>
      </c>
      <c r="N9" s="448">
        <f t="shared" si="4"/>
        <v>370507.26682800002</v>
      </c>
      <c r="P9" s="239"/>
      <c r="Q9" s="239"/>
    </row>
    <row r="10" spans="2:17" x14ac:dyDescent="0.2">
      <c r="B10" s="443">
        <v>6</v>
      </c>
      <c r="C10" s="443">
        <f t="shared" si="2"/>
        <v>2018</v>
      </c>
      <c r="D10" s="444">
        <f t="shared" si="5"/>
        <v>43101</v>
      </c>
      <c r="E10" s="444">
        <f t="shared" si="6"/>
        <v>43465</v>
      </c>
      <c r="F10" s="445">
        <v>1</v>
      </c>
      <c r="G10" s="446">
        <v>30810200</v>
      </c>
      <c r="H10" s="447"/>
      <c r="I10" s="448">
        <v>22231880</v>
      </c>
      <c r="J10" s="688">
        <v>1.3998E-2</v>
      </c>
      <c r="K10" s="448">
        <f t="shared" si="3"/>
        <v>431281.17959999997</v>
      </c>
      <c r="L10" s="448">
        <f t="shared" si="0"/>
        <v>8578320</v>
      </c>
      <c r="M10" s="448">
        <f t="shared" si="1"/>
        <v>120079.32335999999</v>
      </c>
      <c r="N10" s="448">
        <f t="shared" si="4"/>
        <v>311201.85623999999</v>
      </c>
      <c r="P10" s="239"/>
      <c r="Q10" s="239"/>
    </row>
    <row r="11" spans="2:17" x14ac:dyDescent="0.2">
      <c r="B11" s="443">
        <v>7</v>
      </c>
      <c r="C11" s="443">
        <f t="shared" si="2"/>
        <v>2019</v>
      </c>
      <c r="D11" s="444">
        <f t="shared" si="5"/>
        <v>43466</v>
      </c>
      <c r="E11" s="444">
        <f t="shared" si="6"/>
        <v>43830</v>
      </c>
      <c r="F11" s="445">
        <v>1</v>
      </c>
      <c r="G11" s="446">
        <v>39883700</v>
      </c>
      <c r="H11" s="447"/>
      <c r="I11" s="448">
        <v>28895480</v>
      </c>
      <c r="J11" s="688">
        <v>1.3998E-2</v>
      </c>
      <c r="K11" s="448">
        <f t="shared" si="3"/>
        <v>558292.03260000004</v>
      </c>
      <c r="L11" s="448">
        <f t="shared" si="0"/>
        <v>10988220</v>
      </c>
      <c r="M11" s="448">
        <f t="shared" si="1"/>
        <v>153813.10355999999</v>
      </c>
      <c r="N11" s="448">
        <f t="shared" si="4"/>
        <v>404478.92904000008</v>
      </c>
      <c r="P11" s="239"/>
      <c r="Q11" s="239"/>
    </row>
    <row r="12" spans="2:17" x14ac:dyDescent="0.2">
      <c r="B12" s="443">
        <v>8</v>
      </c>
      <c r="C12" s="443">
        <f t="shared" si="2"/>
        <v>2020</v>
      </c>
      <c r="D12" s="444">
        <f t="shared" si="5"/>
        <v>43831</v>
      </c>
      <c r="E12" s="444">
        <f t="shared" si="6"/>
        <v>44196</v>
      </c>
      <c r="F12" s="445">
        <v>1</v>
      </c>
      <c r="G12" s="446">
        <v>39883700</v>
      </c>
      <c r="H12" s="447"/>
      <c r="I12" s="448">
        <v>28895480</v>
      </c>
      <c r="J12" s="688">
        <v>1.3998E-2</v>
      </c>
      <c r="K12" s="448">
        <f t="shared" si="3"/>
        <v>558292.03260000004</v>
      </c>
      <c r="L12" s="448">
        <f t="shared" si="0"/>
        <v>10988220</v>
      </c>
      <c r="M12" s="448">
        <f t="shared" si="1"/>
        <v>153813.10355999999</v>
      </c>
      <c r="N12" s="448">
        <f t="shared" si="4"/>
        <v>404478.92904000008</v>
      </c>
      <c r="P12" s="239"/>
      <c r="Q12" s="239"/>
    </row>
    <row r="13" spans="2:17" x14ac:dyDescent="0.2">
      <c r="B13" s="443">
        <v>9</v>
      </c>
      <c r="C13" s="443">
        <f t="shared" si="2"/>
        <v>2021</v>
      </c>
      <c r="D13" s="444">
        <f t="shared" si="5"/>
        <v>44197</v>
      </c>
      <c r="E13" s="444">
        <f t="shared" si="6"/>
        <v>44561</v>
      </c>
      <c r="F13" s="445">
        <v>1</v>
      </c>
      <c r="G13" s="446">
        <v>39883700</v>
      </c>
      <c r="H13" s="447"/>
      <c r="I13" s="448">
        <v>28895480</v>
      </c>
      <c r="J13" s="688">
        <v>1.3998E-2</v>
      </c>
      <c r="K13" s="448">
        <f t="shared" si="3"/>
        <v>558292.03260000004</v>
      </c>
      <c r="L13" s="448">
        <f t="shared" si="0"/>
        <v>10988220</v>
      </c>
      <c r="M13" s="448">
        <f t="shared" si="1"/>
        <v>153813.10355999999</v>
      </c>
      <c r="N13" s="448">
        <f t="shared" si="4"/>
        <v>404478.92904000008</v>
      </c>
      <c r="P13" s="239"/>
      <c r="Q13" s="239"/>
    </row>
    <row r="14" spans="2:17" x14ac:dyDescent="0.2">
      <c r="B14" s="443">
        <v>10</v>
      </c>
      <c r="C14" s="443">
        <f t="shared" si="2"/>
        <v>2022</v>
      </c>
      <c r="D14" s="444">
        <f t="shared" si="5"/>
        <v>44562</v>
      </c>
      <c r="E14" s="444">
        <f t="shared" si="6"/>
        <v>44926</v>
      </c>
      <c r="F14" s="445">
        <v>1</v>
      </c>
      <c r="G14" s="446">
        <v>39883700</v>
      </c>
      <c r="H14" s="447"/>
      <c r="I14" s="448">
        <v>28895480</v>
      </c>
      <c r="J14" s="688">
        <v>1.3998E-2</v>
      </c>
      <c r="K14" s="448">
        <f t="shared" si="3"/>
        <v>558292.03260000004</v>
      </c>
      <c r="L14" s="448">
        <f t="shared" si="0"/>
        <v>10988220</v>
      </c>
      <c r="M14" s="448">
        <f t="shared" si="1"/>
        <v>153813.10355999999</v>
      </c>
      <c r="N14" s="448">
        <f t="shared" si="4"/>
        <v>404478.92904000008</v>
      </c>
      <c r="P14" s="239"/>
      <c r="Q14" s="239"/>
    </row>
    <row r="15" spans="2:17" x14ac:dyDescent="0.2">
      <c r="B15" s="443">
        <v>11</v>
      </c>
      <c r="C15" s="443">
        <f t="shared" si="2"/>
        <v>2023</v>
      </c>
      <c r="D15" s="444">
        <f t="shared" si="5"/>
        <v>44927</v>
      </c>
      <c r="E15" s="444">
        <f t="shared" si="6"/>
        <v>45291</v>
      </c>
      <c r="F15" s="445">
        <v>0</v>
      </c>
      <c r="G15" s="446">
        <v>40176200</v>
      </c>
      <c r="H15" s="447">
        <v>1.4999999999999999E-2</v>
      </c>
      <c r="I15" s="448">
        <v>0</v>
      </c>
      <c r="J15" s="688">
        <v>1.3998E-2</v>
      </c>
      <c r="K15" s="448">
        <f t="shared" si="3"/>
        <v>562386.44759999996</v>
      </c>
      <c r="L15" s="448">
        <f t="shared" si="0"/>
        <v>40176200</v>
      </c>
      <c r="M15" s="448">
        <f t="shared" si="1"/>
        <v>562386.44759999996</v>
      </c>
      <c r="N15" s="448">
        <f t="shared" si="4"/>
        <v>0</v>
      </c>
      <c r="P15" s="239"/>
      <c r="Q15" s="239"/>
    </row>
    <row r="16" spans="2:17" x14ac:dyDescent="0.2">
      <c r="B16" s="443">
        <v>12</v>
      </c>
      <c r="C16" s="443">
        <f t="shared" si="2"/>
        <v>2024</v>
      </c>
      <c r="D16" s="444">
        <f t="shared" si="5"/>
        <v>45292</v>
      </c>
      <c r="E16" s="444">
        <f t="shared" si="6"/>
        <v>45657</v>
      </c>
      <c r="F16" s="445">
        <v>0</v>
      </c>
      <c r="G16" s="450">
        <f>G15*(1+H16)</f>
        <v>40778842.999999993</v>
      </c>
      <c r="H16" s="447">
        <v>1.4999999999999999E-2</v>
      </c>
      <c r="I16" s="448">
        <v>0</v>
      </c>
      <c r="J16" s="688">
        <v>1.3998E-2</v>
      </c>
      <c r="K16" s="448">
        <f t="shared" si="3"/>
        <v>570822.24431399989</v>
      </c>
      <c r="L16" s="448">
        <f>+G16-I16</f>
        <v>40778842.999999993</v>
      </c>
      <c r="M16" s="448">
        <f t="shared" si="1"/>
        <v>570822.24431399989</v>
      </c>
      <c r="N16" s="448">
        <f t="shared" si="4"/>
        <v>0</v>
      </c>
      <c r="O16" s="451"/>
      <c r="P16" s="239"/>
      <c r="Q16" s="239"/>
    </row>
    <row r="17" spans="2:17" x14ac:dyDescent="0.2">
      <c r="B17" s="443">
        <v>13</v>
      </c>
      <c r="C17" s="443">
        <f t="shared" si="2"/>
        <v>2025</v>
      </c>
      <c r="D17" s="444">
        <f t="shared" si="5"/>
        <v>45658</v>
      </c>
      <c r="E17" s="444">
        <f t="shared" si="6"/>
        <v>46022</v>
      </c>
      <c r="F17" s="445">
        <v>0</v>
      </c>
      <c r="G17" s="450">
        <f t="shared" ref="G17:G28" si="7">G16*(1+H17)</f>
        <v>41390525.644999988</v>
      </c>
      <c r="H17" s="447">
        <v>1.4999999999999999E-2</v>
      </c>
      <c r="I17" s="448">
        <v>0</v>
      </c>
      <c r="J17" s="688">
        <v>1.3998E-2</v>
      </c>
      <c r="K17" s="448">
        <f t="shared" si="3"/>
        <v>579384.57797870983</v>
      </c>
      <c r="L17" s="448">
        <f t="shared" si="0"/>
        <v>41390525.644999988</v>
      </c>
      <c r="M17" s="448">
        <f t="shared" si="1"/>
        <v>579384.57797870983</v>
      </c>
      <c r="N17" s="448">
        <f t="shared" si="4"/>
        <v>0</v>
      </c>
      <c r="P17" s="239"/>
      <c r="Q17" s="239"/>
    </row>
    <row r="18" spans="2:17" x14ac:dyDescent="0.2">
      <c r="B18" s="443">
        <v>14</v>
      </c>
      <c r="C18" s="443">
        <f t="shared" si="2"/>
        <v>2026</v>
      </c>
      <c r="D18" s="444">
        <f t="shared" si="5"/>
        <v>46023</v>
      </c>
      <c r="E18" s="444">
        <f t="shared" si="6"/>
        <v>46387</v>
      </c>
      <c r="F18" s="445">
        <v>0</v>
      </c>
      <c r="G18" s="450">
        <f t="shared" si="7"/>
        <v>42011383.529674985</v>
      </c>
      <c r="H18" s="447">
        <v>1.4999999999999999E-2</v>
      </c>
      <c r="I18" s="448">
        <v>0</v>
      </c>
      <c r="J18" s="688">
        <v>1.3998E-2</v>
      </c>
      <c r="K18" s="448">
        <f t="shared" si="3"/>
        <v>588075.3466483904</v>
      </c>
      <c r="L18" s="448">
        <f t="shared" si="0"/>
        <v>42011383.529674985</v>
      </c>
      <c r="M18" s="448">
        <f t="shared" si="1"/>
        <v>588075.3466483904</v>
      </c>
      <c r="N18" s="448">
        <f t="shared" si="4"/>
        <v>0</v>
      </c>
      <c r="P18" s="239"/>
      <c r="Q18" s="239"/>
    </row>
    <row r="19" spans="2:17" x14ac:dyDescent="0.2">
      <c r="B19" s="443">
        <v>15</v>
      </c>
      <c r="C19" s="443">
        <f t="shared" si="2"/>
        <v>2027</v>
      </c>
      <c r="D19" s="444">
        <f t="shared" si="5"/>
        <v>46388</v>
      </c>
      <c r="E19" s="444">
        <f t="shared" si="6"/>
        <v>46752</v>
      </c>
      <c r="F19" s="445">
        <v>0</v>
      </c>
      <c r="G19" s="450">
        <f t="shared" si="7"/>
        <v>42641554.282620102</v>
      </c>
      <c r="H19" s="447">
        <v>1.4999999999999999E-2</v>
      </c>
      <c r="I19" s="448">
        <v>0</v>
      </c>
      <c r="J19" s="688">
        <v>1.3998E-2</v>
      </c>
      <c r="K19" s="448">
        <f t="shared" si="3"/>
        <v>596896.47684811614</v>
      </c>
      <c r="L19" s="448">
        <f t="shared" si="0"/>
        <v>42641554.282620102</v>
      </c>
      <c r="M19" s="448">
        <f t="shared" si="1"/>
        <v>596896.47684811614</v>
      </c>
      <c r="N19" s="448">
        <f t="shared" si="4"/>
        <v>0</v>
      </c>
      <c r="P19" s="239"/>
      <c r="Q19" s="239"/>
    </row>
    <row r="20" spans="2:17" x14ac:dyDescent="0.2">
      <c r="B20" s="443">
        <v>16</v>
      </c>
      <c r="C20" s="443">
        <f t="shared" si="2"/>
        <v>2028</v>
      </c>
      <c r="D20" s="444">
        <f t="shared" si="5"/>
        <v>46753</v>
      </c>
      <c r="E20" s="444">
        <f t="shared" si="6"/>
        <v>47118</v>
      </c>
      <c r="F20" s="445">
        <v>0</v>
      </c>
      <c r="G20" s="450">
        <f t="shared" si="7"/>
        <v>43281177.596859403</v>
      </c>
      <c r="H20" s="447">
        <v>1.4999999999999999E-2</v>
      </c>
      <c r="I20" s="448">
        <v>0</v>
      </c>
      <c r="J20" s="688">
        <v>1.3998E-2</v>
      </c>
      <c r="K20" s="448">
        <f t="shared" si="3"/>
        <v>605849.92400083796</v>
      </c>
      <c r="L20" s="448">
        <f t="shared" si="0"/>
        <v>43281177.596859403</v>
      </c>
      <c r="M20" s="448">
        <f t="shared" si="1"/>
        <v>605849.92400083796</v>
      </c>
      <c r="N20" s="448">
        <f t="shared" si="4"/>
        <v>0</v>
      </c>
      <c r="P20" s="239"/>
      <c r="Q20" s="239"/>
    </row>
    <row r="21" spans="2:17" x14ac:dyDescent="0.2">
      <c r="B21" s="443">
        <v>17</v>
      </c>
      <c r="C21" s="443">
        <f t="shared" si="2"/>
        <v>2029</v>
      </c>
      <c r="D21" s="444">
        <f t="shared" si="5"/>
        <v>47119</v>
      </c>
      <c r="E21" s="444">
        <f t="shared" si="6"/>
        <v>47483</v>
      </c>
      <c r="F21" s="445">
        <v>0</v>
      </c>
      <c r="G21" s="450">
        <f t="shared" si="7"/>
        <v>43930395.26081229</v>
      </c>
      <c r="H21" s="447">
        <v>1.4999999999999999E-2</v>
      </c>
      <c r="I21" s="448">
        <v>0</v>
      </c>
      <c r="J21" s="688">
        <v>1.3998E-2</v>
      </c>
      <c r="K21" s="448">
        <f t="shared" si="3"/>
        <v>614937.67286085046</v>
      </c>
      <c r="L21" s="448">
        <f t="shared" si="0"/>
        <v>43930395.26081229</v>
      </c>
      <c r="M21" s="448">
        <f t="shared" si="1"/>
        <v>614937.67286085046</v>
      </c>
      <c r="N21" s="448">
        <f t="shared" si="4"/>
        <v>0</v>
      </c>
      <c r="P21" s="239"/>
      <c r="Q21" s="239"/>
    </row>
    <row r="22" spans="2:17" x14ac:dyDescent="0.2">
      <c r="B22" s="443">
        <v>18</v>
      </c>
      <c r="C22" s="443">
        <f t="shared" si="2"/>
        <v>2030</v>
      </c>
      <c r="D22" s="444">
        <f t="shared" si="5"/>
        <v>47484</v>
      </c>
      <c r="E22" s="444">
        <f t="shared" si="6"/>
        <v>47848</v>
      </c>
      <c r="F22" s="445">
        <v>0</v>
      </c>
      <c r="G22" s="450">
        <f t="shared" si="7"/>
        <v>44589351.189724468</v>
      </c>
      <c r="H22" s="447">
        <v>1.4999999999999999E-2</v>
      </c>
      <c r="I22" s="448">
        <v>0</v>
      </c>
      <c r="J22" s="688">
        <v>1.3998E-2</v>
      </c>
      <c r="K22" s="448">
        <f t="shared" si="3"/>
        <v>624161.73795376311</v>
      </c>
      <c r="L22" s="448">
        <f t="shared" si="0"/>
        <v>44589351.189724468</v>
      </c>
      <c r="M22" s="448">
        <f t="shared" si="1"/>
        <v>624161.73795376311</v>
      </c>
      <c r="N22" s="448">
        <f t="shared" si="4"/>
        <v>0</v>
      </c>
      <c r="P22" s="239"/>
      <c r="Q22" s="239"/>
    </row>
    <row r="23" spans="2:17" x14ac:dyDescent="0.2">
      <c r="B23" s="443">
        <v>19</v>
      </c>
      <c r="C23" s="443">
        <f t="shared" si="2"/>
        <v>2031</v>
      </c>
      <c r="D23" s="444">
        <f t="shared" si="5"/>
        <v>47849</v>
      </c>
      <c r="E23" s="444">
        <f t="shared" si="6"/>
        <v>48213</v>
      </c>
      <c r="F23" s="445">
        <v>0</v>
      </c>
      <c r="G23" s="450">
        <f t="shared" si="7"/>
        <v>45258191.457570329</v>
      </c>
      <c r="H23" s="447">
        <v>1.4999999999999999E-2</v>
      </c>
      <c r="I23" s="448">
        <v>0</v>
      </c>
      <c r="J23" s="688">
        <v>1.3998E-2</v>
      </c>
      <c r="K23" s="448">
        <f t="shared" si="3"/>
        <v>633524.16402306943</v>
      </c>
      <c r="L23" s="448">
        <f t="shared" si="0"/>
        <v>45258191.457570329</v>
      </c>
      <c r="M23" s="448">
        <f t="shared" si="1"/>
        <v>633524.16402306943</v>
      </c>
      <c r="N23" s="448">
        <f t="shared" si="4"/>
        <v>0</v>
      </c>
      <c r="P23" s="239"/>
      <c r="Q23" s="239"/>
    </row>
    <row r="24" spans="2:17" x14ac:dyDescent="0.2">
      <c r="B24" s="443">
        <v>20</v>
      </c>
      <c r="C24" s="443">
        <f t="shared" si="2"/>
        <v>2032</v>
      </c>
      <c r="D24" s="444">
        <f t="shared" si="5"/>
        <v>48214</v>
      </c>
      <c r="E24" s="444">
        <f t="shared" si="6"/>
        <v>48579</v>
      </c>
      <c r="F24" s="445">
        <v>0</v>
      </c>
      <c r="G24" s="450">
        <f t="shared" si="7"/>
        <v>45937064.329433881</v>
      </c>
      <c r="H24" s="447">
        <v>1.4999999999999999E-2</v>
      </c>
      <c r="I24" s="448">
        <v>0</v>
      </c>
      <c r="J24" s="688">
        <v>1.3998E-2</v>
      </c>
      <c r="K24" s="448">
        <f t="shared" si="3"/>
        <v>643027.02648341551</v>
      </c>
      <c r="L24" s="448">
        <f t="shared" si="0"/>
        <v>45937064.329433881</v>
      </c>
      <c r="M24" s="448">
        <f t="shared" si="1"/>
        <v>643027.02648341551</v>
      </c>
      <c r="N24" s="448">
        <f t="shared" si="4"/>
        <v>0</v>
      </c>
      <c r="P24" s="239"/>
      <c r="Q24" s="239"/>
    </row>
    <row r="25" spans="2:17" x14ac:dyDescent="0.2">
      <c r="B25" s="443">
        <v>21</v>
      </c>
      <c r="C25" s="443">
        <f t="shared" si="2"/>
        <v>2033</v>
      </c>
      <c r="D25" s="444">
        <f t="shared" si="5"/>
        <v>48580</v>
      </c>
      <c r="E25" s="444">
        <f t="shared" si="6"/>
        <v>48944</v>
      </c>
      <c r="F25" s="445">
        <v>0</v>
      </c>
      <c r="G25" s="450">
        <f t="shared" si="7"/>
        <v>46626120.294375382</v>
      </c>
      <c r="H25" s="447">
        <v>1.4999999999999999E-2</v>
      </c>
      <c r="I25" s="448">
        <v>0</v>
      </c>
      <c r="J25" s="688">
        <v>1.3998E-2</v>
      </c>
      <c r="K25" s="448">
        <f t="shared" si="3"/>
        <v>652672.43188066664</v>
      </c>
      <c r="L25" s="448">
        <f t="shared" si="0"/>
        <v>46626120.294375382</v>
      </c>
      <c r="M25" s="448">
        <f t="shared" si="1"/>
        <v>652672.43188066664</v>
      </c>
      <c r="N25" s="448">
        <f t="shared" si="4"/>
        <v>0</v>
      </c>
      <c r="P25" s="239"/>
      <c r="Q25" s="239"/>
    </row>
    <row r="26" spans="2:17" x14ac:dyDescent="0.2">
      <c r="B26" s="443">
        <v>22</v>
      </c>
      <c r="C26" s="443">
        <f t="shared" si="2"/>
        <v>2034</v>
      </c>
      <c r="D26" s="444">
        <f t="shared" si="5"/>
        <v>48945</v>
      </c>
      <c r="E26" s="444">
        <f t="shared" si="6"/>
        <v>49309</v>
      </c>
      <c r="F26" s="445">
        <v>0</v>
      </c>
      <c r="G26" s="450">
        <f t="shared" si="7"/>
        <v>47325512.098791011</v>
      </c>
      <c r="H26" s="447">
        <v>1.4999999999999999E-2</v>
      </c>
      <c r="I26" s="448">
        <v>0</v>
      </c>
      <c r="J26" s="688">
        <v>1.3998E-2</v>
      </c>
      <c r="K26" s="448">
        <f t="shared" si="3"/>
        <v>662462.51835887658</v>
      </c>
      <c r="L26" s="448">
        <f t="shared" si="0"/>
        <v>47325512.098791011</v>
      </c>
      <c r="M26" s="448">
        <f t="shared" si="1"/>
        <v>662462.51835887658</v>
      </c>
      <c r="N26" s="448">
        <f t="shared" si="4"/>
        <v>0</v>
      </c>
      <c r="P26" s="239"/>
      <c r="Q26" s="239"/>
    </row>
    <row r="27" spans="2:17" x14ac:dyDescent="0.2">
      <c r="B27" s="443">
        <v>23</v>
      </c>
      <c r="C27" s="443">
        <f t="shared" si="2"/>
        <v>2035</v>
      </c>
      <c r="D27" s="444">
        <f t="shared" si="5"/>
        <v>49310</v>
      </c>
      <c r="E27" s="444">
        <f t="shared" si="6"/>
        <v>49674</v>
      </c>
      <c r="F27" s="445">
        <v>0</v>
      </c>
      <c r="G27" s="450">
        <f t="shared" si="7"/>
        <v>48035394.780272871</v>
      </c>
      <c r="H27" s="447">
        <v>1.4999999999999999E-2</v>
      </c>
      <c r="I27" s="448">
        <v>0</v>
      </c>
      <c r="J27" s="688">
        <v>1.3998E-2</v>
      </c>
      <c r="K27" s="448">
        <f t="shared" si="3"/>
        <v>672399.4561342597</v>
      </c>
      <c r="L27" s="448">
        <f t="shared" si="0"/>
        <v>48035394.780272871</v>
      </c>
      <c r="M27" s="448">
        <f t="shared" si="1"/>
        <v>672399.4561342597</v>
      </c>
      <c r="N27" s="448">
        <f t="shared" si="4"/>
        <v>0</v>
      </c>
      <c r="P27" s="239"/>
      <c r="Q27" s="239"/>
    </row>
    <row r="28" spans="2:17" x14ac:dyDescent="0.2">
      <c r="B28" s="433">
        <v>24</v>
      </c>
      <c r="C28" s="433">
        <f t="shared" si="2"/>
        <v>2036</v>
      </c>
      <c r="D28" s="452">
        <f t="shared" si="5"/>
        <v>49675</v>
      </c>
      <c r="E28" s="452">
        <f t="shared" si="6"/>
        <v>50040</v>
      </c>
      <c r="F28" s="453">
        <v>0</v>
      </c>
      <c r="G28" s="454">
        <f t="shared" si="7"/>
        <v>48755925.701976962</v>
      </c>
      <c r="H28" s="455">
        <v>1.4999999999999999E-2</v>
      </c>
      <c r="I28" s="456">
        <v>0</v>
      </c>
      <c r="J28" s="843">
        <v>1.3998E-2</v>
      </c>
      <c r="K28" s="456">
        <f t="shared" si="3"/>
        <v>682485.44797627348</v>
      </c>
      <c r="L28" s="456">
        <f t="shared" si="0"/>
        <v>48755925.701976962</v>
      </c>
      <c r="M28" s="456">
        <f t="shared" si="1"/>
        <v>682485.44797627348</v>
      </c>
      <c r="N28" s="456">
        <f t="shared" si="4"/>
        <v>0</v>
      </c>
      <c r="P28" s="239"/>
      <c r="Q28" s="239"/>
    </row>
    <row r="29" spans="2:17" x14ac:dyDescent="0.2">
      <c r="M29" s="460" t="s">
        <v>19</v>
      </c>
      <c r="N29" s="460">
        <f>SUM(N5:N20)</f>
        <v>3040639.3728839997</v>
      </c>
      <c r="O29" s="451"/>
      <c r="P29" s="239"/>
    </row>
    <row r="30" spans="2:17" x14ac:dyDescent="0.2">
      <c r="M30" s="460" t="s">
        <v>215</v>
      </c>
      <c r="N30" s="280">
        <v>0</v>
      </c>
      <c r="O30" s="461"/>
    </row>
    <row r="31" spans="2:17" x14ac:dyDescent="0.2">
      <c r="M31" s="462" t="s">
        <v>216</v>
      </c>
      <c r="N31" s="463">
        <v>0</v>
      </c>
      <c r="O31" s="4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Summary &amp; Purchase Assumptions</vt:lpstr>
      <vt:lpstr>Income Assumptions</vt:lpstr>
      <vt:lpstr>Rent Roll</vt:lpstr>
      <vt:lpstr>Rent Roll | Residential</vt:lpstr>
      <vt:lpstr>Annual Cash Flow</vt:lpstr>
      <vt:lpstr>Monthly Cash Flow</vt:lpstr>
      <vt:lpstr>Commercial Lease</vt:lpstr>
      <vt:lpstr>Reimbursement Breakout</vt:lpstr>
      <vt:lpstr>Tax 961 - Brown</vt:lpstr>
      <vt:lpstr>Tax 961 - Delaware</vt:lpstr>
      <vt:lpstr>421a - Brown</vt:lpstr>
      <vt:lpstr>ICAP</vt:lpstr>
      <vt:lpstr>ICAP (2)</vt:lpstr>
      <vt:lpstr>421a (2)</vt:lpstr>
      <vt:lpstr>Data Validation</vt:lpstr>
      <vt:lpstr>CAM_Fixed</vt:lpstr>
      <vt:lpstr>FSG</vt:lpstr>
      <vt:lpstr>NNN</vt:lpstr>
      <vt:lpstr>'421a (2)'!npv_421a</vt:lpstr>
      <vt:lpstr>'Tax 961 - Delaware'!npv_421a</vt:lpstr>
      <vt:lpstr>npv_421a</vt:lpstr>
      <vt:lpstr>'Annual Cash Flow'!Print_Area</vt:lpstr>
      <vt:lpstr>'Annual Cash Flow'!Print_Titles</vt:lpstr>
      <vt:lpstr>'Monthly Cash Flow'!Print_Titles</vt:lpstr>
      <vt:lpstr>'421a (2)'!remaining_421a</vt:lpstr>
      <vt:lpstr>'Tax 961 - Delaware'!remaining_421a</vt:lpstr>
      <vt:lpstr>remaining_421a</vt:lpstr>
      <vt:lpstr>Stop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Lulli</dc:creator>
  <cp:lastModifiedBy>Antonio Lulli</cp:lastModifiedBy>
  <cp:lastPrinted>2022-01-22T17:09:28Z</cp:lastPrinted>
  <dcterms:created xsi:type="dcterms:W3CDTF">2019-10-15T19:27:10Z</dcterms:created>
  <dcterms:modified xsi:type="dcterms:W3CDTF">2022-12-05T23:07:01Z</dcterms:modified>
</cp:coreProperties>
</file>